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10491" tabRatio="666"/>
  </bookViews>
  <sheets>
    <sheet name="使用指南" sheetId="1" r:id="rId1"/>
    <sheet name="比赛操作" sheetId="2" r:id="rId2"/>
    <sheet name="选手操作" sheetId="3" r:id="rId3"/>
    <sheet name="座位显示1" sheetId="5" r:id="rId4"/>
    <sheet name="座位显示2" sheetId="8" r:id="rId5"/>
    <sheet name="结果导入" sheetId="6" r:id="rId6"/>
    <sheet name="成绩显示" sheetId="4" r:id="rId7"/>
    <sheet name="违纪记录" sheetId="9" r:id="rId8"/>
    <sheet name="草稿编辑" sheetId="7" r:id="rId9"/>
  </sheets>
  <definedNames>
    <definedName name="_xlnm.Print_Titles" localSheetId="6">成绩显示!$1:$3</definedName>
    <definedName name="_xlnm.Print_Titles" localSheetId="7">违纪记录!$1:$1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</author>
  </authors>
  <commentList>
    <comment ref="E30" authorId="0">
      <text>
        <r>
          <rPr>
            <sz val="9"/>
            <rFont val="等线"/>
            <charset val="134"/>
          </rPr>
          <t>同意请选择“√”。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C4" authorId="0">
      <text>
        <r>
          <rPr>
            <sz val="9"/>
            <rFont val="等线"/>
            <charset val="134"/>
          </rPr>
          <t>请输入比赛名称。</t>
        </r>
      </text>
    </comment>
    <comment ref="J4" authorId="0">
      <text>
        <r>
          <rPr>
            <sz val="9"/>
            <rFont val="等线"/>
            <charset val="134"/>
          </rPr>
          <t>请选择每轮副数。</t>
        </r>
      </text>
    </comment>
    <comment ref="L4" authorId="0">
      <text>
        <r>
          <rPr>
            <sz val="9"/>
            <rFont val="等线"/>
            <charset val="134"/>
          </rPr>
          <t>·请选择比赛用牌总副数。只能是每轮副数的7或8倍。
·请先选择每轮副数。</t>
        </r>
      </text>
    </comment>
    <comment ref="N4" authorId="0">
      <text>
        <r>
          <rPr>
            <sz val="9"/>
            <rFont val="等线"/>
            <charset val="134"/>
          </rPr>
          <t>·请输入每场比赛每位选手打牌总副数。
·请输入一个非负整数。
·输入0表示每场副数不同。
·请谨慎填写，若比赛开始后更改，可能会影响成绩和编排。</t>
        </r>
      </text>
    </comment>
    <comment ref="Y4" authorId="0">
      <text>
        <r>
          <rPr>
            <sz val="9"/>
            <rFont val="等线"/>
            <charset val="134"/>
          </rPr>
          <t>组别序号。</t>
        </r>
      </text>
    </comment>
    <comment ref="Z4" authorId="0">
      <text>
        <r>
          <rPr>
            <sz val="9"/>
            <rFont val="等线"/>
            <charset val="134"/>
          </rPr>
          <t>系统默认的组号。</t>
        </r>
      </text>
    </comment>
    <comment ref="AB4" authorId="0">
      <text>
        <r>
          <rPr>
            <sz val="9"/>
            <rFont val="等线"/>
            <charset val="134"/>
          </rPr>
          <t>·请在此处填写或粘贴修改后的组号（即组名）。
·若在此列粘贴组号，请在源文件中复制，并在此列选择性粘贴为文本或值。
·若不填写，则默认组号为字母A~Z。</t>
        </r>
      </text>
    </comment>
    <comment ref="C6" authorId="0">
      <text>
        <r>
          <rPr>
            <sz val="9"/>
            <rFont val="等线"/>
            <charset val="134"/>
          </rPr>
          <t>请输入主办单位。</t>
        </r>
      </text>
    </comment>
    <comment ref="J6" authorId="0">
      <text>
        <r>
          <rPr>
            <sz val="9"/>
            <rFont val="等线"/>
            <charset val="134"/>
          </rPr>
          <t>请选择需要生成轮转表的组别的人数。</t>
        </r>
      </text>
    </comment>
    <comment ref="L6" authorId="0">
      <text>
        <r>
          <rPr>
            <sz val="9"/>
            <rFont val="等线"/>
            <charset val="134"/>
          </rPr>
          <t>请选择需要生成轮转表的组别。</t>
        </r>
      </text>
    </comment>
    <comment ref="N6" authorId="0">
      <text>
        <r>
          <rPr>
            <sz val="9"/>
            <rFont val="等线"/>
            <charset val="134"/>
          </rPr>
          <t>·当日比赛推荐使用的裁判密码。
·推荐密码每日更新一次。</t>
        </r>
      </text>
    </comment>
    <comment ref="F8" authorId="0">
      <text>
        <r>
          <rPr>
            <sz val="9"/>
            <rFont val="等线"/>
            <charset val="134"/>
          </rPr>
          <t>请输入组别名称（如初中）。</t>
        </r>
      </text>
    </comment>
    <comment ref="I8" authorId="0">
      <text>
        <r>
          <rPr>
            <sz val="9"/>
            <rFont val="等线"/>
            <charset val="134"/>
          </rPr>
          <t>请从此处复制轮转表至BridgeConex无线算分系统。</t>
        </r>
      </text>
    </comment>
    <comment ref="C10" authorId="0">
      <text>
        <r>
          <rPr>
            <sz val="9"/>
            <rFont val="等线"/>
            <charset val="134"/>
          </rPr>
          <t>请选择首轮座位编排方式。</t>
        </r>
      </text>
    </comment>
    <comment ref="B12" authorId="0">
      <text>
        <r>
          <rPr>
            <sz val="9"/>
            <rFont val="等线"/>
            <charset val="134"/>
          </rPr>
          <t>请选择每场比赛日期。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T1" authorId="0">
      <text>
        <r>
          <rPr>
            <sz val="9"/>
            <rFont val="等线"/>
            <charset val="134"/>
          </rPr>
          <t>·请在此列输入选手缺席理由。
·因缺席产生的分数调整是带分。
·若选择“其他”，请在“结果导入”页面对应场次手工调整该选手带分成绩。</t>
        </r>
      </text>
    </comment>
    <comment ref="E2" authorId="0">
      <text>
        <r>
          <rPr>
            <sz val="9"/>
            <rFont val="等线"/>
            <charset val="134"/>
          </rPr>
          <t>·请在此列输入或粘贴选手姓名。
·若在此列粘贴选手姓名，请在源文件中复制，并在此列选择性粘贴为文本或值。
·输入时请不要超过第258行。</t>
        </r>
      </text>
    </comment>
    <comment ref="F2" authorId="0">
      <text>
        <r>
          <rPr>
            <sz val="9"/>
            <rFont val="等线"/>
            <charset val="134"/>
          </rPr>
          <t>选手的参赛编号。</t>
        </r>
      </text>
    </comment>
    <comment ref="H2" authorId="0">
      <text>
        <r>
          <rPr>
            <sz val="9"/>
            <rFont val="等线"/>
            <charset val="134"/>
          </rPr>
          <t>请从此列复制编排结果至G列。</t>
        </r>
      </text>
    </comment>
    <comment ref="I2" authorId="0">
      <text>
        <r>
          <rPr>
            <sz val="9"/>
            <rFont val="等线"/>
            <charset val="134"/>
          </rPr>
          <t>·请在此列粘贴编排结果。
·请在此列选择性粘贴为文本或值。</t>
        </r>
      </text>
    </comment>
    <comment ref="K2" authorId="0">
      <text>
        <r>
          <rPr>
            <sz val="9"/>
            <rFont val="等线"/>
            <charset val="134"/>
          </rPr>
          <t>请在“编号设置”中修改信息。</t>
        </r>
      </text>
    </comment>
    <comment ref="L2" authorId="0">
      <text>
        <r>
          <rPr>
            <sz val="9"/>
            <rFont val="等线"/>
            <charset val="134"/>
          </rPr>
          <t>请在“编号设置”中修改信息。</t>
        </r>
      </text>
    </comment>
    <comment ref="M2" authorId="0">
      <text>
        <r>
          <rPr>
            <sz val="9"/>
            <rFont val="等线"/>
            <charset val="134"/>
          </rPr>
          <t>·请输入参赛选手第一场开始前的带分。
·带分参与编排且计入总分。
·请输入一个不等于0的有理数。保留两位小数。</t>
        </r>
      </text>
    </comment>
    <comment ref="N2" authorId="0">
      <text>
        <r>
          <rPr>
            <sz val="9"/>
            <rFont val="等线"/>
            <charset val="134"/>
          </rPr>
          <t>·请输入参赛选手第一场开始前的调整分。
·调整分参与编排但不计入总分。
·请输入一个不等于0的有理数。保留两位小数。</t>
        </r>
      </text>
    </comment>
    <comment ref="O2" authorId="0">
      <text>
        <r>
          <rPr>
            <sz val="9"/>
            <rFont val="等线"/>
            <charset val="134"/>
          </rPr>
          <t>·请输入参赛选手第一场开始前的罚分。
·罚分参与编排且计入总分。
·请输入一个小于0的有理数。保留两位小数。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U3" authorId="0">
      <text>
        <r>
          <rPr>
            <sz val="9"/>
            <rFont val="等线"/>
            <charset val="134"/>
          </rPr>
          <t>请选择场次。</t>
        </r>
      </text>
    </comment>
    <comment ref="M33" authorId="0">
      <text>
        <r>
          <rPr>
            <sz val="9"/>
            <rFont val="等线"/>
            <charset val="134"/>
          </rPr>
          <t>请填写备注。</t>
        </r>
      </text>
    </comment>
    <comment ref="S35" authorId="0">
      <text>
        <r>
          <rPr>
            <sz val="9"/>
            <rFont val="等线"/>
            <charset val="134"/>
          </rPr>
          <t>请选择版本。</t>
        </r>
      </text>
    </comment>
  </commentList>
</comments>
</file>

<file path=xl/comments5.xml><?xml version="1.0" encoding="utf-8"?>
<comments xmlns="http://schemas.openxmlformats.org/spreadsheetml/2006/main">
  <authors>
    <author>admin</author>
  </authors>
  <commentList>
    <comment ref="M33" authorId="0">
      <text>
        <r>
          <rPr>
            <sz val="9"/>
            <rFont val="等线"/>
            <charset val="134"/>
          </rPr>
          <t>请填写备注。</t>
        </r>
      </text>
    </comment>
  </commentList>
</comments>
</file>

<file path=xl/comments6.xml><?xml version="1.0" encoding="utf-8"?>
<comments xmlns="http://schemas.openxmlformats.org/spreadsheetml/2006/main">
  <authors>
    <author>admin</author>
  </authors>
  <commentList>
    <comment ref="A1" authorId="0">
      <text>
        <r>
          <rPr>
            <sz val="9"/>
            <rFont val="等线"/>
            <charset val="134"/>
          </rPr>
          <t>·请在下方空白处从最左列起粘贴本场结果。
·建议粘贴时选择“只粘贴文本”便于撤销。</t>
        </r>
      </text>
    </comment>
    <comment ref="O1" authorId="0">
      <text>
        <r>
          <rPr>
            <sz val="9"/>
            <rFont val="等线"/>
            <charset val="134"/>
          </rPr>
          <t>·将参赛选手本轮的IMP成绩转换为VP成绩。
·橙色表示该选手不在“选手操作”中选手名单内，请检查。</t>
        </r>
      </text>
    </comment>
    <comment ref="Q1" authorId="0">
      <text>
        <r>
          <rPr>
            <sz val="9"/>
            <rFont val="等线"/>
            <charset val="134"/>
          </rPr>
          <t>·请填写本场副数。
·仅在“比赛操作”中每场副数为0时需要填写。</t>
        </r>
      </text>
    </comment>
    <comment ref="S1" authorId="0">
      <text>
        <r>
          <rPr>
            <sz val="9"/>
            <rFont val="等线"/>
            <charset val="134"/>
          </rPr>
          <t>参赛选手的编排成绩累计。
*编排成绩：含带分、调整分，不含罚分。</t>
        </r>
      </text>
    </comment>
    <comment ref="AA1" authorId="0">
      <text>
        <r>
          <rPr>
            <sz val="9"/>
            <rFont val="等线"/>
            <charset val="134"/>
          </rPr>
          <t>·请在下方空白处从最左列起粘贴本场结果。
·建议粘贴时选择“只粘贴文本”便于撤销。</t>
        </r>
      </text>
    </comment>
    <comment ref="AO1" authorId="0">
      <text>
        <r>
          <rPr>
            <sz val="9"/>
            <rFont val="等线"/>
            <charset val="134"/>
          </rPr>
          <t>·将参赛选手本轮的IMP成绩转换为VP成绩。
·橙色表示该选手不在“选手操作”中选手名单内，请检查。</t>
        </r>
      </text>
    </comment>
    <comment ref="AQ1" authorId="0">
      <text>
        <r>
          <rPr>
            <sz val="9"/>
            <rFont val="等线"/>
            <charset val="134"/>
          </rPr>
          <t>·请填写本场副数。
·仅在“比赛操作”中每场副数为0时需要填写。</t>
        </r>
      </text>
    </comment>
    <comment ref="AS1" authorId="0">
      <text>
        <r>
          <rPr>
            <sz val="9"/>
            <rFont val="等线"/>
            <charset val="134"/>
          </rPr>
          <t>参赛选手的编排成绩累计。
*编排成绩：含带分、调整分，不含罚分。</t>
        </r>
      </text>
    </comment>
    <comment ref="BA1" authorId="0">
      <text>
        <r>
          <rPr>
            <sz val="9"/>
            <rFont val="等线"/>
            <charset val="134"/>
          </rPr>
          <t>·请在下方空白处从最左列起粘贴本场结果。
·建议粘贴时选择“只粘贴文本”便于撤销。</t>
        </r>
      </text>
    </comment>
    <comment ref="BO1" authorId="0">
      <text>
        <r>
          <rPr>
            <sz val="9"/>
            <rFont val="等线"/>
            <charset val="134"/>
          </rPr>
          <t>·将参赛选手本轮的IMP成绩转换为VP成绩。
·橙色表示该选手不在“选手操作”中选手名单内，请检查。</t>
        </r>
      </text>
    </comment>
    <comment ref="BQ1" authorId="0">
      <text>
        <r>
          <rPr>
            <sz val="9"/>
            <rFont val="等线"/>
            <charset val="134"/>
          </rPr>
          <t>·请填写本场副数。
·仅在“比赛操作”中每场副数为0时需要填写。</t>
        </r>
      </text>
    </comment>
    <comment ref="BS1" authorId="0">
      <text>
        <r>
          <rPr>
            <sz val="9"/>
            <rFont val="等线"/>
            <charset val="134"/>
          </rPr>
          <t>参赛选手的编排成绩累计。
*编排成绩：含带分、调整分，不含罚分。</t>
        </r>
      </text>
    </comment>
    <comment ref="CA1" authorId="0">
      <text>
        <r>
          <rPr>
            <sz val="9"/>
            <rFont val="等线"/>
            <charset val="134"/>
          </rPr>
          <t>·请在下方空白处从最左列起粘贴本场结果。
·建议粘贴时选择“只粘贴文本”便于撤销。</t>
        </r>
      </text>
    </comment>
    <comment ref="CO1" authorId="0">
      <text>
        <r>
          <rPr>
            <sz val="9"/>
            <rFont val="等线"/>
            <charset val="134"/>
          </rPr>
          <t>将参赛选手本轮的IMP成绩转换为VP成绩。</t>
        </r>
      </text>
    </comment>
    <comment ref="CQ1" authorId="0">
      <text>
        <r>
          <rPr>
            <sz val="9"/>
            <rFont val="等线"/>
            <charset val="134"/>
          </rPr>
          <t>·请填写本场副数。
·仅在“比赛操作”中每场副数为0时需要填写。</t>
        </r>
      </text>
    </comment>
    <comment ref="CS1" authorId="0">
      <text>
        <r>
          <rPr>
            <sz val="9"/>
            <rFont val="等线"/>
            <charset val="134"/>
          </rPr>
          <t>参赛选手的编排成绩累计。
*编排成绩：含带分、调整分，不含罚分。</t>
        </r>
      </text>
    </comment>
    <comment ref="DA1" authorId="0">
      <text>
        <r>
          <rPr>
            <sz val="9"/>
            <rFont val="等线"/>
            <charset val="134"/>
          </rPr>
          <t>·请在下方空白处从最左列起粘贴本场结果。
·建议粘贴时选择“只粘贴文本”便于撤销。</t>
        </r>
      </text>
    </comment>
    <comment ref="DO1" authorId="0">
      <text>
        <r>
          <rPr>
            <sz val="9"/>
            <rFont val="等线"/>
            <charset val="134"/>
          </rPr>
          <t>·将参赛选手本轮的IMP成绩转换为VP成绩。
·橙色表示该选手不在“选手操作”中选手名单内，请检查。</t>
        </r>
      </text>
    </comment>
    <comment ref="DQ1" authorId="0">
      <text>
        <r>
          <rPr>
            <sz val="9"/>
            <rFont val="等线"/>
            <charset val="134"/>
          </rPr>
          <t>·请填写本场副数。
·仅在“比赛操作”中每场副数为0时需要填写。</t>
        </r>
      </text>
    </comment>
    <comment ref="DS1" authorId="0">
      <text>
        <r>
          <rPr>
            <sz val="9"/>
            <rFont val="等线"/>
            <charset val="134"/>
          </rPr>
          <t>参赛选手的编排成绩累计。
*编排成绩：含带分、调整分，不含罚分。</t>
        </r>
      </text>
    </comment>
    <comment ref="EA1" authorId="0">
      <text>
        <r>
          <rPr>
            <sz val="9"/>
            <rFont val="等线"/>
            <charset val="134"/>
          </rPr>
          <t>·请在下方空白处从最左列起粘贴本场结果。
·建议粘贴时选择“只粘贴文本”便于撤销。</t>
        </r>
      </text>
    </comment>
    <comment ref="EO1" authorId="0">
      <text>
        <r>
          <rPr>
            <sz val="9"/>
            <rFont val="等线"/>
            <charset val="134"/>
          </rPr>
          <t>·将参赛选手本轮的IMP成绩转换为VP成绩。
·橙色表示该选手不在“选手操作”中选手名单内，请检查。</t>
        </r>
      </text>
    </comment>
    <comment ref="EQ1" authorId="0">
      <text>
        <r>
          <rPr>
            <sz val="9"/>
            <rFont val="等线"/>
            <charset val="134"/>
          </rPr>
          <t>·请填写本场副数。
·仅在“比赛操作”中每场副数为0时需要填写。</t>
        </r>
      </text>
    </comment>
    <comment ref="ES1" authorId="0">
      <text>
        <r>
          <rPr>
            <sz val="9"/>
            <rFont val="等线"/>
            <charset val="134"/>
          </rPr>
          <t>参赛选手的编排成绩累计。
*编排成绩：含带分、调整分，不含罚分。</t>
        </r>
      </text>
    </comment>
    <comment ref="FA1" authorId="0">
      <text>
        <r>
          <rPr>
            <sz val="9"/>
            <rFont val="等线"/>
            <charset val="134"/>
          </rPr>
          <t>·请在下方空白处从最左列起粘贴本场结果。
·建议粘贴时选择“只粘贴文本”便于撤销。</t>
        </r>
      </text>
    </comment>
    <comment ref="FO1" authorId="0">
      <text>
        <r>
          <rPr>
            <sz val="9"/>
            <rFont val="等线"/>
            <charset val="134"/>
          </rPr>
          <t>·将参赛选手本轮的IMP成绩转换为VP成绩。
·橙色表示该选手不在“选手操作”中选手名单内，请检查。</t>
        </r>
      </text>
    </comment>
    <comment ref="FQ1" authorId="0">
      <text>
        <r>
          <rPr>
            <sz val="9"/>
            <rFont val="等线"/>
            <charset val="134"/>
          </rPr>
          <t>·请填写本场副数。
·仅在“比赛操作”中每场副数为0时需要填写。</t>
        </r>
      </text>
    </comment>
    <comment ref="FS1" authorId="0">
      <text>
        <r>
          <rPr>
            <sz val="9"/>
            <rFont val="等线"/>
            <charset val="134"/>
          </rPr>
          <t>参赛选手的编排成绩累计。
*编排成绩：含带分、调整分，不含罚分。</t>
        </r>
      </text>
    </comment>
    <comment ref="GA1" authorId="0">
      <text>
        <r>
          <rPr>
            <sz val="9"/>
            <rFont val="等线"/>
            <charset val="134"/>
          </rPr>
          <t>·请在下方空白处从最左列起粘贴本场结果。
·建议粘贴时选择“只粘贴文本”便于撤销。</t>
        </r>
      </text>
    </comment>
    <comment ref="GO1" authorId="0">
      <text>
        <r>
          <rPr>
            <sz val="9"/>
            <rFont val="等线"/>
            <charset val="134"/>
          </rPr>
          <t>·将参赛选手本轮的IMP成绩转换为VP成绩。
·橙色表示该选手不在“选手操作”中选手名单内，请检查。</t>
        </r>
      </text>
    </comment>
    <comment ref="GQ1" authorId="0">
      <text>
        <r>
          <rPr>
            <sz val="9"/>
            <rFont val="等线"/>
            <charset val="134"/>
          </rPr>
          <t>·请填写本场副数。
·仅在“比赛操作”中每场副数为0时需要填写。</t>
        </r>
      </text>
    </comment>
    <comment ref="GS1" authorId="0">
      <text>
        <r>
          <rPr>
            <sz val="9"/>
            <rFont val="等线"/>
            <charset val="134"/>
          </rPr>
          <t>参赛选手的编排成绩累计。
*编排成绩：含带分、调整分，不含罚分。</t>
        </r>
      </text>
    </comment>
    <comment ref="HA1" authorId="0">
      <text>
        <r>
          <rPr>
            <sz val="9"/>
            <rFont val="等线"/>
            <charset val="134"/>
          </rPr>
          <t>·请在下方空白处从最左列起粘贴本场结果。
·建议粘贴时选择“只粘贴文本”便于撤销。</t>
        </r>
      </text>
    </comment>
    <comment ref="HO1" authorId="0">
      <text>
        <r>
          <rPr>
            <sz val="9"/>
            <rFont val="等线"/>
            <charset val="134"/>
          </rPr>
          <t>·将参赛选手本轮的IMP成绩转换为VP成绩。
·橙色表示该选手不在“选手操作”中选手名单内，请检查。</t>
        </r>
      </text>
    </comment>
    <comment ref="HQ1" authorId="0">
      <text>
        <r>
          <rPr>
            <sz val="9"/>
            <rFont val="等线"/>
            <charset val="134"/>
          </rPr>
          <t>·请填写本场副数。
·仅在“比赛操作”中每场副数为0时需要填写。</t>
        </r>
      </text>
    </comment>
    <comment ref="HS1" authorId="0">
      <text>
        <r>
          <rPr>
            <sz val="9"/>
            <rFont val="等线"/>
            <charset val="134"/>
          </rPr>
          <t>参赛选手的编排成绩累计。
*编排成绩：含带分、调整分，不含罚分。</t>
        </r>
      </text>
    </comment>
  </commentList>
</comments>
</file>

<file path=xl/comments7.xml><?xml version="1.0" encoding="utf-8"?>
<comments xmlns="http://schemas.openxmlformats.org/spreadsheetml/2006/main">
  <authors>
    <author>admin</author>
  </authors>
  <commentList>
    <comment ref="AV1" authorId="0">
      <text>
        <r>
          <rPr>
            <sz val="9"/>
            <rFont val="等线"/>
            <charset val="134"/>
          </rPr>
          <t>请选择排序原则。</t>
        </r>
      </text>
    </comment>
    <comment ref="BI1" authorId="0">
      <text>
        <r>
          <rPr>
            <sz val="9"/>
            <rFont val="等线"/>
            <charset val="134"/>
          </rPr>
          <t>请设置显示分数相对实际分数占比。</t>
        </r>
      </text>
    </comment>
  </commentList>
</comments>
</file>

<file path=xl/comments8.xml><?xml version="1.0" encoding="utf-8"?>
<comments xmlns="http://schemas.openxmlformats.org/spreadsheetml/2006/main">
  <authors>
    <author>admin</author>
  </authors>
  <commentList>
    <comment ref="B1" authorId="0">
      <text>
        <r>
          <rPr>
            <sz val="9"/>
            <rFont val="等线"/>
            <charset val="134"/>
          </rPr>
          <t>无需填写，自动生成。</t>
        </r>
      </text>
    </comment>
    <comment ref="C1" authorId="0">
      <text>
        <r>
          <rPr>
            <sz val="9"/>
            <rFont val="等线"/>
            <charset val="134"/>
          </rPr>
          <t>请输入”yyyymmdd”形式的日期（如20211202）。</t>
        </r>
      </text>
    </comment>
  </commentList>
</comments>
</file>

<file path=xl/sharedStrings.xml><?xml version="1.0" encoding="utf-8"?>
<sst xmlns="http://schemas.openxmlformats.org/spreadsheetml/2006/main" count="430" uniqueCount="211">
  <si>
    <t>返回</t>
  </si>
  <si>
    <t>个人赛快速编排系统 使用须知</t>
  </si>
  <si>
    <t>个人赛快速编排系统 使用帮助</t>
  </si>
  <si>
    <t>个人赛快速编排系统 系统信息</t>
  </si>
  <si>
    <t>欢迎使用 个人赛快速编排系统 ！使用前请阅读以下须知：</t>
  </si>
  <si>
    <t>欢迎使用 个人赛快速编排系统 ！以下详细说明使用步骤：</t>
  </si>
  <si>
    <t>欢迎使用 个人赛快速编排系统 ！以下为系统信息：</t>
  </si>
  <si>
    <t>一、软件简介</t>
  </si>
  <si>
    <t>一、使用指南：请仔细阅读《使用须知》，同意后在E32单元格（白色）选择“√”；</t>
  </si>
  <si>
    <t>系统名称：个人赛快速编排系统</t>
  </si>
  <si>
    <t>1.个人赛快速编排系统（以下简称“本系统”）可以快速完成个人赛编排，缩短选手等候时间。</t>
  </si>
  <si>
    <t>版本号：6.5</t>
  </si>
  <si>
    <t>2.本系统可以自动完成分数调整、请假调整、每轮编排等工作，减轻您的负担。</t>
  </si>
  <si>
    <t>二、比赛操作</t>
  </si>
  <si>
    <t>作者：闫天尧</t>
  </si>
  <si>
    <t>3.本系统支持多达432名选手的编排。</t>
  </si>
  <si>
    <t>（一）基本信息</t>
  </si>
  <si>
    <t>更新日期：2021年12月28日</t>
  </si>
  <si>
    <t>1.比赛名称：请输入比赛名称。</t>
  </si>
  <si>
    <t>二、使用说明</t>
  </si>
  <si>
    <t>2.主办单位：请输入主办单位。</t>
  </si>
  <si>
    <t>1.比赛操作：输入比赛基本信息。</t>
  </si>
  <si>
    <t>3.比赛方式：个人赛。</t>
  </si>
  <si>
    <t>2.选手操作：完成参赛号抽签或匹配。</t>
  </si>
  <si>
    <t>4.组别名称：请输入组别名称。如“初中”“A”等。</t>
  </si>
  <si>
    <t>3.座位显示：打印本轮座位或导入比赛名单至BridgeConex算分服务器。</t>
  </si>
  <si>
    <t>5.首轮座位：请选择首轮座位编排方式。</t>
  </si>
  <si>
    <t>4.结果导入：粘贴每轮IMP成绩并转换为VP成绩。</t>
  </si>
  <si>
    <t>（1）抽签编排：首轮座位随机抽签编排，参赛编号为名单导入顺序。</t>
  </si>
  <si>
    <t>5.成绩显示：查看、打印或或按百分比导出比赛成绩。支持按参赛编号或比赛名次排序。</t>
  </si>
  <si>
    <t>（2）手动编排：首轮座位手动编排，名单导入顺序即为首轮座位顺序。</t>
  </si>
  <si>
    <t>6.违纪记录：记录每场违纪情况。</t>
  </si>
  <si>
    <t>6.选手人数：参加比赛的选手人数，即为导入选手的数量。</t>
  </si>
  <si>
    <t>7.草稿编辑：进行数据预处理及刷新数据。</t>
  </si>
  <si>
    <t>7.比赛日期：请填写或选择每轮比赛的日期。</t>
  </si>
  <si>
    <t>（二）轮转设置</t>
  </si>
  <si>
    <t>使用帮助</t>
  </si>
  <si>
    <t>1.每轮副数：请输入每轮副数。每轮副数一般在1~4副之间，每场一般有6~7轮。</t>
  </si>
  <si>
    <t>2.牌副总数：请选择牌组总副数。牌副总数应为每轮副数的7或8倍。</t>
  </si>
  <si>
    <t>三、版权声明</t>
  </si>
  <si>
    <t>3.每场副数：请输入每场比赛每位选手打牌总副数。每场副数应为每轮副数的1~7倍。输入0表示每场副数不同。请谨慎填写，比赛开始后更改可能影响成绩和编排。</t>
  </si>
  <si>
    <t>1.本系统由闫天尧独立开发研制，有疑问或意见建议，欢迎致电或加微信18019327492。</t>
  </si>
  <si>
    <t>2.本系统只能用于圣醒青少年桥牌文化俱乐部个人赛编排，未经允许，严禁复制或发表。</t>
  </si>
  <si>
    <t>4.组别人数：请选择需要生成轮转表的组别的人数。</t>
  </si>
  <si>
    <t>3.对违反上述条款者，作者有权追究其法律责任。</t>
  </si>
  <si>
    <t>5.组别选择：请选择需要生成轮转表的组别。</t>
  </si>
  <si>
    <t>6.裁判密码：推荐的裁判密码，每日更新。</t>
  </si>
  <si>
    <t>系统信息</t>
  </si>
  <si>
    <t>7.轮转代码：请在BridgeConex中将原有代码替换成此代码。</t>
  </si>
  <si>
    <t>（三）组号设置</t>
  </si>
  <si>
    <t>我已阅读并同意《使用须知》</t>
  </si>
  <si>
    <t>1.序号：组别的序号。</t>
  </si>
  <si>
    <t>2.默认：默认组号。</t>
  </si>
  <si>
    <t>3.修改：请按需填写。</t>
  </si>
  <si>
    <t>三、选手操作</t>
  </si>
  <si>
    <t>（一）编号设置</t>
  </si>
  <si>
    <t>1.选手姓名：请输入参赛选手姓名。</t>
  </si>
  <si>
    <t>2.参赛编号：选手的参赛编号。</t>
  </si>
  <si>
    <t>3.编排结果：查看并复制编排结果。若不满意抽签结果，可双击空白单元格并敲击回车。</t>
  </si>
  <si>
    <t>4.结果确认：粘贴编排结果。</t>
  </si>
  <si>
    <t>（二）选手名单</t>
  </si>
  <si>
    <t>1.带分：请输入第一场开始前选手的带分。带分参与编排、计入总分。</t>
  </si>
  <si>
    <t>2.调整分：请输入第一场开始前选手的调整分。调整分参与编排、不计入总分。</t>
  </si>
  <si>
    <t>3.罚分：请输入第一场开始前选手的罚分。罚分不参与编排、计入总分。</t>
  </si>
  <si>
    <t>（三）缺席操作</t>
  </si>
  <si>
    <t>1.请选择每场比赛请假选手的请假原因。</t>
  </si>
  <si>
    <t>2.除选择“其他”外，得分自动计入总分。</t>
  </si>
  <si>
    <t>四、成绩显示</t>
  </si>
  <si>
    <t>请选择排序原则和显示分数相对实际分数占比。</t>
  </si>
  <si>
    <t>五、座位显示</t>
  </si>
  <si>
    <t>请选择场次和版本。4~216人选择“座位显示1”，217~432人选择“座位显示2”。</t>
  </si>
  <si>
    <t>六、结果导入</t>
  </si>
  <si>
    <t>请跳转到正确场次粘贴本场结果。</t>
  </si>
  <si>
    <t>七、违纪记录</t>
  </si>
  <si>
    <t>请输入每场违纪选手姓名及原因。</t>
  </si>
  <si>
    <t>八、草稿编辑</t>
  </si>
  <si>
    <t>可预处理成绩，也可通过 数据-全部刷新 刷新数据。</t>
  </si>
  <si>
    <t>*使用时，如果需要粘贴，请粘贴为值或文本。如果需要复制或移动数据，请不要剪切或拖拽。</t>
  </si>
  <si>
    <t>*请使用WPS表格运行此软件。Excel自身存在bug，若坚持使用，后果自负！</t>
  </si>
  <si>
    <t>Code=S04-0207</t>
  </si>
  <si>
    <t>4:1:3:2&gt;1; 5:0:0:0&gt;1</t>
  </si>
  <si>
    <t>4:2:1:3&gt;2; 5:0:0:0&gt;2</t>
  </si>
  <si>
    <t>4:3:2:1&gt;3; 5:0:0:0&gt;3</t>
  </si>
  <si>
    <t>4:1:3:2&gt;4; 5:0:0:0&gt;4</t>
  </si>
  <si>
    <t>4:2:1:3&gt;5; 5:0:0:0&gt;5</t>
  </si>
  <si>
    <t>4:3:2:1&gt;6; 5:0:0:0&gt;6</t>
  </si>
  <si>
    <t>4:1:3:2&gt;7; 5:0:0:0&gt;7</t>
  </si>
  <si>
    <t>基本信息</t>
  </si>
  <si>
    <t>轮转设置</t>
  </si>
  <si>
    <t>Code=S05-0207</t>
  </si>
  <si>
    <t>2:5:3:4&gt;1; 1:0:0:0&gt;1</t>
  </si>
  <si>
    <t>3:1:4:5&gt;2; 2:0:0:0&gt;2</t>
  </si>
  <si>
    <t>4:2:5:1&gt;3; 3:0:0:0&gt;3</t>
  </si>
  <si>
    <t>5:3:1:2&gt;4; 4:0:0:0&gt;4</t>
  </si>
  <si>
    <t>1:4:2:3&gt;5; 5:0:0:0&gt;5</t>
  </si>
  <si>
    <t>2:5:3:4&gt;6; 1:0:0:0&gt;6</t>
  </si>
  <si>
    <t>3:1:4:5&gt;7; 2:0:0:0&gt;7</t>
  </si>
  <si>
    <t>组号设置</t>
  </si>
  <si>
    <t>Code=S06-0207</t>
  </si>
  <si>
    <t>2:6:3:4&gt;1; 1:5:0:0&gt;1</t>
  </si>
  <si>
    <t>3:1:4:5&gt;2; 2:6:0:0&gt;2</t>
  </si>
  <si>
    <t>4:2:5:6&gt;3; 3:1:0:0&gt;3</t>
  </si>
  <si>
    <t>5:3:6:1&gt;4; 4:2:0:0&gt;4</t>
  </si>
  <si>
    <t>6:4:1:2&gt;5; 5:3:0:0&gt;5</t>
  </si>
  <si>
    <t>1:5:2:3&gt;6; 6:4:0:0&gt;6</t>
  </si>
  <si>
    <t>2:6:3:4&gt;7; 1:5:0:0&gt;7</t>
  </si>
  <si>
    <t>比赛名称</t>
  </si>
  <si>
    <t>每轮副数</t>
  </si>
  <si>
    <t>牌副总数</t>
  </si>
  <si>
    <t>每场副数</t>
  </si>
  <si>
    <t>Code=S07-0207</t>
  </si>
  <si>
    <t>5:7:3:4&gt;1; 0:1:6:2&gt;1</t>
  </si>
  <si>
    <t>6:1:4:5&gt;2; 0:2:7:3&gt;2</t>
  </si>
  <si>
    <t>7:2:5:6&gt;3; 0:3:1:4&gt;3</t>
  </si>
  <si>
    <t>1:3:6:7&gt;4; 0:4:2:5&gt;4</t>
  </si>
  <si>
    <t>2:4:7:1&gt;5; 0:5:3:6&gt;5</t>
  </si>
  <si>
    <t>3:5:1:2&gt;6; 0:6:4:7&gt;6</t>
  </si>
  <si>
    <t>4:6:2:3&gt;7; 0:7:5:1&gt;7</t>
  </si>
  <si>
    <t>序号</t>
  </si>
  <si>
    <t>默认</t>
  </si>
  <si>
    <t>修改</t>
  </si>
  <si>
    <t>Code=S08-0207</t>
  </si>
  <si>
    <t>8:1:6:2&gt;1; 5:7:3:4&gt;1</t>
  </si>
  <si>
    <t>8:2:7:3&gt;2; 6:1:4:5&gt;2</t>
  </si>
  <si>
    <t>8:3:1:4&gt;3; 7:2:5:6&gt;3</t>
  </si>
  <si>
    <t>8:4:2:5&gt;4; 1:3:6:7&gt;4</t>
  </si>
  <si>
    <t>8:5:3:6&gt;5; 2:4:7:1&gt;5</t>
  </si>
  <si>
    <t>8:6:4:7&gt;6; 3:5:1:2&gt;6</t>
  </si>
  <si>
    <t>8:7:5:1&gt;7; 4:6:2:3&gt;7</t>
  </si>
  <si>
    <t>主办单位</t>
  </si>
  <si>
    <t>组别人数</t>
  </si>
  <si>
    <t>组别选择</t>
  </si>
  <si>
    <t>裁判密码</t>
  </si>
  <si>
    <t>Code=S09-0207</t>
  </si>
  <si>
    <t>2:3:4:7&gt;1; 6:8:5:9&gt;1</t>
  </si>
  <si>
    <t>3:4:5:8&gt;2; 7:9:6:1&gt;2</t>
  </si>
  <si>
    <t>4:5:6:9&gt;3; 8:1:7:2&gt;3</t>
  </si>
  <si>
    <t>5:6:7:1&gt;4; 9:2:8:3&gt;4</t>
  </si>
  <si>
    <t>6:7:8:2&gt;5; 1:3:9:4&gt;5</t>
  </si>
  <si>
    <t>7:8:9:3&gt;6; 2:4:1:5&gt;6</t>
  </si>
  <si>
    <t>8:9:1:4&gt;7; 3:5:2:6&gt;7</t>
  </si>
  <si>
    <t>Code=S10-0207</t>
  </si>
  <si>
    <t>1:5:2:4&gt;1; 9:6:8:7&gt;1</t>
  </si>
  <si>
    <t>2:6:3:5&gt;2; 10:7:9:8&gt;2</t>
  </si>
  <si>
    <t>3:7:4:6&gt;3; 1:8:10:9&gt;3</t>
  </si>
  <si>
    <t>4:8:5:7&gt;4; 2:9:1:10&gt;4</t>
  </si>
  <si>
    <t>5:9:6:8&gt;5; 3:10:2:1&gt;5</t>
  </si>
  <si>
    <t>6:10:7:9&gt;6; 4:1:3:2&gt;6</t>
  </si>
  <si>
    <t>7:1:8:10&gt;7; 5:2:4:3&gt;7</t>
  </si>
  <si>
    <t>比赛方式</t>
  </si>
  <si>
    <t>个人赛</t>
  </si>
  <si>
    <t>组别名称</t>
  </si>
  <si>
    <t>组</t>
  </si>
  <si>
    <t>轮转表代码</t>
  </si>
  <si>
    <t>Code=S11-0207</t>
  </si>
  <si>
    <t>10:2:8:6&gt;1; 7:11:3:9&gt;1</t>
  </si>
  <si>
    <t>11:3:9:7&gt;2; 8:1:4:10&gt;2</t>
  </si>
  <si>
    <t>1:4:10:8&gt;3; 9:2:5:11&gt;3</t>
  </si>
  <si>
    <t>2:5:11:9&gt;4; 10:3:6:1&gt;4</t>
  </si>
  <si>
    <t>3:6:1:10&gt;5; 11:4:7:2&gt;5</t>
  </si>
  <si>
    <t>4:7:2:11&gt;6; 1:5:8:3&gt;6</t>
  </si>
  <si>
    <t>5:8:3:1&gt;7; 2:6:9:4&gt;7</t>
  </si>
  <si>
    <t xml:space="preserve">； </t>
  </si>
  <si>
    <t>首轮座位</t>
  </si>
  <si>
    <t>选手人数</t>
  </si>
  <si>
    <t>人</t>
  </si>
  <si>
    <t>比赛日期</t>
  </si>
  <si>
    <t>第一场</t>
  </si>
  <si>
    <t>年</t>
  </si>
  <si>
    <t>第二场</t>
  </si>
  <si>
    <t>第三场</t>
  </si>
  <si>
    <t>第四场</t>
  </si>
  <si>
    <t>第五场</t>
  </si>
  <si>
    <t>第六场</t>
  </si>
  <si>
    <t>第七场</t>
  </si>
  <si>
    <t>第八场</t>
  </si>
  <si>
    <t>第九场</t>
  </si>
  <si>
    <t>编号设置</t>
  </si>
  <si>
    <t>选手名单</t>
  </si>
  <si>
    <t>缺席操作</t>
  </si>
  <si>
    <t>选手姓名</t>
  </si>
  <si>
    <t>参赛编号</t>
  </si>
  <si>
    <t>编排结果</t>
  </si>
  <si>
    <t>结果确认</t>
  </si>
  <si>
    <t>带分</t>
  </si>
  <si>
    <t>调整分</t>
  </si>
  <si>
    <t>罚分</t>
  </si>
  <si>
    <t>个人赛快速编排系统 V6.5</t>
  </si>
  <si>
    <t>使用过程中如有意见或建议，欢迎联系本软件作者</t>
  </si>
  <si>
    <t>第 1 页</t>
  </si>
  <si>
    <t>请选择版本</t>
  </si>
  <si>
    <t>第 2 页</t>
  </si>
  <si>
    <t>成绩粘贴</t>
  </si>
  <si>
    <t>上一场</t>
  </si>
  <si>
    <t>下一场</t>
  </si>
  <si>
    <t>成绩计算</t>
  </si>
  <si>
    <t>本场副数</t>
  </si>
  <si>
    <t>成绩累计</t>
  </si>
  <si>
    <t>参赛选手</t>
  </si>
  <si>
    <t>名次</t>
  </si>
  <si>
    <t>积分</t>
  </si>
  <si>
    <t>IMP成绩</t>
  </si>
  <si>
    <t>VP成绩</t>
  </si>
  <si>
    <t>比赛名次</t>
  </si>
  <si>
    <t>编排成绩</t>
  </si>
  <si>
    <t>排序方式</t>
  </si>
  <si>
    <t>分数设置</t>
  </si>
  <si>
    <t>排序原则</t>
  </si>
  <si>
    <t>日期</t>
  </si>
  <si>
    <t>姓名</t>
  </si>
  <si>
    <t>详情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</si>
</sst>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_ ;[Red]\-0.00\ "/>
    <numFmt numFmtId="178" formatCode="0.00_);[Red]\(0.00\)"/>
    <numFmt numFmtId="179" formatCode="yyyy/m/d;@"/>
  </numFmts>
  <fonts count="35">
    <font>
      <sz val="11"/>
      <color theme="1"/>
      <name val="宋体"/>
      <charset val="134"/>
      <scheme val="minor"/>
    </font>
    <font>
      <sz val="11"/>
      <color theme="1"/>
      <name val="等线"/>
      <charset val="134"/>
    </font>
    <font>
      <b/>
      <sz val="11"/>
      <color theme="1"/>
      <name val="等线"/>
      <charset val="134"/>
    </font>
    <font>
      <b/>
      <sz val="20"/>
      <color theme="1"/>
      <name val="华文中宋"/>
      <charset val="134"/>
    </font>
    <font>
      <sz val="11"/>
      <color rgb="FFB5E6B5"/>
      <name val="等线"/>
      <charset val="134"/>
    </font>
    <font>
      <sz val="12"/>
      <color theme="1"/>
      <name val="等线"/>
      <charset val="134"/>
    </font>
    <font>
      <sz val="14"/>
      <color theme="1"/>
      <name val="仿宋"/>
      <charset val="134"/>
    </font>
    <font>
      <b/>
      <sz val="12"/>
      <color theme="1"/>
      <name val="等线"/>
      <charset val="134"/>
    </font>
    <font>
      <sz val="11"/>
      <color theme="1"/>
      <name val="楷体"/>
      <charset val="134"/>
    </font>
    <font>
      <b/>
      <sz val="14"/>
      <color theme="1"/>
      <name val="黑体"/>
      <charset val="134"/>
    </font>
    <font>
      <b/>
      <sz val="14"/>
      <color theme="1"/>
      <name val="仿宋"/>
      <charset val="134"/>
    </font>
    <font>
      <b/>
      <sz val="11"/>
      <color rgb="FFB5E6B5"/>
      <name val="等线"/>
      <charset val="134"/>
    </font>
    <font>
      <b/>
      <sz val="14"/>
      <color theme="1"/>
      <name val="楷体"/>
      <charset val="134"/>
    </font>
    <font>
      <sz val="11"/>
      <name val="仿宋"/>
      <charset val="134"/>
    </font>
    <font>
      <i/>
      <sz val="11"/>
      <color rgb="FFFF0000"/>
      <name val="等线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等线"/>
      <charset val="134"/>
    </font>
  </fonts>
  <fills count="34">
    <fill>
      <patternFill patternType="none"/>
    </fill>
    <fill>
      <patternFill patternType="gray125"/>
    </fill>
    <fill>
      <patternFill patternType="solid">
        <fgColor rgb="FFB5E6B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" borderId="25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26" applyNumberFormat="0" applyFill="0" applyAlignment="0" applyProtection="0">
      <alignment vertical="center"/>
    </xf>
    <xf numFmtId="0" fontId="21" fillId="0" borderId="26" applyNumberFormat="0" applyFill="0" applyAlignment="0" applyProtection="0">
      <alignment vertical="center"/>
    </xf>
    <xf numFmtId="0" fontId="22" fillId="0" borderId="27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" borderId="28" applyNumberFormat="0" applyAlignment="0" applyProtection="0">
      <alignment vertical="center"/>
    </xf>
    <xf numFmtId="0" fontId="24" fillId="5" borderId="29" applyNumberFormat="0" applyAlignment="0" applyProtection="0">
      <alignment vertical="center"/>
    </xf>
    <xf numFmtId="0" fontId="25" fillId="5" borderId="28" applyNumberFormat="0" applyAlignment="0" applyProtection="0">
      <alignment vertical="center"/>
    </xf>
    <xf numFmtId="0" fontId="26" fillId="6" borderId="30" applyNumberFormat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28" fillId="0" borderId="32" applyNumberFormat="0" applyFill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</cellStyleXfs>
  <cellXfs count="95">
    <xf numFmtId="0" fontId="0" fillId="0" borderId="0" xfId="0">
      <alignment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176" fontId="1" fillId="0" borderId="0" xfId="0" applyNumberFormat="1" applyFont="1" applyFill="1" applyAlignment="1" applyProtection="1">
      <alignment horizontal="center" vertical="center"/>
    </xf>
    <xf numFmtId="177" fontId="1" fillId="0" borderId="0" xfId="0" applyNumberFormat="1" applyFont="1" applyFill="1" applyAlignment="1" applyProtection="1">
      <alignment horizontal="center" vertical="center"/>
    </xf>
    <xf numFmtId="178" fontId="1" fillId="0" borderId="0" xfId="0" applyNumberFormat="1" applyFont="1" applyFill="1" applyAlignment="1" applyProtection="1">
      <alignment horizontal="center" vertical="center"/>
    </xf>
    <xf numFmtId="0" fontId="2" fillId="0" borderId="0" xfId="0" applyFont="1" applyFill="1" applyAlignment="1" applyProtection="1">
      <alignment horizontal="center" vertical="center"/>
    </xf>
    <xf numFmtId="0" fontId="1" fillId="0" borderId="0" xfId="0" applyFont="1" applyFill="1" applyAlignment="1" applyProtection="1">
      <alignment vertical="center"/>
    </xf>
    <xf numFmtId="176" fontId="1" fillId="0" borderId="0" xfId="0" applyNumberFormat="1" applyFont="1" applyFill="1" applyAlignment="1" applyProtection="1">
      <alignment vertical="center"/>
    </xf>
    <xf numFmtId="177" fontId="1" fillId="0" borderId="0" xfId="0" applyNumberFormat="1" applyFont="1" applyFill="1" applyAlignment="1" applyProtection="1">
      <alignment vertical="center"/>
    </xf>
    <xf numFmtId="0" fontId="1" fillId="0" borderId="0" xfId="0" applyNumberFormat="1" applyFont="1" applyFill="1" applyAlignment="1" applyProtection="1">
      <alignment horizontal="center" vertical="center"/>
    </xf>
    <xf numFmtId="179" fontId="1" fillId="0" borderId="0" xfId="0" applyNumberFormat="1" applyFont="1" applyFill="1" applyAlignment="1" applyProtection="1">
      <alignment horizontal="center" vertical="center"/>
    </xf>
    <xf numFmtId="176" fontId="3" fillId="0" borderId="0" xfId="0" applyNumberFormat="1" applyFont="1" applyFill="1" applyAlignment="1" applyProtection="1">
      <alignment horizontal="center" vertical="center"/>
    </xf>
    <xf numFmtId="9" fontId="1" fillId="0" borderId="0" xfId="0" applyNumberFormat="1" applyFont="1" applyFill="1" applyAlignment="1" applyProtection="1">
      <alignment horizontal="center" vertical="center"/>
    </xf>
    <xf numFmtId="0" fontId="2" fillId="0" borderId="0" xfId="0" applyFont="1" applyFill="1" applyAlignment="1" applyProtection="1">
      <alignment horizontal="center" vertical="center" wrapText="1"/>
    </xf>
    <xf numFmtId="0" fontId="1" fillId="0" borderId="0" xfId="0" applyFont="1" applyFill="1" applyAlignment="1" applyProtection="1">
      <alignment horizontal="center" vertical="center" wrapText="1"/>
      <protection locked="0"/>
    </xf>
    <xf numFmtId="0" fontId="2" fillId="0" borderId="0" xfId="0" applyNumberFormat="1" applyFont="1" applyFill="1" applyAlignment="1" applyProtection="1">
      <alignment horizontal="center" vertical="center"/>
    </xf>
    <xf numFmtId="0" fontId="3" fillId="0" borderId="0" xfId="0" applyNumberFormat="1" applyFont="1" applyFill="1" applyAlignment="1" applyProtection="1">
      <alignment horizontal="center" vertical="center"/>
    </xf>
    <xf numFmtId="9" fontId="1" fillId="0" borderId="0" xfId="0" applyNumberFormat="1" applyFont="1" applyFill="1" applyAlignment="1" applyProtection="1">
      <alignment horizontal="center" vertical="center"/>
      <protection locked="0"/>
    </xf>
    <xf numFmtId="0" fontId="1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178" fontId="4" fillId="2" borderId="0" xfId="0" applyNumberFormat="1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NumberFormat="1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Fill="1" applyAlignment="1" applyProtection="1">
      <alignment horizontal="center"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4" fillId="2" borderId="0" xfId="0" applyNumberFormat="1" applyFont="1" applyFill="1" applyAlignment="1">
      <alignment horizontal="center" vertical="center"/>
    </xf>
    <xf numFmtId="0" fontId="2" fillId="2" borderId="0" xfId="0" applyFont="1" applyFill="1" applyBorder="1" applyAlignment="1" applyProtection="1">
      <alignment horizontal="center" vertical="center"/>
    </xf>
    <xf numFmtId="0" fontId="2" fillId="2" borderId="0" xfId="0" applyNumberFormat="1" applyFont="1" applyFill="1" applyAlignment="1" applyProtection="1">
      <alignment horizontal="center" vertical="center"/>
    </xf>
    <xf numFmtId="176" fontId="1" fillId="2" borderId="0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Alignment="1" applyProtection="1">
      <alignment horizontal="center" vertical="center"/>
      <protection locked="0"/>
    </xf>
    <xf numFmtId="177" fontId="2" fillId="2" borderId="0" xfId="0" applyNumberFormat="1" applyFont="1" applyFill="1" applyAlignment="1" applyProtection="1">
      <alignment horizontal="center" vertical="center"/>
    </xf>
    <xf numFmtId="177" fontId="1" fillId="0" borderId="0" xfId="0" applyNumberFormat="1" applyFont="1" applyFill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6" fillId="0" borderId="0" xfId="0" applyFont="1" applyAlignment="1" applyProtection="1">
      <alignment horizontal="left" vertical="center"/>
    </xf>
    <xf numFmtId="0" fontId="6" fillId="0" borderId="0" xfId="0" applyFont="1" applyAlignment="1" applyProtection="1">
      <alignment horizontal="center" vertical="center"/>
    </xf>
    <xf numFmtId="0" fontId="7" fillId="0" borderId="1" xfId="0" applyFont="1" applyBorder="1" applyAlignment="1" applyProtection="1">
      <alignment horizontal="center" vertical="center"/>
    </xf>
    <xf numFmtId="0" fontId="7" fillId="0" borderId="2" xfId="0" applyFont="1" applyBorder="1" applyAlignment="1" applyProtection="1">
      <alignment horizontal="center" vertical="center"/>
    </xf>
    <xf numFmtId="0" fontId="7" fillId="0" borderId="3" xfId="0" applyFont="1" applyBorder="1" applyAlignment="1" applyProtection="1">
      <alignment horizontal="center" vertical="center"/>
    </xf>
    <xf numFmtId="0" fontId="7" fillId="0" borderId="4" xfId="0" applyFont="1" applyBorder="1" applyAlignment="1" applyProtection="1">
      <alignment horizontal="center" vertical="center"/>
    </xf>
    <xf numFmtId="0" fontId="7" fillId="0" borderId="5" xfId="0" applyFont="1" applyBorder="1" applyAlignment="1" applyProtection="1">
      <alignment horizontal="center" vertical="center"/>
    </xf>
    <xf numFmtId="0" fontId="7" fillId="0" borderId="6" xfId="0" applyFont="1" applyBorder="1" applyAlignment="1" applyProtection="1">
      <alignment horizontal="center" vertical="center"/>
    </xf>
    <xf numFmtId="0" fontId="7" fillId="0" borderId="7" xfId="0" applyFont="1" applyBorder="1" applyAlignment="1" applyProtection="1">
      <alignment horizontal="center" vertical="center"/>
    </xf>
    <xf numFmtId="0" fontId="7" fillId="0" borderId="8" xfId="0" applyFont="1" applyBorder="1" applyAlignment="1" applyProtection="1">
      <alignment horizontal="center" vertical="center"/>
    </xf>
    <xf numFmtId="0" fontId="7" fillId="0" borderId="9" xfId="0" applyFont="1" applyBorder="1" applyAlignment="1" applyProtection="1">
      <alignment horizontal="center" vertical="center"/>
    </xf>
    <xf numFmtId="0" fontId="7" fillId="0" borderId="10" xfId="0" applyFont="1" applyBorder="1" applyAlignment="1" applyProtection="1">
      <alignment horizontal="center" vertical="center"/>
    </xf>
    <xf numFmtId="0" fontId="7" fillId="0" borderId="11" xfId="0" applyFont="1" applyBorder="1" applyAlignment="1" applyProtection="1">
      <alignment horizontal="center" vertical="center"/>
    </xf>
    <xf numFmtId="0" fontId="7" fillId="0" borderId="12" xfId="0" applyFont="1" applyBorder="1" applyAlignment="1" applyProtection="1">
      <alignment horizontal="center" vertical="center"/>
    </xf>
    <xf numFmtId="0" fontId="8" fillId="0" borderId="13" xfId="0" applyFont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7" fillId="0" borderId="14" xfId="0" applyFont="1" applyBorder="1" applyAlignment="1" applyProtection="1">
      <alignment horizontal="center" vertical="center"/>
    </xf>
    <xf numFmtId="0" fontId="7" fillId="0" borderId="15" xfId="0" applyFont="1" applyBorder="1" applyAlignment="1" applyProtection="1">
      <alignment horizontal="center" vertical="center"/>
    </xf>
    <xf numFmtId="0" fontId="7" fillId="0" borderId="16" xfId="0" applyFont="1" applyBorder="1" applyAlignment="1" applyProtection="1">
      <alignment horizontal="center" vertical="center"/>
    </xf>
    <xf numFmtId="22" fontId="8" fillId="0" borderId="13" xfId="0" applyNumberFormat="1" applyFont="1" applyBorder="1" applyAlignment="1" applyProtection="1">
      <alignment horizontal="center" vertical="center"/>
    </xf>
    <xf numFmtId="0" fontId="8" fillId="0" borderId="13" xfId="0" applyNumberFormat="1" applyFont="1" applyBorder="1" applyAlignment="1" applyProtection="1">
      <alignment horizontal="center" vertical="center"/>
    </xf>
    <xf numFmtId="0" fontId="10" fillId="0" borderId="0" xfId="0" applyFont="1" applyAlignment="1" applyProtection="1">
      <alignment horizontal="center" vertical="center"/>
    </xf>
    <xf numFmtId="0" fontId="8" fillId="0" borderId="13" xfId="0" applyFont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176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 applyProtection="1">
      <alignment horizontal="center" vertical="center"/>
    </xf>
    <xf numFmtId="0" fontId="1" fillId="2" borderId="0" xfId="0" applyFont="1" applyFill="1" applyAlignment="1" applyProtection="1">
      <alignment horizontal="center" vertical="center"/>
    </xf>
    <xf numFmtId="0" fontId="11" fillId="2" borderId="0" xfId="0" applyFont="1" applyFill="1" applyAlignment="1">
      <alignment horizontal="center" vertical="center"/>
    </xf>
    <xf numFmtId="178" fontId="4" fillId="2" borderId="0" xfId="0" applyNumberFormat="1" applyFont="1" applyFill="1" applyAlignment="1" applyProtection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1" fillId="2" borderId="0" xfId="0" applyNumberFormat="1" applyFont="1" applyFill="1" applyAlignment="1">
      <alignment horizontal="left" vertical="center"/>
    </xf>
    <xf numFmtId="0" fontId="1" fillId="0" borderId="0" xfId="0" applyFont="1" applyFill="1" applyAlignment="1" applyProtection="1">
      <alignment horizontal="left" vertical="center"/>
      <protection locked="0"/>
    </xf>
    <xf numFmtId="0" fontId="1" fillId="2" borderId="0" xfId="0" applyFont="1" applyFill="1" applyAlignment="1" applyProtection="1">
      <alignment horizontal="center" vertical="center"/>
      <protection locked="0"/>
    </xf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right" vertical="center"/>
    </xf>
    <xf numFmtId="0" fontId="1" fillId="0" borderId="0" xfId="0" applyFont="1" applyFill="1" applyBorder="1" applyAlignment="1" applyProtection="1">
      <alignment horizontal="center" vertical="center"/>
      <protection locked="0"/>
    </xf>
    <xf numFmtId="0" fontId="13" fillId="2" borderId="0" xfId="0" applyFont="1" applyFill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2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1" fillId="2" borderId="22" xfId="0" applyFont="1" applyFill="1" applyBorder="1" applyAlignment="1" applyProtection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2">
    <dxf>
      <fill>
        <patternFill patternType="solid">
          <bgColor rgb="FFFFC0CB"/>
        </patternFill>
      </fill>
    </dxf>
    <dxf>
      <fill>
        <patternFill patternType="solid">
          <bgColor rgb="FFB5E6B5"/>
        </patternFill>
      </fill>
    </dxf>
    <dxf>
      <fill>
        <patternFill patternType="solid">
          <bgColor rgb="FFB5E6B5"/>
        </patternFill>
      </fill>
    </dxf>
    <dxf>
      <fill>
        <patternFill patternType="solid">
          <bgColor rgb="FFFFA500"/>
        </patternFill>
      </fill>
    </dxf>
    <dxf>
      <fill>
        <patternFill patternType="solid">
          <bgColor rgb="FFFFC0CB"/>
        </patternFill>
      </fill>
    </dxf>
    <dxf>
      <fill>
        <patternFill patternType="solid">
          <bgColor rgb="FFF5F5DC"/>
        </patternFill>
      </fill>
    </dxf>
    <dxf>
      <fill>
        <patternFill patternType="solid">
          <bgColor rgb="FF90EE90"/>
        </patternFill>
      </fill>
    </dxf>
    <dxf>
      <fill>
        <patternFill patternType="solid">
          <bgColor rgb="FF87CEFA"/>
        </patternFill>
      </fill>
    </dxf>
    <dxf>
      <fill>
        <patternFill patternType="solid">
          <bgColor rgb="FF9370DB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D3D3D3"/>
        </patternFill>
      </fill>
    </dxf>
    <dxf>
      <fill>
        <patternFill patternType="solid">
          <bgColor rgb="FFFFD700"/>
        </patternFill>
      </fill>
    </dxf>
  </dxfs>
  <tableStyles count="0" defaultTableStyle="TableStyleMedium2" defaultPivotStyle="PivotStyleLight16"/>
  <colors>
    <mruColors>
      <color rgb="0090EE90"/>
      <color rgb="00B5E6B5"/>
      <color rgb="00F5F5DC"/>
      <color rgb="00FFA500"/>
      <color rgb="0000FF00"/>
      <color rgb="0000FFFF"/>
      <color rgb="000000FF"/>
      <color rgb="00800080"/>
      <color rgb="00FFC0CB"/>
      <color rgb="00FFD7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20351;&#29992;&#25351;&#21335;!A1"/><Relationship Id="rId2" Type="http://schemas.openxmlformats.org/officeDocument/2006/relationships/hyperlink" Target="#&#20351;&#29992;&#25351;&#21335;!AI1"/><Relationship Id="rId1" Type="http://schemas.openxmlformats.org/officeDocument/2006/relationships/hyperlink" Target="#&#20351;&#29992;&#25351;&#21335;!W1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hyperlink" Target="#&#32467;&#26524;&#23548;&#20837;!CA3"/><Relationship Id="rId8" Type="http://schemas.openxmlformats.org/officeDocument/2006/relationships/hyperlink" Target="#&#32467;&#26524;&#23548;&#20837;!DM3"/><Relationship Id="rId7" Type="http://schemas.openxmlformats.org/officeDocument/2006/relationships/hyperlink" Target="#&#32467;&#26524;&#23548;&#20837;!BA3"/><Relationship Id="rId6" Type="http://schemas.openxmlformats.org/officeDocument/2006/relationships/hyperlink" Target="#&#32467;&#26524;&#23548;&#20837;!CM3"/><Relationship Id="rId5" Type="http://schemas.openxmlformats.org/officeDocument/2006/relationships/hyperlink" Target="#&#32467;&#26524;&#23548;&#20837;!AA3"/><Relationship Id="rId4" Type="http://schemas.openxmlformats.org/officeDocument/2006/relationships/hyperlink" Target="#&#32467;&#26524;&#23548;&#20837;!BM3"/><Relationship Id="rId3" Type="http://schemas.openxmlformats.org/officeDocument/2006/relationships/hyperlink" Target="#&#32467;&#26524;&#23548;&#20837;!A3"/><Relationship Id="rId2" Type="http://schemas.openxmlformats.org/officeDocument/2006/relationships/hyperlink" Target="#&#32467;&#26524;&#23548;&#20837;!HM3"/><Relationship Id="rId16" Type="http://schemas.openxmlformats.org/officeDocument/2006/relationships/hyperlink" Target="#&#32467;&#26524;&#23548;&#20837;!GA3"/><Relationship Id="rId15" Type="http://schemas.openxmlformats.org/officeDocument/2006/relationships/hyperlink" Target="#&#32467;&#26524;&#23548;&#20837;!FA3"/><Relationship Id="rId14" Type="http://schemas.openxmlformats.org/officeDocument/2006/relationships/hyperlink" Target="#&#32467;&#26524;&#23548;&#20837;!GM3"/><Relationship Id="rId13" Type="http://schemas.openxmlformats.org/officeDocument/2006/relationships/hyperlink" Target="#&#32467;&#26524;&#23548;&#20837;!EA3"/><Relationship Id="rId12" Type="http://schemas.openxmlformats.org/officeDocument/2006/relationships/hyperlink" Target="#&#32467;&#26524;&#23548;&#20837;!FM3"/><Relationship Id="rId11" Type="http://schemas.openxmlformats.org/officeDocument/2006/relationships/hyperlink" Target="#&#32467;&#26524;&#23548;&#20837;!DA3"/><Relationship Id="rId10" Type="http://schemas.openxmlformats.org/officeDocument/2006/relationships/hyperlink" Target="#&#32467;&#26524;&#23548;&#20837;!EM3"/><Relationship Id="rId1" Type="http://schemas.openxmlformats.org/officeDocument/2006/relationships/hyperlink" Target="#&#32467;&#26524;&#23548;&#20837;!AM3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19</xdr:row>
      <xdr:rowOff>170815</xdr:rowOff>
    </xdr:from>
    <xdr:to>
      <xdr:col>3</xdr:col>
      <xdr:colOff>179705</xdr:colOff>
      <xdr:row>20</xdr:row>
      <xdr:rowOff>175260</xdr:rowOff>
    </xdr:to>
    <xdr:sp>
      <xdr:nvSpPr>
        <xdr:cNvPr id="2" name="动作按钮: 帮助 1">
          <a:hlinkClick xmlns:r="http://schemas.openxmlformats.org/officeDocument/2006/relationships" r:id="rId1"/>
        </xdr:cNvPr>
        <xdr:cNvSpPr>
          <a:spLocks noChangeAspect="1"/>
        </xdr:cNvSpPr>
      </xdr:nvSpPr>
      <xdr:spPr>
        <a:xfrm>
          <a:off x="1555115" y="3851910"/>
          <a:ext cx="179705" cy="183515"/>
        </a:xfrm>
        <a:prstGeom prst="actionButtonHelp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3</xdr:col>
      <xdr:colOff>0</xdr:colOff>
      <xdr:row>27</xdr:row>
      <xdr:rowOff>0</xdr:rowOff>
    </xdr:from>
    <xdr:to>
      <xdr:col>3</xdr:col>
      <xdr:colOff>180340</xdr:colOff>
      <xdr:row>28</xdr:row>
      <xdr:rowOff>4445</xdr:rowOff>
    </xdr:to>
    <xdr:sp>
      <xdr:nvSpPr>
        <xdr:cNvPr id="3" name="动作按钮: 信息 2">
          <a:hlinkClick xmlns:r="http://schemas.openxmlformats.org/officeDocument/2006/relationships" r:id="rId2"/>
        </xdr:cNvPr>
        <xdr:cNvSpPr>
          <a:spLocks noChangeAspect="1"/>
        </xdr:cNvSpPr>
      </xdr:nvSpPr>
      <xdr:spPr>
        <a:xfrm>
          <a:off x="1555115" y="5125720"/>
          <a:ext cx="180340" cy="183515"/>
        </a:xfrm>
        <a:prstGeom prst="actionButtonInformat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216535</xdr:colOff>
      <xdr:row>1</xdr:row>
      <xdr:rowOff>0</xdr:rowOff>
    </xdr:from>
    <xdr:to>
      <xdr:col>14</xdr:col>
      <xdr:colOff>0</xdr:colOff>
      <xdr:row>2</xdr:row>
      <xdr:rowOff>0</xdr:rowOff>
    </xdr:to>
    <xdr:sp>
      <xdr:nvSpPr>
        <xdr:cNvPr id="8" name="动作按钮: 第一张 7">
          <a:hlinkClick xmlns:r="http://schemas.openxmlformats.org/officeDocument/2006/relationships" r:id="rId3"/>
        </xdr:cNvPr>
        <xdr:cNvSpPr>
          <a:spLocks noChangeAspect="1"/>
        </xdr:cNvSpPr>
      </xdr:nvSpPr>
      <xdr:spPr>
        <a:xfrm>
          <a:off x="25855295" y="175260"/>
          <a:ext cx="180975" cy="179705"/>
        </a:xfrm>
        <a:prstGeom prst="actionButtonHo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25</xdr:col>
      <xdr:colOff>216535</xdr:colOff>
      <xdr:row>1</xdr:row>
      <xdr:rowOff>0</xdr:rowOff>
    </xdr:from>
    <xdr:to>
      <xdr:col>26</xdr:col>
      <xdr:colOff>0</xdr:colOff>
      <xdr:row>2</xdr:row>
      <xdr:rowOff>0</xdr:rowOff>
    </xdr:to>
    <xdr:sp>
      <xdr:nvSpPr>
        <xdr:cNvPr id="9" name="动作按钮: 第一张 8">
          <a:hlinkClick xmlns:r="http://schemas.openxmlformats.org/officeDocument/2006/relationships" r:id="rId3"/>
        </xdr:cNvPr>
        <xdr:cNvSpPr>
          <a:spLocks noChangeAspect="1"/>
        </xdr:cNvSpPr>
      </xdr:nvSpPr>
      <xdr:spPr>
        <a:xfrm>
          <a:off x="51076225" y="175260"/>
          <a:ext cx="180975" cy="179705"/>
        </a:xfrm>
        <a:prstGeom prst="actionButtonHo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0</xdr:row>
      <xdr:rowOff>635</xdr:rowOff>
    </xdr:from>
    <xdr:to>
      <xdr:col>3</xdr:col>
      <xdr:colOff>179705</xdr:colOff>
      <xdr:row>1</xdr:row>
      <xdr:rowOff>5080</xdr:rowOff>
    </xdr:to>
    <xdr:sp>
      <xdr:nvSpPr>
        <xdr:cNvPr id="38" name="动作按钮: 后退或前一项 37"/>
        <xdr:cNvSpPr/>
      </xdr:nvSpPr>
      <xdr:spPr>
        <a:xfrm>
          <a:off x="1927860" y="635"/>
          <a:ext cx="179705" cy="183515"/>
        </a:xfrm>
        <a:prstGeom prst="actionButtonBackPrevious">
          <a:avLst/>
        </a:prstGeom>
        <a:solidFill>
          <a:schemeClr val="accent3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10</xdr:col>
      <xdr:colOff>216535</xdr:colOff>
      <xdr:row>0</xdr:row>
      <xdr:rowOff>635</xdr:rowOff>
    </xdr:from>
    <xdr:to>
      <xdr:col>11</xdr:col>
      <xdr:colOff>0</xdr:colOff>
      <xdr:row>1</xdr:row>
      <xdr:rowOff>5080</xdr:rowOff>
    </xdr:to>
    <xdr:sp>
      <xdr:nvSpPr>
        <xdr:cNvPr id="39" name="动作按钮: 前进或下一项 38">
          <a:hlinkClick xmlns:r="http://schemas.openxmlformats.org/officeDocument/2006/relationships" r:id="rId1"/>
        </xdr:cNvPr>
        <xdr:cNvSpPr/>
      </xdr:nvSpPr>
      <xdr:spPr>
        <a:xfrm>
          <a:off x="4998085" y="635"/>
          <a:ext cx="191135" cy="183515"/>
        </a:xfrm>
        <a:prstGeom prst="actionButtonForwardNex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0</xdr:colOff>
      <xdr:row>0</xdr:row>
      <xdr:rowOff>635</xdr:rowOff>
    </xdr:from>
    <xdr:to>
      <xdr:col>1</xdr:col>
      <xdr:colOff>179705</xdr:colOff>
      <xdr:row>1</xdr:row>
      <xdr:rowOff>5080</xdr:rowOff>
    </xdr:to>
    <xdr:sp>
      <xdr:nvSpPr>
        <xdr:cNvPr id="40" name="动作按钮: 开始 39"/>
        <xdr:cNvSpPr/>
      </xdr:nvSpPr>
      <xdr:spPr>
        <a:xfrm>
          <a:off x="1112520" y="635"/>
          <a:ext cx="179705" cy="183515"/>
        </a:xfrm>
        <a:prstGeom prst="actionButtonBeginning">
          <a:avLst/>
        </a:prstGeom>
        <a:solidFill>
          <a:schemeClr val="accent3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12</xdr:col>
      <xdr:colOff>216535</xdr:colOff>
      <xdr:row>0</xdr:row>
      <xdr:rowOff>635</xdr:rowOff>
    </xdr:from>
    <xdr:to>
      <xdr:col>13</xdr:col>
      <xdr:colOff>0</xdr:colOff>
      <xdr:row>1</xdr:row>
      <xdr:rowOff>5080</xdr:rowOff>
    </xdr:to>
    <xdr:sp>
      <xdr:nvSpPr>
        <xdr:cNvPr id="41" name="动作按钮: 结束 40">
          <a:hlinkClick xmlns:r="http://schemas.openxmlformats.org/officeDocument/2006/relationships" r:id="rId2"/>
        </xdr:cNvPr>
        <xdr:cNvSpPr/>
      </xdr:nvSpPr>
      <xdr:spPr>
        <a:xfrm>
          <a:off x="5813425" y="635"/>
          <a:ext cx="191135" cy="183515"/>
        </a:xfrm>
        <a:prstGeom prst="actionButtonE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29</xdr:col>
      <xdr:colOff>0</xdr:colOff>
      <xdr:row>0</xdr:row>
      <xdr:rowOff>635</xdr:rowOff>
    </xdr:from>
    <xdr:to>
      <xdr:col>29</xdr:col>
      <xdr:colOff>179705</xdr:colOff>
      <xdr:row>1</xdr:row>
      <xdr:rowOff>5080</xdr:rowOff>
    </xdr:to>
    <xdr:sp>
      <xdr:nvSpPr>
        <xdr:cNvPr id="42" name="动作按钮: 后退或前一项 41">
          <a:hlinkClick xmlns:r="http://schemas.openxmlformats.org/officeDocument/2006/relationships" r:id="rId3"/>
        </xdr:cNvPr>
        <xdr:cNvSpPr/>
      </xdr:nvSpPr>
      <xdr:spPr>
        <a:xfrm>
          <a:off x="33602295" y="635"/>
          <a:ext cx="179705" cy="183515"/>
        </a:xfrm>
        <a:prstGeom prst="actionButtonBackPrevio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36</xdr:col>
      <xdr:colOff>216535</xdr:colOff>
      <xdr:row>0</xdr:row>
      <xdr:rowOff>635</xdr:rowOff>
    </xdr:from>
    <xdr:to>
      <xdr:col>37</xdr:col>
      <xdr:colOff>0</xdr:colOff>
      <xdr:row>1</xdr:row>
      <xdr:rowOff>5080</xdr:rowOff>
    </xdr:to>
    <xdr:sp>
      <xdr:nvSpPr>
        <xdr:cNvPr id="43" name="动作按钮: 前进或下一项 42">
          <a:hlinkClick xmlns:r="http://schemas.openxmlformats.org/officeDocument/2006/relationships" r:id="rId4"/>
        </xdr:cNvPr>
        <xdr:cNvSpPr/>
      </xdr:nvSpPr>
      <xdr:spPr>
        <a:xfrm>
          <a:off x="36672520" y="635"/>
          <a:ext cx="191135" cy="183515"/>
        </a:xfrm>
        <a:prstGeom prst="actionButtonForwardNex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179705</xdr:colOff>
      <xdr:row>1</xdr:row>
      <xdr:rowOff>4445</xdr:rowOff>
    </xdr:to>
    <xdr:sp>
      <xdr:nvSpPr>
        <xdr:cNvPr id="44" name="动作按钮: 开始 43">
          <a:hlinkClick xmlns:r="http://schemas.openxmlformats.org/officeDocument/2006/relationships" r:id="rId3"/>
        </xdr:cNvPr>
        <xdr:cNvSpPr/>
      </xdr:nvSpPr>
      <xdr:spPr>
        <a:xfrm>
          <a:off x="32786955" y="0"/>
          <a:ext cx="179705" cy="183515"/>
        </a:xfrm>
        <a:prstGeom prst="actionButtonBeginn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38</xdr:col>
      <xdr:colOff>216535</xdr:colOff>
      <xdr:row>0</xdr:row>
      <xdr:rowOff>635</xdr:rowOff>
    </xdr:from>
    <xdr:to>
      <xdr:col>39</xdr:col>
      <xdr:colOff>0</xdr:colOff>
      <xdr:row>1</xdr:row>
      <xdr:rowOff>5080</xdr:rowOff>
    </xdr:to>
    <xdr:sp>
      <xdr:nvSpPr>
        <xdr:cNvPr id="45" name="动作按钮: 结束 44">
          <a:hlinkClick xmlns:r="http://schemas.openxmlformats.org/officeDocument/2006/relationships" r:id="rId2"/>
        </xdr:cNvPr>
        <xdr:cNvSpPr/>
      </xdr:nvSpPr>
      <xdr:spPr>
        <a:xfrm>
          <a:off x="37487860" y="635"/>
          <a:ext cx="191135" cy="183515"/>
        </a:xfrm>
        <a:prstGeom prst="actionButtonE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55</xdr:col>
      <xdr:colOff>0</xdr:colOff>
      <xdr:row>0</xdr:row>
      <xdr:rowOff>635</xdr:rowOff>
    </xdr:from>
    <xdr:to>
      <xdr:col>55</xdr:col>
      <xdr:colOff>179705</xdr:colOff>
      <xdr:row>1</xdr:row>
      <xdr:rowOff>4445</xdr:rowOff>
    </xdr:to>
    <xdr:sp>
      <xdr:nvSpPr>
        <xdr:cNvPr id="46" name="动作按钮: 后退或前一项 45">
          <a:hlinkClick xmlns:r="http://schemas.openxmlformats.org/officeDocument/2006/relationships" r:id="rId5"/>
        </xdr:cNvPr>
        <xdr:cNvSpPr/>
      </xdr:nvSpPr>
      <xdr:spPr>
        <a:xfrm>
          <a:off x="65276730" y="635"/>
          <a:ext cx="179705" cy="182880"/>
        </a:xfrm>
        <a:prstGeom prst="actionButtonBackPrevio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62</xdr:col>
      <xdr:colOff>216535</xdr:colOff>
      <xdr:row>0</xdr:row>
      <xdr:rowOff>635</xdr:rowOff>
    </xdr:from>
    <xdr:to>
      <xdr:col>63</xdr:col>
      <xdr:colOff>0</xdr:colOff>
      <xdr:row>1</xdr:row>
      <xdr:rowOff>5080</xdr:rowOff>
    </xdr:to>
    <xdr:sp>
      <xdr:nvSpPr>
        <xdr:cNvPr id="47" name="动作按钮: 前进或下一项 46">
          <a:hlinkClick xmlns:r="http://schemas.openxmlformats.org/officeDocument/2006/relationships" r:id="rId6"/>
        </xdr:cNvPr>
        <xdr:cNvSpPr/>
      </xdr:nvSpPr>
      <xdr:spPr>
        <a:xfrm>
          <a:off x="68346955" y="635"/>
          <a:ext cx="191135" cy="183515"/>
        </a:xfrm>
        <a:prstGeom prst="actionButtonForwardNex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53</xdr:col>
      <xdr:colOff>0</xdr:colOff>
      <xdr:row>0</xdr:row>
      <xdr:rowOff>635</xdr:rowOff>
    </xdr:from>
    <xdr:to>
      <xdr:col>53</xdr:col>
      <xdr:colOff>179705</xdr:colOff>
      <xdr:row>1</xdr:row>
      <xdr:rowOff>3810</xdr:rowOff>
    </xdr:to>
    <xdr:sp>
      <xdr:nvSpPr>
        <xdr:cNvPr id="48" name="动作按钮: 开始 47">
          <a:hlinkClick xmlns:r="http://schemas.openxmlformats.org/officeDocument/2006/relationships" r:id="rId3"/>
        </xdr:cNvPr>
        <xdr:cNvSpPr/>
      </xdr:nvSpPr>
      <xdr:spPr>
        <a:xfrm>
          <a:off x="64461390" y="635"/>
          <a:ext cx="179705" cy="182245"/>
        </a:xfrm>
        <a:prstGeom prst="actionButtonBeginn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64</xdr:col>
      <xdr:colOff>216535</xdr:colOff>
      <xdr:row>0</xdr:row>
      <xdr:rowOff>635</xdr:rowOff>
    </xdr:from>
    <xdr:to>
      <xdr:col>65</xdr:col>
      <xdr:colOff>0</xdr:colOff>
      <xdr:row>1</xdr:row>
      <xdr:rowOff>5080</xdr:rowOff>
    </xdr:to>
    <xdr:sp>
      <xdr:nvSpPr>
        <xdr:cNvPr id="49" name="动作按钮: 结束 48">
          <a:hlinkClick xmlns:r="http://schemas.openxmlformats.org/officeDocument/2006/relationships" r:id="rId2"/>
        </xdr:cNvPr>
        <xdr:cNvSpPr/>
      </xdr:nvSpPr>
      <xdr:spPr>
        <a:xfrm>
          <a:off x="69162295" y="635"/>
          <a:ext cx="191135" cy="183515"/>
        </a:xfrm>
        <a:prstGeom prst="actionButtonE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81</xdr:col>
      <xdr:colOff>0</xdr:colOff>
      <xdr:row>0</xdr:row>
      <xdr:rowOff>0</xdr:rowOff>
    </xdr:from>
    <xdr:to>
      <xdr:col>81</xdr:col>
      <xdr:colOff>179705</xdr:colOff>
      <xdr:row>1</xdr:row>
      <xdr:rowOff>4445</xdr:rowOff>
    </xdr:to>
    <xdr:sp>
      <xdr:nvSpPr>
        <xdr:cNvPr id="50" name="动作按钮: 后退或前一项 49">
          <a:hlinkClick xmlns:r="http://schemas.openxmlformats.org/officeDocument/2006/relationships" r:id="rId7"/>
        </xdr:cNvPr>
        <xdr:cNvSpPr/>
      </xdr:nvSpPr>
      <xdr:spPr>
        <a:xfrm>
          <a:off x="96951165" y="0"/>
          <a:ext cx="179705" cy="183515"/>
        </a:xfrm>
        <a:prstGeom prst="actionButtonBackPrevio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88</xdr:col>
      <xdr:colOff>216535</xdr:colOff>
      <xdr:row>0</xdr:row>
      <xdr:rowOff>635</xdr:rowOff>
    </xdr:from>
    <xdr:to>
      <xdr:col>89</xdr:col>
      <xdr:colOff>0</xdr:colOff>
      <xdr:row>1</xdr:row>
      <xdr:rowOff>5080</xdr:rowOff>
    </xdr:to>
    <xdr:sp>
      <xdr:nvSpPr>
        <xdr:cNvPr id="51" name="动作按钮: 前进或下一项 50">
          <a:hlinkClick xmlns:r="http://schemas.openxmlformats.org/officeDocument/2006/relationships" r:id="rId8"/>
        </xdr:cNvPr>
        <xdr:cNvSpPr/>
      </xdr:nvSpPr>
      <xdr:spPr>
        <a:xfrm>
          <a:off x="100021390" y="635"/>
          <a:ext cx="191135" cy="183515"/>
        </a:xfrm>
        <a:prstGeom prst="actionButtonForwardNex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79</xdr:col>
      <xdr:colOff>0</xdr:colOff>
      <xdr:row>0</xdr:row>
      <xdr:rowOff>635</xdr:rowOff>
    </xdr:from>
    <xdr:to>
      <xdr:col>79</xdr:col>
      <xdr:colOff>179705</xdr:colOff>
      <xdr:row>1</xdr:row>
      <xdr:rowOff>3175</xdr:rowOff>
    </xdr:to>
    <xdr:sp>
      <xdr:nvSpPr>
        <xdr:cNvPr id="52" name="动作按钮: 开始 51">
          <a:hlinkClick xmlns:r="http://schemas.openxmlformats.org/officeDocument/2006/relationships" r:id="rId3"/>
        </xdr:cNvPr>
        <xdr:cNvSpPr/>
      </xdr:nvSpPr>
      <xdr:spPr>
        <a:xfrm>
          <a:off x="96135825" y="635"/>
          <a:ext cx="179705" cy="181610"/>
        </a:xfrm>
        <a:prstGeom prst="actionButtonBeginn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90</xdr:col>
      <xdr:colOff>216535</xdr:colOff>
      <xdr:row>0</xdr:row>
      <xdr:rowOff>635</xdr:rowOff>
    </xdr:from>
    <xdr:to>
      <xdr:col>91</xdr:col>
      <xdr:colOff>0</xdr:colOff>
      <xdr:row>1</xdr:row>
      <xdr:rowOff>5080</xdr:rowOff>
    </xdr:to>
    <xdr:sp>
      <xdr:nvSpPr>
        <xdr:cNvPr id="53" name="动作按钮: 结束 52">
          <a:hlinkClick xmlns:r="http://schemas.openxmlformats.org/officeDocument/2006/relationships" r:id="rId2"/>
        </xdr:cNvPr>
        <xdr:cNvSpPr/>
      </xdr:nvSpPr>
      <xdr:spPr>
        <a:xfrm>
          <a:off x="100836730" y="635"/>
          <a:ext cx="191135" cy="183515"/>
        </a:xfrm>
        <a:prstGeom prst="actionButtonE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107</xdr:col>
      <xdr:colOff>0</xdr:colOff>
      <xdr:row>0</xdr:row>
      <xdr:rowOff>0</xdr:rowOff>
    </xdr:from>
    <xdr:to>
      <xdr:col>107</xdr:col>
      <xdr:colOff>179705</xdr:colOff>
      <xdr:row>1</xdr:row>
      <xdr:rowOff>4445</xdr:rowOff>
    </xdr:to>
    <xdr:sp>
      <xdr:nvSpPr>
        <xdr:cNvPr id="54" name="动作按钮: 后退或前一项 53">
          <a:hlinkClick xmlns:r="http://schemas.openxmlformats.org/officeDocument/2006/relationships" r:id="rId9"/>
        </xdr:cNvPr>
        <xdr:cNvSpPr/>
      </xdr:nvSpPr>
      <xdr:spPr>
        <a:xfrm>
          <a:off x="128625600" y="0"/>
          <a:ext cx="179705" cy="183515"/>
        </a:xfrm>
        <a:prstGeom prst="actionButtonBackPrevio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114</xdr:col>
      <xdr:colOff>216535</xdr:colOff>
      <xdr:row>0</xdr:row>
      <xdr:rowOff>635</xdr:rowOff>
    </xdr:from>
    <xdr:to>
      <xdr:col>115</xdr:col>
      <xdr:colOff>0</xdr:colOff>
      <xdr:row>1</xdr:row>
      <xdr:rowOff>5080</xdr:rowOff>
    </xdr:to>
    <xdr:sp>
      <xdr:nvSpPr>
        <xdr:cNvPr id="55" name="动作按钮: 前进或下一项 54">
          <a:hlinkClick xmlns:r="http://schemas.openxmlformats.org/officeDocument/2006/relationships" r:id="rId10"/>
        </xdr:cNvPr>
        <xdr:cNvSpPr/>
      </xdr:nvSpPr>
      <xdr:spPr>
        <a:xfrm>
          <a:off x="131695825" y="635"/>
          <a:ext cx="191135" cy="183515"/>
        </a:xfrm>
        <a:prstGeom prst="actionButtonForwardNex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105</xdr:col>
      <xdr:colOff>0</xdr:colOff>
      <xdr:row>0</xdr:row>
      <xdr:rowOff>635</xdr:rowOff>
    </xdr:from>
    <xdr:to>
      <xdr:col>105</xdr:col>
      <xdr:colOff>179705</xdr:colOff>
      <xdr:row>1</xdr:row>
      <xdr:rowOff>3175</xdr:rowOff>
    </xdr:to>
    <xdr:sp>
      <xdr:nvSpPr>
        <xdr:cNvPr id="56" name="动作按钮: 开始 55">
          <a:hlinkClick xmlns:r="http://schemas.openxmlformats.org/officeDocument/2006/relationships" r:id="rId3"/>
        </xdr:cNvPr>
        <xdr:cNvSpPr/>
      </xdr:nvSpPr>
      <xdr:spPr>
        <a:xfrm>
          <a:off x="127810260" y="635"/>
          <a:ext cx="179705" cy="181610"/>
        </a:xfrm>
        <a:prstGeom prst="actionButtonBeginn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116</xdr:col>
      <xdr:colOff>216535</xdr:colOff>
      <xdr:row>0</xdr:row>
      <xdr:rowOff>635</xdr:rowOff>
    </xdr:from>
    <xdr:to>
      <xdr:col>117</xdr:col>
      <xdr:colOff>0</xdr:colOff>
      <xdr:row>1</xdr:row>
      <xdr:rowOff>5080</xdr:rowOff>
    </xdr:to>
    <xdr:sp>
      <xdr:nvSpPr>
        <xdr:cNvPr id="57" name="动作按钮: 结束 56">
          <a:hlinkClick xmlns:r="http://schemas.openxmlformats.org/officeDocument/2006/relationships" r:id="rId2"/>
        </xdr:cNvPr>
        <xdr:cNvSpPr/>
      </xdr:nvSpPr>
      <xdr:spPr>
        <a:xfrm>
          <a:off x="132511165" y="635"/>
          <a:ext cx="191135" cy="183515"/>
        </a:xfrm>
        <a:prstGeom prst="actionButtonE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133</xdr:col>
      <xdr:colOff>0</xdr:colOff>
      <xdr:row>0</xdr:row>
      <xdr:rowOff>0</xdr:rowOff>
    </xdr:from>
    <xdr:to>
      <xdr:col>133</xdr:col>
      <xdr:colOff>179705</xdr:colOff>
      <xdr:row>1</xdr:row>
      <xdr:rowOff>4445</xdr:rowOff>
    </xdr:to>
    <xdr:sp>
      <xdr:nvSpPr>
        <xdr:cNvPr id="58" name="动作按钮: 后退或前一项 57">
          <a:hlinkClick xmlns:r="http://schemas.openxmlformats.org/officeDocument/2006/relationships" r:id="rId11"/>
        </xdr:cNvPr>
        <xdr:cNvSpPr/>
      </xdr:nvSpPr>
      <xdr:spPr>
        <a:xfrm>
          <a:off x="160300035" y="0"/>
          <a:ext cx="179705" cy="183515"/>
        </a:xfrm>
        <a:prstGeom prst="actionButtonBackPrevio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140</xdr:col>
      <xdr:colOff>216535</xdr:colOff>
      <xdr:row>0</xdr:row>
      <xdr:rowOff>635</xdr:rowOff>
    </xdr:from>
    <xdr:to>
      <xdr:col>141</xdr:col>
      <xdr:colOff>0</xdr:colOff>
      <xdr:row>1</xdr:row>
      <xdr:rowOff>5080</xdr:rowOff>
    </xdr:to>
    <xdr:sp>
      <xdr:nvSpPr>
        <xdr:cNvPr id="59" name="动作按钮: 前进或下一项 58">
          <a:hlinkClick xmlns:r="http://schemas.openxmlformats.org/officeDocument/2006/relationships" r:id="rId12"/>
        </xdr:cNvPr>
        <xdr:cNvSpPr/>
      </xdr:nvSpPr>
      <xdr:spPr>
        <a:xfrm>
          <a:off x="163370260" y="635"/>
          <a:ext cx="191135" cy="183515"/>
        </a:xfrm>
        <a:prstGeom prst="actionButtonForwardNex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131</xdr:col>
      <xdr:colOff>0</xdr:colOff>
      <xdr:row>0</xdr:row>
      <xdr:rowOff>635</xdr:rowOff>
    </xdr:from>
    <xdr:to>
      <xdr:col>131</xdr:col>
      <xdr:colOff>179705</xdr:colOff>
      <xdr:row>1</xdr:row>
      <xdr:rowOff>3175</xdr:rowOff>
    </xdr:to>
    <xdr:sp>
      <xdr:nvSpPr>
        <xdr:cNvPr id="60" name="动作按钮: 开始 59">
          <a:hlinkClick xmlns:r="http://schemas.openxmlformats.org/officeDocument/2006/relationships" r:id="rId3"/>
        </xdr:cNvPr>
        <xdr:cNvSpPr/>
      </xdr:nvSpPr>
      <xdr:spPr>
        <a:xfrm>
          <a:off x="159484695" y="635"/>
          <a:ext cx="179705" cy="181610"/>
        </a:xfrm>
        <a:prstGeom prst="actionButtonBeginn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142</xdr:col>
      <xdr:colOff>216535</xdr:colOff>
      <xdr:row>0</xdr:row>
      <xdr:rowOff>635</xdr:rowOff>
    </xdr:from>
    <xdr:to>
      <xdr:col>143</xdr:col>
      <xdr:colOff>0</xdr:colOff>
      <xdr:row>1</xdr:row>
      <xdr:rowOff>5080</xdr:rowOff>
    </xdr:to>
    <xdr:sp>
      <xdr:nvSpPr>
        <xdr:cNvPr id="61" name="动作按钮: 结束 60">
          <a:hlinkClick xmlns:r="http://schemas.openxmlformats.org/officeDocument/2006/relationships" r:id="rId2"/>
        </xdr:cNvPr>
        <xdr:cNvSpPr/>
      </xdr:nvSpPr>
      <xdr:spPr>
        <a:xfrm>
          <a:off x="164185600" y="635"/>
          <a:ext cx="191135" cy="183515"/>
        </a:xfrm>
        <a:prstGeom prst="actionButtonE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159</xdr:col>
      <xdr:colOff>0</xdr:colOff>
      <xdr:row>0</xdr:row>
      <xdr:rowOff>0</xdr:rowOff>
    </xdr:from>
    <xdr:to>
      <xdr:col>159</xdr:col>
      <xdr:colOff>179705</xdr:colOff>
      <xdr:row>1</xdr:row>
      <xdr:rowOff>4445</xdr:rowOff>
    </xdr:to>
    <xdr:sp>
      <xdr:nvSpPr>
        <xdr:cNvPr id="62" name="动作按钮: 后退或前一项 61">
          <a:hlinkClick xmlns:r="http://schemas.openxmlformats.org/officeDocument/2006/relationships" r:id="rId13"/>
        </xdr:cNvPr>
        <xdr:cNvSpPr/>
      </xdr:nvSpPr>
      <xdr:spPr>
        <a:xfrm>
          <a:off x="191974470" y="0"/>
          <a:ext cx="179705" cy="183515"/>
        </a:xfrm>
        <a:prstGeom prst="actionButtonBackPrevio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166</xdr:col>
      <xdr:colOff>216535</xdr:colOff>
      <xdr:row>0</xdr:row>
      <xdr:rowOff>635</xdr:rowOff>
    </xdr:from>
    <xdr:to>
      <xdr:col>167</xdr:col>
      <xdr:colOff>0</xdr:colOff>
      <xdr:row>1</xdr:row>
      <xdr:rowOff>5080</xdr:rowOff>
    </xdr:to>
    <xdr:sp>
      <xdr:nvSpPr>
        <xdr:cNvPr id="63" name="动作按钮: 前进或下一项 62">
          <a:hlinkClick xmlns:r="http://schemas.openxmlformats.org/officeDocument/2006/relationships" r:id="rId14"/>
        </xdr:cNvPr>
        <xdr:cNvSpPr/>
      </xdr:nvSpPr>
      <xdr:spPr>
        <a:xfrm>
          <a:off x="195044695" y="635"/>
          <a:ext cx="191135" cy="183515"/>
        </a:xfrm>
        <a:prstGeom prst="actionButtonForwardNex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157</xdr:col>
      <xdr:colOff>0</xdr:colOff>
      <xdr:row>0</xdr:row>
      <xdr:rowOff>635</xdr:rowOff>
    </xdr:from>
    <xdr:to>
      <xdr:col>157</xdr:col>
      <xdr:colOff>179705</xdr:colOff>
      <xdr:row>1</xdr:row>
      <xdr:rowOff>3175</xdr:rowOff>
    </xdr:to>
    <xdr:sp>
      <xdr:nvSpPr>
        <xdr:cNvPr id="64" name="动作按钮: 开始 63">
          <a:hlinkClick xmlns:r="http://schemas.openxmlformats.org/officeDocument/2006/relationships" r:id="rId3"/>
        </xdr:cNvPr>
        <xdr:cNvSpPr/>
      </xdr:nvSpPr>
      <xdr:spPr>
        <a:xfrm>
          <a:off x="191159130" y="635"/>
          <a:ext cx="179705" cy="181610"/>
        </a:xfrm>
        <a:prstGeom prst="actionButtonBeginn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185</xdr:col>
      <xdr:colOff>0</xdr:colOff>
      <xdr:row>0</xdr:row>
      <xdr:rowOff>0</xdr:rowOff>
    </xdr:from>
    <xdr:to>
      <xdr:col>185</xdr:col>
      <xdr:colOff>179705</xdr:colOff>
      <xdr:row>1</xdr:row>
      <xdr:rowOff>4445</xdr:rowOff>
    </xdr:to>
    <xdr:sp>
      <xdr:nvSpPr>
        <xdr:cNvPr id="66" name="动作按钮: 后退或前一项 65">
          <a:hlinkClick xmlns:r="http://schemas.openxmlformats.org/officeDocument/2006/relationships" r:id="rId15"/>
        </xdr:cNvPr>
        <xdr:cNvSpPr/>
      </xdr:nvSpPr>
      <xdr:spPr>
        <a:xfrm>
          <a:off x="223648905" y="0"/>
          <a:ext cx="179705" cy="183515"/>
        </a:xfrm>
        <a:prstGeom prst="actionButtonBackPrevio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192</xdr:col>
      <xdr:colOff>216535</xdr:colOff>
      <xdr:row>0</xdr:row>
      <xdr:rowOff>635</xdr:rowOff>
    </xdr:from>
    <xdr:to>
      <xdr:col>193</xdr:col>
      <xdr:colOff>0</xdr:colOff>
      <xdr:row>1</xdr:row>
      <xdr:rowOff>5080</xdr:rowOff>
    </xdr:to>
    <xdr:sp>
      <xdr:nvSpPr>
        <xdr:cNvPr id="67" name="动作按钮: 前进或下一项 66">
          <a:hlinkClick xmlns:r="http://schemas.openxmlformats.org/officeDocument/2006/relationships" r:id="rId2"/>
        </xdr:cNvPr>
        <xdr:cNvSpPr/>
      </xdr:nvSpPr>
      <xdr:spPr>
        <a:xfrm>
          <a:off x="226719130" y="635"/>
          <a:ext cx="191135" cy="183515"/>
        </a:xfrm>
        <a:prstGeom prst="actionButtonForwardNex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183</xdr:col>
      <xdr:colOff>0</xdr:colOff>
      <xdr:row>0</xdr:row>
      <xdr:rowOff>635</xdr:rowOff>
    </xdr:from>
    <xdr:to>
      <xdr:col>183</xdr:col>
      <xdr:colOff>179705</xdr:colOff>
      <xdr:row>1</xdr:row>
      <xdr:rowOff>3175</xdr:rowOff>
    </xdr:to>
    <xdr:sp>
      <xdr:nvSpPr>
        <xdr:cNvPr id="68" name="动作按钮: 开始 67">
          <a:hlinkClick xmlns:r="http://schemas.openxmlformats.org/officeDocument/2006/relationships" r:id="rId3"/>
        </xdr:cNvPr>
        <xdr:cNvSpPr/>
      </xdr:nvSpPr>
      <xdr:spPr>
        <a:xfrm>
          <a:off x="222833565" y="635"/>
          <a:ext cx="179705" cy="181610"/>
        </a:xfrm>
        <a:prstGeom prst="actionButtonBeginn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194</xdr:col>
      <xdr:colOff>216535</xdr:colOff>
      <xdr:row>0</xdr:row>
      <xdr:rowOff>635</xdr:rowOff>
    </xdr:from>
    <xdr:to>
      <xdr:col>195</xdr:col>
      <xdr:colOff>0</xdr:colOff>
      <xdr:row>1</xdr:row>
      <xdr:rowOff>5080</xdr:rowOff>
    </xdr:to>
    <xdr:sp>
      <xdr:nvSpPr>
        <xdr:cNvPr id="69" name="动作按钮: 结束 68">
          <a:hlinkClick xmlns:r="http://schemas.openxmlformats.org/officeDocument/2006/relationships" r:id="rId2"/>
        </xdr:cNvPr>
        <xdr:cNvSpPr/>
      </xdr:nvSpPr>
      <xdr:spPr>
        <a:xfrm>
          <a:off x="227534470" y="635"/>
          <a:ext cx="191135" cy="183515"/>
        </a:xfrm>
        <a:prstGeom prst="actionButtonE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211</xdr:col>
      <xdr:colOff>0</xdr:colOff>
      <xdr:row>0</xdr:row>
      <xdr:rowOff>635</xdr:rowOff>
    </xdr:from>
    <xdr:to>
      <xdr:col>211</xdr:col>
      <xdr:colOff>179705</xdr:colOff>
      <xdr:row>1</xdr:row>
      <xdr:rowOff>5080</xdr:rowOff>
    </xdr:to>
    <xdr:sp>
      <xdr:nvSpPr>
        <xdr:cNvPr id="70" name="动作按钮: 后退或前一项 69">
          <a:hlinkClick xmlns:r="http://schemas.openxmlformats.org/officeDocument/2006/relationships" r:id="rId16"/>
        </xdr:cNvPr>
        <xdr:cNvSpPr/>
      </xdr:nvSpPr>
      <xdr:spPr>
        <a:xfrm>
          <a:off x="255323340" y="635"/>
          <a:ext cx="179705" cy="183515"/>
        </a:xfrm>
        <a:prstGeom prst="actionButtonBackPrevio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218</xdr:col>
      <xdr:colOff>216535</xdr:colOff>
      <xdr:row>0</xdr:row>
      <xdr:rowOff>635</xdr:rowOff>
    </xdr:from>
    <xdr:to>
      <xdr:col>219</xdr:col>
      <xdr:colOff>0</xdr:colOff>
      <xdr:row>1</xdr:row>
      <xdr:rowOff>5080</xdr:rowOff>
    </xdr:to>
    <xdr:sp>
      <xdr:nvSpPr>
        <xdr:cNvPr id="71" name="动作按钮: 前进或下一项 70"/>
        <xdr:cNvSpPr/>
      </xdr:nvSpPr>
      <xdr:spPr>
        <a:xfrm>
          <a:off x="258393565" y="635"/>
          <a:ext cx="191135" cy="183515"/>
        </a:xfrm>
        <a:prstGeom prst="actionButtonForwardNext">
          <a:avLst/>
        </a:prstGeom>
        <a:solidFill>
          <a:schemeClr val="accent3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209</xdr:col>
      <xdr:colOff>0</xdr:colOff>
      <xdr:row>0</xdr:row>
      <xdr:rowOff>635</xdr:rowOff>
    </xdr:from>
    <xdr:to>
      <xdr:col>209</xdr:col>
      <xdr:colOff>179705</xdr:colOff>
      <xdr:row>1</xdr:row>
      <xdr:rowOff>3175</xdr:rowOff>
    </xdr:to>
    <xdr:sp>
      <xdr:nvSpPr>
        <xdr:cNvPr id="72" name="动作按钮: 开始 71">
          <a:hlinkClick xmlns:r="http://schemas.openxmlformats.org/officeDocument/2006/relationships" r:id="rId3"/>
        </xdr:cNvPr>
        <xdr:cNvSpPr/>
      </xdr:nvSpPr>
      <xdr:spPr>
        <a:xfrm>
          <a:off x="254508000" y="635"/>
          <a:ext cx="179705" cy="181610"/>
        </a:xfrm>
        <a:prstGeom prst="actionButtonBeginn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220</xdr:col>
      <xdr:colOff>216535</xdr:colOff>
      <xdr:row>0</xdr:row>
      <xdr:rowOff>635</xdr:rowOff>
    </xdr:from>
    <xdr:to>
      <xdr:col>221</xdr:col>
      <xdr:colOff>0</xdr:colOff>
      <xdr:row>1</xdr:row>
      <xdr:rowOff>5080</xdr:rowOff>
    </xdr:to>
    <xdr:sp>
      <xdr:nvSpPr>
        <xdr:cNvPr id="73" name="动作按钮: 结束 72"/>
        <xdr:cNvSpPr/>
      </xdr:nvSpPr>
      <xdr:spPr>
        <a:xfrm>
          <a:off x="259208905" y="635"/>
          <a:ext cx="191135" cy="183515"/>
        </a:xfrm>
        <a:prstGeom prst="actionButtonEnd">
          <a:avLst/>
        </a:prstGeom>
        <a:solidFill>
          <a:schemeClr val="accent3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168</xdr:col>
      <xdr:colOff>216535</xdr:colOff>
      <xdr:row>0</xdr:row>
      <xdr:rowOff>635</xdr:rowOff>
    </xdr:from>
    <xdr:to>
      <xdr:col>169</xdr:col>
      <xdr:colOff>0</xdr:colOff>
      <xdr:row>1</xdr:row>
      <xdr:rowOff>5080</xdr:rowOff>
    </xdr:to>
    <xdr:sp>
      <xdr:nvSpPr>
        <xdr:cNvPr id="33" name="动作按钮: 结束 32">
          <a:hlinkClick xmlns:r="http://schemas.openxmlformats.org/officeDocument/2006/relationships" r:id="rId2"/>
        </xdr:cNvPr>
        <xdr:cNvSpPr/>
      </xdr:nvSpPr>
      <xdr:spPr>
        <a:xfrm>
          <a:off x="195860035" y="635"/>
          <a:ext cx="191135" cy="183515"/>
        </a:xfrm>
        <a:prstGeom prst="actionButtonE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2.xml"/><Relationship Id="rId1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I66"/>
  <sheetViews>
    <sheetView tabSelected="1" workbookViewId="0">
      <selection activeCell="E30" sqref="E30"/>
    </sheetView>
  </sheetViews>
  <sheetFormatPr defaultColWidth="11.8918918918919" defaultRowHeight="14.1"/>
  <cols>
    <col min="1" max="1" width="5.63963963963964" style="22" customWidth="1"/>
    <col min="2" max="2" width="5.78378378378378" style="22" customWidth="1"/>
    <col min="3" max="10" width="10.6396396396396" style="22" customWidth="1"/>
    <col min="11" max="11" width="5.78378378378378" style="22" customWidth="1"/>
    <col min="12" max="12" width="255.783783783784" style="22" customWidth="1"/>
    <col min="13" max="14" width="5.63963963963964" style="22" customWidth="1"/>
    <col min="15" max="22" width="10.6396396396396" style="22" customWidth="1"/>
    <col min="23" max="23" width="5.63963963963964" style="22" customWidth="1"/>
    <col min="24" max="24" width="255.783783783784" style="22" customWidth="1"/>
    <col min="25" max="26" width="5.63963963963964" style="22" customWidth="1"/>
    <col min="27" max="34" width="10.6396396396396" style="22" customWidth="1"/>
    <col min="35" max="35" width="5.63963963963964" style="22" customWidth="1"/>
    <col min="36" max="16384" width="11.8918918918919" style="22" customWidth="1"/>
  </cols>
  <sheetData>
    <row r="1" s="22" customFormat="1" ht="13.8" customHeight="1" spans="1:35">
      <c r="A1" s="74"/>
      <c r="W1" s="74"/>
      <c r="AI1" s="74"/>
    </row>
    <row r="2" s="22" customFormat="1" ht="14.15" customHeight="1" spans="1:35">
      <c r="A2" s="68"/>
      <c r="B2" s="75"/>
      <c r="C2" s="76"/>
      <c r="D2" s="76"/>
      <c r="E2" s="76"/>
      <c r="F2" s="76"/>
      <c r="G2" s="76"/>
      <c r="H2" s="76"/>
      <c r="I2" s="76"/>
      <c r="J2" s="76"/>
      <c r="K2" s="87"/>
      <c r="N2" s="75"/>
      <c r="O2" s="88" t="s">
        <v>0</v>
      </c>
      <c r="P2" s="76"/>
      <c r="Q2" s="76"/>
      <c r="R2" s="76"/>
      <c r="S2" s="76"/>
      <c r="T2" s="76"/>
      <c r="U2" s="76"/>
      <c r="V2" s="76"/>
      <c r="W2" s="94"/>
      <c r="Z2" s="75"/>
      <c r="AA2" s="88" t="s">
        <v>0</v>
      </c>
      <c r="AB2" s="76"/>
      <c r="AC2" s="76"/>
      <c r="AD2" s="76"/>
      <c r="AE2" s="76"/>
      <c r="AF2" s="76"/>
      <c r="AG2" s="76"/>
      <c r="AH2" s="76"/>
      <c r="AI2" s="94"/>
    </row>
    <row r="3" s="22" customFormat="1" ht="28.7" spans="2:35">
      <c r="B3" s="77"/>
      <c r="C3" s="78" t="s">
        <v>1</v>
      </c>
      <c r="D3" s="78"/>
      <c r="E3" s="78"/>
      <c r="F3" s="78"/>
      <c r="G3" s="78"/>
      <c r="H3" s="78"/>
      <c r="I3" s="78"/>
      <c r="J3" s="78"/>
      <c r="K3" s="89"/>
      <c r="N3" s="77"/>
      <c r="O3" s="78" t="s">
        <v>2</v>
      </c>
      <c r="P3" s="78"/>
      <c r="Q3" s="78"/>
      <c r="R3" s="78"/>
      <c r="S3" s="78"/>
      <c r="T3" s="78"/>
      <c r="U3" s="78"/>
      <c r="V3" s="78"/>
      <c r="W3" s="89"/>
      <c r="Z3" s="77"/>
      <c r="AA3" s="78" t="s">
        <v>3</v>
      </c>
      <c r="AB3" s="78"/>
      <c r="AC3" s="78"/>
      <c r="AD3" s="78"/>
      <c r="AE3" s="78"/>
      <c r="AF3" s="78"/>
      <c r="AG3" s="78"/>
      <c r="AH3" s="78"/>
      <c r="AI3" s="89"/>
    </row>
    <row r="4" s="22" customFormat="1" spans="2:35">
      <c r="B4" s="77"/>
      <c r="K4" s="89"/>
      <c r="N4" s="77"/>
      <c r="W4" s="89"/>
      <c r="Z4" s="77"/>
      <c r="AI4" s="89"/>
    </row>
    <row r="5" s="22" customFormat="1" ht="18.4" spans="2:35">
      <c r="B5" s="77"/>
      <c r="C5" s="79" t="s">
        <v>4</v>
      </c>
      <c r="D5" s="79"/>
      <c r="E5" s="79"/>
      <c r="F5" s="79"/>
      <c r="G5" s="79"/>
      <c r="H5" s="79"/>
      <c r="I5" s="79"/>
      <c r="J5" s="79"/>
      <c r="K5" s="89"/>
      <c r="N5" s="77"/>
      <c r="O5" s="79" t="s">
        <v>5</v>
      </c>
      <c r="P5" s="79"/>
      <c r="Q5" s="79"/>
      <c r="R5" s="79"/>
      <c r="S5" s="79"/>
      <c r="T5" s="79"/>
      <c r="U5" s="79"/>
      <c r="V5" s="79"/>
      <c r="W5" s="89"/>
      <c r="Z5" s="77"/>
      <c r="AA5" s="79" t="s">
        <v>6</v>
      </c>
      <c r="AB5" s="79"/>
      <c r="AC5" s="79"/>
      <c r="AD5" s="79"/>
      <c r="AE5" s="79"/>
      <c r="AF5" s="79"/>
      <c r="AG5" s="79"/>
      <c r="AH5" s="79"/>
      <c r="AI5" s="89"/>
    </row>
    <row r="6" s="22" customFormat="1" spans="2:35">
      <c r="B6" s="77"/>
      <c r="K6" s="89"/>
      <c r="N6" s="77"/>
      <c r="W6" s="89"/>
      <c r="Z6" s="77"/>
      <c r="AA6" s="71"/>
      <c r="AB6" s="71"/>
      <c r="AC6" s="71"/>
      <c r="AD6" s="71"/>
      <c r="AE6" s="71"/>
      <c r="AF6" s="71"/>
      <c r="AG6" s="71"/>
      <c r="AH6" s="71"/>
      <c r="AI6" s="89"/>
    </row>
    <row r="7" s="22" customFormat="1" ht="15" spans="2:35">
      <c r="B7" s="77"/>
      <c r="C7" s="80" t="s">
        <v>7</v>
      </c>
      <c r="D7" s="80"/>
      <c r="E7" s="80"/>
      <c r="F7" s="80"/>
      <c r="G7" s="80"/>
      <c r="H7" s="80"/>
      <c r="I7" s="80"/>
      <c r="J7" s="80"/>
      <c r="K7" s="89"/>
      <c r="N7" s="77"/>
      <c r="O7" s="71" t="s">
        <v>8</v>
      </c>
      <c r="P7" s="71"/>
      <c r="Q7" s="71"/>
      <c r="R7" s="71"/>
      <c r="S7" s="71"/>
      <c r="T7" s="71"/>
      <c r="U7" s="71"/>
      <c r="V7" s="71"/>
      <c r="W7" s="89"/>
      <c r="Z7" s="77"/>
      <c r="AA7" s="71" t="s">
        <v>9</v>
      </c>
      <c r="AB7" s="71"/>
      <c r="AC7" s="71"/>
      <c r="AD7" s="71"/>
      <c r="AE7" s="71"/>
      <c r="AF7" s="71"/>
      <c r="AG7" s="71"/>
      <c r="AH7" s="71"/>
      <c r="AI7" s="89"/>
    </row>
    <row r="8" s="22" customFormat="1" spans="2:35">
      <c r="B8" s="77"/>
      <c r="C8" s="81" t="s">
        <v>10</v>
      </c>
      <c r="D8" s="81"/>
      <c r="E8" s="81"/>
      <c r="F8" s="81"/>
      <c r="G8" s="81"/>
      <c r="H8" s="81"/>
      <c r="I8" s="81"/>
      <c r="J8" s="81"/>
      <c r="K8" s="89"/>
      <c r="N8" s="77"/>
      <c r="O8" s="71"/>
      <c r="P8" s="71"/>
      <c r="Q8" s="71"/>
      <c r="R8" s="71"/>
      <c r="S8" s="71"/>
      <c r="T8" s="71"/>
      <c r="U8" s="71"/>
      <c r="V8" s="71"/>
      <c r="W8" s="89"/>
      <c r="Z8" s="77"/>
      <c r="AA8" s="71" t="s">
        <v>11</v>
      </c>
      <c r="AB8" s="71"/>
      <c r="AC8" s="71"/>
      <c r="AD8" s="71"/>
      <c r="AE8" s="71"/>
      <c r="AF8" s="71"/>
      <c r="AG8" s="71"/>
      <c r="AH8" s="71"/>
      <c r="AI8" s="89"/>
    </row>
    <row r="9" s="22" customFormat="1" spans="2:35">
      <c r="B9" s="77"/>
      <c r="C9" s="71" t="s">
        <v>12</v>
      </c>
      <c r="D9" s="71"/>
      <c r="E9" s="71"/>
      <c r="F9" s="71"/>
      <c r="G9" s="71"/>
      <c r="H9" s="71"/>
      <c r="I9" s="71"/>
      <c r="J9" s="71"/>
      <c r="K9" s="89"/>
      <c r="N9" s="77"/>
      <c r="O9" s="81" t="s">
        <v>13</v>
      </c>
      <c r="P9" s="81"/>
      <c r="Q9" s="81"/>
      <c r="R9" s="81"/>
      <c r="S9" s="81"/>
      <c r="T9" s="81"/>
      <c r="U9" s="81"/>
      <c r="V9" s="81"/>
      <c r="W9" s="89"/>
      <c r="Z9" s="77"/>
      <c r="AA9" s="71" t="s">
        <v>14</v>
      </c>
      <c r="AB9" s="71"/>
      <c r="AC9" s="71"/>
      <c r="AD9" s="71"/>
      <c r="AE9" s="71"/>
      <c r="AF9" s="71"/>
      <c r="AG9" s="71"/>
      <c r="AH9" s="71"/>
      <c r="AI9" s="89"/>
    </row>
    <row r="10" s="22" customFormat="1" spans="2:35">
      <c r="B10" s="77"/>
      <c r="C10" s="71" t="s">
        <v>15</v>
      </c>
      <c r="D10" s="71"/>
      <c r="E10" s="71"/>
      <c r="F10" s="71"/>
      <c r="G10" s="71"/>
      <c r="H10" s="71"/>
      <c r="I10" s="71"/>
      <c r="J10" s="71"/>
      <c r="K10" s="89"/>
      <c r="N10" s="77"/>
      <c r="O10" s="71" t="s">
        <v>16</v>
      </c>
      <c r="P10" s="71"/>
      <c r="Q10" s="71"/>
      <c r="R10" s="71"/>
      <c r="S10" s="71"/>
      <c r="T10" s="71"/>
      <c r="U10" s="71"/>
      <c r="V10" s="71"/>
      <c r="W10" s="89"/>
      <c r="Z10" s="77"/>
      <c r="AA10" s="71" t="s">
        <v>17</v>
      </c>
      <c r="AB10" s="71"/>
      <c r="AC10" s="71"/>
      <c r="AD10" s="71"/>
      <c r="AE10" s="71"/>
      <c r="AF10" s="71"/>
      <c r="AG10" s="71"/>
      <c r="AH10" s="71"/>
      <c r="AI10" s="89"/>
    </row>
    <row r="11" s="22" customFormat="1" ht="14.85" spans="2:35">
      <c r="B11" s="77"/>
      <c r="K11" s="89"/>
      <c r="N11" s="77"/>
      <c r="O11" s="71" t="s">
        <v>18</v>
      </c>
      <c r="P11" s="71"/>
      <c r="Q11" s="71"/>
      <c r="R11" s="71"/>
      <c r="S11" s="71"/>
      <c r="T11" s="71"/>
      <c r="U11" s="71"/>
      <c r="V11" s="71"/>
      <c r="W11" s="89"/>
      <c r="Z11" s="85"/>
      <c r="AA11" s="86"/>
      <c r="AB11" s="86"/>
      <c r="AC11" s="86"/>
      <c r="AD11" s="86"/>
      <c r="AE11" s="86"/>
      <c r="AF11" s="86"/>
      <c r="AG11" s="86"/>
      <c r="AH11" s="86"/>
      <c r="AI11" s="92"/>
    </row>
    <row r="12" s="22" customFormat="1" ht="15.75" spans="2:23">
      <c r="B12" s="77"/>
      <c r="C12" s="80" t="s">
        <v>19</v>
      </c>
      <c r="D12" s="80"/>
      <c r="E12" s="80"/>
      <c r="F12" s="80"/>
      <c r="G12" s="80"/>
      <c r="H12" s="80"/>
      <c r="I12" s="80"/>
      <c r="J12" s="80"/>
      <c r="K12" s="89"/>
      <c r="N12" s="77"/>
      <c r="O12" s="71" t="s">
        <v>20</v>
      </c>
      <c r="P12" s="71"/>
      <c r="Q12" s="71"/>
      <c r="R12" s="71"/>
      <c r="S12" s="71"/>
      <c r="T12" s="71"/>
      <c r="U12" s="71"/>
      <c r="V12" s="71"/>
      <c r="W12" s="89"/>
    </row>
    <row r="13" s="22" customFormat="1" spans="2:23">
      <c r="B13" s="77"/>
      <c r="C13" s="71" t="s">
        <v>21</v>
      </c>
      <c r="D13" s="71"/>
      <c r="E13" s="71"/>
      <c r="F13" s="71"/>
      <c r="G13" s="71"/>
      <c r="H13" s="71"/>
      <c r="I13" s="71"/>
      <c r="J13" s="71"/>
      <c r="K13" s="89"/>
      <c r="N13" s="77"/>
      <c r="O13" s="71" t="s">
        <v>22</v>
      </c>
      <c r="P13" s="71"/>
      <c r="Q13" s="71"/>
      <c r="R13" s="71"/>
      <c r="S13" s="71"/>
      <c r="T13" s="71"/>
      <c r="U13" s="71"/>
      <c r="V13" s="71"/>
      <c r="W13" s="89"/>
    </row>
    <row r="14" s="22" customFormat="1" spans="2:23">
      <c r="B14" s="77"/>
      <c r="C14" s="71" t="s">
        <v>23</v>
      </c>
      <c r="D14" s="71"/>
      <c r="E14" s="71"/>
      <c r="F14" s="71"/>
      <c r="G14" s="71"/>
      <c r="H14" s="71"/>
      <c r="I14" s="71"/>
      <c r="J14" s="71"/>
      <c r="K14" s="89"/>
      <c r="N14" s="77"/>
      <c r="O14" s="71" t="s">
        <v>24</v>
      </c>
      <c r="P14" s="71"/>
      <c r="Q14" s="71"/>
      <c r="R14" s="71"/>
      <c r="S14" s="71"/>
      <c r="T14" s="71"/>
      <c r="U14" s="71"/>
      <c r="V14" s="71"/>
      <c r="W14" s="89"/>
    </row>
    <row r="15" s="22" customFormat="1" spans="2:23">
      <c r="B15" s="77"/>
      <c r="C15" s="71" t="s">
        <v>25</v>
      </c>
      <c r="D15" s="71"/>
      <c r="E15" s="71"/>
      <c r="F15" s="71"/>
      <c r="G15" s="71"/>
      <c r="H15" s="71"/>
      <c r="I15" s="71"/>
      <c r="J15" s="71"/>
      <c r="K15" s="89"/>
      <c r="N15" s="77"/>
      <c r="O15" s="71" t="s">
        <v>26</v>
      </c>
      <c r="P15" s="71"/>
      <c r="Q15" s="71"/>
      <c r="R15" s="71"/>
      <c r="S15" s="71"/>
      <c r="T15" s="71"/>
      <c r="U15" s="71"/>
      <c r="V15" s="71"/>
      <c r="W15" s="89"/>
    </row>
    <row r="16" s="22" customFormat="1" spans="2:23">
      <c r="B16" s="77"/>
      <c r="C16" s="71" t="s">
        <v>27</v>
      </c>
      <c r="D16" s="71"/>
      <c r="E16" s="71"/>
      <c r="F16" s="71"/>
      <c r="G16" s="71"/>
      <c r="H16" s="71"/>
      <c r="I16" s="71"/>
      <c r="J16" s="71"/>
      <c r="K16" s="89"/>
      <c r="N16" s="77"/>
      <c r="O16" s="71" t="s">
        <v>28</v>
      </c>
      <c r="P16" s="71"/>
      <c r="Q16" s="71"/>
      <c r="R16" s="71"/>
      <c r="S16" s="71"/>
      <c r="T16" s="71"/>
      <c r="U16" s="71"/>
      <c r="V16" s="71"/>
      <c r="W16" s="89"/>
    </row>
    <row r="17" s="22" customFormat="1" spans="2:23">
      <c r="B17" s="77"/>
      <c r="C17" s="71" t="s">
        <v>29</v>
      </c>
      <c r="D17" s="71"/>
      <c r="E17" s="71"/>
      <c r="F17" s="71"/>
      <c r="G17" s="71"/>
      <c r="H17" s="71"/>
      <c r="I17" s="71"/>
      <c r="J17" s="71"/>
      <c r="K17" s="89"/>
      <c r="N17" s="77"/>
      <c r="O17" s="71" t="s">
        <v>30</v>
      </c>
      <c r="P17" s="71"/>
      <c r="Q17" s="71"/>
      <c r="R17" s="71"/>
      <c r="S17" s="71"/>
      <c r="T17" s="71"/>
      <c r="U17" s="71"/>
      <c r="V17" s="71"/>
      <c r="W17" s="89"/>
    </row>
    <row r="18" s="22" customFormat="1" spans="2:23">
      <c r="B18" s="77"/>
      <c r="C18" s="71" t="s">
        <v>31</v>
      </c>
      <c r="D18" s="71"/>
      <c r="E18" s="71"/>
      <c r="F18" s="71"/>
      <c r="G18" s="71"/>
      <c r="H18" s="71"/>
      <c r="I18" s="71"/>
      <c r="J18" s="71"/>
      <c r="K18" s="89"/>
      <c r="N18" s="77"/>
      <c r="O18" s="71" t="s">
        <v>32</v>
      </c>
      <c r="P18" s="71"/>
      <c r="Q18" s="71"/>
      <c r="R18" s="71"/>
      <c r="S18" s="71"/>
      <c r="T18" s="71"/>
      <c r="U18" s="71"/>
      <c r="V18" s="71"/>
      <c r="W18" s="89"/>
    </row>
    <row r="19" s="22" customFormat="1" spans="2:23">
      <c r="B19" s="77"/>
      <c r="C19" s="71" t="s">
        <v>33</v>
      </c>
      <c r="D19" s="71"/>
      <c r="E19" s="71"/>
      <c r="F19" s="71"/>
      <c r="G19" s="71"/>
      <c r="H19" s="71"/>
      <c r="I19" s="71"/>
      <c r="J19" s="71"/>
      <c r="K19" s="89"/>
      <c r="N19" s="77"/>
      <c r="O19" s="71" t="s">
        <v>34</v>
      </c>
      <c r="P19" s="71"/>
      <c r="Q19" s="71"/>
      <c r="R19" s="71"/>
      <c r="S19" s="71"/>
      <c r="T19" s="71"/>
      <c r="U19" s="71"/>
      <c r="V19" s="71"/>
      <c r="W19" s="89"/>
    </row>
    <row r="20" s="22" customFormat="1" spans="2:23">
      <c r="B20" s="77"/>
      <c r="K20" s="89"/>
      <c r="N20" s="77"/>
      <c r="O20" s="71" t="s">
        <v>35</v>
      </c>
      <c r="P20" s="71"/>
      <c r="Q20" s="71"/>
      <c r="R20" s="71"/>
      <c r="S20" s="71"/>
      <c r="T20" s="71"/>
      <c r="U20" s="71"/>
      <c r="V20" s="71"/>
      <c r="W20" s="89"/>
    </row>
    <row r="21" s="22" customFormat="1" spans="2:23">
      <c r="B21" s="77"/>
      <c r="C21" s="82" t="s">
        <v>36</v>
      </c>
      <c r="K21" s="89"/>
      <c r="N21" s="77"/>
      <c r="O21" s="71" t="s">
        <v>37</v>
      </c>
      <c r="P21" s="71"/>
      <c r="Q21" s="71"/>
      <c r="R21" s="71"/>
      <c r="S21" s="71"/>
      <c r="T21" s="71"/>
      <c r="U21" s="71"/>
      <c r="V21" s="71"/>
      <c r="W21" s="89"/>
    </row>
    <row r="22" s="22" customFormat="1" ht="14.15" customHeight="1" spans="2:23">
      <c r="B22" s="77"/>
      <c r="K22" s="89"/>
      <c r="N22" s="77"/>
      <c r="O22" s="71" t="s">
        <v>38</v>
      </c>
      <c r="P22" s="71"/>
      <c r="Q22" s="71"/>
      <c r="R22" s="71"/>
      <c r="S22" s="71"/>
      <c r="T22" s="71"/>
      <c r="U22" s="71"/>
      <c r="V22" s="71"/>
      <c r="W22" s="89"/>
    </row>
    <row r="23" s="22" customFormat="1" ht="15" spans="2:23">
      <c r="B23" s="77"/>
      <c r="C23" s="80" t="s">
        <v>39</v>
      </c>
      <c r="D23" s="80"/>
      <c r="E23" s="80"/>
      <c r="F23" s="80"/>
      <c r="G23" s="80"/>
      <c r="H23" s="80"/>
      <c r="I23" s="80"/>
      <c r="J23" s="80"/>
      <c r="K23" s="89"/>
      <c r="N23" s="77"/>
      <c r="O23" s="81" t="s">
        <v>40</v>
      </c>
      <c r="P23" s="81"/>
      <c r="Q23" s="81"/>
      <c r="R23" s="81"/>
      <c r="S23" s="81"/>
      <c r="T23" s="81"/>
      <c r="U23" s="81"/>
      <c r="V23" s="81"/>
      <c r="W23" s="89"/>
    </row>
    <row r="24" s="22" customFormat="1" spans="2:23">
      <c r="B24" s="77"/>
      <c r="C24" s="71" t="s">
        <v>41</v>
      </c>
      <c r="D24" s="71"/>
      <c r="E24" s="71"/>
      <c r="F24" s="71"/>
      <c r="G24" s="71"/>
      <c r="H24" s="71"/>
      <c r="I24" s="71"/>
      <c r="J24" s="71"/>
      <c r="K24" s="89"/>
      <c r="N24" s="77"/>
      <c r="O24" s="81"/>
      <c r="P24" s="81"/>
      <c r="Q24" s="81"/>
      <c r="R24" s="81"/>
      <c r="S24" s="81"/>
      <c r="T24" s="81"/>
      <c r="U24" s="81"/>
      <c r="V24" s="81"/>
      <c r="W24" s="89"/>
    </row>
    <row r="25" s="22" customFormat="1" spans="2:23">
      <c r="B25" s="77"/>
      <c r="C25" s="71" t="s">
        <v>42</v>
      </c>
      <c r="D25" s="71"/>
      <c r="E25" s="71"/>
      <c r="F25" s="71"/>
      <c r="G25" s="71"/>
      <c r="H25" s="71"/>
      <c r="I25" s="71"/>
      <c r="J25" s="71"/>
      <c r="K25" s="89"/>
      <c r="N25" s="77"/>
      <c r="O25" s="71" t="s">
        <v>43</v>
      </c>
      <c r="P25" s="71"/>
      <c r="Q25" s="71"/>
      <c r="R25" s="71"/>
      <c r="S25" s="71"/>
      <c r="T25" s="71"/>
      <c r="U25" s="71"/>
      <c r="V25" s="71"/>
      <c r="W25" s="89"/>
    </row>
    <row r="26" s="22" customFormat="1" spans="2:23">
      <c r="B26" s="77"/>
      <c r="C26" s="71" t="s">
        <v>44</v>
      </c>
      <c r="D26" s="71"/>
      <c r="E26" s="71"/>
      <c r="F26" s="71"/>
      <c r="G26" s="71"/>
      <c r="H26" s="71"/>
      <c r="I26" s="71"/>
      <c r="J26" s="71"/>
      <c r="K26" s="89"/>
      <c r="N26" s="77"/>
      <c r="O26" s="71" t="s">
        <v>45</v>
      </c>
      <c r="P26" s="71"/>
      <c r="Q26" s="71"/>
      <c r="R26" s="71"/>
      <c r="S26" s="71"/>
      <c r="T26" s="71"/>
      <c r="U26" s="71"/>
      <c r="V26" s="71"/>
      <c r="W26" s="89"/>
    </row>
    <row r="27" s="22" customFormat="1" spans="2:23">
      <c r="B27" s="77"/>
      <c r="K27" s="89"/>
      <c r="N27" s="77"/>
      <c r="O27" s="71" t="s">
        <v>46</v>
      </c>
      <c r="P27" s="71"/>
      <c r="Q27" s="71"/>
      <c r="R27" s="71"/>
      <c r="S27" s="71"/>
      <c r="T27" s="71"/>
      <c r="U27" s="71"/>
      <c r="V27" s="71"/>
      <c r="W27" s="89"/>
    </row>
    <row r="28" s="22" customFormat="1" spans="2:23">
      <c r="B28" s="77"/>
      <c r="C28" s="82" t="s">
        <v>47</v>
      </c>
      <c r="K28" s="89"/>
      <c r="N28" s="77"/>
      <c r="O28" s="71" t="s">
        <v>48</v>
      </c>
      <c r="P28" s="71"/>
      <c r="Q28" s="71"/>
      <c r="R28" s="71"/>
      <c r="S28" s="71"/>
      <c r="T28" s="71"/>
      <c r="U28" s="71"/>
      <c r="V28" s="71"/>
      <c r="W28" s="89"/>
    </row>
    <row r="29" s="22" customFormat="1" ht="14.15" customHeight="1" spans="2:23">
      <c r="B29" s="77"/>
      <c r="K29" s="89"/>
      <c r="N29" s="77"/>
      <c r="O29" s="71" t="s">
        <v>49</v>
      </c>
      <c r="P29" s="71"/>
      <c r="Q29" s="71"/>
      <c r="R29" s="71"/>
      <c r="S29" s="71"/>
      <c r="T29" s="71"/>
      <c r="U29" s="71"/>
      <c r="V29" s="71"/>
      <c r="W29" s="89"/>
    </row>
    <row r="30" s="22" customFormat="1" spans="2:23">
      <c r="B30" s="77"/>
      <c r="E30" s="83"/>
      <c r="F30" s="84" t="s">
        <v>50</v>
      </c>
      <c r="G30" s="84"/>
      <c r="H30" s="84"/>
      <c r="I30" s="90"/>
      <c r="J30" s="91"/>
      <c r="K30" s="89"/>
      <c r="N30" s="77"/>
      <c r="O30" s="71" t="s">
        <v>51</v>
      </c>
      <c r="P30" s="71"/>
      <c r="Q30" s="71"/>
      <c r="R30" s="71"/>
      <c r="S30" s="71"/>
      <c r="T30" s="71"/>
      <c r="U30" s="71"/>
      <c r="V30" s="71"/>
      <c r="W30" s="89"/>
    </row>
    <row r="31" s="22" customFormat="1" ht="14.85" spans="2:23">
      <c r="B31" s="85"/>
      <c r="C31" s="86"/>
      <c r="D31" s="86"/>
      <c r="E31" s="86"/>
      <c r="F31" s="86"/>
      <c r="G31" s="86"/>
      <c r="H31" s="86"/>
      <c r="I31" s="86"/>
      <c r="J31" s="86"/>
      <c r="K31" s="92"/>
      <c r="N31" s="77"/>
      <c r="O31" s="71" t="s">
        <v>52</v>
      </c>
      <c r="P31" s="71"/>
      <c r="Q31" s="71"/>
      <c r="R31" s="71"/>
      <c r="S31" s="71"/>
      <c r="T31" s="71"/>
      <c r="U31" s="71"/>
      <c r="V31" s="71"/>
      <c r="W31" s="89"/>
    </row>
    <row r="32" s="22" customFormat="1" ht="14.85" spans="14:23">
      <c r="N32" s="77"/>
      <c r="O32" s="71" t="s">
        <v>53</v>
      </c>
      <c r="P32" s="71"/>
      <c r="Q32" s="71"/>
      <c r="R32" s="71"/>
      <c r="S32" s="71"/>
      <c r="T32" s="71"/>
      <c r="U32" s="71"/>
      <c r="V32" s="71"/>
      <c r="W32" s="89"/>
    </row>
    <row r="33" s="22" customFormat="1" spans="14:23">
      <c r="N33" s="77"/>
      <c r="O33" s="71"/>
      <c r="P33" s="71"/>
      <c r="Q33" s="71"/>
      <c r="R33" s="71"/>
      <c r="S33" s="71"/>
      <c r="T33" s="71"/>
      <c r="U33" s="71"/>
      <c r="V33" s="71"/>
      <c r="W33" s="89"/>
    </row>
    <row r="34" spans="14:23">
      <c r="N34" s="77"/>
      <c r="O34" s="71" t="s">
        <v>54</v>
      </c>
      <c r="P34" s="71"/>
      <c r="Q34" s="71"/>
      <c r="R34" s="71"/>
      <c r="S34" s="71"/>
      <c r="T34" s="71"/>
      <c r="U34" s="71"/>
      <c r="V34" s="71"/>
      <c r="W34" s="89"/>
    </row>
    <row r="35" spans="14:23">
      <c r="N35" s="77"/>
      <c r="O35" s="71" t="s">
        <v>55</v>
      </c>
      <c r="P35" s="71"/>
      <c r="Q35" s="71"/>
      <c r="R35" s="71"/>
      <c r="S35" s="71"/>
      <c r="T35" s="71"/>
      <c r="U35" s="71"/>
      <c r="V35" s="71"/>
      <c r="W35" s="89"/>
    </row>
    <row r="36" spans="14:23">
      <c r="N36" s="77"/>
      <c r="O36" s="71" t="s">
        <v>56</v>
      </c>
      <c r="P36" s="71"/>
      <c r="Q36" s="71"/>
      <c r="R36" s="71"/>
      <c r="S36" s="71"/>
      <c r="T36" s="71"/>
      <c r="U36" s="71"/>
      <c r="V36" s="71"/>
      <c r="W36" s="89"/>
    </row>
    <row r="37" spans="14:23">
      <c r="N37" s="77"/>
      <c r="O37" s="71" t="s">
        <v>57</v>
      </c>
      <c r="P37" s="71"/>
      <c r="Q37" s="71"/>
      <c r="R37" s="71"/>
      <c r="S37" s="71"/>
      <c r="T37" s="71"/>
      <c r="U37" s="71"/>
      <c r="V37" s="71"/>
      <c r="W37" s="89"/>
    </row>
    <row r="38" spans="14:23">
      <c r="N38" s="77"/>
      <c r="O38" s="71" t="s">
        <v>58</v>
      </c>
      <c r="P38" s="71"/>
      <c r="Q38" s="71"/>
      <c r="R38" s="71"/>
      <c r="S38" s="71"/>
      <c r="T38" s="71"/>
      <c r="U38" s="71"/>
      <c r="V38" s="71"/>
      <c r="W38" s="89"/>
    </row>
    <row r="39" spans="14:23">
      <c r="N39" s="77"/>
      <c r="O39" s="71" t="s">
        <v>59</v>
      </c>
      <c r="P39" s="71"/>
      <c r="Q39" s="71"/>
      <c r="R39" s="71"/>
      <c r="S39" s="71"/>
      <c r="T39" s="71"/>
      <c r="U39" s="71"/>
      <c r="V39" s="71"/>
      <c r="W39" s="89"/>
    </row>
    <row r="40" spans="14:23">
      <c r="N40" s="77"/>
      <c r="O40" s="71" t="s">
        <v>60</v>
      </c>
      <c r="P40" s="71"/>
      <c r="Q40" s="71"/>
      <c r="R40" s="71"/>
      <c r="S40" s="71"/>
      <c r="T40" s="71"/>
      <c r="U40" s="71"/>
      <c r="V40" s="71"/>
      <c r="W40" s="89"/>
    </row>
    <row r="41" spans="14:23">
      <c r="N41" s="77"/>
      <c r="O41" s="71" t="s">
        <v>61</v>
      </c>
      <c r="P41" s="71"/>
      <c r="Q41" s="71"/>
      <c r="R41" s="71"/>
      <c r="S41" s="71"/>
      <c r="T41" s="71"/>
      <c r="U41" s="71"/>
      <c r="V41" s="71"/>
      <c r="W41" s="89"/>
    </row>
    <row r="42" spans="14:23">
      <c r="N42" s="77"/>
      <c r="O42" s="71" t="s">
        <v>62</v>
      </c>
      <c r="P42" s="71"/>
      <c r="Q42" s="71"/>
      <c r="R42" s="71"/>
      <c r="S42" s="71"/>
      <c r="T42" s="71"/>
      <c r="U42" s="71"/>
      <c r="V42" s="71"/>
      <c r="W42" s="89"/>
    </row>
    <row r="43" spans="14:23">
      <c r="N43" s="77"/>
      <c r="O43" s="71" t="s">
        <v>63</v>
      </c>
      <c r="P43" s="71"/>
      <c r="Q43" s="71"/>
      <c r="R43" s="71"/>
      <c r="S43" s="71"/>
      <c r="T43" s="71"/>
      <c r="U43" s="71"/>
      <c r="V43" s="71"/>
      <c r="W43" s="89"/>
    </row>
    <row r="44" spans="14:23">
      <c r="N44" s="77"/>
      <c r="O44" s="71" t="s">
        <v>64</v>
      </c>
      <c r="P44" s="71"/>
      <c r="Q44" s="71"/>
      <c r="R44" s="71"/>
      <c r="S44" s="71"/>
      <c r="T44" s="71"/>
      <c r="U44" s="71"/>
      <c r="V44" s="71"/>
      <c r="W44" s="89"/>
    </row>
    <row r="45" spans="14:23">
      <c r="N45" s="77"/>
      <c r="O45" s="71" t="s">
        <v>65</v>
      </c>
      <c r="P45" s="71"/>
      <c r="Q45" s="71"/>
      <c r="R45" s="71"/>
      <c r="S45" s="71"/>
      <c r="T45" s="71"/>
      <c r="U45" s="71"/>
      <c r="V45" s="71"/>
      <c r="W45" s="89"/>
    </row>
    <row r="46" spans="14:23">
      <c r="N46" s="77"/>
      <c r="O46" s="71" t="s">
        <v>66</v>
      </c>
      <c r="P46" s="71"/>
      <c r="Q46" s="71"/>
      <c r="R46" s="71"/>
      <c r="S46" s="71"/>
      <c r="T46" s="71"/>
      <c r="U46" s="71"/>
      <c r="V46" s="71"/>
      <c r="W46" s="89"/>
    </row>
    <row r="47" spans="14:23">
      <c r="N47" s="77"/>
      <c r="O47" s="71"/>
      <c r="P47" s="71"/>
      <c r="Q47" s="71"/>
      <c r="R47" s="71"/>
      <c r="S47" s="71"/>
      <c r="T47" s="71"/>
      <c r="U47" s="71"/>
      <c r="V47" s="71"/>
      <c r="W47" s="89"/>
    </row>
    <row r="48" spans="14:23">
      <c r="N48" s="77"/>
      <c r="O48" s="71" t="s">
        <v>67</v>
      </c>
      <c r="P48" s="71"/>
      <c r="Q48" s="71"/>
      <c r="R48" s="71"/>
      <c r="S48" s="71"/>
      <c r="T48" s="71"/>
      <c r="U48" s="71"/>
      <c r="V48" s="71"/>
      <c r="W48" s="89"/>
    </row>
    <row r="49" spans="14:23">
      <c r="N49" s="77"/>
      <c r="O49" s="71" t="s">
        <v>68</v>
      </c>
      <c r="P49" s="71"/>
      <c r="Q49" s="71"/>
      <c r="R49" s="71"/>
      <c r="S49" s="71"/>
      <c r="T49" s="71"/>
      <c r="U49" s="71"/>
      <c r="V49" s="71"/>
      <c r="W49" s="89"/>
    </row>
    <row r="50" spans="14:23">
      <c r="N50" s="77"/>
      <c r="O50" s="71"/>
      <c r="P50" s="71"/>
      <c r="Q50" s="71"/>
      <c r="R50" s="71"/>
      <c r="S50" s="71"/>
      <c r="T50" s="71"/>
      <c r="U50" s="71"/>
      <c r="V50" s="71"/>
      <c r="W50" s="89"/>
    </row>
    <row r="51" spans="14:23">
      <c r="N51" s="77"/>
      <c r="O51" s="71" t="s">
        <v>69</v>
      </c>
      <c r="P51" s="71"/>
      <c r="Q51" s="71"/>
      <c r="R51" s="71"/>
      <c r="S51" s="71"/>
      <c r="T51" s="71"/>
      <c r="U51" s="71"/>
      <c r="V51" s="71"/>
      <c r="W51" s="89"/>
    </row>
    <row r="52" spans="14:23">
      <c r="N52" s="77"/>
      <c r="O52" s="71" t="s">
        <v>70</v>
      </c>
      <c r="P52" s="71"/>
      <c r="Q52" s="71"/>
      <c r="R52" s="71"/>
      <c r="S52" s="71"/>
      <c r="T52" s="71"/>
      <c r="U52" s="71"/>
      <c r="V52" s="71"/>
      <c r="W52" s="89"/>
    </row>
    <row r="53" spans="14:23">
      <c r="N53" s="77"/>
      <c r="O53" s="71"/>
      <c r="P53" s="71"/>
      <c r="Q53" s="71"/>
      <c r="R53" s="71"/>
      <c r="S53" s="71"/>
      <c r="T53" s="71"/>
      <c r="U53" s="71"/>
      <c r="V53" s="71"/>
      <c r="W53" s="89"/>
    </row>
    <row r="54" spans="14:23">
      <c r="N54" s="77"/>
      <c r="O54" s="71" t="s">
        <v>71</v>
      </c>
      <c r="P54" s="71"/>
      <c r="Q54" s="71"/>
      <c r="R54" s="71"/>
      <c r="S54" s="71"/>
      <c r="T54" s="71"/>
      <c r="U54" s="71"/>
      <c r="V54" s="71"/>
      <c r="W54" s="89"/>
    </row>
    <row r="55" spans="14:23">
      <c r="N55" s="77"/>
      <c r="O55" s="71" t="s">
        <v>72</v>
      </c>
      <c r="P55" s="71"/>
      <c r="Q55" s="71"/>
      <c r="R55" s="71"/>
      <c r="S55" s="71"/>
      <c r="T55" s="71"/>
      <c r="U55" s="71"/>
      <c r="V55" s="71"/>
      <c r="W55" s="89"/>
    </row>
    <row r="56" spans="14:23">
      <c r="N56" s="77"/>
      <c r="O56" s="71"/>
      <c r="P56" s="71"/>
      <c r="Q56" s="71"/>
      <c r="R56" s="71"/>
      <c r="S56" s="71"/>
      <c r="T56" s="71"/>
      <c r="U56" s="71"/>
      <c r="V56" s="71"/>
      <c r="W56" s="89"/>
    </row>
    <row r="57" spans="14:23">
      <c r="N57" s="77"/>
      <c r="O57" s="71" t="s">
        <v>73</v>
      </c>
      <c r="P57" s="71"/>
      <c r="Q57" s="71"/>
      <c r="R57" s="71"/>
      <c r="S57" s="71"/>
      <c r="T57" s="71"/>
      <c r="U57" s="71"/>
      <c r="V57" s="71"/>
      <c r="W57" s="89"/>
    </row>
    <row r="58" spans="14:23">
      <c r="N58" s="77"/>
      <c r="O58" s="71" t="s">
        <v>74</v>
      </c>
      <c r="P58" s="71"/>
      <c r="Q58" s="71"/>
      <c r="R58" s="71"/>
      <c r="S58" s="71"/>
      <c r="T58" s="71"/>
      <c r="U58" s="71"/>
      <c r="V58" s="71"/>
      <c r="W58" s="89"/>
    </row>
    <row r="59" spans="14:23">
      <c r="N59" s="77"/>
      <c r="O59" s="71"/>
      <c r="P59" s="71"/>
      <c r="Q59" s="71"/>
      <c r="R59" s="71"/>
      <c r="S59" s="71"/>
      <c r="T59" s="71"/>
      <c r="U59" s="71"/>
      <c r="V59" s="71"/>
      <c r="W59" s="89"/>
    </row>
    <row r="60" spans="14:23">
      <c r="N60" s="77"/>
      <c r="O60" s="71" t="s">
        <v>75</v>
      </c>
      <c r="P60" s="71"/>
      <c r="Q60" s="71"/>
      <c r="R60" s="71"/>
      <c r="S60" s="71"/>
      <c r="T60" s="71"/>
      <c r="U60" s="71"/>
      <c r="V60" s="71"/>
      <c r="W60" s="89"/>
    </row>
    <row r="61" spans="14:23">
      <c r="N61" s="77"/>
      <c r="O61" s="71" t="s">
        <v>76</v>
      </c>
      <c r="P61" s="71"/>
      <c r="Q61" s="71"/>
      <c r="R61" s="71"/>
      <c r="S61" s="71"/>
      <c r="T61" s="71"/>
      <c r="U61" s="71"/>
      <c r="V61" s="71"/>
      <c r="W61" s="89"/>
    </row>
    <row r="62" spans="14:23">
      <c r="N62" s="77"/>
      <c r="O62" s="71"/>
      <c r="P62" s="71"/>
      <c r="Q62" s="71"/>
      <c r="R62" s="71"/>
      <c r="S62" s="71"/>
      <c r="T62" s="71"/>
      <c r="U62" s="71"/>
      <c r="V62" s="71"/>
      <c r="W62" s="89"/>
    </row>
    <row r="63" spans="14:23">
      <c r="N63" s="77"/>
      <c r="O63" s="93" t="s">
        <v>77</v>
      </c>
      <c r="P63" s="93"/>
      <c r="Q63" s="93"/>
      <c r="R63" s="93"/>
      <c r="S63" s="93"/>
      <c r="T63" s="93"/>
      <c r="U63" s="93"/>
      <c r="V63" s="93"/>
      <c r="W63" s="89"/>
    </row>
    <row r="64" spans="14:23">
      <c r="N64" s="77"/>
      <c r="O64" s="93" t="s">
        <v>78</v>
      </c>
      <c r="P64" s="71"/>
      <c r="Q64" s="71"/>
      <c r="R64" s="71"/>
      <c r="S64" s="71"/>
      <c r="T64" s="71"/>
      <c r="U64" s="71"/>
      <c r="V64" s="71"/>
      <c r="W64" s="89"/>
    </row>
    <row r="65" ht="14.85" spans="14:23">
      <c r="N65" s="85"/>
      <c r="O65" s="86"/>
      <c r="P65" s="86"/>
      <c r="Q65" s="86"/>
      <c r="R65" s="86"/>
      <c r="S65" s="86"/>
      <c r="T65" s="86"/>
      <c r="U65" s="86"/>
      <c r="V65" s="86"/>
      <c r="W65" s="92"/>
    </row>
    <row r="66" ht="14.85"/>
  </sheetData>
  <sheetProtection password="8BBB" sheet="1" selectLockedCells="1" objects="1"/>
  <mergeCells count="87">
    <mergeCell ref="C3:J3"/>
    <mergeCell ref="O3:V3"/>
    <mergeCell ref="AA3:AH3"/>
    <mergeCell ref="C4:J4"/>
    <mergeCell ref="O4:V4"/>
    <mergeCell ref="AA4:AH4"/>
    <mergeCell ref="C5:J5"/>
    <mergeCell ref="O5:V5"/>
    <mergeCell ref="AA5:AH5"/>
    <mergeCell ref="C6:J6"/>
    <mergeCell ref="O6:V6"/>
    <mergeCell ref="AA6:AH6"/>
    <mergeCell ref="C7:J7"/>
    <mergeCell ref="O7:V7"/>
    <mergeCell ref="AA7:AH7"/>
    <mergeCell ref="C8:J8"/>
    <mergeCell ref="AA8:AH8"/>
    <mergeCell ref="C9:J9"/>
    <mergeCell ref="O9:V9"/>
    <mergeCell ref="AA9:AH9"/>
    <mergeCell ref="C10:J10"/>
    <mergeCell ref="O10:V10"/>
    <mergeCell ref="AA10:AH10"/>
    <mergeCell ref="C11:J11"/>
    <mergeCell ref="O11:V11"/>
    <mergeCell ref="C12:J12"/>
    <mergeCell ref="O12:V12"/>
    <mergeCell ref="C13:J13"/>
    <mergeCell ref="O13:V13"/>
    <mergeCell ref="C14:J14"/>
    <mergeCell ref="O14:V14"/>
    <mergeCell ref="C15:J15"/>
    <mergeCell ref="O15:V15"/>
    <mergeCell ref="C16:J16"/>
    <mergeCell ref="O16:V16"/>
    <mergeCell ref="C17:J17"/>
    <mergeCell ref="O17:V17"/>
    <mergeCell ref="C18:J18"/>
    <mergeCell ref="O18:V18"/>
    <mergeCell ref="C19:J19"/>
    <mergeCell ref="O19:V19"/>
    <mergeCell ref="C20:J20"/>
    <mergeCell ref="O20:V20"/>
    <mergeCell ref="O21:V21"/>
    <mergeCell ref="C22:J22"/>
    <mergeCell ref="O22:V22"/>
    <mergeCell ref="C23:J23"/>
    <mergeCell ref="C24:J24"/>
    <mergeCell ref="C25:J25"/>
    <mergeCell ref="O25:V25"/>
    <mergeCell ref="C26:J26"/>
    <mergeCell ref="O26:V26"/>
    <mergeCell ref="C27:J27"/>
    <mergeCell ref="O27:V27"/>
    <mergeCell ref="O28:V28"/>
    <mergeCell ref="C29:J29"/>
    <mergeCell ref="O29:V29"/>
    <mergeCell ref="F30:H30"/>
    <mergeCell ref="O30:V30"/>
    <mergeCell ref="O31:V31"/>
    <mergeCell ref="O32:V32"/>
    <mergeCell ref="O34:V34"/>
    <mergeCell ref="O35:V35"/>
    <mergeCell ref="O36:V36"/>
    <mergeCell ref="O37:V37"/>
    <mergeCell ref="O38:V38"/>
    <mergeCell ref="O39:V39"/>
    <mergeCell ref="O40:V40"/>
    <mergeCell ref="O41:V41"/>
    <mergeCell ref="O42:V42"/>
    <mergeCell ref="O43:V43"/>
    <mergeCell ref="O44:V44"/>
    <mergeCell ref="O45:V45"/>
    <mergeCell ref="O46:V46"/>
    <mergeCell ref="O48:V48"/>
    <mergeCell ref="O49:V49"/>
    <mergeCell ref="O51:V51"/>
    <mergeCell ref="O52:V52"/>
    <mergeCell ref="O54:V54"/>
    <mergeCell ref="O55:V55"/>
    <mergeCell ref="O57:V57"/>
    <mergeCell ref="O58:V58"/>
    <mergeCell ref="O60:V60"/>
    <mergeCell ref="O61:V61"/>
    <mergeCell ref="O63:V63"/>
    <mergeCell ref="O64:V64"/>
    <mergeCell ref="O23:V24"/>
  </mergeCells>
  <dataValidations count="1">
    <dataValidation type="list" allowBlank="1" showInputMessage="1" showErrorMessage="1" errorTitle="选择错误" error="请选择“√”或“×”。" sqref="E30">
      <formula1>"√,×"</formula1>
    </dataValidation>
  </dataValidations>
  <pageMargins left="0.75" right="0.75" top="1" bottom="1" header="0.5" footer="0.5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A500"/>
  </sheetPr>
  <dimension ref="A1:XFD68"/>
  <sheetViews>
    <sheetView workbookViewId="0">
      <selection activeCell="C4" sqref="C4:G4"/>
    </sheetView>
  </sheetViews>
  <sheetFormatPr defaultColWidth="11.8918918918919" defaultRowHeight="14.1"/>
  <cols>
    <col min="1" max="1" width="5.63963963963964" style="22" customWidth="1"/>
    <col min="2" max="7" width="10.6396396396396" style="22" customWidth="1"/>
    <col min="8" max="8" width="5.63963963963964" style="22" customWidth="1"/>
    <col min="9" max="14" width="10.6396396396396" style="22" customWidth="1"/>
    <col min="15" max="23" width="20.7837837837838" style="71" hidden="1" customWidth="1"/>
    <col min="24" max="24" width="5.63963963963964" style="22" customWidth="1"/>
    <col min="25" max="26" width="5.54954954954955" style="22" customWidth="1"/>
    <col min="27" max="27" width="5.78378378378378" style="22" hidden="1" customWidth="1"/>
    <col min="28" max="28" width="5.54954954954955" style="22" customWidth="1"/>
    <col min="29" max="29" width="1.63963963963964" style="22" customWidth="1"/>
    <col min="30" max="31" width="5.54954954954955" style="22" customWidth="1"/>
    <col min="32" max="32" width="5.63963963963964" style="22" hidden="1" customWidth="1"/>
    <col min="33" max="33" width="5.54954954954955" style="22" customWidth="1"/>
    <col min="34" max="16383" width="11.8918918918919" style="22" customWidth="1"/>
  </cols>
  <sheetData>
    <row r="1" spans="15:23">
      <c r="O1" s="71">
        <v>4</v>
      </c>
      <c r="P1" s="71" t="s">
        <v>79</v>
      </c>
      <c r="Q1" s="71" t="s">
        <v>80</v>
      </c>
      <c r="R1" s="71" t="s">
        <v>81</v>
      </c>
      <c r="S1" s="71" t="s">
        <v>82</v>
      </c>
      <c r="T1" s="71" t="s">
        <v>83</v>
      </c>
      <c r="U1" s="71" t="s">
        <v>84</v>
      </c>
      <c r="V1" s="71" t="s">
        <v>85</v>
      </c>
      <c r="W1" s="71" t="s">
        <v>86</v>
      </c>
    </row>
    <row r="2" spans="2:33">
      <c r="B2" s="30" t="s">
        <v>87</v>
      </c>
      <c r="C2" s="30"/>
      <c r="D2" s="30"/>
      <c r="E2" s="30"/>
      <c r="F2" s="30"/>
      <c r="G2" s="30"/>
      <c r="I2" s="30" t="s">
        <v>88</v>
      </c>
      <c r="J2" s="30"/>
      <c r="K2" s="30"/>
      <c r="L2" s="30"/>
      <c r="M2" s="30"/>
      <c r="N2" s="30"/>
      <c r="O2" s="71">
        <v>5</v>
      </c>
      <c r="P2" s="71" t="s">
        <v>89</v>
      </c>
      <c r="Q2" s="71" t="s">
        <v>90</v>
      </c>
      <c r="R2" s="71" t="s">
        <v>91</v>
      </c>
      <c r="S2" s="71" t="s">
        <v>92</v>
      </c>
      <c r="T2" s="71" t="s">
        <v>93</v>
      </c>
      <c r="U2" s="71" t="s">
        <v>94</v>
      </c>
      <c r="V2" s="71" t="s">
        <v>95</v>
      </c>
      <c r="W2" s="71" t="s">
        <v>96</v>
      </c>
      <c r="Y2" s="30" t="s">
        <v>97</v>
      </c>
      <c r="Z2" s="30"/>
      <c r="AA2" s="30"/>
      <c r="AB2" s="30"/>
      <c r="AC2" s="30"/>
      <c r="AD2" s="30"/>
      <c r="AE2" s="30"/>
      <c r="AF2" s="30"/>
      <c r="AG2" s="30"/>
    </row>
    <row r="3" spans="15:23">
      <c r="O3" s="71">
        <v>6</v>
      </c>
      <c r="P3" s="72" t="s">
        <v>98</v>
      </c>
      <c r="Q3" s="71" t="s">
        <v>99</v>
      </c>
      <c r="R3" s="71" t="s">
        <v>100</v>
      </c>
      <c r="S3" s="71" t="s">
        <v>101</v>
      </c>
      <c r="T3" s="71" t="s">
        <v>102</v>
      </c>
      <c r="U3" s="71" t="s">
        <v>103</v>
      </c>
      <c r="V3" s="71" t="s">
        <v>104</v>
      </c>
      <c r="W3" s="71" t="s">
        <v>105</v>
      </c>
    </row>
    <row r="4" spans="2:16384">
      <c r="B4" s="22" t="s">
        <v>106</v>
      </c>
      <c r="C4" s="31"/>
      <c r="D4" s="31"/>
      <c r="E4" s="31"/>
      <c r="F4" s="31"/>
      <c r="G4" s="31"/>
      <c r="I4" s="22" t="s">
        <v>107</v>
      </c>
      <c r="J4" s="31"/>
      <c r="K4" s="22" t="s">
        <v>108</v>
      </c>
      <c r="L4" s="31"/>
      <c r="M4" s="22" t="s">
        <v>109</v>
      </c>
      <c r="N4" s="31"/>
      <c r="O4" s="71">
        <v>7</v>
      </c>
      <c r="P4" s="72" t="s">
        <v>110</v>
      </c>
      <c r="Q4" s="71" t="s">
        <v>111</v>
      </c>
      <c r="R4" s="71" t="s">
        <v>112</v>
      </c>
      <c r="S4" s="71" t="s">
        <v>113</v>
      </c>
      <c r="T4" s="71" t="s">
        <v>114</v>
      </c>
      <c r="U4" s="71" t="s">
        <v>115</v>
      </c>
      <c r="V4" s="71" t="s">
        <v>116</v>
      </c>
      <c r="W4" s="71" t="s">
        <v>117</v>
      </c>
      <c r="Y4" s="22" t="s">
        <v>118</v>
      </c>
      <c r="Z4" s="22" t="s">
        <v>119</v>
      </c>
      <c r="AB4" s="22" t="s">
        <v>120</v>
      </c>
      <c r="AD4" s="22" t="s">
        <v>118</v>
      </c>
      <c r="AE4" s="22" t="s">
        <v>119</v>
      </c>
      <c r="AG4" s="22" t="s">
        <v>120</v>
      </c>
      <c r="XFD4" s="22"/>
    </row>
    <row r="5" spans="15:16384">
      <c r="O5" s="71">
        <v>8</v>
      </c>
      <c r="P5" s="72" t="s">
        <v>121</v>
      </c>
      <c r="Q5" s="71" t="s">
        <v>122</v>
      </c>
      <c r="R5" s="71" t="s">
        <v>123</v>
      </c>
      <c r="S5" s="71" t="s">
        <v>124</v>
      </c>
      <c r="T5" s="71" t="s">
        <v>125</v>
      </c>
      <c r="U5" s="71" t="s">
        <v>126</v>
      </c>
      <c r="V5" s="71" t="s">
        <v>127</v>
      </c>
      <c r="W5" s="71" t="s">
        <v>128</v>
      </c>
      <c r="Y5" s="22">
        <f>ROW()-4</f>
        <v>1</v>
      </c>
      <c r="Z5" s="22" t="str">
        <f>CHAR(ROW()+60)</f>
        <v>A</v>
      </c>
      <c r="AA5" s="22" t="str">
        <f>IF($AB5="",$Z5,$AB5)</f>
        <v>A</v>
      </c>
      <c r="AB5" s="31"/>
      <c r="AD5" s="22">
        <f>ROW()+23</f>
        <v>28</v>
      </c>
      <c r="AE5" s="22" t="str">
        <f>"A"&amp;CHAR(ROW()+61)</f>
        <v>AB</v>
      </c>
      <c r="AF5" s="22" t="str">
        <f>IF($AG5="",$AE5,$AG5)</f>
        <v>AB</v>
      </c>
      <c r="AG5" s="31"/>
      <c r="XFD5" s="22"/>
    </row>
    <row r="6" spans="2:16384">
      <c r="B6" s="22" t="s">
        <v>129</v>
      </c>
      <c r="C6" s="31"/>
      <c r="D6" s="31"/>
      <c r="E6" s="31"/>
      <c r="F6" s="31"/>
      <c r="G6" s="31"/>
      <c r="I6" s="22" t="s">
        <v>130</v>
      </c>
      <c r="J6" s="31"/>
      <c r="K6" s="22" t="s">
        <v>131</v>
      </c>
      <c r="L6" s="31"/>
      <c r="M6" s="22" t="s">
        <v>132</v>
      </c>
      <c r="N6" s="22" t="str">
        <f ca="1">IF(使用指南!E30&lt;&gt;"√","",CHAR(15/2*POWER(MOD(MOD(DAY(NOW())*114514,5),3),2)+19/2*MOD(MOD(DAY(NOW())*114514,5),3)+48+IF(MOD(MOD(DAY(NOW())*114514,5),3)=0,MOD(DAY(NOW())*114514,10),MOD(DAY(NOW())*114514,26)))&amp;CHAR(15/2*POWER(MOD(MOD(DAY(NOW())*114514,7),3),2)+19/2*MOD(MOD(DAY(NOW())*114514,7),3)+48+IF(MOD(MOD(DAY(NOW())*114514,7),3)=0,MOD((DAY(NOW())+MONTH(NOW()))*1919810,10),MOD((DAY(NOW())+MONTH(NOW()))*1919810,26)))&amp;CHAR(15/2*POWER(MOD(MOD(DAY(NOW())*114514,11),3),2)+19/2*MOD(MOD(DAY(NOW())*114514,11),3)+48+IF(MOD(MOD(MOD(DAY(NOW())*114514,11),1000),3)=0,MOD((DAY(NOW())+YEAR(NOW()))*114514,10),MOD((DAY(NOW())+YEAR(NOW()))*114514,26)))&amp;CHAR(15/2*POWER(MOD(MOD(DAY(NOW())*114514,13),3),2)+19/2*MOD(MOD(DAY(NOW())*114514,13),3)+48+IF(MOD(MOD(DAY(NOW())*114514,13),3)=0,MOD((DAY(NOW())+MONTH(NOW())+YEAR(NOW()))*1919810,10),MOD((DAY(NOW())+MONTH(NOW())+YEAR(NOW()))*1919810,26)))&amp;CHAR(15/2*POWER(MOD(MOD(DAY(NOW())*114514,17),3),2)+19/2*MOD(MOD(DAY(NOW())*114514,17),3)+48+IF(MOD(MOD(DAY(NOW())*114514,17),3)=0,MOD(DAY(NOW())*MONTH(NOW())*1919810,10),MOD(DAY(NOW())*MONTH(NOW())*1919810,26)))&amp;CHAR(15/2*POWER(MOD(MOD(DAY(NOW())*114514,19),3),2)+19/2*MOD(MOD(DAY(NOW())*114514,19),3)+48+IF(MOD(MOD(DAY(NOW())*114514,19),3)=0,MOD(DAY(NOW())*YEAR(NOW())*1919810,10),MOD(DAY(NOW())*YEAR(NOW())*1919810,26))))</f>
        <v/>
      </c>
      <c r="O6" s="71">
        <v>9</v>
      </c>
      <c r="P6" s="72" t="s">
        <v>133</v>
      </c>
      <c r="Q6" s="71" t="s">
        <v>134</v>
      </c>
      <c r="R6" s="71" t="s">
        <v>135</v>
      </c>
      <c r="S6" s="71" t="s">
        <v>136</v>
      </c>
      <c r="T6" s="71" t="s">
        <v>137</v>
      </c>
      <c r="U6" s="71" t="s">
        <v>138</v>
      </c>
      <c r="V6" s="71" t="s">
        <v>139</v>
      </c>
      <c r="W6" s="71" t="s">
        <v>140</v>
      </c>
      <c r="Y6" s="22">
        <f t="shared" ref="Y6:Y15" si="0">ROW()-4</f>
        <v>2</v>
      </c>
      <c r="Z6" s="22" t="str">
        <f t="shared" ref="Z6:Z15" si="1">CHAR(ROW()+60)</f>
        <v>B</v>
      </c>
      <c r="AA6" s="22" t="str">
        <f t="shared" ref="AA6:AA31" si="2">IF($AB6="",$Z6,$AB6)</f>
        <v>B</v>
      </c>
      <c r="AB6" s="31"/>
      <c r="AD6" s="22">
        <f t="shared" ref="AD6:AD15" si="3">ROW()+23</f>
        <v>29</v>
      </c>
      <c r="AE6" s="22" t="str">
        <f t="shared" ref="AE6:AE15" si="4">"A"&amp;CHAR(ROW()+61)</f>
        <v>AC</v>
      </c>
      <c r="AF6" s="22" t="str">
        <f t="shared" ref="AF6:AF31" si="5">IF($AG6="",$AE6,$AG6)</f>
        <v>AC</v>
      </c>
      <c r="AG6" s="31"/>
      <c r="XFD6" s="22"/>
    </row>
    <row r="7" spans="15:16384">
      <c r="O7" s="71">
        <v>10</v>
      </c>
      <c r="P7" s="72" t="s">
        <v>141</v>
      </c>
      <c r="Q7" s="71" t="s">
        <v>142</v>
      </c>
      <c r="R7" s="71" t="s">
        <v>143</v>
      </c>
      <c r="S7" s="71" t="s">
        <v>144</v>
      </c>
      <c r="T7" s="71" t="s">
        <v>145</v>
      </c>
      <c r="U7" s="71" t="s">
        <v>146</v>
      </c>
      <c r="V7" s="71" t="s">
        <v>147</v>
      </c>
      <c r="W7" s="71" t="s">
        <v>148</v>
      </c>
      <c r="Y7" s="22">
        <f t="shared" si="0"/>
        <v>3</v>
      </c>
      <c r="Z7" s="22" t="str">
        <f t="shared" si="1"/>
        <v>C</v>
      </c>
      <c r="AA7" s="22" t="str">
        <f t="shared" si="2"/>
        <v>C</v>
      </c>
      <c r="AB7" s="31"/>
      <c r="AD7" s="22">
        <f t="shared" si="3"/>
        <v>30</v>
      </c>
      <c r="AE7" s="22" t="str">
        <f t="shared" si="4"/>
        <v>AD</v>
      </c>
      <c r="AF7" s="22" t="str">
        <f t="shared" si="5"/>
        <v>AD</v>
      </c>
      <c r="AG7" s="31"/>
      <c r="XFD7" s="22"/>
    </row>
    <row r="8" spans="2:16384">
      <c r="B8" s="22" t="s">
        <v>149</v>
      </c>
      <c r="C8" s="22" t="s">
        <v>150</v>
      </c>
      <c r="E8" s="22" t="s">
        <v>151</v>
      </c>
      <c r="F8" s="31"/>
      <c r="G8" s="71" t="s">
        <v>152</v>
      </c>
      <c r="I8" s="22" t="s">
        <v>153</v>
      </c>
      <c r="O8" s="71">
        <v>11</v>
      </c>
      <c r="P8" s="72" t="s">
        <v>154</v>
      </c>
      <c r="Q8" s="71" t="s">
        <v>155</v>
      </c>
      <c r="R8" s="71" t="s">
        <v>156</v>
      </c>
      <c r="S8" s="71" t="s">
        <v>157</v>
      </c>
      <c r="T8" s="71" t="s">
        <v>158</v>
      </c>
      <c r="U8" s="71" t="s">
        <v>159</v>
      </c>
      <c r="V8" s="71" t="s">
        <v>160</v>
      </c>
      <c r="W8" s="71" t="s">
        <v>161</v>
      </c>
      <c r="Y8" s="22">
        <f t="shared" si="0"/>
        <v>4</v>
      </c>
      <c r="Z8" s="22" t="str">
        <f t="shared" si="1"/>
        <v>D</v>
      </c>
      <c r="AA8" s="22" t="str">
        <f t="shared" si="2"/>
        <v>D</v>
      </c>
      <c r="AB8" s="31"/>
      <c r="AD8" s="22">
        <f t="shared" si="3"/>
        <v>31</v>
      </c>
      <c r="AE8" s="22" t="str">
        <f t="shared" si="4"/>
        <v>AE</v>
      </c>
      <c r="AF8" s="22" t="str">
        <f t="shared" si="5"/>
        <v>AE</v>
      </c>
      <c r="AG8" s="31"/>
      <c r="XFD8" s="22"/>
    </row>
    <row r="9" spans="9:16384">
      <c r="I9" s="73" t="str">
        <f ca="1">IF(O9="","",O9)</f>
        <v>请设置牌组和组别</v>
      </c>
      <c r="J9" s="73"/>
      <c r="K9" s="73"/>
      <c r="L9" s="73"/>
      <c r="M9" s="73"/>
      <c r="N9" s="73"/>
      <c r="O9" s="71" t="str">
        <f ca="1">IF(OR($L$4="",$J$4="",$N$4="",$J$6="",$L$6=""),"请设置牌组和组别",VLOOKUP($J$6,$O:$W,2,0))</f>
        <v>请设置牌组和组别</v>
      </c>
      <c r="P9" s="71" t="str">
        <f>IF($J$4="","",(COLUMN(P$9)-9)*$J$4)</f>
        <v/>
      </c>
      <c r="Q9" s="71" t="str">
        <f>IF($J$4="","",(COLUMN(Q$9)-9)*$J$4)</f>
        <v/>
      </c>
      <c r="R9" s="71" t="s">
        <v>162</v>
      </c>
      <c r="Y9" s="22">
        <f t="shared" si="0"/>
        <v>5</v>
      </c>
      <c r="Z9" s="22" t="str">
        <f t="shared" si="1"/>
        <v>E</v>
      </c>
      <c r="AA9" s="22" t="str">
        <f t="shared" si="2"/>
        <v>E</v>
      </c>
      <c r="AB9" s="31"/>
      <c r="AD9" s="22">
        <f t="shared" si="3"/>
        <v>32</v>
      </c>
      <c r="AE9" s="22" t="str">
        <f t="shared" si="4"/>
        <v>AF</v>
      </c>
      <c r="AF9" s="22" t="str">
        <f t="shared" si="5"/>
        <v>AF</v>
      </c>
      <c r="AG9" s="31"/>
      <c r="XFD9" s="22"/>
    </row>
    <row r="10" spans="2:16384">
      <c r="B10" s="22" t="s">
        <v>163</v>
      </c>
      <c r="C10" s="31"/>
      <c r="E10" s="22" t="s">
        <v>164</v>
      </c>
      <c r="F10" s="22" t="str">
        <f ca="1">IF(COUNTBLANK(选手操作!$H$3:$H$434)=432,"",432-COUNTBLANK(选手操作!$H$3:$H$434))</f>
        <v/>
      </c>
      <c r="G10" s="71" t="s">
        <v>165</v>
      </c>
      <c r="I10" s="73" t="str">
        <f ca="1" t="shared" ref="I10:I17" si="6">IF(O10="","",O10)</f>
        <v/>
      </c>
      <c r="J10" s="73"/>
      <c r="K10" s="73"/>
      <c r="L10" s="73"/>
      <c r="M10" s="73"/>
      <c r="N10" s="73"/>
      <c r="O10" s="71" t="str">
        <f ca="1">IF(OR($L$4="",$J$4="",$N$4="",$J$6="",$L$6=""),"","BoardsGroup="&amp;INDIRECT(ADDRESS(10,MOD(CODE($L$6)-65,$L$4/$J$4)+16-($L$4/$J$4)*(SIGN(MOD(CODE($L$6)-65,$L$4/$J$4)+16-(15.5+$L$4/$J$4))+1)/2))&amp;R$9&amp;INDIRECT(ADDRESS(10,MOD(CODE($L$6)-65,$L$4/$J$4)+17-($L$4/$J$4)*(SIGN(MOD(CODE($L$6)-65,$L$4/$J$4)+17-(15.5+$L$4/$J$4))+1)/2))&amp;$R$9&amp;INDIRECT(ADDRESS(10,MOD(CODE($L$6)-65,$L$4/$J$4)+18-($L$4/$J$4)*(SIGN(MOD(CODE($L$6)-65,$L$4/$J$4)+18-(15.5+$L$4/$J$4))+1)/2))&amp;$R$9&amp;INDIRECT(ADDRESS(10,MOD(CODE($L$6)-65,$L$4/$J$4)+19-($L$4/$J$4)*(SIGN(MOD(CODE($L$6)-65,$L$4/$J$4)+19-(15.5+$L$4/$J$4))+1)/2))&amp;$R$9&amp;INDIRECT(ADDRESS(10,MOD(CODE($L$6)-65,$L$4/$J$4)+20-($L$4/$J$4)*(SIGN(MOD(CODE($L$6)-65,$L$4/$J$4)+20-(15.5+$L$4/$J$4))+1)/2))&amp;$R$9&amp;INDIRECT(ADDRESS(10,MOD(CODE($L$6)-65,$L$4/$J$4)+21-($L$4/$J$4)*(SIGN(MOD(CODE($L$6)-65,$L$4/$J$4)+21-(15.5+$L$4/$J$4))+1)/2))&amp;$R$9&amp;INDIRECT(ADDRESS(10,MOD(CODE($L$6)-65,$L$4/$J$4)+22-($L$4/$J$4)*(SIGN(MOD(CODE($L$6)-65,$L$4/$J$4)+22-(15.5+$L$4/$J$4))+1)/2)))</f>
        <v/>
      </c>
      <c r="P10" s="71" t="str">
        <f>IF(OR($L$4="",$J$4="",$N$4="",$J$6="",$L$6="",$J$4*(COLUMN(P:P)-15)&gt;$L$4),"",$J$4*(COLUMN(P:P)-16)+1&amp;"~"&amp;$J$4*(COLUMN(P:P)-15))</f>
        <v/>
      </c>
      <c r="Q10" s="71" t="str">
        <f ca="1" t="shared" ref="Q10:W10" si="7">IF(OR($L$4="",$J$4="",$N$4="",$J$6="",$L$6="",$J$4*(COLUMN(Q:Q)-15)&gt;$L$4),"",$J$4*(COLUMN(Q:Q)-16)+1&amp;"~"&amp;$J$4*(COLUMN(Q:Q)-15))</f>
        <v/>
      </c>
      <c r="R10" s="71" t="str">
        <f ca="1" t="shared" si="7"/>
        <v/>
      </c>
      <c r="S10" s="71" t="str">
        <f ca="1" t="shared" si="7"/>
        <v/>
      </c>
      <c r="T10" s="71" t="str">
        <f ca="1" t="shared" si="7"/>
        <v/>
      </c>
      <c r="U10" s="71" t="str">
        <f ca="1" t="shared" si="7"/>
        <v/>
      </c>
      <c r="V10" s="71" t="str">
        <f ca="1" t="shared" si="7"/>
        <v/>
      </c>
      <c r="W10" s="71" t="str">
        <f ca="1" t="shared" si="7"/>
        <v/>
      </c>
      <c r="Y10" s="22">
        <f t="shared" si="0"/>
        <v>6</v>
      </c>
      <c r="Z10" s="22" t="str">
        <f t="shared" si="1"/>
        <v>F</v>
      </c>
      <c r="AA10" s="22" t="str">
        <f t="shared" si="2"/>
        <v>F</v>
      </c>
      <c r="AB10" s="31"/>
      <c r="AD10" s="22">
        <f t="shared" si="3"/>
        <v>33</v>
      </c>
      <c r="AE10" s="22" t="str">
        <f t="shared" si="4"/>
        <v>AG</v>
      </c>
      <c r="AF10" s="22" t="str">
        <f t="shared" si="5"/>
        <v>AG</v>
      </c>
      <c r="AG10" s="31"/>
      <c r="XFD10" s="22"/>
    </row>
    <row r="11" spans="9:16384">
      <c r="I11" s="73" t="str">
        <f ca="1" t="shared" si="6"/>
        <v/>
      </c>
      <c r="J11" s="73"/>
      <c r="K11" s="73"/>
      <c r="L11" s="73"/>
      <c r="M11" s="73"/>
      <c r="N11" s="73"/>
      <c r="O11" s="71" t="str">
        <f ca="1">IF(OR($L$4="",$J$4="",$N$4="",$J$6="",$L$6=""),"",VLOOKUP($J$6,$O:$W,3,0))</f>
        <v/>
      </c>
      <c r="Y11" s="22">
        <f t="shared" si="0"/>
        <v>7</v>
      </c>
      <c r="Z11" s="22" t="str">
        <f t="shared" si="1"/>
        <v>G</v>
      </c>
      <c r="AA11" s="22" t="str">
        <f t="shared" si="2"/>
        <v>G</v>
      </c>
      <c r="AB11" s="31"/>
      <c r="AD11" s="22">
        <f t="shared" si="3"/>
        <v>34</v>
      </c>
      <c r="AE11" s="22" t="str">
        <f t="shared" si="4"/>
        <v>AH</v>
      </c>
      <c r="AF11" s="22" t="str">
        <f t="shared" si="5"/>
        <v>AH</v>
      </c>
      <c r="AG11" s="31"/>
      <c r="XFD11" s="22"/>
    </row>
    <row r="12" spans="2:16384">
      <c r="B12" s="22" t="s">
        <v>166</v>
      </c>
      <c r="I12" s="73" t="str">
        <f ca="1" t="shared" si="6"/>
        <v/>
      </c>
      <c r="J12" s="73"/>
      <c r="K12" s="73"/>
      <c r="L12" s="73"/>
      <c r="M12" s="73"/>
      <c r="N12" s="73"/>
      <c r="O12" s="71" t="str">
        <f ca="1">IF(OR($L$4="",$J$4="",$N$4="",$J$6="",$L$6=""),"",VLOOKUP($J$6,$O:$W,4,0))</f>
        <v/>
      </c>
      <c r="Y12" s="22">
        <f t="shared" si="0"/>
        <v>8</v>
      </c>
      <c r="Z12" s="22" t="str">
        <f t="shared" si="1"/>
        <v>H</v>
      </c>
      <c r="AA12" s="22" t="str">
        <f t="shared" si="2"/>
        <v>H</v>
      </c>
      <c r="AB12" s="31"/>
      <c r="AD12" s="22">
        <f t="shared" si="3"/>
        <v>35</v>
      </c>
      <c r="AE12" s="22" t="str">
        <f t="shared" si="4"/>
        <v>AI</v>
      </c>
      <c r="AF12" s="22" t="str">
        <f t="shared" si="5"/>
        <v>AI</v>
      </c>
      <c r="AG12" s="31"/>
      <c r="XFD12" s="22"/>
    </row>
    <row r="13" spans="9:16384">
      <c r="I13" s="73" t="str">
        <f ca="1" t="shared" si="6"/>
        <v/>
      </c>
      <c r="J13" s="73"/>
      <c r="K13" s="73"/>
      <c r="L13" s="73"/>
      <c r="M13" s="73"/>
      <c r="N13" s="73"/>
      <c r="O13" s="71" t="str">
        <f ca="1">IF(OR($L$4="",$J$4="",$N$4="",$J$6="",$L$6=""),"",VLOOKUP($J$6,$O:$W,5,0))</f>
        <v/>
      </c>
      <c r="Y13" s="22">
        <f t="shared" si="0"/>
        <v>9</v>
      </c>
      <c r="Z13" s="22" t="str">
        <f t="shared" si="1"/>
        <v>I</v>
      </c>
      <c r="AA13" s="22" t="str">
        <f t="shared" si="2"/>
        <v>I</v>
      </c>
      <c r="AB13" s="31"/>
      <c r="AD13" s="22">
        <f t="shared" si="3"/>
        <v>36</v>
      </c>
      <c r="AE13" s="22" t="str">
        <f t="shared" si="4"/>
        <v>AJ</v>
      </c>
      <c r="AF13" s="22" t="str">
        <f t="shared" si="5"/>
        <v>AJ</v>
      </c>
      <c r="AG13" s="31"/>
      <c r="XFD13" s="22"/>
    </row>
    <row r="14" spans="2:16384">
      <c r="B14" s="22" t="s">
        <v>167</v>
      </c>
      <c r="C14" s="31"/>
      <c r="D14" s="71" t="s">
        <v>168</v>
      </c>
      <c r="E14" s="31"/>
      <c r="G14" s="31"/>
      <c r="I14" s="73" t="str">
        <f ca="1" t="shared" si="6"/>
        <v/>
      </c>
      <c r="J14" s="73"/>
      <c r="K14" s="73"/>
      <c r="L14" s="73"/>
      <c r="M14" s="73"/>
      <c r="N14" s="73"/>
      <c r="O14" s="71" t="str">
        <f ca="1">IF(OR($L$4="",$J$4="",$N$4="",$J$6="",$L$6=""),"",VLOOKUP($J$6,$O:$W,6,0))</f>
        <v/>
      </c>
      <c r="Y14" s="22">
        <f t="shared" si="0"/>
        <v>10</v>
      </c>
      <c r="Z14" s="22" t="str">
        <f t="shared" si="1"/>
        <v>J</v>
      </c>
      <c r="AA14" s="22" t="str">
        <f t="shared" si="2"/>
        <v>J</v>
      </c>
      <c r="AB14" s="31"/>
      <c r="AD14" s="22">
        <f t="shared" si="3"/>
        <v>37</v>
      </c>
      <c r="AE14" s="22" t="str">
        <f t="shared" si="4"/>
        <v>AK</v>
      </c>
      <c r="AF14" s="22" t="str">
        <f t="shared" si="5"/>
        <v>AK</v>
      </c>
      <c r="AG14" s="31"/>
      <c r="XFD14" s="22"/>
    </row>
    <row r="15" spans="4:16384">
      <c r="D15" s="71"/>
      <c r="I15" s="73" t="str">
        <f ca="1" t="shared" si="6"/>
        <v/>
      </c>
      <c r="J15" s="73"/>
      <c r="K15" s="73"/>
      <c r="L15" s="73"/>
      <c r="M15" s="73"/>
      <c r="N15" s="73"/>
      <c r="O15" s="71" t="str">
        <f ca="1">IF(OR($L$4="",$J$4="",$N$4="",$J$6="",$L$6=""),"",VLOOKUP($J$6,$O:$W,7,0))</f>
        <v/>
      </c>
      <c r="Y15" s="22">
        <f t="shared" si="0"/>
        <v>11</v>
      </c>
      <c r="Z15" s="22" t="str">
        <f t="shared" si="1"/>
        <v>K</v>
      </c>
      <c r="AA15" s="22" t="str">
        <f t="shared" si="2"/>
        <v>K</v>
      </c>
      <c r="AB15" s="31"/>
      <c r="AD15" s="22">
        <f t="shared" si="3"/>
        <v>38</v>
      </c>
      <c r="AE15" s="22" t="str">
        <f t="shared" si="4"/>
        <v>AL</v>
      </c>
      <c r="AF15" s="22" t="str">
        <f t="shared" si="5"/>
        <v>AL</v>
      </c>
      <c r="AG15" s="31"/>
      <c r="XFD15" s="22"/>
    </row>
    <row r="16" spans="2:16384">
      <c r="B16" s="22" t="s">
        <v>169</v>
      </c>
      <c r="C16" s="31"/>
      <c r="D16" s="71" t="s">
        <v>168</v>
      </c>
      <c r="E16" s="31"/>
      <c r="G16" s="31"/>
      <c r="I16" s="73" t="str">
        <f ca="1" t="shared" si="6"/>
        <v/>
      </c>
      <c r="J16" s="73"/>
      <c r="K16" s="73"/>
      <c r="L16" s="73"/>
      <c r="M16" s="73"/>
      <c r="N16" s="73"/>
      <c r="O16" s="71" t="str">
        <f ca="1">IF(OR($L$4="",$J$4="",$N$4="",$J$6="",$L$6=""),"",VLOOKUP($J$6,$O:$W,8,0))</f>
        <v/>
      </c>
      <c r="Y16" s="22">
        <f t="shared" ref="Y16:Y31" si="8">ROW()-4</f>
        <v>12</v>
      </c>
      <c r="Z16" s="22" t="str">
        <f t="shared" ref="Z16:Z30" si="9">CHAR(ROW()+60)</f>
        <v>L</v>
      </c>
      <c r="AA16" s="22" t="str">
        <f t="shared" si="2"/>
        <v>L</v>
      </c>
      <c r="AB16" s="31"/>
      <c r="AD16" s="22">
        <f t="shared" ref="AD16:AD25" si="10">ROW()+23</f>
        <v>39</v>
      </c>
      <c r="AE16" s="22" t="str">
        <f t="shared" ref="AE16:AE29" si="11">"A"&amp;CHAR(ROW()+61)</f>
        <v>AM</v>
      </c>
      <c r="AF16" s="22" t="str">
        <f t="shared" si="5"/>
        <v>AM</v>
      </c>
      <c r="AG16" s="31"/>
      <c r="XFD16" s="22"/>
    </row>
    <row r="17" spans="4:16384">
      <c r="D17" s="71"/>
      <c r="I17" s="73" t="str">
        <f ca="1" t="shared" si="6"/>
        <v/>
      </c>
      <c r="J17" s="73"/>
      <c r="K17" s="73"/>
      <c r="L17" s="73"/>
      <c r="M17" s="73"/>
      <c r="N17" s="73"/>
      <c r="O17" s="71" t="str">
        <f ca="1">IF(OR($L$4="",$J$4="",$N$4="",$J$6="",$L$6=""),"",VLOOKUP($J$6,$O:$W,9,0))</f>
        <v/>
      </c>
      <c r="Y17" s="22">
        <f t="shared" si="8"/>
        <v>13</v>
      </c>
      <c r="Z17" s="22" t="str">
        <f t="shared" si="9"/>
        <v>M</v>
      </c>
      <c r="AA17" s="22" t="str">
        <f t="shared" si="2"/>
        <v>M</v>
      </c>
      <c r="AB17" s="31"/>
      <c r="AD17" s="22">
        <f t="shared" si="10"/>
        <v>40</v>
      </c>
      <c r="AE17" s="22" t="str">
        <f t="shared" si="11"/>
        <v>AN</v>
      </c>
      <c r="AF17" s="22" t="str">
        <f t="shared" si="5"/>
        <v>AN</v>
      </c>
      <c r="AG17" s="31"/>
      <c r="XFD17" s="22"/>
    </row>
    <row r="18" spans="2:16384">
      <c r="B18" s="22" t="s">
        <v>170</v>
      </c>
      <c r="C18" s="31"/>
      <c r="D18" s="71" t="s">
        <v>168</v>
      </c>
      <c r="E18" s="31"/>
      <c r="G18" s="31"/>
      <c r="Y18" s="22">
        <f t="shared" si="8"/>
        <v>14</v>
      </c>
      <c r="Z18" s="22" t="str">
        <f t="shared" si="9"/>
        <v>N</v>
      </c>
      <c r="AA18" s="22" t="str">
        <f t="shared" si="2"/>
        <v>N</v>
      </c>
      <c r="AB18" s="31"/>
      <c r="AD18" s="22">
        <f t="shared" si="10"/>
        <v>41</v>
      </c>
      <c r="AE18" s="22" t="str">
        <f t="shared" si="11"/>
        <v>AO</v>
      </c>
      <c r="AF18" s="22" t="str">
        <f t="shared" si="5"/>
        <v>AO</v>
      </c>
      <c r="AG18" s="31"/>
      <c r="XFD18" s="22"/>
    </row>
    <row r="19" spans="4:16384">
      <c r="D19" s="71"/>
      <c r="I19" s="23" t="s">
        <v>167</v>
      </c>
      <c r="J19" s="23" t="str">
        <f ca="1">IF(OR(INDIRECT(ADDRESS(14+2*(ROW()-19),3))="",INDIRECT(ADDRESS(14+2*(ROW()-19),5))="",INDIRECT(ADDRESS(14+2*(ROW()-19),7))=""),"",INDIRECT(ADDRESS(14+2*(ROW()-19),3)))</f>
        <v/>
      </c>
      <c r="K19" s="23" t="str">
        <f ca="1">IF(OR(INDIRECT(ADDRESS(14+2*(ROW()-19),3))="",INDIRECT(ADDRESS(14+2*(ROW()-19),5))="",INDIRECT(ADDRESS(14+2*(ROW()-19),7))=""),"",LEFT(INDIRECT(ADDRESS(14+2*(ROW()-19),5)),FIND("月",INDIRECT(ADDRESS(14+2*(ROW()-19),5)))-1))</f>
        <v/>
      </c>
      <c r="L19" s="23" t="str">
        <f ca="1">IF(OR(INDIRECT(ADDRESS(14+2*(ROW()-19),3))="",INDIRECT(ADDRESS(14+2*(ROW()-19),5))="",INDIRECT(ADDRESS(14+2*(ROW()-19),7))=""),"",LEFT(INDIRECT(ADDRESS(14+2*(ROW()-19),7)),FIND("日",INDIRECT(ADDRESS(14+2*(ROW()-19),7)))-1))</f>
        <v/>
      </c>
      <c r="Y19" s="22">
        <f t="shared" si="8"/>
        <v>15</v>
      </c>
      <c r="Z19" s="22" t="str">
        <f t="shared" si="9"/>
        <v>O</v>
      </c>
      <c r="AA19" s="22" t="str">
        <f t="shared" si="2"/>
        <v>O</v>
      </c>
      <c r="AB19" s="31"/>
      <c r="AD19" s="22">
        <f t="shared" si="10"/>
        <v>42</v>
      </c>
      <c r="AE19" s="22" t="str">
        <f t="shared" si="11"/>
        <v>AP</v>
      </c>
      <c r="AF19" s="22" t="str">
        <f t="shared" si="5"/>
        <v>AP</v>
      </c>
      <c r="AG19" s="31"/>
      <c r="XFD19" s="22"/>
    </row>
    <row r="20" spans="2:16384">
      <c r="B20" s="22" t="s">
        <v>171</v>
      </c>
      <c r="C20" s="31"/>
      <c r="D20" s="71" t="s">
        <v>168</v>
      </c>
      <c r="E20" s="31"/>
      <c r="G20" s="31"/>
      <c r="I20" s="23" t="s">
        <v>169</v>
      </c>
      <c r="J20" s="23" t="str">
        <f ca="1" t="shared" ref="J20:J27" si="12">IF(OR(INDIRECT(ADDRESS(14+2*(ROW()-19),3))="",INDIRECT(ADDRESS(14+2*(ROW()-19),5))="",INDIRECT(ADDRESS(14+2*(ROW()-19),7))=""),"",INDIRECT(ADDRESS(14+2*(ROW()-19),3)))</f>
        <v/>
      </c>
      <c r="K20" s="23" t="str">
        <f ca="1" t="shared" ref="K20:K27" si="13">IF(OR(INDIRECT(ADDRESS(14+2*(ROW()-19),3))="",INDIRECT(ADDRESS(14+2*(ROW()-19),5))="",INDIRECT(ADDRESS(14+2*(ROW()-19),7))=""),"",LEFT(INDIRECT(ADDRESS(14+2*(ROW()-19),5)),FIND("月",INDIRECT(ADDRESS(14+2*(ROW()-19),5)))-1))</f>
        <v/>
      </c>
      <c r="L20" s="23" t="str">
        <f ca="1" t="shared" ref="L20:L27" si="14">IF(OR(INDIRECT(ADDRESS(14+2*(ROW()-19),3))="",INDIRECT(ADDRESS(14+2*(ROW()-19),5))="",INDIRECT(ADDRESS(14+2*(ROW()-19),7))=""),"",LEFT(INDIRECT(ADDRESS(14+2*(ROW()-19),7)),FIND("日",INDIRECT(ADDRESS(14+2*(ROW()-19),7)))-1))</f>
        <v/>
      </c>
      <c r="Y20" s="22">
        <f t="shared" si="8"/>
        <v>16</v>
      </c>
      <c r="Z20" s="22" t="str">
        <f t="shared" si="9"/>
        <v>P</v>
      </c>
      <c r="AA20" s="22" t="str">
        <f t="shared" si="2"/>
        <v>P</v>
      </c>
      <c r="AB20" s="31"/>
      <c r="AD20" s="22">
        <f t="shared" si="10"/>
        <v>43</v>
      </c>
      <c r="AE20" s="22" t="str">
        <f t="shared" si="11"/>
        <v>AQ</v>
      </c>
      <c r="AF20" s="22" t="str">
        <f t="shared" si="5"/>
        <v>AQ</v>
      </c>
      <c r="AG20" s="31"/>
      <c r="XFD20" s="22"/>
    </row>
    <row r="21" spans="4:16384">
      <c r="D21" s="71"/>
      <c r="I21" s="33" t="s">
        <v>170</v>
      </c>
      <c r="J21" s="23" t="str">
        <f ca="1" t="shared" si="12"/>
        <v/>
      </c>
      <c r="K21" s="23" t="str">
        <f ca="1" t="shared" si="13"/>
        <v/>
      </c>
      <c r="L21" s="23" t="str">
        <f ca="1" t="shared" si="14"/>
        <v/>
      </c>
      <c r="Y21" s="22">
        <f t="shared" si="8"/>
        <v>17</v>
      </c>
      <c r="Z21" s="22" t="str">
        <f t="shared" si="9"/>
        <v>Q</v>
      </c>
      <c r="AA21" s="22" t="str">
        <f t="shared" si="2"/>
        <v>Q</v>
      </c>
      <c r="AB21" s="31"/>
      <c r="AD21" s="22">
        <f t="shared" si="10"/>
        <v>44</v>
      </c>
      <c r="AE21" s="22" t="str">
        <f t="shared" si="11"/>
        <v>AR</v>
      </c>
      <c r="AF21" s="22" t="str">
        <f t="shared" si="5"/>
        <v>AR</v>
      </c>
      <c r="AG21" s="31"/>
      <c r="XFD21" s="22"/>
    </row>
    <row r="22" spans="2:16384">
      <c r="B22" s="22" t="s">
        <v>172</v>
      </c>
      <c r="C22" s="31"/>
      <c r="D22" s="71" t="s">
        <v>168</v>
      </c>
      <c r="E22" s="31"/>
      <c r="G22" s="31"/>
      <c r="I22" s="33" t="s">
        <v>171</v>
      </c>
      <c r="J22" s="23" t="str">
        <f ca="1" t="shared" si="12"/>
        <v/>
      </c>
      <c r="K22" s="23" t="str">
        <f ca="1" t="shared" si="13"/>
        <v/>
      </c>
      <c r="L22" s="23" t="str">
        <f ca="1" t="shared" si="14"/>
        <v/>
      </c>
      <c r="Y22" s="22">
        <f t="shared" si="8"/>
        <v>18</v>
      </c>
      <c r="Z22" s="22" t="str">
        <f t="shared" si="9"/>
        <v>R</v>
      </c>
      <c r="AA22" s="22" t="str">
        <f t="shared" si="2"/>
        <v>R</v>
      </c>
      <c r="AB22" s="31"/>
      <c r="AD22" s="22">
        <f t="shared" si="10"/>
        <v>45</v>
      </c>
      <c r="AE22" s="22" t="str">
        <f t="shared" si="11"/>
        <v>AS</v>
      </c>
      <c r="AF22" s="22" t="str">
        <f t="shared" si="5"/>
        <v>AS</v>
      </c>
      <c r="AG22" s="31"/>
      <c r="XFD22" s="22"/>
    </row>
    <row r="23" spans="4:16384">
      <c r="D23" s="71"/>
      <c r="I23" s="33" t="s">
        <v>172</v>
      </c>
      <c r="J23" s="23" t="str">
        <f ca="1" t="shared" si="12"/>
        <v/>
      </c>
      <c r="K23" s="23" t="str">
        <f ca="1" t="shared" si="13"/>
        <v/>
      </c>
      <c r="L23" s="23" t="str">
        <f ca="1" t="shared" si="14"/>
        <v/>
      </c>
      <c r="Y23" s="22">
        <f t="shared" si="8"/>
        <v>19</v>
      </c>
      <c r="Z23" s="22" t="str">
        <f t="shared" si="9"/>
        <v>S</v>
      </c>
      <c r="AA23" s="22" t="str">
        <f t="shared" si="2"/>
        <v>S</v>
      </c>
      <c r="AB23" s="31"/>
      <c r="AD23" s="22">
        <f t="shared" si="10"/>
        <v>46</v>
      </c>
      <c r="AE23" s="22" t="str">
        <f t="shared" si="11"/>
        <v>AT</v>
      </c>
      <c r="AF23" s="22" t="str">
        <f t="shared" si="5"/>
        <v>AT</v>
      </c>
      <c r="AG23" s="31"/>
      <c r="XFD23" s="22"/>
    </row>
    <row r="24" spans="2:16384">
      <c r="B24" s="22" t="s">
        <v>173</v>
      </c>
      <c r="C24" s="31"/>
      <c r="D24" s="71" t="s">
        <v>168</v>
      </c>
      <c r="E24" s="31"/>
      <c r="G24" s="31"/>
      <c r="I24" s="33" t="s">
        <v>173</v>
      </c>
      <c r="J24" s="23" t="str">
        <f ca="1" t="shared" si="12"/>
        <v/>
      </c>
      <c r="K24" s="23" t="str">
        <f ca="1" t="shared" si="13"/>
        <v/>
      </c>
      <c r="L24" s="23" t="str">
        <f ca="1" t="shared" si="14"/>
        <v/>
      </c>
      <c r="Y24" s="22">
        <f t="shared" si="8"/>
        <v>20</v>
      </c>
      <c r="Z24" s="22" t="str">
        <f t="shared" si="9"/>
        <v>T</v>
      </c>
      <c r="AA24" s="22" t="str">
        <f t="shared" si="2"/>
        <v>T</v>
      </c>
      <c r="AB24" s="31"/>
      <c r="AD24" s="22">
        <f t="shared" si="10"/>
        <v>47</v>
      </c>
      <c r="AE24" s="22" t="str">
        <f t="shared" si="11"/>
        <v>AU</v>
      </c>
      <c r="AF24" s="22" t="str">
        <f t="shared" si="5"/>
        <v>AU</v>
      </c>
      <c r="AG24" s="31"/>
      <c r="XFD24" s="22"/>
    </row>
    <row r="25" spans="4:16384">
      <c r="D25" s="71"/>
      <c r="I25" s="33" t="s">
        <v>174</v>
      </c>
      <c r="J25" s="23" t="str">
        <f ca="1" t="shared" si="12"/>
        <v/>
      </c>
      <c r="K25" s="23" t="str">
        <f ca="1" t="shared" si="13"/>
        <v/>
      </c>
      <c r="L25" s="23" t="str">
        <f ca="1" t="shared" si="14"/>
        <v/>
      </c>
      <c r="Y25" s="22">
        <f t="shared" si="8"/>
        <v>21</v>
      </c>
      <c r="Z25" s="22" t="str">
        <f t="shared" si="9"/>
        <v>U</v>
      </c>
      <c r="AA25" s="22" t="str">
        <f t="shared" si="2"/>
        <v>U</v>
      </c>
      <c r="AB25" s="31"/>
      <c r="AD25" s="22">
        <f t="shared" si="10"/>
        <v>48</v>
      </c>
      <c r="AE25" s="22" t="str">
        <f t="shared" si="11"/>
        <v>AV</v>
      </c>
      <c r="AF25" s="22" t="str">
        <f t="shared" si="5"/>
        <v>AV</v>
      </c>
      <c r="AG25" s="31"/>
      <c r="XFD25" s="22"/>
    </row>
    <row r="26" spans="2:16384">
      <c r="B26" s="22" t="s">
        <v>174</v>
      </c>
      <c r="C26" s="31"/>
      <c r="D26" s="71" t="s">
        <v>168</v>
      </c>
      <c r="E26" s="31"/>
      <c r="G26" s="31"/>
      <c r="I26" s="33" t="s">
        <v>175</v>
      </c>
      <c r="J26" s="23" t="str">
        <f ca="1" t="shared" si="12"/>
        <v/>
      </c>
      <c r="K26" s="23" t="str">
        <f ca="1" t="shared" si="13"/>
        <v/>
      </c>
      <c r="L26" s="23" t="str">
        <f ca="1" t="shared" si="14"/>
        <v/>
      </c>
      <c r="Y26" s="22">
        <f t="shared" si="8"/>
        <v>22</v>
      </c>
      <c r="Z26" s="22" t="str">
        <f t="shared" si="9"/>
        <v>V</v>
      </c>
      <c r="AA26" s="22" t="str">
        <f t="shared" si="2"/>
        <v>V</v>
      </c>
      <c r="AB26" s="31"/>
      <c r="AD26" s="22">
        <f t="shared" ref="AD26:AD31" si="15">ROW()+23</f>
        <v>49</v>
      </c>
      <c r="AE26" s="22" t="str">
        <f t="shared" si="11"/>
        <v>AW</v>
      </c>
      <c r="AF26" s="22" t="str">
        <f t="shared" si="5"/>
        <v>AW</v>
      </c>
      <c r="AG26" s="31"/>
      <c r="XFD26" s="22"/>
    </row>
    <row r="27" spans="4:16384">
      <c r="D27" s="71"/>
      <c r="I27" s="33" t="s">
        <v>176</v>
      </c>
      <c r="J27" s="23" t="str">
        <f ca="1" t="shared" si="12"/>
        <v/>
      </c>
      <c r="K27" s="23" t="str">
        <f ca="1" t="shared" si="13"/>
        <v/>
      </c>
      <c r="L27" s="23" t="str">
        <f ca="1" t="shared" si="14"/>
        <v/>
      </c>
      <c r="Y27" s="22">
        <f t="shared" si="8"/>
        <v>23</v>
      </c>
      <c r="Z27" s="22" t="str">
        <f t="shared" si="9"/>
        <v>W</v>
      </c>
      <c r="AA27" s="22" t="str">
        <f t="shared" si="2"/>
        <v>W</v>
      </c>
      <c r="AB27" s="31"/>
      <c r="AD27" s="22">
        <f t="shared" si="15"/>
        <v>50</v>
      </c>
      <c r="AE27" s="22" t="str">
        <f t="shared" si="11"/>
        <v>AX</v>
      </c>
      <c r="AF27" s="22" t="str">
        <f t="shared" si="5"/>
        <v>AX</v>
      </c>
      <c r="AG27" s="31"/>
      <c r="XFD27" s="22"/>
    </row>
    <row r="28" spans="2:16384">
      <c r="B28" s="22" t="s">
        <v>175</v>
      </c>
      <c r="C28" s="31"/>
      <c r="D28" s="71" t="s">
        <v>168</v>
      </c>
      <c r="E28" s="31"/>
      <c r="G28" s="31"/>
      <c r="Y28" s="22">
        <f t="shared" si="8"/>
        <v>24</v>
      </c>
      <c r="Z28" s="22" t="str">
        <f t="shared" si="9"/>
        <v>X</v>
      </c>
      <c r="AA28" s="22" t="str">
        <f t="shared" si="2"/>
        <v>X</v>
      </c>
      <c r="AB28" s="31"/>
      <c r="AD28" s="22">
        <f t="shared" si="15"/>
        <v>51</v>
      </c>
      <c r="AE28" s="22" t="str">
        <f t="shared" si="11"/>
        <v>AY</v>
      </c>
      <c r="AF28" s="22" t="str">
        <f t="shared" si="5"/>
        <v>AY</v>
      </c>
      <c r="AG28" s="31"/>
      <c r="XFD28" s="22"/>
    </row>
    <row r="29" spans="4:16384">
      <c r="D29" s="71"/>
      <c r="Y29" s="22">
        <f t="shared" si="8"/>
        <v>25</v>
      </c>
      <c r="Z29" s="22" t="str">
        <f t="shared" si="9"/>
        <v>Y</v>
      </c>
      <c r="AA29" s="22" t="str">
        <f t="shared" si="2"/>
        <v>Y</v>
      </c>
      <c r="AB29" s="31"/>
      <c r="AD29" s="22">
        <f t="shared" si="15"/>
        <v>52</v>
      </c>
      <c r="AE29" s="22" t="str">
        <f t="shared" si="11"/>
        <v>AZ</v>
      </c>
      <c r="AF29" s="22" t="str">
        <f t="shared" si="5"/>
        <v>AZ</v>
      </c>
      <c r="AG29" s="31"/>
      <c r="XFD29" s="22"/>
    </row>
    <row r="30" spans="2:16384">
      <c r="B30" s="22" t="s">
        <v>176</v>
      </c>
      <c r="C30" s="31"/>
      <c r="D30" s="71" t="s">
        <v>168</v>
      </c>
      <c r="E30" s="31"/>
      <c r="G30" s="31"/>
      <c r="Y30" s="22">
        <f t="shared" si="8"/>
        <v>26</v>
      </c>
      <c r="Z30" s="22" t="str">
        <f t="shared" si="9"/>
        <v>Z</v>
      </c>
      <c r="AA30" s="22" t="str">
        <f t="shared" si="2"/>
        <v>Z</v>
      </c>
      <c r="AB30" s="31"/>
      <c r="AD30" s="22">
        <f t="shared" si="15"/>
        <v>53</v>
      </c>
      <c r="AE30" s="22" t="str">
        <f>"B"&amp;CHAR(ROW()+35)</f>
        <v>BA</v>
      </c>
      <c r="AF30" s="22" t="str">
        <f t="shared" si="5"/>
        <v>BA</v>
      </c>
      <c r="AG30" s="31"/>
      <c r="XFD30" s="22"/>
    </row>
    <row r="31" spans="25:16384">
      <c r="Y31" s="22">
        <f t="shared" si="8"/>
        <v>27</v>
      </c>
      <c r="Z31" s="22" t="str">
        <f>"AA"</f>
        <v>AA</v>
      </c>
      <c r="AA31" s="22" t="str">
        <f t="shared" si="2"/>
        <v>AA</v>
      </c>
      <c r="AB31" s="31"/>
      <c r="AD31" s="22">
        <f t="shared" si="15"/>
        <v>54</v>
      </c>
      <c r="AE31" s="22" t="str">
        <f>"B"&amp;CHAR(ROW()+35)</f>
        <v>BB</v>
      </c>
      <c r="AF31" s="22" t="str">
        <f t="shared" si="5"/>
        <v>BB</v>
      </c>
      <c r="AG31" s="31"/>
      <c r="XFD31" s="22"/>
    </row>
    <row r="32" hidden="1" spans="1:31">
      <c r="A32" s="22" t="str">
        <f>IF(OR($C14="",$E14=""),"",COLUMN()&amp;"日")</f>
        <v/>
      </c>
      <c r="B32" s="22" t="str">
        <f t="shared" ref="B32:AB32" si="16">IF(OR($C14="",$E14=""),"",COLUMN()&amp;"日")</f>
        <v/>
      </c>
      <c r="C32" s="22" t="str">
        <f t="shared" si="16"/>
        <v/>
      </c>
      <c r="D32" s="22" t="str">
        <f t="shared" si="16"/>
        <v/>
      </c>
      <c r="E32" s="22" t="str">
        <f t="shared" si="16"/>
        <v/>
      </c>
      <c r="F32" s="22" t="str">
        <f t="shared" si="16"/>
        <v/>
      </c>
      <c r="G32" s="22" t="str">
        <f t="shared" si="16"/>
        <v/>
      </c>
      <c r="H32" s="22" t="str">
        <f t="shared" si="16"/>
        <v/>
      </c>
      <c r="I32" s="22" t="str">
        <f t="shared" si="16"/>
        <v/>
      </c>
      <c r="J32" s="22" t="str">
        <f t="shared" si="16"/>
        <v/>
      </c>
      <c r="K32" s="22" t="str">
        <f t="shared" si="16"/>
        <v/>
      </c>
      <c r="L32" s="22" t="str">
        <f t="shared" si="16"/>
        <v/>
      </c>
      <c r="M32" s="22" t="str">
        <f t="shared" si="16"/>
        <v/>
      </c>
      <c r="N32" s="22" t="str">
        <f t="shared" si="16"/>
        <v/>
      </c>
      <c r="O32" s="22" t="str">
        <f t="shared" si="16"/>
        <v/>
      </c>
      <c r="P32" s="22" t="str">
        <f t="shared" si="16"/>
        <v/>
      </c>
      <c r="Q32" s="22" t="str">
        <f t="shared" si="16"/>
        <v/>
      </c>
      <c r="R32" s="22" t="str">
        <f t="shared" si="16"/>
        <v/>
      </c>
      <c r="S32" s="22" t="str">
        <f t="shared" si="16"/>
        <v/>
      </c>
      <c r="T32" s="22" t="str">
        <f t="shared" si="16"/>
        <v/>
      </c>
      <c r="U32" s="22" t="str">
        <f t="shared" si="16"/>
        <v/>
      </c>
      <c r="V32" s="22" t="str">
        <f t="shared" si="16"/>
        <v/>
      </c>
      <c r="W32" s="22" t="str">
        <f t="shared" si="16"/>
        <v/>
      </c>
      <c r="X32" s="22" t="str">
        <f t="shared" si="16"/>
        <v/>
      </c>
      <c r="Y32" s="22" t="str">
        <f t="shared" si="16"/>
        <v/>
      </c>
      <c r="Z32" s="22" t="str">
        <f t="shared" si="16"/>
        <v/>
      </c>
      <c r="AA32" s="22" t="str">
        <f t="shared" si="16"/>
        <v/>
      </c>
      <c r="AB32" s="22" t="str">
        <f t="shared" si="16"/>
        <v/>
      </c>
      <c r="AC32" s="22" t="str">
        <f t="shared" ref="AC32:AC36" si="17">IF(OR($C14="",$E14=""),"",IF(LEFT($E14,FIND("月",$E14)-1)="2",IF(MOD($C14,100)=0,IF(MOD($C14,400)=0,COLUMN()&amp;"日",""),IF(MOD($C14,4)=0,COLUMN()&amp;"日","")),COLUMN()&amp;"日"))</f>
        <v/>
      </c>
      <c r="AD32" s="22" t="str">
        <f>IF(OR($C14="",$E14=""),"",IF(LEFT($E14,FIND("月",$E14)-1)="2","",COLUMN()&amp;"日"))</f>
        <v/>
      </c>
      <c r="AE32" s="22" t="str">
        <f>IF(OR($C14="",$E14=""),"",IF(OR(LEFT($E14,FIND("月",$E14)-1)="2",LEFT($E14,FIND("月",$E14)-1)="4",LEFT($E14,FIND("月",$E14)-1)="6",LEFT($E14,FIND("月",$E14)-1)="9",LEFT($E14,FIND("月",$E14)-1)="11"),"",COLUMN()&amp;"日"))</f>
        <v/>
      </c>
    </row>
    <row r="33" hidden="1" spans="1:23">
      <c r="A33" s="22" t="str">
        <f>IF($C14="","",$C14+COLUMN()-1)</f>
        <v/>
      </c>
      <c r="B33" s="22" t="str">
        <f t="shared" ref="B33:B37" si="18">IF($C14="","",$C14+COLUMN()-1)</f>
        <v/>
      </c>
      <c r="C33" s="22" t="str">
        <f t="shared" ref="C33:C37" si="19">IF($C14="","",$C14+COLUMN()-1)</f>
        <v/>
      </c>
      <c r="D33" s="22" t="str">
        <f t="shared" ref="D33:D37" si="20">IF($C14="","",$C14+COLUMN()-1)</f>
        <v/>
      </c>
      <c r="E33" s="22" t="str">
        <f t="shared" ref="E33:E37" si="21">IF($C14="","",$C14+COLUMN()-1)</f>
        <v/>
      </c>
      <c r="F33" s="22" t="str">
        <f t="shared" ref="F33:F37" si="22">IF($C14="","",$C14+COLUMN()-1)</f>
        <v/>
      </c>
      <c r="G33" s="22" t="str">
        <f t="shared" ref="G33:G37" si="23">IF($C14="","",$C14+COLUMN()-1)</f>
        <v/>
      </c>
      <c r="H33" s="22" t="str">
        <f t="shared" ref="H33:H37" si="24">IF($C14="","",$C14+COLUMN()-1)</f>
        <v/>
      </c>
      <c r="I33" s="22" t="str">
        <f t="shared" ref="I33:I37" si="25">IF($C14="","",$C14+COLUMN()-1)</f>
        <v/>
      </c>
      <c r="J33" s="22" t="str">
        <f t="shared" ref="J33:J37" si="26">IF($C14="","",$C14+COLUMN()-1)</f>
        <v/>
      </c>
      <c r="K33" s="22" t="str">
        <f t="shared" ref="K33:K37" si="27">IF($C14="","",$C14+COLUMN()-1)</f>
        <v/>
      </c>
      <c r="L33" s="22" t="str">
        <f ca="1">IFERROR(IF($C14="","",IF($C14=$C12,IF(INDIRECT(ADDRESS(ROW()-2,MATCH($E12,$L31:$W31,0)+COLUMN()-1))="","",INDIRECT(ADDRESS(ROW()-2,MATCH($E12,$L31:$W31,0)+COLUMN()-1))),COLUMN()-11&amp;"月")),"")</f>
        <v/>
      </c>
      <c r="M33" s="22" t="str">
        <f ca="1">IFERROR(IF($C14="","",IF($C14=$C12,IF(INDIRECT(ADDRESS(ROW()-2,MATCH($E12,$L31:$W31,0)+COLUMN()-1))="","",INDIRECT(ADDRESS(ROW()-2,MATCH($E12,$L31:$W31,0)+COLUMN()-1))),COLUMN()-11&amp;"月")),"")</f>
        <v/>
      </c>
      <c r="N33" s="22" t="str">
        <f ca="1">IFERROR(IF($C14="","",IF($C14=$C12,IF(INDIRECT(ADDRESS(ROW()-2,MATCH($E12,$L31:$W31,0)+COLUMN()-1))="","",INDIRECT(ADDRESS(ROW()-2,MATCH($E12,$L31:$W31,0)+COLUMN()-1))),COLUMN()-11&amp;"月")),"")</f>
        <v/>
      </c>
      <c r="O33" s="22" t="str">
        <f ca="1">IFERROR(IF($C14="","",IF($C14=$C12,IF(INDIRECT(ADDRESS(ROW()-2,MATCH($E12,$L31:$W31,0)+COLUMN()-1))="","",INDIRECT(ADDRESS(ROW()-2,MATCH($E12,$L31:$W31,0)+COLUMN()-1))),COLUMN()-11&amp;"月")),"")</f>
        <v/>
      </c>
      <c r="P33" s="22" t="str">
        <f ca="1">IFERROR(IF($C14="","",IF($C14=$C12,IF(INDIRECT(ADDRESS(ROW()-2,MATCH($E12,$L31:$W31,0)+COLUMN()-1))="","",INDIRECT(ADDRESS(ROW()-2,MATCH($E12,$L31:$W31,0)+COLUMN()-1))),COLUMN()-11&amp;"月")),"")</f>
        <v/>
      </c>
      <c r="Q33" s="22" t="str">
        <f ca="1">IFERROR(IF($C14="","",IF($C14=$C12,IF(INDIRECT(ADDRESS(ROW()-2,MATCH($E12,$L31:$W31,0)+COLUMN()-1))="","",INDIRECT(ADDRESS(ROW()-2,MATCH($E12,$L31:$W31,0)+COLUMN()-1))),COLUMN()-11&amp;"月")),"")</f>
        <v/>
      </c>
      <c r="R33" s="22" t="str">
        <f ca="1">IFERROR(IF($C14="","",IF($C14=$C12,IF(INDIRECT(ADDRESS(ROW()-2,MATCH($E12,$L31:$W31,0)+COLUMN()-1))="","",INDIRECT(ADDRESS(ROW()-2,MATCH($E12,$L31:$W31,0)+COLUMN()-1))),COLUMN()-11&amp;"月")),"")</f>
        <v/>
      </c>
      <c r="S33" s="22" t="str">
        <f ca="1">IFERROR(IF($C14="","",IF($C14=$C12,IF(INDIRECT(ADDRESS(ROW()-2,MATCH($E12,$L31:$W31,0)+COLUMN()-1))="","",INDIRECT(ADDRESS(ROW()-2,MATCH($E12,$L31:$W31,0)+COLUMN()-1))),COLUMN()-11&amp;"月")),"")</f>
        <v/>
      </c>
      <c r="T33" s="22" t="str">
        <f ca="1">IFERROR(IF($C14="","",IF($C14=$C12,IF(INDIRECT(ADDRESS(ROW()-2,MATCH($E12,$L31:$W31,0)+COLUMN()-1))="","",INDIRECT(ADDRESS(ROW()-2,MATCH($E12,$L31:$W31,0)+COLUMN()-1))),COLUMN()-11&amp;"月")),"")</f>
        <v/>
      </c>
      <c r="U33" s="22" t="str">
        <f ca="1">IFERROR(IF($C14="","",IF($C14=$C12,IF(INDIRECT(ADDRESS(ROW()-2,MATCH($E12,$L31:$W31,0)+COLUMN()-1))="","",INDIRECT(ADDRESS(ROW()-2,MATCH($E12,$L31:$W31,0)+COLUMN()-1))),COLUMN()-11&amp;"月")),"")</f>
        <v/>
      </c>
      <c r="V33" s="22" t="str">
        <f ca="1">IFERROR(IF($C14="","",IF($C14=$C12,IF(INDIRECT(ADDRESS(ROW()-2,MATCH($E12,$L31:$W31,0)+COLUMN()-1))="","",INDIRECT(ADDRESS(ROW()-2,MATCH($E12,$L31:$W31,0)+COLUMN()-1))),COLUMN()-11&amp;"月")),"")</f>
        <v/>
      </c>
      <c r="W33" s="22" t="str">
        <f ca="1">IFERROR(IF($C14="","",IF($C14=$C12,IF(INDIRECT(ADDRESS(ROW()-2,MATCH($E12,$L31:$W31,0)+COLUMN()-1))="","",INDIRECT(ADDRESS(ROW()-2,MATCH($E12,$L31:$W31,0)+COLUMN()-1))),COLUMN()-11&amp;"月")),"")</f>
        <v/>
      </c>
    </row>
    <row r="34" hidden="1" spans="1:31">
      <c r="A34" s="22" t="str">
        <f>IF(OR($C16="",$E16=""),"",COLUMN()&amp;"日")</f>
        <v/>
      </c>
      <c r="B34" s="22" t="str">
        <f t="shared" ref="B33:B48" si="28">IF(OR($C16="",$E16=""),"",COLUMN()&amp;"日")</f>
        <v/>
      </c>
      <c r="C34" s="22" t="str">
        <f t="shared" ref="C33:C48" si="29">IF(OR($C16="",$E16=""),"",COLUMN()&amp;"日")</f>
        <v/>
      </c>
      <c r="D34" s="22" t="str">
        <f t="shared" ref="D33:D48" si="30">IF(OR($C16="",$E16=""),"",COLUMN()&amp;"日")</f>
        <v/>
      </c>
      <c r="E34" s="22" t="str">
        <f t="shared" ref="E33:E48" si="31">IF(OR($C16="",$E16=""),"",COLUMN()&amp;"日")</f>
        <v/>
      </c>
      <c r="F34" s="22" t="str">
        <f t="shared" ref="F33:F48" si="32">IF(OR($C16="",$E16=""),"",COLUMN()&amp;"日")</f>
        <v/>
      </c>
      <c r="G34" s="22" t="str">
        <f t="shared" ref="G33:G48" si="33">IF(OR($C16="",$E16=""),"",COLUMN()&amp;"日")</f>
        <v/>
      </c>
      <c r="H34" s="22" t="str">
        <f t="shared" ref="H33:H48" si="34">IF(OR($C16="",$E16=""),"",COLUMN()&amp;"日")</f>
        <v/>
      </c>
      <c r="I34" s="22" t="str">
        <f t="shared" ref="I33:I48" si="35">IF(OR($C16="",$E16=""),"",COLUMN()&amp;"日")</f>
        <v/>
      </c>
      <c r="J34" s="22" t="str">
        <f t="shared" ref="J33:J48" si="36">IF(OR($C16="",$E16=""),"",COLUMN()&amp;"日")</f>
        <v/>
      </c>
      <c r="K34" s="22" t="str">
        <f t="shared" ref="K33:K48" si="37">IF(OR($C16="",$E16=""),"",COLUMN()&amp;"日")</f>
        <v/>
      </c>
      <c r="L34" s="22" t="str">
        <f t="shared" ref="L33:L48" si="38">IF(OR($C16="",$E16=""),"",COLUMN()&amp;"日")</f>
        <v/>
      </c>
      <c r="M34" s="22" t="str">
        <f t="shared" ref="M33:M48" si="39">IF(OR($C16="",$E16=""),"",COLUMN()&amp;"日")</f>
        <v/>
      </c>
      <c r="N34" s="22" t="str">
        <f t="shared" ref="N33:N48" si="40">IF(OR($C16="",$E16=""),"",COLUMN()&amp;"日")</f>
        <v/>
      </c>
      <c r="O34" s="22" t="str">
        <f t="shared" ref="O33:O48" si="41">IF(OR($C16="",$E16=""),"",COLUMN()&amp;"日")</f>
        <v/>
      </c>
      <c r="P34" s="22" t="str">
        <f t="shared" ref="P33:P48" si="42">IF(OR($C16="",$E16=""),"",COLUMN()&amp;"日")</f>
        <v/>
      </c>
      <c r="Q34" s="22" t="str">
        <f t="shared" ref="Q33:Q48" si="43">IF(OR($C16="",$E16=""),"",COLUMN()&amp;"日")</f>
        <v/>
      </c>
      <c r="R34" s="22" t="str">
        <f t="shared" ref="R33:R48" si="44">IF(OR($C16="",$E16=""),"",COLUMN()&amp;"日")</f>
        <v/>
      </c>
      <c r="S34" s="22" t="str">
        <f t="shared" ref="S33:S48" si="45">IF(OR($C16="",$E16=""),"",COLUMN()&amp;"日")</f>
        <v/>
      </c>
      <c r="T34" s="22" t="str">
        <f t="shared" ref="T33:T48" si="46">IF(OR($C16="",$E16=""),"",COLUMN()&amp;"日")</f>
        <v/>
      </c>
      <c r="U34" s="22" t="str">
        <f t="shared" ref="U33:U48" si="47">IF(OR($C16="",$E16=""),"",COLUMN()&amp;"日")</f>
        <v/>
      </c>
      <c r="V34" s="22" t="str">
        <f t="shared" ref="V33:V48" si="48">IF(OR($C16="",$E16=""),"",COLUMN()&amp;"日")</f>
        <v/>
      </c>
      <c r="W34" s="22" t="str">
        <f t="shared" ref="W33:W48" si="49">IF(OR($C16="",$E16=""),"",COLUMN()&amp;"日")</f>
        <v/>
      </c>
      <c r="X34" s="22" t="str">
        <f t="shared" ref="X33:X48" si="50">IF(OR($C16="",$E16=""),"",COLUMN()&amp;"日")</f>
        <v/>
      </c>
      <c r="Y34" s="22" t="str">
        <f t="shared" ref="Y33:Y48" si="51">IF(OR($C16="",$E16=""),"",COLUMN()&amp;"日")</f>
        <v/>
      </c>
      <c r="Z34" s="22" t="str">
        <f t="shared" ref="Z33:Z48" si="52">IF(OR($C16="",$E16=""),"",COLUMN()&amp;"日")</f>
        <v/>
      </c>
      <c r="AA34" s="22" t="str">
        <f t="shared" ref="AA33:AA48" si="53">IF(OR($C16="",$E16=""),"",COLUMN()&amp;"日")</f>
        <v/>
      </c>
      <c r="AB34" s="22" t="str">
        <f t="shared" ref="AB33:AB48" si="54">IF(OR($C16="",$E16=""),"",COLUMN()&amp;"日")</f>
        <v/>
      </c>
      <c r="AC34" s="22" t="str">
        <f t="shared" si="17"/>
        <v/>
      </c>
      <c r="AD34" s="22" t="str">
        <f t="shared" ref="AD33:AD48" si="55">IF(OR($C16="",$E16=""),"",IF(LEFT($E16,FIND("月",$E16)-1)="2","",COLUMN()&amp;"日"))</f>
        <v/>
      </c>
      <c r="AE34" s="22" t="str">
        <f t="shared" ref="AE33:AE48" si="56">IF(OR($C16="",$E16=""),"",IF(OR(LEFT($E16,FIND("月",$E16)-1)="2",LEFT($E16,FIND("月",$E16)-1)="4",LEFT($E16,FIND("月",$E16)-1)="6",LEFT($E16,FIND("月",$E16)-1)="9",LEFT($E16,FIND("月",$E16)-1)="11"),"",COLUMN()&amp;"日"))</f>
        <v/>
      </c>
    </row>
    <row r="35" hidden="1" spans="1:23">
      <c r="A35" s="22" t="str">
        <f t="shared" ref="A33:A37" si="57">IF($C16="","",$C16+COLUMN()-1)</f>
        <v/>
      </c>
      <c r="B35" s="22" t="str">
        <f t="shared" si="18"/>
        <v/>
      </c>
      <c r="C35" s="22" t="str">
        <f t="shared" si="19"/>
        <v/>
      </c>
      <c r="D35" s="22" t="str">
        <f t="shared" si="20"/>
        <v/>
      </c>
      <c r="E35" s="22" t="str">
        <f t="shared" si="21"/>
        <v/>
      </c>
      <c r="F35" s="22" t="str">
        <f t="shared" si="22"/>
        <v/>
      </c>
      <c r="G35" s="22" t="str">
        <f t="shared" si="23"/>
        <v/>
      </c>
      <c r="H35" s="22" t="str">
        <f t="shared" si="24"/>
        <v/>
      </c>
      <c r="I35" s="22" t="str">
        <f t="shared" si="25"/>
        <v/>
      </c>
      <c r="J35" s="22" t="str">
        <f t="shared" si="26"/>
        <v/>
      </c>
      <c r="K35" s="22" t="str">
        <f t="shared" si="27"/>
        <v/>
      </c>
      <c r="L35" s="22" t="str">
        <f ca="1">IFERROR(IF($C16="","",IF($C16=$C14,IF(INDIRECT(ADDRESS(ROW()-2,MATCH($E14,$L33:$W33,0)+COLUMN()-1))="","",INDIRECT(ADDRESS(ROW()-2,MATCH($E14,$L33:$W33,0)+COLUMN()-1))),COLUMN()-11&amp;"月")),"")</f>
        <v/>
      </c>
      <c r="M35" s="22" t="str">
        <f ca="1">IFERROR(IF($C16="","",IF($C16=$C14,IF(INDIRECT(ADDRESS(ROW()-2,MATCH($E14,$L33:$W33,0)+COLUMN()-1))="","",INDIRECT(ADDRESS(ROW()-2,MATCH($E14,$L33:$W33,0)+COLUMN()-1))),COLUMN()-11&amp;"月")),"")</f>
        <v/>
      </c>
      <c r="N35" s="22" t="str">
        <f ca="1">IFERROR(IF($C16="","",IF($C16=$C14,IF(INDIRECT(ADDRESS(ROW()-2,MATCH($E14,$L33:$W33,0)+COLUMN()-1))="","",INDIRECT(ADDRESS(ROW()-2,MATCH($E14,$L33:$W33,0)+COLUMN()-1))),COLUMN()-11&amp;"月")),"")</f>
        <v/>
      </c>
      <c r="O35" s="22" t="str">
        <f ca="1">IFERROR(IF($C16="","",IF($C16=$C14,IF(INDIRECT(ADDRESS(ROW()-2,MATCH($E14,$L33:$W33,0)+COLUMN()-1))="","",INDIRECT(ADDRESS(ROW()-2,MATCH($E14,$L33:$W33,0)+COLUMN()-1))),COLUMN()-11&amp;"月")),"")</f>
        <v/>
      </c>
      <c r="P35" s="22" t="str">
        <f ca="1">IFERROR(IF($C16="","",IF($C16=$C14,IF(INDIRECT(ADDRESS(ROW()-2,MATCH($E14,$L33:$W33,0)+COLUMN()-1))="","",INDIRECT(ADDRESS(ROW()-2,MATCH($E14,$L33:$W33,0)+COLUMN()-1))),COLUMN()-11&amp;"月")),"")</f>
        <v/>
      </c>
      <c r="Q35" s="22" t="str">
        <f ca="1">IFERROR(IF($C16="","",IF($C16=$C14,IF(INDIRECT(ADDRESS(ROW()-2,MATCH($E14,$L33:$W33,0)+COLUMN()-1))="","",INDIRECT(ADDRESS(ROW()-2,MATCH($E14,$L33:$W33,0)+COLUMN()-1))),COLUMN()-11&amp;"月")),"")</f>
        <v/>
      </c>
      <c r="R35" s="22" t="str">
        <f ca="1">IFERROR(IF($C16="","",IF($C16=$C14,IF(INDIRECT(ADDRESS(ROW()-2,MATCH($E14,$L33:$W33,0)+COLUMN()-1))="","",INDIRECT(ADDRESS(ROW()-2,MATCH($E14,$L33:$W33,0)+COLUMN()-1))),COLUMN()-11&amp;"月")),"")</f>
        <v/>
      </c>
      <c r="S35" s="22" t="str">
        <f ca="1">IFERROR(IF($C16="","",IF($C16=$C14,IF(INDIRECT(ADDRESS(ROW()-2,MATCH($E14,$L33:$W33,0)+COLUMN()-1))="","",INDIRECT(ADDRESS(ROW()-2,MATCH($E14,$L33:$W33,0)+COLUMN()-1))),COLUMN()-11&amp;"月")),"")</f>
        <v/>
      </c>
      <c r="T35" s="22" t="str">
        <f ca="1">IFERROR(IF($C16="","",IF($C16=$C14,IF(INDIRECT(ADDRESS(ROW()-2,MATCH($E14,$L33:$W33,0)+COLUMN()-1))="","",INDIRECT(ADDRESS(ROW()-2,MATCH($E14,$L33:$W33,0)+COLUMN()-1))),COLUMN()-11&amp;"月")),"")</f>
        <v/>
      </c>
      <c r="U35" s="22" t="str">
        <f ca="1">IFERROR(IF($C16="","",IF($C16=$C14,IF(INDIRECT(ADDRESS(ROW()-2,MATCH($E14,$L33:$W33,0)+COLUMN()-1))="","",INDIRECT(ADDRESS(ROW()-2,MATCH($E14,$L33:$W33,0)+COLUMN()-1))),COLUMN()-11&amp;"月")),"")</f>
        <v/>
      </c>
      <c r="V35" s="22" t="str">
        <f ca="1">IFERROR(IF($C16="","",IF($C16=$C14,IF(INDIRECT(ADDRESS(ROW()-2,MATCH($E14,$L33:$W33,0)+COLUMN()-1))="","",INDIRECT(ADDRESS(ROW()-2,MATCH($E14,$L33:$W33,0)+COLUMN()-1))),COLUMN()-11&amp;"月")),"")</f>
        <v/>
      </c>
      <c r="W35" s="22" t="str">
        <f ca="1">IFERROR(IF($C16="","",IF($C16=$C14,IF(INDIRECT(ADDRESS(ROW()-2,MATCH($E14,$L33:$W33,0)+COLUMN()-1))="","",INDIRECT(ADDRESS(ROW()-2,MATCH($E14,$L33:$W33,0)+COLUMN()-1))),COLUMN()-11&amp;"月")),"")</f>
        <v/>
      </c>
    </row>
    <row r="36" hidden="1" spans="1:31">
      <c r="A36" s="22" t="str">
        <f>IF(OR($C18="",$E18=""),"",COLUMN()&amp;"日")</f>
        <v/>
      </c>
      <c r="B36" s="22" t="str">
        <f t="shared" si="28"/>
        <v/>
      </c>
      <c r="C36" s="22" t="str">
        <f t="shared" si="29"/>
        <v/>
      </c>
      <c r="D36" s="22" t="str">
        <f t="shared" si="30"/>
        <v/>
      </c>
      <c r="E36" s="22" t="str">
        <f t="shared" si="31"/>
        <v/>
      </c>
      <c r="F36" s="22" t="str">
        <f t="shared" si="32"/>
        <v/>
      </c>
      <c r="G36" s="22" t="str">
        <f t="shared" si="33"/>
        <v/>
      </c>
      <c r="H36" s="22" t="str">
        <f t="shared" si="34"/>
        <v/>
      </c>
      <c r="I36" s="22" t="str">
        <f t="shared" si="35"/>
        <v/>
      </c>
      <c r="J36" s="22" t="str">
        <f t="shared" si="36"/>
        <v/>
      </c>
      <c r="K36" s="22" t="str">
        <f t="shared" si="37"/>
        <v/>
      </c>
      <c r="L36" s="22" t="str">
        <f t="shared" si="38"/>
        <v/>
      </c>
      <c r="M36" s="22" t="str">
        <f t="shared" si="39"/>
        <v/>
      </c>
      <c r="N36" s="22" t="str">
        <f t="shared" si="40"/>
        <v/>
      </c>
      <c r="O36" s="22" t="str">
        <f t="shared" si="41"/>
        <v/>
      </c>
      <c r="P36" s="22" t="str">
        <f t="shared" si="42"/>
        <v/>
      </c>
      <c r="Q36" s="22" t="str">
        <f t="shared" si="43"/>
        <v/>
      </c>
      <c r="R36" s="22" t="str">
        <f t="shared" si="44"/>
        <v/>
      </c>
      <c r="S36" s="22" t="str">
        <f t="shared" si="45"/>
        <v/>
      </c>
      <c r="T36" s="22" t="str">
        <f t="shared" si="46"/>
        <v/>
      </c>
      <c r="U36" s="22" t="str">
        <f t="shared" si="47"/>
        <v/>
      </c>
      <c r="V36" s="22" t="str">
        <f t="shared" si="48"/>
        <v/>
      </c>
      <c r="W36" s="22" t="str">
        <f t="shared" si="49"/>
        <v/>
      </c>
      <c r="X36" s="22" t="str">
        <f t="shared" si="50"/>
        <v/>
      </c>
      <c r="Y36" s="22" t="str">
        <f t="shared" si="51"/>
        <v/>
      </c>
      <c r="Z36" s="22" t="str">
        <f t="shared" si="52"/>
        <v/>
      </c>
      <c r="AA36" s="22" t="str">
        <f t="shared" si="53"/>
        <v/>
      </c>
      <c r="AB36" s="22" t="str">
        <f t="shared" si="54"/>
        <v/>
      </c>
      <c r="AC36" s="22" t="str">
        <f t="shared" si="17"/>
        <v/>
      </c>
      <c r="AD36" s="22" t="str">
        <f t="shared" si="55"/>
        <v/>
      </c>
      <c r="AE36" s="22" t="str">
        <f t="shared" si="56"/>
        <v/>
      </c>
    </row>
    <row r="37" hidden="1" spans="1:23">
      <c r="A37" s="22" t="str">
        <f t="shared" si="57"/>
        <v/>
      </c>
      <c r="B37" s="22" t="str">
        <f t="shared" si="18"/>
        <v/>
      </c>
      <c r="C37" s="22" t="str">
        <f t="shared" si="19"/>
        <v/>
      </c>
      <c r="D37" s="22" t="str">
        <f t="shared" si="20"/>
        <v/>
      </c>
      <c r="E37" s="22" t="str">
        <f t="shared" si="21"/>
        <v/>
      </c>
      <c r="F37" s="22" t="str">
        <f t="shared" si="22"/>
        <v/>
      </c>
      <c r="G37" s="22" t="str">
        <f t="shared" si="23"/>
        <v/>
      </c>
      <c r="H37" s="22" t="str">
        <f t="shared" si="24"/>
        <v/>
      </c>
      <c r="I37" s="22" t="str">
        <f t="shared" si="25"/>
        <v/>
      </c>
      <c r="J37" s="22" t="str">
        <f t="shared" si="26"/>
        <v/>
      </c>
      <c r="K37" s="22" t="str">
        <f t="shared" si="27"/>
        <v/>
      </c>
      <c r="L37" s="22" t="str">
        <f ca="1" t="shared" ref="L37:L41" si="58">IFERROR(IF($C18="","",IF($C18=$C16,IF(INDIRECT(ADDRESS(ROW()-2,MATCH($E16,$L35:$W35,0)+COLUMN()-1))="","",INDIRECT(ADDRESS(ROW()-2,MATCH($E16,$L35:$W35,0)+COLUMN()-1))),COLUMN()-11&amp;"月")),"")</f>
        <v/>
      </c>
      <c r="M37" s="22" t="str">
        <f ca="1">IFERROR(IF($C18="","",IF($C18=$C16,IF(INDIRECT(ADDRESS(ROW()-2,MATCH($E16,$L35:$W35,0)+COLUMN()-1))="","",INDIRECT(ADDRESS(ROW()-2,MATCH($E16,$L35:$W35,0)+COLUMN()-1))),COLUMN()-11&amp;"月")),"")</f>
        <v/>
      </c>
      <c r="N37" s="22" t="str">
        <f ca="1">IFERROR(IF($C18="","",IF($C18=$C16,IF(INDIRECT(ADDRESS(ROW()-2,MATCH($E16,$L35:$W35,0)+COLUMN()-1))="","",INDIRECT(ADDRESS(ROW()-2,MATCH($E16,$L35:$W35,0)+COLUMN()-1))),COLUMN()-11&amp;"月")),"")</f>
        <v/>
      </c>
      <c r="O37" s="22" t="str">
        <f ca="1">IFERROR(IF($C18="","",IF($C18=$C16,IF(INDIRECT(ADDRESS(ROW()-2,MATCH($E16,$L35:$W35,0)+COLUMN()-1))="","",INDIRECT(ADDRESS(ROW()-2,MATCH($E16,$L35:$W35,0)+COLUMN()-1))),COLUMN()-11&amp;"月")),"")</f>
        <v/>
      </c>
      <c r="P37" s="22" t="str">
        <f ca="1">IFERROR(IF($C18="","",IF($C18=$C16,IF(INDIRECT(ADDRESS(ROW()-2,MATCH($E16,$L35:$W35,0)+COLUMN()-1))="","",INDIRECT(ADDRESS(ROW()-2,MATCH($E16,$L35:$W35,0)+COLUMN()-1))),COLUMN()-11&amp;"月")),"")</f>
        <v/>
      </c>
      <c r="Q37" s="22" t="str">
        <f ca="1">IFERROR(IF($C18="","",IF($C18=$C16,IF(INDIRECT(ADDRESS(ROW()-2,MATCH($E16,$L35:$W35,0)+COLUMN()-1))="","",INDIRECT(ADDRESS(ROW()-2,MATCH($E16,$L35:$W35,0)+COLUMN()-1))),COLUMN()-11&amp;"月")),"")</f>
        <v/>
      </c>
      <c r="R37" s="22" t="str">
        <f ca="1">IFERROR(IF($C18="","",IF($C18=$C16,IF(INDIRECT(ADDRESS(ROW()-2,MATCH($E16,$L35:$W35,0)+COLUMN()-1))="","",INDIRECT(ADDRESS(ROW()-2,MATCH($E16,$L35:$W35,0)+COLUMN()-1))),COLUMN()-11&amp;"月")),"")</f>
        <v/>
      </c>
      <c r="S37" s="22" t="str">
        <f ca="1">IFERROR(IF($C18="","",IF($C18=$C16,IF(INDIRECT(ADDRESS(ROW()-2,MATCH($E16,$L35:$W35,0)+COLUMN()-1))="","",INDIRECT(ADDRESS(ROW()-2,MATCH($E16,$L35:$W35,0)+COLUMN()-1))),COLUMN()-11&amp;"月")),"")</f>
        <v/>
      </c>
      <c r="T37" s="22" t="str">
        <f ca="1">IFERROR(IF($C18="","",IF($C18=$C16,IF(INDIRECT(ADDRESS(ROW()-2,MATCH($E16,$L35:$W35,0)+COLUMN()-1))="","",INDIRECT(ADDRESS(ROW()-2,MATCH($E16,$L35:$W35,0)+COLUMN()-1))),COLUMN()-11&amp;"月")),"")</f>
        <v/>
      </c>
      <c r="U37" s="22" t="str">
        <f ca="1">IFERROR(IF($C18="","",IF($C18=$C16,IF(INDIRECT(ADDRESS(ROW()-2,MATCH($E16,$L35:$W35,0)+COLUMN()-1))="","",INDIRECT(ADDRESS(ROW()-2,MATCH($E16,$L35:$W35,0)+COLUMN()-1))),COLUMN()-11&amp;"月")),"")</f>
        <v/>
      </c>
      <c r="V37" s="22" t="str">
        <f ca="1">IFERROR(IF($C18="","",IF($C18=$C16,IF(INDIRECT(ADDRESS(ROW()-2,MATCH($E16,$L35:$W35,0)+COLUMN()-1))="","",INDIRECT(ADDRESS(ROW()-2,MATCH($E16,$L35:$W35,0)+COLUMN()-1))),COLUMN()-11&amp;"月")),"")</f>
        <v/>
      </c>
      <c r="W37" s="22" t="str">
        <f ca="1">IFERROR(IF($C18="","",IF($C18=$C16,IF(INDIRECT(ADDRESS(ROW()-2,MATCH($E16,$L35:$W35,0)+COLUMN()-1))="","",INDIRECT(ADDRESS(ROW()-2,MATCH($E16,$L35:$W35,0)+COLUMN()-1))),COLUMN()-11&amp;"月")),"")</f>
        <v/>
      </c>
    </row>
    <row r="38" hidden="1" spans="1:31">
      <c r="A38" s="22" t="str">
        <f>IF(OR($C20="",$E20=""),"",COLUMN()&amp;"日")</f>
        <v/>
      </c>
      <c r="B38" s="22" t="str">
        <f t="shared" si="28"/>
        <v/>
      </c>
      <c r="C38" s="22" t="str">
        <f t="shared" si="29"/>
        <v/>
      </c>
      <c r="D38" s="22" t="str">
        <f t="shared" si="30"/>
        <v/>
      </c>
      <c r="E38" s="22" t="str">
        <f t="shared" si="31"/>
        <v/>
      </c>
      <c r="F38" s="22" t="str">
        <f t="shared" si="32"/>
        <v/>
      </c>
      <c r="G38" s="22" t="str">
        <f t="shared" si="33"/>
        <v/>
      </c>
      <c r="H38" s="22" t="str">
        <f t="shared" si="34"/>
        <v/>
      </c>
      <c r="I38" s="22" t="str">
        <f t="shared" si="35"/>
        <v/>
      </c>
      <c r="J38" s="22" t="str">
        <f t="shared" si="36"/>
        <v/>
      </c>
      <c r="K38" s="22" t="str">
        <f t="shared" si="37"/>
        <v/>
      </c>
      <c r="L38" s="22" t="str">
        <f t="shared" si="38"/>
        <v/>
      </c>
      <c r="M38" s="22" t="str">
        <f t="shared" si="39"/>
        <v/>
      </c>
      <c r="N38" s="22" t="str">
        <f t="shared" si="40"/>
        <v/>
      </c>
      <c r="O38" s="22" t="str">
        <f t="shared" si="41"/>
        <v/>
      </c>
      <c r="P38" s="22" t="str">
        <f t="shared" si="42"/>
        <v/>
      </c>
      <c r="Q38" s="22" t="str">
        <f t="shared" si="43"/>
        <v/>
      </c>
      <c r="R38" s="22" t="str">
        <f t="shared" si="44"/>
        <v/>
      </c>
      <c r="S38" s="22" t="str">
        <f t="shared" si="45"/>
        <v/>
      </c>
      <c r="T38" s="22" t="str">
        <f t="shared" si="46"/>
        <v/>
      </c>
      <c r="U38" s="22" t="str">
        <f t="shared" si="47"/>
        <v/>
      </c>
      <c r="V38" s="22" t="str">
        <f t="shared" si="48"/>
        <v/>
      </c>
      <c r="W38" s="22" t="str">
        <f t="shared" si="49"/>
        <v/>
      </c>
      <c r="X38" s="22" t="str">
        <f t="shared" si="50"/>
        <v/>
      </c>
      <c r="Y38" s="22" t="str">
        <f t="shared" si="51"/>
        <v/>
      </c>
      <c r="Z38" s="22" t="str">
        <f t="shared" si="52"/>
        <v/>
      </c>
      <c r="AA38" s="22" t="str">
        <f t="shared" si="53"/>
        <v/>
      </c>
      <c r="AB38" s="22" t="str">
        <f t="shared" si="54"/>
        <v/>
      </c>
      <c r="AC38" s="22" t="str">
        <f t="shared" ref="AC38:AC42" si="59">IF(OR($C20="",$E20=""),"",IF(LEFT($E20,FIND("月",$E20)-1)="2",IF(MOD($C20,100)=0,IF(MOD($C20,400)=0,COLUMN()&amp;"日",""),IF(MOD($C20,4)=0,COLUMN()&amp;"日","")),COLUMN()&amp;"日"))</f>
        <v/>
      </c>
      <c r="AD38" s="22" t="str">
        <f t="shared" si="55"/>
        <v/>
      </c>
      <c r="AE38" s="22" t="str">
        <f t="shared" si="56"/>
        <v/>
      </c>
    </row>
    <row r="39" hidden="1" spans="1:23">
      <c r="A39" s="22" t="str">
        <f t="shared" ref="A39:A43" si="60">IF($C20="","",$C20+COLUMN()-1)</f>
        <v/>
      </c>
      <c r="B39" s="22" t="str">
        <f t="shared" ref="B39:B43" si="61">IF($C20="","",$C20+COLUMN()-1)</f>
        <v/>
      </c>
      <c r="C39" s="22" t="str">
        <f t="shared" ref="C39:C43" si="62">IF($C20="","",$C20+COLUMN()-1)</f>
        <v/>
      </c>
      <c r="D39" s="22" t="str">
        <f t="shared" ref="D39:D43" si="63">IF($C20="","",$C20+COLUMN()-1)</f>
        <v/>
      </c>
      <c r="E39" s="22" t="str">
        <f t="shared" ref="E39:E43" si="64">IF($C20="","",$C20+COLUMN()-1)</f>
        <v/>
      </c>
      <c r="F39" s="22" t="str">
        <f t="shared" ref="F39:F43" si="65">IF($C20="","",$C20+COLUMN()-1)</f>
        <v/>
      </c>
      <c r="G39" s="22" t="str">
        <f t="shared" ref="G39:G43" si="66">IF($C20="","",$C20+COLUMN()-1)</f>
        <v/>
      </c>
      <c r="H39" s="22" t="str">
        <f t="shared" ref="H39:H43" si="67">IF($C20="","",$C20+COLUMN()-1)</f>
        <v/>
      </c>
      <c r="I39" s="22" t="str">
        <f t="shared" ref="I39:I43" si="68">IF($C20="","",$C20+COLUMN()-1)</f>
        <v/>
      </c>
      <c r="J39" s="22" t="str">
        <f t="shared" ref="J39:J43" si="69">IF($C20="","",$C20+COLUMN()-1)</f>
        <v/>
      </c>
      <c r="K39" s="22" t="str">
        <f t="shared" ref="K39:K43" si="70">IF($C20="","",$C20+COLUMN()-1)</f>
        <v/>
      </c>
      <c r="L39" s="22" t="str">
        <f ca="1" t="shared" si="58"/>
        <v/>
      </c>
      <c r="M39" s="22" t="str">
        <f ca="1" t="shared" ref="M39:W39" si="71">IFERROR(IF($C20="","",IF($C20=$C18,IF(INDIRECT(ADDRESS(ROW()-2,MATCH($E18,$L37:$W37,0)+COLUMN()-1))="","",INDIRECT(ADDRESS(ROW()-2,MATCH($E18,$L37:$W37,0)+COLUMN()-1))),COLUMN()-11&amp;"月")),"")</f>
        <v/>
      </c>
      <c r="N39" s="22" t="str">
        <f ca="1" t="shared" si="71"/>
        <v/>
      </c>
      <c r="O39" s="22" t="str">
        <f ca="1" t="shared" si="71"/>
        <v/>
      </c>
      <c r="P39" s="22" t="str">
        <f ca="1" t="shared" si="71"/>
        <v/>
      </c>
      <c r="Q39" s="22" t="str">
        <f ca="1" t="shared" si="71"/>
        <v/>
      </c>
      <c r="R39" s="22" t="str">
        <f ca="1" t="shared" si="71"/>
        <v/>
      </c>
      <c r="S39" s="22" t="str">
        <f ca="1" t="shared" si="71"/>
        <v/>
      </c>
      <c r="T39" s="22" t="str">
        <f ca="1" t="shared" si="71"/>
        <v/>
      </c>
      <c r="U39" s="22" t="str">
        <f ca="1" t="shared" si="71"/>
        <v/>
      </c>
      <c r="V39" s="22" t="str">
        <f ca="1" t="shared" si="71"/>
        <v/>
      </c>
      <c r="W39" s="22" t="str">
        <f ca="1" t="shared" si="71"/>
        <v/>
      </c>
    </row>
    <row r="40" hidden="1" spans="1:31">
      <c r="A40" s="22" t="str">
        <f>IF(OR($C22="",$E22=""),"",COLUMN()&amp;"日")</f>
        <v/>
      </c>
      <c r="B40" s="22" t="str">
        <f t="shared" si="28"/>
        <v/>
      </c>
      <c r="C40" s="22" t="str">
        <f t="shared" si="29"/>
        <v/>
      </c>
      <c r="D40" s="22" t="str">
        <f t="shared" si="30"/>
        <v/>
      </c>
      <c r="E40" s="22" t="str">
        <f t="shared" si="31"/>
        <v/>
      </c>
      <c r="F40" s="22" t="str">
        <f t="shared" si="32"/>
        <v/>
      </c>
      <c r="G40" s="22" t="str">
        <f t="shared" si="33"/>
        <v/>
      </c>
      <c r="H40" s="22" t="str">
        <f t="shared" si="34"/>
        <v/>
      </c>
      <c r="I40" s="22" t="str">
        <f t="shared" si="35"/>
        <v/>
      </c>
      <c r="J40" s="22" t="str">
        <f t="shared" si="36"/>
        <v/>
      </c>
      <c r="K40" s="22" t="str">
        <f t="shared" si="37"/>
        <v/>
      </c>
      <c r="L40" s="22" t="str">
        <f t="shared" si="38"/>
        <v/>
      </c>
      <c r="M40" s="22" t="str">
        <f t="shared" si="39"/>
        <v/>
      </c>
      <c r="N40" s="22" t="str">
        <f t="shared" si="40"/>
        <v/>
      </c>
      <c r="O40" s="22" t="str">
        <f t="shared" si="41"/>
        <v/>
      </c>
      <c r="P40" s="22" t="str">
        <f t="shared" si="42"/>
        <v/>
      </c>
      <c r="Q40" s="22" t="str">
        <f t="shared" si="43"/>
        <v/>
      </c>
      <c r="R40" s="22" t="str">
        <f t="shared" si="44"/>
        <v/>
      </c>
      <c r="S40" s="22" t="str">
        <f t="shared" si="45"/>
        <v/>
      </c>
      <c r="T40" s="22" t="str">
        <f t="shared" si="46"/>
        <v/>
      </c>
      <c r="U40" s="22" t="str">
        <f t="shared" si="47"/>
        <v/>
      </c>
      <c r="V40" s="22" t="str">
        <f t="shared" si="48"/>
        <v/>
      </c>
      <c r="W40" s="22" t="str">
        <f t="shared" si="49"/>
        <v/>
      </c>
      <c r="X40" s="22" t="str">
        <f t="shared" si="50"/>
        <v/>
      </c>
      <c r="Y40" s="22" t="str">
        <f t="shared" si="51"/>
        <v/>
      </c>
      <c r="Z40" s="22" t="str">
        <f t="shared" si="52"/>
        <v/>
      </c>
      <c r="AA40" s="22" t="str">
        <f t="shared" si="53"/>
        <v/>
      </c>
      <c r="AB40" s="22" t="str">
        <f t="shared" si="54"/>
        <v/>
      </c>
      <c r="AC40" s="22" t="str">
        <f t="shared" si="59"/>
        <v/>
      </c>
      <c r="AD40" s="22" t="str">
        <f t="shared" si="55"/>
        <v/>
      </c>
      <c r="AE40" s="22" t="str">
        <f t="shared" si="56"/>
        <v/>
      </c>
    </row>
    <row r="41" hidden="1" spans="1:23">
      <c r="A41" s="22" t="str">
        <f t="shared" si="60"/>
        <v/>
      </c>
      <c r="B41" s="22" t="str">
        <f t="shared" si="61"/>
        <v/>
      </c>
      <c r="C41" s="22" t="str">
        <f t="shared" si="62"/>
        <v/>
      </c>
      <c r="D41" s="22" t="str">
        <f t="shared" si="63"/>
        <v/>
      </c>
      <c r="E41" s="22" t="str">
        <f t="shared" si="64"/>
        <v/>
      </c>
      <c r="F41" s="22" t="str">
        <f t="shared" si="65"/>
        <v/>
      </c>
      <c r="G41" s="22" t="str">
        <f t="shared" si="66"/>
        <v/>
      </c>
      <c r="H41" s="22" t="str">
        <f t="shared" si="67"/>
        <v/>
      </c>
      <c r="I41" s="22" t="str">
        <f t="shared" si="68"/>
        <v/>
      </c>
      <c r="J41" s="22" t="str">
        <f t="shared" si="69"/>
        <v/>
      </c>
      <c r="K41" s="22" t="str">
        <f t="shared" si="70"/>
        <v/>
      </c>
      <c r="L41" s="22" t="str">
        <f ca="1" t="shared" si="58"/>
        <v/>
      </c>
      <c r="M41" s="22" t="str">
        <f ca="1" t="shared" ref="M41:M45" si="72">IFERROR(IF($C22="","",IF($C22=$C20,IF(INDIRECT(ADDRESS(ROW()-2,MATCH($E20,$L39:$W39,0)+COLUMN()-1))="","",INDIRECT(ADDRESS(ROW()-2,MATCH($E20,$L39:$W39,0)+COLUMN()-1))),COLUMN()-11&amp;"月")),"")</f>
        <v/>
      </c>
      <c r="N41" s="22" t="str">
        <f ca="1" t="shared" ref="N41:N45" si="73">IFERROR(IF($C22="","",IF($C22=$C20,IF(INDIRECT(ADDRESS(ROW()-2,MATCH($E20,$L39:$W39,0)+COLUMN()-1))="","",INDIRECT(ADDRESS(ROW()-2,MATCH($E20,$L39:$W39,0)+COLUMN()-1))),COLUMN()-11&amp;"月")),"")</f>
        <v/>
      </c>
      <c r="O41" s="22" t="str">
        <f ca="1" t="shared" ref="O41:O45" si="74">IFERROR(IF($C22="","",IF($C22=$C20,IF(INDIRECT(ADDRESS(ROW()-2,MATCH($E20,$L39:$W39,0)+COLUMN()-1))="","",INDIRECT(ADDRESS(ROW()-2,MATCH($E20,$L39:$W39,0)+COLUMN()-1))),COLUMN()-11&amp;"月")),"")</f>
        <v/>
      </c>
      <c r="P41" s="22" t="str">
        <f ca="1" t="shared" ref="P41:P45" si="75">IFERROR(IF($C22="","",IF($C22=$C20,IF(INDIRECT(ADDRESS(ROW()-2,MATCH($E20,$L39:$W39,0)+COLUMN()-1))="","",INDIRECT(ADDRESS(ROW()-2,MATCH($E20,$L39:$W39,0)+COLUMN()-1))),COLUMN()-11&amp;"月")),"")</f>
        <v/>
      </c>
      <c r="Q41" s="22" t="str">
        <f ca="1" t="shared" ref="Q41:Q45" si="76">IFERROR(IF($C22="","",IF($C22=$C20,IF(INDIRECT(ADDRESS(ROW()-2,MATCH($E20,$L39:$W39,0)+COLUMN()-1))="","",INDIRECT(ADDRESS(ROW()-2,MATCH($E20,$L39:$W39,0)+COLUMN()-1))),COLUMN()-11&amp;"月")),"")</f>
        <v/>
      </c>
      <c r="R41" s="22" t="str">
        <f ca="1" t="shared" ref="R41:R45" si="77">IFERROR(IF($C22="","",IF($C22=$C20,IF(INDIRECT(ADDRESS(ROW()-2,MATCH($E20,$L39:$W39,0)+COLUMN()-1))="","",INDIRECT(ADDRESS(ROW()-2,MATCH($E20,$L39:$W39,0)+COLUMN()-1))),COLUMN()-11&amp;"月")),"")</f>
        <v/>
      </c>
      <c r="S41" s="22" t="str">
        <f ca="1" t="shared" ref="S41:S45" si="78">IFERROR(IF($C22="","",IF($C22=$C20,IF(INDIRECT(ADDRESS(ROW()-2,MATCH($E20,$L39:$W39,0)+COLUMN()-1))="","",INDIRECT(ADDRESS(ROW()-2,MATCH($E20,$L39:$W39,0)+COLUMN()-1))),COLUMN()-11&amp;"月")),"")</f>
        <v/>
      </c>
      <c r="T41" s="22" t="str">
        <f ca="1" t="shared" ref="T41:T45" si="79">IFERROR(IF($C22="","",IF($C22=$C20,IF(INDIRECT(ADDRESS(ROW()-2,MATCH($E20,$L39:$W39,0)+COLUMN()-1))="","",INDIRECT(ADDRESS(ROW()-2,MATCH($E20,$L39:$W39,0)+COLUMN()-1))),COLUMN()-11&amp;"月")),"")</f>
        <v/>
      </c>
      <c r="U41" s="22" t="str">
        <f ca="1" t="shared" ref="U41:U45" si="80">IFERROR(IF($C22="","",IF($C22=$C20,IF(INDIRECT(ADDRESS(ROW()-2,MATCH($E20,$L39:$W39,0)+COLUMN()-1))="","",INDIRECT(ADDRESS(ROW()-2,MATCH($E20,$L39:$W39,0)+COLUMN()-1))),COLUMN()-11&amp;"月")),"")</f>
        <v/>
      </c>
      <c r="V41" s="22" t="str">
        <f ca="1" t="shared" ref="V41:V45" si="81">IFERROR(IF($C22="","",IF($C22=$C20,IF(INDIRECT(ADDRESS(ROW()-2,MATCH($E20,$L39:$W39,0)+COLUMN()-1))="","",INDIRECT(ADDRESS(ROW()-2,MATCH($E20,$L39:$W39,0)+COLUMN()-1))),COLUMN()-11&amp;"月")),"")</f>
        <v/>
      </c>
      <c r="W41" s="22" t="str">
        <f ca="1" t="shared" ref="W41:W45" si="82">IFERROR(IF($C22="","",IF($C22=$C20,IF(INDIRECT(ADDRESS(ROW()-2,MATCH($E20,$L39:$W39,0)+COLUMN()-1))="","",INDIRECT(ADDRESS(ROW()-2,MATCH($E20,$L39:$W39,0)+COLUMN()-1))),COLUMN()-11&amp;"月")),"")</f>
        <v/>
      </c>
    </row>
    <row r="42" hidden="1" spans="1:31">
      <c r="A42" s="22" t="str">
        <f>IF(OR($C24="",$E24=""),"",COLUMN()&amp;"日")</f>
        <v/>
      </c>
      <c r="B42" s="22" t="str">
        <f t="shared" si="28"/>
        <v/>
      </c>
      <c r="C42" s="22" t="str">
        <f t="shared" si="29"/>
        <v/>
      </c>
      <c r="D42" s="22" t="str">
        <f t="shared" si="30"/>
        <v/>
      </c>
      <c r="E42" s="22" t="str">
        <f t="shared" si="31"/>
        <v/>
      </c>
      <c r="F42" s="22" t="str">
        <f t="shared" si="32"/>
        <v/>
      </c>
      <c r="G42" s="22" t="str">
        <f t="shared" si="33"/>
        <v/>
      </c>
      <c r="H42" s="22" t="str">
        <f t="shared" si="34"/>
        <v/>
      </c>
      <c r="I42" s="22" t="str">
        <f t="shared" si="35"/>
        <v/>
      </c>
      <c r="J42" s="22" t="str">
        <f t="shared" si="36"/>
        <v/>
      </c>
      <c r="K42" s="22" t="str">
        <f t="shared" si="37"/>
        <v/>
      </c>
      <c r="L42" s="22" t="str">
        <f t="shared" si="38"/>
        <v/>
      </c>
      <c r="M42" s="22" t="str">
        <f t="shared" si="39"/>
        <v/>
      </c>
      <c r="N42" s="22" t="str">
        <f t="shared" si="40"/>
        <v/>
      </c>
      <c r="O42" s="22" t="str">
        <f t="shared" si="41"/>
        <v/>
      </c>
      <c r="P42" s="22" t="str">
        <f t="shared" si="42"/>
        <v/>
      </c>
      <c r="Q42" s="22" t="str">
        <f t="shared" si="43"/>
        <v/>
      </c>
      <c r="R42" s="22" t="str">
        <f t="shared" si="44"/>
        <v/>
      </c>
      <c r="S42" s="22" t="str">
        <f t="shared" si="45"/>
        <v/>
      </c>
      <c r="T42" s="22" t="str">
        <f t="shared" si="46"/>
        <v/>
      </c>
      <c r="U42" s="22" t="str">
        <f t="shared" si="47"/>
        <v/>
      </c>
      <c r="V42" s="22" t="str">
        <f t="shared" si="48"/>
        <v/>
      </c>
      <c r="W42" s="22" t="str">
        <f t="shared" si="49"/>
        <v/>
      </c>
      <c r="X42" s="22" t="str">
        <f t="shared" si="50"/>
        <v/>
      </c>
      <c r="Y42" s="22" t="str">
        <f t="shared" si="51"/>
        <v/>
      </c>
      <c r="Z42" s="22" t="str">
        <f t="shared" si="52"/>
        <v/>
      </c>
      <c r="AA42" s="22" t="str">
        <f t="shared" si="53"/>
        <v/>
      </c>
      <c r="AB42" s="22" t="str">
        <f t="shared" si="54"/>
        <v/>
      </c>
      <c r="AC42" s="22" t="str">
        <f t="shared" si="59"/>
        <v/>
      </c>
      <c r="AD42" s="22" t="str">
        <f t="shared" si="55"/>
        <v/>
      </c>
      <c r="AE42" s="22" t="str">
        <f t="shared" si="56"/>
        <v/>
      </c>
    </row>
    <row r="43" hidden="1" spans="1:23">
      <c r="A43" s="22" t="str">
        <f t="shared" si="60"/>
        <v/>
      </c>
      <c r="B43" s="22" t="str">
        <f t="shared" si="61"/>
        <v/>
      </c>
      <c r="C43" s="22" t="str">
        <f t="shared" si="62"/>
        <v/>
      </c>
      <c r="D43" s="22" t="str">
        <f t="shared" si="63"/>
        <v/>
      </c>
      <c r="E43" s="22" t="str">
        <f t="shared" si="64"/>
        <v/>
      </c>
      <c r="F43" s="22" t="str">
        <f t="shared" si="65"/>
        <v/>
      </c>
      <c r="G43" s="22" t="str">
        <f t="shared" si="66"/>
        <v/>
      </c>
      <c r="H43" s="22" t="str">
        <f t="shared" si="67"/>
        <v/>
      </c>
      <c r="I43" s="22" t="str">
        <f t="shared" si="68"/>
        <v/>
      </c>
      <c r="J43" s="22" t="str">
        <f t="shared" si="69"/>
        <v/>
      </c>
      <c r="K43" s="22" t="str">
        <f t="shared" si="70"/>
        <v/>
      </c>
      <c r="L43" s="22" t="str">
        <f ca="1" t="shared" ref="L43:L47" si="83">IFERROR(IF($C24="","",IF($C24=$C22,IF(INDIRECT(ADDRESS(ROW()-2,MATCH($E22,$L41:$W41,0)+COLUMN()-1))="","",INDIRECT(ADDRESS(ROW()-2,MATCH($E22,$L41:$W41,0)+COLUMN()-1))),COLUMN()-11&amp;"月")),"")</f>
        <v/>
      </c>
      <c r="M43" s="22" t="str">
        <f ca="1" t="shared" si="72"/>
        <v/>
      </c>
      <c r="N43" s="22" t="str">
        <f ca="1" t="shared" si="73"/>
        <v/>
      </c>
      <c r="O43" s="22" t="str">
        <f ca="1" t="shared" si="74"/>
        <v/>
      </c>
      <c r="P43" s="22" t="str">
        <f ca="1" t="shared" si="75"/>
        <v/>
      </c>
      <c r="Q43" s="22" t="str">
        <f ca="1" t="shared" si="76"/>
        <v/>
      </c>
      <c r="R43" s="22" t="str">
        <f ca="1" t="shared" si="77"/>
        <v/>
      </c>
      <c r="S43" s="22" t="str">
        <f ca="1" t="shared" si="78"/>
        <v/>
      </c>
      <c r="T43" s="22" t="str">
        <f ca="1" t="shared" si="79"/>
        <v/>
      </c>
      <c r="U43" s="22" t="str">
        <f ca="1" t="shared" si="80"/>
        <v/>
      </c>
      <c r="V43" s="22" t="str">
        <f ca="1" t="shared" si="81"/>
        <v/>
      </c>
      <c r="W43" s="22" t="str">
        <f ca="1" t="shared" si="82"/>
        <v/>
      </c>
    </row>
    <row r="44" hidden="1" spans="1:31">
      <c r="A44" s="22" t="str">
        <f>IF(OR($C26="",$E26=""),"",COLUMN()&amp;"日")</f>
        <v/>
      </c>
      <c r="B44" s="22" t="str">
        <f t="shared" si="28"/>
        <v/>
      </c>
      <c r="C44" s="22" t="str">
        <f t="shared" si="29"/>
        <v/>
      </c>
      <c r="D44" s="22" t="str">
        <f t="shared" si="30"/>
        <v/>
      </c>
      <c r="E44" s="22" t="str">
        <f t="shared" si="31"/>
        <v/>
      </c>
      <c r="F44" s="22" t="str">
        <f t="shared" si="32"/>
        <v/>
      </c>
      <c r="G44" s="22" t="str">
        <f t="shared" si="33"/>
        <v/>
      </c>
      <c r="H44" s="22" t="str">
        <f t="shared" si="34"/>
        <v/>
      </c>
      <c r="I44" s="22" t="str">
        <f t="shared" si="35"/>
        <v/>
      </c>
      <c r="J44" s="22" t="str">
        <f t="shared" si="36"/>
        <v/>
      </c>
      <c r="K44" s="22" t="str">
        <f t="shared" si="37"/>
        <v/>
      </c>
      <c r="L44" s="22" t="str">
        <f t="shared" si="38"/>
        <v/>
      </c>
      <c r="M44" s="22" t="str">
        <f t="shared" si="39"/>
        <v/>
      </c>
      <c r="N44" s="22" t="str">
        <f t="shared" si="40"/>
        <v/>
      </c>
      <c r="O44" s="22" t="str">
        <f t="shared" si="41"/>
        <v/>
      </c>
      <c r="P44" s="22" t="str">
        <f t="shared" si="42"/>
        <v/>
      </c>
      <c r="Q44" s="22" t="str">
        <f t="shared" si="43"/>
        <v/>
      </c>
      <c r="R44" s="22" t="str">
        <f t="shared" si="44"/>
        <v/>
      </c>
      <c r="S44" s="22" t="str">
        <f t="shared" si="45"/>
        <v/>
      </c>
      <c r="T44" s="22" t="str">
        <f t="shared" si="46"/>
        <v/>
      </c>
      <c r="U44" s="22" t="str">
        <f t="shared" si="47"/>
        <v/>
      </c>
      <c r="V44" s="22" t="str">
        <f t="shared" si="48"/>
        <v/>
      </c>
      <c r="W44" s="22" t="str">
        <f t="shared" si="49"/>
        <v/>
      </c>
      <c r="X44" s="22" t="str">
        <f t="shared" si="50"/>
        <v/>
      </c>
      <c r="Y44" s="22" t="str">
        <f t="shared" si="51"/>
        <v/>
      </c>
      <c r="Z44" s="22" t="str">
        <f t="shared" si="52"/>
        <v/>
      </c>
      <c r="AA44" s="22" t="str">
        <f t="shared" si="53"/>
        <v/>
      </c>
      <c r="AB44" s="22" t="str">
        <f t="shared" si="54"/>
        <v/>
      </c>
      <c r="AC44" s="22" t="str">
        <f t="shared" ref="AC44:AC48" si="84">IF(OR($C26="",$E26=""),"",IF(LEFT($E26,FIND("月",$E26)-1)="2",IF(MOD($C26,100)=0,IF(MOD($C26,400)=0,COLUMN()&amp;"日",""),IF(MOD($C26,4)=0,COLUMN()&amp;"日","")),COLUMN()&amp;"日"))</f>
        <v/>
      </c>
      <c r="AD44" s="22" t="str">
        <f t="shared" si="55"/>
        <v/>
      </c>
      <c r="AE44" s="22" t="str">
        <f t="shared" si="56"/>
        <v/>
      </c>
    </row>
    <row r="45" hidden="1" spans="1:23">
      <c r="A45" s="22" t="str">
        <f t="shared" ref="A45:A49" si="85">IF($C26="","",$C26+COLUMN()-1)</f>
        <v/>
      </c>
      <c r="B45" s="22" t="str">
        <f>IF($C26="","",$C26+COLUMN()-1)</f>
        <v/>
      </c>
      <c r="C45" s="22" t="str">
        <f>IF($C26="","",$C26+COLUMN()-1)</f>
        <v/>
      </c>
      <c r="D45" s="22" t="str">
        <f>IF($C26="","",$C26+COLUMN()-1)</f>
        <v/>
      </c>
      <c r="E45" s="22" t="str">
        <f>IF($C26="","",$C26+COLUMN()-1)</f>
        <v/>
      </c>
      <c r="F45" s="22" t="str">
        <f>IF($C26="","",$C26+COLUMN()-1)</f>
        <v/>
      </c>
      <c r="G45" s="22" t="str">
        <f>IF($C26="","",$C26+COLUMN()-1)</f>
        <v/>
      </c>
      <c r="H45" s="22" t="str">
        <f>IF($C26="","",$C26+COLUMN()-1)</f>
        <v/>
      </c>
      <c r="I45" s="22" t="str">
        <f>IF($C26="","",$C26+COLUMN()-1)</f>
        <v/>
      </c>
      <c r="J45" s="22" t="str">
        <f>IF($C26="","",$C26+COLUMN()-1)</f>
        <v/>
      </c>
      <c r="K45" s="22" t="str">
        <f>IF($C26="","",$C26+COLUMN()-1)</f>
        <v/>
      </c>
      <c r="L45" s="22" t="str">
        <f ca="1" t="shared" si="83"/>
        <v/>
      </c>
      <c r="M45" s="22" t="str">
        <f ca="1" t="shared" si="72"/>
        <v/>
      </c>
      <c r="N45" s="22" t="str">
        <f ca="1" t="shared" si="73"/>
        <v/>
      </c>
      <c r="O45" s="22" t="str">
        <f ca="1" t="shared" si="74"/>
        <v/>
      </c>
      <c r="P45" s="22" t="str">
        <f ca="1" t="shared" si="75"/>
        <v/>
      </c>
      <c r="Q45" s="22" t="str">
        <f ca="1" t="shared" si="76"/>
        <v/>
      </c>
      <c r="R45" s="22" t="str">
        <f ca="1" t="shared" si="77"/>
        <v/>
      </c>
      <c r="S45" s="22" t="str">
        <f ca="1" t="shared" si="78"/>
        <v/>
      </c>
      <c r="T45" s="22" t="str">
        <f ca="1" t="shared" si="79"/>
        <v/>
      </c>
      <c r="U45" s="22" t="str">
        <f ca="1" t="shared" si="80"/>
        <v/>
      </c>
      <c r="V45" s="22" t="str">
        <f ca="1" t="shared" si="81"/>
        <v/>
      </c>
      <c r="W45" s="22" t="str">
        <f ca="1" t="shared" si="82"/>
        <v/>
      </c>
    </row>
    <row r="46" hidden="1" spans="1:31">
      <c r="A46" s="22" t="str">
        <f>IF(OR($C28="",$E28=""),"",COLUMN()&amp;"日")</f>
        <v/>
      </c>
      <c r="B46" s="22" t="str">
        <f t="shared" si="28"/>
        <v/>
      </c>
      <c r="C46" s="22" t="str">
        <f t="shared" si="29"/>
        <v/>
      </c>
      <c r="D46" s="22" t="str">
        <f t="shared" si="30"/>
        <v/>
      </c>
      <c r="E46" s="22" t="str">
        <f t="shared" si="31"/>
        <v/>
      </c>
      <c r="F46" s="22" t="str">
        <f t="shared" si="32"/>
        <v/>
      </c>
      <c r="G46" s="22" t="str">
        <f t="shared" si="33"/>
        <v/>
      </c>
      <c r="H46" s="22" t="str">
        <f t="shared" si="34"/>
        <v/>
      </c>
      <c r="I46" s="22" t="str">
        <f t="shared" si="35"/>
        <v/>
      </c>
      <c r="J46" s="22" t="str">
        <f t="shared" si="36"/>
        <v/>
      </c>
      <c r="K46" s="22" t="str">
        <f t="shared" si="37"/>
        <v/>
      </c>
      <c r="L46" s="22" t="str">
        <f t="shared" si="38"/>
        <v/>
      </c>
      <c r="M46" s="22" t="str">
        <f t="shared" si="39"/>
        <v/>
      </c>
      <c r="N46" s="22" t="str">
        <f t="shared" si="40"/>
        <v/>
      </c>
      <c r="O46" s="22" t="str">
        <f t="shared" si="41"/>
        <v/>
      </c>
      <c r="P46" s="22" t="str">
        <f t="shared" si="42"/>
        <v/>
      </c>
      <c r="Q46" s="22" t="str">
        <f t="shared" si="43"/>
        <v/>
      </c>
      <c r="R46" s="22" t="str">
        <f t="shared" si="44"/>
        <v/>
      </c>
      <c r="S46" s="22" t="str">
        <f t="shared" si="45"/>
        <v/>
      </c>
      <c r="T46" s="22" t="str">
        <f t="shared" si="46"/>
        <v/>
      </c>
      <c r="U46" s="22" t="str">
        <f t="shared" si="47"/>
        <v/>
      </c>
      <c r="V46" s="22" t="str">
        <f t="shared" si="48"/>
        <v/>
      </c>
      <c r="W46" s="22" t="str">
        <f t="shared" si="49"/>
        <v/>
      </c>
      <c r="X46" s="22" t="str">
        <f t="shared" si="50"/>
        <v/>
      </c>
      <c r="Y46" s="22" t="str">
        <f t="shared" si="51"/>
        <v/>
      </c>
      <c r="Z46" s="22" t="str">
        <f t="shared" si="52"/>
        <v/>
      </c>
      <c r="AA46" s="22" t="str">
        <f t="shared" si="53"/>
        <v/>
      </c>
      <c r="AB46" s="22" t="str">
        <f t="shared" si="54"/>
        <v/>
      </c>
      <c r="AC46" s="22" t="str">
        <f t="shared" si="84"/>
        <v/>
      </c>
      <c r="AD46" s="22" t="str">
        <f t="shared" si="55"/>
        <v/>
      </c>
      <c r="AE46" s="22" t="str">
        <f t="shared" si="56"/>
        <v/>
      </c>
    </row>
    <row r="47" hidden="1" spans="1:23">
      <c r="A47" s="22" t="str">
        <f t="shared" si="85"/>
        <v/>
      </c>
      <c r="B47" s="22" t="str">
        <f>IF($C28="","",$C28+COLUMN()-1)</f>
        <v/>
      </c>
      <c r="C47" s="22" t="str">
        <f>IF($C28="","",$C28+COLUMN()-1)</f>
        <v/>
      </c>
      <c r="D47" s="22" t="str">
        <f>IF($C28="","",$C28+COLUMN()-1)</f>
        <v/>
      </c>
      <c r="E47" s="22" t="str">
        <f>IF($C28="","",$C28+COLUMN()-1)</f>
        <v/>
      </c>
      <c r="F47" s="22" t="str">
        <f>IF($C28="","",$C28+COLUMN()-1)</f>
        <v/>
      </c>
      <c r="G47" s="22" t="str">
        <f>IF($C28="","",$C28+COLUMN()-1)</f>
        <v/>
      </c>
      <c r="H47" s="22" t="str">
        <f>IF($C28="","",$C28+COLUMN()-1)</f>
        <v/>
      </c>
      <c r="I47" s="22" t="str">
        <f>IF($C28="","",$C28+COLUMN()-1)</f>
        <v/>
      </c>
      <c r="J47" s="22" t="str">
        <f>IF($C28="","",$C28+COLUMN()-1)</f>
        <v/>
      </c>
      <c r="K47" s="22" t="str">
        <f>IF($C28="","",$C28+COLUMN()-1)</f>
        <v/>
      </c>
      <c r="L47" s="22" t="str">
        <f ca="1" t="shared" si="83"/>
        <v/>
      </c>
      <c r="M47" s="22" t="str">
        <f ca="1">IFERROR(IF($C28="","",IF($C28=$C26,IF(INDIRECT(ADDRESS(ROW()-2,MATCH($E26,$L45:$W45,0)+COLUMN()-1))="","",INDIRECT(ADDRESS(ROW()-2,MATCH($E26,$L45:$W45,0)+COLUMN()-1))),COLUMN()-11&amp;"月")),"")</f>
        <v/>
      </c>
      <c r="N47" s="22" t="str">
        <f ca="1">IFERROR(IF($C28="","",IF($C28=$C26,IF(INDIRECT(ADDRESS(ROW()-2,MATCH($E26,$L45:$W45,0)+COLUMN()-1))="","",INDIRECT(ADDRESS(ROW()-2,MATCH($E26,$L45:$W45,0)+COLUMN()-1))),COLUMN()-11&amp;"月")),"")</f>
        <v/>
      </c>
      <c r="O47" s="22" t="str">
        <f ca="1">IFERROR(IF($C28="","",IF($C28=$C26,IF(INDIRECT(ADDRESS(ROW()-2,MATCH($E26,$L45:$W45,0)+COLUMN()-1))="","",INDIRECT(ADDRESS(ROW()-2,MATCH($E26,$L45:$W45,0)+COLUMN()-1))),COLUMN()-11&amp;"月")),"")</f>
        <v/>
      </c>
      <c r="P47" s="22" t="str">
        <f ca="1">IFERROR(IF($C28="","",IF($C28=$C26,IF(INDIRECT(ADDRESS(ROW()-2,MATCH($E26,$L45:$W45,0)+COLUMN()-1))="","",INDIRECT(ADDRESS(ROW()-2,MATCH($E26,$L45:$W45,0)+COLUMN()-1))),COLUMN()-11&amp;"月")),"")</f>
        <v/>
      </c>
      <c r="Q47" s="22" t="str">
        <f ca="1">IFERROR(IF($C28="","",IF($C28=$C26,IF(INDIRECT(ADDRESS(ROW()-2,MATCH($E26,$L45:$W45,0)+COLUMN()-1))="","",INDIRECT(ADDRESS(ROW()-2,MATCH($E26,$L45:$W45,0)+COLUMN()-1))),COLUMN()-11&amp;"月")),"")</f>
        <v/>
      </c>
      <c r="R47" s="22" t="str">
        <f ca="1">IFERROR(IF($C28="","",IF($C28=$C26,IF(INDIRECT(ADDRESS(ROW()-2,MATCH($E26,$L45:$W45,0)+COLUMN()-1))="","",INDIRECT(ADDRESS(ROW()-2,MATCH($E26,$L45:$W45,0)+COLUMN()-1))),COLUMN()-11&amp;"月")),"")</f>
        <v/>
      </c>
      <c r="S47" s="22" t="str">
        <f ca="1">IFERROR(IF($C28="","",IF($C28=$C26,IF(INDIRECT(ADDRESS(ROW()-2,MATCH($E26,$L45:$W45,0)+COLUMN()-1))="","",INDIRECT(ADDRESS(ROW()-2,MATCH($E26,$L45:$W45,0)+COLUMN()-1))),COLUMN()-11&amp;"月")),"")</f>
        <v/>
      </c>
      <c r="T47" s="22" t="str">
        <f ca="1">IFERROR(IF($C28="","",IF($C28=$C26,IF(INDIRECT(ADDRESS(ROW()-2,MATCH($E26,$L45:$W45,0)+COLUMN()-1))="","",INDIRECT(ADDRESS(ROW()-2,MATCH($E26,$L45:$W45,0)+COLUMN()-1))),COLUMN()-11&amp;"月")),"")</f>
        <v/>
      </c>
      <c r="U47" s="22" t="str">
        <f ca="1">IFERROR(IF($C28="","",IF($C28=$C26,IF(INDIRECT(ADDRESS(ROW()-2,MATCH($E26,$L45:$W45,0)+COLUMN()-1))="","",INDIRECT(ADDRESS(ROW()-2,MATCH($E26,$L45:$W45,0)+COLUMN()-1))),COLUMN()-11&amp;"月")),"")</f>
        <v/>
      </c>
      <c r="V47" s="22" t="str">
        <f ca="1">IFERROR(IF($C28="","",IF($C28=$C26,IF(INDIRECT(ADDRESS(ROW()-2,MATCH($E26,$L45:$W45,0)+COLUMN()-1))="","",INDIRECT(ADDRESS(ROW()-2,MATCH($E26,$L45:$W45,0)+COLUMN()-1))),COLUMN()-11&amp;"月")),"")</f>
        <v/>
      </c>
      <c r="W47" s="22" t="str">
        <f ca="1">IFERROR(IF($C28="","",IF($C28=$C26,IF(INDIRECT(ADDRESS(ROW()-2,MATCH($E26,$L45:$W45,0)+COLUMN()-1))="","",INDIRECT(ADDRESS(ROW()-2,MATCH($E26,$L45:$W45,0)+COLUMN()-1))),COLUMN()-11&amp;"月")),"")</f>
        <v/>
      </c>
    </row>
    <row r="48" hidden="1" spans="1:31">
      <c r="A48" s="22" t="str">
        <f>IF(OR($C30="",$E30=""),"",COLUMN()&amp;"日")</f>
        <v/>
      </c>
      <c r="B48" s="22" t="str">
        <f t="shared" si="28"/>
        <v/>
      </c>
      <c r="C48" s="22" t="str">
        <f t="shared" si="29"/>
        <v/>
      </c>
      <c r="D48" s="22" t="str">
        <f t="shared" si="30"/>
        <v/>
      </c>
      <c r="E48" s="22" t="str">
        <f t="shared" si="31"/>
        <v/>
      </c>
      <c r="F48" s="22" t="str">
        <f t="shared" si="32"/>
        <v/>
      </c>
      <c r="G48" s="22" t="str">
        <f t="shared" si="33"/>
        <v/>
      </c>
      <c r="H48" s="22" t="str">
        <f t="shared" si="34"/>
        <v/>
      </c>
      <c r="I48" s="22" t="str">
        <f t="shared" si="35"/>
        <v/>
      </c>
      <c r="J48" s="22" t="str">
        <f t="shared" si="36"/>
        <v/>
      </c>
      <c r="K48" s="22" t="str">
        <f t="shared" si="37"/>
        <v/>
      </c>
      <c r="L48" s="22" t="str">
        <f t="shared" si="38"/>
        <v/>
      </c>
      <c r="M48" s="22" t="str">
        <f t="shared" si="39"/>
        <v/>
      </c>
      <c r="N48" s="22" t="str">
        <f t="shared" si="40"/>
        <v/>
      </c>
      <c r="O48" s="22" t="str">
        <f t="shared" si="41"/>
        <v/>
      </c>
      <c r="P48" s="22" t="str">
        <f t="shared" si="42"/>
        <v/>
      </c>
      <c r="Q48" s="22" t="str">
        <f t="shared" si="43"/>
        <v/>
      </c>
      <c r="R48" s="22" t="str">
        <f t="shared" si="44"/>
        <v/>
      </c>
      <c r="S48" s="22" t="str">
        <f t="shared" si="45"/>
        <v/>
      </c>
      <c r="T48" s="22" t="str">
        <f t="shared" si="46"/>
        <v/>
      </c>
      <c r="U48" s="22" t="str">
        <f t="shared" si="47"/>
        <v/>
      </c>
      <c r="V48" s="22" t="str">
        <f t="shared" si="48"/>
        <v/>
      </c>
      <c r="W48" s="22" t="str">
        <f t="shared" si="49"/>
        <v/>
      </c>
      <c r="X48" s="22" t="str">
        <f t="shared" si="50"/>
        <v/>
      </c>
      <c r="Y48" s="22" t="str">
        <f t="shared" si="51"/>
        <v/>
      </c>
      <c r="Z48" s="22" t="str">
        <f t="shared" si="52"/>
        <v/>
      </c>
      <c r="AA48" s="22" t="str">
        <f t="shared" si="53"/>
        <v/>
      </c>
      <c r="AB48" s="22" t="str">
        <f t="shared" si="54"/>
        <v/>
      </c>
      <c r="AC48" s="22" t="str">
        <f t="shared" si="84"/>
        <v/>
      </c>
      <c r="AD48" s="22" t="str">
        <f t="shared" si="55"/>
        <v/>
      </c>
      <c r="AE48" s="22" t="str">
        <f t="shared" si="56"/>
        <v/>
      </c>
    </row>
    <row r="49" hidden="1" spans="1:23">
      <c r="A49" s="22" t="str">
        <f t="shared" si="85"/>
        <v/>
      </c>
      <c r="B49" s="22" t="str">
        <f t="shared" ref="B49:K49" si="86">IF($C30="","",$C30+COLUMN()-1)</f>
        <v/>
      </c>
      <c r="C49" s="22" t="str">
        <f t="shared" si="86"/>
        <v/>
      </c>
      <c r="D49" s="22" t="str">
        <f t="shared" si="86"/>
        <v/>
      </c>
      <c r="E49" s="22" t="str">
        <f t="shared" si="86"/>
        <v/>
      </c>
      <c r="F49" s="22" t="str">
        <f t="shared" si="86"/>
        <v/>
      </c>
      <c r="G49" s="22" t="str">
        <f t="shared" si="86"/>
        <v/>
      </c>
      <c r="H49" s="22" t="str">
        <f t="shared" si="86"/>
        <v/>
      </c>
      <c r="I49" s="22" t="str">
        <f t="shared" si="86"/>
        <v/>
      </c>
      <c r="J49" s="22" t="str">
        <f t="shared" si="86"/>
        <v/>
      </c>
      <c r="K49" s="22" t="str">
        <f t="shared" si="86"/>
        <v/>
      </c>
      <c r="L49" s="22" t="str">
        <f ca="1">IFERROR(IF($C30="","",IF($C30=$C28,IF(INDIRECT(ADDRESS(ROW()-2,MATCH($E28,$L47:$W47,0)+COLUMN()-1))="","",INDIRECT(ADDRESS(ROW()-2,MATCH($E28,$L47:$W47,0)+COLUMN()-1))),COLUMN()-11&amp;"月")),"")</f>
        <v/>
      </c>
      <c r="M49" s="22" t="str">
        <f ca="1">IFERROR(IF($C30="","",IF($C30=$C28,IF(INDIRECT(ADDRESS(ROW()-2,MATCH($E28,$L47:$W47,0)+COLUMN()-1))="","",INDIRECT(ADDRESS(ROW()-2,MATCH($E28,$L47:$W47,0)+COLUMN()-1))),COLUMN()-11&amp;"月")),"")</f>
        <v/>
      </c>
      <c r="N49" s="22" t="str">
        <f ca="1">IFERROR(IF($C30="","",IF($C30=$C28,IF(INDIRECT(ADDRESS(ROW()-2,MATCH($E28,$L47:$W47,0)+COLUMN()-1))="","",INDIRECT(ADDRESS(ROW()-2,MATCH($E28,$L47:$W47,0)+COLUMN()-1))),COLUMN()-11&amp;"月")),"")</f>
        <v/>
      </c>
      <c r="O49" s="22" t="str">
        <f ca="1">IFERROR(IF($C30="","",IF($C30=$C28,IF(INDIRECT(ADDRESS(ROW()-2,MATCH($E28,$L47:$W47,0)+COLUMN()-1))="","",INDIRECT(ADDRESS(ROW()-2,MATCH($E28,$L47:$W47,0)+COLUMN()-1))),COLUMN()-11&amp;"月")),"")</f>
        <v/>
      </c>
      <c r="P49" s="22" t="str">
        <f ca="1">IFERROR(IF($C30="","",IF($C30=$C28,IF(INDIRECT(ADDRESS(ROW()-2,MATCH($E28,$L47:$W47,0)+COLUMN()-1))="","",INDIRECT(ADDRESS(ROW()-2,MATCH($E28,$L47:$W47,0)+COLUMN()-1))),COLUMN()-11&amp;"月")),"")</f>
        <v/>
      </c>
      <c r="Q49" s="22" t="str">
        <f ca="1">IFERROR(IF($C30="","",IF($C30=$C28,IF(INDIRECT(ADDRESS(ROW()-2,MATCH($E28,$L47:$W47,0)+COLUMN()-1))="","",INDIRECT(ADDRESS(ROW()-2,MATCH($E28,$L47:$W47,0)+COLUMN()-1))),COLUMN()-11&amp;"月")),"")</f>
        <v/>
      </c>
      <c r="R49" s="22" t="str">
        <f ca="1">IFERROR(IF($C30="","",IF($C30=$C28,IF(INDIRECT(ADDRESS(ROW()-2,MATCH($E28,$L47:$W47,0)+COLUMN()-1))="","",INDIRECT(ADDRESS(ROW()-2,MATCH($E28,$L47:$W47,0)+COLUMN()-1))),COLUMN()-11&amp;"月")),"")</f>
        <v/>
      </c>
      <c r="S49" s="22" t="str">
        <f ca="1">IFERROR(IF($C30="","",IF($C30=$C28,IF(INDIRECT(ADDRESS(ROW()-2,MATCH($E28,$L47:$W47,0)+COLUMN()-1))="","",INDIRECT(ADDRESS(ROW()-2,MATCH($E28,$L47:$W47,0)+COLUMN()-1))),COLUMN()-11&amp;"月")),"")</f>
        <v/>
      </c>
      <c r="T49" s="22" t="str">
        <f ca="1">IFERROR(IF($C30="","",IF($C30=$C28,IF(INDIRECT(ADDRESS(ROW()-2,MATCH($E28,$L47:$W47,0)+COLUMN()-1))="","",INDIRECT(ADDRESS(ROW()-2,MATCH($E28,$L47:$W47,0)+COLUMN()-1))),COLUMN()-11&amp;"月")),"")</f>
        <v/>
      </c>
      <c r="U49" s="22" t="str">
        <f ca="1">IFERROR(IF($C30="","",IF($C30=$C28,IF(INDIRECT(ADDRESS(ROW()-2,MATCH($E28,$L47:$W47,0)+COLUMN()-1))="","",INDIRECT(ADDRESS(ROW()-2,MATCH($E28,$L47:$W47,0)+COLUMN()-1))),COLUMN()-11&amp;"月")),"")</f>
        <v/>
      </c>
      <c r="V49" s="22" t="str">
        <f ca="1">IFERROR(IF($C30="","",IF($C30=$C28,IF(INDIRECT(ADDRESS(ROW()-2,MATCH($E28,$L47:$W47,0)+COLUMN()-1))="","",INDIRECT(ADDRESS(ROW()-2,MATCH($E28,$L47:$W47,0)+COLUMN()-1))),COLUMN()-11&amp;"月")),"")</f>
        <v/>
      </c>
      <c r="W49" s="22" t="str">
        <f ca="1">IFERROR(IF($C30="","",IF($C30=$C28,IF(INDIRECT(ADDRESS(ROW()-2,MATCH($E28,$L47:$W47,0)+COLUMN()-1))="","",INDIRECT(ADDRESS(ROW()-2,MATCH($E28,$L47:$W47,0)+COLUMN()-1))),COLUMN()-11&amp;"月")),"")</f>
        <v/>
      </c>
    </row>
    <row r="50" hidden="1" spans="1:31">
      <c r="A50" s="22" t="str">
        <f ca="1">IF($A32="","",INDIRECT(ADDRESS(ROW()-18,COLUMN())))</f>
        <v/>
      </c>
      <c r="B50" s="22" t="str">
        <f ca="1" t="shared" ref="B50:AE50" si="87">IF($A32="","",INDIRECT(ADDRESS(ROW()-18,COLUMN())))</f>
        <v/>
      </c>
      <c r="C50" s="22" t="str">
        <f ca="1" t="shared" si="87"/>
        <v/>
      </c>
      <c r="D50" s="22" t="str">
        <f ca="1" t="shared" si="87"/>
        <v/>
      </c>
      <c r="E50" s="22" t="str">
        <f ca="1" t="shared" si="87"/>
        <v/>
      </c>
      <c r="F50" s="22" t="str">
        <f ca="1" t="shared" si="87"/>
        <v/>
      </c>
      <c r="G50" s="22" t="str">
        <f ca="1" t="shared" si="87"/>
        <v/>
      </c>
      <c r="H50" s="22" t="str">
        <f ca="1" t="shared" si="87"/>
        <v/>
      </c>
      <c r="I50" s="22" t="str">
        <f ca="1" t="shared" si="87"/>
        <v/>
      </c>
      <c r="J50" s="22" t="str">
        <f ca="1" t="shared" si="87"/>
        <v/>
      </c>
      <c r="K50" s="22" t="str">
        <f ca="1" t="shared" si="87"/>
        <v/>
      </c>
      <c r="L50" s="22" t="str">
        <f ca="1" t="shared" si="87"/>
        <v/>
      </c>
      <c r="M50" s="22" t="str">
        <f ca="1" t="shared" si="87"/>
        <v/>
      </c>
      <c r="N50" s="22" t="str">
        <f ca="1" t="shared" si="87"/>
        <v/>
      </c>
      <c r="O50" s="22" t="str">
        <f ca="1" t="shared" si="87"/>
        <v/>
      </c>
      <c r="P50" s="22" t="str">
        <f ca="1" t="shared" si="87"/>
        <v/>
      </c>
      <c r="Q50" s="22" t="str">
        <f ca="1" t="shared" si="87"/>
        <v/>
      </c>
      <c r="R50" s="22" t="str">
        <f ca="1" t="shared" si="87"/>
        <v/>
      </c>
      <c r="S50" s="22" t="str">
        <f ca="1" t="shared" si="87"/>
        <v/>
      </c>
      <c r="T50" s="22" t="str">
        <f ca="1" t="shared" si="87"/>
        <v/>
      </c>
      <c r="U50" s="22" t="str">
        <f ca="1" t="shared" si="87"/>
        <v/>
      </c>
      <c r="V50" s="22" t="str">
        <f ca="1" t="shared" si="87"/>
        <v/>
      </c>
      <c r="W50" s="22" t="str">
        <f ca="1" t="shared" si="87"/>
        <v/>
      </c>
      <c r="X50" s="22" t="str">
        <f ca="1" t="shared" si="87"/>
        <v/>
      </c>
      <c r="Y50" s="22" t="str">
        <f ca="1" t="shared" si="87"/>
        <v/>
      </c>
      <c r="Z50" s="22" t="str">
        <f ca="1" t="shared" si="87"/>
        <v/>
      </c>
      <c r="AA50" s="22" t="str">
        <f ca="1" t="shared" si="87"/>
        <v/>
      </c>
      <c r="AB50" s="22" t="str">
        <f ca="1" t="shared" si="87"/>
        <v/>
      </c>
      <c r="AC50" s="22" t="str">
        <f ca="1" t="shared" si="87"/>
        <v/>
      </c>
      <c r="AD50" s="22" t="str">
        <f ca="1" t="shared" si="87"/>
        <v/>
      </c>
      <c r="AE50" s="22" t="str">
        <f ca="1" t="shared" si="87"/>
        <v/>
      </c>
    </row>
    <row r="51" hidden="1" spans="15:23">
      <c r="O51" s="22"/>
      <c r="P51" s="22"/>
      <c r="Q51" s="22"/>
      <c r="R51" s="22"/>
      <c r="S51" s="22"/>
      <c r="T51" s="22"/>
      <c r="U51" s="22"/>
      <c r="V51" s="22"/>
      <c r="W51" s="22"/>
    </row>
    <row r="52" hidden="1" spans="1:31">
      <c r="A52" s="22" t="str">
        <f ca="1" t="shared" ref="A52:A56" si="88">IF($A34="","",IF(INDIRECT(ADDRESS(ROW()-18,IF(AND($C16=$C14,$E16=$E14),MATCH($G14,$A34:$AE34,0)+COLUMN()-1,COLUMN())))="","",INDIRECT(ADDRESS(ROW()-18,IF(AND($C16=$C14,$E16=$E14),MATCH($G14,$A34:$AE34,0)+COLUMN()-1,COLUMN())))))</f>
        <v/>
      </c>
      <c r="B52" s="22" t="str">
        <f ca="1" t="shared" ref="B52:AE52" si="89">IF($A34="","",IF(INDIRECT(ADDRESS(ROW()-18,IF(AND($C16=$C14,$E16=$E14),MATCH($G14,$A34:$AE34,0)+COLUMN()-1,COLUMN())))="","",INDIRECT(ADDRESS(ROW()-18,IF(AND($C16=$C14,$E16=$E14),MATCH($G14,$A34:$AE34,0)+COLUMN()-1,COLUMN())))))</f>
        <v/>
      </c>
      <c r="C52" s="22" t="str">
        <f ca="1" t="shared" si="89"/>
        <v/>
      </c>
      <c r="D52" s="22" t="str">
        <f ca="1" t="shared" si="89"/>
        <v/>
      </c>
      <c r="E52" s="22" t="str">
        <f ca="1" t="shared" si="89"/>
        <v/>
      </c>
      <c r="F52" s="22" t="str">
        <f ca="1" t="shared" si="89"/>
        <v/>
      </c>
      <c r="G52" s="22" t="str">
        <f ca="1" t="shared" si="89"/>
        <v/>
      </c>
      <c r="H52" s="22" t="str">
        <f ca="1" t="shared" si="89"/>
        <v/>
      </c>
      <c r="I52" s="22" t="str">
        <f ca="1" t="shared" si="89"/>
        <v/>
      </c>
      <c r="J52" s="22" t="str">
        <f ca="1" t="shared" si="89"/>
        <v/>
      </c>
      <c r="K52" s="22" t="str">
        <f ca="1" t="shared" si="89"/>
        <v/>
      </c>
      <c r="L52" s="22" t="str">
        <f ca="1" t="shared" si="89"/>
        <v/>
      </c>
      <c r="M52" s="22" t="str">
        <f ca="1" t="shared" si="89"/>
        <v/>
      </c>
      <c r="N52" s="22" t="str">
        <f ca="1" t="shared" si="89"/>
        <v/>
      </c>
      <c r="O52" s="22" t="str">
        <f ca="1" t="shared" si="89"/>
        <v/>
      </c>
      <c r="P52" s="22" t="str">
        <f ca="1" t="shared" si="89"/>
        <v/>
      </c>
      <c r="Q52" s="22" t="str">
        <f ca="1" t="shared" si="89"/>
        <v/>
      </c>
      <c r="R52" s="22" t="str">
        <f ca="1" t="shared" si="89"/>
        <v/>
      </c>
      <c r="S52" s="22" t="str">
        <f ca="1" t="shared" si="89"/>
        <v/>
      </c>
      <c r="T52" s="22" t="str">
        <f ca="1" t="shared" si="89"/>
        <v/>
      </c>
      <c r="U52" s="22" t="str">
        <f ca="1" t="shared" si="89"/>
        <v/>
      </c>
      <c r="V52" s="22" t="str">
        <f ca="1" t="shared" si="89"/>
        <v/>
      </c>
      <c r="W52" s="22" t="str">
        <f ca="1" t="shared" si="89"/>
        <v/>
      </c>
      <c r="X52" s="22" t="str">
        <f ca="1" t="shared" si="89"/>
        <v/>
      </c>
      <c r="Y52" s="22" t="str">
        <f ca="1" t="shared" si="89"/>
        <v/>
      </c>
      <c r="Z52" s="22" t="str">
        <f ca="1" t="shared" si="89"/>
        <v/>
      </c>
      <c r="AA52" s="22" t="str">
        <f ca="1" t="shared" si="89"/>
        <v/>
      </c>
      <c r="AB52" s="22" t="str">
        <f ca="1" t="shared" si="89"/>
        <v/>
      </c>
      <c r="AC52" s="22" t="str">
        <f ca="1" t="shared" si="89"/>
        <v/>
      </c>
      <c r="AD52" s="22" t="str">
        <f ca="1" t="shared" si="89"/>
        <v/>
      </c>
      <c r="AE52" s="22" t="str">
        <f ca="1" t="shared" si="89"/>
        <v/>
      </c>
    </row>
    <row r="53" hidden="1" spans="15:23">
      <c r="O53" s="22"/>
      <c r="P53" s="22"/>
      <c r="Q53" s="22"/>
      <c r="R53" s="22"/>
      <c r="S53" s="22"/>
      <c r="T53" s="22"/>
      <c r="U53" s="22"/>
      <c r="V53" s="22"/>
      <c r="W53" s="22"/>
    </row>
    <row r="54" hidden="1" spans="1:31">
      <c r="A54" s="22" t="str">
        <f ca="1" t="shared" si="88"/>
        <v/>
      </c>
      <c r="B54" s="22" t="str">
        <f ca="1" t="shared" ref="B54:B58" si="90">IF($A36="","",IF(INDIRECT(ADDRESS(ROW()-18,IF(AND($C18=$C16,$E18=$E16),MATCH($G16,$A36:$AE36,0)+COLUMN()-1,COLUMN())))="","",INDIRECT(ADDRESS(ROW()-18,IF(AND($C18=$C16,$E18=$E16),MATCH($G16,$A36:$AE36,0)+COLUMN()-1,COLUMN())))))</f>
        <v/>
      </c>
      <c r="C54" s="22" t="str">
        <f ca="1" t="shared" ref="C54:C58" si="91">IF($A36="","",IF(INDIRECT(ADDRESS(ROW()-18,IF(AND($C18=$C16,$E18=$E16),MATCH($G16,$A36:$AE36,0)+COLUMN()-1,COLUMN())))="","",INDIRECT(ADDRESS(ROW()-18,IF(AND($C18=$C16,$E18=$E16),MATCH($G16,$A36:$AE36,0)+COLUMN()-1,COLUMN())))))</f>
        <v/>
      </c>
      <c r="D54" s="22" t="str">
        <f ca="1" t="shared" ref="D54:D58" si="92">IF($A36="","",IF(INDIRECT(ADDRESS(ROW()-18,IF(AND($C18=$C16,$E18=$E16),MATCH($G16,$A36:$AE36,0)+COLUMN()-1,COLUMN())))="","",INDIRECT(ADDRESS(ROW()-18,IF(AND($C18=$C16,$E18=$E16),MATCH($G16,$A36:$AE36,0)+COLUMN()-1,COLUMN())))))</f>
        <v/>
      </c>
      <c r="E54" s="22" t="str">
        <f ca="1" t="shared" ref="E54:E58" si="93">IF($A36="","",IF(INDIRECT(ADDRESS(ROW()-18,IF(AND($C18=$C16,$E18=$E16),MATCH($G16,$A36:$AE36,0)+COLUMN()-1,COLUMN())))="","",INDIRECT(ADDRESS(ROW()-18,IF(AND($C18=$C16,$E18=$E16),MATCH($G16,$A36:$AE36,0)+COLUMN()-1,COLUMN())))))</f>
        <v/>
      </c>
      <c r="F54" s="22" t="str">
        <f ca="1" t="shared" ref="F54:F58" si="94">IF($A36="","",IF(INDIRECT(ADDRESS(ROW()-18,IF(AND($C18=$C16,$E18=$E16),MATCH($G16,$A36:$AE36,0)+COLUMN()-1,COLUMN())))="","",INDIRECT(ADDRESS(ROW()-18,IF(AND($C18=$C16,$E18=$E16),MATCH($G16,$A36:$AE36,0)+COLUMN()-1,COLUMN())))))</f>
        <v/>
      </c>
      <c r="G54" s="22" t="str">
        <f ca="1" t="shared" ref="G54:G58" si="95">IF($A36="","",IF(INDIRECT(ADDRESS(ROW()-18,IF(AND($C18=$C16,$E18=$E16),MATCH($G16,$A36:$AE36,0)+COLUMN()-1,COLUMN())))="","",INDIRECT(ADDRESS(ROW()-18,IF(AND($C18=$C16,$E18=$E16),MATCH($G16,$A36:$AE36,0)+COLUMN()-1,COLUMN())))))</f>
        <v/>
      </c>
      <c r="H54" s="22" t="str">
        <f ca="1" t="shared" ref="H54:H58" si="96">IF($A36="","",IF(INDIRECT(ADDRESS(ROW()-18,IF(AND($C18=$C16,$E18=$E16),MATCH($G16,$A36:$AE36,0)+COLUMN()-1,COLUMN())))="","",INDIRECT(ADDRESS(ROW()-18,IF(AND($C18=$C16,$E18=$E16),MATCH($G16,$A36:$AE36,0)+COLUMN()-1,COLUMN())))))</f>
        <v/>
      </c>
      <c r="I54" s="22" t="str">
        <f ca="1" t="shared" ref="I54:I58" si="97">IF($A36="","",IF(INDIRECT(ADDRESS(ROW()-18,IF(AND($C18=$C16,$E18=$E16),MATCH($G16,$A36:$AE36,0)+COLUMN()-1,COLUMN())))="","",INDIRECT(ADDRESS(ROW()-18,IF(AND($C18=$C16,$E18=$E16),MATCH($G16,$A36:$AE36,0)+COLUMN()-1,COLUMN())))))</f>
        <v/>
      </c>
      <c r="J54" s="22" t="str">
        <f ca="1" t="shared" ref="J54:J58" si="98">IF($A36="","",IF(INDIRECT(ADDRESS(ROW()-18,IF(AND($C18=$C16,$E18=$E16),MATCH($G16,$A36:$AE36,0)+COLUMN()-1,COLUMN())))="","",INDIRECT(ADDRESS(ROW()-18,IF(AND($C18=$C16,$E18=$E16),MATCH($G16,$A36:$AE36,0)+COLUMN()-1,COLUMN())))))</f>
        <v/>
      </c>
      <c r="K54" s="22" t="str">
        <f ca="1" t="shared" ref="K54:K58" si="99">IF($A36="","",IF(INDIRECT(ADDRESS(ROW()-18,IF(AND($C18=$C16,$E18=$E16),MATCH($G16,$A36:$AE36,0)+COLUMN()-1,COLUMN())))="","",INDIRECT(ADDRESS(ROW()-18,IF(AND($C18=$C16,$E18=$E16),MATCH($G16,$A36:$AE36,0)+COLUMN()-1,COLUMN())))))</f>
        <v/>
      </c>
      <c r="L54" s="22" t="str">
        <f ca="1" t="shared" ref="L54:L58" si="100">IF($A36="","",IF(INDIRECT(ADDRESS(ROW()-18,IF(AND($C18=$C16,$E18=$E16),MATCH($G16,$A36:$AE36,0)+COLUMN()-1,COLUMN())))="","",INDIRECT(ADDRESS(ROW()-18,IF(AND($C18=$C16,$E18=$E16),MATCH($G16,$A36:$AE36,0)+COLUMN()-1,COLUMN())))))</f>
        <v/>
      </c>
      <c r="M54" s="22" t="str">
        <f ca="1" t="shared" ref="M54:M58" si="101">IF($A36="","",IF(INDIRECT(ADDRESS(ROW()-18,IF(AND($C18=$C16,$E18=$E16),MATCH($G16,$A36:$AE36,0)+COLUMN()-1,COLUMN())))="","",INDIRECT(ADDRESS(ROW()-18,IF(AND($C18=$C16,$E18=$E16),MATCH($G16,$A36:$AE36,0)+COLUMN()-1,COLUMN())))))</f>
        <v/>
      </c>
      <c r="N54" s="22" t="str">
        <f ca="1" t="shared" ref="N54:N58" si="102">IF($A36="","",IF(INDIRECT(ADDRESS(ROW()-18,IF(AND($C18=$C16,$E18=$E16),MATCH($G16,$A36:$AE36,0)+COLUMN()-1,COLUMN())))="","",INDIRECT(ADDRESS(ROW()-18,IF(AND($C18=$C16,$E18=$E16),MATCH($G16,$A36:$AE36,0)+COLUMN()-1,COLUMN())))))</f>
        <v/>
      </c>
      <c r="O54" s="22" t="str">
        <f ca="1" t="shared" ref="O54:O58" si="103">IF($A36="","",IF(INDIRECT(ADDRESS(ROW()-18,IF(AND($C18=$C16,$E18=$E16),MATCH($G16,$A36:$AE36,0)+COLUMN()-1,COLUMN())))="","",INDIRECT(ADDRESS(ROW()-18,IF(AND($C18=$C16,$E18=$E16),MATCH($G16,$A36:$AE36,0)+COLUMN()-1,COLUMN())))))</f>
        <v/>
      </c>
      <c r="P54" s="22" t="str">
        <f ca="1" t="shared" ref="P54:P58" si="104">IF($A36="","",IF(INDIRECT(ADDRESS(ROW()-18,IF(AND($C18=$C16,$E18=$E16),MATCH($G16,$A36:$AE36,0)+COLUMN()-1,COLUMN())))="","",INDIRECT(ADDRESS(ROW()-18,IF(AND($C18=$C16,$E18=$E16),MATCH($G16,$A36:$AE36,0)+COLUMN()-1,COLUMN())))))</f>
        <v/>
      </c>
      <c r="Q54" s="22" t="str">
        <f ca="1" t="shared" ref="Q54:Q58" si="105">IF($A36="","",IF(INDIRECT(ADDRESS(ROW()-18,IF(AND($C18=$C16,$E18=$E16),MATCH($G16,$A36:$AE36,0)+COLUMN()-1,COLUMN())))="","",INDIRECT(ADDRESS(ROW()-18,IF(AND($C18=$C16,$E18=$E16),MATCH($G16,$A36:$AE36,0)+COLUMN()-1,COLUMN())))))</f>
        <v/>
      </c>
      <c r="R54" s="22" t="str">
        <f ca="1" t="shared" ref="R54:R58" si="106">IF($A36="","",IF(INDIRECT(ADDRESS(ROW()-18,IF(AND($C18=$C16,$E18=$E16),MATCH($G16,$A36:$AE36,0)+COLUMN()-1,COLUMN())))="","",INDIRECT(ADDRESS(ROW()-18,IF(AND($C18=$C16,$E18=$E16),MATCH($G16,$A36:$AE36,0)+COLUMN()-1,COLUMN())))))</f>
        <v/>
      </c>
      <c r="S54" s="22" t="str">
        <f ca="1" t="shared" ref="S54:S58" si="107">IF($A36="","",IF(INDIRECT(ADDRESS(ROW()-18,IF(AND($C18=$C16,$E18=$E16),MATCH($G16,$A36:$AE36,0)+COLUMN()-1,COLUMN())))="","",INDIRECT(ADDRESS(ROW()-18,IF(AND($C18=$C16,$E18=$E16),MATCH($G16,$A36:$AE36,0)+COLUMN()-1,COLUMN())))))</f>
        <v/>
      </c>
      <c r="T54" s="22" t="str">
        <f ca="1" t="shared" ref="T54:T58" si="108">IF($A36="","",IF(INDIRECT(ADDRESS(ROW()-18,IF(AND($C18=$C16,$E18=$E16),MATCH($G16,$A36:$AE36,0)+COLUMN()-1,COLUMN())))="","",INDIRECT(ADDRESS(ROW()-18,IF(AND($C18=$C16,$E18=$E16),MATCH($G16,$A36:$AE36,0)+COLUMN()-1,COLUMN())))))</f>
        <v/>
      </c>
      <c r="U54" s="22" t="str">
        <f ca="1" t="shared" ref="U54:U58" si="109">IF($A36="","",IF(INDIRECT(ADDRESS(ROW()-18,IF(AND($C18=$C16,$E18=$E16),MATCH($G16,$A36:$AE36,0)+COLUMN()-1,COLUMN())))="","",INDIRECT(ADDRESS(ROW()-18,IF(AND($C18=$C16,$E18=$E16),MATCH($G16,$A36:$AE36,0)+COLUMN()-1,COLUMN())))))</f>
        <v/>
      </c>
      <c r="V54" s="22" t="str">
        <f ca="1" t="shared" ref="V54:V58" si="110">IF($A36="","",IF(INDIRECT(ADDRESS(ROW()-18,IF(AND($C18=$C16,$E18=$E16),MATCH($G16,$A36:$AE36,0)+COLUMN()-1,COLUMN())))="","",INDIRECT(ADDRESS(ROW()-18,IF(AND($C18=$C16,$E18=$E16),MATCH($G16,$A36:$AE36,0)+COLUMN()-1,COLUMN())))))</f>
        <v/>
      </c>
      <c r="W54" s="22" t="str">
        <f ca="1" t="shared" ref="W54:W58" si="111">IF($A36="","",IF(INDIRECT(ADDRESS(ROW()-18,IF(AND($C18=$C16,$E18=$E16),MATCH($G16,$A36:$AE36,0)+COLUMN()-1,COLUMN())))="","",INDIRECT(ADDRESS(ROW()-18,IF(AND($C18=$C16,$E18=$E16),MATCH($G16,$A36:$AE36,0)+COLUMN()-1,COLUMN())))))</f>
        <v/>
      </c>
      <c r="X54" s="22" t="str">
        <f ca="1" t="shared" ref="X54:X58" si="112">IF($A36="","",IF(INDIRECT(ADDRESS(ROW()-18,IF(AND($C18=$C16,$E18=$E16),MATCH($G16,$A36:$AE36,0)+COLUMN()-1,COLUMN())))="","",INDIRECT(ADDRESS(ROW()-18,IF(AND($C18=$C16,$E18=$E16),MATCH($G16,$A36:$AE36,0)+COLUMN()-1,COLUMN())))))</f>
        <v/>
      </c>
      <c r="Y54" s="22" t="str">
        <f ca="1" t="shared" ref="Y54:Y58" si="113">IF($A36="","",IF(INDIRECT(ADDRESS(ROW()-18,IF(AND($C18=$C16,$E18=$E16),MATCH($G16,$A36:$AE36,0)+COLUMN()-1,COLUMN())))="","",INDIRECT(ADDRESS(ROW()-18,IF(AND($C18=$C16,$E18=$E16),MATCH($G16,$A36:$AE36,0)+COLUMN()-1,COLUMN())))))</f>
        <v/>
      </c>
      <c r="Z54" s="22" t="str">
        <f ca="1" t="shared" ref="Z54:Z58" si="114">IF($A36="","",IF(INDIRECT(ADDRESS(ROW()-18,IF(AND($C18=$C16,$E18=$E16),MATCH($G16,$A36:$AE36,0)+COLUMN()-1,COLUMN())))="","",INDIRECT(ADDRESS(ROW()-18,IF(AND($C18=$C16,$E18=$E16),MATCH($G16,$A36:$AE36,0)+COLUMN()-1,COLUMN())))))</f>
        <v/>
      </c>
      <c r="AA54" s="22" t="str">
        <f ca="1" t="shared" ref="AA54:AA58" si="115">IF($A36="","",IF(INDIRECT(ADDRESS(ROW()-18,IF(AND($C18=$C16,$E18=$E16),MATCH($G16,$A36:$AE36,0)+COLUMN()-1,COLUMN())))="","",INDIRECT(ADDRESS(ROW()-18,IF(AND($C18=$C16,$E18=$E16),MATCH($G16,$A36:$AE36,0)+COLUMN()-1,COLUMN())))))</f>
        <v/>
      </c>
      <c r="AB54" s="22" t="str">
        <f ca="1" t="shared" ref="AB54:AB58" si="116">IF($A36="","",IF(INDIRECT(ADDRESS(ROW()-18,IF(AND($C18=$C16,$E18=$E16),MATCH($G16,$A36:$AE36,0)+COLUMN()-1,COLUMN())))="","",INDIRECT(ADDRESS(ROW()-18,IF(AND($C18=$C16,$E18=$E16),MATCH($G16,$A36:$AE36,0)+COLUMN()-1,COLUMN())))))</f>
        <v/>
      </c>
      <c r="AC54" s="22" t="str">
        <f ca="1" t="shared" ref="AC54:AC58" si="117">IF($A36="","",IF(INDIRECT(ADDRESS(ROW()-18,IF(AND($C18=$C16,$E18=$E16),MATCH($G16,$A36:$AE36,0)+COLUMN()-1,COLUMN())))="","",INDIRECT(ADDRESS(ROW()-18,IF(AND($C18=$C16,$E18=$E16),MATCH($G16,$A36:$AE36,0)+COLUMN()-1,COLUMN())))))</f>
        <v/>
      </c>
      <c r="AD54" s="22" t="str">
        <f ca="1" t="shared" ref="AD54:AD58" si="118">IF($A36="","",IF(INDIRECT(ADDRESS(ROW()-18,IF(AND($C18=$C16,$E18=$E16),MATCH($G16,$A36:$AE36,0)+COLUMN()-1,COLUMN())))="","",INDIRECT(ADDRESS(ROW()-18,IF(AND($C18=$C16,$E18=$E16),MATCH($G16,$A36:$AE36,0)+COLUMN()-1,COLUMN())))))</f>
        <v/>
      </c>
      <c r="AE54" s="22" t="str">
        <f ca="1" t="shared" ref="AE54:AE58" si="119">IF($A36="","",IF(INDIRECT(ADDRESS(ROW()-18,IF(AND($C18=$C16,$E18=$E16),MATCH($G16,$A36:$AE36,0)+COLUMN()-1,COLUMN())))="","",INDIRECT(ADDRESS(ROW()-18,IF(AND($C18=$C16,$E18=$E16),MATCH($G16,$A36:$AE36,0)+COLUMN()-1,COLUMN())))))</f>
        <v/>
      </c>
    </row>
    <row r="55" hidden="1" spans="15:23">
      <c r="O55" s="22"/>
      <c r="P55" s="22"/>
      <c r="Q55" s="22"/>
      <c r="R55" s="22"/>
      <c r="S55" s="22"/>
      <c r="T55" s="22"/>
      <c r="U55" s="22"/>
      <c r="V55" s="22"/>
      <c r="W55" s="22"/>
    </row>
    <row r="56" hidden="1" spans="1:31">
      <c r="A56" s="22" t="str">
        <f ca="1" t="shared" si="88"/>
        <v/>
      </c>
      <c r="B56" s="22" t="str">
        <f ca="1" t="shared" si="90"/>
        <v/>
      </c>
      <c r="C56" s="22" t="str">
        <f ca="1" t="shared" si="91"/>
        <v/>
      </c>
      <c r="D56" s="22" t="str">
        <f ca="1" t="shared" si="92"/>
        <v/>
      </c>
      <c r="E56" s="22" t="str">
        <f ca="1" t="shared" si="93"/>
        <v/>
      </c>
      <c r="F56" s="22" t="str">
        <f ca="1" t="shared" si="94"/>
        <v/>
      </c>
      <c r="G56" s="22" t="str">
        <f ca="1" t="shared" si="95"/>
        <v/>
      </c>
      <c r="H56" s="22" t="str">
        <f ca="1" t="shared" si="96"/>
        <v/>
      </c>
      <c r="I56" s="22" t="str">
        <f ca="1" t="shared" si="97"/>
        <v/>
      </c>
      <c r="J56" s="22" t="str">
        <f ca="1" t="shared" si="98"/>
        <v/>
      </c>
      <c r="K56" s="22" t="str">
        <f ca="1" t="shared" si="99"/>
        <v/>
      </c>
      <c r="L56" s="22" t="str">
        <f ca="1" t="shared" si="100"/>
        <v/>
      </c>
      <c r="M56" s="22" t="str">
        <f ca="1" t="shared" si="101"/>
        <v/>
      </c>
      <c r="N56" s="22" t="str">
        <f ca="1" t="shared" si="102"/>
        <v/>
      </c>
      <c r="O56" s="22" t="str">
        <f ca="1" t="shared" si="103"/>
        <v/>
      </c>
      <c r="P56" s="22" t="str">
        <f ca="1" t="shared" si="104"/>
        <v/>
      </c>
      <c r="Q56" s="22" t="str">
        <f ca="1" t="shared" si="105"/>
        <v/>
      </c>
      <c r="R56" s="22" t="str">
        <f ca="1" t="shared" si="106"/>
        <v/>
      </c>
      <c r="S56" s="22" t="str">
        <f ca="1" t="shared" si="107"/>
        <v/>
      </c>
      <c r="T56" s="22" t="str">
        <f ca="1" t="shared" si="108"/>
        <v/>
      </c>
      <c r="U56" s="22" t="str">
        <f ca="1" t="shared" si="109"/>
        <v/>
      </c>
      <c r="V56" s="22" t="str">
        <f ca="1" t="shared" si="110"/>
        <v/>
      </c>
      <c r="W56" s="22" t="str">
        <f ca="1" t="shared" si="111"/>
        <v/>
      </c>
      <c r="X56" s="22" t="str">
        <f ca="1" t="shared" si="112"/>
        <v/>
      </c>
      <c r="Y56" s="22" t="str">
        <f ca="1" t="shared" si="113"/>
        <v/>
      </c>
      <c r="Z56" s="22" t="str">
        <f ca="1" t="shared" si="114"/>
        <v/>
      </c>
      <c r="AA56" s="22" t="str">
        <f ca="1" t="shared" si="115"/>
        <v/>
      </c>
      <c r="AB56" s="22" t="str">
        <f ca="1" t="shared" si="116"/>
        <v/>
      </c>
      <c r="AC56" s="22" t="str">
        <f ca="1" t="shared" si="117"/>
        <v/>
      </c>
      <c r="AD56" s="22" t="str">
        <f ca="1" t="shared" si="118"/>
        <v/>
      </c>
      <c r="AE56" s="22" t="str">
        <f ca="1" t="shared" si="119"/>
        <v/>
      </c>
    </row>
    <row r="57" hidden="1" spans="15:23">
      <c r="O57" s="22"/>
      <c r="P57" s="22"/>
      <c r="Q57" s="22"/>
      <c r="R57" s="22"/>
      <c r="S57" s="22"/>
      <c r="T57" s="22"/>
      <c r="U57" s="22"/>
      <c r="V57" s="22"/>
      <c r="W57" s="22"/>
    </row>
    <row r="58" hidden="1" spans="1:31">
      <c r="A58" s="22" t="str">
        <f ca="1" t="shared" ref="A58:A62" si="120">IF($A40="","",IF(INDIRECT(ADDRESS(ROW()-18,IF(AND($C22=$C20,$E22=$E20),MATCH($G20,$A40:$AE40,0)+COLUMN()-1,COLUMN())))="","",INDIRECT(ADDRESS(ROW()-18,IF(AND($C22=$C20,$E22=$E20),MATCH($G20,$A40:$AE40,0)+COLUMN()-1,COLUMN())))))</f>
        <v/>
      </c>
      <c r="B58" s="22" t="str">
        <f ca="1" t="shared" si="90"/>
        <v/>
      </c>
      <c r="C58" s="22" t="str">
        <f ca="1" t="shared" si="91"/>
        <v/>
      </c>
      <c r="D58" s="22" t="str">
        <f ca="1" t="shared" si="92"/>
        <v/>
      </c>
      <c r="E58" s="22" t="str">
        <f ca="1" t="shared" si="93"/>
        <v/>
      </c>
      <c r="F58" s="22" t="str">
        <f ca="1" t="shared" si="94"/>
        <v/>
      </c>
      <c r="G58" s="22" t="str">
        <f ca="1" t="shared" si="95"/>
        <v/>
      </c>
      <c r="H58" s="22" t="str">
        <f ca="1" t="shared" si="96"/>
        <v/>
      </c>
      <c r="I58" s="22" t="str">
        <f ca="1" t="shared" si="97"/>
        <v/>
      </c>
      <c r="J58" s="22" t="str">
        <f ca="1" t="shared" si="98"/>
        <v/>
      </c>
      <c r="K58" s="22" t="str">
        <f ca="1" t="shared" si="99"/>
        <v/>
      </c>
      <c r="L58" s="22" t="str">
        <f ca="1" t="shared" si="100"/>
        <v/>
      </c>
      <c r="M58" s="22" t="str">
        <f ca="1" t="shared" si="101"/>
        <v/>
      </c>
      <c r="N58" s="22" t="str">
        <f ca="1" t="shared" si="102"/>
        <v/>
      </c>
      <c r="O58" s="22" t="str">
        <f ca="1" t="shared" si="103"/>
        <v/>
      </c>
      <c r="P58" s="22" t="str">
        <f ca="1" t="shared" si="104"/>
        <v/>
      </c>
      <c r="Q58" s="22" t="str">
        <f ca="1" t="shared" si="105"/>
        <v/>
      </c>
      <c r="R58" s="22" t="str">
        <f ca="1" t="shared" si="106"/>
        <v/>
      </c>
      <c r="S58" s="22" t="str">
        <f ca="1" t="shared" si="107"/>
        <v/>
      </c>
      <c r="T58" s="22" t="str">
        <f ca="1" t="shared" si="108"/>
        <v/>
      </c>
      <c r="U58" s="22" t="str">
        <f ca="1" t="shared" si="109"/>
        <v/>
      </c>
      <c r="V58" s="22" t="str">
        <f ca="1" t="shared" si="110"/>
        <v/>
      </c>
      <c r="W58" s="22" t="str">
        <f ca="1" t="shared" si="111"/>
        <v/>
      </c>
      <c r="X58" s="22" t="str">
        <f ca="1" t="shared" si="112"/>
        <v/>
      </c>
      <c r="Y58" s="22" t="str">
        <f ca="1" t="shared" si="113"/>
        <v/>
      </c>
      <c r="Z58" s="22" t="str">
        <f ca="1" t="shared" si="114"/>
        <v/>
      </c>
      <c r="AA58" s="22" t="str">
        <f ca="1" t="shared" si="115"/>
        <v/>
      </c>
      <c r="AB58" s="22" t="str">
        <f ca="1" t="shared" si="116"/>
        <v/>
      </c>
      <c r="AC58" s="22" t="str">
        <f ca="1" t="shared" si="117"/>
        <v/>
      </c>
      <c r="AD58" s="22" t="str">
        <f ca="1" t="shared" si="118"/>
        <v/>
      </c>
      <c r="AE58" s="22" t="str">
        <f ca="1" t="shared" si="119"/>
        <v/>
      </c>
    </row>
    <row r="59" hidden="1" spans="15:23">
      <c r="O59" s="22"/>
      <c r="P59" s="22"/>
      <c r="Q59" s="22"/>
      <c r="R59" s="22"/>
      <c r="S59" s="22"/>
      <c r="T59" s="22"/>
      <c r="U59" s="22"/>
      <c r="V59" s="22"/>
      <c r="W59" s="22"/>
    </row>
    <row r="60" hidden="1" spans="1:31">
      <c r="A60" s="22" t="str">
        <f ca="1" t="shared" si="120"/>
        <v/>
      </c>
      <c r="B60" s="22" t="str">
        <f ca="1" t="shared" ref="B60:B64" si="121">IF($A42="","",IF(INDIRECT(ADDRESS(ROW()-18,IF(AND($C24=$C22,$E24=$E22),MATCH($G22,$A42:$AE42,0)+COLUMN()-1,COLUMN())))="","",INDIRECT(ADDRESS(ROW()-18,IF(AND($C24=$C22,$E24=$E22),MATCH($G22,$A42:$AE42,0)+COLUMN()-1,COLUMN())))))</f>
        <v/>
      </c>
      <c r="C60" s="22" t="str">
        <f ca="1" t="shared" ref="C60:C64" si="122">IF($A42="","",IF(INDIRECT(ADDRESS(ROW()-18,IF(AND($C24=$C22,$E24=$E22),MATCH($G22,$A42:$AE42,0)+COLUMN()-1,COLUMN())))="","",INDIRECT(ADDRESS(ROW()-18,IF(AND($C24=$C22,$E24=$E22),MATCH($G22,$A42:$AE42,0)+COLUMN()-1,COLUMN())))))</f>
        <v/>
      </c>
      <c r="D60" s="22" t="str">
        <f ca="1" t="shared" ref="D60:D64" si="123">IF($A42="","",IF(INDIRECT(ADDRESS(ROW()-18,IF(AND($C24=$C22,$E24=$E22),MATCH($G22,$A42:$AE42,0)+COLUMN()-1,COLUMN())))="","",INDIRECT(ADDRESS(ROW()-18,IF(AND($C24=$C22,$E24=$E22),MATCH($G22,$A42:$AE42,0)+COLUMN()-1,COLUMN())))))</f>
        <v/>
      </c>
      <c r="E60" s="22" t="str">
        <f ca="1" t="shared" ref="E60:E64" si="124">IF($A42="","",IF(INDIRECT(ADDRESS(ROW()-18,IF(AND($C24=$C22,$E24=$E22),MATCH($G22,$A42:$AE42,0)+COLUMN()-1,COLUMN())))="","",INDIRECT(ADDRESS(ROW()-18,IF(AND($C24=$C22,$E24=$E22),MATCH($G22,$A42:$AE42,0)+COLUMN()-1,COLUMN())))))</f>
        <v/>
      </c>
      <c r="F60" s="22" t="str">
        <f ca="1" t="shared" ref="F60:F64" si="125">IF($A42="","",IF(INDIRECT(ADDRESS(ROW()-18,IF(AND($C24=$C22,$E24=$E22),MATCH($G22,$A42:$AE42,0)+COLUMN()-1,COLUMN())))="","",INDIRECT(ADDRESS(ROW()-18,IF(AND($C24=$C22,$E24=$E22),MATCH($G22,$A42:$AE42,0)+COLUMN()-1,COLUMN())))))</f>
        <v/>
      </c>
      <c r="G60" s="22" t="str">
        <f ca="1" t="shared" ref="G60:G64" si="126">IF($A42="","",IF(INDIRECT(ADDRESS(ROW()-18,IF(AND($C24=$C22,$E24=$E22),MATCH($G22,$A42:$AE42,0)+COLUMN()-1,COLUMN())))="","",INDIRECT(ADDRESS(ROW()-18,IF(AND($C24=$C22,$E24=$E22),MATCH($G22,$A42:$AE42,0)+COLUMN()-1,COLUMN())))))</f>
        <v/>
      </c>
      <c r="H60" s="22" t="str">
        <f ca="1" t="shared" ref="H60:H64" si="127">IF($A42="","",IF(INDIRECT(ADDRESS(ROW()-18,IF(AND($C24=$C22,$E24=$E22),MATCH($G22,$A42:$AE42,0)+COLUMN()-1,COLUMN())))="","",INDIRECT(ADDRESS(ROW()-18,IF(AND($C24=$C22,$E24=$E22),MATCH($G22,$A42:$AE42,0)+COLUMN()-1,COLUMN())))))</f>
        <v/>
      </c>
      <c r="I60" s="22" t="str">
        <f ca="1" t="shared" ref="I60:I64" si="128">IF($A42="","",IF(INDIRECT(ADDRESS(ROW()-18,IF(AND($C24=$C22,$E24=$E22),MATCH($G22,$A42:$AE42,0)+COLUMN()-1,COLUMN())))="","",INDIRECT(ADDRESS(ROW()-18,IF(AND($C24=$C22,$E24=$E22),MATCH($G22,$A42:$AE42,0)+COLUMN()-1,COLUMN())))))</f>
        <v/>
      </c>
      <c r="J60" s="22" t="str">
        <f ca="1" t="shared" ref="J60:J64" si="129">IF($A42="","",IF(INDIRECT(ADDRESS(ROW()-18,IF(AND($C24=$C22,$E24=$E22),MATCH($G22,$A42:$AE42,0)+COLUMN()-1,COLUMN())))="","",INDIRECT(ADDRESS(ROW()-18,IF(AND($C24=$C22,$E24=$E22),MATCH($G22,$A42:$AE42,0)+COLUMN()-1,COLUMN())))))</f>
        <v/>
      </c>
      <c r="K60" s="22" t="str">
        <f ca="1" t="shared" ref="K60:K64" si="130">IF($A42="","",IF(INDIRECT(ADDRESS(ROW()-18,IF(AND($C24=$C22,$E24=$E22),MATCH($G22,$A42:$AE42,0)+COLUMN()-1,COLUMN())))="","",INDIRECT(ADDRESS(ROW()-18,IF(AND($C24=$C22,$E24=$E22),MATCH($G22,$A42:$AE42,0)+COLUMN()-1,COLUMN())))))</f>
        <v/>
      </c>
      <c r="L60" s="22" t="str">
        <f ca="1" t="shared" ref="L60:L64" si="131">IF($A42="","",IF(INDIRECT(ADDRESS(ROW()-18,IF(AND($C24=$C22,$E24=$E22),MATCH($G22,$A42:$AE42,0)+COLUMN()-1,COLUMN())))="","",INDIRECT(ADDRESS(ROW()-18,IF(AND($C24=$C22,$E24=$E22),MATCH($G22,$A42:$AE42,0)+COLUMN()-1,COLUMN())))))</f>
        <v/>
      </c>
      <c r="M60" s="22" t="str">
        <f ca="1" t="shared" ref="M60:M64" si="132">IF($A42="","",IF(INDIRECT(ADDRESS(ROW()-18,IF(AND($C24=$C22,$E24=$E22),MATCH($G22,$A42:$AE42,0)+COLUMN()-1,COLUMN())))="","",INDIRECT(ADDRESS(ROW()-18,IF(AND($C24=$C22,$E24=$E22),MATCH($G22,$A42:$AE42,0)+COLUMN()-1,COLUMN())))))</f>
        <v/>
      </c>
      <c r="N60" s="22" t="str">
        <f ca="1" t="shared" ref="N60:N64" si="133">IF($A42="","",IF(INDIRECT(ADDRESS(ROW()-18,IF(AND($C24=$C22,$E24=$E22),MATCH($G22,$A42:$AE42,0)+COLUMN()-1,COLUMN())))="","",INDIRECT(ADDRESS(ROW()-18,IF(AND($C24=$C22,$E24=$E22),MATCH($G22,$A42:$AE42,0)+COLUMN()-1,COLUMN())))))</f>
        <v/>
      </c>
      <c r="O60" s="22" t="str">
        <f ca="1" t="shared" ref="O60:O64" si="134">IF($A42="","",IF(INDIRECT(ADDRESS(ROW()-18,IF(AND($C24=$C22,$E24=$E22),MATCH($G22,$A42:$AE42,0)+COLUMN()-1,COLUMN())))="","",INDIRECT(ADDRESS(ROW()-18,IF(AND($C24=$C22,$E24=$E22),MATCH($G22,$A42:$AE42,0)+COLUMN()-1,COLUMN())))))</f>
        <v/>
      </c>
      <c r="P60" s="22" t="str">
        <f ca="1" t="shared" ref="P60:P64" si="135">IF($A42="","",IF(INDIRECT(ADDRESS(ROW()-18,IF(AND($C24=$C22,$E24=$E22),MATCH($G22,$A42:$AE42,0)+COLUMN()-1,COLUMN())))="","",INDIRECT(ADDRESS(ROW()-18,IF(AND($C24=$C22,$E24=$E22),MATCH($G22,$A42:$AE42,0)+COLUMN()-1,COLUMN())))))</f>
        <v/>
      </c>
      <c r="Q60" s="22" t="str">
        <f ca="1" t="shared" ref="Q60:Q64" si="136">IF($A42="","",IF(INDIRECT(ADDRESS(ROW()-18,IF(AND($C24=$C22,$E24=$E22),MATCH($G22,$A42:$AE42,0)+COLUMN()-1,COLUMN())))="","",INDIRECT(ADDRESS(ROW()-18,IF(AND($C24=$C22,$E24=$E22),MATCH($G22,$A42:$AE42,0)+COLUMN()-1,COLUMN())))))</f>
        <v/>
      </c>
      <c r="R60" s="22" t="str">
        <f ca="1" t="shared" ref="R60:R64" si="137">IF($A42="","",IF(INDIRECT(ADDRESS(ROW()-18,IF(AND($C24=$C22,$E24=$E22),MATCH($G22,$A42:$AE42,0)+COLUMN()-1,COLUMN())))="","",INDIRECT(ADDRESS(ROW()-18,IF(AND($C24=$C22,$E24=$E22),MATCH($G22,$A42:$AE42,0)+COLUMN()-1,COLUMN())))))</f>
        <v/>
      </c>
      <c r="S60" s="22" t="str">
        <f ca="1" t="shared" ref="S60:S64" si="138">IF($A42="","",IF(INDIRECT(ADDRESS(ROW()-18,IF(AND($C24=$C22,$E24=$E22),MATCH($G22,$A42:$AE42,0)+COLUMN()-1,COLUMN())))="","",INDIRECT(ADDRESS(ROW()-18,IF(AND($C24=$C22,$E24=$E22),MATCH($G22,$A42:$AE42,0)+COLUMN()-1,COLUMN())))))</f>
        <v/>
      </c>
      <c r="T60" s="22" t="str">
        <f ca="1" t="shared" ref="T60:T64" si="139">IF($A42="","",IF(INDIRECT(ADDRESS(ROW()-18,IF(AND($C24=$C22,$E24=$E22),MATCH($G22,$A42:$AE42,0)+COLUMN()-1,COLUMN())))="","",INDIRECT(ADDRESS(ROW()-18,IF(AND($C24=$C22,$E24=$E22),MATCH($G22,$A42:$AE42,0)+COLUMN()-1,COLUMN())))))</f>
        <v/>
      </c>
      <c r="U60" s="22" t="str">
        <f ca="1" t="shared" ref="U60:U64" si="140">IF($A42="","",IF(INDIRECT(ADDRESS(ROW()-18,IF(AND($C24=$C22,$E24=$E22),MATCH($G22,$A42:$AE42,0)+COLUMN()-1,COLUMN())))="","",INDIRECT(ADDRESS(ROW()-18,IF(AND($C24=$C22,$E24=$E22),MATCH($G22,$A42:$AE42,0)+COLUMN()-1,COLUMN())))))</f>
        <v/>
      </c>
      <c r="V60" s="22" t="str">
        <f ca="1" t="shared" ref="V60:V64" si="141">IF($A42="","",IF(INDIRECT(ADDRESS(ROW()-18,IF(AND($C24=$C22,$E24=$E22),MATCH($G22,$A42:$AE42,0)+COLUMN()-1,COLUMN())))="","",INDIRECT(ADDRESS(ROW()-18,IF(AND($C24=$C22,$E24=$E22),MATCH($G22,$A42:$AE42,0)+COLUMN()-1,COLUMN())))))</f>
        <v/>
      </c>
      <c r="W60" s="22" t="str">
        <f ca="1" t="shared" ref="W60:W64" si="142">IF($A42="","",IF(INDIRECT(ADDRESS(ROW()-18,IF(AND($C24=$C22,$E24=$E22),MATCH($G22,$A42:$AE42,0)+COLUMN()-1,COLUMN())))="","",INDIRECT(ADDRESS(ROW()-18,IF(AND($C24=$C22,$E24=$E22),MATCH($G22,$A42:$AE42,0)+COLUMN()-1,COLUMN())))))</f>
        <v/>
      </c>
      <c r="X60" s="22" t="str">
        <f ca="1" t="shared" ref="X60:X64" si="143">IF($A42="","",IF(INDIRECT(ADDRESS(ROW()-18,IF(AND($C24=$C22,$E24=$E22),MATCH($G22,$A42:$AE42,0)+COLUMN()-1,COLUMN())))="","",INDIRECT(ADDRESS(ROW()-18,IF(AND($C24=$C22,$E24=$E22),MATCH($G22,$A42:$AE42,0)+COLUMN()-1,COLUMN())))))</f>
        <v/>
      </c>
      <c r="Y60" s="22" t="str">
        <f ca="1" t="shared" ref="Y60:Y64" si="144">IF($A42="","",IF(INDIRECT(ADDRESS(ROW()-18,IF(AND($C24=$C22,$E24=$E22),MATCH($G22,$A42:$AE42,0)+COLUMN()-1,COLUMN())))="","",INDIRECT(ADDRESS(ROW()-18,IF(AND($C24=$C22,$E24=$E22),MATCH($G22,$A42:$AE42,0)+COLUMN()-1,COLUMN())))))</f>
        <v/>
      </c>
      <c r="Z60" s="22" t="str">
        <f ca="1" t="shared" ref="Z60:Z64" si="145">IF($A42="","",IF(INDIRECT(ADDRESS(ROW()-18,IF(AND($C24=$C22,$E24=$E22),MATCH($G22,$A42:$AE42,0)+COLUMN()-1,COLUMN())))="","",INDIRECT(ADDRESS(ROW()-18,IF(AND($C24=$C22,$E24=$E22),MATCH($G22,$A42:$AE42,0)+COLUMN()-1,COLUMN())))))</f>
        <v/>
      </c>
      <c r="AA60" s="22" t="str">
        <f ca="1" t="shared" ref="AA60:AA64" si="146">IF($A42="","",IF(INDIRECT(ADDRESS(ROW()-18,IF(AND($C24=$C22,$E24=$E22),MATCH($G22,$A42:$AE42,0)+COLUMN()-1,COLUMN())))="","",INDIRECT(ADDRESS(ROW()-18,IF(AND($C24=$C22,$E24=$E22),MATCH($G22,$A42:$AE42,0)+COLUMN()-1,COLUMN())))))</f>
        <v/>
      </c>
      <c r="AB60" s="22" t="str">
        <f ca="1" t="shared" ref="AB60:AB64" si="147">IF($A42="","",IF(INDIRECT(ADDRESS(ROW()-18,IF(AND($C24=$C22,$E24=$E22),MATCH($G22,$A42:$AE42,0)+COLUMN()-1,COLUMN())))="","",INDIRECT(ADDRESS(ROW()-18,IF(AND($C24=$C22,$E24=$E22),MATCH($G22,$A42:$AE42,0)+COLUMN()-1,COLUMN())))))</f>
        <v/>
      </c>
      <c r="AC60" s="22" t="str">
        <f ca="1" t="shared" ref="AC60:AC64" si="148">IF($A42="","",IF(INDIRECT(ADDRESS(ROW()-18,IF(AND($C24=$C22,$E24=$E22),MATCH($G22,$A42:$AE42,0)+COLUMN()-1,COLUMN())))="","",INDIRECT(ADDRESS(ROW()-18,IF(AND($C24=$C22,$E24=$E22),MATCH($G22,$A42:$AE42,0)+COLUMN()-1,COLUMN())))))</f>
        <v/>
      </c>
      <c r="AD60" s="22" t="str">
        <f ca="1" t="shared" ref="AD60:AD64" si="149">IF($A42="","",IF(INDIRECT(ADDRESS(ROW()-18,IF(AND($C24=$C22,$E24=$E22),MATCH($G22,$A42:$AE42,0)+COLUMN()-1,COLUMN())))="","",INDIRECT(ADDRESS(ROW()-18,IF(AND($C24=$C22,$E24=$E22),MATCH($G22,$A42:$AE42,0)+COLUMN()-1,COLUMN())))))</f>
        <v/>
      </c>
      <c r="AE60" s="22" t="str">
        <f ca="1" t="shared" ref="AE60:AE64" si="150">IF($A42="","",IF(INDIRECT(ADDRESS(ROW()-18,IF(AND($C24=$C22,$E24=$E22),MATCH($G22,$A42:$AE42,0)+COLUMN()-1,COLUMN())))="","",INDIRECT(ADDRESS(ROW()-18,IF(AND($C24=$C22,$E24=$E22),MATCH($G22,$A42:$AE42,0)+COLUMN()-1,COLUMN())))))</f>
        <v/>
      </c>
    </row>
    <row r="61" hidden="1" spans="15:23">
      <c r="O61" s="22"/>
      <c r="P61" s="22"/>
      <c r="Q61" s="22"/>
      <c r="R61" s="22"/>
      <c r="S61" s="22"/>
      <c r="T61" s="22"/>
      <c r="U61" s="22"/>
      <c r="V61" s="22"/>
      <c r="W61" s="22"/>
    </row>
    <row r="62" hidden="1" spans="1:31">
      <c r="A62" s="22" t="str">
        <f ca="1" t="shared" si="120"/>
        <v/>
      </c>
      <c r="B62" s="22" t="str">
        <f ca="1" t="shared" si="121"/>
        <v/>
      </c>
      <c r="C62" s="22" t="str">
        <f ca="1" t="shared" si="122"/>
        <v/>
      </c>
      <c r="D62" s="22" t="str">
        <f ca="1" t="shared" si="123"/>
        <v/>
      </c>
      <c r="E62" s="22" t="str">
        <f ca="1" t="shared" si="124"/>
        <v/>
      </c>
      <c r="F62" s="22" t="str">
        <f ca="1" t="shared" si="125"/>
        <v/>
      </c>
      <c r="G62" s="22" t="str">
        <f ca="1" t="shared" si="126"/>
        <v/>
      </c>
      <c r="H62" s="22" t="str">
        <f ca="1" t="shared" si="127"/>
        <v/>
      </c>
      <c r="I62" s="22" t="str">
        <f ca="1" t="shared" si="128"/>
        <v/>
      </c>
      <c r="J62" s="22" t="str">
        <f ca="1" t="shared" si="129"/>
        <v/>
      </c>
      <c r="K62" s="22" t="str">
        <f ca="1" t="shared" si="130"/>
        <v/>
      </c>
      <c r="L62" s="22" t="str">
        <f ca="1" t="shared" si="131"/>
        <v/>
      </c>
      <c r="M62" s="22" t="str">
        <f ca="1" t="shared" si="132"/>
        <v/>
      </c>
      <c r="N62" s="22" t="str">
        <f ca="1" t="shared" si="133"/>
        <v/>
      </c>
      <c r="O62" s="22" t="str">
        <f ca="1" t="shared" si="134"/>
        <v/>
      </c>
      <c r="P62" s="22" t="str">
        <f ca="1" t="shared" si="135"/>
        <v/>
      </c>
      <c r="Q62" s="22" t="str">
        <f ca="1" t="shared" si="136"/>
        <v/>
      </c>
      <c r="R62" s="22" t="str">
        <f ca="1" t="shared" si="137"/>
        <v/>
      </c>
      <c r="S62" s="22" t="str">
        <f ca="1" t="shared" si="138"/>
        <v/>
      </c>
      <c r="T62" s="22" t="str">
        <f ca="1" t="shared" si="139"/>
        <v/>
      </c>
      <c r="U62" s="22" t="str">
        <f ca="1" t="shared" si="140"/>
        <v/>
      </c>
      <c r="V62" s="22" t="str">
        <f ca="1" t="shared" si="141"/>
        <v/>
      </c>
      <c r="W62" s="22" t="str">
        <f ca="1" t="shared" si="142"/>
        <v/>
      </c>
      <c r="X62" s="22" t="str">
        <f ca="1" t="shared" si="143"/>
        <v/>
      </c>
      <c r="Y62" s="22" t="str">
        <f ca="1" t="shared" si="144"/>
        <v/>
      </c>
      <c r="Z62" s="22" t="str">
        <f ca="1" t="shared" si="145"/>
        <v/>
      </c>
      <c r="AA62" s="22" t="str">
        <f ca="1" t="shared" si="146"/>
        <v/>
      </c>
      <c r="AB62" s="22" t="str">
        <f ca="1" t="shared" si="147"/>
        <v/>
      </c>
      <c r="AC62" s="22" t="str">
        <f ca="1" t="shared" si="148"/>
        <v/>
      </c>
      <c r="AD62" s="22" t="str">
        <f ca="1" t="shared" si="149"/>
        <v/>
      </c>
      <c r="AE62" s="22" t="str">
        <f ca="1" t="shared" si="150"/>
        <v/>
      </c>
    </row>
    <row r="63" hidden="1" spans="15:23">
      <c r="O63" s="22"/>
      <c r="P63" s="22"/>
      <c r="Q63" s="22"/>
      <c r="R63" s="22"/>
      <c r="S63" s="22"/>
      <c r="T63" s="22"/>
      <c r="U63" s="22"/>
      <c r="V63" s="22"/>
      <c r="W63" s="22"/>
    </row>
    <row r="64" hidden="1" spans="1:31">
      <c r="A64" s="22" t="str">
        <f ca="1">IF($A46="","",IF(INDIRECT(ADDRESS(ROW()-18,IF(AND($C28=$C26,$E28=$E26),MATCH($G26,$A46:$AE46,0)+COLUMN()-1,COLUMN())))="","",INDIRECT(ADDRESS(ROW()-18,IF(AND($C28=$C26,$E28=$E26),MATCH($G26,$A46:$AE46,0)+COLUMN()-1,COLUMN())))))</f>
        <v/>
      </c>
      <c r="B64" s="22" t="str">
        <f ca="1" t="shared" si="121"/>
        <v/>
      </c>
      <c r="C64" s="22" t="str">
        <f ca="1" t="shared" si="122"/>
        <v/>
      </c>
      <c r="D64" s="22" t="str">
        <f ca="1" t="shared" si="123"/>
        <v/>
      </c>
      <c r="E64" s="22" t="str">
        <f ca="1" t="shared" si="124"/>
        <v/>
      </c>
      <c r="F64" s="22" t="str">
        <f ca="1" t="shared" si="125"/>
        <v/>
      </c>
      <c r="G64" s="22" t="str">
        <f ca="1" t="shared" si="126"/>
        <v/>
      </c>
      <c r="H64" s="22" t="str">
        <f ca="1" t="shared" si="127"/>
        <v/>
      </c>
      <c r="I64" s="22" t="str">
        <f ca="1" t="shared" si="128"/>
        <v/>
      </c>
      <c r="J64" s="22" t="str">
        <f ca="1" t="shared" si="129"/>
        <v/>
      </c>
      <c r="K64" s="22" t="str">
        <f ca="1" t="shared" si="130"/>
        <v/>
      </c>
      <c r="L64" s="22" t="str">
        <f ca="1" t="shared" si="131"/>
        <v/>
      </c>
      <c r="M64" s="22" t="str">
        <f ca="1" t="shared" si="132"/>
        <v/>
      </c>
      <c r="N64" s="22" t="str">
        <f ca="1" t="shared" si="133"/>
        <v/>
      </c>
      <c r="O64" s="22" t="str">
        <f ca="1" t="shared" si="134"/>
        <v/>
      </c>
      <c r="P64" s="22" t="str">
        <f ca="1" t="shared" si="135"/>
        <v/>
      </c>
      <c r="Q64" s="22" t="str">
        <f ca="1" t="shared" si="136"/>
        <v/>
      </c>
      <c r="R64" s="22" t="str">
        <f ca="1" t="shared" si="137"/>
        <v/>
      </c>
      <c r="S64" s="22" t="str">
        <f ca="1" t="shared" si="138"/>
        <v/>
      </c>
      <c r="T64" s="22" t="str">
        <f ca="1" t="shared" si="139"/>
        <v/>
      </c>
      <c r="U64" s="22" t="str">
        <f ca="1" t="shared" si="140"/>
        <v/>
      </c>
      <c r="V64" s="22" t="str">
        <f ca="1" t="shared" si="141"/>
        <v/>
      </c>
      <c r="W64" s="22" t="str">
        <f ca="1" t="shared" si="142"/>
        <v/>
      </c>
      <c r="X64" s="22" t="str">
        <f ca="1" t="shared" si="143"/>
        <v/>
      </c>
      <c r="Y64" s="22" t="str">
        <f ca="1" t="shared" si="144"/>
        <v/>
      </c>
      <c r="Z64" s="22" t="str">
        <f ca="1" t="shared" si="145"/>
        <v/>
      </c>
      <c r="AA64" s="22" t="str">
        <f ca="1" t="shared" si="146"/>
        <v/>
      </c>
      <c r="AB64" s="22" t="str">
        <f ca="1" t="shared" si="147"/>
        <v/>
      </c>
      <c r="AC64" s="22" t="str">
        <f ca="1" t="shared" si="148"/>
        <v/>
      </c>
      <c r="AD64" s="22" t="str">
        <f ca="1" t="shared" si="149"/>
        <v/>
      </c>
      <c r="AE64" s="22" t="str">
        <f ca="1" t="shared" si="150"/>
        <v/>
      </c>
    </row>
    <row r="65" hidden="1" spans="15:23">
      <c r="O65" s="22"/>
      <c r="P65" s="22"/>
      <c r="Q65" s="22"/>
      <c r="R65" s="22"/>
      <c r="S65" s="22"/>
      <c r="T65" s="22"/>
      <c r="U65" s="22"/>
      <c r="V65" s="22"/>
      <c r="W65" s="22"/>
    </row>
    <row r="66" hidden="1" spans="1:31">
      <c r="A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B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C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D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E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F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G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H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I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J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K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L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M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N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O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P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Q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R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S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T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U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V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W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X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Y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Z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AA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AB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AC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AD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  <c r="AE66" s="22" t="str">
        <f ca="1">IF($A48="","",IF(INDIRECT(ADDRESS(ROW()-18,IF(AND($C30=$C28,$E30=$E28),MATCH($G28,$A48:$AE48,0)+COLUMN()-1,COLUMN())))="","",INDIRECT(ADDRESS(ROW()-18,IF(AND($C30=$C28,$E30=$E28),MATCH($G28,$A48:$AE48,0)+COLUMN()-1,COLUMN())))))</f>
        <v/>
      </c>
    </row>
    <row r="67" spans="15:23">
      <c r="O67" s="22"/>
      <c r="P67" s="22"/>
      <c r="Q67" s="22"/>
      <c r="R67" s="22"/>
      <c r="S67" s="22"/>
      <c r="T67" s="22"/>
      <c r="U67" s="22"/>
      <c r="V67" s="22"/>
      <c r="W67" s="22"/>
    </row>
    <row r="68" spans="15:23">
      <c r="O68" s="22"/>
      <c r="P68" s="22"/>
      <c r="Q68" s="22"/>
      <c r="R68" s="22"/>
      <c r="S68" s="22"/>
      <c r="T68" s="22"/>
      <c r="U68" s="22"/>
      <c r="V68" s="22"/>
      <c r="W68" s="22"/>
    </row>
  </sheetData>
  <sheetProtection password="823B" sheet="1" selectLockedCells="1" objects="1"/>
  <mergeCells count="15">
    <mergeCell ref="B2:G2"/>
    <mergeCell ref="I2:N2"/>
    <mergeCell ref="Y2:AG2"/>
    <mergeCell ref="C4:G4"/>
    <mergeCell ref="C6:G6"/>
    <mergeCell ref="I8:N8"/>
    <mergeCell ref="I9:N9"/>
    <mergeCell ref="I10:N10"/>
    <mergeCell ref="I11:N11"/>
    <mergeCell ref="I12:N12"/>
    <mergeCell ref="I13:N13"/>
    <mergeCell ref="I14:N14"/>
    <mergeCell ref="I15:N15"/>
    <mergeCell ref="I16:N16"/>
    <mergeCell ref="I17:N17"/>
  </mergeCells>
  <dataValidations count="26">
    <dataValidation type="list" allowBlank="1" showInputMessage="1" showErrorMessage="1" errorTitle="副数错误" error="请选择正确的副数。" sqref="J4">
      <formula1>"1,2,3,4"</formula1>
    </dataValidation>
    <dataValidation type="list" allowBlank="1" showInputMessage="1" showErrorMessage="1" errorTitle="副数错误" error="请选择正确的副数。" sqref="L4">
      <formula1>$P$9:$Q$9</formula1>
    </dataValidation>
    <dataValidation type="whole" operator="between" allowBlank="1" showInputMessage="1" showErrorMessage="1" errorTitle="副数错误" error="请输入一个正整数。" sqref="N4">
      <formula1>0</formula1>
      <formula2>L4</formula2>
    </dataValidation>
    <dataValidation type="list" allowBlank="1" showInputMessage="1" showErrorMessage="1" errorTitle="人数错误" error="请选择正确的人数。" sqref="J6">
      <formula1>"4,5,6,7,8,9,10,11"</formula1>
    </dataValidation>
    <dataValidation type="list" allowBlank="1" showInputMessage="1" showErrorMessage="1" sqref="L6">
      <formula1>$Z$5:$Z$30</formula1>
    </dataValidation>
    <dataValidation type="list" allowBlank="1" showInputMessage="1" showErrorMessage="1" errorTitle="选择错误" error="请选择正确的首轮座位编排方式。" sqref="C10">
      <formula1>"抽签编排,手动编排"</formula1>
    </dataValidation>
    <dataValidation type="whole" operator="between" allowBlank="1" showInputMessage="1" showErrorMessage="1" error="请填写正确的年份。" sqref="C14">
      <formula1>2000</formula1>
      <formula2>2500</formula2>
    </dataValidation>
    <dataValidation type="list" allowBlank="1" showInputMessage="1" showErrorMessage="1" errorTitle="日期错误" error="请选择正确的月份。" sqref="E14">
      <formula1>$L$33:$W$33</formula1>
    </dataValidation>
    <dataValidation type="list" allowBlank="1" showInputMessage="1" showErrorMessage="1" errorTitle="日期错误" error="请选择正确的日期。" sqref="G14">
      <formula1>$A$50:$AE$50</formula1>
    </dataValidation>
    <dataValidation type="list" allowBlank="1" showInputMessage="1" showErrorMessage="1" error="请选择正确的年份（本场比赛日期应在上场比赛日期之后）。" sqref="C16">
      <formula1>$A$33:$K$33</formula1>
    </dataValidation>
    <dataValidation type="list" allowBlank="1" showInputMessage="1" showErrorMessage="1" errorTitle="日期错误" error="请选择正确的月份（本场比赛日期应在上场比赛日期之后）。" sqref="E16 E18 E20 E22 E24 E26 E28 E30">
      <formula1>$L$35:$W$35</formula1>
    </dataValidation>
    <dataValidation type="list" allowBlank="1" showInputMessage="1" showErrorMessage="1" errorTitle="日期错误" error="请选择正确的日期（本场比赛日期应在上场比赛日期之后）。" sqref="G16">
      <formula1>$A$52:$AE$52</formula1>
    </dataValidation>
    <dataValidation type="list" allowBlank="1" showInputMessage="1" showErrorMessage="1" error="请选择正确的年份（本场比赛日期应在上场比赛日期之后）。" sqref="C18">
      <formula1>$A$35:$K$35</formula1>
    </dataValidation>
    <dataValidation type="list" allowBlank="1" showInputMessage="1" showErrorMessage="1" errorTitle="日期错误" error="请选择正确的日期（本场比赛日期应在上场比赛日期之后）。" sqref="G18">
      <formula1>$A$54:$AE$54</formula1>
    </dataValidation>
    <dataValidation type="list" allowBlank="1" showInputMessage="1" showErrorMessage="1" error="请选择正确的年份（本场比赛日期应在上场比赛日期之后）。" sqref="C20">
      <formula1>$A$37:$K$37</formula1>
    </dataValidation>
    <dataValidation type="list" allowBlank="1" showInputMessage="1" showErrorMessage="1" errorTitle="日期错误" error="请选择正确的日期（本场比赛日期应在上场比赛日期之后）。" sqref="G20">
      <formula1>$A$56:$AE$56</formula1>
    </dataValidation>
    <dataValidation type="list" allowBlank="1" showInputMessage="1" showErrorMessage="1" error="请选择正确的年份（本场比赛日期应在上场比赛日期之后）。" sqref="C22">
      <formula1>$A$39:$K$39</formula1>
    </dataValidation>
    <dataValidation type="list" allowBlank="1" showInputMessage="1" showErrorMessage="1" errorTitle="日期错误" error="请选择正确的日期（本场比赛日期应在上场比赛日期之后）。" sqref="G22">
      <formula1>$A$58:$AE$58</formula1>
    </dataValidation>
    <dataValidation type="list" allowBlank="1" showInputMessage="1" showErrorMessage="1" error="请选择正确的年份（本场比赛日期应在上场比赛日期之后）。" sqref="C24">
      <formula1>$A$41:$K$41</formula1>
    </dataValidation>
    <dataValidation type="list" allowBlank="1" showInputMessage="1" showErrorMessage="1" errorTitle="日期错误" error="请选择正确的日期（本场比赛日期应在上场比赛日期之后）。" sqref="G24">
      <formula1>$A$60:$AE$60</formula1>
    </dataValidation>
    <dataValidation type="list" allowBlank="1" showInputMessage="1" showErrorMessage="1" error="请选择正确的年份（本场比赛日期应在上场比赛日期之后）。" sqref="C26">
      <formula1>$A$43:$K$43</formula1>
    </dataValidation>
    <dataValidation type="list" allowBlank="1" showInputMessage="1" showErrorMessage="1" errorTitle="日期错误" error="请选择正确的日期（本场比赛日期应在上场比赛日期之后）。" sqref="G26">
      <formula1>$A$62:$AE$62</formula1>
    </dataValidation>
    <dataValidation type="list" allowBlank="1" showInputMessage="1" showErrorMessage="1" error="请选择正确的年份（本场比赛日期应在上场比赛日期之后）。" sqref="C28">
      <formula1>$A$45:$K$45</formula1>
    </dataValidation>
    <dataValidation type="list" allowBlank="1" showInputMessage="1" showErrorMessage="1" errorTitle="日期错误" error="请选择正确的日期（本场比赛日期应在上场比赛日期之后）。" sqref="G28">
      <formula1>$A$64:$AE$64</formula1>
    </dataValidation>
    <dataValidation type="list" allowBlank="1" showInputMessage="1" showErrorMessage="1" error="请选择正确的年份（本场比赛日期应在上场比赛日期之后）。" sqref="C30">
      <formula1>$A$47:$K$47</formula1>
    </dataValidation>
    <dataValidation type="list" allowBlank="1" showInputMessage="1" showErrorMessage="1" errorTitle="日期错误" error="请选择正确的日期（本场比赛日期应在上场比赛日期之后）。" sqref="G30">
      <formula1>$A$66:$AE$66</formula1>
    </dataValidation>
  </dataValidations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HU514"/>
  <sheetViews>
    <sheetView topLeftCell="E1" workbookViewId="0">
      <selection activeCell="E3" sqref="E3"/>
    </sheetView>
  </sheetViews>
  <sheetFormatPr defaultColWidth="11.8918918918919" defaultRowHeight="14.1"/>
  <cols>
    <col min="1" max="2" width="11.8918918918919" style="22" hidden="1" customWidth="1"/>
    <col min="3" max="4" width="10.7837837837838" style="22" hidden="1" customWidth="1"/>
    <col min="5" max="6" width="10.7837837837838" style="22" customWidth="1"/>
    <col min="7" max="7" width="10.7837837837838" style="22" hidden="1" customWidth="1"/>
    <col min="8" max="9" width="10.7837837837838" style="22" customWidth="1"/>
    <col min="10" max="10" width="5.78378378378378" style="22" customWidth="1"/>
    <col min="11" max="15" width="10.7837837837838" style="22" customWidth="1"/>
    <col min="16" max="16" width="10.7837837837838" style="66" hidden="1" customWidth="1"/>
    <col min="17" max="18" width="10.7837837837838" style="33" hidden="1" customWidth="1"/>
    <col min="19" max="19" width="10.7837837837838" style="67" hidden="1" customWidth="1"/>
    <col min="20" max="20" width="7.54954954954955" style="68" customWidth="1"/>
    <col min="21" max="45" width="11.8918918918919" style="67" hidden="1" customWidth="1"/>
    <col min="46" max="46" width="7.54954954954955" style="22" customWidth="1"/>
    <col min="47" max="68" width="11.8918918918919" style="23" hidden="1" customWidth="1"/>
    <col min="69" max="71" width="11.8918918918919" style="67" hidden="1" customWidth="1"/>
    <col min="72" max="72" width="7.54954954954955" style="22" customWidth="1"/>
    <col min="73" max="94" width="11.8918918918919" style="23" hidden="1" customWidth="1"/>
    <col min="95" max="97" width="11.8918918918919" style="67" hidden="1" customWidth="1"/>
    <col min="98" max="98" width="7.54954954954955" style="22" customWidth="1"/>
    <col min="99" max="120" width="11.8918918918919" style="23" hidden="1" customWidth="1"/>
    <col min="121" max="123" width="11.8918918918919" style="67" hidden="1" customWidth="1"/>
    <col min="124" max="124" width="7.54954954954955" style="22" customWidth="1"/>
    <col min="125" max="146" width="11.8918918918919" style="23" hidden="1" customWidth="1"/>
    <col min="147" max="149" width="11.8918918918919" style="67" hidden="1" customWidth="1"/>
    <col min="150" max="150" width="7.54954954954955" style="22" customWidth="1"/>
    <col min="151" max="172" width="11.8918918918919" style="23" hidden="1" customWidth="1"/>
    <col min="173" max="175" width="11.8918918918919" style="67" hidden="1" customWidth="1"/>
    <col min="176" max="176" width="7.54954954954955" style="22" customWidth="1"/>
    <col min="177" max="198" width="11.8918918918919" style="23" hidden="1" customWidth="1"/>
    <col min="199" max="201" width="11.8918918918919" style="67" hidden="1" customWidth="1"/>
    <col min="202" max="202" width="7.54954954954955" style="22" customWidth="1"/>
    <col min="203" max="224" width="11.8918918918919" style="23" hidden="1" customWidth="1"/>
    <col min="225" max="227" width="11.8918918918919" style="67" hidden="1" customWidth="1"/>
    <col min="228" max="228" width="7.54954954954955" style="22" customWidth="1"/>
    <col min="229" max="229" width="11.8918918918919" style="25" customWidth="1"/>
    <col min="230" max="16384" width="11.8918918918919" style="22" customWidth="1"/>
  </cols>
  <sheetData>
    <row r="1" spans="5:228">
      <c r="E1" s="30" t="s">
        <v>177</v>
      </c>
      <c r="F1" s="30"/>
      <c r="G1" s="30"/>
      <c r="H1" s="30"/>
      <c r="I1" s="30"/>
      <c r="K1" s="30" t="s">
        <v>178</v>
      </c>
      <c r="L1" s="30"/>
      <c r="M1" s="30"/>
      <c r="N1" s="30"/>
      <c r="O1" s="30"/>
      <c r="T1" s="30" t="s">
        <v>179</v>
      </c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30"/>
      <c r="AU1" s="69"/>
      <c r="AV1" s="69"/>
      <c r="AW1" s="69"/>
      <c r="AX1" s="69"/>
      <c r="AY1" s="69"/>
      <c r="AZ1" s="69"/>
      <c r="BA1" s="69"/>
      <c r="BB1" s="69"/>
      <c r="BC1" s="69"/>
      <c r="BD1" s="69"/>
      <c r="BE1" s="69"/>
      <c r="BF1" s="69"/>
      <c r="BG1" s="69"/>
      <c r="BH1" s="69"/>
      <c r="BI1" s="69"/>
      <c r="BJ1" s="69"/>
      <c r="BK1" s="69"/>
      <c r="BL1" s="69"/>
      <c r="BM1" s="69"/>
      <c r="BN1" s="69"/>
      <c r="BO1" s="69"/>
      <c r="BP1" s="69"/>
      <c r="BQ1" s="69"/>
      <c r="BR1" s="69"/>
      <c r="BS1" s="69"/>
      <c r="BT1" s="30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30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30"/>
      <c r="DU1" s="69"/>
      <c r="DV1" s="69"/>
      <c r="DW1" s="69"/>
      <c r="DX1" s="69"/>
      <c r="DY1" s="69"/>
      <c r="DZ1" s="69"/>
      <c r="EA1" s="69"/>
      <c r="EB1" s="69"/>
      <c r="EC1" s="69"/>
      <c r="ED1" s="69"/>
      <c r="EE1" s="69"/>
      <c r="EF1" s="69"/>
      <c r="EG1" s="69"/>
      <c r="EH1" s="69"/>
      <c r="EI1" s="69"/>
      <c r="EJ1" s="69"/>
      <c r="EK1" s="69"/>
      <c r="EL1" s="69"/>
      <c r="EM1" s="69"/>
      <c r="EN1" s="69"/>
      <c r="EO1" s="69"/>
      <c r="EP1" s="69"/>
      <c r="EQ1" s="69"/>
      <c r="ER1" s="69"/>
      <c r="ES1" s="69"/>
      <c r="ET1" s="30"/>
      <c r="EU1" s="69"/>
      <c r="EV1" s="69"/>
      <c r="EW1" s="69"/>
      <c r="EX1" s="69"/>
      <c r="EY1" s="69"/>
      <c r="EZ1" s="69"/>
      <c r="FA1" s="69"/>
      <c r="FB1" s="69"/>
      <c r="FC1" s="69"/>
      <c r="FD1" s="69"/>
      <c r="FE1" s="69"/>
      <c r="FF1" s="69"/>
      <c r="FG1" s="69"/>
      <c r="FH1" s="69"/>
      <c r="FI1" s="69"/>
      <c r="FJ1" s="69"/>
      <c r="FK1" s="69"/>
      <c r="FL1" s="69"/>
      <c r="FM1" s="69"/>
      <c r="FN1" s="69"/>
      <c r="FO1" s="69"/>
      <c r="FP1" s="69"/>
      <c r="FQ1" s="69"/>
      <c r="FR1" s="69"/>
      <c r="FS1" s="69"/>
      <c r="FT1" s="30"/>
      <c r="FU1" s="69"/>
      <c r="FV1" s="69"/>
      <c r="FW1" s="69"/>
      <c r="FX1" s="69"/>
      <c r="FY1" s="69"/>
      <c r="FZ1" s="69"/>
      <c r="GA1" s="69"/>
      <c r="GB1" s="69"/>
      <c r="GC1" s="69"/>
      <c r="GD1" s="69"/>
      <c r="GE1" s="69"/>
      <c r="GF1" s="69"/>
      <c r="GG1" s="69"/>
      <c r="GH1" s="69"/>
      <c r="GI1" s="69"/>
      <c r="GJ1" s="69"/>
      <c r="GK1" s="69"/>
      <c r="GL1" s="69"/>
      <c r="GM1" s="69"/>
      <c r="GN1" s="69"/>
      <c r="GO1" s="69"/>
      <c r="GP1" s="69"/>
      <c r="GQ1" s="69"/>
      <c r="GR1" s="69"/>
      <c r="GS1" s="69"/>
      <c r="GT1" s="30"/>
      <c r="GU1" s="69"/>
      <c r="GV1" s="69"/>
      <c r="GW1" s="69"/>
      <c r="GX1" s="69"/>
      <c r="GY1" s="69"/>
      <c r="GZ1" s="69"/>
      <c r="HA1" s="69"/>
      <c r="HB1" s="69"/>
      <c r="HC1" s="69"/>
      <c r="HD1" s="69"/>
      <c r="HE1" s="69"/>
      <c r="HF1" s="69"/>
      <c r="HG1" s="69"/>
      <c r="HH1" s="69"/>
      <c r="HI1" s="69"/>
      <c r="HJ1" s="69"/>
      <c r="HK1" s="69"/>
      <c r="HL1" s="69"/>
      <c r="HM1" s="69"/>
      <c r="HN1" s="69"/>
      <c r="HO1" s="69"/>
      <c r="HP1" s="69"/>
      <c r="HQ1" s="69"/>
      <c r="HR1" s="69"/>
      <c r="HS1" s="69"/>
      <c r="HT1" s="30"/>
    </row>
    <row r="2" spans="5:228">
      <c r="E2" s="22" t="s">
        <v>180</v>
      </c>
      <c r="F2" s="22" t="s">
        <v>181</v>
      </c>
      <c r="H2" s="22" t="s">
        <v>182</v>
      </c>
      <c r="I2" s="22" t="s">
        <v>183</v>
      </c>
      <c r="K2" s="22" t="s">
        <v>181</v>
      </c>
      <c r="L2" s="22" t="s">
        <v>180</v>
      </c>
      <c r="M2" s="22" t="s">
        <v>184</v>
      </c>
      <c r="N2" s="22" t="s">
        <v>185</v>
      </c>
      <c r="O2" s="22" t="s">
        <v>186</v>
      </c>
      <c r="T2" s="68" t="s">
        <v>167</v>
      </c>
      <c r="AT2" s="68" t="s">
        <v>169</v>
      </c>
      <c r="BT2" s="22" t="s">
        <v>170</v>
      </c>
      <c r="CT2" s="22" t="s">
        <v>171</v>
      </c>
      <c r="DT2" s="22" t="s">
        <v>172</v>
      </c>
      <c r="ET2" s="22" t="s">
        <v>173</v>
      </c>
      <c r="FT2" s="22" t="s">
        <v>174</v>
      </c>
      <c r="GT2" s="22" t="s">
        <v>175</v>
      </c>
      <c r="HT2" s="22" t="s">
        <v>176</v>
      </c>
    </row>
    <row r="3" spans="1:229">
      <c r="A3" s="22" t="str">
        <f>IF(OR(使用指南!$E$30="",比赛操作!$C$10="",$E3=""),"",ROW())</f>
        <v/>
      </c>
      <c r="B3" s="22" t="str">
        <f>IF(OR(使用指南!$E$30="",比赛操作!$C$10="",$E3=""),"",RANK($A3,$A$3:$A$514,1))</f>
        <v/>
      </c>
      <c r="C3" s="22" t="str">
        <f ca="1">IF(OR(使用指南!$E$30="",比赛操作!$C$10="",$E3=""),"",IF(比赛操作!$C$10="抽签编排",RAND(),ROW()-2))</f>
        <v/>
      </c>
      <c r="D3" s="22" t="str">
        <f ca="1" t="shared" ref="D3:D66" si="0">IF(OR($C3="",$E3=""),"",RANK($C3,$C$3:$C$514,1))</f>
        <v/>
      </c>
      <c r="E3" s="31"/>
      <c r="F3" s="22" t="str">
        <f ca="1">IF(OR(使用指南!$E$30&lt;&gt;"√",COUNTA($E$3:$E$514)&lt;ROW()-2,COUNTBLANK($C$3:$C$514)=512),"",ROW()-2)</f>
        <v/>
      </c>
      <c r="G3" s="22" t="str">
        <f ca="1">IFERROR(IF($F3="","",VLOOKUP($F3,$D:$E,2,0)),"")</f>
        <v/>
      </c>
      <c r="H3" s="31" t="str">
        <f ca="1">IF($G3="","",$G3)</f>
        <v/>
      </c>
      <c r="I3" s="31"/>
      <c r="K3" s="22" t="str">
        <f ca="1">IF(OR(使用指南!$E$30&lt;&gt;"√",$F3=""),"",$F3)</f>
        <v/>
      </c>
      <c r="L3" s="22" t="str">
        <f ca="1">IF($K3="","",VLOOKUP($K3,B:E,4,0))</f>
        <v/>
      </c>
      <c r="M3" s="39"/>
      <c r="N3" s="39"/>
      <c r="O3" s="39"/>
      <c r="P3" s="66" t="str">
        <f ca="1">IF($K3="","",IF(T3&lt;&gt;"","/",IF(比赛操作!$C$10="手动编排",$M3+$N3,IF(比赛操作!$C$10="抽签编排",417-VLOOKUP(L3,I:K,3,0)))))</f>
        <v/>
      </c>
      <c r="Q3" s="33" t="str">
        <f ca="1">IF($K3="","",IF(T3&lt;&gt;"","/",RANK($P3,$P$3:$P$434)+COUNTIF($P$3:$P3,$P3)-1))</f>
        <v/>
      </c>
      <c r="R3" s="33" t="str">
        <f ca="1">IF($K3="","",$L3)</f>
        <v/>
      </c>
      <c r="S3" s="70">
        <f ca="1">_xlfn.IFS(OR($K3="",T3=""),0,T3="公假",12,T3="抽调",10,T3="病假",7,T3="公事",5,T3="私事",2,T3="旷课",0,T3="其他",0)</f>
        <v>0</v>
      </c>
      <c r="T3" s="31"/>
      <c r="U3" s="67" t="str">
        <f ca="1">IF(INDIRECT(ADDRESS(ROW(),COLUMN($T:$T)+26*(COLUMN()-COLUMN($T:$T))))="","",INDIRECT(ADDRESS(ROW(),COLUMN($T:$T)+26*(COLUMN()-COLUMN($T:$T)))))</f>
        <v/>
      </c>
      <c r="V3" s="67" t="str">
        <f ca="1" t="shared" ref="V3:AB3" si="1">IF(INDIRECT(ADDRESS(ROW(),COLUMN($T:$T)+26*(COLUMN()-COLUMN($T:$T))))="","",INDIRECT(ADDRESS(ROW(),COLUMN($T:$T)+26*(COLUMN()-COLUMN($T:$T)))))</f>
        <v/>
      </c>
      <c r="W3" s="67" t="str">
        <f ca="1" t="shared" si="1"/>
        <v/>
      </c>
      <c r="X3" s="67" t="str">
        <f ca="1" t="shared" si="1"/>
        <v/>
      </c>
      <c r="Y3" s="67" t="str">
        <f ca="1" t="shared" si="1"/>
        <v/>
      </c>
      <c r="Z3" s="67" t="str">
        <f ca="1" t="shared" si="1"/>
        <v/>
      </c>
      <c r="AA3" s="67" t="str">
        <f ca="1" t="shared" si="1"/>
        <v/>
      </c>
      <c r="AB3" s="67" t="str">
        <f ca="1" t="shared" si="1"/>
        <v/>
      </c>
      <c r="AQ3" s="70"/>
      <c r="AR3" s="70"/>
      <c r="AS3" s="70">
        <f ca="1" t="shared" ref="AS3:AS66" si="2">_xlfn.IFS(OR($K3="",AT3=""),0,AT3="公假",12,AT3="抽调",10,AT3="病假",7,AT3="公事",5,AT3="私事",2,AT3="旷课",0,AT3="其他",0)</f>
        <v>0</v>
      </c>
      <c r="AT3" s="31"/>
      <c r="BQ3" s="70"/>
      <c r="BR3" s="70"/>
      <c r="BS3" s="70">
        <f ca="1" t="shared" ref="BS3:BS66" si="3">_xlfn.IFS(OR($K3="",BT3=""),0,BT3="公假",12,BT3="抽调",10,BT3="病假",7,BT3="公事",5,BT3="私事",2,BT3="旷课",0,BT3="其他",0)</f>
        <v>0</v>
      </c>
      <c r="BT3" s="31"/>
      <c r="CQ3" s="70"/>
      <c r="CR3" s="70"/>
      <c r="CS3" s="70">
        <f ca="1" t="shared" ref="CS3:CS66" si="4">_xlfn.IFS(OR($K3="",CT3=""),0,CT3="公假",12,CT3="抽调",10,CT3="病假",7,CT3="公事",5,CT3="私事",2,CT3="旷课",0,CT3="其他",0)</f>
        <v>0</v>
      </c>
      <c r="CT3" s="31"/>
      <c r="DQ3" s="70"/>
      <c r="DR3" s="70"/>
      <c r="DS3" s="70">
        <f ca="1" t="shared" ref="DS3:DS66" si="5">_xlfn.IFS(OR($K3="",DT3=""),0,DT3="公假",12,DT3="抽调",10,DT3="病假",7,DT3="公事",5,DT3="私事",2,DT3="旷课",0,DT3="其他",0)</f>
        <v>0</v>
      </c>
      <c r="DT3" s="31"/>
      <c r="EQ3" s="70"/>
      <c r="ER3" s="70"/>
      <c r="ES3" s="70">
        <f ca="1" t="shared" ref="ES3:ES66" si="6">_xlfn.IFS(OR($K3="",ET3=""),0,ET3="公假",12,ET3="抽调",10,ET3="病假",7,ET3="公事",5,ET3="私事",2,ET3="旷课",0,ET3="其他",0)</f>
        <v>0</v>
      </c>
      <c r="ET3" s="31"/>
      <c r="FQ3" s="70"/>
      <c r="FR3" s="70"/>
      <c r="FS3" s="70">
        <f ca="1" t="shared" ref="FS3:FS66" si="7">_xlfn.IFS(OR($K3="",FT3=""),0,FT3="公假",12,FT3="抽调",10,FT3="病假",7,FT3="公事",5,FT3="私事",2,FT3="旷课",0,FT3="其他",0)</f>
        <v>0</v>
      </c>
      <c r="FT3" s="31"/>
      <c r="GQ3" s="70"/>
      <c r="GR3" s="70"/>
      <c r="GS3" s="70">
        <f ca="1" t="shared" ref="GS3:GS66" si="8">_xlfn.IFS(OR($K3="",GT3=""),0,GT3="公假",12,GT3="抽调",10,GT3="病假",7,GT3="公事",5,GT3="私事",2,GT3="旷课",0,GT3="其他",0)</f>
        <v>0</v>
      </c>
      <c r="GT3" s="31"/>
      <c r="HQ3" s="70"/>
      <c r="HR3" s="70"/>
      <c r="HS3" s="70">
        <f ca="1" t="shared" ref="HS3:HS66" si="9">_xlfn.IFS(OR($K3="",HT3=""),0,HT3="公假",12,HT3="抽调",10,HT3="病假",7,HT3="公事",5,HT3="私事",2,HT3="旷课",0,HT3="其他",0)</f>
        <v>0</v>
      </c>
      <c r="HT3" s="31"/>
      <c r="HU3" s="25">
        <f ca="1">SUM(M3,S3:HS3)</f>
        <v>0</v>
      </c>
    </row>
    <row r="4" spans="1:228">
      <c r="A4" s="22" t="str">
        <f>IF(OR(使用指南!$E$30="",比赛操作!$C$10="",$E4=""),"",ROW())</f>
        <v/>
      </c>
      <c r="B4" s="22" t="str">
        <f>IF(OR(使用指南!$E$30="",比赛操作!$C$10="",$E4=""),"",RANK($A4,$A$3:$A$514,1))</f>
        <v/>
      </c>
      <c r="C4" s="22" t="str">
        <f ca="1">IF(OR(使用指南!$E$30="",比赛操作!$C$10="",$E4=""),"",IF(比赛操作!$C$10="抽签编排",RAND(),ROW()-2))</f>
        <v/>
      </c>
      <c r="D4" s="22" t="str">
        <f ca="1" t="shared" si="0"/>
        <v/>
      </c>
      <c r="E4" s="31"/>
      <c r="F4" s="22" t="str">
        <f ca="1">IF(OR(使用指南!$E$30&lt;&gt;"√",COUNTA($E$3:$E$514)&lt;ROW()-2,COUNTBLANK($C$3:$C$514)=512),"",ROW()-2)</f>
        <v/>
      </c>
      <c r="G4" s="22" t="str">
        <f ca="1" t="shared" ref="G4:G67" si="10">IFERROR(IF($F4="","",VLOOKUP($F4,$D:$E,2,0)),"")</f>
        <v/>
      </c>
      <c r="H4" s="31" t="str">
        <f ca="1" t="shared" ref="H4:H67" si="11">IF($G4="","",$G4)</f>
        <v/>
      </c>
      <c r="I4" s="31"/>
      <c r="K4" s="22" t="str">
        <f ca="1">IF(OR(使用指南!$E$30&lt;&gt;"√",$F4=""),"",$F4)</f>
        <v/>
      </c>
      <c r="L4" s="22" t="str">
        <f ca="1" t="shared" ref="L4:L67" si="12">IF($K4="","",VLOOKUP($K4,B:E,4,0))</f>
        <v/>
      </c>
      <c r="M4" s="39"/>
      <c r="N4" s="39"/>
      <c r="O4" s="39"/>
      <c r="P4" s="66" t="str">
        <f ca="1">IF($K4="","",IF(T4&lt;&gt;"","/",IF(比赛操作!$C$10="手动编排",$M4+$N4,IF(比赛操作!$C$10="抽签编排",417-VLOOKUP(L4,I:K,3,0)))))</f>
        <v/>
      </c>
      <c r="Q4" s="33" t="str">
        <f ca="1">IF($K4="","",IF(T4&lt;&gt;"","/",RANK($P4,$P$3:$P$434)+COUNTIF($P$3:$P4,$P4)-1))</f>
        <v/>
      </c>
      <c r="R4" s="33" t="str">
        <f ca="1" t="shared" ref="R4:R67" si="13">IF($K4="","",$L4)</f>
        <v/>
      </c>
      <c r="S4" s="70">
        <f ca="1" t="shared" ref="S4:S67" si="14">_xlfn.IFS(OR($K4="",T4=""),0,T4="公假",12,T4="抽调",10,T4="病假",7,T4="公事",5,T4="私事",2,T4="旷课",0,T4="其他",0)</f>
        <v>0</v>
      </c>
      <c r="T4" s="31"/>
      <c r="U4" s="67" t="str">
        <f ca="1" t="shared" ref="U4:U13" si="15">IF(INDIRECT(ADDRESS(ROW(),COLUMN($T:$T)+26*(COLUMN()-COLUMN($T:$T))))="","",INDIRECT(ADDRESS(ROW(),COLUMN($T:$T)+26*(COLUMN()-COLUMN($T:$T)))))</f>
        <v/>
      </c>
      <c r="V4" s="67" t="str">
        <f ca="1" t="shared" ref="V4:V13" si="16">IF(INDIRECT(ADDRESS(ROW(),COLUMN($T:$T)+26*(COLUMN()-COLUMN($T:$T))))="","",INDIRECT(ADDRESS(ROW(),COLUMN($T:$T)+26*(COLUMN()-COLUMN($T:$T)))))</f>
        <v/>
      </c>
      <c r="W4" s="67" t="str">
        <f ca="1" t="shared" ref="W4:W13" si="17">IF(INDIRECT(ADDRESS(ROW(),COLUMN($T:$T)+26*(COLUMN()-COLUMN($T:$T))))="","",INDIRECT(ADDRESS(ROW(),COLUMN($T:$T)+26*(COLUMN()-COLUMN($T:$T)))))</f>
        <v/>
      </c>
      <c r="X4" s="67" t="str">
        <f ca="1" t="shared" ref="X4:X13" si="18">IF(INDIRECT(ADDRESS(ROW(),COLUMN($T:$T)+26*(COLUMN()-COLUMN($T:$T))))="","",INDIRECT(ADDRESS(ROW(),COLUMN($T:$T)+26*(COLUMN()-COLUMN($T:$T)))))</f>
        <v/>
      </c>
      <c r="Y4" s="67" t="str">
        <f ca="1" t="shared" ref="Y4:Y13" si="19">IF(INDIRECT(ADDRESS(ROW(),COLUMN($T:$T)+26*(COLUMN()-COLUMN($T:$T))))="","",INDIRECT(ADDRESS(ROW(),COLUMN($T:$T)+26*(COLUMN()-COLUMN($T:$T)))))</f>
        <v/>
      </c>
      <c r="Z4" s="67" t="str">
        <f ca="1" t="shared" ref="Z4:Z13" si="20">IF(INDIRECT(ADDRESS(ROW(),COLUMN($T:$T)+26*(COLUMN()-COLUMN($T:$T))))="","",INDIRECT(ADDRESS(ROW(),COLUMN($T:$T)+26*(COLUMN()-COLUMN($T:$T)))))</f>
        <v/>
      </c>
      <c r="AA4" s="67" t="str">
        <f ca="1" t="shared" ref="AA4:AA13" si="21">IF(INDIRECT(ADDRESS(ROW(),COLUMN($T:$T)+26*(COLUMN()-COLUMN($T:$T))))="","",INDIRECT(ADDRESS(ROW(),COLUMN($T:$T)+26*(COLUMN()-COLUMN($T:$T)))))</f>
        <v/>
      </c>
      <c r="AB4" s="67" t="str">
        <f ca="1" t="shared" ref="AB4:AB13" si="22">IF(INDIRECT(ADDRESS(ROW(),COLUMN($T:$T)+26*(COLUMN()-COLUMN($T:$T))))="","",INDIRECT(ADDRESS(ROW(),COLUMN($T:$T)+26*(COLUMN()-COLUMN($T:$T)))))</f>
        <v/>
      </c>
      <c r="AQ4" s="70"/>
      <c r="AR4" s="70"/>
      <c r="AS4" s="70">
        <f ca="1" t="shared" si="2"/>
        <v>0</v>
      </c>
      <c r="AT4" s="31"/>
      <c r="BQ4" s="70"/>
      <c r="BR4" s="70"/>
      <c r="BS4" s="70">
        <f ca="1" t="shared" si="3"/>
        <v>0</v>
      </c>
      <c r="BT4" s="31"/>
      <c r="CQ4" s="70"/>
      <c r="CR4" s="70"/>
      <c r="CS4" s="70">
        <f ca="1" t="shared" si="4"/>
        <v>0</v>
      </c>
      <c r="CT4" s="31"/>
      <c r="DQ4" s="70"/>
      <c r="DR4" s="70"/>
      <c r="DS4" s="70">
        <f ca="1" t="shared" si="5"/>
        <v>0</v>
      </c>
      <c r="DT4" s="31"/>
      <c r="EQ4" s="70"/>
      <c r="ER4" s="70"/>
      <c r="ES4" s="70">
        <f ca="1" t="shared" si="6"/>
        <v>0</v>
      </c>
      <c r="ET4" s="31"/>
      <c r="FQ4" s="70"/>
      <c r="FR4" s="70"/>
      <c r="FS4" s="70">
        <f ca="1" t="shared" si="7"/>
        <v>0</v>
      </c>
      <c r="FT4" s="31"/>
      <c r="GQ4" s="70"/>
      <c r="GR4" s="70"/>
      <c r="GS4" s="70">
        <f ca="1" t="shared" si="8"/>
        <v>0</v>
      </c>
      <c r="GT4" s="31"/>
      <c r="HQ4" s="70"/>
      <c r="HR4" s="70"/>
      <c r="HS4" s="70">
        <f ca="1" t="shared" si="9"/>
        <v>0</v>
      </c>
      <c r="HT4" s="31"/>
    </row>
    <row r="5" spans="1:228">
      <c r="A5" s="22" t="str">
        <f>IF(OR(使用指南!$E$30="",比赛操作!$C$10="",$E5=""),"",ROW())</f>
        <v/>
      </c>
      <c r="B5" s="22" t="str">
        <f>IF(OR(使用指南!$E$30="",比赛操作!$C$10="",$E5=""),"",RANK($A5,$A$3:$A$514,1))</f>
        <v/>
      </c>
      <c r="C5" s="22" t="str">
        <f ca="1">IF(OR(使用指南!$E$30="",比赛操作!$C$10="",$E5=""),"",IF(比赛操作!$C$10="抽签编排",RAND(),ROW()-2))</f>
        <v/>
      </c>
      <c r="D5" s="22" t="str">
        <f ca="1" t="shared" si="0"/>
        <v/>
      </c>
      <c r="E5" s="31"/>
      <c r="F5" s="22" t="str">
        <f ca="1">IF(OR(使用指南!$E$30&lt;&gt;"√",COUNTA($E$3:$E$514)&lt;ROW()-2,COUNTBLANK($C$3:$C$514)=512),"",ROW()-2)</f>
        <v/>
      </c>
      <c r="G5" s="22" t="str">
        <f ca="1" t="shared" si="10"/>
        <v/>
      </c>
      <c r="H5" s="31" t="str">
        <f ca="1" t="shared" si="11"/>
        <v/>
      </c>
      <c r="I5" s="31"/>
      <c r="K5" s="22" t="str">
        <f ca="1">IF(OR(使用指南!$E$30&lt;&gt;"√",$F5=""),"",$F5)</f>
        <v/>
      </c>
      <c r="L5" s="22" t="str">
        <f ca="1" t="shared" si="12"/>
        <v/>
      </c>
      <c r="M5" s="39"/>
      <c r="N5" s="39"/>
      <c r="O5" s="39"/>
      <c r="P5" s="66" t="str">
        <f ca="1">IF($K5="","",IF(T5&lt;&gt;"","/",IF(比赛操作!$C$10="手动编排",$M5+$N5,IF(比赛操作!$C$10="抽签编排",417-VLOOKUP(L5,I:K,3,0)))))</f>
        <v/>
      </c>
      <c r="Q5" s="33" t="str">
        <f ca="1">IF($K5="","",IF(T5&lt;&gt;"","/",RANK($P5,$P$3:$P$434)+COUNTIF($P$3:$P5,$P5)-1))</f>
        <v/>
      </c>
      <c r="R5" s="33" t="str">
        <f ca="1" t="shared" si="13"/>
        <v/>
      </c>
      <c r="S5" s="70">
        <f ca="1" t="shared" si="14"/>
        <v>0</v>
      </c>
      <c r="T5" s="31"/>
      <c r="U5" s="67" t="str">
        <f ca="1" t="shared" si="15"/>
        <v/>
      </c>
      <c r="V5" s="67" t="str">
        <f ca="1" t="shared" si="16"/>
        <v/>
      </c>
      <c r="W5" s="67" t="str">
        <f ca="1" t="shared" si="17"/>
        <v/>
      </c>
      <c r="X5" s="67" t="str">
        <f ca="1" t="shared" si="18"/>
        <v/>
      </c>
      <c r="Y5" s="67" t="str">
        <f ca="1" t="shared" si="19"/>
        <v/>
      </c>
      <c r="Z5" s="67" t="str">
        <f ca="1" t="shared" si="20"/>
        <v/>
      </c>
      <c r="AA5" s="67" t="str">
        <f ca="1" t="shared" si="21"/>
        <v/>
      </c>
      <c r="AB5" s="67" t="str">
        <f ca="1" t="shared" si="22"/>
        <v/>
      </c>
      <c r="AQ5" s="70"/>
      <c r="AR5" s="70"/>
      <c r="AS5" s="70">
        <f ca="1" t="shared" si="2"/>
        <v>0</v>
      </c>
      <c r="AT5" s="31"/>
      <c r="BQ5" s="70"/>
      <c r="BR5" s="70"/>
      <c r="BS5" s="70">
        <f ca="1" t="shared" si="3"/>
        <v>0</v>
      </c>
      <c r="BT5" s="31"/>
      <c r="CQ5" s="70"/>
      <c r="CR5" s="70"/>
      <c r="CS5" s="70">
        <f ca="1" t="shared" si="4"/>
        <v>0</v>
      </c>
      <c r="CT5" s="31"/>
      <c r="DQ5" s="70"/>
      <c r="DR5" s="70"/>
      <c r="DS5" s="70">
        <f ca="1" t="shared" si="5"/>
        <v>0</v>
      </c>
      <c r="DT5" s="31"/>
      <c r="EQ5" s="70"/>
      <c r="ER5" s="70"/>
      <c r="ES5" s="70">
        <f ca="1" t="shared" si="6"/>
        <v>0</v>
      </c>
      <c r="ET5" s="31"/>
      <c r="FQ5" s="70"/>
      <c r="FR5" s="70"/>
      <c r="FS5" s="70">
        <f ca="1" t="shared" si="7"/>
        <v>0</v>
      </c>
      <c r="FT5" s="31"/>
      <c r="GQ5" s="70"/>
      <c r="GR5" s="70"/>
      <c r="GS5" s="70">
        <f ca="1" t="shared" si="8"/>
        <v>0</v>
      </c>
      <c r="GT5" s="31"/>
      <c r="HQ5" s="70"/>
      <c r="HR5" s="70"/>
      <c r="HS5" s="70">
        <f ca="1" t="shared" si="9"/>
        <v>0</v>
      </c>
      <c r="HT5" s="31"/>
    </row>
    <row r="6" spans="1:228">
      <c r="A6" s="22" t="str">
        <f>IF(OR(使用指南!$E$30="",比赛操作!$C$10="",$E6=""),"",ROW())</f>
        <v/>
      </c>
      <c r="B6" s="22" t="str">
        <f>IF(OR(使用指南!$E$30="",比赛操作!$C$10="",$E6=""),"",RANK($A6,$A$3:$A$514,1))</f>
        <v/>
      </c>
      <c r="C6" s="22" t="str">
        <f ca="1">IF(OR(使用指南!$E$30="",比赛操作!$C$10="",$E6=""),"",IF(比赛操作!$C$10="抽签编排",RAND(),ROW()-2))</f>
        <v/>
      </c>
      <c r="D6" s="22" t="str">
        <f ca="1" t="shared" si="0"/>
        <v/>
      </c>
      <c r="E6" s="31"/>
      <c r="F6" s="22" t="str">
        <f ca="1">IF(OR(使用指南!$E$30&lt;&gt;"√",COUNTA($E$3:$E$514)&lt;ROW()-2,COUNTBLANK($C$3:$C$514)=512),"",ROW()-2)</f>
        <v/>
      </c>
      <c r="G6" s="22" t="str">
        <f ca="1" t="shared" si="10"/>
        <v/>
      </c>
      <c r="H6" s="31" t="str">
        <f ca="1" t="shared" si="11"/>
        <v/>
      </c>
      <c r="I6" s="31"/>
      <c r="K6" s="22" t="str">
        <f ca="1">IF(OR(使用指南!$E$30&lt;&gt;"√",$F6=""),"",$F6)</f>
        <v/>
      </c>
      <c r="L6" s="22" t="str">
        <f ca="1" t="shared" si="12"/>
        <v/>
      </c>
      <c r="M6" s="39"/>
      <c r="N6" s="39"/>
      <c r="O6" s="39"/>
      <c r="P6" s="66" t="str">
        <f ca="1">IF($K6="","",IF(T6&lt;&gt;"","/",IF(比赛操作!$C$10="手动编排",$M6+$N6,IF(比赛操作!$C$10="抽签编排",417-VLOOKUP(L6,I:K,3,0)))))</f>
        <v/>
      </c>
      <c r="Q6" s="33" t="str">
        <f ca="1">IF($K6="","",IF(T6&lt;&gt;"","/",RANK($P6,$P$3:$P$434)+COUNTIF($P$3:$P6,$P6)-1))</f>
        <v/>
      </c>
      <c r="R6" s="33" t="str">
        <f ca="1" t="shared" si="13"/>
        <v/>
      </c>
      <c r="S6" s="70">
        <f ca="1" t="shared" si="14"/>
        <v>0</v>
      </c>
      <c r="T6" s="31"/>
      <c r="U6" s="67" t="str">
        <f ca="1" t="shared" si="15"/>
        <v/>
      </c>
      <c r="V6" s="67" t="str">
        <f ca="1" t="shared" si="16"/>
        <v/>
      </c>
      <c r="W6" s="67" t="str">
        <f ca="1" t="shared" si="17"/>
        <v/>
      </c>
      <c r="X6" s="67" t="str">
        <f ca="1" t="shared" si="18"/>
        <v/>
      </c>
      <c r="Y6" s="67" t="str">
        <f ca="1" t="shared" si="19"/>
        <v/>
      </c>
      <c r="Z6" s="67" t="str">
        <f ca="1" t="shared" si="20"/>
        <v/>
      </c>
      <c r="AA6" s="67" t="str">
        <f ca="1" t="shared" si="21"/>
        <v/>
      </c>
      <c r="AB6" s="67" t="str">
        <f ca="1" t="shared" si="22"/>
        <v/>
      </c>
      <c r="AQ6" s="70"/>
      <c r="AR6" s="70"/>
      <c r="AS6" s="70">
        <f ca="1" t="shared" si="2"/>
        <v>0</v>
      </c>
      <c r="AT6" s="31"/>
      <c r="BQ6" s="70"/>
      <c r="BR6" s="70"/>
      <c r="BS6" s="70">
        <f ca="1" t="shared" si="3"/>
        <v>0</v>
      </c>
      <c r="BT6" s="31"/>
      <c r="CQ6" s="70"/>
      <c r="CR6" s="70"/>
      <c r="CS6" s="70">
        <f ca="1" t="shared" si="4"/>
        <v>0</v>
      </c>
      <c r="CT6" s="31"/>
      <c r="DQ6" s="70"/>
      <c r="DR6" s="70"/>
      <c r="DS6" s="70">
        <f ca="1" t="shared" si="5"/>
        <v>0</v>
      </c>
      <c r="DT6" s="31"/>
      <c r="EQ6" s="70"/>
      <c r="ER6" s="70"/>
      <c r="ES6" s="70">
        <f ca="1" t="shared" si="6"/>
        <v>0</v>
      </c>
      <c r="ET6" s="31"/>
      <c r="FQ6" s="70"/>
      <c r="FR6" s="70"/>
      <c r="FS6" s="70">
        <f ca="1" t="shared" si="7"/>
        <v>0</v>
      </c>
      <c r="FT6" s="31"/>
      <c r="GQ6" s="70"/>
      <c r="GR6" s="70"/>
      <c r="GS6" s="70">
        <f ca="1" t="shared" si="8"/>
        <v>0</v>
      </c>
      <c r="GT6" s="31"/>
      <c r="HQ6" s="70"/>
      <c r="HR6" s="70"/>
      <c r="HS6" s="70">
        <f ca="1" t="shared" si="9"/>
        <v>0</v>
      </c>
      <c r="HT6" s="31"/>
    </row>
    <row r="7" spans="1:228">
      <c r="A7" s="22" t="str">
        <f>IF(OR(使用指南!$E$30="",比赛操作!$C$10="",$E7=""),"",ROW())</f>
        <v/>
      </c>
      <c r="B7" s="22" t="str">
        <f>IF(OR(使用指南!$E$30="",比赛操作!$C$10="",$E7=""),"",RANK($A7,$A$3:$A$514,1))</f>
        <v/>
      </c>
      <c r="C7" s="22" t="str">
        <f ca="1">IF(OR(使用指南!$E$30="",比赛操作!$C$10="",$E7=""),"",IF(比赛操作!$C$10="抽签编排",RAND(),ROW()-2))</f>
        <v/>
      </c>
      <c r="D7" s="22" t="str">
        <f ca="1" t="shared" si="0"/>
        <v/>
      </c>
      <c r="E7" s="31"/>
      <c r="F7" s="22" t="str">
        <f ca="1">IF(OR(使用指南!$E$30&lt;&gt;"√",COUNTA($E$3:$E$514)&lt;ROW()-2,COUNTBLANK($C$3:$C$514)=512),"",ROW()-2)</f>
        <v/>
      </c>
      <c r="G7" s="22" t="str">
        <f ca="1" t="shared" si="10"/>
        <v/>
      </c>
      <c r="H7" s="31" t="str">
        <f ca="1" t="shared" si="11"/>
        <v/>
      </c>
      <c r="I7" s="31"/>
      <c r="K7" s="22" t="str">
        <f ca="1">IF(OR(使用指南!$E$30&lt;&gt;"√",$F7=""),"",$F7)</f>
        <v/>
      </c>
      <c r="L7" s="22" t="str">
        <f ca="1" t="shared" si="12"/>
        <v/>
      </c>
      <c r="M7" s="39"/>
      <c r="N7" s="39"/>
      <c r="O7" s="39"/>
      <c r="P7" s="66" t="str">
        <f ca="1">IF($K7="","",IF(T7&lt;&gt;"","/",IF(比赛操作!$C$10="手动编排",$M7+$N7,IF(比赛操作!$C$10="抽签编排",417-VLOOKUP(L7,I:K,3,0)))))</f>
        <v/>
      </c>
      <c r="Q7" s="33" t="str">
        <f ca="1">IF($K7="","",IF(T7&lt;&gt;"","/",RANK($P7,$P$3:$P$434)+COUNTIF($P$3:$P7,$P7)-1))</f>
        <v/>
      </c>
      <c r="R7" s="33" t="str">
        <f ca="1" t="shared" si="13"/>
        <v/>
      </c>
      <c r="S7" s="70">
        <f ca="1" t="shared" si="14"/>
        <v>0</v>
      </c>
      <c r="T7" s="31"/>
      <c r="U7" s="67" t="str">
        <f ca="1" t="shared" si="15"/>
        <v/>
      </c>
      <c r="V7" s="67" t="str">
        <f ca="1" t="shared" si="16"/>
        <v/>
      </c>
      <c r="W7" s="67" t="str">
        <f ca="1" t="shared" si="17"/>
        <v/>
      </c>
      <c r="X7" s="67" t="str">
        <f ca="1" t="shared" si="18"/>
        <v/>
      </c>
      <c r="Y7" s="67" t="str">
        <f ca="1" t="shared" si="19"/>
        <v/>
      </c>
      <c r="Z7" s="67" t="str">
        <f ca="1" t="shared" si="20"/>
        <v/>
      </c>
      <c r="AA7" s="67" t="str">
        <f ca="1" t="shared" si="21"/>
        <v/>
      </c>
      <c r="AB7" s="67" t="str">
        <f ca="1" t="shared" si="22"/>
        <v/>
      </c>
      <c r="AQ7" s="70"/>
      <c r="AR7" s="70"/>
      <c r="AS7" s="70">
        <f ca="1" t="shared" si="2"/>
        <v>0</v>
      </c>
      <c r="AT7" s="31"/>
      <c r="BQ7" s="70"/>
      <c r="BR7" s="70"/>
      <c r="BS7" s="70">
        <f ca="1" t="shared" si="3"/>
        <v>0</v>
      </c>
      <c r="BT7" s="31"/>
      <c r="CQ7" s="70"/>
      <c r="CR7" s="70"/>
      <c r="CS7" s="70">
        <f ca="1" t="shared" si="4"/>
        <v>0</v>
      </c>
      <c r="CT7" s="31"/>
      <c r="DQ7" s="70"/>
      <c r="DR7" s="70"/>
      <c r="DS7" s="70">
        <f ca="1" t="shared" si="5"/>
        <v>0</v>
      </c>
      <c r="DT7" s="31"/>
      <c r="EQ7" s="70"/>
      <c r="ER7" s="70"/>
      <c r="ES7" s="70">
        <f ca="1" t="shared" si="6"/>
        <v>0</v>
      </c>
      <c r="ET7" s="31"/>
      <c r="FQ7" s="70"/>
      <c r="FR7" s="70"/>
      <c r="FS7" s="70">
        <f ca="1" t="shared" si="7"/>
        <v>0</v>
      </c>
      <c r="FT7" s="31"/>
      <c r="GQ7" s="70"/>
      <c r="GR7" s="70"/>
      <c r="GS7" s="70">
        <f ca="1" t="shared" si="8"/>
        <v>0</v>
      </c>
      <c r="GT7" s="31"/>
      <c r="HQ7" s="70"/>
      <c r="HR7" s="70"/>
      <c r="HS7" s="70">
        <f ca="1" t="shared" si="9"/>
        <v>0</v>
      </c>
      <c r="HT7" s="31"/>
    </row>
    <row r="8" spans="1:228">
      <c r="A8" s="22" t="str">
        <f>IF(OR(使用指南!$E$30="",比赛操作!$C$10="",$E8=""),"",ROW())</f>
        <v/>
      </c>
      <c r="B8" s="22" t="str">
        <f>IF(OR(使用指南!$E$30="",比赛操作!$C$10="",$E8=""),"",RANK($A8,$A$3:$A$514,1))</f>
        <v/>
      </c>
      <c r="C8" s="22" t="str">
        <f ca="1">IF(OR(使用指南!$E$30="",比赛操作!$C$10="",$E8=""),"",IF(比赛操作!$C$10="抽签编排",RAND(),ROW()-2))</f>
        <v/>
      </c>
      <c r="D8" s="22" t="str">
        <f ca="1" t="shared" si="0"/>
        <v/>
      </c>
      <c r="E8" s="31"/>
      <c r="F8" s="22" t="str">
        <f ca="1">IF(OR(使用指南!$E$30&lt;&gt;"√",COUNTA($E$3:$E$514)&lt;ROW()-2,COUNTBLANK($C$3:$C$514)=512),"",ROW()-2)</f>
        <v/>
      </c>
      <c r="G8" s="22" t="str">
        <f ca="1" t="shared" si="10"/>
        <v/>
      </c>
      <c r="H8" s="31" t="str">
        <f ca="1" t="shared" si="11"/>
        <v/>
      </c>
      <c r="I8" s="31"/>
      <c r="K8" s="22" t="str">
        <f ca="1">IF(OR(使用指南!$E$30&lt;&gt;"√",$F8=""),"",$F8)</f>
        <v/>
      </c>
      <c r="L8" s="22" t="str">
        <f ca="1" t="shared" si="12"/>
        <v/>
      </c>
      <c r="M8" s="39"/>
      <c r="N8" s="39"/>
      <c r="O8" s="39"/>
      <c r="P8" s="66" t="str">
        <f ca="1">IF($K8="","",IF(T8&lt;&gt;"","/",IF(比赛操作!$C$10="手动编排",$M8+$N8,IF(比赛操作!$C$10="抽签编排",417-VLOOKUP(L8,I:K,3,0)))))</f>
        <v/>
      </c>
      <c r="Q8" s="33" t="str">
        <f ca="1">IF($K8="","",IF(T8&lt;&gt;"","/",RANK($P8,$P$3:$P$434)+COUNTIF($P$3:$P8,$P8)-1))</f>
        <v/>
      </c>
      <c r="R8" s="33" t="str">
        <f ca="1" t="shared" si="13"/>
        <v/>
      </c>
      <c r="S8" s="70">
        <f ca="1" t="shared" si="14"/>
        <v>0</v>
      </c>
      <c r="T8" s="31"/>
      <c r="U8" s="67" t="str">
        <f ca="1" t="shared" si="15"/>
        <v/>
      </c>
      <c r="V8" s="67" t="str">
        <f ca="1" t="shared" si="16"/>
        <v/>
      </c>
      <c r="W8" s="67" t="str">
        <f ca="1" t="shared" si="17"/>
        <v/>
      </c>
      <c r="X8" s="67" t="str">
        <f ca="1" t="shared" si="18"/>
        <v/>
      </c>
      <c r="Y8" s="67" t="str">
        <f ca="1" t="shared" si="19"/>
        <v/>
      </c>
      <c r="Z8" s="67" t="str">
        <f ca="1" t="shared" si="20"/>
        <v/>
      </c>
      <c r="AA8" s="67" t="str">
        <f ca="1" t="shared" si="21"/>
        <v/>
      </c>
      <c r="AB8" s="67" t="str">
        <f ca="1" t="shared" si="22"/>
        <v/>
      </c>
      <c r="AQ8" s="70"/>
      <c r="AR8" s="70"/>
      <c r="AS8" s="70">
        <f ca="1" t="shared" si="2"/>
        <v>0</v>
      </c>
      <c r="AT8" s="31"/>
      <c r="BQ8" s="70"/>
      <c r="BR8" s="70"/>
      <c r="BS8" s="70">
        <f ca="1" t="shared" si="3"/>
        <v>0</v>
      </c>
      <c r="BT8" s="31"/>
      <c r="CQ8" s="70"/>
      <c r="CR8" s="70"/>
      <c r="CS8" s="70">
        <f ca="1" t="shared" si="4"/>
        <v>0</v>
      </c>
      <c r="CT8" s="31"/>
      <c r="DQ8" s="70"/>
      <c r="DR8" s="70"/>
      <c r="DS8" s="70">
        <f ca="1" t="shared" si="5"/>
        <v>0</v>
      </c>
      <c r="DT8" s="31"/>
      <c r="EQ8" s="70"/>
      <c r="ER8" s="70"/>
      <c r="ES8" s="70">
        <f ca="1" t="shared" si="6"/>
        <v>0</v>
      </c>
      <c r="ET8" s="31"/>
      <c r="FQ8" s="70"/>
      <c r="FR8" s="70"/>
      <c r="FS8" s="70">
        <f ca="1" t="shared" si="7"/>
        <v>0</v>
      </c>
      <c r="FT8" s="31"/>
      <c r="GQ8" s="70"/>
      <c r="GR8" s="70"/>
      <c r="GS8" s="70">
        <f ca="1" t="shared" si="8"/>
        <v>0</v>
      </c>
      <c r="GT8" s="31"/>
      <c r="HQ8" s="70"/>
      <c r="HR8" s="70"/>
      <c r="HS8" s="70">
        <f ca="1" t="shared" si="9"/>
        <v>0</v>
      </c>
      <c r="HT8" s="31"/>
    </row>
    <row r="9" spans="1:228">
      <c r="A9" s="22" t="str">
        <f>IF(OR(使用指南!$E$30="",比赛操作!$C$10="",$E9=""),"",ROW())</f>
        <v/>
      </c>
      <c r="B9" s="22" t="str">
        <f>IF(OR(使用指南!$E$30="",比赛操作!$C$10="",$E9=""),"",RANK($A9,$A$3:$A$514,1))</f>
        <v/>
      </c>
      <c r="C9" s="22" t="str">
        <f ca="1">IF(OR(使用指南!$E$30="",比赛操作!$C$10="",$E9=""),"",IF(比赛操作!$C$10="抽签编排",RAND(),ROW()-2))</f>
        <v/>
      </c>
      <c r="D9" s="22" t="str">
        <f ca="1" t="shared" si="0"/>
        <v/>
      </c>
      <c r="E9" s="31"/>
      <c r="F9" s="22" t="str">
        <f ca="1">IF(OR(使用指南!$E$30&lt;&gt;"√",COUNTA($E$3:$E$514)&lt;ROW()-2,COUNTBLANK($C$3:$C$514)=512),"",ROW()-2)</f>
        <v/>
      </c>
      <c r="G9" s="22" t="str">
        <f ca="1" t="shared" si="10"/>
        <v/>
      </c>
      <c r="H9" s="31" t="str">
        <f ca="1" t="shared" si="11"/>
        <v/>
      </c>
      <c r="I9" s="31"/>
      <c r="K9" s="22" t="str">
        <f ca="1">IF(OR(使用指南!$E$30&lt;&gt;"√",$F9=""),"",$F9)</f>
        <v/>
      </c>
      <c r="L9" s="22" t="str">
        <f ca="1" t="shared" si="12"/>
        <v/>
      </c>
      <c r="M9" s="39"/>
      <c r="N9" s="39"/>
      <c r="O9" s="39"/>
      <c r="P9" s="66" t="str">
        <f ca="1">IF($K9="","",IF(T9&lt;&gt;"","/",IF(比赛操作!$C$10="手动编排",$M9+$N9,IF(比赛操作!$C$10="抽签编排",417-VLOOKUP(L9,I:K,3,0)))))</f>
        <v/>
      </c>
      <c r="Q9" s="33" t="str">
        <f ca="1">IF($K9="","",IF(T9&lt;&gt;"","/",RANK($P9,$P$3:$P$434)+COUNTIF($P$3:$P9,$P9)-1))</f>
        <v/>
      </c>
      <c r="R9" s="33" t="str">
        <f ca="1" t="shared" si="13"/>
        <v/>
      </c>
      <c r="S9" s="70">
        <f ca="1" t="shared" si="14"/>
        <v>0</v>
      </c>
      <c r="T9" s="31"/>
      <c r="U9" s="67" t="str">
        <f ca="1" t="shared" si="15"/>
        <v/>
      </c>
      <c r="V9" s="67" t="str">
        <f ca="1" t="shared" si="16"/>
        <v/>
      </c>
      <c r="W9" s="67" t="str">
        <f ca="1" t="shared" si="17"/>
        <v/>
      </c>
      <c r="X9" s="67" t="str">
        <f ca="1" t="shared" si="18"/>
        <v/>
      </c>
      <c r="Y9" s="67" t="str">
        <f ca="1" t="shared" si="19"/>
        <v/>
      </c>
      <c r="Z9" s="67" t="str">
        <f ca="1" t="shared" si="20"/>
        <v/>
      </c>
      <c r="AA9" s="67" t="str">
        <f ca="1" t="shared" si="21"/>
        <v/>
      </c>
      <c r="AB9" s="67" t="str">
        <f ca="1" t="shared" si="22"/>
        <v/>
      </c>
      <c r="AQ9" s="70"/>
      <c r="AR9" s="70"/>
      <c r="AS9" s="70">
        <f ca="1" t="shared" si="2"/>
        <v>0</v>
      </c>
      <c r="AT9" s="31"/>
      <c r="BQ9" s="70"/>
      <c r="BR9" s="70"/>
      <c r="BS9" s="70">
        <f ca="1" t="shared" si="3"/>
        <v>0</v>
      </c>
      <c r="BT9" s="31"/>
      <c r="CQ9" s="70"/>
      <c r="CR9" s="70"/>
      <c r="CS9" s="70">
        <f ca="1" t="shared" si="4"/>
        <v>0</v>
      </c>
      <c r="CT9" s="31"/>
      <c r="DQ9" s="70"/>
      <c r="DR9" s="70"/>
      <c r="DS9" s="70">
        <f ca="1" t="shared" si="5"/>
        <v>0</v>
      </c>
      <c r="DT9" s="31"/>
      <c r="EQ9" s="70"/>
      <c r="ER9" s="70"/>
      <c r="ES9" s="70">
        <f ca="1" t="shared" si="6"/>
        <v>0</v>
      </c>
      <c r="ET9" s="31"/>
      <c r="FQ9" s="70"/>
      <c r="FR9" s="70"/>
      <c r="FS9" s="70">
        <f ca="1" t="shared" si="7"/>
        <v>0</v>
      </c>
      <c r="FT9" s="31"/>
      <c r="GQ9" s="70"/>
      <c r="GR9" s="70"/>
      <c r="GS9" s="70">
        <f ca="1" t="shared" si="8"/>
        <v>0</v>
      </c>
      <c r="GT9" s="31"/>
      <c r="HQ9" s="70"/>
      <c r="HR9" s="70"/>
      <c r="HS9" s="70">
        <f ca="1" t="shared" si="9"/>
        <v>0</v>
      </c>
      <c r="HT9" s="31"/>
    </row>
    <row r="10" spans="1:228">
      <c r="A10" s="22" t="str">
        <f>IF(OR(使用指南!$E$30="",比赛操作!$C$10="",$E10=""),"",ROW())</f>
        <v/>
      </c>
      <c r="B10" s="22" t="str">
        <f>IF(OR(使用指南!$E$30="",比赛操作!$C$10="",$E10=""),"",RANK($A10,$A$3:$A$514,1))</f>
        <v/>
      </c>
      <c r="C10" s="22" t="str">
        <f ca="1">IF(OR(使用指南!$E$30="",比赛操作!$C$10="",$E10=""),"",IF(比赛操作!$C$10="抽签编排",RAND(),ROW()-2))</f>
        <v/>
      </c>
      <c r="D10" s="22" t="str">
        <f ca="1" t="shared" si="0"/>
        <v/>
      </c>
      <c r="E10" s="31"/>
      <c r="F10" s="22" t="str">
        <f ca="1">IF(OR(使用指南!$E$30&lt;&gt;"√",COUNTA($E$3:$E$514)&lt;ROW()-2,COUNTBLANK($C$3:$C$514)=512),"",ROW()-2)</f>
        <v/>
      </c>
      <c r="G10" s="22" t="str">
        <f ca="1" t="shared" si="10"/>
        <v/>
      </c>
      <c r="H10" s="31" t="str">
        <f ca="1" t="shared" si="11"/>
        <v/>
      </c>
      <c r="I10" s="31"/>
      <c r="K10" s="22" t="str">
        <f ca="1">IF(OR(使用指南!$E$30&lt;&gt;"√",$F10=""),"",$F10)</f>
        <v/>
      </c>
      <c r="L10" s="22" t="str">
        <f ca="1" t="shared" si="12"/>
        <v/>
      </c>
      <c r="M10" s="39"/>
      <c r="N10" s="39"/>
      <c r="O10" s="39"/>
      <c r="P10" s="66" t="str">
        <f ca="1">IF($K10="","",IF(T10&lt;&gt;"","/",IF(比赛操作!$C$10="手动编排",$M10+$N10,IF(比赛操作!$C$10="抽签编排",417-VLOOKUP(L10,I:K,3,0)))))</f>
        <v/>
      </c>
      <c r="Q10" s="33" t="str">
        <f ca="1">IF($K10="","",IF(T10&lt;&gt;"","/",RANK($P10,$P$3:$P$434)+COUNTIF($P$3:$P10,$P10)-1))</f>
        <v/>
      </c>
      <c r="R10" s="33" t="str">
        <f ca="1" t="shared" si="13"/>
        <v/>
      </c>
      <c r="S10" s="70">
        <f ca="1" t="shared" si="14"/>
        <v>0</v>
      </c>
      <c r="T10" s="31"/>
      <c r="U10" s="67" t="str">
        <f ca="1" t="shared" si="15"/>
        <v/>
      </c>
      <c r="V10" s="67" t="str">
        <f ca="1" t="shared" si="16"/>
        <v/>
      </c>
      <c r="W10" s="67" t="str">
        <f ca="1" t="shared" si="17"/>
        <v/>
      </c>
      <c r="X10" s="67" t="str">
        <f ca="1" t="shared" si="18"/>
        <v/>
      </c>
      <c r="Y10" s="67" t="str">
        <f ca="1" t="shared" si="19"/>
        <v/>
      </c>
      <c r="Z10" s="67" t="str">
        <f ca="1" t="shared" si="20"/>
        <v/>
      </c>
      <c r="AA10" s="67" t="str">
        <f ca="1" t="shared" si="21"/>
        <v/>
      </c>
      <c r="AB10" s="67" t="str">
        <f ca="1" t="shared" si="22"/>
        <v/>
      </c>
      <c r="AQ10" s="70"/>
      <c r="AR10" s="70"/>
      <c r="AS10" s="70">
        <f ca="1" t="shared" si="2"/>
        <v>0</v>
      </c>
      <c r="AT10" s="31"/>
      <c r="BQ10" s="70"/>
      <c r="BR10" s="70"/>
      <c r="BS10" s="70">
        <f ca="1" t="shared" si="3"/>
        <v>0</v>
      </c>
      <c r="BT10" s="31"/>
      <c r="CQ10" s="70"/>
      <c r="CR10" s="70"/>
      <c r="CS10" s="70">
        <f ca="1" t="shared" si="4"/>
        <v>0</v>
      </c>
      <c r="CT10" s="31"/>
      <c r="DQ10" s="70"/>
      <c r="DR10" s="70"/>
      <c r="DS10" s="70">
        <f ca="1" t="shared" si="5"/>
        <v>0</v>
      </c>
      <c r="DT10" s="31"/>
      <c r="EQ10" s="70"/>
      <c r="ER10" s="70"/>
      <c r="ES10" s="70">
        <f ca="1" t="shared" si="6"/>
        <v>0</v>
      </c>
      <c r="ET10" s="31"/>
      <c r="FQ10" s="70"/>
      <c r="FR10" s="70"/>
      <c r="FS10" s="70">
        <f ca="1" t="shared" si="7"/>
        <v>0</v>
      </c>
      <c r="FT10" s="31"/>
      <c r="GQ10" s="70"/>
      <c r="GR10" s="70"/>
      <c r="GS10" s="70">
        <f ca="1" t="shared" si="8"/>
        <v>0</v>
      </c>
      <c r="GT10" s="31"/>
      <c r="HQ10" s="70"/>
      <c r="HR10" s="70"/>
      <c r="HS10" s="70">
        <f ca="1" t="shared" si="9"/>
        <v>0</v>
      </c>
      <c r="HT10" s="31"/>
    </row>
    <row r="11" spans="1:228">
      <c r="A11" s="22" t="str">
        <f>IF(OR(使用指南!$E$30="",比赛操作!$C$10="",$E11=""),"",ROW())</f>
        <v/>
      </c>
      <c r="B11" s="22" t="str">
        <f>IF(OR(使用指南!$E$30="",比赛操作!$C$10="",$E11=""),"",RANK($A11,$A$3:$A$514,1))</f>
        <v/>
      </c>
      <c r="C11" s="22" t="str">
        <f ca="1">IF(OR(使用指南!$E$30="",比赛操作!$C$10="",$E11=""),"",IF(比赛操作!$C$10="抽签编排",RAND(),ROW()-2))</f>
        <v/>
      </c>
      <c r="D11" s="22" t="str">
        <f ca="1" t="shared" si="0"/>
        <v/>
      </c>
      <c r="E11" s="31"/>
      <c r="F11" s="22" t="str">
        <f ca="1">IF(OR(使用指南!$E$30&lt;&gt;"√",COUNTA($E$3:$E$514)&lt;ROW()-2,COUNTBLANK($C$3:$C$514)=512),"",ROW()-2)</f>
        <v/>
      </c>
      <c r="G11" s="22" t="str">
        <f ca="1" t="shared" si="10"/>
        <v/>
      </c>
      <c r="H11" s="31" t="str">
        <f ca="1" t="shared" si="11"/>
        <v/>
      </c>
      <c r="I11" s="31"/>
      <c r="K11" s="22" t="str">
        <f ca="1">IF(OR(使用指南!$E$30&lt;&gt;"√",$F11=""),"",$F11)</f>
        <v/>
      </c>
      <c r="L11" s="22" t="str">
        <f ca="1" t="shared" si="12"/>
        <v/>
      </c>
      <c r="M11" s="39"/>
      <c r="N11" s="39"/>
      <c r="O11" s="39"/>
      <c r="P11" s="66" t="str">
        <f ca="1">IF($K11="","",IF(T11&lt;&gt;"","/",IF(比赛操作!$C$10="手动编排",$M11+$N11,IF(比赛操作!$C$10="抽签编排",417-VLOOKUP(L11,I:K,3,0)))))</f>
        <v/>
      </c>
      <c r="Q11" s="33" t="str">
        <f ca="1">IF($K11="","",IF(T11&lt;&gt;"","/",RANK($P11,$P$3:$P$434)+COUNTIF($P$3:$P11,$P11)-1))</f>
        <v/>
      </c>
      <c r="R11" s="33" t="str">
        <f ca="1" t="shared" si="13"/>
        <v/>
      </c>
      <c r="S11" s="70">
        <f ca="1" t="shared" si="14"/>
        <v>0</v>
      </c>
      <c r="T11" s="31"/>
      <c r="U11" s="67" t="str">
        <f ca="1" t="shared" si="15"/>
        <v/>
      </c>
      <c r="V11" s="67" t="str">
        <f ca="1" t="shared" si="16"/>
        <v/>
      </c>
      <c r="W11" s="67" t="str">
        <f ca="1" t="shared" si="17"/>
        <v/>
      </c>
      <c r="X11" s="67" t="str">
        <f ca="1" t="shared" si="18"/>
        <v/>
      </c>
      <c r="Y11" s="67" t="str">
        <f ca="1" t="shared" si="19"/>
        <v/>
      </c>
      <c r="Z11" s="67" t="str">
        <f ca="1" t="shared" si="20"/>
        <v/>
      </c>
      <c r="AA11" s="67" t="str">
        <f ca="1" t="shared" si="21"/>
        <v/>
      </c>
      <c r="AB11" s="67" t="str">
        <f ca="1" t="shared" si="22"/>
        <v/>
      </c>
      <c r="AQ11" s="70"/>
      <c r="AR11" s="70"/>
      <c r="AS11" s="70">
        <f ca="1" t="shared" si="2"/>
        <v>0</v>
      </c>
      <c r="AT11" s="31"/>
      <c r="BQ11" s="70"/>
      <c r="BR11" s="70"/>
      <c r="BS11" s="70">
        <f ca="1" t="shared" si="3"/>
        <v>0</v>
      </c>
      <c r="BT11" s="31"/>
      <c r="CQ11" s="70"/>
      <c r="CR11" s="70"/>
      <c r="CS11" s="70">
        <f ca="1" t="shared" si="4"/>
        <v>0</v>
      </c>
      <c r="CT11" s="31"/>
      <c r="DQ11" s="70"/>
      <c r="DR11" s="70"/>
      <c r="DS11" s="70">
        <f ca="1" t="shared" si="5"/>
        <v>0</v>
      </c>
      <c r="DT11" s="31"/>
      <c r="EQ11" s="70"/>
      <c r="ER11" s="70"/>
      <c r="ES11" s="70">
        <f ca="1" t="shared" si="6"/>
        <v>0</v>
      </c>
      <c r="ET11" s="31"/>
      <c r="FQ11" s="70"/>
      <c r="FR11" s="70"/>
      <c r="FS11" s="70">
        <f ca="1" t="shared" si="7"/>
        <v>0</v>
      </c>
      <c r="FT11" s="31"/>
      <c r="GQ11" s="70"/>
      <c r="GR11" s="70"/>
      <c r="GS11" s="70">
        <f ca="1" t="shared" si="8"/>
        <v>0</v>
      </c>
      <c r="GT11" s="31"/>
      <c r="HQ11" s="70"/>
      <c r="HR11" s="70"/>
      <c r="HS11" s="70">
        <f ca="1" t="shared" si="9"/>
        <v>0</v>
      </c>
      <c r="HT11" s="31"/>
    </row>
    <row r="12" spans="1:228">
      <c r="A12" s="22" t="str">
        <f>IF(OR(使用指南!$E$30="",比赛操作!$C$10="",$E12=""),"",ROW())</f>
        <v/>
      </c>
      <c r="B12" s="22" t="str">
        <f>IF(OR(使用指南!$E$30="",比赛操作!$C$10="",$E12=""),"",RANK($A12,$A$3:$A$514,1))</f>
        <v/>
      </c>
      <c r="C12" s="22" t="str">
        <f ca="1">IF(OR(使用指南!$E$30="",比赛操作!$C$10="",$E12=""),"",IF(比赛操作!$C$10="抽签编排",RAND(),ROW()-2))</f>
        <v/>
      </c>
      <c r="D12" s="22" t="str">
        <f ca="1" t="shared" si="0"/>
        <v/>
      </c>
      <c r="E12" s="31"/>
      <c r="F12" s="22" t="str">
        <f ca="1">IF(OR(使用指南!$E$30&lt;&gt;"√",COUNTA($E$3:$E$514)&lt;ROW()-2,COUNTBLANK($C$3:$C$514)=512),"",ROW()-2)</f>
        <v/>
      </c>
      <c r="G12" s="22" t="str">
        <f ca="1" t="shared" si="10"/>
        <v/>
      </c>
      <c r="H12" s="31" t="str">
        <f ca="1" t="shared" si="11"/>
        <v/>
      </c>
      <c r="I12" s="31"/>
      <c r="K12" s="22" t="str">
        <f ca="1">IF(OR(使用指南!$E$30&lt;&gt;"√",$F12=""),"",$F12)</f>
        <v/>
      </c>
      <c r="L12" s="22" t="str">
        <f ca="1" t="shared" si="12"/>
        <v/>
      </c>
      <c r="M12" s="39"/>
      <c r="N12" s="39"/>
      <c r="O12" s="39"/>
      <c r="P12" s="66" t="str">
        <f ca="1">IF($K12="","",IF(T12&lt;&gt;"","/",IF(比赛操作!$C$10="手动编排",$M12+$N12,IF(比赛操作!$C$10="抽签编排",417-VLOOKUP(L12,I:K,3,0)))))</f>
        <v/>
      </c>
      <c r="Q12" s="33" t="str">
        <f ca="1">IF($K12="","",IF(T12&lt;&gt;"","/",RANK($P12,$P$3:$P$434)+COUNTIF($P$3:$P12,$P12)-1))</f>
        <v/>
      </c>
      <c r="R12" s="33" t="str">
        <f ca="1" t="shared" si="13"/>
        <v/>
      </c>
      <c r="S12" s="70">
        <f ca="1" t="shared" si="14"/>
        <v>0</v>
      </c>
      <c r="T12" s="31"/>
      <c r="U12" s="67" t="str">
        <f ca="1" t="shared" si="15"/>
        <v/>
      </c>
      <c r="V12" s="67" t="str">
        <f ca="1" t="shared" si="16"/>
        <v/>
      </c>
      <c r="W12" s="67" t="str">
        <f ca="1" t="shared" si="17"/>
        <v/>
      </c>
      <c r="X12" s="67" t="str">
        <f ca="1" t="shared" si="18"/>
        <v/>
      </c>
      <c r="Y12" s="67" t="str">
        <f ca="1" t="shared" si="19"/>
        <v/>
      </c>
      <c r="Z12" s="67" t="str">
        <f ca="1" t="shared" si="20"/>
        <v/>
      </c>
      <c r="AA12" s="67" t="str">
        <f ca="1" t="shared" si="21"/>
        <v/>
      </c>
      <c r="AB12" s="67" t="str">
        <f ca="1" t="shared" si="22"/>
        <v/>
      </c>
      <c r="AQ12" s="70"/>
      <c r="AR12" s="70"/>
      <c r="AS12" s="70">
        <f ca="1" t="shared" si="2"/>
        <v>0</v>
      </c>
      <c r="AT12" s="31"/>
      <c r="BQ12" s="70"/>
      <c r="BR12" s="70"/>
      <c r="BS12" s="70">
        <f ca="1" t="shared" si="3"/>
        <v>0</v>
      </c>
      <c r="BT12" s="31"/>
      <c r="CQ12" s="70"/>
      <c r="CR12" s="70"/>
      <c r="CS12" s="70">
        <f ca="1" t="shared" si="4"/>
        <v>0</v>
      </c>
      <c r="CT12" s="31"/>
      <c r="DQ12" s="70"/>
      <c r="DR12" s="70"/>
      <c r="DS12" s="70">
        <f ca="1" t="shared" si="5"/>
        <v>0</v>
      </c>
      <c r="DT12" s="31"/>
      <c r="EQ12" s="70"/>
      <c r="ER12" s="70"/>
      <c r="ES12" s="70">
        <f ca="1" t="shared" si="6"/>
        <v>0</v>
      </c>
      <c r="ET12" s="31"/>
      <c r="FQ12" s="70"/>
      <c r="FR12" s="70"/>
      <c r="FS12" s="70">
        <f ca="1" t="shared" si="7"/>
        <v>0</v>
      </c>
      <c r="FT12" s="31"/>
      <c r="GQ12" s="70"/>
      <c r="GR12" s="70"/>
      <c r="GS12" s="70">
        <f ca="1" t="shared" si="8"/>
        <v>0</v>
      </c>
      <c r="GT12" s="31"/>
      <c r="HQ12" s="70"/>
      <c r="HR12" s="70"/>
      <c r="HS12" s="70">
        <f ca="1" t="shared" si="9"/>
        <v>0</v>
      </c>
      <c r="HT12" s="31"/>
    </row>
    <row r="13" spans="1:228">
      <c r="A13" s="22" t="str">
        <f>IF(OR(使用指南!$E$30="",比赛操作!$C$10="",$E13=""),"",ROW())</f>
        <v/>
      </c>
      <c r="B13" s="22" t="str">
        <f>IF(OR(使用指南!$E$30="",比赛操作!$C$10="",$E13=""),"",RANK($A13,$A$3:$A$514,1))</f>
        <v/>
      </c>
      <c r="C13" s="22" t="str">
        <f ca="1">IF(OR(使用指南!$E$30="",比赛操作!$C$10="",$E13=""),"",IF(比赛操作!$C$10="抽签编排",RAND(),ROW()-2))</f>
        <v/>
      </c>
      <c r="D13" s="22" t="str">
        <f ca="1" t="shared" si="0"/>
        <v/>
      </c>
      <c r="E13" s="31"/>
      <c r="F13" s="22" t="str">
        <f ca="1">IF(OR(使用指南!$E$30&lt;&gt;"√",COUNTA($E$3:$E$514)&lt;ROW()-2,COUNTBLANK($C$3:$C$514)=512),"",ROW()-2)</f>
        <v/>
      </c>
      <c r="G13" s="22" t="str">
        <f ca="1" t="shared" si="10"/>
        <v/>
      </c>
      <c r="H13" s="31" t="str">
        <f ca="1" t="shared" si="11"/>
        <v/>
      </c>
      <c r="I13" s="31"/>
      <c r="K13" s="22" t="str">
        <f ca="1">IF(OR(使用指南!$E$30&lt;&gt;"√",$F13=""),"",$F13)</f>
        <v/>
      </c>
      <c r="L13" s="22" t="str">
        <f ca="1" t="shared" si="12"/>
        <v/>
      </c>
      <c r="M13" s="39"/>
      <c r="N13" s="39"/>
      <c r="O13" s="39"/>
      <c r="P13" s="66" t="str">
        <f ca="1">IF($K13="","",IF(T13&lt;&gt;"","/",IF(比赛操作!$C$10="手动编排",$M13+$N13,IF(比赛操作!$C$10="抽签编排",417-VLOOKUP(L13,I:K,3,0)))))</f>
        <v/>
      </c>
      <c r="Q13" s="33" t="str">
        <f ca="1">IF($K13="","",IF(T13&lt;&gt;"","/",RANK($P13,$P$3:$P$434)+COUNTIF($P$3:$P13,$P13)-1))</f>
        <v/>
      </c>
      <c r="R13" s="33" t="str">
        <f ca="1" t="shared" si="13"/>
        <v/>
      </c>
      <c r="S13" s="70">
        <f ca="1" t="shared" si="14"/>
        <v>0</v>
      </c>
      <c r="T13" s="31"/>
      <c r="U13" s="67" t="str">
        <f ca="1" t="shared" si="15"/>
        <v/>
      </c>
      <c r="V13" s="67" t="str">
        <f ca="1" t="shared" si="16"/>
        <v/>
      </c>
      <c r="W13" s="67" t="str">
        <f ca="1" t="shared" si="17"/>
        <v/>
      </c>
      <c r="X13" s="67" t="str">
        <f ca="1" t="shared" si="18"/>
        <v/>
      </c>
      <c r="Y13" s="67" t="str">
        <f ca="1" t="shared" si="19"/>
        <v/>
      </c>
      <c r="Z13" s="67" t="str">
        <f ca="1" t="shared" si="20"/>
        <v/>
      </c>
      <c r="AA13" s="67" t="str">
        <f ca="1" t="shared" si="21"/>
        <v/>
      </c>
      <c r="AB13" s="67" t="str">
        <f ca="1" t="shared" si="22"/>
        <v/>
      </c>
      <c r="AQ13" s="70"/>
      <c r="AR13" s="70"/>
      <c r="AS13" s="70">
        <f ca="1" t="shared" si="2"/>
        <v>0</v>
      </c>
      <c r="AT13" s="31"/>
      <c r="BQ13" s="70"/>
      <c r="BR13" s="70"/>
      <c r="BS13" s="70">
        <f ca="1" t="shared" si="3"/>
        <v>0</v>
      </c>
      <c r="BT13" s="31"/>
      <c r="CQ13" s="70"/>
      <c r="CR13" s="70"/>
      <c r="CS13" s="70">
        <f ca="1" t="shared" si="4"/>
        <v>0</v>
      </c>
      <c r="CT13" s="31"/>
      <c r="DQ13" s="70"/>
      <c r="DR13" s="70"/>
      <c r="DS13" s="70">
        <f ca="1" t="shared" si="5"/>
        <v>0</v>
      </c>
      <c r="DT13" s="31"/>
      <c r="EQ13" s="70"/>
      <c r="ER13" s="70"/>
      <c r="ES13" s="70">
        <f ca="1" t="shared" si="6"/>
        <v>0</v>
      </c>
      <c r="ET13" s="31"/>
      <c r="FQ13" s="70"/>
      <c r="FR13" s="70"/>
      <c r="FS13" s="70">
        <f ca="1" t="shared" si="7"/>
        <v>0</v>
      </c>
      <c r="FT13" s="31"/>
      <c r="GQ13" s="70"/>
      <c r="GR13" s="70"/>
      <c r="GS13" s="70">
        <f ca="1" t="shared" si="8"/>
        <v>0</v>
      </c>
      <c r="GT13" s="31"/>
      <c r="HQ13" s="70"/>
      <c r="HR13" s="70"/>
      <c r="HS13" s="70">
        <f ca="1" t="shared" si="9"/>
        <v>0</v>
      </c>
      <c r="HT13" s="31"/>
    </row>
    <row r="14" spans="1:228">
      <c r="A14" s="22" t="str">
        <f>IF(OR(使用指南!$E$30="",比赛操作!$C$10="",$E14=""),"",ROW())</f>
        <v/>
      </c>
      <c r="B14" s="22" t="str">
        <f>IF(OR(使用指南!$E$30="",比赛操作!$C$10="",$E14=""),"",RANK($A14,$A$3:$A$514,1))</f>
        <v/>
      </c>
      <c r="C14" s="22" t="str">
        <f ca="1">IF(OR(使用指南!$E$30="",比赛操作!$C$10="",$E14=""),"",IF(比赛操作!$C$10="抽签编排",RAND(),ROW()-2))</f>
        <v/>
      </c>
      <c r="D14" s="22" t="str">
        <f ca="1" t="shared" si="0"/>
        <v/>
      </c>
      <c r="E14" s="31"/>
      <c r="F14" s="22" t="str">
        <f ca="1">IF(OR(使用指南!$E$30&lt;&gt;"√",COUNTA($E$3:$E$514)&lt;ROW()-2,COUNTBLANK($C$3:$C$514)=512),"",ROW()-2)</f>
        <v/>
      </c>
      <c r="G14" s="22" t="str">
        <f ca="1" t="shared" si="10"/>
        <v/>
      </c>
      <c r="H14" s="31" t="str">
        <f ca="1" t="shared" si="11"/>
        <v/>
      </c>
      <c r="I14" s="31"/>
      <c r="K14" s="22" t="str">
        <f ca="1">IF(OR(使用指南!$E$30&lt;&gt;"√",$F14=""),"",$F14)</f>
        <v/>
      </c>
      <c r="L14" s="22" t="str">
        <f ca="1" t="shared" si="12"/>
        <v/>
      </c>
      <c r="M14" s="39"/>
      <c r="N14" s="39"/>
      <c r="O14" s="39"/>
      <c r="P14" s="66" t="str">
        <f ca="1">IF($K14="","",IF(T14&lt;&gt;"","/",IF(比赛操作!$C$10="手动编排",$M14+$N14,IF(比赛操作!$C$10="抽签编排",417-VLOOKUP(L14,I:K,3,0)))))</f>
        <v/>
      </c>
      <c r="Q14" s="33" t="str">
        <f ca="1">IF($K14="","",IF(T14&lt;&gt;"","/",RANK($P14,$P$3:$P$434)+COUNTIF($P$3:$P14,$P14)-1))</f>
        <v/>
      </c>
      <c r="R14" s="33" t="str">
        <f ca="1" t="shared" si="13"/>
        <v/>
      </c>
      <c r="S14" s="70">
        <f ca="1" t="shared" si="14"/>
        <v>0</v>
      </c>
      <c r="T14" s="31"/>
      <c r="U14" s="67" t="str">
        <f ca="1" t="shared" ref="U14:U23" si="23">IF(INDIRECT(ADDRESS(ROW(),COLUMN($T:$T)+26*(COLUMN()-COLUMN($T:$T))))="","",INDIRECT(ADDRESS(ROW(),COLUMN($T:$T)+26*(COLUMN()-COLUMN($T:$T)))))</f>
        <v/>
      </c>
      <c r="V14" s="67" t="str">
        <f ca="1" t="shared" ref="V14:V23" si="24">IF(INDIRECT(ADDRESS(ROW(),COLUMN($T:$T)+26*(COLUMN()-COLUMN($T:$T))))="","",INDIRECT(ADDRESS(ROW(),COLUMN($T:$T)+26*(COLUMN()-COLUMN($T:$T)))))</f>
        <v/>
      </c>
      <c r="W14" s="67" t="str">
        <f ca="1" t="shared" ref="W14:W23" si="25">IF(INDIRECT(ADDRESS(ROW(),COLUMN($T:$T)+26*(COLUMN()-COLUMN($T:$T))))="","",INDIRECT(ADDRESS(ROW(),COLUMN($T:$T)+26*(COLUMN()-COLUMN($T:$T)))))</f>
        <v/>
      </c>
      <c r="X14" s="67" t="str">
        <f ca="1" t="shared" ref="X14:X23" si="26">IF(INDIRECT(ADDRESS(ROW(),COLUMN($T:$T)+26*(COLUMN()-COLUMN($T:$T))))="","",INDIRECT(ADDRESS(ROW(),COLUMN($T:$T)+26*(COLUMN()-COLUMN($T:$T)))))</f>
        <v/>
      </c>
      <c r="Y14" s="67" t="str">
        <f ca="1" t="shared" ref="Y14:Y23" si="27">IF(INDIRECT(ADDRESS(ROW(),COLUMN($T:$T)+26*(COLUMN()-COLUMN($T:$T))))="","",INDIRECT(ADDRESS(ROW(),COLUMN($T:$T)+26*(COLUMN()-COLUMN($T:$T)))))</f>
        <v/>
      </c>
      <c r="Z14" s="67" t="str">
        <f ca="1" t="shared" ref="Z14:Z23" si="28">IF(INDIRECT(ADDRESS(ROW(),COLUMN($T:$T)+26*(COLUMN()-COLUMN($T:$T))))="","",INDIRECT(ADDRESS(ROW(),COLUMN($T:$T)+26*(COLUMN()-COLUMN($T:$T)))))</f>
        <v/>
      </c>
      <c r="AA14" s="67" t="str">
        <f ca="1" t="shared" ref="AA14:AA23" si="29">IF(INDIRECT(ADDRESS(ROW(),COLUMN($T:$T)+26*(COLUMN()-COLUMN($T:$T))))="","",INDIRECT(ADDRESS(ROW(),COLUMN($T:$T)+26*(COLUMN()-COLUMN($T:$T)))))</f>
        <v/>
      </c>
      <c r="AB14" s="67" t="str">
        <f ca="1" t="shared" ref="AB14:AB23" si="30">IF(INDIRECT(ADDRESS(ROW(),COLUMN($T:$T)+26*(COLUMN()-COLUMN($T:$T))))="","",INDIRECT(ADDRESS(ROW(),COLUMN($T:$T)+26*(COLUMN()-COLUMN($T:$T)))))</f>
        <v/>
      </c>
      <c r="AQ14" s="70"/>
      <c r="AR14" s="70"/>
      <c r="AS14" s="70">
        <f ca="1" t="shared" si="2"/>
        <v>0</v>
      </c>
      <c r="AT14" s="31"/>
      <c r="BQ14" s="70"/>
      <c r="BR14" s="70"/>
      <c r="BS14" s="70">
        <f ca="1" t="shared" si="3"/>
        <v>0</v>
      </c>
      <c r="BT14" s="31"/>
      <c r="CQ14" s="70"/>
      <c r="CR14" s="70"/>
      <c r="CS14" s="70">
        <f ca="1" t="shared" si="4"/>
        <v>0</v>
      </c>
      <c r="CT14" s="31"/>
      <c r="DQ14" s="70"/>
      <c r="DR14" s="70"/>
      <c r="DS14" s="70">
        <f ca="1" t="shared" si="5"/>
        <v>0</v>
      </c>
      <c r="DT14" s="31"/>
      <c r="EQ14" s="70"/>
      <c r="ER14" s="70"/>
      <c r="ES14" s="70">
        <f ca="1" t="shared" si="6"/>
        <v>0</v>
      </c>
      <c r="ET14" s="31"/>
      <c r="FQ14" s="70"/>
      <c r="FR14" s="70"/>
      <c r="FS14" s="70">
        <f ca="1" t="shared" si="7"/>
        <v>0</v>
      </c>
      <c r="FT14" s="31"/>
      <c r="GQ14" s="70"/>
      <c r="GR14" s="70"/>
      <c r="GS14" s="70">
        <f ca="1" t="shared" si="8"/>
        <v>0</v>
      </c>
      <c r="GT14" s="31"/>
      <c r="HQ14" s="70"/>
      <c r="HR14" s="70"/>
      <c r="HS14" s="70">
        <f ca="1" t="shared" si="9"/>
        <v>0</v>
      </c>
      <c r="HT14" s="31"/>
    </row>
    <row r="15" spans="1:228">
      <c r="A15" s="22" t="str">
        <f>IF(OR(使用指南!$E$30="",比赛操作!$C$10="",$E15=""),"",ROW())</f>
        <v/>
      </c>
      <c r="B15" s="22" t="str">
        <f>IF(OR(使用指南!$E$30="",比赛操作!$C$10="",$E15=""),"",RANK($A15,$A$3:$A$514,1))</f>
        <v/>
      </c>
      <c r="C15" s="22" t="str">
        <f ca="1">IF(OR(使用指南!$E$30="",比赛操作!$C$10="",$E15=""),"",IF(比赛操作!$C$10="抽签编排",RAND(),ROW()-2))</f>
        <v/>
      </c>
      <c r="D15" s="22" t="str">
        <f ca="1" t="shared" si="0"/>
        <v/>
      </c>
      <c r="E15" s="31"/>
      <c r="F15" s="22" t="str">
        <f ca="1">IF(OR(使用指南!$E$30&lt;&gt;"√",COUNTA($E$3:$E$514)&lt;ROW()-2,COUNTBLANK($C$3:$C$514)=512),"",ROW()-2)</f>
        <v/>
      </c>
      <c r="G15" s="22" t="str">
        <f ca="1" t="shared" si="10"/>
        <v/>
      </c>
      <c r="H15" s="31" t="str">
        <f ca="1" t="shared" si="11"/>
        <v/>
      </c>
      <c r="I15" s="31"/>
      <c r="K15" s="22" t="str">
        <f ca="1">IF(OR(使用指南!$E$30&lt;&gt;"√",$F15=""),"",$F15)</f>
        <v/>
      </c>
      <c r="L15" s="22" t="str">
        <f ca="1" t="shared" si="12"/>
        <v/>
      </c>
      <c r="M15" s="39"/>
      <c r="N15" s="39"/>
      <c r="O15" s="39"/>
      <c r="P15" s="66" t="str">
        <f ca="1">IF($K15="","",IF(T15&lt;&gt;"","/",IF(比赛操作!$C$10="手动编排",$M15+$N15,IF(比赛操作!$C$10="抽签编排",417-VLOOKUP(L15,I:K,3,0)))))</f>
        <v/>
      </c>
      <c r="Q15" s="33" t="str">
        <f ca="1">IF($K15="","",IF(T15&lt;&gt;"","/",RANK($P15,$P$3:$P$434)+COUNTIF($P$3:$P15,$P15)-1))</f>
        <v/>
      </c>
      <c r="R15" s="33" t="str">
        <f ca="1" t="shared" si="13"/>
        <v/>
      </c>
      <c r="S15" s="70">
        <f ca="1" t="shared" si="14"/>
        <v>0</v>
      </c>
      <c r="T15" s="31"/>
      <c r="U15" s="67" t="str">
        <f ca="1" t="shared" si="23"/>
        <v/>
      </c>
      <c r="V15" s="67" t="str">
        <f ca="1" t="shared" si="24"/>
        <v/>
      </c>
      <c r="W15" s="67" t="str">
        <f ca="1" t="shared" si="25"/>
        <v/>
      </c>
      <c r="X15" s="67" t="str">
        <f ca="1" t="shared" si="26"/>
        <v/>
      </c>
      <c r="Y15" s="67" t="str">
        <f ca="1" t="shared" si="27"/>
        <v/>
      </c>
      <c r="Z15" s="67" t="str">
        <f ca="1" t="shared" si="28"/>
        <v/>
      </c>
      <c r="AA15" s="67" t="str">
        <f ca="1" t="shared" si="29"/>
        <v/>
      </c>
      <c r="AB15" s="67" t="str">
        <f ca="1" t="shared" si="30"/>
        <v/>
      </c>
      <c r="AQ15" s="70"/>
      <c r="AR15" s="70"/>
      <c r="AS15" s="70">
        <f ca="1" t="shared" si="2"/>
        <v>0</v>
      </c>
      <c r="AT15" s="31"/>
      <c r="BQ15" s="70"/>
      <c r="BR15" s="70"/>
      <c r="BS15" s="70">
        <f ca="1" t="shared" si="3"/>
        <v>0</v>
      </c>
      <c r="BT15" s="31"/>
      <c r="CQ15" s="70"/>
      <c r="CR15" s="70"/>
      <c r="CS15" s="70">
        <f ca="1" t="shared" si="4"/>
        <v>0</v>
      </c>
      <c r="CT15" s="31"/>
      <c r="DQ15" s="70"/>
      <c r="DR15" s="70"/>
      <c r="DS15" s="70">
        <f ca="1" t="shared" si="5"/>
        <v>0</v>
      </c>
      <c r="DT15" s="31"/>
      <c r="EQ15" s="70"/>
      <c r="ER15" s="70"/>
      <c r="ES15" s="70">
        <f ca="1" t="shared" si="6"/>
        <v>0</v>
      </c>
      <c r="ET15" s="31"/>
      <c r="FQ15" s="70"/>
      <c r="FR15" s="70"/>
      <c r="FS15" s="70">
        <f ca="1" t="shared" si="7"/>
        <v>0</v>
      </c>
      <c r="FT15" s="31"/>
      <c r="GQ15" s="70"/>
      <c r="GR15" s="70"/>
      <c r="GS15" s="70">
        <f ca="1" t="shared" si="8"/>
        <v>0</v>
      </c>
      <c r="GT15" s="31"/>
      <c r="HQ15" s="70"/>
      <c r="HR15" s="70"/>
      <c r="HS15" s="70">
        <f ca="1" t="shared" si="9"/>
        <v>0</v>
      </c>
      <c r="HT15" s="31"/>
    </row>
    <row r="16" spans="1:228">
      <c r="A16" s="22" t="str">
        <f>IF(OR(使用指南!$E$30="",比赛操作!$C$10="",$E16=""),"",ROW())</f>
        <v/>
      </c>
      <c r="B16" s="22" t="str">
        <f>IF(OR(使用指南!$E$30="",比赛操作!$C$10="",$E16=""),"",RANK($A16,$A$3:$A$514,1))</f>
        <v/>
      </c>
      <c r="C16" s="22" t="str">
        <f ca="1">IF(OR(使用指南!$E$30="",比赛操作!$C$10="",$E16=""),"",IF(比赛操作!$C$10="抽签编排",RAND(),ROW()-2))</f>
        <v/>
      </c>
      <c r="D16" s="22" t="str">
        <f ca="1" t="shared" si="0"/>
        <v/>
      </c>
      <c r="E16" s="31"/>
      <c r="F16" s="22" t="str">
        <f ca="1">IF(OR(使用指南!$E$30&lt;&gt;"√",COUNTA($E$3:$E$514)&lt;ROW()-2,COUNTBLANK($C$3:$C$514)=512),"",ROW()-2)</f>
        <v/>
      </c>
      <c r="G16" s="22" t="str">
        <f ca="1" t="shared" si="10"/>
        <v/>
      </c>
      <c r="H16" s="31" t="str">
        <f ca="1" t="shared" si="11"/>
        <v/>
      </c>
      <c r="I16" s="31"/>
      <c r="K16" s="22" t="str">
        <f ca="1">IF(OR(使用指南!$E$30&lt;&gt;"√",$F16=""),"",$F16)</f>
        <v/>
      </c>
      <c r="L16" s="22" t="str">
        <f ca="1" t="shared" si="12"/>
        <v/>
      </c>
      <c r="M16" s="39"/>
      <c r="N16" s="39"/>
      <c r="O16" s="39"/>
      <c r="P16" s="66" t="str">
        <f ca="1">IF($K16="","",IF(T16&lt;&gt;"","/",IF(比赛操作!$C$10="手动编排",$M16+$N16,IF(比赛操作!$C$10="抽签编排",417-VLOOKUP(L16,I:K,3,0)))))</f>
        <v/>
      </c>
      <c r="Q16" s="33" t="str">
        <f ca="1">IF($K16="","",IF(T16&lt;&gt;"","/",RANK($P16,$P$3:$P$434)+COUNTIF($P$3:$P16,$P16)-1))</f>
        <v/>
      </c>
      <c r="R16" s="33" t="str">
        <f ca="1" t="shared" si="13"/>
        <v/>
      </c>
      <c r="S16" s="70">
        <f ca="1" t="shared" si="14"/>
        <v>0</v>
      </c>
      <c r="T16" s="31"/>
      <c r="U16" s="67" t="str">
        <f ca="1" t="shared" si="23"/>
        <v/>
      </c>
      <c r="V16" s="67" t="str">
        <f ca="1" t="shared" si="24"/>
        <v/>
      </c>
      <c r="W16" s="67" t="str">
        <f ca="1" t="shared" si="25"/>
        <v/>
      </c>
      <c r="X16" s="67" t="str">
        <f ca="1" t="shared" si="26"/>
        <v/>
      </c>
      <c r="Y16" s="67" t="str">
        <f ca="1" t="shared" si="27"/>
        <v/>
      </c>
      <c r="Z16" s="67" t="str">
        <f ca="1" t="shared" si="28"/>
        <v/>
      </c>
      <c r="AA16" s="67" t="str">
        <f ca="1" t="shared" si="29"/>
        <v/>
      </c>
      <c r="AB16" s="67" t="str">
        <f ca="1" t="shared" si="30"/>
        <v/>
      </c>
      <c r="AQ16" s="70"/>
      <c r="AR16" s="70"/>
      <c r="AS16" s="70">
        <f ca="1" t="shared" si="2"/>
        <v>0</v>
      </c>
      <c r="AT16" s="31"/>
      <c r="BQ16" s="70"/>
      <c r="BR16" s="70"/>
      <c r="BS16" s="70">
        <f ca="1" t="shared" si="3"/>
        <v>0</v>
      </c>
      <c r="BT16" s="31"/>
      <c r="CQ16" s="70"/>
      <c r="CR16" s="70"/>
      <c r="CS16" s="70">
        <f ca="1" t="shared" si="4"/>
        <v>0</v>
      </c>
      <c r="CT16" s="31"/>
      <c r="DQ16" s="70"/>
      <c r="DR16" s="70"/>
      <c r="DS16" s="70">
        <f ca="1" t="shared" si="5"/>
        <v>0</v>
      </c>
      <c r="DT16" s="31"/>
      <c r="EQ16" s="70"/>
      <c r="ER16" s="70"/>
      <c r="ES16" s="70">
        <f ca="1" t="shared" si="6"/>
        <v>0</v>
      </c>
      <c r="ET16" s="31"/>
      <c r="FQ16" s="70"/>
      <c r="FR16" s="70"/>
      <c r="FS16" s="70">
        <f ca="1" t="shared" si="7"/>
        <v>0</v>
      </c>
      <c r="FT16" s="31"/>
      <c r="GQ16" s="70"/>
      <c r="GR16" s="70"/>
      <c r="GS16" s="70">
        <f ca="1" t="shared" si="8"/>
        <v>0</v>
      </c>
      <c r="GT16" s="31"/>
      <c r="HQ16" s="70"/>
      <c r="HR16" s="70"/>
      <c r="HS16" s="70">
        <f ca="1" t="shared" si="9"/>
        <v>0</v>
      </c>
      <c r="HT16" s="31"/>
    </row>
    <row r="17" spans="1:228">
      <c r="A17" s="22" t="str">
        <f>IF(OR(使用指南!$E$30="",比赛操作!$C$10="",$E17=""),"",ROW())</f>
        <v/>
      </c>
      <c r="B17" s="22" t="str">
        <f>IF(OR(使用指南!$E$30="",比赛操作!$C$10="",$E17=""),"",RANK($A17,$A$3:$A$514,1))</f>
        <v/>
      </c>
      <c r="C17" s="22" t="str">
        <f ca="1">IF(OR(使用指南!$E$30="",比赛操作!$C$10="",$E17=""),"",IF(比赛操作!$C$10="抽签编排",RAND(),ROW()-2))</f>
        <v/>
      </c>
      <c r="D17" s="22" t="str">
        <f ca="1" t="shared" si="0"/>
        <v/>
      </c>
      <c r="E17" s="31"/>
      <c r="F17" s="22" t="str">
        <f ca="1">IF(OR(使用指南!$E$30&lt;&gt;"√",COUNTA($E$3:$E$514)&lt;ROW()-2,COUNTBLANK($C$3:$C$514)=512),"",ROW()-2)</f>
        <v/>
      </c>
      <c r="G17" s="22" t="str">
        <f ca="1" t="shared" si="10"/>
        <v/>
      </c>
      <c r="H17" s="31" t="str">
        <f ca="1" t="shared" si="11"/>
        <v/>
      </c>
      <c r="I17" s="31"/>
      <c r="K17" s="22" t="str">
        <f ca="1">IF(OR(使用指南!$E$30&lt;&gt;"√",$F17=""),"",$F17)</f>
        <v/>
      </c>
      <c r="L17" s="22" t="str">
        <f ca="1" t="shared" si="12"/>
        <v/>
      </c>
      <c r="M17" s="39"/>
      <c r="N17" s="39"/>
      <c r="O17" s="39"/>
      <c r="P17" s="66" t="str">
        <f ca="1">IF($K17="","",IF(T17&lt;&gt;"","/",IF(比赛操作!$C$10="手动编排",$M17+$N17,IF(比赛操作!$C$10="抽签编排",417-VLOOKUP(L17,I:K,3,0)))))</f>
        <v/>
      </c>
      <c r="Q17" s="33" t="str">
        <f ca="1">IF($K17="","",IF(T17&lt;&gt;"","/",RANK($P17,$P$3:$P$434)+COUNTIF($P$3:$P17,$P17)-1))</f>
        <v/>
      </c>
      <c r="R17" s="33" t="str">
        <f ca="1" t="shared" si="13"/>
        <v/>
      </c>
      <c r="S17" s="70">
        <f ca="1" t="shared" si="14"/>
        <v>0</v>
      </c>
      <c r="T17" s="31"/>
      <c r="U17" s="67" t="str">
        <f ca="1" t="shared" si="23"/>
        <v/>
      </c>
      <c r="V17" s="67" t="str">
        <f ca="1" t="shared" si="24"/>
        <v/>
      </c>
      <c r="W17" s="67" t="str">
        <f ca="1" t="shared" si="25"/>
        <v/>
      </c>
      <c r="X17" s="67" t="str">
        <f ca="1" t="shared" si="26"/>
        <v/>
      </c>
      <c r="Y17" s="67" t="str">
        <f ca="1" t="shared" si="27"/>
        <v/>
      </c>
      <c r="Z17" s="67" t="str">
        <f ca="1" t="shared" si="28"/>
        <v/>
      </c>
      <c r="AA17" s="67" t="str">
        <f ca="1" t="shared" si="29"/>
        <v/>
      </c>
      <c r="AB17" s="67" t="str">
        <f ca="1" t="shared" si="30"/>
        <v/>
      </c>
      <c r="AQ17" s="70"/>
      <c r="AR17" s="70"/>
      <c r="AS17" s="70">
        <f ca="1" t="shared" si="2"/>
        <v>0</v>
      </c>
      <c r="AT17" s="31"/>
      <c r="BQ17" s="70"/>
      <c r="BR17" s="70"/>
      <c r="BS17" s="70">
        <f ca="1" t="shared" si="3"/>
        <v>0</v>
      </c>
      <c r="BT17" s="31"/>
      <c r="CQ17" s="70"/>
      <c r="CR17" s="70"/>
      <c r="CS17" s="70">
        <f ca="1" t="shared" si="4"/>
        <v>0</v>
      </c>
      <c r="CT17" s="31"/>
      <c r="DQ17" s="70"/>
      <c r="DR17" s="70"/>
      <c r="DS17" s="70">
        <f ca="1" t="shared" si="5"/>
        <v>0</v>
      </c>
      <c r="DT17" s="31"/>
      <c r="EQ17" s="70"/>
      <c r="ER17" s="70"/>
      <c r="ES17" s="70">
        <f ca="1" t="shared" si="6"/>
        <v>0</v>
      </c>
      <c r="ET17" s="31"/>
      <c r="FQ17" s="70"/>
      <c r="FR17" s="70"/>
      <c r="FS17" s="70">
        <f ca="1" t="shared" si="7"/>
        <v>0</v>
      </c>
      <c r="FT17" s="31"/>
      <c r="GQ17" s="70"/>
      <c r="GR17" s="70"/>
      <c r="GS17" s="70">
        <f ca="1" t="shared" si="8"/>
        <v>0</v>
      </c>
      <c r="GT17" s="31"/>
      <c r="HQ17" s="70"/>
      <c r="HR17" s="70"/>
      <c r="HS17" s="70">
        <f ca="1" t="shared" si="9"/>
        <v>0</v>
      </c>
      <c r="HT17" s="31"/>
    </row>
    <row r="18" spans="1:228">
      <c r="A18" s="22" t="str">
        <f>IF(OR(使用指南!$E$30="",比赛操作!$C$10="",$E18=""),"",ROW())</f>
        <v/>
      </c>
      <c r="B18" s="22" t="str">
        <f>IF(OR(使用指南!$E$30="",比赛操作!$C$10="",$E18=""),"",RANK($A18,$A$3:$A$514,1))</f>
        <v/>
      </c>
      <c r="C18" s="22" t="str">
        <f ca="1">IF(OR(使用指南!$E$30="",比赛操作!$C$10="",$E18=""),"",IF(比赛操作!$C$10="抽签编排",RAND(),ROW()-2))</f>
        <v/>
      </c>
      <c r="D18" s="22" t="str">
        <f ca="1" t="shared" si="0"/>
        <v/>
      </c>
      <c r="E18" s="31"/>
      <c r="F18" s="22" t="str">
        <f ca="1">IF(OR(使用指南!$E$30&lt;&gt;"√",COUNTA($E$3:$E$514)&lt;ROW()-2,COUNTBLANK($C$3:$C$514)=512),"",ROW()-2)</f>
        <v/>
      </c>
      <c r="G18" s="22" t="str">
        <f ca="1" t="shared" si="10"/>
        <v/>
      </c>
      <c r="H18" s="31" t="str">
        <f ca="1" t="shared" si="11"/>
        <v/>
      </c>
      <c r="I18" s="31"/>
      <c r="K18" s="22" t="str">
        <f ca="1">IF(OR(使用指南!$E$30&lt;&gt;"√",$F18=""),"",$F18)</f>
        <v/>
      </c>
      <c r="L18" s="22" t="str">
        <f ca="1" t="shared" si="12"/>
        <v/>
      </c>
      <c r="M18" s="39"/>
      <c r="N18" s="39"/>
      <c r="O18" s="39"/>
      <c r="P18" s="66" t="str">
        <f ca="1">IF($K18="","",IF(T18&lt;&gt;"","/",IF(比赛操作!$C$10="手动编排",$M18+$N18,IF(比赛操作!$C$10="抽签编排",417-VLOOKUP(L18,I:K,3,0)))))</f>
        <v/>
      </c>
      <c r="Q18" s="33" t="str">
        <f ca="1">IF($K18="","",IF(T18&lt;&gt;"","/",RANK($P18,$P$3:$P$434)+COUNTIF($P$3:$P18,$P18)-1))</f>
        <v/>
      </c>
      <c r="R18" s="33" t="str">
        <f ca="1" t="shared" si="13"/>
        <v/>
      </c>
      <c r="S18" s="70">
        <f ca="1" t="shared" si="14"/>
        <v>0</v>
      </c>
      <c r="T18" s="31"/>
      <c r="U18" s="67" t="str">
        <f ca="1" t="shared" si="23"/>
        <v/>
      </c>
      <c r="V18" s="67" t="str">
        <f ca="1" t="shared" si="24"/>
        <v/>
      </c>
      <c r="W18" s="67" t="str">
        <f ca="1" t="shared" si="25"/>
        <v/>
      </c>
      <c r="X18" s="67" t="str">
        <f ca="1" t="shared" si="26"/>
        <v/>
      </c>
      <c r="Y18" s="67" t="str">
        <f ca="1" t="shared" si="27"/>
        <v/>
      </c>
      <c r="Z18" s="67" t="str">
        <f ca="1" t="shared" si="28"/>
        <v/>
      </c>
      <c r="AA18" s="67" t="str">
        <f ca="1" t="shared" si="29"/>
        <v/>
      </c>
      <c r="AB18" s="67" t="str">
        <f ca="1" t="shared" si="30"/>
        <v/>
      </c>
      <c r="AQ18" s="70"/>
      <c r="AR18" s="70"/>
      <c r="AS18" s="70">
        <f ca="1" t="shared" si="2"/>
        <v>0</v>
      </c>
      <c r="AT18" s="31"/>
      <c r="BQ18" s="70"/>
      <c r="BR18" s="70"/>
      <c r="BS18" s="70">
        <f ca="1" t="shared" si="3"/>
        <v>0</v>
      </c>
      <c r="BT18" s="31"/>
      <c r="CQ18" s="70"/>
      <c r="CR18" s="70"/>
      <c r="CS18" s="70">
        <f ca="1" t="shared" si="4"/>
        <v>0</v>
      </c>
      <c r="CT18" s="31"/>
      <c r="DQ18" s="70"/>
      <c r="DR18" s="70"/>
      <c r="DS18" s="70">
        <f ca="1" t="shared" si="5"/>
        <v>0</v>
      </c>
      <c r="DT18" s="31"/>
      <c r="EQ18" s="70"/>
      <c r="ER18" s="70"/>
      <c r="ES18" s="70">
        <f ca="1" t="shared" si="6"/>
        <v>0</v>
      </c>
      <c r="ET18" s="31"/>
      <c r="FQ18" s="70"/>
      <c r="FR18" s="70"/>
      <c r="FS18" s="70">
        <f ca="1" t="shared" si="7"/>
        <v>0</v>
      </c>
      <c r="FT18" s="31"/>
      <c r="GQ18" s="70"/>
      <c r="GR18" s="70"/>
      <c r="GS18" s="70">
        <f ca="1" t="shared" si="8"/>
        <v>0</v>
      </c>
      <c r="GT18" s="31"/>
      <c r="HQ18" s="70"/>
      <c r="HR18" s="70"/>
      <c r="HS18" s="70">
        <f ca="1" t="shared" si="9"/>
        <v>0</v>
      </c>
      <c r="HT18" s="31"/>
    </row>
    <row r="19" spans="1:228">
      <c r="A19" s="22" t="str">
        <f>IF(OR(使用指南!$E$30="",比赛操作!$C$10="",$E19=""),"",ROW())</f>
        <v/>
      </c>
      <c r="B19" s="22" t="str">
        <f>IF(OR(使用指南!$E$30="",比赛操作!$C$10="",$E19=""),"",RANK($A19,$A$3:$A$514,1))</f>
        <v/>
      </c>
      <c r="C19" s="22" t="str">
        <f ca="1">IF(OR(使用指南!$E$30="",比赛操作!$C$10="",$E19=""),"",IF(比赛操作!$C$10="抽签编排",RAND(),ROW()-2))</f>
        <v/>
      </c>
      <c r="D19" s="22" t="str">
        <f ca="1" t="shared" si="0"/>
        <v/>
      </c>
      <c r="E19" s="31"/>
      <c r="F19" s="22" t="str">
        <f ca="1">IF(OR(使用指南!$E$30&lt;&gt;"√",COUNTA($E$3:$E$514)&lt;ROW()-2,COUNTBLANK($C$3:$C$514)=512),"",ROW()-2)</f>
        <v/>
      </c>
      <c r="G19" s="22" t="str">
        <f ca="1" t="shared" si="10"/>
        <v/>
      </c>
      <c r="H19" s="31" t="str">
        <f ca="1" t="shared" si="11"/>
        <v/>
      </c>
      <c r="I19" s="31"/>
      <c r="K19" s="22" t="str">
        <f ca="1">IF(OR(使用指南!$E$30&lt;&gt;"√",$F19=""),"",$F19)</f>
        <v/>
      </c>
      <c r="L19" s="22" t="str">
        <f ca="1" t="shared" si="12"/>
        <v/>
      </c>
      <c r="M19" s="39"/>
      <c r="N19" s="39"/>
      <c r="O19" s="39"/>
      <c r="P19" s="66" t="str">
        <f ca="1">IF($K19="","",IF(T19&lt;&gt;"","/",IF(比赛操作!$C$10="手动编排",$M19+$N19,IF(比赛操作!$C$10="抽签编排",417-VLOOKUP(L19,I:K,3,0)))))</f>
        <v/>
      </c>
      <c r="Q19" s="33" t="str">
        <f ca="1">IF($K19="","",IF(T19&lt;&gt;"","/",RANK($P19,$P$3:$P$434)+COUNTIF($P$3:$P19,$P19)-1))</f>
        <v/>
      </c>
      <c r="R19" s="33" t="str">
        <f ca="1" t="shared" si="13"/>
        <v/>
      </c>
      <c r="S19" s="70">
        <f ca="1" t="shared" si="14"/>
        <v>0</v>
      </c>
      <c r="T19" s="31"/>
      <c r="U19" s="67" t="str">
        <f ca="1" t="shared" si="23"/>
        <v/>
      </c>
      <c r="V19" s="67" t="str">
        <f ca="1" t="shared" si="24"/>
        <v/>
      </c>
      <c r="W19" s="67" t="str">
        <f ca="1" t="shared" si="25"/>
        <v/>
      </c>
      <c r="X19" s="67" t="str">
        <f ca="1" t="shared" si="26"/>
        <v/>
      </c>
      <c r="Y19" s="67" t="str">
        <f ca="1" t="shared" si="27"/>
        <v/>
      </c>
      <c r="Z19" s="67" t="str">
        <f ca="1" t="shared" si="28"/>
        <v/>
      </c>
      <c r="AA19" s="67" t="str">
        <f ca="1" t="shared" si="29"/>
        <v/>
      </c>
      <c r="AB19" s="67" t="str">
        <f ca="1" t="shared" si="30"/>
        <v/>
      </c>
      <c r="AQ19" s="70"/>
      <c r="AR19" s="70"/>
      <c r="AS19" s="70">
        <f ca="1" t="shared" si="2"/>
        <v>0</v>
      </c>
      <c r="AT19" s="31"/>
      <c r="BQ19" s="70"/>
      <c r="BR19" s="70"/>
      <c r="BS19" s="70">
        <f ca="1" t="shared" si="3"/>
        <v>0</v>
      </c>
      <c r="BT19" s="31"/>
      <c r="CQ19" s="70"/>
      <c r="CR19" s="70"/>
      <c r="CS19" s="70">
        <f ca="1" t="shared" si="4"/>
        <v>0</v>
      </c>
      <c r="CT19" s="31"/>
      <c r="DQ19" s="70"/>
      <c r="DR19" s="70"/>
      <c r="DS19" s="70">
        <f ca="1" t="shared" si="5"/>
        <v>0</v>
      </c>
      <c r="DT19" s="31"/>
      <c r="EQ19" s="70"/>
      <c r="ER19" s="70"/>
      <c r="ES19" s="70">
        <f ca="1" t="shared" si="6"/>
        <v>0</v>
      </c>
      <c r="ET19" s="31"/>
      <c r="FQ19" s="70"/>
      <c r="FR19" s="70"/>
      <c r="FS19" s="70">
        <f ca="1" t="shared" si="7"/>
        <v>0</v>
      </c>
      <c r="FT19" s="31"/>
      <c r="GQ19" s="70"/>
      <c r="GR19" s="70"/>
      <c r="GS19" s="70">
        <f ca="1" t="shared" si="8"/>
        <v>0</v>
      </c>
      <c r="GT19" s="31"/>
      <c r="HQ19" s="70"/>
      <c r="HR19" s="70"/>
      <c r="HS19" s="70">
        <f ca="1" t="shared" si="9"/>
        <v>0</v>
      </c>
      <c r="HT19" s="31"/>
    </row>
    <row r="20" spans="1:228">
      <c r="A20" s="22" t="str">
        <f>IF(OR(使用指南!$E$30="",比赛操作!$C$10="",$E20=""),"",ROW())</f>
        <v/>
      </c>
      <c r="B20" s="22" t="str">
        <f>IF(OR(使用指南!$E$30="",比赛操作!$C$10="",$E20=""),"",RANK($A20,$A$3:$A$514,1))</f>
        <v/>
      </c>
      <c r="C20" s="22" t="str">
        <f ca="1">IF(OR(使用指南!$E$30="",比赛操作!$C$10="",$E20=""),"",IF(比赛操作!$C$10="抽签编排",RAND(),ROW()-2))</f>
        <v/>
      </c>
      <c r="D20" s="22" t="str">
        <f ca="1" t="shared" si="0"/>
        <v/>
      </c>
      <c r="E20" s="31"/>
      <c r="F20" s="22" t="str">
        <f ca="1">IF(OR(使用指南!$E$30&lt;&gt;"√",COUNTA($E$3:$E$514)&lt;ROW()-2,COUNTBLANK($C$3:$C$514)=512),"",ROW()-2)</f>
        <v/>
      </c>
      <c r="G20" s="22" t="str">
        <f ca="1" t="shared" si="10"/>
        <v/>
      </c>
      <c r="H20" s="31" t="str">
        <f ca="1" t="shared" si="11"/>
        <v/>
      </c>
      <c r="I20" s="31"/>
      <c r="K20" s="22" t="str">
        <f ca="1">IF(OR(使用指南!$E$30&lt;&gt;"√",$F20=""),"",$F20)</f>
        <v/>
      </c>
      <c r="L20" s="22" t="str">
        <f ca="1" t="shared" si="12"/>
        <v/>
      </c>
      <c r="M20" s="39"/>
      <c r="N20" s="39"/>
      <c r="O20" s="39"/>
      <c r="P20" s="66" t="str">
        <f ca="1">IF($K20="","",IF(T20&lt;&gt;"","/",IF(比赛操作!$C$10="手动编排",$M20+$N20,IF(比赛操作!$C$10="抽签编排",417-VLOOKUP(L20,I:K,3,0)))))</f>
        <v/>
      </c>
      <c r="Q20" s="33" t="str">
        <f ca="1">IF($K20="","",IF(T20&lt;&gt;"","/",RANK($P20,$P$3:$P$434)+COUNTIF($P$3:$P20,$P20)-1))</f>
        <v/>
      </c>
      <c r="R20" s="33" t="str">
        <f ca="1" t="shared" si="13"/>
        <v/>
      </c>
      <c r="S20" s="70">
        <f ca="1" t="shared" si="14"/>
        <v>0</v>
      </c>
      <c r="T20" s="31"/>
      <c r="U20" s="67" t="str">
        <f ca="1" t="shared" si="23"/>
        <v/>
      </c>
      <c r="V20" s="67" t="str">
        <f ca="1" t="shared" si="24"/>
        <v/>
      </c>
      <c r="W20" s="67" t="str">
        <f ca="1" t="shared" si="25"/>
        <v/>
      </c>
      <c r="X20" s="67" t="str">
        <f ca="1" t="shared" si="26"/>
        <v/>
      </c>
      <c r="Y20" s="67" t="str">
        <f ca="1" t="shared" si="27"/>
        <v/>
      </c>
      <c r="Z20" s="67" t="str">
        <f ca="1" t="shared" si="28"/>
        <v/>
      </c>
      <c r="AA20" s="67" t="str">
        <f ca="1" t="shared" si="29"/>
        <v/>
      </c>
      <c r="AB20" s="67" t="str">
        <f ca="1" t="shared" si="30"/>
        <v/>
      </c>
      <c r="AQ20" s="70"/>
      <c r="AR20" s="70"/>
      <c r="AS20" s="70">
        <f ca="1" t="shared" si="2"/>
        <v>0</v>
      </c>
      <c r="AT20" s="31"/>
      <c r="BQ20" s="70"/>
      <c r="BR20" s="70"/>
      <c r="BS20" s="70">
        <f ca="1" t="shared" si="3"/>
        <v>0</v>
      </c>
      <c r="BT20" s="31"/>
      <c r="CQ20" s="70"/>
      <c r="CR20" s="70"/>
      <c r="CS20" s="70">
        <f ca="1" t="shared" si="4"/>
        <v>0</v>
      </c>
      <c r="CT20" s="31"/>
      <c r="DQ20" s="70"/>
      <c r="DR20" s="70"/>
      <c r="DS20" s="70">
        <f ca="1" t="shared" si="5"/>
        <v>0</v>
      </c>
      <c r="DT20" s="31"/>
      <c r="EQ20" s="70"/>
      <c r="ER20" s="70"/>
      <c r="ES20" s="70">
        <f ca="1" t="shared" si="6"/>
        <v>0</v>
      </c>
      <c r="ET20" s="31"/>
      <c r="FQ20" s="70"/>
      <c r="FR20" s="70"/>
      <c r="FS20" s="70">
        <f ca="1" t="shared" si="7"/>
        <v>0</v>
      </c>
      <c r="FT20" s="31"/>
      <c r="GQ20" s="70"/>
      <c r="GR20" s="70"/>
      <c r="GS20" s="70">
        <f ca="1" t="shared" si="8"/>
        <v>0</v>
      </c>
      <c r="GT20" s="31"/>
      <c r="HQ20" s="70"/>
      <c r="HR20" s="70"/>
      <c r="HS20" s="70">
        <f ca="1" t="shared" si="9"/>
        <v>0</v>
      </c>
      <c r="HT20" s="31"/>
    </row>
    <row r="21" spans="1:228">
      <c r="A21" s="22" t="str">
        <f>IF(OR(使用指南!$E$30="",比赛操作!$C$10="",$E21=""),"",ROW())</f>
        <v/>
      </c>
      <c r="B21" s="22" t="str">
        <f>IF(OR(使用指南!$E$30="",比赛操作!$C$10="",$E21=""),"",RANK($A21,$A$3:$A$514,1))</f>
        <v/>
      </c>
      <c r="C21" s="22" t="str">
        <f ca="1">IF(OR(使用指南!$E$30="",比赛操作!$C$10="",$E21=""),"",IF(比赛操作!$C$10="抽签编排",RAND(),ROW()-2))</f>
        <v/>
      </c>
      <c r="D21" s="22" t="str">
        <f ca="1" t="shared" si="0"/>
        <v/>
      </c>
      <c r="E21" s="31"/>
      <c r="F21" s="22" t="str">
        <f ca="1">IF(OR(使用指南!$E$30&lt;&gt;"√",COUNTA($E$3:$E$514)&lt;ROW()-2,COUNTBLANK($C$3:$C$514)=512),"",ROW()-2)</f>
        <v/>
      </c>
      <c r="G21" s="22" t="str">
        <f ca="1" t="shared" si="10"/>
        <v/>
      </c>
      <c r="H21" s="31" t="str">
        <f ca="1" t="shared" si="11"/>
        <v/>
      </c>
      <c r="I21" s="31"/>
      <c r="K21" s="22" t="str">
        <f ca="1">IF(OR(使用指南!$E$30&lt;&gt;"√",$F21=""),"",$F21)</f>
        <v/>
      </c>
      <c r="L21" s="22" t="str">
        <f ca="1" t="shared" si="12"/>
        <v/>
      </c>
      <c r="M21" s="39"/>
      <c r="N21" s="39"/>
      <c r="O21" s="39"/>
      <c r="P21" s="66" t="str">
        <f ca="1">IF($K21="","",IF(T21&lt;&gt;"","/",IF(比赛操作!$C$10="手动编排",$M21+$N21,IF(比赛操作!$C$10="抽签编排",417-VLOOKUP(L21,I:K,3,0)))))</f>
        <v/>
      </c>
      <c r="Q21" s="33" t="str">
        <f ca="1">IF($K21="","",IF(T21&lt;&gt;"","/",RANK($P21,$P$3:$P$434)+COUNTIF($P$3:$P21,$P21)-1))</f>
        <v/>
      </c>
      <c r="R21" s="33" t="str">
        <f ca="1" t="shared" si="13"/>
        <v/>
      </c>
      <c r="S21" s="70">
        <f ca="1" t="shared" si="14"/>
        <v>0</v>
      </c>
      <c r="T21" s="31"/>
      <c r="U21" s="67" t="str">
        <f ca="1" t="shared" si="23"/>
        <v/>
      </c>
      <c r="V21" s="67" t="str">
        <f ca="1" t="shared" si="24"/>
        <v/>
      </c>
      <c r="W21" s="67" t="str">
        <f ca="1" t="shared" si="25"/>
        <v/>
      </c>
      <c r="X21" s="67" t="str">
        <f ca="1" t="shared" si="26"/>
        <v/>
      </c>
      <c r="Y21" s="67" t="str">
        <f ca="1" t="shared" si="27"/>
        <v/>
      </c>
      <c r="Z21" s="67" t="str">
        <f ca="1" t="shared" si="28"/>
        <v/>
      </c>
      <c r="AA21" s="67" t="str">
        <f ca="1" t="shared" si="29"/>
        <v/>
      </c>
      <c r="AB21" s="67" t="str">
        <f ca="1" t="shared" si="30"/>
        <v/>
      </c>
      <c r="AQ21" s="70"/>
      <c r="AR21" s="70"/>
      <c r="AS21" s="70">
        <f ca="1" t="shared" si="2"/>
        <v>0</v>
      </c>
      <c r="AT21" s="31"/>
      <c r="BQ21" s="70"/>
      <c r="BR21" s="70"/>
      <c r="BS21" s="70">
        <f ca="1" t="shared" si="3"/>
        <v>0</v>
      </c>
      <c r="BT21" s="31"/>
      <c r="CQ21" s="70"/>
      <c r="CR21" s="70"/>
      <c r="CS21" s="70">
        <f ca="1" t="shared" si="4"/>
        <v>0</v>
      </c>
      <c r="CT21" s="31"/>
      <c r="DQ21" s="70"/>
      <c r="DR21" s="70"/>
      <c r="DS21" s="70">
        <f ca="1" t="shared" si="5"/>
        <v>0</v>
      </c>
      <c r="DT21" s="31"/>
      <c r="EQ21" s="70"/>
      <c r="ER21" s="70"/>
      <c r="ES21" s="70">
        <f ca="1" t="shared" si="6"/>
        <v>0</v>
      </c>
      <c r="ET21" s="31"/>
      <c r="FQ21" s="70"/>
      <c r="FR21" s="70"/>
      <c r="FS21" s="70">
        <f ca="1" t="shared" si="7"/>
        <v>0</v>
      </c>
      <c r="FT21" s="31"/>
      <c r="GQ21" s="70"/>
      <c r="GR21" s="70"/>
      <c r="GS21" s="70">
        <f ca="1" t="shared" si="8"/>
        <v>0</v>
      </c>
      <c r="GT21" s="31"/>
      <c r="HQ21" s="70"/>
      <c r="HR21" s="70"/>
      <c r="HS21" s="70">
        <f ca="1" t="shared" si="9"/>
        <v>0</v>
      </c>
      <c r="HT21" s="31"/>
    </row>
    <row r="22" spans="1:228">
      <c r="A22" s="22" t="str">
        <f>IF(OR(使用指南!$E$30="",比赛操作!$C$10="",$E22=""),"",ROW())</f>
        <v/>
      </c>
      <c r="B22" s="22" t="str">
        <f>IF(OR(使用指南!$E$30="",比赛操作!$C$10="",$E22=""),"",RANK($A22,$A$3:$A$514,1))</f>
        <v/>
      </c>
      <c r="C22" s="22" t="str">
        <f ca="1">IF(OR(使用指南!$E$30="",比赛操作!$C$10="",$E22=""),"",IF(比赛操作!$C$10="抽签编排",RAND(),ROW()-2))</f>
        <v/>
      </c>
      <c r="D22" s="22" t="str">
        <f ca="1" t="shared" si="0"/>
        <v/>
      </c>
      <c r="E22" s="31"/>
      <c r="F22" s="22" t="str">
        <f ca="1">IF(OR(使用指南!$E$30&lt;&gt;"√",COUNTA($E$3:$E$514)&lt;ROW()-2,COUNTBLANK($C$3:$C$514)=512),"",ROW()-2)</f>
        <v/>
      </c>
      <c r="G22" s="22" t="str">
        <f ca="1" t="shared" si="10"/>
        <v/>
      </c>
      <c r="H22" s="31" t="str">
        <f ca="1" t="shared" si="11"/>
        <v/>
      </c>
      <c r="I22" s="31"/>
      <c r="K22" s="22" t="str">
        <f ca="1">IF(OR(使用指南!$E$30&lt;&gt;"√",$F22=""),"",$F22)</f>
        <v/>
      </c>
      <c r="L22" s="22" t="str">
        <f ca="1" t="shared" si="12"/>
        <v/>
      </c>
      <c r="M22" s="39"/>
      <c r="N22" s="39"/>
      <c r="O22" s="39"/>
      <c r="P22" s="66" t="str">
        <f ca="1">IF($K22="","",IF(T22&lt;&gt;"","/",IF(比赛操作!$C$10="手动编排",$M22+$N22,IF(比赛操作!$C$10="抽签编排",417-VLOOKUP(L22,I:K,3,0)))))</f>
        <v/>
      </c>
      <c r="Q22" s="33" t="str">
        <f ca="1">IF($K22="","",IF(T22&lt;&gt;"","/",RANK($P22,$P$3:$P$434)+COUNTIF($P$3:$P22,$P22)-1))</f>
        <v/>
      </c>
      <c r="R22" s="33" t="str">
        <f ca="1" t="shared" si="13"/>
        <v/>
      </c>
      <c r="S22" s="70">
        <f ca="1" t="shared" si="14"/>
        <v>0</v>
      </c>
      <c r="T22" s="31"/>
      <c r="U22" s="67" t="str">
        <f ca="1" t="shared" si="23"/>
        <v/>
      </c>
      <c r="V22" s="67" t="str">
        <f ca="1" t="shared" si="24"/>
        <v/>
      </c>
      <c r="W22" s="67" t="str">
        <f ca="1" t="shared" si="25"/>
        <v/>
      </c>
      <c r="X22" s="67" t="str">
        <f ca="1" t="shared" si="26"/>
        <v/>
      </c>
      <c r="Y22" s="67" t="str">
        <f ca="1" t="shared" si="27"/>
        <v/>
      </c>
      <c r="Z22" s="67" t="str">
        <f ca="1" t="shared" si="28"/>
        <v/>
      </c>
      <c r="AA22" s="67" t="str">
        <f ca="1" t="shared" si="29"/>
        <v/>
      </c>
      <c r="AB22" s="67" t="str">
        <f ca="1" t="shared" si="30"/>
        <v/>
      </c>
      <c r="AQ22" s="70"/>
      <c r="AR22" s="70"/>
      <c r="AS22" s="70">
        <f ca="1" t="shared" si="2"/>
        <v>0</v>
      </c>
      <c r="AT22" s="31"/>
      <c r="BQ22" s="70"/>
      <c r="BR22" s="70"/>
      <c r="BS22" s="70">
        <f ca="1" t="shared" si="3"/>
        <v>0</v>
      </c>
      <c r="BT22" s="31"/>
      <c r="CQ22" s="70"/>
      <c r="CR22" s="70"/>
      <c r="CS22" s="70">
        <f ca="1" t="shared" si="4"/>
        <v>0</v>
      </c>
      <c r="CT22" s="31"/>
      <c r="DQ22" s="70"/>
      <c r="DR22" s="70"/>
      <c r="DS22" s="70">
        <f ca="1" t="shared" si="5"/>
        <v>0</v>
      </c>
      <c r="DT22" s="31"/>
      <c r="EQ22" s="70"/>
      <c r="ER22" s="70"/>
      <c r="ES22" s="70">
        <f ca="1" t="shared" si="6"/>
        <v>0</v>
      </c>
      <c r="ET22" s="31"/>
      <c r="FQ22" s="70"/>
      <c r="FR22" s="70"/>
      <c r="FS22" s="70">
        <f ca="1" t="shared" si="7"/>
        <v>0</v>
      </c>
      <c r="FT22" s="31"/>
      <c r="GQ22" s="70"/>
      <c r="GR22" s="70"/>
      <c r="GS22" s="70">
        <f ca="1" t="shared" si="8"/>
        <v>0</v>
      </c>
      <c r="GT22" s="31"/>
      <c r="HQ22" s="70"/>
      <c r="HR22" s="70"/>
      <c r="HS22" s="70">
        <f ca="1" t="shared" si="9"/>
        <v>0</v>
      </c>
      <c r="HT22" s="31"/>
    </row>
    <row r="23" spans="1:228">
      <c r="A23" s="22" t="str">
        <f>IF(OR(使用指南!$E$30="",比赛操作!$C$10="",$E23=""),"",ROW())</f>
        <v/>
      </c>
      <c r="B23" s="22" t="str">
        <f>IF(OR(使用指南!$E$30="",比赛操作!$C$10="",$E23=""),"",RANK($A23,$A$3:$A$514,1))</f>
        <v/>
      </c>
      <c r="C23" s="22" t="str">
        <f ca="1">IF(OR(使用指南!$E$30="",比赛操作!$C$10="",$E23=""),"",IF(比赛操作!$C$10="抽签编排",RAND(),ROW()-2))</f>
        <v/>
      </c>
      <c r="D23" s="22" t="str">
        <f ca="1" t="shared" si="0"/>
        <v/>
      </c>
      <c r="E23" s="31"/>
      <c r="F23" s="22" t="str">
        <f ca="1">IF(OR(使用指南!$E$30&lt;&gt;"√",COUNTA($E$3:$E$514)&lt;ROW()-2,COUNTBLANK($C$3:$C$514)=512),"",ROW()-2)</f>
        <v/>
      </c>
      <c r="G23" s="22" t="str">
        <f ca="1" t="shared" si="10"/>
        <v/>
      </c>
      <c r="H23" s="31" t="str">
        <f ca="1" t="shared" si="11"/>
        <v/>
      </c>
      <c r="I23" s="31"/>
      <c r="K23" s="22" t="str">
        <f ca="1">IF(OR(使用指南!$E$30&lt;&gt;"√",$F23=""),"",$F23)</f>
        <v/>
      </c>
      <c r="L23" s="22" t="str">
        <f ca="1" t="shared" si="12"/>
        <v/>
      </c>
      <c r="M23" s="39"/>
      <c r="N23" s="39"/>
      <c r="O23" s="39"/>
      <c r="P23" s="66" t="str">
        <f ca="1">IF($K23="","",IF(T23&lt;&gt;"","/",IF(比赛操作!$C$10="手动编排",$M23+$N23,IF(比赛操作!$C$10="抽签编排",417-VLOOKUP(L23,I:K,3,0)))))</f>
        <v/>
      </c>
      <c r="Q23" s="33" t="str">
        <f ca="1">IF($K23="","",IF(T23&lt;&gt;"","/",RANK($P23,$P$3:$P$434)+COUNTIF($P$3:$P23,$P23)-1))</f>
        <v/>
      </c>
      <c r="R23" s="33" t="str">
        <f ca="1" t="shared" si="13"/>
        <v/>
      </c>
      <c r="S23" s="70">
        <f ca="1" t="shared" si="14"/>
        <v>0</v>
      </c>
      <c r="T23" s="31"/>
      <c r="U23" s="67" t="str">
        <f ca="1" t="shared" si="23"/>
        <v/>
      </c>
      <c r="V23" s="67" t="str">
        <f ca="1" t="shared" si="24"/>
        <v/>
      </c>
      <c r="W23" s="67" t="str">
        <f ca="1" t="shared" si="25"/>
        <v/>
      </c>
      <c r="X23" s="67" t="str">
        <f ca="1" t="shared" si="26"/>
        <v/>
      </c>
      <c r="Y23" s="67" t="str">
        <f ca="1" t="shared" si="27"/>
        <v/>
      </c>
      <c r="Z23" s="67" t="str">
        <f ca="1" t="shared" si="28"/>
        <v/>
      </c>
      <c r="AA23" s="67" t="str">
        <f ca="1" t="shared" si="29"/>
        <v/>
      </c>
      <c r="AB23" s="67" t="str">
        <f ca="1" t="shared" si="30"/>
        <v/>
      </c>
      <c r="AQ23" s="70"/>
      <c r="AR23" s="70"/>
      <c r="AS23" s="70">
        <f ca="1" t="shared" si="2"/>
        <v>0</v>
      </c>
      <c r="AT23" s="31"/>
      <c r="BQ23" s="70"/>
      <c r="BR23" s="70"/>
      <c r="BS23" s="70">
        <f ca="1" t="shared" si="3"/>
        <v>0</v>
      </c>
      <c r="BT23" s="31"/>
      <c r="CQ23" s="70"/>
      <c r="CR23" s="70"/>
      <c r="CS23" s="70">
        <f ca="1" t="shared" si="4"/>
        <v>0</v>
      </c>
      <c r="CT23" s="31"/>
      <c r="DQ23" s="70"/>
      <c r="DR23" s="70"/>
      <c r="DS23" s="70">
        <f ca="1" t="shared" si="5"/>
        <v>0</v>
      </c>
      <c r="DT23" s="31"/>
      <c r="EQ23" s="70"/>
      <c r="ER23" s="70"/>
      <c r="ES23" s="70">
        <f ca="1" t="shared" si="6"/>
        <v>0</v>
      </c>
      <c r="ET23" s="31"/>
      <c r="FQ23" s="70"/>
      <c r="FR23" s="70"/>
      <c r="FS23" s="70">
        <f ca="1" t="shared" si="7"/>
        <v>0</v>
      </c>
      <c r="FT23" s="31"/>
      <c r="GQ23" s="70"/>
      <c r="GR23" s="70"/>
      <c r="GS23" s="70">
        <f ca="1" t="shared" si="8"/>
        <v>0</v>
      </c>
      <c r="GT23" s="31"/>
      <c r="HQ23" s="70"/>
      <c r="HR23" s="70"/>
      <c r="HS23" s="70">
        <f ca="1" t="shared" si="9"/>
        <v>0</v>
      </c>
      <c r="HT23" s="31"/>
    </row>
    <row r="24" spans="1:228">
      <c r="A24" s="22" t="str">
        <f>IF(OR(使用指南!$E$30="",比赛操作!$C$10="",$E24=""),"",ROW())</f>
        <v/>
      </c>
      <c r="B24" s="22" t="str">
        <f>IF(OR(使用指南!$E$30="",比赛操作!$C$10="",$E24=""),"",RANK($A24,$A$3:$A$514,1))</f>
        <v/>
      </c>
      <c r="C24" s="22" t="str">
        <f ca="1">IF(OR(使用指南!$E$30="",比赛操作!$C$10="",$E24=""),"",IF(比赛操作!$C$10="抽签编排",RAND(),ROW()-2))</f>
        <v/>
      </c>
      <c r="D24" s="22" t="str">
        <f ca="1" t="shared" si="0"/>
        <v/>
      </c>
      <c r="E24" s="31"/>
      <c r="F24" s="22" t="str">
        <f ca="1">IF(OR(使用指南!$E$30&lt;&gt;"√",COUNTA($E$3:$E$514)&lt;ROW()-2,COUNTBLANK($C$3:$C$514)=512),"",ROW()-2)</f>
        <v/>
      </c>
      <c r="G24" s="22" t="str">
        <f ca="1" t="shared" si="10"/>
        <v/>
      </c>
      <c r="H24" s="31" t="str">
        <f ca="1" t="shared" si="11"/>
        <v/>
      </c>
      <c r="I24" s="31"/>
      <c r="K24" s="22" t="str">
        <f ca="1">IF(OR(使用指南!$E$30&lt;&gt;"√",$F24=""),"",$F24)</f>
        <v/>
      </c>
      <c r="L24" s="22" t="str">
        <f ca="1" t="shared" si="12"/>
        <v/>
      </c>
      <c r="M24" s="39"/>
      <c r="N24" s="39"/>
      <c r="O24" s="39"/>
      <c r="P24" s="66" t="str">
        <f ca="1">IF($K24="","",IF(T24&lt;&gt;"","/",IF(比赛操作!$C$10="手动编排",$M24+$N24,IF(比赛操作!$C$10="抽签编排",417-VLOOKUP(L24,I:K,3,0)))))</f>
        <v/>
      </c>
      <c r="Q24" s="33" t="str">
        <f ca="1">IF($K24="","",IF(T24&lt;&gt;"","/",RANK($P24,$P$3:$P$434)+COUNTIF($P$3:$P24,$P24)-1))</f>
        <v/>
      </c>
      <c r="R24" s="33" t="str">
        <f ca="1" t="shared" si="13"/>
        <v/>
      </c>
      <c r="S24" s="70">
        <f ca="1" t="shared" si="14"/>
        <v>0</v>
      </c>
      <c r="T24" s="31"/>
      <c r="U24" s="67" t="str">
        <f ca="1" t="shared" ref="U24:U33" si="31">IF(INDIRECT(ADDRESS(ROW(),COLUMN($T:$T)+26*(COLUMN()-COLUMN($T:$T))))="","",INDIRECT(ADDRESS(ROW(),COLUMN($T:$T)+26*(COLUMN()-COLUMN($T:$T)))))</f>
        <v/>
      </c>
      <c r="V24" s="67" t="str">
        <f ca="1" t="shared" ref="V24:V33" si="32">IF(INDIRECT(ADDRESS(ROW(),COLUMN($T:$T)+26*(COLUMN()-COLUMN($T:$T))))="","",INDIRECT(ADDRESS(ROW(),COLUMN($T:$T)+26*(COLUMN()-COLUMN($T:$T)))))</f>
        <v/>
      </c>
      <c r="W24" s="67" t="str">
        <f ca="1" t="shared" ref="W24:W33" si="33">IF(INDIRECT(ADDRESS(ROW(),COLUMN($T:$T)+26*(COLUMN()-COLUMN($T:$T))))="","",INDIRECT(ADDRESS(ROW(),COLUMN($T:$T)+26*(COLUMN()-COLUMN($T:$T)))))</f>
        <v/>
      </c>
      <c r="X24" s="67" t="str">
        <f ca="1" t="shared" ref="X24:X33" si="34">IF(INDIRECT(ADDRESS(ROW(),COLUMN($T:$T)+26*(COLUMN()-COLUMN($T:$T))))="","",INDIRECT(ADDRESS(ROW(),COLUMN($T:$T)+26*(COLUMN()-COLUMN($T:$T)))))</f>
        <v/>
      </c>
      <c r="Y24" s="67" t="str">
        <f ca="1" t="shared" ref="Y24:Y33" si="35">IF(INDIRECT(ADDRESS(ROW(),COLUMN($T:$T)+26*(COLUMN()-COLUMN($T:$T))))="","",INDIRECT(ADDRESS(ROW(),COLUMN($T:$T)+26*(COLUMN()-COLUMN($T:$T)))))</f>
        <v/>
      </c>
      <c r="Z24" s="67" t="str">
        <f ca="1" t="shared" ref="Z24:Z33" si="36">IF(INDIRECT(ADDRESS(ROW(),COLUMN($T:$T)+26*(COLUMN()-COLUMN($T:$T))))="","",INDIRECT(ADDRESS(ROW(),COLUMN($T:$T)+26*(COLUMN()-COLUMN($T:$T)))))</f>
        <v/>
      </c>
      <c r="AA24" s="67" t="str">
        <f ca="1" t="shared" ref="AA24:AA33" si="37">IF(INDIRECT(ADDRESS(ROW(),COLUMN($T:$T)+26*(COLUMN()-COLUMN($T:$T))))="","",INDIRECT(ADDRESS(ROW(),COLUMN($T:$T)+26*(COLUMN()-COLUMN($T:$T)))))</f>
        <v/>
      </c>
      <c r="AB24" s="67" t="str">
        <f ca="1" t="shared" ref="AB24:AB33" si="38">IF(INDIRECT(ADDRESS(ROW(),COLUMN($T:$T)+26*(COLUMN()-COLUMN($T:$T))))="","",INDIRECT(ADDRESS(ROW(),COLUMN($T:$T)+26*(COLUMN()-COLUMN($T:$T)))))</f>
        <v/>
      </c>
      <c r="AQ24" s="70"/>
      <c r="AR24" s="70"/>
      <c r="AS24" s="70">
        <f ca="1" t="shared" si="2"/>
        <v>0</v>
      </c>
      <c r="AT24" s="31"/>
      <c r="BQ24" s="70"/>
      <c r="BR24" s="70"/>
      <c r="BS24" s="70">
        <f ca="1" t="shared" si="3"/>
        <v>0</v>
      </c>
      <c r="BT24" s="31"/>
      <c r="CQ24" s="70"/>
      <c r="CR24" s="70"/>
      <c r="CS24" s="70">
        <f ca="1" t="shared" si="4"/>
        <v>0</v>
      </c>
      <c r="CT24" s="31"/>
      <c r="DQ24" s="70"/>
      <c r="DR24" s="70"/>
      <c r="DS24" s="70">
        <f ca="1" t="shared" si="5"/>
        <v>0</v>
      </c>
      <c r="DT24" s="31"/>
      <c r="EQ24" s="70"/>
      <c r="ER24" s="70"/>
      <c r="ES24" s="70">
        <f ca="1" t="shared" si="6"/>
        <v>0</v>
      </c>
      <c r="ET24" s="31"/>
      <c r="FQ24" s="70"/>
      <c r="FR24" s="70"/>
      <c r="FS24" s="70">
        <f ca="1" t="shared" si="7"/>
        <v>0</v>
      </c>
      <c r="FT24" s="31"/>
      <c r="GQ24" s="70"/>
      <c r="GR24" s="70"/>
      <c r="GS24" s="70">
        <f ca="1" t="shared" si="8"/>
        <v>0</v>
      </c>
      <c r="GT24" s="31"/>
      <c r="HQ24" s="70"/>
      <c r="HR24" s="70"/>
      <c r="HS24" s="70">
        <f ca="1" t="shared" si="9"/>
        <v>0</v>
      </c>
      <c r="HT24" s="31"/>
    </row>
    <row r="25" spans="1:228">
      <c r="A25" s="22" t="str">
        <f>IF(OR(使用指南!$E$30="",比赛操作!$C$10="",$E25=""),"",ROW())</f>
        <v/>
      </c>
      <c r="B25" s="22" t="str">
        <f>IF(OR(使用指南!$E$30="",比赛操作!$C$10="",$E25=""),"",RANK($A25,$A$3:$A$514,1))</f>
        <v/>
      </c>
      <c r="C25" s="22" t="str">
        <f ca="1">IF(OR(使用指南!$E$30="",比赛操作!$C$10="",$E25=""),"",IF(比赛操作!$C$10="抽签编排",RAND(),ROW()-2))</f>
        <v/>
      </c>
      <c r="D25" s="22" t="str">
        <f ca="1" t="shared" si="0"/>
        <v/>
      </c>
      <c r="E25" s="31"/>
      <c r="F25" s="22" t="str">
        <f ca="1">IF(OR(使用指南!$E$30&lt;&gt;"√",COUNTA($E$3:$E$514)&lt;ROW()-2,COUNTBLANK($C$3:$C$514)=512),"",ROW()-2)</f>
        <v/>
      </c>
      <c r="G25" s="22" t="str">
        <f ca="1" t="shared" si="10"/>
        <v/>
      </c>
      <c r="H25" s="31" t="str">
        <f ca="1" t="shared" si="11"/>
        <v/>
      </c>
      <c r="I25" s="31"/>
      <c r="K25" s="22" t="str">
        <f ca="1">IF(OR(使用指南!$E$30&lt;&gt;"√",$F25=""),"",$F25)</f>
        <v/>
      </c>
      <c r="L25" s="22" t="str">
        <f ca="1" t="shared" si="12"/>
        <v/>
      </c>
      <c r="M25" s="39"/>
      <c r="N25" s="39"/>
      <c r="O25" s="39"/>
      <c r="P25" s="66" t="str">
        <f ca="1">IF($K25="","",IF(T25&lt;&gt;"","/",IF(比赛操作!$C$10="手动编排",$M25+$N25,IF(比赛操作!$C$10="抽签编排",417-VLOOKUP(L25,I:K,3,0)))))</f>
        <v/>
      </c>
      <c r="Q25" s="33" t="str">
        <f ca="1">IF($K25="","",IF(T25&lt;&gt;"","/",RANK($P25,$P$3:$P$434)+COUNTIF($P$3:$P25,$P25)-1))</f>
        <v/>
      </c>
      <c r="R25" s="33" t="str">
        <f ca="1" t="shared" si="13"/>
        <v/>
      </c>
      <c r="S25" s="70">
        <f ca="1" t="shared" si="14"/>
        <v>0</v>
      </c>
      <c r="T25" s="31"/>
      <c r="U25" s="67" t="str">
        <f ca="1" t="shared" si="31"/>
        <v/>
      </c>
      <c r="V25" s="67" t="str">
        <f ca="1" t="shared" si="32"/>
        <v/>
      </c>
      <c r="W25" s="67" t="str">
        <f ca="1" t="shared" si="33"/>
        <v/>
      </c>
      <c r="X25" s="67" t="str">
        <f ca="1" t="shared" si="34"/>
        <v/>
      </c>
      <c r="Y25" s="67" t="str">
        <f ca="1" t="shared" si="35"/>
        <v/>
      </c>
      <c r="Z25" s="67" t="str">
        <f ca="1" t="shared" si="36"/>
        <v/>
      </c>
      <c r="AA25" s="67" t="str">
        <f ca="1" t="shared" si="37"/>
        <v/>
      </c>
      <c r="AB25" s="67" t="str">
        <f ca="1" t="shared" si="38"/>
        <v/>
      </c>
      <c r="AQ25" s="70"/>
      <c r="AR25" s="70"/>
      <c r="AS25" s="70">
        <f ca="1" t="shared" si="2"/>
        <v>0</v>
      </c>
      <c r="AT25" s="31"/>
      <c r="BQ25" s="70"/>
      <c r="BR25" s="70"/>
      <c r="BS25" s="70">
        <f ca="1" t="shared" si="3"/>
        <v>0</v>
      </c>
      <c r="BT25" s="31"/>
      <c r="CQ25" s="70"/>
      <c r="CR25" s="70"/>
      <c r="CS25" s="70">
        <f ca="1" t="shared" si="4"/>
        <v>0</v>
      </c>
      <c r="CT25" s="31"/>
      <c r="DQ25" s="70"/>
      <c r="DR25" s="70"/>
      <c r="DS25" s="70">
        <f ca="1" t="shared" si="5"/>
        <v>0</v>
      </c>
      <c r="DT25" s="31"/>
      <c r="EQ25" s="70"/>
      <c r="ER25" s="70"/>
      <c r="ES25" s="70">
        <f ca="1" t="shared" si="6"/>
        <v>0</v>
      </c>
      <c r="ET25" s="31"/>
      <c r="FQ25" s="70"/>
      <c r="FR25" s="70"/>
      <c r="FS25" s="70">
        <f ca="1" t="shared" si="7"/>
        <v>0</v>
      </c>
      <c r="FT25" s="31"/>
      <c r="GQ25" s="70"/>
      <c r="GR25" s="70"/>
      <c r="GS25" s="70">
        <f ca="1" t="shared" si="8"/>
        <v>0</v>
      </c>
      <c r="GT25" s="31"/>
      <c r="HQ25" s="70"/>
      <c r="HR25" s="70"/>
      <c r="HS25" s="70">
        <f ca="1" t="shared" si="9"/>
        <v>0</v>
      </c>
      <c r="HT25" s="31"/>
    </row>
    <row r="26" spans="1:228">
      <c r="A26" s="22" t="str">
        <f>IF(OR(使用指南!$E$30="",比赛操作!$C$10="",$E26=""),"",ROW())</f>
        <v/>
      </c>
      <c r="B26" s="22" t="str">
        <f>IF(OR(使用指南!$E$30="",比赛操作!$C$10="",$E26=""),"",RANK($A26,$A$3:$A$514,1))</f>
        <v/>
      </c>
      <c r="C26" s="22" t="str">
        <f ca="1">IF(OR(使用指南!$E$30="",比赛操作!$C$10="",$E26=""),"",IF(比赛操作!$C$10="抽签编排",RAND(),ROW()-2))</f>
        <v/>
      </c>
      <c r="D26" s="22" t="str">
        <f ca="1" t="shared" si="0"/>
        <v/>
      </c>
      <c r="E26" s="31"/>
      <c r="F26" s="22" t="str">
        <f ca="1">IF(OR(使用指南!$E$30&lt;&gt;"√",COUNTA($E$3:$E$514)&lt;ROW()-2,COUNTBLANK($C$3:$C$514)=512),"",ROW()-2)</f>
        <v/>
      </c>
      <c r="G26" s="22" t="str">
        <f ca="1" t="shared" si="10"/>
        <v/>
      </c>
      <c r="H26" s="31" t="str">
        <f ca="1" t="shared" si="11"/>
        <v/>
      </c>
      <c r="I26" s="31"/>
      <c r="K26" s="22" t="str">
        <f ca="1">IF(OR(使用指南!$E$30&lt;&gt;"√",$F26=""),"",$F26)</f>
        <v/>
      </c>
      <c r="L26" s="22" t="str">
        <f ca="1" t="shared" si="12"/>
        <v/>
      </c>
      <c r="M26" s="39"/>
      <c r="N26" s="39"/>
      <c r="O26" s="39"/>
      <c r="P26" s="66" t="str">
        <f ca="1">IF($K26="","",IF(T26&lt;&gt;"","/",IF(比赛操作!$C$10="手动编排",$M26+$N26,IF(比赛操作!$C$10="抽签编排",417-VLOOKUP(L26,I:K,3,0)))))</f>
        <v/>
      </c>
      <c r="Q26" s="33" t="str">
        <f ca="1">IF($K26="","",IF(T26&lt;&gt;"","/",RANK($P26,$P$3:$P$434)+COUNTIF($P$3:$P26,$P26)-1))</f>
        <v/>
      </c>
      <c r="R26" s="33" t="str">
        <f ca="1" t="shared" si="13"/>
        <v/>
      </c>
      <c r="S26" s="70">
        <f ca="1" t="shared" si="14"/>
        <v>0</v>
      </c>
      <c r="T26" s="31"/>
      <c r="U26" s="67" t="str">
        <f ca="1" t="shared" si="31"/>
        <v/>
      </c>
      <c r="V26" s="67" t="str">
        <f ca="1" t="shared" si="32"/>
        <v/>
      </c>
      <c r="W26" s="67" t="str">
        <f ca="1" t="shared" si="33"/>
        <v/>
      </c>
      <c r="X26" s="67" t="str">
        <f ca="1" t="shared" si="34"/>
        <v/>
      </c>
      <c r="Y26" s="67" t="str">
        <f ca="1" t="shared" si="35"/>
        <v/>
      </c>
      <c r="Z26" s="67" t="str">
        <f ca="1" t="shared" si="36"/>
        <v/>
      </c>
      <c r="AA26" s="67" t="str">
        <f ca="1" t="shared" si="37"/>
        <v/>
      </c>
      <c r="AB26" s="67" t="str">
        <f ca="1" t="shared" si="38"/>
        <v/>
      </c>
      <c r="AQ26" s="70"/>
      <c r="AR26" s="70"/>
      <c r="AS26" s="70">
        <f ca="1" t="shared" si="2"/>
        <v>0</v>
      </c>
      <c r="AT26" s="31"/>
      <c r="BQ26" s="70"/>
      <c r="BR26" s="70"/>
      <c r="BS26" s="70">
        <f ca="1" t="shared" si="3"/>
        <v>0</v>
      </c>
      <c r="BT26" s="31"/>
      <c r="CQ26" s="70"/>
      <c r="CR26" s="70"/>
      <c r="CS26" s="70">
        <f ca="1" t="shared" si="4"/>
        <v>0</v>
      </c>
      <c r="CT26" s="31"/>
      <c r="DQ26" s="70"/>
      <c r="DR26" s="70"/>
      <c r="DS26" s="70">
        <f ca="1" t="shared" si="5"/>
        <v>0</v>
      </c>
      <c r="DT26" s="31"/>
      <c r="EQ26" s="70"/>
      <c r="ER26" s="70"/>
      <c r="ES26" s="70">
        <f ca="1" t="shared" si="6"/>
        <v>0</v>
      </c>
      <c r="ET26" s="31"/>
      <c r="FQ26" s="70"/>
      <c r="FR26" s="70"/>
      <c r="FS26" s="70">
        <f ca="1" t="shared" si="7"/>
        <v>0</v>
      </c>
      <c r="FT26" s="31"/>
      <c r="GQ26" s="70"/>
      <c r="GR26" s="70"/>
      <c r="GS26" s="70">
        <f ca="1" t="shared" si="8"/>
        <v>0</v>
      </c>
      <c r="GT26" s="31"/>
      <c r="HQ26" s="70"/>
      <c r="HR26" s="70"/>
      <c r="HS26" s="70">
        <f ca="1" t="shared" si="9"/>
        <v>0</v>
      </c>
      <c r="HT26" s="31"/>
    </row>
    <row r="27" spans="1:228">
      <c r="A27" s="22" t="str">
        <f>IF(OR(使用指南!$E$30="",比赛操作!$C$10="",$E27=""),"",ROW())</f>
        <v/>
      </c>
      <c r="B27" s="22" t="str">
        <f>IF(OR(使用指南!$E$30="",比赛操作!$C$10="",$E27=""),"",RANK($A27,$A$3:$A$514,1))</f>
        <v/>
      </c>
      <c r="C27" s="22" t="str">
        <f ca="1">IF(OR(使用指南!$E$30="",比赛操作!$C$10="",$E27=""),"",IF(比赛操作!$C$10="抽签编排",RAND(),ROW()-2))</f>
        <v/>
      </c>
      <c r="D27" s="22" t="str">
        <f ca="1" t="shared" si="0"/>
        <v/>
      </c>
      <c r="E27" s="31"/>
      <c r="F27" s="22" t="str">
        <f ca="1">IF(OR(使用指南!$E$30&lt;&gt;"√",COUNTA($E$3:$E$514)&lt;ROW()-2,COUNTBLANK($C$3:$C$514)=512),"",ROW()-2)</f>
        <v/>
      </c>
      <c r="G27" s="22" t="str">
        <f ca="1" t="shared" si="10"/>
        <v/>
      </c>
      <c r="H27" s="31" t="str">
        <f ca="1" t="shared" si="11"/>
        <v/>
      </c>
      <c r="I27" s="31"/>
      <c r="K27" s="22" t="str">
        <f ca="1">IF(OR(使用指南!$E$30&lt;&gt;"√",$F27=""),"",$F27)</f>
        <v/>
      </c>
      <c r="L27" s="22" t="str">
        <f ca="1" t="shared" si="12"/>
        <v/>
      </c>
      <c r="M27" s="39"/>
      <c r="N27" s="39"/>
      <c r="O27" s="39"/>
      <c r="P27" s="66" t="str">
        <f ca="1">IF($K27="","",IF(T27&lt;&gt;"","/",IF(比赛操作!$C$10="手动编排",$M27+$N27,IF(比赛操作!$C$10="抽签编排",417-VLOOKUP(L27,I:K,3,0)))))</f>
        <v/>
      </c>
      <c r="Q27" s="33" t="str">
        <f ca="1">IF($K27="","",IF(T27&lt;&gt;"","/",RANK($P27,$P$3:$P$434)+COUNTIF($P$3:$P27,$P27)-1))</f>
        <v/>
      </c>
      <c r="R27" s="33" t="str">
        <f ca="1" t="shared" si="13"/>
        <v/>
      </c>
      <c r="S27" s="70">
        <f ca="1" t="shared" si="14"/>
        <v>0</v>
      </c>
      <c r="T27" s="31"/>
      <c r="U27" s="67" t="str">
        <f ca="1" t="shared" si="31"/>
        <v/>
      </c>
      <c r="V27" s="67" t="str">
        <f ca="1" t="shared" si="32"/>
        <v/>
      </c>
      <c r="W27" s="67" t="str">
        <f ca="1" t="shared" si="33"/>
        <v/>
      </c>
      <c r="X27" s="67" t="str">
        <f ca="1" t="shared" si="34"/>
        <v/>
      </c>
      <c r="Y27" s="67" t="str">
        <f ca="1" t="shared" si="35"/>
        <v/>
      </c>
      <c r="Z27" s="67" t="str">
        <f ca="1" t="shared" si="36"/>
        <v/>
      </c>
      <c r="AA27" s="67" t="str">
        <f ca="1" t="shared" si="37"/>
        <v/>
      </c>
      <c r="AB27" s="67" t="str">
        <f ca="1" t="shared" si="38"/>
        <v/>
      </c>
      <c r="AQ27" s="70"/>
      <c r="AR27" s="70"/>
      <c r="AS27" s="70">
        <f ca="1" t="shared" si="2"/>
        <v>0</v>
      </c>
      <c r="AT27" s="31"/>
      <c r="BQ27" s="70"/>
      <c r="BR27" s="70"/>
      <c r="BS27" s="70">
        <f ca="1" t="shared" si="3"/>
        <v>0</v>
      </c>
      <c r="BT27" s="31"/>
      <c r="CQ27" s="70"/>
      <c r="CR27" s="70"/>
      <c r="CS27" s="70">
        <f ca="1" t="shared" si="4"/>
        <v>0</v>
      </c>
      <c r="CT27" s="31"/>
      <c r="DQ27" s="70"/>
      <c r="DR27" s="70"/>
      <c r="DS27" s="70">
        <f ca="1" t="shared" si="5"/>
        <v>0</v>
      </c>
      <c r="DT27" s="31"/>
      <c r="EQ27" s="70"/>
      <c r="ER27" s="70"/>
      <c r="ES27" s="70">
        <f ca="1" t="shared" si="6"/>
        <v>0</v>
      </c>
      <c r="ET27" s="31"/>
      <c r="FQ27" s="70"/>
      <c r="FR27" s="70"/>
      <c r="FS27" s="70">
        <f ca="1" t="shared" si="7"/>
        <v>0</v>
      </c>
      <c r="FT27" s="31"/>
      <c r="GQ27" s="70"/>
      <c r="GR27" s="70"/>
      <c r="GS27" s="70">
        <f ca="1" t="shared" si="8"/>
        <v>0</v>
      </c>
      <c r="GT27" s="31"/>
      <c r="HQ27" s="70"/>
      <c r="HR27" s="70"/>
      <c r="HS27" s="70">
        <f ca="1" t="shared" si="9"/>
        <v>0</v>
      </c>
      <c r="HT27" s="31"/>
    </row>
    <row r="28" spans="1:228">
      <c r="A28" s="22" t="str">
        <f>IF(OR(使用指南!$E$30="",比赛操作!$C$10="",$E28=""),"",ROW())</f>
        <v/>
      </c>
      <c r="B28" s="22" t="str">
        <f>IF(OR(使用指南!$E$30="",比赛操作!$C$10="",$E28=""),"",RANK($A28,$A$3:$A$514,1))</f>
        <v/>
      </c>
      <c r="C28" s="22" t="str">
        <f ca="1">IF(OR(使用指南!$E$30="",比赛操作!$C$10="",$E28=""),"",IF(比赛操作!$C$10="抽签编排",RAND(),ROW()-2))</f>
        <v/>
      </c>
      <c r="D28" s="22" t="str">
        <f ca="1" t="shared" si="0"/>
        <v/>
      </c>
      <c r="E28" s="31"/>
      <c r="F28" s="22" t="str">
        <f ca="1">IF(OR(使用指南!$E$30&lt;&gt;"√",COUNTA($E$3:$E$514)&lt;ROW()-2,COUNTBLANK($C$3:$C$514)=512),"",ROW()-2)</f>
        <v/>
      </c>
      <c r="G28" s="22" t="str">
        <f ca="1" t="shared" si="10"/>
        <v/>
      </c>
      <c r="H28" s="31" t="str">
        <f ca="1" t="shared" si="11"/>
        <v/>
      </c>
      <c r="I28" s="31"/>
      <c r="K28" s="22" t="str">
        <f ca="1">IF(OR(使用指南!$E$30&lt;&gt;"√",$F28=""),"",$F28)</f>
        <v/>
      </c>
      <c r="L28" s="22" t="str">
        <f ca="1" t="shared" si="12"/>
        <v/>
      </c>
      <c r="M28" s="39"/>
      <c r="N28" s="39"/>
      <c r="O28" s="39"/>
      <c r="P28" s="66" t="str">
        <f ca="1">IF($K28="","",IF(T28&lt;&gt;"","/",IF(比赛操作!$C$10="手动编排",$M28+$N28,IF(比赛操作!$C$10="抽签编排",417-VLOOKUP(L28,I:K,3,0)))))</f>
        <v/>
      </c>
      <c r="Q28" s="33" t="str">
        <f ca="1">IF($K28="","",IF(T28&lt;&gt;"","/",RANK($P28,$P$3:$P$434)+COUNTIF($P$3:$P28,$P28)-1))</f>
        <v/>
      </c>
      <c r="R28" s="33" t="str">
        <f ca="1" t="shared" si="13"/>
        <v/>
      </c>
      <c r="S28" s="70">
        <f ca="1" t="shared" si="14"/>
        <v>0</v>
      </c>
      <c r="T28" s="31"/>
      <c r="U28" s="67" t="str">
        <f ca="1" t="shared" si="31"/>
        <v/>
      </c>
      <c r="V28" s="67" t="str">
        <f ca="1" t="shared" si="32"/>
        <v/>
      </c>
      <c r="W28" s="67" t="str">
        <f ca="1" t="shared" si="33"/>
        <v/>
      </c>
      <c r="X28" s="67" t="str">
        <f ca="1" t="shared" si="34"/>
        <v/>
      </c>
      <c r="Y28" s="67" t="str">
        <f ca="1" t="shared" si="35"/>
        <v/>
      </c>
      <c r="Z28" s="67" t="str">
        <f ca="1" t="shared" si="36"/>
        <v/>
      </c>
      <c r="AA28" s="67" t="str">
        <f ca="1" t="shared" si="37"/>
        <v/>
      </c>
      <c r="AB28" s="67" t="str">
        <f ca="1" t="shared" si="38"/>
        <v/>
      </c>
      <c r="AQ28" s="70"/>
      <c r="AR28" s="70"/>
      <c r="AS28" s="70">
        <f ca="1" t="shared" si="2"/>
        <v>0</v>
      </c>
      <c r="AT28" s="31"/>
      <c r="BQ28" s="70"/>
      <c r="BR28" s="70"/>
      <c r="BS28" s="70">
        <f ca="1" t="shared" si="3"/>
        <v>0</v>
      </c>
      <c r="BT28" s="31"/>
      <c r="CQ28" s="70"/>
      <c r="CR28" s="70"/>
      <c r="CS28" s="70">
        <f ca="1" t="shared" si="4"/>
        <v>0</v>
      </c>
      <c r="CT28" s="31"/>
      <c r="DQ28" s="70"/>
      <c r="DR28" s="70"/>
      <c r="DS28" s="70">
        <f ca="1" t="shared" si="5"/>
        <v>0</v>
      </c>
      <c r="DT28" s="31"/>
      <c r="EQ28" s="70"/>
      <c r="ER28" s="70"/>
      <c r="ES28" s="70">
        <f ca="1" t="shared" si="6"/>
        <v>0</v>
      </c>
      <c r="ET28" s="31"/>
      <c r="FQ28" s="70"/>
      <c r="FR28" s="70"/>
      <c r="FS28" s="70">
        <f ca="1" t="shared" si="7"/>
        <v>0</v>
      </c>
      <c r="FT28" s="31"/>
      <c r="GQ28" s="70"/>
      <c r="GR28" s="70"/>
      <c r="GS28" s="70">
        <f ca="1" t="shared" si="8"/>
        <v>0</v>
      </c>
      <c r="GT28" s="31"/>
      <c r="HQ28" s="70"/>
      <c r="HR28" s="70"/>
      <c r="HS28" s="70">
        <f ca="1" t="shared" si="9"/>
        <v>0</v>
      </c>
      <c r="HT28" s="31"/>
    </row>
    <row r="29" spans="1:228">
      <c r="A29" s="22" t="str">
        <f>IF(OR(使用指南!$E$30="",比赛操作!$C$10="",$E29=""),"",ROW())</f>
        <v/>
      </c>
      <c r="B29" s="22" t="str">
        <f>IF(OR(使用指南!$E$30="",比赛操作!$C$10="",$E29=""),"",RANK($A29,$A$3:$A$514,1))</f>
        <v/>
      </c>
      <c r="C29" s="22" t="str">
        <f ca="1">IF(OR(使用指南!$E$30="",比赛操作!$C$10="",$E29=""),"",IF(比赛操作!$C$10="抽签编排",RAND(),ROW()-2))</f>
        <v/>
      </c>
      <c r="D29" s="22" t="str">
        <f ca="1" t="shared" si="0"/>
        <v/>
      </c>
      <c r="E29" s="31"/>
      <c r="F29" s="22" t="str">
        <f ca="1">IF(OR(使用指南!$E$30&lt;&gt;"√",COUNTA($E$3:$E$514)&lt;ROW()-2,COUNTBLANK($C$3:$C$514)=512),"",ROW()-2)</f>
        <v/>
      </c>
      <c r="G29" s="22" t="str">
        <f ca="1" t="shared" si="10"/>
        <v/>
      </c>
      <c r="H29" s="31" t="str">
        <f ca="1" t="shared" si="11"/>
        <v/>
      </c>
      <c r="I29" s="31"/>
      <c r="K29" s="22" t="str">
        <f ca="1">IF(OR(使用指南!$E$30&lt;&gt;"√",$F29=""),"",$F29)</f>
        <v/>
      </c>
      <c r="L29" s="22" t="str">
        <f ca="1" t="shared" si="12"/>
        <v/>
      </c>
      <c r="M29" s="39"/>
      <c r="N29" s="39"/>
      <c r="O29" s="39"/>
      <c r="P29" s="66" t="str">
        <f ca="1">IF($K29="","",IF(T29&lt;&gt;"","/",IF(比赛操作!$C$10="手动编排",$M29+$N29,IF(比赛操作!$C$10="抽签编排",417-VLOOKUP(L29,I:K,3,0)))))</f>
        <v/>
      </c>
      <c r="Q29" s="33" t="str">
        <f ca="1">IF($K29="","",IF(T29&lt;&gt;"","/",RANK($P29,$P$3:$P$434)+COUNTIF($P$3:$P29,$P29)-1))</f>
        <v/>
      </c>
      <c r="R29" s="33" t="str">
        <f ca="1" t="shared" si="13"/>
        <v/>
      </c>
      <c r="S29" s="70">
        <f ca="1" t="shared" si="14"/>
        <v>0</v>
      </c>
      <c r="T29" s="31"/>
      <c r="U29" s="67" t="str">
        <f ca="1" t="shared" si="31"/>
        <v/>
      </c>
      <c r="V29" s="67" t="str">
        <f ca="1" t="shared" si="32"/>
        <v/>
      </c>
      <c r="W29" s="67" t="str">
        <f ca="1" t="shared" si="33"/>
        <v/>
      </c>
      <c r="X29" s="67" t="str">
        <f ca="1" t="shared" si="34"/>
        <v/>
      </c>
      <c r="Y29" s="67" t="str">
        <f ca="1" t="shared" si="35"/>
        <v/>
      </c>
      <c r="Z29" s="67" t="str">
        <f ca="1" t="shared" si="36"/>
        <v/>
      </c>
      <c r="AA29" s="67" t="str">
        <f ca="1" t="shared" si="37"/>
        <v/>
      </c>
      <c r="AB29" s="67" t="str">
        <f ca="1" t="shared" si="38"/>
        <v/>
      </c>
      <c r="AQ29" s="70"/>
      <c r="AR29" s="70"/>
      <c r="AS29" s="70">
        <f ca="1" t="shared" si="2"/>
        <v>0</v>
      </c>
      <c r="AT29" s="31"/>
      <c r="BQ29" s="70"/>
      <c r="BR29" s="70"/>
      <c r="BS29" s="70">
        <f ca="1" t="shared" si="3"/>
        <v>0</v>
      </c>
      <c r="BT29" s="31"/>
      <c r="CQ29" s="70"/>
      <c r="CR29" s="70"/>
      <c r="CS29" s="70">
        <f ca="1" t="shared" si="4"/>
        <v>0</v>
      </c>
      <c r="CT29" s="31"/>
      <c r="DQ29" s="70"/>
      <c r="DR29" s="70"/>
      <c r="DS29" s="70">
        <f ca="1" t="shared" si="5"/>
        <v>0</v>
      </c>
      <c r="DT29" s="31"/>
      <c r="EQ29" s="70"/>
      <c r="ER29" s="70"/>
      <c r="ES29" s="70">
        <f ca="1" t="shared" si="6"/>
        <v>0</v>
      </c>
      <c r="ET29" s="31"/>
      <c r="FQ29" s="70"/>
      <c r="FR29" s="70"/>
      <c r="FS29" s="70">
        <f ca="1" t="shared" si="7"/>
        <v>0</v>
      </c>
      <c r="FT29" s="31"/>
      <c r="GQ29" s="70"/>
      <c r="GR29" s="70"/>
      <c r="GS29" s="70">
        <f ca="1" t="shared" si="8"/>
        <v>0</v>
      </c>
      <c r="GT29" s="31"/>
      <c r="HQ29" s="70"/>
      <c r="HR29" s="70"/>
      <c r="HS29" s="70">
        <f ca="1" t="shared" si="9"/>
        <v>0</v>
      </c>
      <c r="HT29" s="31"/>
    </row>
    <row r="30" spans="1:228">
      <c r="A30" s="22" t="str">
        <f>IF(OR(使用指南!$E$30="",比赛操作!$C$10="",$E30=""),"",ROW())</f>
        <v/>
      </c>
      <c r="B30" s="22" t="str">
        <f>IF(OR(使用指南!$E$30="",比赛操作!$C$10="",$E30=""),"",RANK($A30,$A$3:$A$514,1))</f>
        <v/>
      </c>
      <c r="C30" s="22" t="str">
        <f ca="1">IF(OR(使用指南!$E$30="",比赛操作!$C$10="",$E30=""),"",IF(比赛操作!$C$10="抽签编排",RAND(),ROW()-2))</f>
        <v/>
      </c>
      <c r="D30" s="22" t="str">
        <f ca="1" t="shared" si="0"/>
        <v/>
      </c>
      <c r="E30" s="31"/>
      <c r="F30" s="22" t="str">
        <f ca="1">IF(OR(使用指南!$E$30&lt;&gt;"√",COUNTA($E$3:$E$514)&lt;ROW()-2,COUNTBLANK($C$3:$C$514)=512),"",ROW()-2)</f>
        <v/>
      </c>
      <c r="G30" s="22" t="str">
        <f ca="1" t="shared" si="10"/>
        <v/>
      </c>
      <c r="H30" s="31" t="str">
        <f ca="1" t="shared" si="11"/>
        <v/>
      </c>
      <c r="I30" s="31"/>
      <c r="K30" s="22" t="str">
        <f ca="1">IF(OR(使用指南!$E$30&lt;&gt;"√",$F30=""),"",$F30)</f>
        <v/>
      </c>
      <c r="L30" s="22" t="str">
        <f ca="1" t="shared" si="12"/>
        <v/>
      </c>
      <c r="M30" s="39"/>
      <c r="N30" s="39"/>
      <c r="O30" s="39"/>
      <c r="P30" s="66" t="str">
        <f ca="1">IF($K30="","",IF(T30&lt;&gt;"","/",IF(比赛操作!$C$10="手动编排",$M30+$N30,IF(比赛操作!$C$10="抽签编排",417-VLOOKUP(L30,I:K,3,0)))))</f>
        <v/>
      </c>
      <c r="Q30" s="33" t="str">
        <f ca="1">IF($K30="","",IF(T30&lt;&gt;"","/",RANK($P30,$P$3:$P$434)+COUNTIF($P$3:$P30,$P30)-1))</f>
        <v/>
      </c>
      <c r="R30" s="33" t="str">
        <f ca="1" t="shared" si="13"/>
        <v/>
      </c>
      <c r="S30" s="70">
        <f ca="1" t="shared" si="14"/>
        <v>0</v>
      </c>
      <c r="T30" s="31"/>
      <c r="U30" s="67" t="str">
        <f ca="1" t="shared" si="31"/>
        <v/>
      </c>
      <c r="V30" s="67" t="str">
        <f ca="1" t="shared" si="32"/>
        <v/>
      </c>
      <c r="W30" s="67" t="str">
        <f ca="1" t="shared" si="33"/>
        <v/>
      </c>
      <c r="X30" s="67" t="str">
        <f ca="1" t="shared" si="34"/>
        <v/>
      </c>
      <c r="Y30" s="67" t="str">
        <f ca="1" t="shared" si="35"/>
        <v/>
      </c>
      <c r="Z30" s="67" t="str">
        <f ca="1" t="shared" si="36"/>
        <v/>
      </c>
      <c r="AA30" s="67" t="str">
        <f ca="1" t="shared" si="37"/>
        <v/>
      </c>
      <c r="AB30" s="67" t="str">
        <f ca="1" t="shared" si="38"/>
        <v/>
      </c>
      <c r="AQ30" s="70"/>
      <c r="AR30" s="70"/>
      <c r="AS30" s="70">
        <f ca="1" t="shared" si="2"/>
        <v>0</v>
      </c>
      <c r="AT30" s="31"/>
      <c r="BQ30" s="70"/>
      <c r="BR30" s="70"/>
      <c r="BS30" s="70">
        <f ca="1" t="shared" si="3"/>
        <v>0</v>
      </c>
      <c r="BT30" s="31"/>
      <c r="CQ30" s="70"/>
      <c r="CR30" s="70"/>
      <c r="CS30" s="70">
        <f ca="1" t="shared" si="4"/>
        <v>0</v>
      </c>
      <c r="CT30" s="31"/>
      <c r="DQ30" s="70"/>
      <c r="DR30" s="70"/>
      <c r="DS30" s="70">
        <f ca="1" t="shared" si="5"/>
        <v>0</v>
      </c>
      <c r="DT30" s="31"/>
      <c r="EQ30" s="70"/>
      <c r="ER30" s="70"/>
      <c r="ES30" s="70">
        <f ca="1" t="shared" si="6"/>
        <v>0</v>
      </c>
      <c r="ET30" s="31"/>
      <c r="FQ30" s="70"/>
      <c r="FR30" s="70"/>
      <c r="FS30" s="70">
        <f ca="1" t="shared" si="7"/>
        <v>0</v>
      </c>
      <c r="FT30" s="31"/>
      <c r="GQ30" s="70"/>
      <c r="GR30" s="70"/>
      <c r="GS30" s="70">
        <f ca="1" t="shared" si="8"/>
        <v>0</v>
      </c>
      <c r="GT30" s="31"/>
      <c r="HQ30" s="70"/>
      <c r="HR30" s="70"/>
      <c r="HS30" s="70">
        <f ca="1" t="shared" si="9"/>
        <v>0</v>
      </c>
      <c r="HT30" s="31"/>
    </row>
    <row r="31" spans="1:228">
      <c r="A31" s="22" t="str">
        <f>IF(OR(使用指南!$E$30="",比赛操作!$C$10="",$E31=""),"",ROW())</f>
        <v/>
      </c>
      <c r="B31" s="22" t="str">
        <f>IF(OR(使用指南!$E$30="",比赛操作!$C$10="",$E31=""),"",RANK($A31,$A$3:$A$514,1))</f>
        <v/>
      </c>
      <c r="C31" s="22" t="str">
        <f ca="1">IF(OR(使用指南!$E$30="",比赛操作!$C$10="",$E31=""),"",IF(比赛操作!$C$10="抽签编排",RAND(),ROW()-2))</f>
        <v/>
      </c>
      <c r="D31" s="22" t="str">
        <f ca="1" t="shared" si="0"/>
        <v/>
      </c>
      <c r="E31" s="31"/>
      <c r="F31" s="22" t="str">
        <f ca="1">IF(OR(使用指南!$E$30&lt;&gt;"√",COUNTA($E$3:$E$514)&lt;ROW()-2,COUNTBLANK($C$3:$C$514)=512),"",ROW()-2)</f>
        <v/>
      </c>
      <c r="G31" s="22" t="str">
        <f ca="1" t="shared" si="10"/>
        <v/>
      </c>
      <c r="H31" s="31" t="str">
        <f ca="1" t="shared" si="11"/>
        <v/>
      </c>
      <c r="I31" s="31"/>
      <c r="K31" s="22" t="str">
        <f ca="1">IF(OR(使用指南!$E$30&lt;&gt;"√",$F31=""),"",$F31)</f>
        <v/>
      </c>
      <c r="L31" s="22" t="str">
        <f ca="1" t="shared" si="12"/>
        <v/>
      </c>
      <c r="M31" s="39"/>
      <c r="N31" s="39"/>
      <c r="O31" s="39"/>
      <c r="P31" s="66" t="str">
        <f ca="1">IF($K31="","",IF(T31&lt;&gt;"","/",IF(比赛操作!$C$10="手动编排",$M31+$N31,IF(比赛操作!$C$10="抽签编排",417-VLOOKUP(L31,I:K,3,0)))))</f>
        <v/>
      </c>
      <c r="Q31" s="33" t="str">
        <f ca="1">IF($K31="","",IF(T31&lt;&gt;"","/",RANK($P31,$P$3:$P$434)+COUNTIF($P$3:$P31,$P31)-1))</f>
        <v/>
      </c>
      <c r="R31" s="33" t="str">
        <f ca="1" t="shared" si="13"/>
        <v/>
      </c>
      <c r="S31" s="70">
        <f ca="1" t="shared" si="14"/>
        <v>0</v>
      </c>
      <c r="T31" s="31"/>
      <c r="U31" s="67" t="str">
        <f ca="1" t="shared" si="31"/>
        <v/>
      </c>
      <c r="V31" s="67" t="str">
        <f ca="1" t="shared" si="32"/>
        <v/>
      </c>
      <c r="W31" s="67" t="str">
        <f ca="1" t="shared" si="33"/>
        <v/>
      </c>
      <c r="X31" s="67" t="str">
        <f ca="1" t="shared" si="34"/>
        <v/>
      </c>
      <c r="Y31" s="67" t="str">
        <f ca="1" t="shared" si="35"/>
        <v/>
      </c>
      <c r="Z31" s="67" t="str">
        <f ca="1" t="shared" si="36"/>
        <v/>
      </c>
      <c r="AA31" s="67" t="str">
        <f ca="1" t="shared" si="37"/>
        <v/>
      </c>
      <c r="AB31" s="67" t="str">
        <f ca="1" t="shared" si="38"/>
        <v/>
      </c>
      <c r="AQ31" s="70"/>
      <c r="AR31" s="70"/>
      <c r="AS31" s="70">
        <f ca="1" t="shared" si="2"/>
        <v>0</v>
      </c>
      <c r="AT31" s="31"/>
      <c r="BQ31" s="70"/>
      <c r="BR31" s="70"/>
      <c r="BS31" s="70">
        <f ca="1" t="shared" si="3"/>
        <v>0</v>
      </c>
      <c r="BT31" s="31"/>
      <c r="CQ31" s="70"/>
      <c r="CR31" s="70"/>
      <c r="CS31" s="70">
        <f ca="1" t="shared" si="4"/>
        <v>0</v>
      </c>
      <c r="CT31" s="31"/>
      <c r="DQ31" s="70"/>
      <c r="DR31" s="70"/>
      <c r="DS31" s="70">
        <f ca="1" t="shared" si="5"/>
        <v>0</v>
      </c>
      <c r="DT31" s="31"/>
      <c r="EQ31" s="70"/>
      <c r="ER31" s="70"/>
      <c r="ES31" s="70">
        <f ca="1" t="shared" si="6"/>
        <v>0</v>
      </c>
      <c r="ET31" s="31"/>
      <c r="FQ31" s="70"/>
      <c r="FR31" s="70"/>
      <c r="FS31" s="70">
        <f ca="1" t="shared" si="7"/>
        <v>0</v>
      </c>
      <c r="FT31" s="31"/>
      <c r="GQ31" s="70"/>
      <c r="GR31" s="70"/>
      <c r="GS31" s="70">
        <f ca="1" t="shared" si="8"/>
        <v>0</v>
      </c>
      <c r="GT31" s="31"/>
      <c r="HQ31" s="70"/>
      <c r="HR31" s="70"/>
      <c r="HS31" s="70">
        <f ca="1" t="shared" si="9"/>
        <v>0</v>
      </c>
      <c r="HT31" s="31"/>
    </row>
    <row r="32" spans="1:228">
      <c r="A32" s="22" t="str">
        <f>IF(OR(使用指南!$E$30="",比赛操作!$C$10="",$E32=""),"",ROW())</f>
        <v/>
      </c>
      <c r="B32" s="22" t="str">
        <f>IF(OR(使用指南!$E$30="",比赛操作!$C$10="",$E32=""),"",RANK($A32,$A$3:$A$514,1))</f>
        <v/>
      </c>
      <c r="C32" s="22" t="str">
        <f ca="1">IF(OR(使用指南!$E$30="",比赛操作!$C$10="",$E32=""),"",IF(比赛操作!$C$10="抽签编排",RAND(),ROW()-2))</f>
        <v/>
      </c>
      <c r="D32" s="22" t="str">
        <f ca="1" t="shared" si="0"/>
        <v/>
      </c>
      <c r="E32" s="31"/>
      <c r="F32" s="22" t="str">
        <f ca="1">IF(OR(使用指南!$E$30&lt;&gt;"√",COUNTA($E$3:$E$514)&lt;ROW()-2,COUNTBLANK($C$3:$C$514)=512),"",ROW()-2)</f>
        <v/>
      </c>
      <c r="G32" s="22" t="str">
        <f ca="1" t="shared" si="10"/>
        <v/>
      </c>
      <c r="H32" s="31" t="str">
        <f ca="1" t="shared" si="11"/>
        <v/>
      </c>
      <c r="I32" s="31"/>
      <c r="K32" s="22" t="str">
        <f ca="1">IF(OR(使用指南!$E$30&lt;&gt;"√",$F32=""),"",$F32)</f>
        <v/>
      </c>
      <c r="L32" s="22" t="str">
        <f ca="1" t="shared" si="12"/>
        <v/>
      </c>
      <c r="M32" s="39"/>
      <c r="N32" s="39"/>
      <c r="O32" s="39"/>
      <c r="P32" s="66" t="str">
        <f ca="1">IF($K32="","",IF(T32&lt;&gt;"","/",IF(比赛操作!$C$10="手动编排",$M32+$N32,IF(比赛操作!$C$10="抽签编排",417-VLOOKUP(L32,I:K,3,0)))))</f>
        <v/>
      </c>
      <c r="Q32" s="33" t="str">
        <f ca="1">IF($K32="","",IF(T32&lt;&gt;"","/",RANK($P32,$P$3:$P$434)+COUNTIF($P$3:$P32,$P32)-1))</f>
        <v/>
      </c>
      <c r="R32" s="33" t="str">
        <f ca="1" t="shared" si="13"/>
        <v/>
      </c>
      <c r="S32" s="70">
        <f ca="1" t="shared" si="14"/>
        <v>0</v>
      </c>
      <c r="T32" s="31"/>
      <c r="U32" s="67" t="str">
        <f ca="1" t="shared" si="31"/>
        <v/>
      </c>
      <c r="V32" s="67" t="str">
        <f ca="1" t="shared" si="32"/>
        <v/>
      </c>
      <c r="W32" s="67" t="str">
        <f ca="1" t="shared" si="33"/>
        <v/>
      </c>
      <c r="X32" s="67" t="str">
        <f ca="1" t="shared" si="34"/>
        <v/>
      </c>
      <c r="Y32" s="67" t="str">
        <f ca="1" t="shared" si="35"/>
        <v/>
      </c>
      <c r="Z32" s="67" t="str">
        <f ca="1" t="shared" si="36"/>
        <v/>
      </c>
      <c r="AA32" s="67" t="str">
        <f ca="1" t="shared" si="37"/>
        <v/>
      </c>
      <c r="AB32" s="67" t="str">
        <f ca="1" t="shared" si="38"/>
        <v/>
      </c>
      <c r="AQ32" s="70"/>
      <c r="AR32" s="70"/>
      <c r="AS32" s="70">
        <f ca="1" t="shared" si="2"/>
        <v>0</v>
      </c>
      <c r="AT32" s="31"/>
      <c r="BQ32" s="70"/>
      <c r="BR32" s="70"/>
      <c r="BS32" s="70">
        <f ca="1" t="shared" si="3"/>
        <v>0</v>
      </c>
      <c r="BT32" s="31"/>
      <c r="CQ32" s="70"/>
      <c r="CR32" s="70"/>
      <c r="CS32" s="70">
        <f ca="1" t="shared" si="4"/>
        <v>0</v>
      </c>
      <c r="CT32" s="31"/>
      <c r="DQ32" s="70"/>
      <c r="DR32" s="70"/>
      <c r="DS32" s="70">
        <f ca="1" t="shared" si="5"/>
        <v>0</v>
      </c>
      <c r="DT32" s="31"/>
      <c r="EQ32" s="70"/>
      <c r="ER32" s="70"/>
      <c r="ES32" s="70">
        <f ca="1" t="shared" si="6"/>
        <v>0</v>
      </c>
      <c r="ET32" s="31"/>
      <c r="FQ32" s="70"/>
      <c r="FR32" s="70"/>
      <c r="FS32" s="70">
        <f ca="1" t="shared" si="7"/>
        <v>0</v>
      </c>
      <c r="FT32" s="31"/>
      <c r="GQ32" s="70"/>
      <c r="GR32" s="70"/>
      <c r="GS32" s="70">
        <f ca="1" t="shared" si="8"/>
        <v>0</v>
      </c>
      <c r="GT32" s="31"/>
      <c r="HQ32" s="70"/>
      <c r="HR32" s="70"/>
      <c r="HS32" s="70">
        <f ca="1" t="shared" si="9"/>
        <v>0</v>
      </c>
      <c r="HT32" s="31"/>
    </row>
    <row r="33" spans="1:228">
      <c r="A33" s="22" t="str">
        <f>IF(OR(使用指南!$E$30="",比赛操作!$C$10="",$E33=""),"",ROW())</f>
        <v/>
      </c>
      <c r="B33" s="22" t="str">
        <f>IF(OR(使用指南!$E$30="",比赛操作!$C$10="",$E33=""),"",RANK($A33,$A$3:$A$514,1))</f>
        <v/>
      </c>
      <c r="C33" s="22" t="str">
        <f ca="1">IF(OR(使用指南!$E$30="",比赛操作!$C$10="",$E33=""),"",IF(比赛操作!$C$10="抽签编排",RAND(),ROW()-2))</f>
        <v/>
      </c>
      <c r="D33" s="22" t="str">
        <f ca="1" t="shared" si="0"/>
        <v/>
      </c>
      <c r="E33" s="31"/>
      <c r="F33" s="22" t="str">
        <f ca="1">IF(OR(使用指南!$E$30&lt;&gt;"√",COUNTA($E$3:$E$514)&lt;ROW()-2,COUNTBLANK($C$3:$C$514)=512),"",ROW()-2)</f>
        <v/>
      </c>
      <c r="G33" s="22" t="str">
        <f ca="1" t="shared" si="10"/>
        <v/>
      </c>
      <c r="H33" s="31" t="str">
        <f ca="1" t="shared" si="11"/>
        <v/>
      </c>
      <c r="I33" s="31"/>
      <c r="K33" s="22" t="str">
        <f ca="1">IF(OR(使用指南!$E$30&lt;&gt;"√",$F33=""),"",$F33)</f>
        <v/>
      </c>
      <c r="L33" s="22" t="str">
        <f ca="1" t="shared" si="12"/>
        <v/>
      </c>
      <c r="M33" s="39"/>
      <c r="N33" s="39"/>
      <c r="O33" s="39"/>
      <c r="P33" s="66" t="str">
        <f ca="1">IF($K33="","",IF(T33&lt;&gt;"","/",IF(比赛操作!$C$10="手动编排",$M33+$N33,IF(比赛操作!$C$10="抽签编排",417-VLOOKUP(L33,I:K,3,0)))))</f>
        <v/>
      </c>
      <c r="Q33" s="33" t="str">
        <f ca="1">IF($K33="","",IF(T33&lt;&gt;"","/",RANK($P33,$P$3:$P$434)+COUNTIF($P$3:$P33,$P33)-1))</f>
        <v/>
      </c>
      <c r="R33" s="33" t="str">
        <f ca="1" t="shared" si="13"/>
        <v/>
      </c>
      <c r="S33" s="70">
        <f ca="1" t="shared" si="14"/>
        <v>0</v>
      </c>
      <c r="T33" s="31"/>
      <c r="U33" s="67" t="str">
        <f ca="1" t="shared" si="31"/>
        <v/>
      </c>
      <c r="V33" s="67" t="str">
        <f ca="1" t="shared" si="32"/>
        <v/>
      </c>
      <c r="W33" s="67" t="str">
        <f ca="1" t="shared" si="33"/>
        <v/>
      </c>
      <c r="X33" s="67" t="str">
        <f ca="1" t="shared" si="34"/>
        <v/>
      </c>
      <c r="Y33" s="67" t="str">
        <f ca="1" t="shared" si="35"/>
        <v/>
      </c>
      <c r="Z33" s="67" t="str">
        <f ca="1" t="shared" si="36"/>
        <v/>
      </c>
      <c r="AA33" s="67" t="str">
        <f ca="1" t="shared" si="37"/>
        <v/>
      </c>
      <c r="AB33" s="67" t="str">
        <f ca="1" t="shared" si="38"/>
        <v/>
      </c>
      <c r="AQ33" s="70"/>
      <c r="AR33" s="70"/>
      <c r="AS33" s="70">
        <f ca="1" t="shared" si="2"/>
        <v>0</v>
      </c>
      <c r="AT33" s="31"/>
      <c r="BQ33" s="70"/>
      <c r="BR33" s="70"/>
      <c r="BS33" s="70">
        <f ca="1" t="shared" si="3"/>
        <v>0</v>
      </c>
      <c r="BT33" s="31"/>
      <c r="CQ33" s="70"/>
      <c r="CR33" s="70"/>
      <c r="CS33" s="70">
        <f ca="1" t="shared" si="4"/>
        <v>0</v>
      </c>
      <c r="CT33" s="31"/>
      <c r="DQ33" s="70"/>
      <c r="DR33" s="70"/>
      <c r="DS33" s="70">
        <f ca="1" t="shared" si="5"/>
        <v>0</v>
      </c>
      <c r="DT33" s="31"/>
      <c r="EQ33" s="70"/>
      <c r="ER33" s="70"/>
      <c r="ES33" s="70">
        <f ca="1" t="shared" si="6"/>
        <v>0</v>
      </c>
      <c r="ET33" s="31"/>
      <c r="FQ33" s="70"/>
      <c r="FR33" s="70"/>
      <c r="FS33" s="70">
        <f ca="1" t="shared" si="7"/>
        <v>0</v>
      </c>
      <c r="FT33" s="31"/>
      <c r="GQ33" s="70"/>
      <c r="GR33" s="70"/>
      <c r="GS33" s="70">
        <f ca="1" t="shared" si="8"/>
        <v>0</v>
      </c>
      <c r="GT33" s="31"/>
      <c r="HQ33" s="70"/>
      <c r="HR33" s="70"/>
      <c r="HS33" s="70">
        <f ca="1" t="shared" si="9"/>
        <v>0</v>
      </c>
      <c r="HT33" s="31"/>
    </row>
    <row r="34" spans="1:228">
      <c r="A34" s="22" t="str">
        <f>IF(OR(使用指南!$E$30="",比赛操作!$C$10="",$E34=""),"",ROW())</f>
        <v/>
      </c>
      <c r="B34" s="22" t="str">
        <f>IF(OR(使用指南!$E$30="",比赛操作!$C$10="",$E34=""),"",RANK($A34,$A$3:$A$514,1))</f>
        <v/>
      </c>
      <c r="C34" s="22" t="str">
        <f ca="1">IF(OR(使用指南!$E$30="",比赛操作!$C$10="",$E34=""),"",IF(比赛操作!$C$10="抽签编排",RAND(),ROW()-2))</f>
        <v/>
      </c>
      <c r="D34" s="22" t="str">
        <f ca="1" t="shared" si="0"/>
        <v/>
      </c>
      <c r="E34" s="31"/>
      <c r="F34" s="22" t="str">
        <f ca="1">IF(OR(使用指南!$E$30&lt;&gt;"√",COUNTA($E$3:$E$514)&lt;ROW()-2,COUNTBLANK($C$3:$C$514)=512),"",ROW()-2)</f>
        <v/>
      </c>
      <c r="G34" s="22" t="str">
        <f ca="1" t="shared" si="10"/>
        <v/>
      </c>
      <c r="H34" s="31" t="str">
        <f ca="1" t="shared" si="11"/>
        <v/>
      </c>
      <c r="I34" s="31"/>
      <c r="K34" s="22" t="str">
        <f ca="1">IF(OR(使用指南!$E$30&lt;&gt;"√",$F34=""),"",$F34)</f>
        <v/>
      </c>
      <c r="L34" s="22" t="str">
        <f ca="1" t="shared" si="12"/>
        <v/>
      </c>
      <c r="M34" s="39"/>
      <c r="N34" s="39"/>
      <c r="O34" s="39"/>
      <c r="P34" s="66" t="str">
        <f ca="1">IF($K34="","",IF(T34&lt;&gt;"","/",IF(比赛操作!$C$10="手动编排",$M34+$N34,IF(比赛操作!$C$10="抽签编排",417-VLOOKUP(L34,I:K,3,0)))))</f>
        <v/>
      </c>
      <c r="Q34" s="33" t="str">
        <f ca="1">IF($K34="","",IF(T34&lt;&gt;"","/",RANK($P34,$P$3:$P$434)+COUNTIF($P$3:$P34,$P34)-1))</f>
        <v/>
      </c>
      <c r="R34" s="33" t="str">
        <f ca="1" t="shared" si="13"/>
        <v/>
      </c>
      <c r="S34" s="70">
        <f ca="1" t="shared" si="14"/>
        <v>0</v>
      </c>
      <c r="T34" s="31"/>
      <c r="U34" s="67" t="str">
        <f ca="1" t="shared" ref="U34:U43" si="39">IF(INDIRECT(ADDRESS(ROW(),COLUMN($T:$T)+26*(COLUMN()-COLUMN($T:$T))))="","",INDIRECT(ADDRESS(ROW(),COLUMN($T:$T)+26*(COLUMN()-COLUMN($T:$T)))))</f>
        <v/>
      </c>
      <c r="V34" s="67" t="str">
        <f ca="1" t="shared" ref="V34:V43" si="40">IF(INDIRECT(ADDRESS(ROW(),COLUMN($T:$T)+26*(COLUMN()-COLUMN($T:$T))))="","",INDIRECT(ADDRESS(ROW(),COLUMN($T:$T)+26*(COLUMN()-COLUMN($T:$T)))))</f>
        <v/>
      </c>
      <c r="W34" s="67" t="str">
        <f ca="1" t="shared" ref="W34:W43" si="41">IF(INDIRECT(ADDRESS(ROW(),COLUMN($T:$T)+26*(COLUMN()-COLUMN($T:$T))))="","",INDIRECT(ADDRESS(ROW(),COLUMN($T:$T)+26*(COLUMN()-COLUMN($T:$T)))))</f>
        <v/>
      </c>
      <c r="X34" s="67" t="str">
        <f ca="1" t="shared" ref="X34:X43" si="42">IF(INDIRECT(ADDRESS(ROW(),COLUMN($T:$T)+26*(COLUMN()-COLUMN($T:$T))))="","",INDIRECT(ADDRESS(ROW(),COLUMN($T:$T)+26*(COLUMN()-COLUMN($T:$T)))))</f>
        <v/>
      </c>
      <c r="Y34" s="67" t="str">
        <f ca="1" t="shared" ref="Y34:Y43" si="43">IF(INDIRECT(ADDRESS(ROW(),COLUMN($T:$T)+26*(COLUMN()-COLUMN($T:$T))))="","",INDIRECT(ADDRESS(ROW(),COLUMN($T:$T)+26*(COLUMN()-COLUMN($T:$T)))))</f>
        <v/>
      </c>
      <c r="Z34" s="67" t="str">
        <f ca="1" t="shared" ref="Z34:Z43" si="44">IF(INDIRECT(ADDRESS(ROW(),COLUMN($T:$T)+26*(COLUMN()-COLUMN($T:$T))))="","",INDIRECT(ADDRESS(ROW(),COLUMN($T:$T)+26*(COLUMN()-COLUMN($T:$T)))))</f>
        <v/>
      </c>
      <c r="AA34" s="67" t="str">
        <f ca="1" t="shared" ref="AA34:AA43" si="45">IF(INDIRECT(ADDRESS(ROW(),COLUMN($T:$T)+26*(COLUMN()-COLUMN($T:$T))))="","",INDIRECT(ADDRESS(ROW(),COLUMN($T:$T)+26*(COLUMN()-COLUMN($T:$T)))))</f>
        <v/>
      </c>
      <c r="AB34" s="67" t="str">
        <f ca="1" t="shared" ref="AB34:AB43" si="46">IF(INDIRECT(ADDRESS(ROW(),COLUMN($T:$T)+26*(COLUMN()-COLUMN($T:$T))))="","",INDIRECT(ADDRESS(ROW(),COLUMN($T:$T)+26*(COLUMN()-COLUMN($T:$T)))))</f>
        <v/>
      </c>
      <c r="AQ34" s="70"/>
      <c r="AR34" s="70"/>
      <c r="AS34" s="70">
        <f ca="1" t="shared" si="2"/>
        <v>0</v>
      </c>
      <c r="AT34" s="31"/>
      <c r="BQ34" s="70"/>
      <c r="BR34" s="70"/>
      <c r="BS34" s="70">
        <f ca="1" t="shared" si="3"/>
        <v>0</v>
      </c>
      <c r="BT34" s="31"/>
      <c r="CQ34" s="70"/>
      <c r="CR34" s="70"/>
      <c r="CS34" s="70">
        <f ca="1" t="shared" si="4"/>
        <v>0</v>
      </c>
      <c r="CT34" s="31"/>
      <c r="DQ34" s="70"/>
      <c r="DR34" s="70"/>
      <c r="DS34" s="70">
        <f ca="1" t="shared" si="5"/>
        <v>0</v>
      </c>
      <c r="DT34" s="31"/>
      <c r="EQ34" s="70"/>
      <c r="ER34" s="70"/>
      <c r="ES34" s="70">
        <f ca="1" t="shared" si="6"/>
        <v>0</v>
      </c>
      <c r="ET34" s="31"/>
      <c r="FQ34" s="70"/>
      <c r="FR34" s="70"/>
      <c r="FS34" s="70">
        <f ca="1" t="shared" si="7"/>
        <v>0</v>
      </c>
      <c r="FT34" s="31"/>
      <c r="GQ34" s="70"/>
      <c r="GR34" s="70"/>
      <c r="GS34" s="70">
        <f ca="1" t="shared" si="8"/>
        <v>0</v>
      </c>
      <c r="GT34" s="31"/>
      <c r="HQ34" s="70"/>
      <c r="HR34" s="70"/>
      <c r="HS34" s="70">
        <f ca="1" t="shared" si="9"/>
        <v>0</v>
      </c>
      <c r="HT34" s="31"/>
    </row>
    <row r="35" spans="1:228">
      <c r="A35" s="22" t="str">
        <f>IF(OR(使用指南!$E$30="",比赛操作!$C$10="",$E35=""),"",ROW())</f>
        <v/>
      </c>
      <c r="B35" s="22" t="str">
        <f>IF(OR(使用指南!$E$30="",比赛操作!$C$10="",$E35=""),"",RANK($A35,$A$3:$A$514,1))</f>
        <v/>
      </c>
      <c r="C35" s="22" t="str">
        <f ca="1">IF(OR(使用指南!$E$30="",比赛操作!$C$10="",$E35=""),"",IF(比赛操作!$C$10="抽签编排",RAND(),ROW()-2))</f>
        <v/>
      </c>
      <c r="D35" s="22" t="str">
        <f ca="1" t="shared" si="0"/>
        <v/>
      </c>
      <c r="E35" s="31"/>
      <c r="F35" s="22" t="str">
        <f ca="1">IF(OR(使用指南!$E$30&lt;&gt;"√",COUNTA($E$3:$E$514)&lt;ROW()-2,COUNTBLANK($C$3:$C$514)=512),"",ROW()-2)</f>
        <v/>
      </c>
      <c r="G35" s="22" t="str">
        <f ca="1" t="shared" si="10"/>
        <v/>
      </c>
      <c r="H35" s="31" t="str">
        <f ca="1" t="shared" si="11"/>
        <v/>
      </c>
      <c r="I35" s="31"/>
      <c r="K35" s="22" t="str">
        <f ca="1">IF(OR(使用指南!$E$30&lt;&gt;"√",$F35=""),"",$F35)</f>
        <v/>
      </c>
      <c r="L35" s="22" t="str">
        <f ca="1" t="shared" si="12"/>
        <v/>
      </c>
      <c r="M35" s="39"/>
      <c r="N35" s="39"/>
      <c r="O35" s="39"/>
      <c r="P35" s="66" t="str">
        <f ca="1">IF($K35="","",IF(T35&lt;&gt;"","/",IF(比赛操作!$C$10="手动编排",$M35+$N35,IF(比赛操作!$C$10="抽签编排",417-VLOOKUP(L35,I:K,3,0)))))</f>
        <v/>
      </c>
      <c r="Q35" s="33" t="str">
        <f ca="1">IF($K35="","",IF(T35&lt;&gt;"","/",RANK($P35,$P$3:$P$434)+COUNTIF($P$3:$P35,$P35)-1))</f>
        <v/>
      </c>
      <c r="R35" s="33" t="str">
        <f ca="1" t="shared" si="13"/>
        <v/>
      </c>
      <c r="S35" s="70">
        <f ca="1" t="shared" si="14"/>
        <v>0</v>
      </c>
      <c r="T35" s="31"/>
      <c r="U35" s="67" t="str">
        <f ca="1" t="shared" si="39"/>
        <v/>
      </c>
      <c r="V35" s="67" t="str">
        <f ca="1" t="shared" si="40"/>
        <v/>
      </c>
      <c r="W35" s="67" t="str">
        <f ca="1" t="shared" si="41"/>
        <v/>
      </c>
      <c r="X35" s="67" t="str">
        <f ca="1" t="shared" si="42"/>
        <v/>
      </c>
      <c r="Y35" s="67" t="str">
        <f ca="1" t="shared" si="43"/>
        <v/>
      </c>
      <c r="Z35" s="67" t="str">
        <f ca="1" t="shared" si="44"/>
        <v/>
      </c>
      <c r="AA35" s="67" t="str">
        <f ca="1" t="shared" si="45"/>
        <v/>
      </c>
      <c r="AB35" s="67" t="str">
        <f ca="1" t="shared" si="46"/>
        <v/>
      </c>
      <c r="AQ35" s="70"/>
      <c r="AR35" s="70"/>
      <c r="AS35" s="70">
        <f ca="1" t="shared" si="2"/>
        <v>0</v>
      </c>
      <c r="AT35" s="31"/>
      <c r="BQ35" s="70"/>
      <c r="BR35" s="70"/>
      <c r="BS35" s="70">
        <f ca="1" t="shared" si="3"/>
        <v>0</v>
      </c>
      <c r="BT35" s="31"/>
      <c r="CQ35" s="70"/>
      <c r="CR35" s="70"/>
      <c r="CS35" s="70">
        <f ca="1" t="shared" si="4"/>
        <v>0</v>
      </c>
      <c r="CT35" s="31"/>
      <c r="DQ35" s="70"/>
      <c r="DR35" s="70"/>
      <c r="DS35" s="70">
        <f ca="1" t="shared" si="5"/>
        <v>0</v>
      </c>
      <c r="DT35" s="31"/>
      <c r="EQ35" s="70"/>
      <c r="ER35" s="70"/>
      <c r="ES35" s="70">
        <f ca="1" t="shared" si="6"/>
        <v>0</v>
      </c>
      <c r="ET35" s="31"/>
      <c r="FQ35" s="70"/>
      <c r="FR35" s="70"/>
      <c r="FS35" s="70">
        <f ca="1" t="shared" si="7"/>
        <v>0</v>
      </c>
      <c r="FT35" s="31"/>
      <c r="GQ35" s="70"/>
      <c r="GR35" s="70"/>
      <c r="GS35" s="70">
        <f ca="1" t="shared" si="8"/>
        <v>0</v>
      </c>
      <c r="GT35" s="31"/>
      <c r="HQ35" s="70"/>
      <c r="HR35" s="70"/>
      <c r="HS35" s="70">
        <f ca="1" t="shared" si="9"/>
        <v>0</v>
      </c>
      <c r="HT35" s="31"/>
    </row>
    <row r="36" spans="1:228">
      <c r="A36" s="22" t="str">
        <f>IF(OR(使用指南!$E$30="",比赛操作!$C$10="",$E36=""),"",ROW())</f>
        <v/>
      </c>
      <c r="B36" s="22" t="str">
        <f>IF(OR(使用指南!$E$30="",比赛操作!$C$10="",$E36=""),"",RANK($A36,$A$3:$A$514,1))</f>
        <v/>
      </c>
      <c r="C36" s="22" t="str">
        <f ca="1">IF(OR(使用指南!$E$30="",比赛操作!$C$10="",$E36=""),"",IF(比赛操作!$C$10="抽签编排",RAND(),ROW()-2))</f>
        <v/>
      </c>
      <c r="D36" s="22" t="str">
        <f ca="1" t="shared" si="0"/>
        <v/>
      </c>
      <c r="E36" s="31"/>
      <c r="F36" s="22" t="str">
        <f ca="1">IF(OR(使用指南!$E$30&lt;&gt;"√",COUNTA($E$3:$E$514)&lt;ROW()-2,COUNTBLANK($C$3:$C$514)=512),"",ROW()-2)</f>
        <v/>
      </c>
      <c r="G36" s="22" t="str">
        <f ca="1" t="shared" si="10"/>
        <v/>
      </c>
      <c r="H36" s="31" t="str">
        <f ca="1" t="shared" si="11"/>
        <v/>
      </c>
      <c r="I36" s="31"/>
      <c r="K36" s="22" t="str">
        <f ca="1">IF(OR(使用指南!$E$30&lt;&gt;"√",$F36=""),"",$F36)</f>
        <v/>
      </c>
      <c r="L36" s="22" t="str">
        <f ca="1" t="shared" si="12"/>
        <v/>
      </c>
      <c r="M36" s="39"/>
      <c r="N36" s="39"/>
      <c r="O36" s="39"/>
      <c r="P36" s="66" t="str">
        <f ca="1">IF($K36="","",IF(T36&lt;&gt;"","/",IF(比赛操作!$C$10="手动编排",$M36+$N36,IF(比赛操作!$C$10="抽签编排",417-VLOOKUP(L36,I:K,3,0)))))</f>
        <v/>
      </c>
      <c r="Q36" s="33" t="str">
        <f ca="1">IF($K36="","",IF(T36&lt;&gt;"","/",RANK($P36,$P$3:$P$434)+COUNTIF($P$3:$P36,$P36)-1))</f>
        <v/>
      </c>
      <c r="R36" s="33" t="str">
        <f ca="1" t="shared" si="13"/>
        <v/>
      </c>
      <c r="S36" s="70">
        <f ca="1" t="shared" si="14"/>
        <v>0</v>
      </c>
      <c r="T36" s="31"/>
      <c r="U36" s="67" t="str">
        <f ca="1" t="shared" si="39"/>
        <v/>
      </c>
      <c r="V36" s="67" t="str">
        <f ca="1" t="shared" si="40"/>
        <v/>
      </c>
      <c r="W36" s="67" t="str">
        <f ca="1" t="shared" si="41"/>
        <v/>
      </c>
      <c r="X36" s="67" t="str">
        <f ca="1" t="shared" si="42"/>
        <v/>
      </c>
      <c r="Y36" s="67" t="str">
        <f ca="1" t="shared" si="43"/>
        <v/>
      </c>
      <c r="Z36" s="67" t="str">
        <f ca="1" t="shared" si="44"/>
        <v/>
      </c>
      <c r="AA36" s="67" t="str">
        <f ca="1" t="shared" si="45"/>
        <v/>
      </c>
      <c r="AB36" s="67" t="str">
        <f ca="1" t="shared" si="46"/>
        <v/>
      </c>
      <c r="AQ36" s="70"/>
      <c r="AR36" s="70"/>
      <c r="AS36" s="70">
        <f ca="1" t="shared" si="2"/>
        <v>0</v>
      </c>
      <c r="AT36" s="31"/>
      <c r="BQ36" s="70"/>
      <c r="BR36" s="70"/>
      <c r="BS36" s="70">
        <f ca="1" t="shared" si="3"/>
        <v>0</v>
      </c>
      <c r="BT36" s="31"/>
      <c r="CQ36" s="70"/>
      <c r="CR36" s="70"/>
      <c r="CS36" s="70">
        <f ca="1" t="shared" si="4"/>
        <v>0</v>
      </c>
      <c r="CT36" s="31"/>
      <c r="DQ36" s="70"/>
      <c r="DR36" s="70"/>
      <c r="DS36" s="70">
        <f ca="1" t="shared" si="5"/>
        <v>0</v>
      </c>
      <c r="DT36" s="31"/>
      <c r="EQ36" s="70"/>
      <c r="ER36" s="70"/>
      <c r="ES36" s="70">
        <f ca="1" t="shared" si="6"/>
        <v>0</v>
      </c>
      <c r="ET36" s="31"/>
      <c r="FQ36" s="70"/>
      <c r="FR36" s="70"/>
      <c r="FS36" s="70">
        <f ca="1" t="shared" si="7"/>
        <v>0</v>
      </c>
      <c r="FT36" s="31"/>
      <c r="GQ36" s="70"/>
      <c r="GR36" s="70"/>
      <c r="GS36" s="70">
        <f ca="1" t="shared" si="8"/>
        <v>0</v>
      </c>
      <c r="GT36" s="31"/>
      <c r="HQ36" s="70"/>
      <c r="HR36" s="70"/>
      <c r="HS36" s="70">
        <f ca="1" t="shared" si="9"/>
        <v>0</v>
      </c>
      <c r="HT36" s="31"/>
    </row>
    <row r="37" spans="1:228">
      <c r="A37" s="22" t="str">
        <f>IF(OR(使用指南!$E$30="",比赛操作!$C$10="",$E37=""),"",ROW())</f>
        <v/>
      </c>
      <c r="B37" s="22" t="str">
        <f>IF(OR(使用指南!$E$30="",比赛操作!$C$10="",$E37=""),"",RANK($A37,$A$3:$A$514,1))</f>
        <v/>
      </c>
      <c r="C37" s="22" t="str">
        <f ca="1">IF(OR(使用指南!$E$30="",比赛操作!$C$10="",$E37=""),"",IF(比赛操作!$C$10="抽签编排",RAND(),ROW()-2))</f>
        <v/>
      </c>
      <c r="D37" s="22" t="str">
        <f ca="1" t="shared" si="0"/>
        <v/>
      </c>
      <c r="E37" s="31"/>
      <c r="F37" s="22" t="str">
        <f ca="1">IF(OR(使用指南!$E$30&lt;&gt;"√",COUNTA($E$3:$E$514)&lt;ROW()-2,COUNTBLANK($C$3:$C$514)=512),"",ROW()-2)</f>
        <v/>
      </c>
      <c r="G37" s="22" t="str">
        <f ca="1" t="shared" si="10"/>
        <v/>
      </c>
      <c r="H37" s="31" t="str">
        <f ca="1" t="shared" si="11"/>
        <v/>
      </c>
      <c r="I37" s="31"/>
      <c r="K37" s="22" t="str">
        <f ca="1">IF(OR(使用指南!$E$30&lt;&gt;"√",$F37=""),"",$F37)</f>
        <v/>
      </c>
      <c r="L37" s="22" t="str">
        <f ca="1" t="shared" si="12"/>
        <v/>
      </c>
      <c r="M37" s="39"/>
      <c r="N37" s="39"/>
      <c r="O37" s="39"/>
      <c r="P37" s="66" t="str">
        <f ca="1">IF($K37="","",IF(T37&lt;&gt;"","/",IF(比赛操作!$C$10="手动编排",$M37+$N37,IF(比赛操作!$C$10="抽签编排",417-VLOOKUP(L37,I:K,3,0)))))</f>
        <v/>
      </c>
      <c r="Q37" s="33" t="str">
        <f ca="1">IF($K37="","",IF(T37&lt;&gt;"","/",RANK($P37,$P$3:$P$434)+COUNTIF($P$3:$P37,$P37)-1))</f>
        <v/>
      </c>
      <c r="R37" s="33" t="str">
        <f ca="1" t="shared" si="13"/>
        <v/>
      </c>
      <c r="S37" s="70">
        <f ca="1" t="shared" si="14"/>
        <v>0</v>
      </c>
      <c r="T37" s="31"/>
      <c r="U37" s="67" t="str">
        <f ca="1" t="shared" si="39"/>
        <v/>
      </c>
      <c r="V37" s="67" t="str">
        <f ca="1" t="shared" si="40"/>
        <v/>
      </c>
      <c r="W37" s="67" t="str">
        <f ca="1" t="shared" si="41"/>
        <v/>
      </c>
      <c r="X37" s="67" t="str">
        <f ca="1" t="shared" si="42"/>
        <v/>
      </c>
      <c r="Y37" s="67" t="str">
        <f ca="1" t="shared" si="43"/>
        <v/>
      </c>
      <c r="Z37" s="67" t="str">
        <f ca="1" t="shared" si="44"/>
        <v/>
      </c>
      <c r="AA37" s="67" t="str">
        <f ca="1" t="shared" si="45"/>
        <v/>
      </c>
      <c r="AB37" s="67" t="str">
        <f ca="1" t="shared" si="46"/>
        <v/>
      </c>
      <c r="AQ37" s="70"/>
      <c r="AR37" s="70"/>
      <c r="AS37" s="70">
        <f ca="1" t="shared" si="2"/>
        <v>0</v>
      </c>
      <c r="AT37" s="31"/>
      <c r="BQ37" s="70"/>
      <c r="BR37" s="70"/>
      <c r="BS37" s="70">
        <f ca="1" t="shared" si="3"/>
        <v>0</v>
      </c>
      <c r="BT37" s="31"/>
      <c r="CQ37" s="70"/>
      <c r="CR37" s="70"/>
      <c r="CS37" s="70">
        <f ca="1" t="shared" si="4"/>
        <v>0</v>
      </c>
      <c r="CT37" s="31"/>
      <c r="DQ37" s="70"/>
      <c r="DR37" s="70"/>
      <c r="DS37" s="70">
        <f ca="1" t="shared" si="5"/>
        <v>0</v>
      </c>
      <c r="DT37" s="31"/>
      <c r="EQ37" s="70"/>
      <c r="ER37" s="70"/>
      <c r="ES37" s="70">
        <f ca="1" t="shared" si="6"/>
        <v>0</v>
      </c>
      <c r="ET37" s="31"/>
      <c r="FQ37" s="70"/>
      <c r="FR37" s="70"/>
      <c r="FS37" s="70">
        <f ca="1" t="shared" si="7"/>
        <v>0</v>
      </c>
      <c r="FT37" s="31"/>
      <c r="GQ37" s="70"/>
      <c r="GR37" s="70"/>
      <c r="GS37" s="70">
        <f ca="1" t="shared" si="8"/>
        <v>0</v>
      </c>
      <c r="GT37" s="31"/>
      <c r="HQ37" s="70"/>
      <c r="HR37" s="70"/>
      <c r="HS37" s="70">
        <f ca="1" t="shared" si="9"/>
        <v>0</v>
      </c>
      <c r="HT37" s="31"/>
    </row>
    <row r="38" spans="1:228">
      <c r="A38" s="22" t="str">
        <f>IF(OR(使用指南!$E$30="",比赛操作!$C$10="",$E38=""),"",ROW())</f>
        <v/>
      </c>
      <c r="B38" s="22" t="str">
        <f>IF(OR(使用指南!$E$30="",比赛操作!$C$10="",$E38=""),"",RANK($A38,$A$3:$A$514,1))</f>
        <v/>
      </c>
      <c r="C38" s="22" t="str">
        <f ca="1">IF(OR(使用指南!$E$30="",比赛操作!$C$10="",$E38=""),"",IF(比赛操作!$C$10="抽签编排",RAND(),ROW()-2))</f>
        <v/>
      </c>
      <c r="D38" s="22" t="str">
        <f ca="1" t="shared" si="0"/>
        <v/>
      </c>
      <c r="E38" s="31"/>
      <c r="F38" s="22" t="str">
        <f ca="1">IF(OR(使用指南!$E$30&lt;&gt;"√",COUNTA($E$3:$E$514)&lt;ROW()-2,COUNTBLANK($C$3:$C$514)=512),"",ROW()-2)</f>
        <v/>
      </c>
      <c r="G38" s="22" t="str">
        <f ca="1" t="shared" si="10"/>
        <v/>
      </c>
      <c r="H38" s="31" t="str">
        <f ca="1" t="shared" si="11"/>
        <v/>
      </c>
      <c r="I38" s="31"/>
      <c r="K38" s="22" t="str">
        <f ca="1">IF(OR(使用指南!$E$30&lt;&gt;"√",$F38=""),"",$F38)</f>
        <v/>
      </c>
      <c r="L38" s="22" t="str">
        <f ca="1" t="shared" si="12"/>
        <v/>
      </c>
      <c r="M38" s="39"/>
      <c r="N38" s="39"/>
      <c r="O38" s="39"/>
      <c r="P38" s="66" t="str">
        <f ca="1">IF($K38="","",IF(T38&lt;&gt;"","/",IF(比赛操作!$C$10="手动编排",$M38+$N38,IF(比赛操作!$C$10="抽签编排",417-VLOOKUP(L38,I:K,3,0)))))</f>
        <v/>
      </c>
      <c r="Q38" s="33" t="str">
        <f ca="1">IF($K38="","",IF(T38&lt;&gt;"","/",RANK($P38,$P$3:$P$434)+COUNTIF($P$3:$P38,$P38)-1))</f>
        <v/>
      </c>
      <c r="R38" s="33" t="str">
        <f ca="1" t="shared" si="13"/>
        <v/>
      </c>
      <c r="S38" s="70">
        <f ca="1" t="shared" si="14"/>
        <v>0</v>
      </c>
      <c r="T38" s="31"/>
      <c r="U38" s="67" t="str">
        <f ca="1" t="shared" si="39"/>
        <v/>
      </c>
      <c r="V38" s="67" t="str">
        <f ca="1" t="shared" si="40"/>
        <v/>
      </c>
      <c r="W38" s="67" t="str">
        <f ca="1" t="shared" si="41"/>
        <v/>
      </c>
      <c r="X38" s="67" t="str">
        <f ca="1" t="shared" si="42"/>
        <v/>
      </c>
      <c r="Y38" s="67" t="str">
        <f ca="1" t="shared" si="43"/>
        <v/>
      </c>
      <c r="Z38" s="67" t="str">
        <f ca="1" t="shared" si="44"/>
        <v/>
      </c>
      <c r="AA38" s="67" t="str">
        <f ca="1" t="shared" si="45"/>
        <v/>
      </c>
      <c r="AB38" s="67" t="str">
        <f ca="1" t="shared" si="46"/>
        <v/>
      </c>
      <c r="AQ38" s="70"/>
      <c r="AR38" s="70"/>
      <c r="AS38" s="70">
        <f ca="1" t="shared" si="2"/>
        <v>0</v>
      </c>
      <c r="AT38" s="31"/>
      <c r="BQ38" s="70"/>
      <c r="BR38" s="70"/>
      <c r="BS38" s="70">
        <f ca="1" t="shared" si="3"/>
        <v>0</v>
      </c>
      <c r="BT38" s="31"/>
      <c r="CQ38" s="70"/>
      <c r="CR38" s="70"/>
      <c r="CS38" s="70">
        <f ca="1" t="shared" si="4"/>
        <v>0</v>
      </c>
      <c r="CT38" s="31"/>
      <c r="DQ38" s="70"/>
      <c r="DR38" s="70"/>
      <c r="DS38" s="70">
        <f ca="1" t="shared" si="5"/>
        <v>0</v>
      </c>
      <c r="DT38" s="31"/>
      <c r="EQ38" s="70"/>
      <c r="ER38" s="70"/>
      <c r="ES38" s="70">
        <f ca="1" t="shared" si="6"/>
        <v>0</v>
      </c>
      <c r="ET38" s="31"/>
      <c r="FQ38" s="70"/>
      <c r="FR38" s="70"/>
      <c r="FS38" s="70">
        <f ca="1" t="shared" si="7"/>
        <v>0</v>
      </c>
      <c r="FT38" s="31"/>
      <c r="GQ38" s="70"/>
      <c r="GR38" s="70"/>
      <c r="GS38" s="70">
        <f ca="1" t="shared" si="8"/>
        <v>0</v>
      </c>
      <c r="GT38" s="31"/>
      <c r="HQ38" s="70"/>
      <c r="HR38" s="70"/>
      <c r="HS38" s="70">
        <f ca="1" t="shared" si="9"/>
        <v>0</v>
      </c>
      <c r="HT38" s="31"/>
    </row>
    <row r="39" spans="1:228">
      <c r="A39" s="22" t="str">
        <f>IF(OR(使用指南!$E$30="",比赛操作!$C$10="",$E39=""),"",ROW())</f>
        <v/>
      </c>
      <c r="B39" s="22" t="str">
        <f>IF(OR(使用指南!$E$30="",比赛操作!$C$10="",$E39=""),"",RANK($A39,$A$3:$A$514,1))</f>
        <v/>
      </c>
      <c r="C39" s="22" t="str">
        <f ca="1">IF(OR(使用指南!$E$30="",比赛操作!$C$10="",$E39=""),"",IF(比赛操作!$C$10="抽签编排",RAND(),ROW()-2))</f>
        <v/>
      </c>
      <c r="D39" s="22" t="str">
        <f ca="1" t="shared" si="0"/>
        <v/>
      </c>
      <c r="E39" s="31"/>
      <c r="F39" s="22" t="str">
        <f ca="1">IF(OR(使用指南!$E$30&lt;&gt;"√",COUNTA($E$3:$E$514)&lt;ROW()-2,COUNTBLANK($C$3:$C$514)=512),"",ROW()-2)</f>
        <v/>
      </c>
      <c r="G39" s="22" t="str">
        <f ca="1" t="shared" si="10"/>
        <v/>
      </c>
      <c r="H39" s="31" t="str">
        <f ca="1" t="shared" si="11"/>
        <v/>
      </c>
      <c r="I39" s="31"/>
      <c r="K39" s="22" t="str">
        <f ca="1">IF(OR(使用指南!$E$30&lt;&gt;"√",$F39=""),"",$F39)</f>
        <v/>
      </c>
      <c r="L39" s="22" t="str">
        <f ca="1" t="shared" si="12"/>
        <v/>
      </c>
      <c r="M39" s="39"/>
      <c r="N39" s="39"/>
      <c r="O39" s="39"/>
      <c r="P39" s="66" t="str">
        <f ca="1">IF($K39="","",IF(T39&lt;&gt;"","/",IF(比赛操作!$C$10="手动编排",$M39+$N39,IF(比赛操作!$C$10="抽签编排",417-VLOOKUP(L39,I:K,3,0)))))</f>
        <v/>
      </c>
      <c r="Q39" s="33" t="str">
        <f ca="1">IF($K39="","",IF(T39&lt;&gt;"","/",RANK($P39,$P$3:$P$434)+COUNTIF($P$3:$P39,$P39)-1))</f>
        <v/>
      </c>
      <c r="R39" s="33" t="str">
        <f ca="1" t="shared" si="13"/>
        <v/>
      </c>
      <c r="S39" s="70">
        <f ca="1" t="shared" si="14"/>
        <v>0</v>
      </c>
      <c r="T39" s="31"/>
      <c r="U39" s="67" t="str">
        <f ca="1" t="shared" si="39"/>
        <v/>
      </c>
      <c r="V39" s="67" t="str">
        <f ca="1" t="shared" si="40"/>
        <v/>
      </c>
      <c r="W39" s="67" t="str">
        <f ca="1" t="shared" si="41"/>
        <v/>
      </c>
      <c r="X39" s="67" t="str">
        <f ca="1" t="shared" si="42"/>
        <v/>
      </c>
      <c r="Y39" s="67" t="str">
        <f ca="1" t="shared" si="43"/>
        <v/>
      </c>
      <c r="Z39" s="67" t="str">
        <f ca="1" t="shared" si="44"/>
        <v/>
      </c>
      <c r="AA39" s="67" t="str">
        <f ca="1" t="shared" si="45"/>
        <v/>
      </c>
      <c r="AB39" s="67" t="str">
        <f ca="1" t="shared" si="46"/>
        <v/>
      </c>
      <c r="AQ39" s="70"/>
      <c r="AR39" s="70"/>
      <c r="AS39" s="70">
        <f ca="1" t="shared" si="2"/>
        <v>0</v>
      </c>
      <c r="AT39" s="31"/>
      <c r="BQ39" s="70"/>
      <c r="BR39" s="70"/>
      <c r="BS39" s="70">
        <f ca="1" t="shared" si="3"/>
        <v>0</v>
      </c>
      <c r="BT39" s="31"/>
      <c r="CQ39" s="70"/>
      <c r="CR39" s="70"/>
      <c r="CS39" s="70">
        <f ca="1" t="shared" si="4"/>
        <v>0</v>
      </c>
      <c r="CT39" s="31"/>
      <c r="DQ39" s="70"/>
      <c r="DR39" s="70"/>
      <c r="DS39" s="70">
        <f ca="1" t="shared" si="5"/>
        <v>0</v>
      </c>
      <c r="DT39" s="31"/>
      <c r="EQ39" s="70"/>
      <c r="ER39" s="70"/>
      <c r="ES39" s="70">
        <f ca="1" t="shared" si="6"/>
        <v>0</v>
      </c>
      <c r="ET39" s="31"/>
      <c r="FQ39" s="70"/>
      <c r="FR39" s="70"/>
      <c r="FS39" s="70">
        <f ca="1" t="shared" si="7"/>
        <v>0</v>
      </c>
      <c r="FT39" s="31"/>
      <c r="GQ39" s="70"/>
      <c r="GR39" s="70"/>
      <c r="GS39" s="70">
        <f ca="1" t="shared" si="8"/>
        <v>0</v>
      </c>
      <c r="GT39" s="31"/>
      <c r="HQ39" s="70"/>
      <c r="HR39" s="70"/>
      <c r="HS39" s="70">
        <f ca="1" t="shared" si="9"/>
        <v>0</v>
      </c>
      <c r="HT39" s="31"/>
    </row>
    <row r="40" spans="1:228">
      <c r="A40" s="22" t="str">
        <f>IF(OR(使用指南!$E$30="",比赛操作!$C$10="",$E40=""),"",ROW())</f>
        <v/>
      </c>
      <c r="B40" s="22" t="str">
        <f>IF(OR(使用指南!$E$30="",比赛操作!$C$10="",$E40=""),"",RANK($A40,$A$3:$A$514,1))</f>
        <v/>
      </c>
      <c r="C40" s="22" t="str">
        <f ca="1">IF(OR(使用指南!$E$30="",比赛操作!$C$10="",$E40=""),"",IF(比赛操作!$C$10="抽签编排",RAND(),ROW()-2))</f>
        <v/>
      </c>
      <c r="D40" s="22" t="str">
        <f ca="1" t="shared" si="0"/>
        <v/>
      </c>
      <c r="E40" s="31"/>
      <c r="F40" s="22" t="str">
        <f ca="1">IF(OR(使用指南!$E$30&lt;&gt;"√",COUNTA($E$3:$E$514)&lt;ROW()-2,COUNTBLANK($C$3:$C$514)=512),"",ROW()-2)</f>
        <v/>
      </c>
      <c r="G40" s="22" t="str">
        <f ca="1" t="shared" si="10"/>
        <v/>
      </c>
      <c r="H40" s="31" t="str">
        <f ca="1" t="shared" si="11"/>
        <v/>
      </c>
      <c r="I40" s="31"/>
      <c r="K40" s="22" t="str">
        <f ca="1">IF(OR(使用指南!$E$30&lt;&gt;"√",$F40=""),"",$F40)</f>
        <v/>
      </c>
      <c r="L40" s="22" t="str">
        <f ca="1" t="shared" si="12"/>
        <v/>
      </c>
      <c r="M40" s="39"/>
      <c r="N40" s="39"/>
      <c r="O40" s="39"/>
      <c r="P40" s="66" t="str">
        <f ca="1">IF($K40="","",IF(T40&lt;&gt;"","/",IF(比赛操作!$C$10="手动编排",$M40+$N40,IF(比赛操作!$C$10="抽签编排",417-VLOOKUP(L40,I:K,3,0)))))</f>
        <v/>
      </c>
      <c r="Q40" s="33" t="str">
        <f ca="1">IF($K40="","",IF(T40&lt;&gt;"","/",RANK($P40,$P$3:$P$434)+COUNTIF($P$3:$P40,$P40)-1))</f>
        <v/>
      </c>
      <c r="R40" s="33" t="str">
        <f ca="1" t="shared" si="13"/>
        <v/>
      </c>
      <c r="S40" s="70">
        <f ca="1" t="shared" si="14"/>
        <v>0</v>
      </c>
      <c r="T40" s="31"/>
      <c r="U40" s="67" t="str">
        <f ca="1" t="shared" si="39"/>
        <v/>
      </c>
      <c r="V40" s="67" t="str">
        <f ca="1" t="shared" si="40"/>
        <v/>
      </c>
      <c r="W40" s="67" t="str">
        <f ca="1" t="shared" si="41"/>
        <v/>
      </c>
      <c r="X40" s="67" t="str">
        <f ca="1" t="shared" si="42"/>
        <v/>
      </c>
      <c r="Y40" s="67" t="str">
        <f ca="1" t="shared" si="43"/>
        <v/>
      </c>
      <c r="Z40" s="67" t="str">
        <f ca="1" t="shared" si="44"/>
        <v/>
      </c>
      <c r="AA40" s="67" t="str">
        <f ca="1" t="shared" si="45"/>
        <v/>
      </c>
      <c r="AB40" s="67" t="str">
        <f ca="1" t="shared" si="46"/>
        <v/>
      </c>
      <c r="AQ40" s="70"/>
      <c r="AR40" s="70"/>
      <c r="AS40" s="70">
        <f ca="1" t="shared" si="2"/>
        <v>0</v>
      </c>
      <c r="AT40" s="31"/>
      <c r="BQ40" s="70"/>
      <c r="BR40" s="70"/>
      <c r="BS40" s="70">
        <f ca="1" t="shared" si="3"/>
        <v>0</v>
      </c>
      <c r="BT40" s="31"/>
      <c r="CQ40" s="70"/>
      <c r="CR40" s="70"/>
      <c r="CS40" s="70">
        <f ca="1" t="shared" si="4"/>
        <v>0</v>
      </c>
      <c r="CT40" s="31"/>
      <c r="DQ40" s="70"/>
      <c r="DR40" s="70"/>
      <c r="DS40" s="70">
        <f ca="1" t="shared" si="5"/>
        <v>0</v>
      </c>
      <c r="DT40" s="31"/>
      <c r="EQ40" s="70"/>
      <c r="ER40" s="70"/>
      <c r="ES40" s="70">
        <f ca="1" t="shared" si="6"/>
        <v>0</v>
      </c>
      <c r="ET40" s="31"/>
      <c r="FQ40" s="70"/>
      <c r="FR40" s="70"/>
      <c r="FS40" s="70">
        <f ca="1" t="shared" si="7"/>
        <v>0</v>
      </c>
      <c r="FT40" s="31"/>
      <c r="GQ40" s="70"/>
      <c r="GR40" s="70"/>
      <c r="GS40" s="70">
        <f ca="1" t="shared" si="8"/>
        <v>0</v>
      </c>
      <c r="GT40" s="31"/>
      <c r="HQ40" s="70"/>
      <c r="HR40" s="70"/>
      <c r="HS40" s="70">
        <f ca="1" t="shared" si="9"/>
        <v>0</v>
      </c>
      <c r="HT40" s="31"/>
    </row>
    <row r="41" spans="1:228">
      <c r="A41" s="22" t="str">
        <f>IF(OR(使用指南!$E$30="",比赛操作!$C$10="",$E41=""),"",ROW())</f>
        <v/>
      </c>
      <c r="B41" s="22" t="str">
        <f>IF(OR(使用指南!$E$30="",比赛操作!$C$10="",$E41=""),"",RANK($A41,$A$3:$A$514,1))</f>
        <v/>
      </c>
      <c r="C41" s="22" t="str">
        <f ca="1">IF(OR(使用指南!$E$30="",比赛操作!$C$10="",$E41=""),"",IF(比赛操作!$C$10="抽签编排",RAND(),ROW()-2))</f>
        <v/>
      </c>
      <c r="D41" s="22" t="str">
        <f ca="1" t="shared" si="0"/>
        <v/>
      </c>
      <c r="E41" s="31"/>
      <c r="F41" s="22" t="str">
        <f ca="1">IF(OR(使用指南!$E$30&lt;&gt;"√",COUNTA($E$3:$E$514)&lt;ROW()-2,COUNTBLANK($C$3:$C$514)=512),"",ROW()-2)</f>
        <v/>
      </c>
      <c r="G41" s="22" t="str">
        <f ca="1" t="shared" si="10"/>
        <v/>
      </c>
      <c r="H41" s="31" t="str">
        <f ca="1" t="shared" si="11"/>
        <v/>
      </c>
      <c r="I41" s="31"/>
      <c r="K41" s="22" t="str">
        <f ca="1">IF(OR(使用指南!$E$30&lt;&gt;"√",$F41=""),"",$F41)</f>
        <v/>
      </c>
      <c r="L41" s="22" t="str">
        <f ca="1" t="shared" si="12"/>
        <v/>
      </c>
      <c r="M41" s="39"/>
      <c r="N41" s="39"/>
      <c r="O41" s="39"/>
      <c r="P41" s="66" t="str">
        <f ca="1">IF($K41="","",IF(T41&lt;&gt;"","/",IF(比赛操作!$C$10="手动编排",$M41+$N41,IF(比赛操作!$C$10="抽签编排",417-VLOOKUP(L41,I:K,3,0)))))</f>
        <v/>
      </c>
      <c r="Q41" s="33" t="str">
        <f ca="1">IF($K41="","",IF(T41&lt;&gt;"","/",RANK($P41,$P$3:$P$434)+COUNTIF($P$3:$P41,$P41)-1))</f>
        <v/>
      </c>
      <c r="R41" s="33" t="str">
        <f ca="1" t="shared" si="13"/>
        <v/>
      </c>
      <c r="S41" s="70">
        <f ca="1" t="shared" si="14"/>
        <v>0</v>
      </c>
      <c r="T41" s="31"/>
      <c r="U41" s="67" t="str">
        <f ca="1" t="shared" si="39"/>
        <v/>
      </c>
      <c r="V41" s="67" t="str">
        <f ca="1" t="shared" si="40"/>
        <v/>
      </c>
      <c r="W41" s="67" t="str">
        <f ca="1" t="shared" si="41"/>
        <v/>
      </c>
      <c r="X41" s="67" t="str">
        <f ca="1" t="shared" si="42"/>
        <v/>
      </c>
      <c r="Y41" s="67" t="str">
        <f ca="1" t="shared" si="43"/>
        <v/>
      </c>
      <c r="Z41" s="67" t="str">
        <f ca="1" t="shared" si="44"/>
        <v/>
      </c>
      <c r="AA41" s="67" t="str">
        <f ca="1" t="shared" si="45"/>
        <v/>
      </c>
      <c r="AB41" s="67" t="str">
        <f ca="1" t="shared" si="46"/>
        <v/>
      </c>
      <c r="AQ41" s="70"/>
      <c r="AR41" s="70"/>
      <c r="AS41" s="70">
        <f ca="1" t="shared" si="2"/>
        <v>0</v>
      </c>
      <c r="AT41" s="31"/>
      <c r="BQ41" s="70"/>
      <c r="BR41" s="70"/>
      <c r="BS41" s="70">
        <f ca="1" t="shared" si="3"/>
        <v>0</v>
      </c>
      <c r="BT41" s="31"/>
      <c r="CQ41" s="70"/>
      <c r="CR41" s="70"/>
      <c r="CS41" s="70">
        <f ca="1" t="shared" si="4"/>
        <v>0</v>
      </c>
      <c r="CT41" s="31"/>
      <c r="DQ41" s="70"/>
      <c r="DR41" s="70"/>
      <c r="DS41" s="70">
        <f ca="1" t="shared" si="5"/>
        <v>0</v>
      </c>
      <c r="DT41" s="31"/>
      <c r="EQ41" s="70"/>
      <c r="ER41" s="70"/>
      <c r="ES41" s="70">
        <f ca="1" t="shared" si="6"/>
        <v>0</v>
      </c>
      <c r="ET41" s="31"/>
      <c r="FQ41" s="70"/>
      <c r="FR41" s="70"/>
      <c r="FS41" s="70">
        <f ca="1" t="shared" si="7"/>
        <v>0</v>
      </c>
      <c r="FT41" s="31"/>
      <c r="GQ41" s="70"/>
      <c r="GR41" s="70"/>
      <c r="GS41" s="70">
        <f ca="1" t="shared" si="8"/>
        <v>0</v>
      </c>
      <c r="GT41" s="31"/>
      <c r="HQ41" s="70"/>
      <c r="HR41" s="70"/>
      <c r="HS41" s="70">
        <f ca="1" t="shared" si="9"/>
        <v>0</v>
      </c>
      <c r="HT41" s="31"/>
    </row>
    <row r="42" spans="1:228">
      <c r="A42" s="22" t="str">
        <f>IF(OR(使用指南!$E$30="",比赛操作!$C$10="",$E42=""),"",ROW())</f>
        <v/>
      </c>
      <c r="B42" s="22" t="str">
        <f>IF(OR(使用指南!$E$30="",比赛操作!$C$10="",$E42=""),"",RANK($A42,$A$3:$A$514,1))</f>
        <v/>
      </c>
      <c r="C42" s="22" t="str">
        <f ca="1">IF(OR(使用指南!$E$30="",比赛操作!$C$10="",$E42=""),"",IF(比赛操作!$C$10="抽签编排",RAND(),ROW()-2))</f>
        <v/>
      </c>
      <c r="D42" s="22" t="str">
        <f ca="1" t="shared" si="0"/>
        <v/>
      </c>
      <c r="E42" s="31"/>
      <c r="F42" s="22" t="str">
        <f ca="1">IF(OR(使用指南!$E$30&lt;&gt;"√",COUNTA($E$3:$E$514)&lt;ROW()-2,COUNTBLANK($C$3:$C$514)=512),"",ROW()-2)</f>
        <v/>
      </c>
      <c r="G42" s="22" t="str">
        <f ca="1" t="shared" si="10"/>
        <v/>
      </c>
      <c r="H42" s="31" t="str">
        <f ca="1" t="shared" si="11"/>
        <v/>
      </c>
      <c r="I42" s="31"/>
      <c r="K42" s="22" t="str">
        <f ca="1">IF(OR(使用指南!$E$30&lt;&gt;"√",$F42=""),"",$F42)</f>
        <v/>
      </c>
      <c r="L42" s="22" t="str">
        <f ca="1" t="shared" si="12"/>
        <v/>
      </c>
      <c r="M42" s="39"/>
      <c r="N42" s="39"/>
      <c r="O42" s="39"/>
      <c r="P42" s="66" t="str">
        <f ca="1">IF($K42="","",IF(T42&lt;&gt;"","/",IF(比赛操作!$C$10="手动编排",$M42+$N42,IF(比赛操作!$C$10="抽签编排",417-VLOOKUP(L42,I:K,3,0)))))</f>
        <v/>
      </c>
      <c r="Q42" s="33" t="str">
        <f ca="1">IF($K42="","",IF(T42&lt;&gt;"","/",RANK($P42,$P$3:$P$434)+COUNTIF($P$3:$P42,$P42)-1))</f>
        <v/>
      </c>
      <c r="R42" s="33" t="str">
        <f ca="1" t="shared" si="13"/>
        <v/>
      </c>
      <c r="S42" s="70">
        <f ca="1" t="shared" si="14"/>
        <v>0</v>
      </c>
      <c r="T42" s="31"/>
      <c r="U42" s="67" t="str">
        <f ca="1" t="shared" si="39"/>
        <v/>
      </c>
      <c r="V42" s="67" t="str">
        <f ca="1" t="shared" si="40"/>
        <v/>
      </c>
      <c r="W42" s="67" t="str">
        <f ca="1" t="shared" si="41"/>
        <v/>
      </c>
      <c r="X42" s="67" t="str">
        <f ca="1" t="shared" si="42"/>
        <v/>
      </c>
      <c r="Y42" s="67" t="str">
        <f ca="1" t="shared" si="43"/>
        <v/>
      </c>
      <c r="Z42" s="67" t="str">
        <f ca="1" t="shared" si="44"/>
        <v/>
      </c>
      <c r="AA42" s="67" t="str">
        <f ca="1" t="shared" si="45"/>
        <v/>
      </c>
      <c r="AB42" s="67" t="str">
        <f ca="1" t="shared" si="46"/>
        <v/>
      </c>
      <c r="AQ42" s="70"/>
      <c r="AR42" s="70"/>
      <c r="AS42" s="70">
        <f ca="1" t="shared" si="2"/>
        <v>0</v>
      </c>
      <c r="AT42" s="31"/>
      <c r="BQ42" s="70"/>
      <c r="BR42" s="70"/>
      <c r="BS42" s="70">
        <f ca="1" t="shared" si="3"/>
        <v>0</v>
      </c>
      <c r="BT42" s="31"/>
      <c r="CQ42" s="70"/>
      <c r="CR42" s="70"/>
      <c r="CS42" s="70">
        <f ca="1" t="shared" si="4"/>
        <v>0</v>
      </c>
      <c r="CT42" s="31"/>
      <c r="DQ42" s="70"/>
      <c r="DR42" s="70"/>
      <c r="DS42" s="70">
        <f ca="1" t="shared" si="5"/>
        <v>0</v>
      </c>
      <c r="DT42" s="31"/>
      <c r="EQ42" s="70"/>
      <c r="ER42" s="70"/>
      <c r="ES42" s="70">
        <f ca="1" t="shared" si="6"/>
        <v>0</v>
      </c>
      <c r="ET42" s="31"/>
      <c r="FQ42" s="70"/>
      <c r="FR42" s="70"/>
      <c r="FS42" s="70">
        <f ca="1" t="shared" si="7"/>
        <v>0</v>
      </c>
      <c r="FT42" s="31"/>
      <c r="GQ42" s="70"/>
      <c r="GR42" s="70"/>
      <c r="GS42" s="70">
        <f ca="1" t="shared" si="8"/>
        <v>0</v>
      </c>
      <c r="GT42" s="31"/>
      <c r="HQ42" s="70"/>
      <c r="HR42" s="70"/>
      <c r="HS42" s="70">
        <f ca="1" t="shared" si="9"/>
        <v>0</v>
      </c>
      <c r="HT42" s="31"/>
    </row>
    <row r="43" spans="1:228">
      <c r="A43" s="22" t="str">
        <f>IF(OR(使用指南!$E$30="",比赛操作!$C$10="",$E43=""),"",ROW())</f>
        <v/>
      </c>
      <c r="B43" s="22" t="str">
        <f>IF(OR(使用指南!$E$30="",比赛操作!$C$10="",$E43=""),"",RANK($A43,$A$3:$A$514,1))</f>
        <v/>
      </c>
      <c r="C43" s="22" t="str">
        <f ca="1">IF(OR(使用指南!$E$30="",比赛操作!$C$10="",$E43=""),"",IF(比赛操作!$C$10="抽签编排",RAND(),ROW()-2))</f>
        <v/>
      </c>
      <c r="D43" s="22" t="str">
        <f ca="1" t="shared" si="0"/>
        <v/>
      </c>
      <c r="E43" s="31"/>
      <c r="F43" s="22" t="str">
        <f ca="1">IF(OR(使用指南!$E$30&lt;&gt;"√",COUNTA($E$3:$E$514)&lt;ROW()-2,COUNTBLANK($C$3:$C$514)=512),"",ROW()-2)</f>
        <v/>
      </c>
      <c r="G43" s="22" t="str">
        <f ca="1" t="shared" si="10"/>
        <v/>
      </c>
      <c r="H43" s="31" t="str">
        <f ca="1" t="shared" si="11"/>
        <v/>
      </c>
      <c r="I43" s="31"/>
      <c r="K43" s="22" t="str">
        <f ca="1">IF(OR(使用指南!$E$30&lt;&gt;"√",$F43=""),"",$F43)</f>
        <v/>
      </c>
      <c r="L43" s="22" t="str">
        <f ca="1" t="shared" si="12"/>
        <v/>
      </c>
      <c r="M43" s="39"/>
      <c r="N43" s="39"/>
      <c r="O43" s="39"/>
      <c r="P43" s="66" t="str">
        <f ca="1">IF($K43="","",IF(T43&lt;&gt;"","/",IF(比赛操作!$C$10="手动编排",$M43+$N43,IF(比赛操作!$C$10="抽签编排",417-VLOOKUP(L43,I:K,3,0)))))</f>
        <v/>
      </c>
      <c r="Q43" s="33" t="str">
        <f ca="1">IF($K43="","",IF(T43&lt;&gt;"","/",RANK($P43,$P$3:$P$434)+COUNTIF($P$3:$P43,$P43)-1))</f>
        <v/>
      </c>
      <c r="R43" s="33" t="str">
        <f ca="1" t="shared" si="13"/>
        <v/>
      </c>
      <c r="S43" s="70">
        <f ca="1" t="shared" si="14"/>
        <v>0</v>
      </c>
      <c r="T43" s="31"/>
      <c r="U43" s="67" t="str">
        <f ca="1" t="shared" si="39"/>
        <v/>
      </c>
      <c r="V43" s="67" t="str">
        <f ca="1" t="shared" si="40"/>
        <v/>
      </c>
      <c r="W43" s="67" t="str">
        <f ca="1" t="shared" si="41"/>
        <v/>
      </c>
      <c r="X43" s="67" t="str">
        <f ca="1" t="shared" si="42"/>
        <v/>
      </c>
      <c r="Y43" s="67" t="str">
        <f ca="1" t="shared" si="43"/>
        <v/>
      </c>
      <c r="Z43" s="67" t="str">
        <f ca="1" t="shared" si="44"/>
        <v/>
      </c>
      <c r="AA43" s="67" t="str">
        <f ca="1" t="shared" si="45"/>
        <v/>
      </c>
      <c r="AB43" s="67" t="str">
        <f ca="1" t="shared" si="46"/>
        <v/>
      </c>
      <c r="AQ43" s="70"/>
      <c r="AR43" s="70"/>
      <c r="AS43" s="70">
        <f ca="1" t="shared" si="2"/>
        <v>0</v>
      </c>
      <c r="AT43" s="31"/>
      <c r="BQ43" s="70"/>
      <c r="BR43" s="70"/>
      <c r="BS43" s="70">
        <f ca="1" t="shared" si="3"/>
        <v>0</v>
      </c>
      <c r="BT43" s="31"/>
      <c r="CQ43" s="70"/>
      <c r="CR43" s="70"/>
      <c r="CS43" s="70">
        <f ca="1" t="shared" si="4"/>
        <v>0</v>
      </c>
      <c r="CT43" s="31"/>
      <c r="DQ43" s="70"/>
      <c r="DR43" s="70"/>
      <c r="DS43" s="70">
        <f ca="1" t="shared" si="5"/>
        <v>0</v>
      </c>
      <c r="DT43" s="31"/>
      <c r="EQ43" s="70"/>
      <c r="ER43" s="70"/>
      <c r="ES43" s="70">
        <f ca="1" t="shared" si="6"/>
        <v>0</v>
      </c>
      <c r="ET43" s="31"/>
      <c r="FQ43" s="70"/>
      <c r="FR43" s="70"/>
      <c r="FS43" s="70">
        <f ca="1" t="shared" si="7"/>
        <v>0</v>
      </c>
      <c r="FT43" s="31"/>
      <c r="GQ43" s="70"/>
      <c r="GR43" s="70"/>
      <c r="GS43" s="70">
        <f ca="1" t="shared" si="8"/>
        <v>0</v>
      </c>
      <c r="GT43" s="31"/>
      <c r="HQ43" s="70"/>
      <c r="HR43" s="70"/>
      <c r="HS43" s="70">
        <f ca="1" t="shared" si="9"/>
        <v>0</v>
      </c>
      <c r="HT43" s="31"/>
    </row>
    <row r="44" spans="1:228">
      <c r="A44" s="22" t="str">
        <f>IF(OR(使用指南!$E$30="",比赛操作!$C$10="",$E44=""),"",ROW())</f>
        <v/>
      </c>
      <c r="B44" s="22" t="str">
        <f>IF(OR(使用指南!$E$30="",比赛操作!$C$10="",$E44=""),"",RANK($A44,$A$3:$A$514,1))</f>
        <v/>
      </c>
      <c r="C44" s="22" t="str">
        <f ca="1">IF(OR(使用指南!$E$30="",比赛操作!$C$10="",$E44=""),"",IF(比赛操作!$C$10="抽签编排",RAND(),ROW()-2))</f>
        <v/>
      </c>
      <c r="D44" s="22" t="str">
        <f ca="1" t="shared" si="0"/>
        <v/>
      </c>
      <c r="E44" s="31"/>
      <c r="F44" s="22" t="str">
        <f ca="1">IF(OR(使用指南!$E$30&lt;&gt;"√",COUNTA($E$3:$E$514)&lt;ROW()-2,COUNTBLANK($C$3:$C$514)=512),"",ROW()-2)</f>
        <v/>
      </c>
      <c r="G44" s="22" t="str">
        <f ca="1" t="shared" si="10"/>
        <v/>
      </c>
      <c r="H44" s="31" t="str">
        <f ca="1" t="shared" si="11"/>
        <v/>
      </c>
      <c r="I44" s="31"/>
      <c r="K44" s="22" t="str">
        <f ca="1">IF(OR(使用指南!$E$30&lt;&gt;"√",$F44=""),"",$F44)</f>
        <v/>
      </c>
      <c r="L44" s="22" t="str">
        <f ca="1" t="shared" si="12"/>
        <v/>
      </c>
      <c r="M44" s="39"/>
      <c r="N44" s="39"/>
      <c r="O44" s="39"/>
      <c r="P44" s="66" t="str">
        <f ca="1">IF($K44="","",IF(T44&lt;&gt;"","/",IF(比赛操作!$C$10="手动编排",$M44+$N44,IF(比赛操作!$C$10="抽签编排",417-VLOOKUP(L44,I:K,3,0)))))</f>
        <v/>
      </c>
      <c r="Q44" s="33" t="str">
        <f ca="1">IF($K44="","",IF(T44&lt;&gt;"","/",RANK($P44,$P$3:$P$434)+COUNTIF($P$3:$P44,$P44)-1))</f>
        <v/>
      </c>
      <c r="R44" s="33" t="str">
        <f ca="1" t="shared" si="13"/>
        <v/>
      </c>
      <c r="S44" s="70">
        <f ca="1" t="shared" si="14"/>
        <v>0</v>
      </c>
      <c r="T44" s="31"/>
      <c r="U44" s="67" t="str">
        <f ca="1" t="shared" ref="U44:U53" si="47">IF(INDIRECT(ADDRESS(ROW(),COLUMN($T:$T)+26*(COLUMN()-COLUMN($T:$T))))="","",INDIRECT(ADDRESS(ROW(),COLUMN($T:$T)+26*(COLUMN()-COLUMN($T:$T)))))</f>
        <v/>
      </c>
      <c r="V44" s="67" t="str">
        <f ca="1" t="shared" ref="V44:V53" si="48">IF(INDIRECT(ADDRESS(ROW(),COLUMN($T:$T)+26*(COLUMN()-COLUMN($T:$T))))="","",INDIRECT(ADDRESS(ROW(),COLUMN($T:$T)+26*(COLUMN()-COLUMN($T:$T)))))</f>
        <v/>
      </c>
      <c r="W44" s="67" t="str">
        <f ca="1" t="shared" ref="W44:W53" si="49">IF(INDIRECT(ADDRESS(ROW(),COLUMN($T:$T)+26*(COLUMN()-COLUMN($T:$T))))="","",INDIRECT(ADDRESS(ROW(),COLUMN($T:$T)+26*(COLUMN()-COLUMN($T:$T)))))</f>
        <v/>
      </c>
      <c r="X44" s="67" t="str">
        <f ca="1" t="shared" ref="X44:X53" si="50">IF(INDIRECT(ADDRESS(ROW(),COLUMN($T:$T)+26*(COLUMN()-COLUMN($T:$T))))="","",INDIRECT(ADDRESS(ROW(),COLUMN($T:$T)+26*(COLUMN()-COLUMN($T:$T)))))</f>
        <v/>
      </c>
      <c r="Y44" s="67" t="str">
        <f ca="1" t="shared" ref="Y44:Y53" si="51">IF(INDIRECT(ADDRESS(ROW(),COLUMN($T:$T)+26*(COLUMN()-COLUMN($T:$T))))="","",INDIRECT(ADDRESS(ROW(),COLUMN($T:$T)+26*(COLUMN()-COLUMN($T:$T)))))</f>
        <v/>
      </c>
      <c r="Z44" s="67" t="str">
        <f ca="1" t="shared" ref="Z44:Z53" si="52">IF(INDIRECT(ADDRESS(ROW(),COLUMN($T:$T)+26*(COLUMN()-COLUMN($T:$T))))="","",INDIRECT(ADDRESS(ROW(),COLUMN($T:$T)+26*(COLUMN()-COLUMN($T:$T)))))</f>
        <v/>
      </c>
      <c r="AA44" s="67" t="str">
        <f ca="1" t="shared" ref="AA44:AA53" si="53">IF(INDIRECT(ADDRESS(ROW(),COLUMN($T:$T)+26*(COLUMN()-COLUMN($T:$T))))="","",INDIRECT(ADDRESS(ROW(),COLUMN($T:$T)+26*(COLUMN()-COLUMN($T:$T)))))</f>
        <v/>
      </c>
      <c r="AB44" s="67" t="str">
        <f ca="1" t="shared" ref="AB44:AB53" si="54">IF(INDIRECT(ADDRESS(ROW(),COLUMN($T:$T)+26*(COLUMN()-COLUMN($T:$T))))="","",INDIRECT(ADDRESS(ROW(),COLUMN($T:$T)+26*(COLUMN()-COLUMN($T:$T)))))</f>
        <v/>
      </c>
      <c r="AQ44" s="70"/>
      <c r="AR44" s="70"/>
      <c r="AS44" s="70">
        <f ca="1" t="shared" si="2"/>
        <v>0</v>
      </c>
      <c r="AT44" s="31"/>
      <c r="BQ44" s="70"/>
      <c r="BR44" s="70"/>
      <c r="BS44" s="70">
        <f ca="1" t="shared" si="3"/>
        <v>0</v>
      </c>
      <c r="BT44" s="31"/>
      <c r="CQ44" s="70"/>
      <c r="CR44" s="70"/>
      <c r="CS44" s="70">
        <f ca="1" t="shared" si="4"/>
        <v>0</v>
      </c>
      <c r="CT44" s="31"/>
      <c r="DQ44" s="70"/>
      <c r="DR44" s="70"/>
      <c r="DS44" s="70">
        <f ca="1" t="shared" si="5"/>
        <v>0</v>
      </c>
      <c r="DT44" s="31"/>
      <c r="EQ44" s="70"/>
      <c r="ER44" s="70"/>
      <c r="ES44" s="70">
        <f ca="1" t="shared" si="6"/>
        <v>0</v>
      </c>
      <c r="ET44" s="31"/>
      <c r="FQ44" s="70"/>
      <c r="FR44" s="70"/>
      <c r="FS44" s="70">
        <f ca="1" t="shared" si="7"/>
        <v>0</v>
      </c>
      <c r="FT44" s="31"/>
      <c r="GQ44" s="70"/>
      <c r="GR44" s="70"/>
      <c r="GS44" s="70">
        <f ca="1" t="shared" si="8"/>
        <v>0</v>
      </c>
      <c r="GT44" s="31"/>
      <c r="HQ44" s="70"/>
      <c r="HR44" s="70"/>
      <c r="HS44" s="70">
        <f ca="1" t="shared" si="9"/>
        <v>0</v>
      </c>
      <c r="HT44" s="31"/>
    </row>
    <row r="45" spans="1:228">
      <c r="A45" s="22" t="str">
        <f>IF(OR(使用指南!$E$30="",比赛操作!$C$10="",$E45=""),"",ROW())</f>
        <v/>
      </c>
      <c r="B45" s="22" t="str">
        <f>IF(OR(使用指南!$E$30="",比赛操作!$C$10="",$E45=""),"",RANK($A45,$A$3:$A$514,1))</f>
        <v/>
      </c>
      <c r="C45" s="22" t="str">
        <f ca="1">IF(OR(使用指南!$E$30="",比赛操作!$C$10="",$E45=""),"",IF(比赛操作!$C$10="抽签编排",RAND(),ROW()-2))</f>
        <v/>
      </c>
      <c r="D45" s="22" t="str">
        <f ca="1" t="shared" si="0"/>
        <v/>
      </c>
      <c r="E45" s="31"/>
      <c r="F45" s="22" t="str">
        <f ca="1">IF(OR(使用指南!$E$30&lt;&gt;"√",COUNTA($E$3:$E$514)&lt;ROW()-2,COUNTBLANK($C$3:$C$514)=512),"",ROW()-2)</f>
        <v/>
      </c>
      <c r="G45" s="22" t="str">
        <f ca="1" t="shared" si="10"/>
        <v/>
      </c>
      <c r="H45" s="31" t="str">
        <f ca="1" t="shared" si="11"/>
        <v/>
      </c>
      <c r="I45" s="31"/>
      <c r="K45" s="22" t="str">
        <f ca="1">IF(OR(使用指南!$E$30&lt;&gt;"√",$F45=""),"",$F45)</f>
        <v/>
      </c>
      <c r="L45" s="22" t="str">
        <f ca="1" t="shared" si="12"/>
        <v/>
      </c>
      <c r="M45" s="39"/>
      <c r="N45" s="39"/>
      <c r="O45" s="39"/>
      <c r="P45" s="66" t="str">
        <f ca="1">IF($K45="","",IF(T45&lt;&gt;"","/",IF(比赛操作!$C$10="手动编排",$M45+$N45,IF(比赛操作!$C$10="抽签编排",417-VLOOKUP(L45,I:K,3,0)))))</f>
        <v/>
      </c>
      <c r="Q45" s="33" t="str">
        <f ca="1">IF($K45="","",IF(T45&lt;&gt;"","/",RANK($P45,$P$3:$P$434)+COUNTIF($P$3:$P45,$P45)-1))</f>
        <v/>
      </c>
      <c r="R45" s="33" t="str">
        <f ca="1" t="shared" si="13"/>
        <v/>
      </c>
      <c r="S45" s="70">
        <f ca="1" t="shared" si="14"/>
        <v>0</v>
      </c>
      <c r="T45" s="31"/>
      <c r="U45" s="67" t="str">
        <f ca="1" t="shared" si="47"/>
        <v/>
      </c>
      <c r="V45" s="67" t="str">
        <f ca="1" t="shared" si="48"/>
        <v/>
      </c>
      <c r="W45" s="67" t="str">
        <f ca="1" t="shared" si="49"/>
        <v/>
      </c>
      <c r="X45" s="67" t="str">
        <f ca="1" t="shared" si="50"/>
        <v/>
      </c>
      <c r="Y45" s="67" t="str">
        <f ca="1" t="shared" si="51"/>
        <v/>
      </c>
      <c r="Z45" s="67" t="str">
        <f ca="1" t="shared" si="52"/>
        <v/>
      </c>
      <c r="AA45" s="67" t="str">
        <f ca="1" t="shared" si="53"/>
        <v/>
      </c>
      <c r="AB45" s="67" t="str">
        <f ca="1" t="shared" si="54"/>
        <v/>
      </c>
      <c r="AQ45" s="70"/>
      <c r="AR45" s="70"/>
      <c r="AS45" s="70">
        <f ca="1" t="shared" si="2"/>
        <v>0</v>
      </c>
      <c r="AT45" s="31"/>
      <c r="BQ45" s="70"/>
      <c r="BR45" s="70"/>
      <c r="BS45" s="70">
        <f ca="1" t="shared" si="3"/>
        <v>0</v>
      </c>
      <c r="BT45" s="31"/>
      <c r="CQ45" s="70"/>
      <c r="CR45" s="70"/>
      <c r="CS45" s="70">
        <f ca="1" t="shared" si="4"/>
        <v>0</v>
      </c>
      <c r="CT45" s="31"/>
      <c r="DQ45" s="70"/>
      <c r="DR45" s="70"/>
      <c r="DS45" s="70">
        <f ca="1" t="shared" si="5"/>
        <v>0</v>
      </c>
      <c r="DT45" s="31"/>
      <c r="EQ45" s="70"/>
      <c r="ER45" s="70"/>
      <c r="ES45" s="70">
        <f ca="1" t="shared" si="6"/>
        <v>0</v>
      </c>
      <c r="ET45" s="31"/>
      <c r="FQ45" s="70"/>
      <c r="FR45" s="70"/>
      <c r="FS45" s="70">
        <f ca="1" t="shared" si="7"/>
        <v>0</v>
      </c>
      <c r="FT45" s="31"/>
      <c r="GQ45" s="70"/>
      <c r="GR45" s="70"/>
      <c r="GS45" s="70">
        <f ca="1" t="shared" si="8"/>
        <v>0</v>
      </c>
      <c r="GT45" s="31"/>
      <c r="HQ45" s="70"/>
      <c r="HR45" s="70"/>
      <c r="HS45" s="70">
        <f ca="1" t="shared" si="9"/>
        <v>0</v>
      </c>
      <c r="HT45" s="31"/>
    </row>
    <row r="46" spans="1:228">
      <c r="A46" s="22" t="str">
        <f>IF(OR(使用指南!$E$30="",比赛操作!$C$10="",$E46=""),"",ROW())</f>
        <v/>
      </c>
      <c r="B46" s="22" t="str">
        <f>IF(OR(使用指南!$E$30="",比赛操作!$C$10="",$E46=""),"",RANK($A46,$A$3:$A$514,1))</f>
        <v/>
      </c>
      <c r="C46" s="22" t="str">
        <f ca="1">IF(OR(使用指南!$E$30="",比赛操作!$C$10="",$E46=""),"",IF(比赛操作!$C$10="抽签编排",RAND(),ROW()-2))</f>
        <v/>
      </c>
      <c r="D46" s="22" t="str">
        <f ca="1" t="shared" si="0"/>
        <v/>
      </c>
      <c r="E46" s="31"/>
      <c r="F46" s="22" t="str">
        <f ca="1">IF(OR(使用指南!$E$30&lt;&gt;"√",COUNTA($E$3:$E$514)&lt;ROW()-2,COUNTBLANK($C$3:$C$514)=512),"",ROW()-2)</f>
        <v/>
      </c>
      <c r="G46" s="22" t="str">
        <f ca="1" t="shared" si="10"/>
        <v/>
      </c>
      <c r="H46" s="31" t="str">
        <f ca="1" t="shared" si="11"/>
        <v/>
      </c>
      <c r="I46" s="31"/>
      <c r="K46" s="22" t="str">
        <f ca="1">IF(OR(使用指南!$E$30&lt;&gt;"√",$F46=""),"",$F46)</f>
        <v/>
      </c>
      <c r="L46" s="22" t="str">
        <f ca="1" t="shared" si="12"/>
        <v/>
      </c>
      <c r="M46" s="39"/>
      <c r="N46" s="39"/>
      <c r="O46" s="39"/>
      <c r="P46" s="66" t="str">
        <f ca="1">IF($K46="","",IF(T46&lt;&gt;"","/",IF(比赛操作!$C$10="手动编排",$M46+$N46,IF(比赛操作!$C$10="抽签编排",417-VLOOKUP(L46,I:K,3,0)))))</f>
        <v/>
      </c>
      <c r="Q46" s="33" t="str">
        <f ca="1">IF($K46="","",IF(T46&lt;&gt;"","/",RANK($P46,$P$3:$P$434)+COUNTIF($P$3:$P46,$P46)-1))</f>
        <v/>
      </c>
      <c r="R46" s="33" t="str">
        <f ca="1" t="shared" si="13"/>
        <v/>
      </c>
      <c r="S46" s="70">
        <f ca="1" t="shared" si="14"/>
        <v>0</v>
      </c>
      <c r="T46" s="31"/>
      <c r="U46" s="67" t="str">
        <f ca="1" t="shared" si="47"/>
        <v/>
      </c>
      <c r="V46" s="67" t="str">
        <f ca="1" t="shared" si="48"/>
        <v/>
      </c>
      <c r="W46" s="67" t="str">
        <f ca="1" t="shared" si="49"/>
        <v/>
      </c>
      <c r="X46" s="67" t="str">
        <f ca="1" t="shared" si="50"/>
        <v/>
      </c>
      <c r="Y46" s="67" t="str">
        <f ca="1" t="shared" si="51"/>
        <v/>
      </c>
      <c r="Z46" s="67" t="str">
        <f ca="1" t="shared" si="52"/>
        <v/>
      </c>
      <c r="AA46" s="67" t="str">
        <f ca="1" t="shared" si="53"/>
        <v/>
      </c>
      <c r="AB46" s="67" t="str">
        <f ca="1" t="shared" si="54"/>
        <v/>
      </c>
      <c r="AQ46" s="70"/>
      <c r="AR46" s="70"/>
      <c r="AS46" s="70">
        <f ca="1" t="shared" si="2"/>
        <v>0</v>
      </c>
      <c r="AT46" s="31"/>
      <c r="BQ46" s="70"/>
      <c r="BR46" s="70"/>
      <c r="BS46" s="70">
        <f ca="1" t="shared" si="3"/>
        <v>0</v>
      </c>
      <c r="BT46" s="31"/>
      <c r="CQ46" s="70"/>
      <c r="CR46" s="70"/>
      <c r="CS46" s="70">
        <f ca="1" t="shared" si="4"/>
        <v>0</v>
      </c>
      <c r="CT46" s="31"/>
      <c r="DQ46" s="70"/>
      <c r="DR46" s="70"/>
      <c r="DS46" s="70">
        <f ca="1" t="shared" si="5"/>
        <v>0</v>
      </c>
      <c r="DT46" s="31"/>
      <c r="EQ46" s="70"/>
      <c r="ER46" s="70"/>
      <c r="ES46" s="70">
        <f ca="1" t="shared" si="6"/>
        <v>0</v>
      </c>
      <c r="ET46" s="31"/>
      <c r="FQ46" s="70"/>
      <c r="FR46" s="70"/>
      <c r="FS46" s="70">
        <f ca="1" t="shared" si="7"/>
        <v>0</v>
      </c>
      <c r="FT46" s="31"/>
      <c r="GQ46" s="70"/>
      <c r="GR46" s="70"/>
      <c r="GS46" s="70">
        <f ca="1" t="shared" si="8"/>
        <v>0</v>
      </c>
      <c r="GT46" s="31"/>
      <c r="HQ46" s="70"/>
      <c r="HR46" s="70"/>
      <c r="HS46" s="70">
        <f ca="1" t="shared" si="9"/>
        <v>0</v>
      </c>
      <c r="HT46" s="31"/>
    </row>
    <row r="47" spans="1:228">
      <c r="A47" s="22" t="str">
        <f>IF(OR(使用指南!$E$30="",比赛操作!$C$10="",$E47=""),"",ROW())</f>
        <v/>
      </c>
      <c r="B47" s="22" t="str">
        <f>IF(OR(使用指南!$E$30="",比赛操作!$C$10="",$E47=""),"",RANK($A47,$A$3:$A$514,1))</f>
        <v/>
      </c>
      <c r="C47" s="22" t="str">
        <f ca="1">IF(OR(使用指南!$E$30="",比赛操作!$C$10="",$E47=""),"",IF(比赛操作!$C$10="抽签编排",RAND(),ROW()-2))</f>
        <v/>
      </c>
      <c r="D47" s="22" t="str">
        <f ca="1" t="shared" si="0"/>
        <v/>
      </c>
      <c r="E47" s="31"/>
      <c r="F47" s="22" t="str">
        <f ca="1">IF(OR(使用指南!$E$30&lt;&gt;"√",COUNTA($E$3:$E$514)&lt;ROW()-2,COUNTBLANK($C$3:$C$514)=512),"",ROW()-2)</f>
        <v/>
      </c>
      <c r="G47" s="22" t="str">
        <f ca="1" t="shared" si="10"/>
        <v/>
      </c>
      <c r="H47" s="31" t="str">
        <f ca="1" t="shared" si="11"/>
        <v/>
      </c>
      <c r="I47" s="31"/>
      <c r="K47" s="22" t="str">
        <f ca="1">IF(OR(使用指南!$E$30&lt;&gt;"√",$F47=""),"",$F47)</f>
        <v/>
      </c>
      <c r="L47" s="22" t="str">
        <f ca="1" t="shared" si="12"/>
        <v/>
      </c>
      <c r="M47" s="39"/>
      <c r="N47" s="39"/>
      <c r="O47" s="39"/>
      <c r="P47" s="66" t="str">
        <f ca="1">IF($K47="","",IF(T47&lt;&gt;"","/",IF(比赛操作!$C$10="手动编排",$M47+$N47,IF(比赛操作!$C$10="抽签编排",417-VLOOKUP(L47,I:K,3,0)))))</f>
        <v/>
      </c>
      <c r="Q47" s="33" t="str">
        <f ca="1">IF($K47="","",IF(T47&lt;&gt;"","/",RANK($P47,$P$3:$P$434)+COUNTIF($P$3:$P47,$P47)-1))</f>
        <v/>
      </c>
      <c r="R47" s="33" t="str">
        <f ca="1" t="shared" si="13"/>
        <v/>
      </c>
      <c r="S47" s="70">
        <f ca="1" t="shared" si="14"/>
        <v>0</v>
      </c>
      <c r="T47" s="31"/>
      <c r="U47" s="67" t="str">
        <f ca="1" t="shared" si="47"/>
        <v/>
      </c>
      <c r="V47" s="67" t="str">
        <f ca="1" t="shared" si="48"/>
        <v/>
      </c>
      <c r="W47" s="67" t="str">
        <f ca="1" t="shared" si="49"/>
        <v/>
      </c>
      <c r="X47" s="67" t="str">
        <f ca="1" t="shared" si="50"/>
        <v/>
      </c>
      <c r="Y47" s="67" t="str">
        <f ca="1" t="shared" si="51"/>
        <v/>
      </c>
      <c r="Z47" s="67" t="str">
        <f ca="1" t="shared" si="52"/>
        <v/>
      </c>
      <c r="AA47" s="67" t="str">
        <f ca="1" t="shared" si="53"/>
        <v/>
      </c>
      <c r="AB47" s="67" t="str">
        <f ca="1" t="shared" si="54"/>
        <v/>
      </c>
      <c r="AQ47" s="70"/>
      <c r="AR47" s="70"/>
      <c r="AS47" s="70">
        <f ca="1" t="shared" si="2"/>
        <v>0</v>
      </c>
      <c r="AT47" s="31"/>
      <c r="BQ47" s="70"/>
      <c r="BR47" s="70"/>
      <c r="BS47" s="70">
        <f ca="1" t="shared" si="3"/>
        <v>0</v>
      </c>
      <c r="BT47" s="31"/>
      <c r="CQ47" s="70"/>
      <c r="CR47" s="70"/>
      <c r="CS47" s="70">
        <f ca="1" t="shared" si="4"/>
        <v>0</v>
      </c>
      <c r="CT47" s="31"/>
      <c r="DQ47" s="70"/>
      <c r="DR47" s="70"/>
      <c r="DS47" s="70">
        <f ca="1" t="shared" si="5"/>
        <v>0</v>
      </c>
      <c r="DT47" s="31"/>
      <c r="EQ47" s="70"/>
      <c r="ER47" s="70"/>
      <c r="ES47" s="70">
        <f ca="1" t="shared" si="6"/>
        <v>0</v>
      </c>
      <c r="ET47" s="31"/>
      <c r="FQ47" s="70"/>
      <c r="FR47" s="70"/>
      <c r="FS47" s="70">
        <f ca="1" t="shared" si="7"/>
        <v>0</v>
      </c>
      <c r="FT47" s="31"/>
      <c r="GQ47" s="70"/>
      <c r="GR47" s="70"/>
      <c r="GS47" s="70">
        <f ca="1" t="shared" si="8"/>
        <v>0</v>
      </c>
      <c r="GT47" s="31"/>
      <c r="HQ47" s="70"/>
      <c r="HR47" s="70"/>
      <c r="HS47" s="70">
        <f ca="1" t="shared" si="9"/>
        <v>0</v>
      </c>
      <c r="HT47" s="31"/>
    </row>
    <row r="48" spans="1:228">
      <c r="A48" s="22" t="str">
        <f>IF(OR(使用指南!$E$30="",比赛操作!$C$10="",$E48=""),"",ROW())</f>
        <v/>
      </c>
      <c r="B48" s="22" t="str">
        <f>IF(OR(使用指南!$E$30="",比赛操作!$C$10="",$E48=""),"",RANK($A48,$A$3:$A$514,1))</f>
        <v/>
      </c>
      <c r="C48" s="22" t="str">
        <f ca="1">IF(OR(使用指南!$E$30="",比赛操作!$C$10="",$E48=""),"",IF(比赛操作!$C$10="抽签编排",RAND(),ROW()-2))</f>
        <v/>
      </c>
      <c r="D48" s="22" t="str">
        <f ca="1" t="shared" si="0"/>
        <v/>
      </c>
      <c r="E48" s="31"/>
      <c r="F48" s="22" t="str">
        <f ca="1">IF(OR(使用指南!$E$30&lt;&gt;"√",COUNTA($E$3:$E$514)&lt;ROW()-2,COUNTBLANK($C$3:$C$514)=512),"",ROW()-2)</f>
        <v/>
      </c>
      <c r="G48" s="22" t="str">
        <f ca="1" t="shared" si="10"/>
        <v/>
      </c>
      <c r="H48" s="31" t="str">
        <f ca="1" t="shared" si="11"/>
        <v/>
      </c>
      <c r="I48" s="31"/>
      <c r="K48" s="22" t="str">
        <f ca="1">IF(OR(使用指南!$E$30&lt;&gt;"√",$F48=""),"",$F48)</f>
        <v/>
      </c>
      <c r="L48" s="22" t="str">
        <f ca="1" t="shared" si="12"/>
        <v/>
      </c>
      <c r="M48" s="39"/>
      <c r="N48" s="39"/>
      <c r="O48" s="39"/>
      <c r="P48" s="66" t="str">
        <f ca="1">IF($K48="","",IF(T48&lt;&gt;"","/",IF(比赛操作!$C$10="手动编排",$M48+$N48,IF(比赛操作!$C$10="抽签编排",417-VLOOKUP(L48,I:K,3,0)))))</f>
        <v/>
      </c>
      <c r="Q48" s="33" t="str">
        <f ca="1">IF($K48="","",IF(T48&lt;&gt;"","/",RANK($P48,$P$3:$P$434)+COUNTIF($P$3:$P48,$P48)-1))</f>
        <v/>
      </c>
      <c r="R48" s="33" t="str">
        <f ca="1" t="shared" si="13"/>
        <v/>
      </c>
      <c r="S48" s="70">
        <f ca="1" t="shared" si="14"/>
        <v>0</v>
      </c>
      <c r="T48" s="31"/>
      <c r="U48" s="67" t="str">
        <f ca="1" t="shared" si="47"/>
        <v/>
      </c>
      <c r="V48" s="67" t="str">
        <f ca="1" t="shared" si="48"/>
        <v/>
      </c>
      <c r="W48" s="67" t="str">
        <f ca="1" t="shared" si="49"/>
        <v/>
      </c>
      <c r="X48" s="67" t="str">
        <f ca="1" t="shared" si="50"/>
        <v/>
      </c>
      <c r="Y48" s="67" t="str">
        <f ca="1" t="shared" si="51"/>
        <v/>
      </c>
      <c r="Z48" s="67" t="str">
        <f ca="1" t="shared" si="52"/>
        <v/>
      </c>
      <c r="AA48" s="67" t="str">
        <f ca="1" t="shared" si="53"/>
        <v/>
      </c>
      <c r="AB48" s="67" t="str">
        <f ca="1" t="shared" si="54"/>
        <v/>
      </c>
      <c r="AQ48" s="70"/>
      <c r="AR48" s="70"/>
      <c r="AS48" s="70">
        <f ca="1" t="shared" si="2"/>
        <v>0</v>
      </c>
      <c r="AT48" s="31"/>
      <c r="BQ48" s="70"/>
      <c r="BR48" s="70"/>
      <c r="BS48" s="70">
        <f ca="1" t="shared" si="3"/>
        <v>0</v>
      </c>
      <c r="BT48" s="31"/>
      <c r="CQ48" s="70"/>
      <c r="CR48" s="70"/>
      <c r="CS48" s="70">
        <f ca="1" t="shared" si="4"/>
        <v>0</v>
      </c>
      <c r="CT48" s="31"/>
      <c r="DQ48" s="70"/>
      <c r="DR48" s="70"/>
      <c r="DS48" s="70">
        <f ca="1" t="shared" si="5"/>
        <v>0</v>
      </c>
      <c r="DT48" s="31"/>
      <c r="EQ48" s="70"/>
      <c r="ER48" s="70"/>
      <c r="ES48" s="70">
        <f ca="1" t="shared" si="6"/>
        <v>0</v>
      </c>
      <c r="ET48" s="31"/>
      <c r="FQ48" s="70"/>
      <c r="FR48" s="70"/>
      <c r="FS48" s="70">
        <f ca="1" t="shared" si="7"/>
        <v>0</v>
      </c>
      <c r="FT48" s="31"/>
      <c r="GQ48" s="70"/>
      <c r="GR48" s="70"/>
      <c r="GS48" s="70">
        <f ca="1" t="shared" si="8"/>
        <v>0</v>
      </c>
      <c r="GT48" s="31"/>
      <c r="HQ48" s="70"/>
      <c r="HR48" s="70"/>
      <c r="HS48" s="70">
        <f ca="1" t="shared" si="9"/>
        <v>0</v>
      </c>
      <c r="HT48" s="31"/>
    </row>
    <row r="49" spans="1:228">
      <c r="A49" s="22" t="str">
        <f>IF(OR(使用指南!$E$30="",比赛操作!$C$10="",$E49=""),"",ROW())</f>
        <v/>
      </c>
      <c r="B49" s="22" t="str">
        <f>IF(OR(使用指南!$E$30="",比赛操作!$C$10="",$E49=""),"",RANK($A49,$A$3:$A$514,1))</f>
        <v/>
      </c>
      <c r="C49" s="22" t="str">
        <f ca="1">IF(OR(使用指南!$E$30="",比赛操作!$C$10="",$E49=""),"",IF(比赛操作!$C$10="抽签编排",RAND(),ROW()-2))</f>
        <v/>
      </c>
      <c r="D49" s="22" t="str">
        <f ca="1" t="shared" si="0"/>
        <v/>
      </c>
      <c r="E49" s="31"/>
      <c r="F49" s="22" t="str">
        <f ca="1">IF(OR(使用指南!$E$30&lt;&gt;"√",COUNTA($E$3:$E$514)&lt;ROW()-2,COUNTBLANK($C$3:$C$514)=512),"",ROW()-2)</f>
        <v/>
      </c>
      <c r="G49" s="22" t="str">
        <f ca="1" t="shared" si="10"/>
        <v/>
      </c>
      <c r="H49" s="31" t="str">
        <f ca="1" t="shared" si="11"/>
        <v/>
      </c>
      <c r="I49" s="31"/>
      <c r="K49" s="22" t="str">
        <f ca="1">IF(OR(使用指南!$E$30&lt;&gt;"√",$F49=""),"",$F49)</f>
        <v/>
      </c>
      <c r="L49" s="22" t="str">
        <f ca="1" t="shared" si="12"/>
        <v/>
      </c>
      <c r="M49" s="39"/>
      <c r="N49" s="39"/>
      <c r="O49" s="39"/>
      <c r="P49" s="66" t="str">
        <f ca="1">IF($K49="","",IF(T49&lt;&gt;"","/",IF(比赛操作!$C$10="手动编排",$M49+$N49,IF(比赛操作!$C$10="抽签编排",417-VLOOKUP(L49,I:K,3,0)))))</f>
        <v/>
      </c>
      <c r="Q49" s="33" t="str">
        <f ca="1">IF($K49="","",IF(T49&lt;&gt;"","/",RANK($P49,$P$3:$P$434)+COUNTIF($P$3:$P49,$P49)-1))</f>
        <v/>
      </c>
      <c r="R49" s="33" t="str">
        <f ca="1" t="shared" si="13"/>
        <v/>
      </c>
      <c r="S49" s="70">
        <f ca="1" t="shared" si="14"/>
        <v>0</v>
      </c>
      <c r="T49" s="31"/>
      <c r="U49" s="67" t="str">
        <f ca="1" t="shared" si="47"/>
        <v/>
      </c>
      <c r="V49" s="67" t="str">
        <f ca="1" t="shared" si="48"/>
        <v/>
      </c>
      <c r="W49" s="67" t="str">
        <f ca="1" t="shared" si="49"/>
        <v/>
      </c>
      <c r="X49" s="67" t="str">
        <f ca="1" t="shared" si="50"/>
        <v/>
      </c>
      <c r="Y49" s="67" t="str">
        <f ca="1" t="shared" si="51"/>
        <v/>
      </c>
      <c r="Z49" s="67" t="str">
        <f ca="1" t="shared" si="52"/>
        <v/>
      </c>
      <c r="AA49" s="67" t="str">
        <f ca="1" t="shared" si="53"/>
        <v/>
      </c>
      <c r="AB49" s="67" t="str">
        <f ca="1" t="shared" si="54"/>
        <v/>
      </c>
      <c r="AQ49" s="70"/>
      <c r="AR49" s="70"/>
      <c r="AS49" s="70">
        <f ca="1" t="shared" si="2"/>
        <v>0</v>
      </c>
      <c r="AT49" s="31"/>
      <c r="BQ49" s="70"/>
      <c r="BR49" s="70"/>
      <c r="BS49" s="70">
        <f ca="1" t="shared" si="3"/>
        <v>0</v>
      </c>
      <c r="BT49" s="31"/>
      <c r="CQ49" s="70"/>
      <c r="CR49" s="70"/>
      <c r="CS49" s="70">
        <f ca="1" t="shared" si="4"/>
        <v>0</v>
      </c>
      <c r="CT49" s="31"/>
      <c r="DQ49" s="70"/>
      <c r="DR49" s="70"/>
      <c r="DS49" s="70">
        <f ca="1" t="shared" si="5"/>
        <v>0</v>
      </c>
      <c r="DT49" s="31"/>
      <c r="EQ49" s="70"/>
      <c r="ER49" s="70"/>
      <c r="ES49" s="70">
        <f ca="1" t="shared" si="6"/>
        <v>0</v>
      </c>
      <c r="ET49" s="31"/>
      <c r="FQ49" s="70"/>
      <c r="FR49" s="70"/>
      <c r="FS49" s="70">
        <f ca="1" t="shared" si="7"/>
        <v>0</v>
      </c>
      <c r="FT49" s="31"/>
      <c r="GQ49" s="70"/>
      <c r="GR49" s="70"/>
      <c r="GS49" s="70">
        <f ca="1" t="shared" si="8"/>
        <v>0</v>
      </c>
      <c r="GT49" s="31"/>
      <c r="HQ49" s="70"/>
      <c r="HR49" s="70"/>
      <c r="HS49" s="70">
        <f ca="1" t="shared" si="9"/>
        <v>0</v>
      </c>
      <c r="HT49" s="31"/>
    </row>
    <row r="50" spans="1:228">
      <c r="A50" s="22" t="str">
        <f>IF(OR(使用指南!$E$30="",比赛操作!$C$10="",$E50=""),"",ROW())</f>
        <v/>
      </c>
      <c r="B50" s="22" t="str">
        <f>IF(OR(使用指南!$E$30="",比赛操作!$C$10="",$E50=""),"",RANK($A50,$A$3:$A$514,1))</f>
        <v/>
      </c>
      <c r="C50" s="22" t="str">
        <f ca="1">IF(OR(使用指南!$E$30="",比赛操作!$C$10="",$E50=""),"",IF(比赛操作!$C$10="抽签编排",RAND(),ROW()-2))</f>
        <v/>
      </c>
      <c r="D50" s="22" t="str">
        <f ca="1" t="shared" si="0"/>
        <v/>
      </c>
      <c r="E50" s="31"/>
      <c r="F50" s="22" t="str">
        <f ca="1">IF(OR(使用指南!$E$30&lt;&gt;"√",COUNTA($E$3:$E$514)&lt;ROW()-2,COUNTBLANK($C$3:$C$514)=512),"",ROW()-2)</f>
        <v/>
      </c>
      <c r="G50" s="22" t="str">
        <f ca="1" t="shared" si="10"/>
        <v/>
      </c>
      <c r="H50" s="31" t="str">
        <f ca="1" t="shared" si="11"/>
        <v/>
      </c>
      <c r="I50" s="31"/>
      <c r="K50" s="22" t="str">
        <f ca="1">IF(OR(使用指南!$E$30&lt;&gt;"√",$F50=""),"",$F50)</f>
        <v/>
      </c>
      <c r="L50" s="22" t="str">
        <f ca="1" t="shared" si="12"/>
        <v/>
      </c>
      <c r="M50" s="39"/>
      <c r="N50" s="39"/>
      <c r="O50" s="39"/>
      <c r="P50" s="66" t="str">
        <f ca="1">IF($K50="","",IF(T50&lt;&gt;"","/",IF(比赛操作!$C$10="手动编排",$M50+$N50,IF(比赛操作!$C$10="抽签编排",417-VLOOKUP(L50,I:K,3,0)))))</f>
        <v/>
      </c>
      <c r="Q50" s="33" t="str">
        <f ca="1">IF($K50="","",IF(T50&lt;&gt;"","/",RANK($P50,$P$3:$P$434)+COUNTIF($P$3:$P50,$P50)-1))</f>
        <v/>
      </c>
      <c r="R50" s="33" t="str">
        <f ca="1" t="shared" si="13"/>
        <v/>
      </c>
      <c r="S50" s="70">
        <f ca="1" t="shared" si="14"/>
        <v>0</v>
      </c>
      <c r="T50" s="31"/>
      <c r="U50" s="67" t="str">
        <f ca="1" t="shared" si="47"/>
        <v/>
      </c>
      <c r="V50" s="67" t="str">
        <f ca="1" t="shared" si="48"/>
        <v/>
      </c>
      <c r="W50" s="67" t="str">
        <f ca="1" t="shared" si="49"/>
        <v/>
      </c>
      <c r="X50" s="67" t="str">
        <f ca="1" t="shared" si="50"/>
        <v/>
      </c>
      <c r="Y50" s="67" t="str">
        <f ca="1" t="shared" si="51"/>
        <v/>
      </c>
      <c r="Z50" s="67" t="str">
        <f ca="1" t="shared" si="52"/>
        <v/>
      </c>
      <c r="AA50" s="67" t="str">
        <f ca="1" t="shared" si="53"/>
        <v/>
      </c>
      <c r="AB50" s="67" t="str">
        <f ca="1" t="shared" si="54"/>
        <v/>
      </c>
      <c r="AQ50" s="70"/>
      <c r="AR50" s="70"/>
      <c r="AS50" s="70">
        <f ca="1" t="shared" si="2"/>
        <v>0</v>
      </c>
      <c r="AT50" s="31"/>
      <c r="BQ50" s="70"/>
      <c r="BR50" s="70"/>
      <c r="BS50" s="70">
        <f ca="1" t="shared" si="3"/>
        <v>0</v>
      </c>
      <c r="BT50" s="31"/>
      <c r="CQ50" s="70"/>
      <c r="CR50" s="70"/>
      <c r="CS50" s="70">
        <f ca="1" t="shared" si="4"/>
        <v>0</v>
      </c>
      <c r="CT50" s="31"/>
      <c r="DQ50" s="70"/>
      <c r="DR50" s="70"/>
      <c r="DS50" s="70">
        <f ca="1" t="shared" si="5"/>
        <v>0</v>
      </c>
      <c r="DT50" s="31"/>
      <c r="EQ50" s="70"/>
      <c r="ER50" s="70"/>
      <c r="ES50" s="70">
        <f ca="1" t="shared" si="6"/>
        <v>0</v>
      </c>
      <c r="ET50" s="31"/>
      <c r="FQ50" s="70"/>
      <c r="FR50" s="70"/>
      <c r="FS50" s="70">
        <f ca="1" t="shared" si="7"/>
        <v>0</v>
      </c>
      <c r="FT50" s="31"/>
      <c r="GQ50" s="70"/>
      <c r="GR50" s="70"/>
      <c r="GS50" s="70">
        <f ca="1" t="shared" si="8"/>
        <v>0</v>
      </c>
      <c r="GT50" s="31"/>
      <c r="HQ50" s="70"/>
      <c r="HR50" s="70"/>
      <c r="HS50" s="70">
        <f ca="1" t="shared" si="9"/>
        <v>0</v>
      </c>
      <c r="HT50" s="31"/>
    </row>
    <row r="51" spans="1:228">
      <c r="A51" s="22" t="str">
        <f>IF(OR(使用指南!$E$30="",比赛操作!$C$10="",$E51=""),"",ROW())</f>
        <v/>
      </c>
      <c r="B51" s="22" t="str">
        <f>IF(OR(使用指南!$E$30="",比赛操作!$C$10="",$E51=""),"",RANK($A51,$A$3:$A$514,1))</f>
        <v/>
      </c>
      <c r="C51" s="22" t="str">
        <f ca="1">IF(OR(使用指南!$E$30="",比赛操作!$C$10="",$E51=""),"",IF(比赛操作!$C$10="抽签编排",RAND(),ROW()-2))</f>
        <v/>
      </c>
      <c r="D51" s="22" t="str">
        <f ca="1" t="shared" si="0"/>
        <v/>
      </c>
      <c r="E51" s="31"/>
      <c r="F51" s="22" t="str">
        <f ca="1">IF(OR(使用指南!$E$30&lt;&gt;"√",COUNTA($E$3:$E$514)&lt;ROW()-2,COUNTBLANK($C$3:$C$514)=512),"",ROW()-2)</f>
        <v/>
      </c>
      <c r="G51" s="22" t="str">
        <f ca="1" t="shared" si="10"/>
        <v/>
      </c>
      <c r="H51" s="31" t="str">
        <f ca="1" t="shared" si="11"/>
        <v/>
      </c>
      <c r="I51" s="31"/>
      <c r="K51" s="22" t="str">
        <f ca="1">IF(OR(使用指南!$E$30&lt;&gt;"√",$F51=""),"",$F51)</f>
        <v/>
      </c>
      <c r="L51" s="22" t="str">
        <f ca="1" t="shared" si="12"/>
        <v/>
      </c>
      <c r="M51" s="39"/>
      <c r="N51" s="39"/>
      <c r="O51" s="39"/>
      <c r="P51" s="66" t="str">
        <f ca="1">IF($K51="","",IF(T51&lt;&gt;"","/",IF(比赛操作!$C$10="手动编排",$M51+$N51,IF(比赛操作!$C$10="抽签编排",417-VLOOKUP(L51,I:K,3,0)))))</f>
        <v/>
      </c>
      <c r="Q51" s="33" t="str">
        <f ca="1">IF($K51="","",IF(T51&lt;&gt;"","/",RANK($P51,$P$3:$P$434)+COUNTIF($P$3:$P51,$P51)-1))</f>
        <v/>
      </c>
      <c r="R51" s="33" t="str">
        <f ca="1" t="shared" si="13"/>
        <v/>
      </c>
      <c r="S51" s="70">
        <f ca="1" t="shared" si="14"/>
        <v>0</v>
      </c>
      <c r="T51" s="31"/>
      <c r="U51" s="67" t="str">
        <f ca="1" t="shared" si="47"/>
        <v/>
      </c>
      <c r="V51" s="67" t="str">
        <f ca="1" t="shared" si="48"/>
        <v/>
      </c>
      <c r="W51" s="67" t="str">
        <f ca="1" t="shared" si="49"/>
        <v/>
      </c>
      <c r="X51" s="67" t="str">
        <f ca="1" t="shared" si="50"/>
        <v/>
      </c>
      <c r="Y51" s="67" t="str">
        <f ca="1" t="shared" si="51"/>
        <v/>
      </c>
      <c r="Z51" s="67" t="str">
        <f ca="1" t="shared" si="52"/>
        <v/>
      </c>
      <c r="AA51" s="67" t="str">
        <f ca="1" t="shared" si="53"/>
        <v/>
      </c>
      <c r="AB51" s="67" t="str">
        <f ca="1" t="shared" si="54"/>
        <v/>
      </c>
      <c r="AQ51" s="70"/>
      <c r="AR51" s="70"/>
      <c r="AS51" s="70">
        <f ca="1" t="shared" si="2"/>
        <v>0</v>
      </c>
      <c r="AT51" s="31"/>
      <c r="BQ51" s="70"/>
      <c r="BR51" s="70"/>
      <c r="BS51" s="70">
        <f ca="1" t="shared" si="3"/>
        <v>0</v>
      </c>
      <c r="BT51" s="31"/>
      <c r="CQ51" s="70"/>
      <c r="CR51" s="70"/>
      <c r="CS51" s="70">
        <f ca="1" t="shared" si="4"/>
        <v>0</v>
      </c>
      <c r="CT51" s="31"/>
      <c r="DQ51" s="70"/>
      <c r="DR51" s="70"/>
      <c r="DS51" s="70">
        <f ca="1" t="shared" si="5"/>
        <v>0</v>
      </c>
      <c r="DT51" s="31"/>
      <c r="EQ51" s="70"/>
      <c r="ER51" s="70"/>
      <c r="ES51" s="70">
        <f ca="1" t="shared" si="6"/>
        <v>0</v>
      </c>
      <c r="ET51" s="31"/>
      <c r="FQ51" s="70"/>
      <c r="FR51" s="70"/>
      <c r="FS51" s="70">
        <f ca="1" t="shared" si="7"/>
        <v>0</v>
      </c>
      <c r="FT51" s="31"/>
      <c r="GQ51" s="70"/>
      <c r="GR51" s="70"/>
      <c r="GS51" s="70">
        <f ca="1" t="shared" si="8"/>
        <v>0</v>
      </c>
      <c r="GT51" s="31"/>
      <c r="HQ51" s="70"/>
      <c r="HR51" s="70"/>
      <c r="HS51" s="70">
        <f ca="1" t="shared" si="9"/>
        <v>0</v>
      </c>
      <c r="HT51" s="31"/>
    </row>
    <row r="52" spans="1:228">
      <c r="A52" s="22" t="str">
        <f>IF(OR(使用指南!$E$30="",比赛操作!$C$10="",$E52=""),"",ROW())</f>
        <v/>
      </c>
      <c r="B52" s="22" t="str">
        <f>IF(OR(使用指南!$E$30="",比赛操作!$C$10="",$E52=""),"",RANK($A52,$A$3:$A$514,1))</f>
        <v/>
      </c>
      <c r="C52" s="22" t="str">
        <f ca="1">IF(OR(使用指南!$E$30="",比赛操作!$C$10="",$E52=""),"",IF(比赛操作!$C$10="抽签编排",RAND(),ROW()-2))</f>
        <v/>
      </c>
      <c r="D52" s="22" t="str">
        <f ca="1" t="shared" si="0"/>
        <v/>
      </c>
      <c r="E52" s="31"/>
      <c r="F52" s="22" t="str">
        <f ca="1">IF(OR(使用指南!$E$30&lt;&gt;"√",COUNTA($E$3:$E$514)&lt;ROW()-2,COUNTBLANK($C$3:$C$514)=512),"",ROW()-2)</f>
        <v/>
      </c>
      <c r="G52" s="22" t="str">
        <f ca="1" t="shared" si="10"/>
        <v/>
      </c>
      <c r="H52" s="31" t="str">
        <f ca="1" t="shared" si="11"/>
        <v/>
      </c>
      <c r="I52" s="31"/>
      <c r="K52" s="22" t="str">
        <f ca="1">IF(OR(使用指南!$E$30&lt;&gt;"√",$F52=""),"",$F52)</f>
        <v/>
      </c>
      <c r="L52" s="22" t="str">
        <f ca="1" t="shared" si="12"/>
        <v/>
      </c>
      <c r="M52" s="39"/>
      <c r="N52" s="39"/>
      <c r="O52" s="39"/>
      <c r="P52" s="66" t="str">
        <f ca="1">IF($K52="","",IF(T52&lt;&gt;"","/",IF(比赛操作!$C$10="手动编排",$M52+$N52,IF(比赛操作!$C$10="抽签编排",417-VLOOKUP(L52,I:K,3,0)))))</f>
        <v/>
      </c>
      <c r="Q52" s="33" t="str">
        <f ca="1">IF($K52="","",IF(T52&lt;&gt;"","/",RANK($P52,$P$3:$P$434)+COUNTIF($P$3:$P52,$P52)-1))</f>
        <v/>
      </c>
      <c r="R52" s="33" t="str">
        <f ca="1" t="shared" si="13"/>
        <v/>
      </c>
      <c r="S52" s="70">
        <f ca="1" t="shared" si="14"/>
        <v>0</v>
      </c>
      <c r="T52" s="31"/>
      <c r="U52" s="67" t="str">
        <f ca="1" t="shared" si="47"/>
        <v/>
      </c>
      <c r="V52" s="67" t="str">
        <f ca="1" t="shared" si="48"/>
        <v/>
      </c>
      <c r="W52" s="67" t="str">
        <f ca="1" t="shared" si="49"/>
        <v/>
      </c>
      <c r="X52" s="67" t="str">
        <f ca="1" t="shared" si="50"/>
        <v/>
      </c>
      <c r="Y52" s="67" t="str">
        <f ca="1" t="shared" si="51"/>
        <v/>
      </c>
      <c r="Z52" s="67" t="str">
        <f ca="1" t="shared" si="52"/>
        <v/>
      </c>
      <c r="AA52" s="67" t="str">
        <f ca="1" t="shared" si="53"/>
        <v/>
      </c>
      <c r="AB52" s="67" t="str">
        <f ca="1" t="shared" si="54"/>
        <v/>
      </c>
      <c r="AQ52" s="70"/>
      <c r="AR52" s="70"/>
      <c r="AS52" s="70">
        <f ca="1" t="shared" si="2"/>
        <v>0</v>
      </c>
      <c r="AT52" s="31"/>
      <c r="BQ52" s="70"/>
      <c r="BR52" s="70"/>
      <c r="BS52" s="70">
        <f ca="1" t="shared" si="3"/>
        <v>0</v>
      </c>
      <c r="BT52" s="31"/>
      <c r="CQ52" s="70"/>
      <c r="CR52" s="70"/>
      <c r="CS52" s="70">
        <f ca="1" t="shared" si="4"/>
        <v>0</v>
      </c>
      <c r="CT52" s="31"/>
      <c r="DQ52" s="70"/>
      <c r="DR52" s="70"/>
      <c r="DS52" s="70">
        <f ca="1" t="shared" si="5"/>
        <v>0</v>
      </c>
      <c r="DT52" s="31"/>
      <c r="EQ52" s="70"/>
      <c r="ER52" s="70"/>
      <c r="ES52" s="70">
        <f ca="1" t="shared" si="6"/>
        <v>0</v>
      </c>
      <c r="ET52" s="31"/>
      <c r="FQ52" s="70"/>
      <c r="FR52" s="70"/>
      <c r="FS52" s="70">
        <f ca="1" t="shared" si="7"/>
        <v>0</v>
      </c>
      <c r="FT52" s="31"/>
      <c r="GQ52" s="70"/>
      <c r="GR52" s="70"/>
      <c r="GS52" s="70">
        <f ca="1" t="shared" si="8"/>
        <v>0</v>
      </c>
      <c r="GT52" s="31"/>
      <c r="HQ52" s="70"/>
      <c r="HR52" s="70"/>
      <c r="HS52" s="70">
        <f ca="1" t="shared" si="9"/>
        <v>0</v>
      </c>
      <c r="HT52" s="31"/>
    </row>
    <row r="53" spans="1:228">
      <c r="A53" s="22" t="str">
        <f>IF(OR(使用指南!$E$30="",比赛操作!$C$10="",$E53=""),"",ROW())</f>
        <v/>
      </c>
      <c r="B53" s="22" t="str">
        <f>IF(OR(使用指南!$E$30="",比赛操作!$C$10="",$E53=""),"",RANK($A53,$A$3:$A$514,1))</f>
        <v/>
      </c>
      <c r="C53" s="22" t="str">
        <f ca="1">IF(OR(使用指南!$E$30="",比赛操作!$C$10="",$E53=""),"",IF(比赛操作!$C$10="抽签编排",RAND(),ROW()-2))</f>
        <v/>
      </c>
      <c r="D53" s="22" t="str">
        <f ca="1" t="shared" si="0"/>
        <v/>
      </c>
      <c r="E53" s="31"/>
      <c r="F53" s="22" t="str">
        <f ca="1">IF(OR(使用指南!$E$30&lt;&gt;"√",COUNTA($E$3:$E$514)&lt;ROW()-2,COUNTBLANK($C$3:$C$514)=512),"",ROW()-2)</f>
        <v/>
      </c>
      <c r="G53" s="22" t="str">
        <f ca="1" t="shared" si="10"/>
        <v/>
      </c>
      <c r="H53" s="31" t="str">
        <f ca="1" t="shared" si="11"/>
        <v/>
      </c>
      <c r="I53" s="31"/>
      <c r="K53" s="22" t="str">
        <f ca="1">IF(OR(使用指南!$E$30&lt;&gt;"√",$F53=""),"",$F53)</f>
        <v/>
      </c>
      <c r="L53" s="22" t="str">
        <f ca="1" t="shared" si="12"/>
        <v/>
      </c>
      <c r="M53" s="39"/>
      <c r="N53" s="39"/>
      <c r="O53" s="39"/>
      <c r="P53" s="66" t="str">
        <f ca="1">IF($K53="","",IF(T53&lt;&gt;"","/",IF(比赛操作!$C$10="手动编排",$M53+$N53,IF(比赛操作!$C$10="抽签编排",417-VLOOKUP(L53,I:K,3,0)))))</f>
        <v/>
      </c>
      <c r="Q53" s="33" t="str">
        <f ca="1">IF($K53="","",IF(T53&lt;&gt;"","/",RANK($P53,$P$3:$P$434)+COUNTIF($P$3:$P53,$P53)-1))</f>
        <v/>
      </c>
      <c r="R53" s="33" t="str">
        <f ca="1" t="shared" si="13"/>
        <v/>
      </c>
      <c r="S53" s="70">
        <f ca="1" t="shared" si="14"/>
        <v>0</v>
      </c>
      <c r="T53" s="31"/>
      <c r="U53" s="67" t="str">
        <f ca="1" t="shared" si="47"/>
        <v/>
      </c>
      <c r="V53" s="67" t="str">
        <f ca="1" t="shared" si="48"/>
        <v/>
      </c>
      <c r="W53" s="67" t="str">
        <f ca="1" t="shared" si="49"/>
        <v/>
      </c>
      <c r="X53" s="67" t="str">
        <f ca="1" t="shared" si="50"/>
        <v/>
      </c>
      <c r="Y53" s="67" t="str">
        <f ca="1" t="shared" si="51"/>
        <v/>
      </c>
      <c r="Z53" s="67" t="str">
        <f ca="1" t="shared" si="52"/>
        <v/>
      </c>
      <c r="AA53" s="67" t="str">
        <f ca="1" t="shared" si="53"/>
        <v/>
      </c>
      <c r="AB53" s="67" t="str">
        <f ca="1" t="shared" si="54"/>
        <v/>
      </c>
      <c r="AQ53" s="70"/>
      <c r="AR53" s="70"/>
      <c r="AS53" s="70">
        <f ca="1" t="shared" si="2"/>
        <v>0</v>
      </c>
      <c r="AT53" s="31"/>
      <c r="BQ53" s="70"/>
      <c r="BR53" s="70"/>
      <c r="BS53" s="70">
        <f ca="1" t="shared" si="3"/>
        <v>0</v>
      </c>
      <c r="BT53" s="31"/>
      <c r="CQ53" s="70"/>
      <c r="CR53" s="70"/>
      <c r="CS53" s="70">
        <f ca="1" t="shared" si="4"/>
        <v>0</v>
      </c>
      <c r="CT53" s="31"/>
      <c r="DQ53" s="70"/>
      <c r="DR53" s="70"/>
      <c r="DS53" s="70">
        <f ca="1" t="shared" si="5"/>
        <v>0</v>
      </c>
      <c r="DT53" s="31"/>
      <c r="EQ53" s="70"/>
      <c r="ER53" s="70"/>
      <c r="ES53" s="70">
        <f ca="1" t="shared" si="6"/>
        <v>0</v>
      </c>
      <c r="ET53" s="31"/>
      <c r="FQ53" s="70"/>
      <c r="FR53" s="70"/>
      <c r="FS53" s="70">
        <f ca="1" t="shared" si="7"/>
        <v>0</v>
      </c>
      <c r="FT53" s="31"/>
      <c r="GQ53" s="70"/>
      <c r="GR53" s="70"/>
      <c r="GS53" s="70">
        <f ca="1" t="shared" si="8"/>
        <v>0</v>
      </c>
      <c r="GT53" s="31"/>
      <c r="HQ53" s="70"/>
      <c r="HR53" s="70"/>
      <c r="HS53" s="70">
        <f ca="1" t="shared" si="9"/>
        <v>0</v>
      </c>
      <c r="HT53" s="31"/>
    </row>
    <row r="54" spans="1:228">
      <c r="A54" s="22" t="str">
        <f>IF(OR(使用指南!$E$30="",比赛操作!$C$10="",$E54=""),"",ROW())</f>
        <v/>
      </c>
      <c r="B54" s="22" t="str">
        <f>IF(OR(使用指南!$E$30="",比赛操作!$C$10="",$E54=""),"",RANK($A54,$A$3:$A$514,1))</f>
        <v/>
      </c>
      <c r="C54" s="22" t="str">
        <f ca="1">IF(OR(使用指南!$E$30="",比赛操作!$C$10="",$E54=""),"",IF(比赛操作!$C$10="抽签编排",RAND(),ROW()-2))</f>
        <v/>
      </c>
      <c r="D54" s="22" t="str">
        <f ca="1" t="shared" si="0"/>
        <v/>
      </c>
      <c r="E54" s="31"/>
      <c r="F54" s="22" t="str">
        <f ca="1">IF(OR(使用指南!$E$30&lt;&gt;"√",COUNTA($E$3:$E$514)&lt;ROW()-2,COUNTBLANK($C$3:$C$514)=512),"",ROW()-2)</f>
        <v/>
      </c>
      <c r="G54" s="22" t="str">
        <f ca="1" t="shared" si="10"/>
        <v/>
      </c>
      <c r="H54" s="31" t="str">
        <f ca="1" t="shared" si="11"/>
        <v/>
      </c>
      <c r="I54" s="31"/>
      <c r="K54" s="22" t="str">
        <f ca="1">IF(OR(使用指南!$E$30&lt;&gt;"√",$F54=""),"",$F54)</f>
        <v/>
      </c>
      <c r="L54" s="22" t="str">
        <f ca="1" t="shared" si="12"/>
        <v/>
      </c>
      <c r="M54" s="39"/>
      <c r="N54" s="39"/>
      <c r="O54" s="39"/>
      <c r="P54" s="66" t="str">
        <f ca="1">IF($K54="","",IF(T54&lt;&gt;"","/",IF(比赛操作!$C$10="手动编排",$M54+$N54,IF(比赛操作!$C$10="抽签编排",417-VLOOKUP(L54,I:K,3,0)))))</f>
        <v/>
      </c>
      <c r="Q54" s="33" t="str">
        <f ca="1">IF($K54="","",IF(T54&lt;&gt;"","/",RANK($P54,$P$3:$P$434)+COUNTIF($P$3:$P54,$P54)-1))</f>
        <v/>
      </c>
      <c r="R54" s="33" t="str">
        <f ca="1" t="shared" si="13"/>
        <v/>
      </c>
      <c r="S54" s="70">
        <f ca="1" t="shared" si="14"/>
        <v>0</v>
      </c>
      <c r="T54" s="31"/>
      <c r="U54" s="67" t="str">
        <f ca="1" t="shared" ref="U54:U63" si="55">IF(INDIRECT(ADDRESS(ROW(),COLUMN($T:$T)+26*(COLUMN()-COLUMN($T:$T))))="","",INDIRECT(ADDRESS(ROW(),COLUMN($T:$T)+26*(COLUMN()-COLUMN($T:$T)))))</f>
        <v/>
      </c>
      <c r="V54" s="67" t="str">
        <f ca="1" t="shared" ref="V54:V63" si="56">IF(INDIRECT(ADDRESS(ROW(),COLUMN($T:$T)+26*(COLUMN()-COLUMN($T:$T))))="","",INDIRECT(ADDRESS(ROW(),COLUMN($T:$T)+26*(COLUMN()-COLUMN($T:$T)))))</f>
        <v/>
      </c>
      <c r="W54" s="67" t="str">
        <f ca="1" t="shared" ref="W54:W63" si="57">IF(INDIRECT(ADDRESS(ROW(),COLUMN($T:$T)+26*(COLUMN()-COLUMN($T:$T))))="","",INDIRECT(ADDRESS(ROW(),COLUMN($T:$T)+26*(COLUMN()-COLUMN($T:$T)))))</f>
        <v/>
      </c>
      <c r="X54" s="67" t="str">
        <f ca="1" t="shared" ref="X54:X63" si="58">IF(INDIRECT(ADDRESS(ROW(),COLUMN($T:$T)+26*(COLUMN()-COLUMN($T:$T))))="","",INDIRECT(ADDRESS(ROW(),COLUMN($T:$T)+26*(COLUMN()-COLUMN($T:$T)))))</f>
        <v/>
      </c>
      <c r="Y54" s="67" t="str">
        <f ca="1" t="shared" ref="Y54:Y63" si="59">IF(INDIRECT(ADDRESS(ROW(),COLUMN($T:$T)+26*(COLUMN()-COLUMN($T:$T))))="","",INDIRECT(ADDRESS(ROW(),COLUMN($T:$T)+26*(COLUMN()-COLUMN($T:$T)))))</f>
        <v/>
      </c>
      <c r="Z54" s="67" t="str">
        <f ca="1" t="shared" ref="Z54:Z63" si="60">IF(INDIRECT(ADDRESS(ROW(),COLUMN($T:$T)+26*(COLUMN()-COLUMN($T:$T))))="","",INDIRECT(ADDRESS(ROW(),COLUMN($T:$T)+26*(COLUMN()-COLUMN($T:$T)))))</f>
        <v/>
      </c>
      <c r="AA54" s="67" t="str">
        <f ca="1" t="shared" ref="AA54:AA63" si="61">IF(INDIRECT(ADDRESS(ROW(),COLUMN($T:$T)+26*(COLUMN()-COLUMN($T:$T))))="","",INDIRECT(ADDRESS(ROW(),COLUMN($T:$T)+26*(COLUMN()-COLUMN($T:$T)))))</f>
        <v/>
      </c>
      <c r="AB54" s="67" t="str">
        <f ca="1" t="shared" ref="AB54:AB63" si="62">IF(INDIRECT(ADDRESS(ROW(),COLUMN($T:$T)+26*(COLUMN()-COLUMN($T:$T))))="","",INDIRECT(ADDRESS(ROW(),COLUMN($T:$T)+26*(COLUMN()-COLUMN($T:$T)))))</f>
        <v/>
      </c>
      <c r="AQ54" s="70"/>
      <c r="AR54" s="70"/>
      <c r="AS54" s="70">
        <f ca="1" t="shared" si="2"/>
        <v>0</v>
      </c>
      <c r="AT54" s="31"/>
      <c r="BQ54" s="70"/>
      <c r="BR54" s="70"/>
      <c r="BS54" s="70">
        <f ca="1" t="shared" si="3"/>
        <v>0</v>
      </c>
      <c r="BT54" s="31"/>
      <c r="CQ54" s="70"/>
      <c r="CR54" s="70"/>
      <c r="CS54" s="70">
        <f ca="1" t="shared" si="4"/>
        <v>0</v>
      </c>
      <c r="CT54" s="31"/>
      <c r="DQ54" s="70"/>
      <c r="DR54" s="70"/>
      <c r="DS54" s="70">
        <f ca="1" t="shared" si="5"/>
        <v>0</v>
      </c>
      <c r="DT54" s="31"/>
      <c r="EQ54" s="70"/>
      <c r="ER54" s="70"/>
      <c r="ES54" s="70">
        <f ca="1" t="shared" si="6"/>
        <v>0</v>
      </c>
      <c r="ET54" s="31"/>
      <c r="FQ54" s="70"/>
      <c r="FR54" s="70"/>
      <c r="FS54" s="70">
        <f ca="1" t="shared" si="7"/>
        <v>0</v>
      </c>
      <c r="FT54" s="31"/>
      <c r="GQ54" s="70"/>
      <c r="GR54" s="70"/>
      <c r="GS54" s="70">
        <f ca="1" t="shared" si="8"/>
        <v>0</v>
      </c>
      <c r="GT54" s="31"/>
      <c r="HQ54" s="70"/>
      <c r="HR54" s="70"/>
      <c r="HS54" s="70">
        <f ca="1" t="shared" si="9"/>
        <v>0</v>
      </c>
      <c r="HT54" s="31"/>
    </row>
    <row r="55" spans="1:228">
      <c r="A55" s="22" t="str">
        <f>IF(OR(使用指南!$E$30="",比赛操作!$C$10="",$E55=""),"",ROW())</f>
        <v/>
      </c>
      <c r="B55" s="22" t="str">
        <f>IF(OR(使用指南!$E$30="",比赛操作!$C$10="",$E55=""),"",RANK($A55,$A$3:$A$514,1))</f>
        <v/>
      </c>
      <c r="C55" s="22" t="str">
        <f ca="1">IF(OR(使用指南!$E$30="",比赛操作!$C$10="",$E55=""),"",IF(比赛操作!$C$10="抽签编排",RAND(),ROW()-2))</f>
        <v/>
      </c>
      <c r="D55" s="22" t="str">
        <f ca="1" t="shared" si="0"/>
        <v/>
      </c>
      <c r="E55" s="31"/>
      <c r="F55" s="22" t="str">
        <f ca="1">IF(OR(使用指南!$E$30&lt;&gt;"√",COUNTA($E$3:$E$514)&lt;ROW()-2,COUNTBLANK($C$3:$C$514)=512),"",ROW()-2)</f>
        <v/>
      </c>
      <c r="G55" s="22" t="str">
        <f ca="1" t="shared" si="10"/>
        <v/>
      </c>
      <c r="H55" s="31" t="str">
        <f ca="1" t="shared" si="11"/>
        <v/>
      </c>
      <c r="I55" s="31"/>
      <c r="K55" s="22" t="str">
        <f ca="1">IF(OR(使用指南!$E$30&lt;&gt;"√",$F55=""),"",$F55)</f>
        <v/>
      </c>
      <c r="L55" s="22" t="str">
        <f ca="1" t="shared" si="12"/>
        <v/>
      </c>
      <c r="M55" s="39"/>
      <c r="N55" s="39"/>
      <c r="O55" s="39"/>
      <c r="P55" s="66" t="str">
        <f ca="1">IF($K55="","",IF(T55&lt;&gt;"","/",IF(比赛操作!$C$10="手动编排",$M55+$N55,IF(比赛操作!$C$10="抽签编排",417-VLOOKUP(L55,I:K,3,0)))))</f>
        <v/>
      </c>
      <c r="Q55" s="33" t="str">
        <f ca="1">IF($K55="","",IF(T55&lt;&gt;"","/",RANK($P55,$P$3:$P$434)+COUNTIF($P$3:$P55,$P55)-1))</f>
        <v/>
      </c>
      <c r="R55" s="33" t="str">
        <f ca="1" t="shared" si="13"/>
        <v/>
      </c>
      <c r="S55" s="70">
        <f ca="1" t="shared" si="14"/>
        <v>0</v>
      </c>
      <c r="T55" s="31"/>
      <c r="U55" s="67" t="str">
        <f ca="1" t="shared" si="55"/>
        <v/>
      </c>
      <c r="V55" s="67" t="str">
        <f ca="1" t="shared" si="56"/>
        <v/>
      </c>
      <c r="W55" s="67" t="str">
        <f ca="1" t="shared" si="57"/>
        <v/>
      </c>
      <c r="X55" s="67" t="str">
        <f ca="1" t="shared" si="58"/>
        <v/>
      </c>
      <c r="Y55" s="67" t="str">
        <f ca="1" t="shared" si="59"/>
        <v/>
      </c>
      <c r="Z55" s="67" t="str">
        <f ca="1" t="shared" si="60"/>
        <v/>
      </c>
      <c r="AA55" s="67" t="str">
        <f ca="1" t="shared" si="61"/>
        <v/>
      </c>
      <c r="AB55" s="67" t="str">
        <f ca="1" t="shared" si="62"/>
        <v/>
      </c>
      <c r="AQ55" s="70"/>
      <c r="AR55" s="70"/>
      <c r="AS55" s="70">
        <f ca="1" t="shared" si="2"/>
        <v>0</v>
      </c>
      <c r="AT55" s="31"/>
      <c r="BQ55" s="70"/>
      <c r="BR55" s="70"/>
      <c r="BS55" s="70">
        <f ca="1" t="shared" si="3"/>
        <v>0</v>
      </c>
      <c r="BT55" s="31"/>
      <c r="CQ55" s="70"/>
      <c r="CR55" s="70"/>
      <c r="CS55" s="70">
        <f ca="1" t="shared" si="4"/>
        <v>0</v>
      </c>
      <c r="CT55" s="31"/>
      <c r="DQ55" s="70"/>
      <c r="DR55" s="70"/>
      <c r="DS55" s="70">
        <f ca="1" t="shared" si="5"/>
        <v>0</v>
      </c>
      <c r="DT55" s="31"/>
      <c r="EQ55" s="70"/>
      <c r="ER55" s="70"/>
      <c r="ES55" s="70">
        <f ca="1" t="shared" si="6"/>
        <v>0</v>
      </c>
      <c r="ET55" s="31"/>
      <c r="FQ55" s="70"/>
      <c r="FR55" s="70"/>
      <c r="FS55" s="70">
        <f ca="1" t="shared" si="7"/>
        <v>0</v>
      </c>
      <c r="FT55" s="31"/>
      <c r="GQ55" s="70"/>
      <c r="GR55" s="70"/>
      <c r="GS55" s="70">
        <f ca="1" t="shared" si="8"/>
        <v>0</v>
      </c>
      <c r="GT55" s="31"/>
      <c r="HQ55" s="70"/>
      <c r="HR55" s="70"/>
      <c r="HS55" s="70">
        <f ca="1" t="shared" si="9"/>
        <v>0</v>
      </c>
      <c r="HT55" s="31"/>
    </row>
    <row r="56" spans="1:228">
      <c r="A56" s="22" t="str">
        <f>IF(OR(使用指南!$E$30="",比赛操作!$C$10="",$E56=""),"",ROW())</f>
        <v/>
      </c>
      <c r="B56" s="22" t="str">
        <f>IF(OR(使用指南!$E$30="",比赛操作!$C$10="",$E56=""),"",RANK($A56,$A$3:$A$514,1))</f>
        <v/>
      </c>
      <c r="C56" s="22" t="str">
        <f ca="1">IF(OR(使用指南!$E$30="",比赛操作!$C$10="",$E56=""),"",IF(比赛操作!$C$10="抽签编排",RAND(),ROW()-2))</f>
        <v/>
      </c>
      <c r="D56" s="22" t="str">
        <f ca="1" t="shared" si="0"/>
        <v/>
      </c>
      <c r="E56" s="31"/>
      <c r="F56" s="22" t="str">
        <f ca="1">IF(OR(使用指南!$E$30&lt;&gt;"√",COUNTA($E$3:$E$514)&lt;ROW()-2,COUNTBLANK($C$3:$C$514)=512),"",ROW()-2)</f>
        <v/>
      </c>
      <c r="G56" s="22" t="str">
        <f ca="1" t="shared" si="10"/>
        <v/>
      </c>
      <c r="H56" s="31" t="str">
        <f ca="1" t="shared" si="11"/>
        <v/>
      </c>
      <c r="I56" s="31"/>
      <c r="K56" s="22" t="str">
        <f ca="1">IF(OR(使用指南!$E$30&lt;&gt;"√",$F56=""),"",$F56)</f>
        <v/>
      </c>
      <c r="L56" s="22" t="str">
        <f ca="1" t="shared" si="12"/>
        <v/>
      </c>
      <c r="M56" s="39"/>
      <c r="N56" s="39"/>
      <c r="O56" s="39"/>
      <c r="P56" s="66" t="str">
        <f ca="1">IF($K56="","",IF(T56&lt;&gt;"","/",IF(比赛操作!$C$10="手动编排",$M56+$N56,IF(比赛操作!$C$10="抽签编排",417-VLOOKUP(L56,I:K,3,0)))))</f>
        <v/>
      </c>
      <c r="Q56" s="33" t="str">
        <f ca="1">IF($K56="","",IF(T56&lt;&gt;"","/",RANK($P56,$P$3:$P$434)+COUNTIF($P$3:$P56,$P56)-1))</f>
        <v/>
      </c>
      <c r="R56" s="33" t="str">
        <f ca="1" t="shared" si="13"/>
        <v/>
      </c>
      <c r="S56" s="70">
        <f ca="1" t="shared" si="14"/>
        <v>0</v>
      </c>
      <c r="T56" s="31"/>
      <c r="U56" s="67" t="str">
        <f ca="1" t="shared" si="55"/>
        <v/>
      </c>
      <c r="V56" s="67" t="str">
        <f ca="1" t="shared" si="56"/>
        <v/>
      </c>
      <c r="W56" s="67" t="str">
        <f ca="1" t="shared" si="57"/>
        <v/>
      </c>
      <c r="X56" s="67" t="str">
        <f ca="1" t="shared" si="58"/>
        <v/>
      </c>
      <c r="Y56" s="67" t="str">
        <f ca="1" t="shared" si="59"/>
        <v/>
      </c>
      <c r="Z56" s="67" t="str">
        <f ca="1" t="shared" si="60"/>
        <v/>
      </c>
      <c r="AA56" s="67" t="str">
        <f ca="1" t="shared" si="61"/>
        <v/>
      </c>
      <c r="AB56" s="67" t="str">
        <f ca="1" t="shared" si="62"/>
        <v/>
      </c>
      <c r="AQ56" s="70"/>
      <c r="AR56" s="70"/>
      <c r="AS56" s="70">
        <f ca="1" t="shared" si="2"/>
        <v>0</v>
      </c>
      <c r="AT56" s="31"/>
      <c r="BQ56" s="70"/>
      <c r="BR56" s="70"/>
      <c r="BS56" s="70">
        <f ca="1" t="shared" si="3"/>
        <v>0</v>
      </c>
      <c r="BT56" s="31"/>
      <c r="CQ56" s="70"/>
      <c r="CR56" s="70"/>
      <c r="CS56" s="70">
        <f ca="1" t="shared" si="4"/>
        <v>0</v>
      </c>
      <c r="CT56" s="31"/>
      <c r="DQ56" s="70"/>
      <c r="DR56" s="70"/>
      <c r="DS56" s="70">
        <f ca="1" t="shared" si="5"/>
        <v>0</v>
      </c>
      <c r="DT56" s="31"/>
      <c r="EQ56" s="70"/>
      <c r="ER56" s="70"/>
      <c r="ES56" s="70">
        <f ca="1" t="shared" si="6"/>
        <v>0</v>
      </c>
      <c r="ET56" s="31"/>
      <c r="FQ56" s="70"/>
      <c r="FR56" s="70"/>
      <c r="FS56" s="70">
        <f ca="1" t="shared" si="7"/>
        <v>0</v>
      </c>
      <c r="FT56" s="31"/>
      <c r="GQ56" s="70"/>
      <c r="GR56" s="70"/>
      <c r="GS56" s="70">
        <f ca="1" t="shared" si="8"/>
        <v>0</v>
      </c>
      <c r="GT56" s="31"/>
      <c r="HQ56" s="70"/>
      <c r="HR56" s="70"/>
      <c r="HS56" s="70">
        <f ca="1" t="shared" si="9"/>
        <v>0</v>
      </c>
      <c r="HT56" s="31"/>
    </row>
    <row r="57" spans="1:228">
      <c r="A57" s="22" t="str">
        <f>IF(OR(使用指南!$E$30="",比赛操作!$C$10="",$E57=""),"",ROW())</f>
        <v/>
      </c>
      <c r="B57" s="22" t="str">
        <f>IF(OR(使用指南!$E$30="",比赛操作!$C$10="",$E57=""),"",RANK($A57,$A$3:$A$514,1))</f>
        <v/>
      </c>
      <c r="C57" s="22" t="str">
        <f ca="1">IF(OR(使用指南!$E$30="",比赛操作!$C$10="",$E57=""),"",IF(比赛操作!$C$10="抽签编排",RAND(),ROW()-2))</f>
        <v/>
      </c>
      <c r="D57" s="22" t="str">
        <f ca="1" t="shared" si="0"/>
        <v/>
      </c>
      <c r="E57" s="31"/>
      <c r="F57" s="22" t="str">
        <f ca="1">IF(OR(使用指南!$E$30&lt;&gt;"√",COUNTA($E$3:$E$514)&lt;ROW()-2,COUNTBLANK($C$3:$C$514)=512),"",ROW()-2)</f>
        <v/>
      </c>
      <c r="G57" s="22" t="str">
        <f ca="1" t="shared" si="10"/>
        <v/>
      </c>
      <c r="H57" s="31" t="str">
        <f ca="1" t="shared" si="11"/>
        <v/>
      </c>
      <c r="I57" s="31"/>
      <c r="K57" s="22" t="str">
        <f ca="1">IF(OR(使用指南!$E$30&lt;&gt;"√",$F57=""),"",$F57)</f>
        <v/>
      </c>
      <c r="L57" s="22" t="str">
        <f ca="1" t="shared" si="12"/>
        <v/>
      </c>
      <c r="M57" s="39"/>
      <c r="N57" s="39"/>
      <c r="O57" s="39"/>
      <c r="P57" s="66" t="str">
        <f ca="1">IF($K57="","",IF(T57&lt;&gt;"","/",IF(比赛操作!$C$10="手动编排",$M57+$N57,IF(比赛操作!$C$10="抽签编排",417-VLOOKUP(L57,I:K,3,0)))))</f>
        <v/>
      </c>
      <c r="Q57" s="33" t="str">
        <f ca="1">IF($K57="","",IF(T57&lt;&gt;"","/",RANK($P57,$P$3:$P$434)+COUNTIF($P$3:$P57,$P57)-1))</f>
        <v/>
      </c>
      <c r="R57" s="33" t="str">
        <f ca="1" t="shared" si="13"/>
        <v/>
      </c>
      <c r="S57" s="70">
        <f ca="1" t="shared" si="14"/>
        <v>0</v>
      </c>
      <c r="T57" s="31"/>
      <c r="U57" s="67" t="str">
        <f ca="1" t="shared" si="55"/>
        <v/>
      </c>
      <c r="V57" s="67" t="str">
        <f ca="1" t="shared" si="56"/>
        <v/>
      </c>
      <c r="W57" s="67" t="str">
        <f ca="1" t="shared" si="57"/>
        <v/>
      </c>
      <c r="X57" s="67" t="str">
        <f ca="1" t="shared" si="58"/>
        <v/>
      </c>
      <c r="Y57" s="67" t="str">
        <f ca="1" t="shared" si="59"/>
        <v/>
      </c>
      <c r="Z57" s="67" t="str">
        <f ca="1" t="shared" si="60"/>
        <v/>
      </c>
      <c r="AA57" s="67" t="str">
        <f ca="1" t="shared" si="61"/>
        <v/>
      </c>
      <c r="AB57" s="67" t="str">
        <f ca="1" t="shared" si="62"/>
        <v/>
      </c>
      <c r="AQ57" s="70"/>
      <c r="AR57" s="70"/>
      <c r="AS57" s="70">
        <f ca="1" t="shared" si="2"/>
        <v>0</v>
      </c>
      <c r="AT57" s="31"/>
      <c r="BQ57" s="70"/>
      <c r="BR57" s="70"/>
      <c r="BS57" s="70">
        <f ca="1" t="shared" si="3"/>
        <v>0</v>
      </c>
      <c r="BT57" s="31"/>
      <c r="CQ57" s="70"/>
      <c r="CR57" s="70"/>
      <c r="CS57" s="70">
        <f ca="1" t="shared" si="4"/>
        <v>0</v>
      </c>
      <c r="CT57" s="31"/>
      <c r="DQ57" s="70"/>
      <c r="DR57" s="70"/>
      <c r="DS57" s="70">
        <f ca="1" t="shared" si="5"/>
        <v>0</v>
      </c>
      <c r="DT57" s="31"/>
      <c r="EQ57" s="70"/>
      <c r="ER57" s="70"/>
      <c r="ES57" s="70">
        <f ca="1" t="shared" si="6"/>
        <v>0</v>
      </c>
      <c r="ET57" s="31"/>
      <c r="FQ57" s="70"/>
      <c r="FR57" s="70"/>
      <c r="FS57" s="70">
        <f ca="1" t="shared" si="7"/>
        <v>0</v>
      </c>
      <c r="FT57" s="31"/>
      <c r="GQ57" s="70"/>
      <c r="GR57" s="70"/>
      <c r="GS57" s="70">
        <f ca="1" t="shared" si="8"/>
        <v>0</v>
      </c>
      <c r="GT57" s="31"/>
      <c r="HQ57" s="70"/>
      <c r="HR57" s="70"/>
      <c r="HS57" s="70">
        <f ca="1" t="shared" si="9"/>
        <v>0</v>
      </c>
      <c r="HT57" s="31"/>
    </row>
    <row r="58" spans="1:228">
      <c r="A58" s="22" t="str">
        <f>IF(OR(使用指南!$E$30="",比赛操作!$C$10="",$E58=""),"",ROW())</f>
        <v/>
      </c>
      <c r="B58" s="22" t="str">
        <f>IF(OR(使用指南!$E$30="",比赛操作!$C$10="",$E58=""),"",RANK($A58,$A$3:$A$514,1))</f>
        <v/>
      </c>
      <c r="C58" s="22" t="str">
        <f ca="1">IF(OR(使用指南!$E$30="",比赛操作!$C$10="",$E58=""),"",IF(比赛操作!$C$10="抽签编排",RAND(),ROW()-2))</f>
        <v/>
      </c>
      <c r="D58" s="22" t="str">
        <f ca="1" t="shared" si="0"/>
        <v/>
      </c>
      <c r="E58" s="31"/>
      <c r="F58" s="22" t="str">
        <f ca="1">IF(OR(使用指南!$E$30&lt;&gt;"√",COUNTA($E$3:$E$514)&lt;ROW()-2,COUNTBLANK($C$3:$C$514)=512),"",ROW()-2)</f>
        <v/>
      </c>
      <c r="G58" s="22" t="str">
        <f ca="1" t="shared" si="10"/>
        <v/>
      </c>
      <c r="H58" s="31" t="str">
        <f ca="1" t="shared" si="11"/>
        <v/>
      </c>
      <c r="I58" s="31"/>
      <c r="K58" s="22" t="str">
        <f ca="1">IF(OR(使用指南!$E$30&lt;&gt;"√",$F58=""),"",$F58)</f>
        <v/>
      </c>
      <c r="L58" s="22" t="str">
        <f ca="1" t="shared" si="12"/>
        <v/>
      </c>
      <c r="M58" s="39"/>
      <c r="N58" s="39"/>
      <c r="O58" s="39"/>
      <c r="P58" s="66" t="str">
        <f ca="1">IF($K58="","",IF(T58&lt;&gt;"","/",IF(比赛操作!$C$10="手动编排",$M58+$N58,IF(比赛操作!$C$10="抽签编排",417-VLOOKUP(L58,I:K,3,0)))))</f>
        <v/>
      </c>
      <c r="Q58" s="33" t="str">
        <f ca="1">IF($K58="","",IF(T58&lt;&gt;"","/",RANK($P58,$P$3:$P$434)+COUNTIF($P$3:$P58,$P58)-1))</f>
        <v/>
      </c>
      <c r="R58" s="33" t="str">
        <f ca="1" t="shared" si="13"/>
        <v/>
      </c>
      <c r="S58" s="70">
        <f ca="1" t="shared" si="14"/>
        <v>0</v>
      </c>
      <c r="T58" s="31"/>
      <c r="U58" s="67" t="str">
        <f ca="1" t="shared" si="55"/>
        <v/>
      </c>
      <c r="V58" s="67" t="str">
        <f ca="1" t="shared" si="56"/>
        <v/>
      </c>
      <c r="W58" s="67" t="str">
        <f ca="1" t="shared" si="57"/>
        <v/>
      </c>
      <c r="X58" s="67" t="str">
        <f ca="1" t="shared" si="58"/>
        <v/>
      </c>
      <c r="Y58" s="67" t="str">
        <f ca="1" t="shared" si="59"/>
        <v/>
      </c>
      <c r="Z58" s="67" t="str">
        <f ca="1" t="shared" si="60"/>
        <v/>
      </c>
      <c r="AA58" s="67" t="str">
        <f ca="1" t="shared" si="61"/>
        <v/>
      </c>
      <c r="AB58" s="67" t="str">
        <f ca="1" t="shared" si="62"/>
        <v/>
      </c>
      <c r="AQ58" s="70"/>
      <c r="AR58" s="70"/>
      <c r="AS58" s="70">
        <f ca="1" t="shared" si="2"/>
        <v>0</v>
      </c>
      <c r="AT58" s="31"/>
      <c r="BQ58" s="70"/>
      <c r="BR58" s="70"/>
      <c r="BS58" s="70">
        <f ca="1" t="shared" si="3"/>
        <v>0</v>
      </c>
      <c r="BT58" s="31"/>
      <c r="CQ58" s="70"/>
      <c r="CR58" s="70"/>
      <c r="CS58" s="70">
        <f ca="1" t="shared" si="4"/>
        <v>0</v>
      </c>
      <c r="CT58" s="31"/>
      <c r="DQ58" s="70"/>
      <c r="DR58" s="70"/>
      <c r="DS58" s="70">
        <f ca="1" t="shared" si="5"/>
        <v>0</v>
      </c>
      <c r="DT58" s="31"/>
      <c r="EQ58" s="70"/>
      <c r="ER58" s="70"/>
      <c r="ES58" s="70">
        <f ca="1" t="shared" si="6"/>
        <v>0</v>
      </c>
      <c r="ET58" s="31"/>
      <c r="FQ58" s="70"/>
      <c r="FR58" s="70"/>
      <c r="FS58" s="70">
        <f ca="1" t="shared" si="7"/>
        <v>0</v>
      </c>
      <c r="FT58" s="31"/>
      <c r="GQ58" s="70"/>
      <c r="GR58" s="70"/>
      <c r="GS58" s="70">
        <f ca="1" t="shared" si="8"/>
        <v>0</v>
      </c>
      <c r="GT58" s="31"/>
      <c r="HQ58" s="70"/>
      <c r="HR58" s="70"/>
      <c r="HS58" s="70">
        <f ca="1" t="shared" si="9"/>
        <v>0</v>
      </c>
      <c r="HT58" s="31"/>
    </row>
    <row r="59" spans="1:228">
      <c r="A59" s="22" t="str">
        <f>IF(OR(使用指南!$E$30="",比赛操作!$C$10="",$E59=""),"",ROW())</f>
        <v/>
      </c>
      <c r="B59" s="22" t="str">
        <f>IF(OR(使用指南!$E$30="",比赛操作!$C$10="",$E59=""),"",RANK($A59,$A$3:$A$514,1))</f>
        <v/>
      </c>
      <c r="C59" s="22" t="str">
        <f ca="1">IF(OR(使用指南!$E$30="",比赛操作!$C$10="",$E59=""),"",IF(比赛操作!$C$10="抽签编排",RAND(),ROW()-2))</f>
        <v/>
      </c>
      <c r="D59" s="22" t="str">
        <f ca="1" t="shared" si="0"/>
        <v/>
      </c>
      <c r="E59" s="31"/>
      <c r="F59" s="22" t="str">
        <f ca="1">IF(OR(使用指南!$E$30&lt;&gt;"√",COUNTA($E$3:$E$514)&lt;ROW()-2,COUNTBLANK($C$3:$C$514)=512),"",ROW()-2)</f>
        <v/>
      </c>
      <c r="G59" s="22" t="str">
        <f ca="1" t="shared" si="10"/>
        <v/>
      </c>
      <c r="H59" s="31" t="str">
        <f ca="1" t="shared" si="11"/>
        <v/>
      </c>
      <c r="I59" s="31"/>
      <c r="K59" s="22" t="str">
        <f ca="1">IF(OR(使用指南!$E$30&lt;&gt;"√",$F59=""),"",$F59)</f>
        <v/>
      </c>
      <c r="L59" s="22" t="str">
        <f ca="1" t="shared" si="12"/>
        <v/>
      </c>
      <c r="M59" s="39"/>
      <c r="N59" s="39"/>
      <c r="O59" s="39"/>
      <c r="P59" s="66" t="str">
        <f ca="1">IF($K59="","",IF(T59&lt;&gt;"","/",IF(比赛操作!$C$10="手动编排",$M59+$N59,IF(比赛操作!$C$10="抽签编排",417-VLOOKUP(L59,I:K,3,0)))))</f>
        <v/>
      </c>
      <c r="Q59" s="33" t="str">
        <f ca="1">IF($K59="","",IF(T59&lt;&gt;"","/",RANK($P59,$P$3:$P$434)+COUNTIF($P$3:$P59,$P59)-1))</f>
        <v/>
      </c>
      <c r="R59" s="33" t="str">
        <f ca="1" t="shared" si="13"/>
        <v/>
      </c>
      <c r="S59" s="70">
        <f ca="1" t="shared" si="14"/>
        <v>0</v>
      </c>
      <c r="T59" s="31"/>
      <c r="U59" s="67" t="str">
        <f ca="1" t="shared" si="55"/>
        <v/>
      </c>
      <c r="V59" s="67" t="str">
        <f ca="1" t="shared" si="56"/>
        <v/>
      </c>
      <c r="W59" s="67" t="str">
        <f ca="1" t="shared" si="57"/>
        <v/>
      </c>
      <c r="X59" s="67" t="str">
        <f ca="1" t="shared" si="58"/>
        <v/>
      </c>
      <c r="Y59" s="67" t="str">
        <f ca="1" t="shared" si="59"/>
        <v/>
      </c>
      <c r="Z59" s="67" t="str">
        <f ca="1" t="shared" si="60"/>
        <v/>
      </c>
      <c r="AA59" s="67" t="str">
        <f ca="1" t="shared" si="61"/>
        <v/>
      </c>
      <c r="AB59" s="67" t="str">
        <f ca="1" t="shared" si="62"/>
        <v/>
      </c>
      <c r="AQ59" s="70"/>
      <c r="AR59" s="70"/>
      <c r="AS59" s="70">
        <f ca="1" t="shared" si="2"/>
        <v>0</v>
      </c>
      <c r="AT59" s="31"/>
      <c r="BQ59" s="70"/>
      <c r="BR59" s="70"/>
      <c r="BS59" s="70">
        <f ca="1" t="shared" si="3"/>
        <v>0</v>
      </c>
      <c r="BT59" s="31"/>
      <c r="CQ59" s="70"/>
      <c r="CR59" s="70"/>
      <c r="CS59" s="70">
        <f ca="1" t="shared" si="4"/>
        <v>0</v>
      </c>
      <c r="CT59" s="31"/>
      <c r="DQ59" s="70"/>
      <c r="DR59" s="70"/>
      <c r="DS59" s="70">
        <f ca="1" t="shared" si="5"/>
        <v>0</v>
      </c>
      <c r="DT59" s="31"/>
      <c r="EQ59" s="70"/>
      <c r="ER59" s="70"/>
      <c r="ES59" s="70">
        <f ca="1" t="shared" si="6"/>
        <v>0</v>
      </c>
      <c r="ET59" s="31"/>
      <c r="FQ59" s="70"/>
      <c r="FR59" s="70"/>
      <c r="FS59" s="70">
        <f ca="1" t="shared" si="7"/>
        <v>0</v>
      </c>
      <c r="FT59" s="31"/>
      <c r="GQ59" s="70"/>
      <c r="GR59" s="70"/>
      <c r="GS59" s="70">
        <f ca="1" t="shared" si="8"/>
        <v>0</v>
      </c>
      <c r="GT59" s="31"/>
      <c r="HQ59" s="70"/>
      <c r="HR59" s="70"/>
      <c r="HS59" s="70">
        <f ca="1" t="shared" si="9"/>
        <v>0</v>
      </c>
      <c r="HT59" s="31"/>
    </row>
    <row r="60" spans="1:228">
      <c r="A60" s="22" t="str">
        <f>IF(OR(使用指南!$E$30="",比赛操作!$C$10="",$E60=""),"",ROW())</f>
        <v/>
      </c>
      <c r="B60" s="22" t="str">
        <f>IF(OR(使用指南!$E$30="",比赛操作!$C$10="",$E60=""),"",RANK($A60,$A$3:$A$514,1))</f>
        <v/>
      </c>
      <c r="C60" s="22" t="str">
        <f ca="1">IF(OR(使用指南!$E$30="",比赛操作!$C$10="",$E60=""),"",IF(比赛操作!$C$10="抽签编排",RAND(),ROW()-2))</f>
        <v/>
      </c>
      <c r="D60" s="22" t="str">
        <f ca="1" t="shared" si="0"/>
        <v/>
      </c>
      <c r="E60" s="31"/>
      <c r="F60" s="22" t="str">
        <f ca="1">IF(OR(使用指南!$E$30&lt;&gt;"√",COUNTA($E$3:$E$514)&lt;ROW()-2,COUNTBLANK($C$3:$C$514)=512),"",ROW()-2)</f>
        <v/>
      </c>
      <c r="G60" s="22" t="str">
        <f ca="1" t="shared" si="10"/>
        <v/>
      </c>
      <c r="H60" s="31" t="str">
        <f ca="1" t="shared" si="11"/>
        <v/>
      </c>
      <c r="I60" s="31"/>
      <c r="K60" s="22" t="str">
        <f ca="1">IF(OR(使用指南!$E$30&lt;&gt;"√",$F60=""),"",$F60)</f>
        <v/>
      </c>
      <c r="L60" s="22" t="str">
        <f ca="1" t="shared" si="12"/>
        <v/>
      </c>
      <c r="M60" s="39"/>
      <c r="N60" s="39"/>
      <c r="O60" s="39"/>
      <c r="P60" s="66" t="str">
        <f ca="1">IF($K60="","",IF(T60&lt;&gt;"","/",IF(比赛操作!$C$10="手动编排",$M60+$N60,IF(比赛操作!$C$10="抽签编排",417-VLOOKUP(L60,I:K,3,0)))))</f>
        <v/>
      </c>
      <c r="Q60" s="33" t="str">
        <f ca="1">IF($K60="","",IF(T60&lt;&gt;"","/",RANK($P60,$P$3:$P$434)+COUNTIF($P$3:$P60,$P60)-1))</f>
        <v/>
      </c>
      <c r="R60" s="33" t="str">
        <f ca="1" t="shared" si="13"/>
        <v/>
      </c>
      <c r="S60" s="70">
        <f ca="1" t="shared" si="14"/>
        <v>0</v>
      </c>
      <c r="T60" s="31"/>
      <c r="U60" s="67" t="str">
        <f ca="1" t="shared" si="55"/>
        <v/>
      </c>
      <c r="V60" s="67" t="str">
        <f ca="1" t="shared" si="56"/>
        <v/>
      </c>
      <c r="W60" s="67" t="str">
        <f ca="1" t="shared" si="57"/>
        <v/>
      </c>
      <c r="X60" s="67" t="str">
        <f ca="1" t="shared" si="58"/>
        <v/>
      </c>
      <c r="Y60" s="67" t="str">
        <f ca="1" t="shared" si="59"/>
        <v/>
      </c>
      <c r="Z60" s="67" t="str">
        <f ca="1" t="shared" si="60"/>
        <v/>
      </c>
      <c r="AA60" s="67" t="str">
        <f ca="1" t="shared" si="61"/>
        <v/>
      </c>
      <c r="AB60" s="67" t="str">
        <f ca="1" t="shared" si="62"/>
        <v/>
      </c>
      <c r="AQ60" s="70"/>
      <c r="AR60" s="70"/>
      <c r="AS60" s="70">
        <f ca="1" t="shared" si="2"/>
        <v>0</v>
      </c>
      <c r="AT60" s="31"/>
      <c r="BQ60" s="70"/>
      <c r="BR60" s="70"/>
      <c r="BS60" s="70">
        <f ca="1" t="shared" si="3"/>
        <v>0</v>
      </c>
      <c r="BT60" s="31"/>
      <c r="CQ60" s="70"/>
      <c r="CR60" s="70"/>
      <c r="CS60" s="70">
        <f ca="1" t="shared" si="4"/>
        <v>0</v>
      </c>
      <c r="CT60" s="31"/>
      <c r="DQ60" s="70"/>
      <c r="DR60" s="70"/>
      <c r="DS60" s="70">
        <f ca="1" t="shared" si="5"/>
        <v>0</v>
      </c>
      <c r="DT60" s="31"/>
      <c r="EQ60" s="70"/>
      <c r="ER60" s="70"/>
      <c r="ES60" s="70">
        <f ca="1" t="shared" si="6"/>
        <v>0</v>
      </c>
      <c r="ET60" s="31"/>
      <c r="FQ60" s="70"/>
      <c r="FR60" s="70"/>
      <c r="FS60" s="70">
        <f ca="1" t="shared" si="7"/>
        <v>0</v>
      </c>
      <c r="FT60" s="31"/>
      <c r="GQ60" s="70"/>
      <c r="GR60" s="70"/>
      <c r="GS60" s="70">
        <f ca="1" t="shared" si="8"/>
        <v>0</v>
      </c>
      <c r="GT60" s="31"/>
      <c r="HQ60" s="70"/>
      <c r="HR60" s="70"/>
      <c r="HS60" s="70">
        <f ca="1" t="shared" si="9"/>
        <v>0</v>
      </c>
      <c r="HT60" s="31"/>
    </row>
    <row r="61" spans="1:228">
      <c r="A61" s="22" t="str">
        <f>IF(OR(使用指南!$E$30="",比赛操作!$C$10="",$E61=""),"",ROW())</f>
        <v/>
      </c>
      <c r="B61" s="22" t="str">
        <f>IF(OR(使用指南!$E$30="",比赛操作!$C$10="",$E61=""),"",RANK($A61,$A$3:$A$514,1))</f>
        <v/>
      </c>
      <c r="C61" s="22" t="str">
        <f ca="1">IF(OR(使用指南!$E$30="",比赛操作!$C$10="",$E61=""),"",IF(比赛操作!$C$10="抽签编排",RAND(),ROW()-2))</f>
        <v/>
      </c>
      <c r="D61" s="22" t="str">
        <f ca="1" t="shared" si="0"/>
        <v/>
      </c>
      <c r="E61" s="31"/>
      <c r="F61" s="22" t="str">
        <f ca="1">IF(OR(使用指南!$E$30&lt;&gt;"√",COUNTA($E$3:$E$514)&lt;ROW()-2,COUNTBLANK($C$3:$C$514)=512),"",ROW()-2)</f>
        <v/>
      </c>
      <c r="G61" s="22" t="str">
        <f ca="1" t="shared" si="10"/>
        <v/>
      </c>
      <c r="H61" s="31" t="str">
        <f ca="1" t="shared" si="11"/>
        <v/>
      </c>
      <c r="I61" s="31"/>
      <c r="K61" s="22" t="str">
        <f ca="1">IF(OR(使用指南!$E$30&lt;&gt;"√",$F61=""),"",$F61)</f>
        <v/>
      </c>
      <c r="L61" s="22" t="str">
        <f ca="1" t="shared" si="12"/>
        <v/>
      </c>
      <c r="M61" s="39"/>
      <c r="N61" s="39"/>
      <c r="O61" s="39"/>
      <c r="P61" s="66" t="str">
        <f ca="1">IF($K61="","",IF(T61&lt;&gt;"","/",IF(比赛操作!$C$10="手动编排",$M61+$N61,IF(比赛操作!$C$10="抽签编排",417-VLOOKUP(L61,I:K,3,0)))))</f>
        <v/>
      </c>
      <c r="Q61" s="33" t="str">
        <f ca="1">IF($K61="","",IF(T61&lt;&gt;"","/",RANK($P61,$P$3:$P$434)+COUNTIF($P$3:$P61,$P61)-1))</f>
        <v/>
      </c>
      <c r="R61" s="33" t="str">
        <f ca="1" t="shared" si="13"/>
        <v/>
      </c>
      <c r="S61" s="70">
        <f ca="1" t="shared" si="14"/>
        <v>0</v>
      </c>
      <c r="T61" s="31"/>
      <c r="U61" s="67" t="str">
        <f ca="1" t="shared" si="55"/>
        <v/>
      </c>
      <c r="V61" s="67" t="str">
        <f ca="1" t="shared" si="56"/>
        <v/>
      </c>
      <c r="W61" s="67" t="str">
        <f ca="1" t="shared" si="57"/>
        <v/>
      </c>
      <c r="X61" s="67" t="str">
        <f ca="1" t="shared" si="58"/>
        <v/>
      </c>
      <c r="Y61" s="67" t="str">
        <f ca="1" t="shared" si="59"/>
        <v/>
      </c>
      <c r="Z61" s="67" t="str">
        <f ca="1" t="shared" si="60"/>
        <v/>
      </c>
      <c r="AA61" s="67" t="str">
        <f ca="1" t="shared" si="61"/>
        <v/>
      </c>
      <c r="AB61" s="67" t="str">
        <f ca="1" t="shared" si="62"/>
        <v/>
      </c>
      <c r="AQ61" s="70"/>
      <c r="AR61" s="70"/>
      <c r="AS61" s="70">
        <f ca="1" t="shared" si="2"/>
        <v>0</v>
      </c>
      <c r="AT61" s="31"/>
      <c r="BQ61" s="70"/>
      <c r="BR61" s="70"/>
      <c r="BS61" s="70">
        <f ca="1" t="shared" si="3"/>
        <v>0</v>
      </c>
      <c r="BT61" s="31"/>
      <c r="CQ61" s="70"/>
      <c r="CR61" s="70"/>
      <c r="CS61" s="70">
        <f ca="1" t="shared" si="4"/>
        <v>0</v>
      </c>
      <c r="CT61" s="31"/>
      <c r="DQ61" s="70"/>
      <c r="DR61" s="70"/>
      <c r="DS61" s="70">
        <f ca="1" t="shared" si="5"/>
        <v>0</v>
      </c>
      <c r="DT61" s="31"/>
      <c r="EQ61" s="70"/>
      <c r="ER61" s="70"/>
      <c r="ES61" s="70">
        <f ca="1" t="shared" si="6"/>
        <v>0</v>
      </c>
      <c r="ET61" s="31"/>
      <c r="FQ61" s="70"/>
      <c r="FR61" s="70"/>
      <c r="FS61" s="70">
        <f ca="1" t="shared" si="7"/>
        <v>0</v>
      </c>
      <c r="FT61" s="31"/>
      <c r="GQ61" s="70"/>
      <c r="GR61" s="70"/>
      <c r="GS61" s="70">
        <f ca="1" t="shared" si="8"/>
        <v>0</v>
      </c>
      <c r="GT61" s="31"/>
      <c r="HQ61" s="70"/>
      <c r="HR61" s="70"/>
      <c r="HS61" s="70">
        <f ca="1" t="shared" si="9"/>
        <v>0</v>
      </c>
      <c r="HT61" s="31"/>
    </row>
    <row r="62" spans="1:228">
      <c r="A62" s="22" t="str">
        <f>IF(OR(使用指南!$E$30="",比赛操作!$C$10="",$E62=""),"",ROW())</f>
        <v/>
      </c>
      <c r="B62" s="22" t="str">
        <f>IF(OR(使用指南!$E$30="",比赛操作!$C$10="",$E62=""),"",RANK($A62,$A$3:$A$514,1))</f>
        <v/>
      </c>
      <c r="C62" s="22" t="str">
        <f ca="1">IF(OR(使用指南!$E$30="",比赛操作!$C$10="",$E62=""),"",IF(比赛操作!$C$10="抽签编排",RAND(),ROW()-2))</f>
        <v/>
      </c>
      <c r="D62" s="22" t="str">
        <f ca="1" t="shared" si="0"/>
        <v/>
      </c>
      <c r="E62" s="31"/>
      <c r="F62" s="22" t="str">
        <f ca="1">IF(OR(使用指南!$E$30&lt;&gt;"√",COUNTA($E$3:$E$514)&lt;ROW()-2,COUNTBLANK($C$3:$C$514)=512),"",ROW()-2)</f>
        <v/>
      </c>
      <c r="G62" s="22" t="str">
        <f ca="1" t="shared" si="10"/>
        <v/>
      </c>
      <c r="H62" s="31" t="str">
        <f ca="1" t="shared" si="11"/>
        <v/>
      </c>
      <c r="I62" s="31"/>
      <c r="K62" s="22" t="str">
        <f ca="1">IF(OR(使用指南!$E$30&lt;&gt;"√",$F62=""),"",$F62)</f>
        <v/>
      </c>
      <c r="L62" s="22" t="str">
        <f ca="1" t="shared" si="12"/>
        <v/>
      </c>
      <c r="M62" s="39"/>
      <c r="N62" s="39"/>
      <c r="O62" s="39"/>
      <c r="P62" s="66" t="str">
        <f ca="1">IF($K62="","",IF(T62&lt;&gt;"","/",IF(比赛操作!$C$10="手动编排",$M62+$N62,IF(比赛操作!$C$10="抽签编排",417-VLOOKUP(L62,I:K,3,0)))))</f>
        <v/>
      </c>
      <c r="Q62" s="33" t="str">
        <f ca="1">IF($K62="","",IF(T62&lt;&gt;"","/",RANK($P62,$P$3:$P$434)+COUNTIF($P$3:$P62,$P62)-1))</f>
        <v/>
      </c>
      <c r="R62" s="33" t="str">
        <f ca="1" t="shared" si="13"/>
        <v/>
      </c>
      <c r="S62" s="70">
        <f ca="1" t="shared" si="14"/>
        <v>0</v>
      </c>
      <c r="T62" s="31"/>
      <c r="U62" s="67" t="str">
        <f ca="1" t="shared" si="55"/>
        <v/>
      </c>
      <c r="V62" s="67" t="str">
        <f ca="1" t="shared" si="56"/>
        <v/>
      </c>
      <c r="W62" s="67" t="str">
        <f ca="1" t="shared" si="57"/>
        <v/>
      </c>
      <c r="X62" s="67" t="str">
        <f ca="1" t="shared" si="58"/>
        <v/>
      </c>
      <c r="Y62" s="67" t="str">
        <f ca="1" t="shared" si="59"/>
        <v/>
      </c>
      <c r="Z62" s="67" t="str">
        <f ca="1" t="shared" si="60"/>
        <v/>
      </c>
      <c r="AA62" s="67" t="str">
        <f ca="1" t="shared" si="61"/>
        <v/>
      </c>
      <c r="AB62" s="67" t="str">
        <f ca="1" t="shared" si="62"/>
        <v/>
      </c>
      <c r="AQ62" s="70"/>
      <c r="AR62" s="70"/>
      <c r="AS62" s="70">
        <f ca="1" t="shared" si="2"/>
        <v>0</v>
      </c>
      <c r="AT62" s="31"/>
      <c r="BQ62" s="70"/>
      <c r="BR62" s="70"/>
      <c r="BS62" s="70">
        <f ca="1" t="shared" si="3"/>
        <v>0</v>
      </c>
      <c r="BT62" s="31"/>
      <c r="CQ62" s="70"/>
      <c r="CR62" s="70"/>
      <c r="CS62" s="70">
        <f ca="1" t="shared" si="4"/>
        <v>0</v>
      </c>
      <c r="CT62" s="31"/>
      <c r="DQ62" s="70"/>
      <c r="DR62" s="70"/>
      <c r="DS62" s="70">
        <f ca="1" t="shared" si="5"/>
        <v>0</v>
      </c>
      <c r="DT62" s="31"/>
      <c r="EQ62" s="70"/>
      <c r="ER62" s="70"/>
      <c r="ES62" s="70">
        <f ca="1" t="shared" si="6"/>
        <v>0</v>
      </c>
      <c r="ET62" s="31"/>
      <c r="FQ62" s="70"/>
      <c r="FR62" s="70"/>
      <c r="FS62" s="70">
        <f ca="1" t="shared" si="7"/>
        <v>0</v>
      </c>
      <c r="FT62" s="31"/>
      <c r="GQ62" s="70"/>
      <c r="GR62" s="70"/>
      <c r="GS62" s="70">
        <f ca="1" t="shared" si="8"/>
        <v>0</v>
      </c>
      <c r="GT62" s="31"/>
      <c r="HQ62" s="70"/>
      <c r="HR62" s="70"/>
      <c r="HS62" s="70">
        <f ca="1" t="shared" si="9"/>
        <v>0</v>
      </c>
      <c r="HT62" s="31"/>
    </row>
    <row r="63" spans="1:228">
      <c r="A63" s="22" t="str">
        <f>IF(OR(使用指南!$E$30="",比赛操作!$C$10="",$E63=""),"",ROW())</f>
        <v/>
      </c>
      <c r="B63" s="22" t="str">
        <f>IF(OR(使用指南!$E$30="",比赛操作!$C$10="",$E63=""),"",RANK($A63,$A$3:$A$514,1))</f>
        <v/>
      </c>
      <c r="C63" s="22" t="str">
        <f ca="1">IF(OR(使用指南!$E$30="",比赛操作!$C$10="",$E63=""),"",IF(比赛操作!$C$10="抽签编排",RAND(),ROW()-2))</f>
        <v/>
      </c>
      <c r="D63" s="22" t="str">
        <f ca="1" t="shared" si="0"/>
        <v/>
      </c>
      <c r="E63" s="31"/>
      <c r="F63" s="22" t="str">
        <f ca="1">IF(OR(使用指南!$E$30&lt;&gt;"√",COUNTA($E$3:$E$514)&lt;ROW()-2,COUNTBLANK($C$3:$C$514)=512),"",ROW()-2)</f>
        <v/>
      </c>
      <c r="G63" s="22" t="str">
        <f ca="1" t="shared" si="10"/>
        <v/>
      </c>
      <c r="H63" s="31" t="str">
        <f ca="1" t="shared" si="11"/>
        <v/>
      </c>
      <c r="I63" s="31"/>
      <c r="K63" s="22" t="str">
        <f ca="1">IF(OR(使用指南!$E$30&lt;&gt;"√",$F63=""),"",$F63)</f>
        <v/>
      </c>
      <c r="L63" s="22" t="str">
        <f ca="1" t="shared" si="12"/>
        <v/>
      </c>
      <c r="M63" s="39"/>
      <c r="N63" s="39"/>
      <c r="O63" s="39"/>
      <c r="P63" s="66" t="str">
        <f ca="1">IF($K63="","",IF(T63&lt;&gt;"","/",IF(比赛操作!$C$10="手动编排",$M63+$N63,IF(比赛操作!$C$10="抽签编排",417-VLOOKUP(L63,I:K,3,0)))))</f>
        <v/>
      </c>
      <c r="Q63" s="33" t="str">
        <f ca="1">IF($K63="","",IF(T63&lt;&gt;"","/",RANK($P63,$P$3:$P$434)+COUNTIF($P$3:$P63,$P63)-1))</f>
        <v/>
      </c>
      <c r="R63" s="33" t="str">
        <f ca="1" t="shared" si="13"/>
        <v/>
      </c>
      <c r="S63" s="70">
        <f ca="1" t="shared" si="14"/>
        <v>0</v>
      </c>
      <c r="T63" s="31"/>
      <c r="U63" s="67" t="str">
        <f ca="1" t="shared" si="55"/>
        <v/>
      </c>
      <c r="V63" s="67" t="str">
        <f ca="1" t="shared" si="56"/>
        <v/>
      </c>
      <c r="W63" s="67" t="str">
        <f ca="1" t="shared" si="57"/>
        <v/>
      </c>
      <c r="X63" s="67" t="str">
        <f ca="1" t="shared" si="58"/>
        <v/>
      </c>
      <c r="Y63" s="67" t="str">
        <f ca="1" t="shared" si="59"/>
        <v/>
      </c>
      <c r="Z63" s="67" t="str">
        <f ca="1" t="shared" si="60"/>
        <v/>
      </c>
      <c r="AA63" s="67" t="str">
        <f ca="1" t="shared" si="61"/>
        <v/>
      </c>
      <c r="AB63" s="67" t="str">
        <f ca="1" t="shared" si="62"/>
        <v/>
      </c>
      <c r="AQ63" s="70"/>
      <c r="AR63" s="70"/>
      <c r="AS63" s="70">
        <f ca="1" t="shared" si="2"/>
        <v>0</v>
      </c>
      <c r="AT63" s="31"/>
      <c r="BQ63" s="70"/>
      <c r="BR63" s="70"/>
      <c r="BS63" s="70">
        <f ca="1" t="shared" si="3"/>
        <v>0</v>
      </c>
      <c r="BT63" s="31"/>
      <c r="CQ63" s="70"/>
      <c r="CR63" s="70"/>
      <c r="CS63" s="70">
        <f ca="1" t="shared" si="4"/>
        <v>0</v>
      </c>
      <c r="CT63" s="31"/>
      <c r="DQ63" s="70"/>
      <c r="DR63" s="70"/>
      <c r="DS63" s="70">
        <f ca="1" t="shared" si="5"/>
        <v>0</v>
      </c>
      <c r="DT63" s="31"/>
      <c r="EQ63" s="70"/>
      <c r="ER63" s="70"/>
      <c r="ES63" s="70">
        <f ca="1" t="shared" si="6"/>
        <v>0</v>
      </c>
      <c r="ET63" s="31"/>
      <c r="FQ63" s="70"/>
      <c r="FR63" s="70"/>
      <c r="FS63" s="70">
        <f ca="1" t="shared" si="7"/>
        <v>0</v>
      </c>
      <c r="FT63" s="31"/>
      <c r="GQ63" s="70"/>
      <c r="GR63" s="70"/>
      <c r="GS63" s="70">
        <f ca="1" t="shared" si="8"/>
        <v>0</v>
      </c>
      <c r="GT63" s="31"/>
      <c r="HQ63" s="70"/>
      <c r="HR63" s="70"/>
      <c r="HS63" s="70">
        <f ca="1" t="shared" si="9"/>
        <v>0</v>
      </c>
      <c r="HT63" s="31"/>
    </row>
    <row r="64" spans="1:228">
      <c r="A64" s="22" t="str">
        <f>IF(OR(使用指南!$E$30="",比赛操作!$C$10="",$E64=""),"",ROW())</f>
        <v/>
      </c>
      <c r="B64" s="22" t="str">
        <f>IF(OR(使用指南!$E$30="",比赛操作!$C$10="",$E64=""),"",RANK($A64,$A$3:$A$514,1))</f>
        <v/>
      </c>
      <c r="C64" s="22" t="str">
        <f ca="1">IF(OR(使用指南!$E$30="",比赛操作!$C$10="",$E64=""),"",IF(比赛操作!$C$10="抽签编排",RAND(),ROW()-2))</f>
        <v/>
      </c>
      <c r="D64" s="22" t="str">
        <f ca="1" t="shared" si="0"/>
        <v/>
      </c>
      <c r="E64" s="31"/>
      <c r="F64" s="22" t="str">
        <f ca="1">IF(OR(使用指南!$E$30&lt;&gt;"√",COUNTA($E$3:$E$514)&lt;ROW()-2,COUNTBLANK($C$3:$C$514)=512),"",ROW()-2)</f>
        <v/>
      </c>
      <c r="G64" s="22" t="str">
        <f ca="1" t="shared" si="10"/>
        <v/>
      </c>
      <c r="H64" s="31" t="str">
        <f ca="1" t="shared" si="11"/>
        <v/>
      </c>
      <c r="I64" s="31"/>
      <c r="K64" s="22" t="str">
        <f ca="1">IF(OR(使用指南!$E$30&lt;&gt;"√",$F64=""),"",$F64)</f>
        <v/>
      </c>
      <c r="L64" s="22" t="str">
        <f ca="1" t="shared" si="12"/>
        <v/>
      </c>
      <c r="M64" s="39"/>
      <c r="N64" s="39"/>
      <c r="O64" s="39"/>
      <c r="P64" s="66" t="str">
        <f ca="1">IF($K64="","",IF(T64&lt;&gt;"","/",IF(比赛操作!$C$10="手动编排",$M64+$N64,IF(比赛操作!$C$10="抽签编排",417-VLOOKUP(L64,I:K,3,0)))))</f>
        <v/>
      </c>
      <c r="Q64" s="33" t="str">
        <f ca="1">IF($K64="","",IF(T64&lt;&gt;"","/",RANK($P64,$P$3:$P$434)+COUNTIF($P$3:$P64,$P64)-1))</f>
        <v/>
      </c>
      <c r="R64" s="33" t="str">
        <f ca="1" t="shared" si="13"/>
        <v/>
      </c>
      <c r="S64" s="70">
        <f ca="1" t="shared" si="14"/>
        <v>0</v>
      </c>
      <c r="T64" s="31"/>
      <c r="U64" s="67" t="str">
        <f ca="1" t="shared" ref="U64:U73" si="63">IF(INDIRECT(ADDRESS(ROW(),COLUMN($T:$T)+26*(COLUMN()-COLUMN($T:$T))))="","",INDIRECT(ADDRESS(ROW(),COLUMN($T:$T)+26*(COLUMN()-COLUMN($T:$T)))))</f>
        <v/>
      </c>
      <c r="V64" s="67" t="str">
        <f ca="1" t="shared" ref="V64:V73" si="64">IF(INDIRECT(ADDRESS(ROW(),COLUMN($T:$T)+26*(COLUMN()-COLUMN($T:$T))))="","",INDIRECT(ADDRESS(ROW(),COLUMN($T:$T)+26*(COLUMN()-COLUMN($T:$T)))))</f>
        <v/>
      </c>
      <c r="W64" s="67" t="str">
        <f ca="1" t="shared" ref="W64:W73" si="65">IF(INDIRECT(ADDRESS(ROW(),COLUMN($T:$T)+26*(COLUMN()-COLUMN($T:$T))))="","",INDIRECT(ADDRESS(ROW(),COLUMN($T:$T)+26*(COLUMN()-COLUMN($T:$T)))))</f>
        <v/>
      </c>
      <c r="X64" s="67" t="str">
        <f ca="1" t="shared" ref="X64:X73" si="66">IF(INDIRECT(ADDRESS(ROW(),COLUMN($T:$T)+26*(COLUMN()-COLUMN($T:$T))))="","",INDIRECT(ADDRESS(ROW(),COLUMN($T:$T)+26*(COLUMN()-COLUMN($T:$T)))))</f>
        <v/>
      </c>
      <c r="Y64" s="67" t="str">
        <f ca="1" t="shared" ref="Y64:Y73" si="67">IF(INDIRECT(ADDRESS(ROW(),COLUMN($T:$T)+26*(COLUMN()-COLUMN($T:$T))))="","",INDIRECT(ADDRESS(ROW(),COLUMN($T:$T)+26*(COLUMN()-COLUMN($T:$T)))))</f>
        <v/>
      </c>
      <c r="Z64" s="67" t="str">
        <f ca="1" t="shared" ref="Z64:Z73" si="68">IF(INDIRECT(ADDRESS(ROW(),COLUMN($T:$T)+26*(COLUMN()-COLUMN($T:$T))))="","",INDIRECT(ADDRESS(ROW(),COLUMN($T:$T)+26*(COLUMN()-COLUMN($T:$T)))))</f>
        <v/>
      </c>
      <c r="AA64" s="67" t="str">
        <f ca="1" t="shared" ref="AA64:AA73" si="69">IF(INDIRECT(ADDRESS(ROW(),COLUMN($T:$T)+26*(COLUMN()-COLUMN($T:$T))))="","",INDIRECT(ADDRESS(ROW(),COLUMN($T:$T)+26*(COLUMN()-COLUMN($T:$T)))))</f>
        <v/>
      </c>
      <c r="AB64" s="67" t="str">
        <f ca="1" t="shared" ref="AB64:AB73" si="70">IF(INDIRECT(ADDRESS(ROW(),COLUMN($T:$T)+26*(COLUMN()-COLUMN($T:$T))))="","",INDIRECT(ADDRESS(ROW(),COLUMN($T:$T)+26*(COLUMN()-COLUMN($T:$T)))))</f>
        <v/>
      </c>
      <c r="AQ64" s="70"/>
      <c r="AR64" s="70"/>
      <c r="AS64" s="70">
        <f ca="1" t="shared" si="2"/>
        <v>0</v>
      </c>
      <c r="AT64" s="31"/>
      <c r="BQ64" s="70"/>
      <c r="BR64" s="70"/>
      <c r="BS64" s="70">
        <f ca="1" t="shared" si="3"/>
        <v>0</v>
      </c>
      <c r="BT64" s="31"/>
      <c r="CQ64" s="70"/>
      <c r="CR64" s="70"/>
      <c r="CS64" s="70">
        <f ca="1" t="shared" si="4"/>
        <v>0</v>
      </c>
      <c r="CT64" s="31"/>
      <c r="DQ64" s="70"/>
      <c r="DR64" s="70"/>
      <c r="DS64" s="70">
        <f ca="1" t="shared" si="5"/>
        <v>0</v>
      </c>
      <c r="DT64" s="31"/>
      <c r="EQ64" s="70"/>
      <c r="ER64" s="70"/>
      <c r="ES64" s="70">
        <f ca="1" t="shared" si="6"/>
        <v>0</v>
      </c>
      <c r="ET64" s="31"/>
      <c r="FQ64" s="70"/>
      <c r="FR64" s="70"/>
      <c r="FS64" s="70">
        <f ca="1" t="shared" si="7"/>
        <v>0</v>
      </c>
      <c r="FT64" s="31"/>
      <c r="GQ64" s="70"/>
      <c r="GR64" s="70"/>
      <c r="GS64" s="70">
        <f ca="1" t="shared" si="8"/>
        <v>0</v>
      </c>
      <c r="GT64" s="31"/>
      <c r="HQ64" s="70"/>
      <c r="HR64" s="70"/>
      <c r="HS64" s="70">
        <f ca="1" t="shared" si="9"/>
        <v>0</v>
      </c>
      <c r="HT64" s="31"/>
    </row>
    <row r="65" spans="1:228">
      <c r="A65" s="22" t="str">
        <f>IF(OR(使用指南!$E$30="",比赛操作!$C$10="",$E65=""),"",ROW())</f>
        <v/>
      </c>
      <c r="B65" s="22" t="str">
        <f>IF(OR(使用指南!$E$30="",比赛操作!$C$10="",$E65=""),"",RANK($A65,$A$3:$A$514,1))</f>
        <v/>
      </c>
      <c r="C65" s="22" t="str">
        <f ca="1">IF(OR(使用指南!$E$30="",比赛操作!$C$10="",$E65=""),"",IF(比赛操作!$C$10="抽签编排",RAND(),ROW()-2))</f>
        <v/>
      </c>
      <c r="D65" s="22" t="str">
        <f ca="1" t="shared" si="0"/>
        <v/>
      </c>
      <c r="E65" s="31"/>
      <c r="F65" s="22" t="str">
        <f ca="1">IF(OR(使用指南!$E$30&lt;&gt;"√",COUNTA($E$3:$E$514)&lt;ROW()-2,COUNTBLANK($C$3:$C$514)=512),"",ROW()-2)</f>
        <v/>
      </c>
      <c r="G65" s="22" t="str">
        <f ca="1" t="shared" si="10"/>
        <v/>
      </c>
      <c r="H65" s="31" t="str">
        <f ca="1" t="shared" si="11"/>
        <v/>
      </c>
      <c r="I65" s="31"/>
      <c r="K65" s="22" t="str">
        <f ca="1">IF(OR(使用指南!$E$30&lt;&gt;"√",$F65=""),"",$F65)</f>
        <v/>
      </c>
      <c r="L65" s="22" t="str">
        <f ca="1" t="shared" si="12"/>
        <v/>
      </c>
      <c r="M65" s="39"/>
      <c r="N65" s="39"/>
      <c r="O65" s="39"/>
      <c r="P65" s="66" t="str">
        <f ca="1">IF($K65="","",IF(T65&lt;&gt;"","/",IF(比赛操作!$C$10="手动编排",$M65+$N65,IF(比赛操作!$C$10="抽签编排",417-VLOOKUP(L65,I:K,3,0)))))</f>
        <v/>
      </c>
      <c r="Q65" s="33" t="str">
        <f ca="1">IF($K65="","",IF(T65&lt;&gt;"","/",RANK($P65,$P$3:$P$434)+COUNTIF($P$3:$P65,$P65)-1))</f>
        <v/>
      </c>
      <c r="R65" s="33" t="str">
        <f ca="1" t="shared" si="13"/>
        <v/>
      </c>
      <c r="S65" s="70">
        <f ca="1" t="shared" si="14"/>
        <v>0</v>
      </c>
      <c r="T65" s="31"/>
      <c r="U65" s="67" t="str">
        <f ca="1" t="shared" si="63"/>
        <v/>
      </c>
      <c r="V65" s="67" t="str">
        <f ca="1" t="shared" si="64"/>
        <v/>
      </c>
      <c r="W65" s="67" t="str">
        <f ca="1" t="shared" si="65"/>
        <v/>
      </c>
      <c r="X65" s="67" t="str">
        <f ca="1" t="shared" si="66"/>
        <v/>
      </c>
      <c r="Y65" s="67" t="str">
        <f ca="1" t="shared" si="67"/>
        <v/>
      </c>
      <c r="Z65" s="67" t="str">
        <f ca="1" t="shared" si="68"/>
        <v/>
      </c>
      <c r="AA65" s="67" t="str">
        <f ca="1" t="shared" si="69"/>
        <v/>
      </c>
      <c r="AB65" s="67" t="str">
        <f ca="1" t="shared" si="70"/>
        <v/>
      </c>
      <c r="AQ65" s="70"/>
      <c r="AR65" s="70"/>
      <c r="AS65" s="70">
        <f ca="1" t="shared" si="2"/>
        <v>0</v>
      </c>
      <c r="AT65" s="31"/>
      <c r="BQ65" s="70"/>
      <c r="BR65" s="70"/>
      <c r="BS65" s="70">
        <f ca="1" t="shared" si="3"/>
        <v>0</v>
      </c>
      <c r="BT65" s="31"/>
      <c r="CQ65" s="70"/>
      <c r="CR65" s="70"/>
      <c r="CS65" s="70">
        <f ca="1" t="shared" si="4"/>
        <v>0</v>
      </c>
      <c r="CT65" s="31"/>
      <c r="DQ65" s="70"/>
      <c r="DR65" s="70"/>
      <c r="DS65" s="70">
        <f ca="1" t="shared" si="5"/>
        <v>0</v>
      </c>
      <c r="DT65" s="31"/>
      <c r="EQ65" s="70"/>
      <c r="ER65" s="70"/>
      <c r="ES65" s="70">
        <f ca="1" t="shared" si="6"/>
        <v>0</v>
      </c>
      <c r="ET65" s="31"/>
      <c r="FQ65" s="70"/>
      <c r="FR65" s="70"/>
      <c r="FS65" s="70">
        <f ca="1" t="shared" si="7"/>
        <v>0</v>
      </c>
      <c r="FT65" s="31"/>
      <c r="GQ65" s="70"/>
      <c r="GR65" s="70"/>
      <c r="GS65" s="70">
        <f ca="1" t="shared" si="8"/>
        <v>0</v>
      </c>
      <c r="GT65" s="31"/>
      <c r="HQ65" s="70"/>
      <c r="HR65" s="70"/>
      <c r="HS65" s="70">
        <f ca="1" t="shared" si="9"/>
        <v>0</v>
      </c>
      <c r="HT65" s="31"/>
    </row>
    <row r="66" spans="1:228">
      <c r="A66" s="22" t="str">
        <f>IF(OR(使用指南!$E$30="",比赛操作!$C$10="",$E66=""),"",ROW())</f>
        <v/>
      </c>
      <c r="B66" s="22" t="str">
        <f>IF(OR(使用指南!$E$30="",比赛操作!$C$10="",$E66=""),"",RANK($A66,$A$3:$A$514,1))</f>
        <v/>
      </c>
      <c r="C66" s="22" t="str">
        <f ca="1">IF(OR(使用指南!$E$30="",比赛操作!$C$10="",$E66=""),"",IF(比赛操作!$C$10="抽签编排",RAND(),ROW()-2))</f>
        <v/>
      </c>
      <c r="D66" s="22" t="str">
        <f ca="1" t="shared" si="0"/>
        <v/>
      </c>
      <c r="E66" s="31"/>
      <c r="F66" s="22" t="str">
        <f ca="1">IF(OR(使用指南!$E$30&lt;&gt;"√",COUNTA($E$3:$E$514)&lt;ROW()-2,COUNTBLANK($C$3:$C$514)=512),"",ROW()-2)</f>
        <v/>
      </c>
      <c r="G66" s="22" t="str">
        <f ca="1" t="shared" si="10"/>
        <v/>
      </c>
      <c r="H66" s="31" t="str">
        <f ca="1" t="shared" si="11"/>
        <v/>
      </c>
      <c r="I66" s="31"/>
      <c r="K66" s="22" t="str">
        <f ca="1">IF(OR(使用指南!$E$30&lt;&gt;"√",$F66=""),"",$F66)</f>
        <v/>
      </c>
      <c r="L66" s="22" t="str">
        <f ca="1" t="shared" si="12"/>
        <v/>
      </c>
      <c r="M66" s="39"/>
      <c r="N66" s="39"/>
      <c r="O66" s="39"/>
      <c r="P66" s="66" t="str">
        <f ca="1">IF($K66="","",IF(T66&lt;&gt;"","/",IF(比赛操作!$C$10="手动编排",$M66+$N66,IF(比赛操作!$C$10="抽签编排",417-VLOOKUP(L66,I:K,3,0)))))</f>
        <v/>
      </c>
      <c r="Q66" s="33" t="str">
        <f ca="1">IF($K66="","",IF(T66&lt;&gt;"","/",RANK($P66,$P$3:$P$434)+COUNTIF($P$3:$P66,$P66)-1))</f>
        <v/>
      </c>
      <c r="R66" s="33" t="str">
        <f ca="1" t="shared" si="13"/>
        <v/>
      </c>
      <c r="S66" s="70">
        <f ca="1" t="shared" si="14"/>
        <v>0</v>
      </c>
      <c r="T66" s="31"/>
      <c r="U66" s="67" t="str">
        <f ca="1" t="shared" si="63"/>
        <v/>
      </c>
      <c r="V66" s="67" t="str">
        <f ca="1" t="shared" si="64"/>
        <v/>
      </c>
      <c r="W66" s="67" t="str">
        <f ca="1" t="shared" si="65"/>
        <v/>
      </c>
      <c r="X66" s="67" t="str">
        <f ca="1" t="shared" si="66"/>
        <v/>
      </c>
      <c r="Y66" s="67" t="str">
        <f ca="1" t="shared" si="67"/>
        <v/>
      </c>
      <c r="Z66" s="67" t="str">
        <f ca="1" t="shared" si="68"/>
        <v/>
      </c>
      <c r="AA66" s="67" t="str">
        <f ca="1" t="shared" si="69"/>
        <v/>
      </c>
      <c r="AB66" s="67" t="str">
        <f ca="1" t="shared" si="70"/>
        <v/>
      </c>
      <c r="AQ66" s="70"/>
      <c r="AR66" s="70"/>
      <c r="AS66" s="70">
        <f ca="1" t="shared" si="2"/>
        <v>0</v>
      </c>
      <c r="AT66" s="31"/>
      <c r="BQ66" s="70"/>
      <c r="BR66" s="70"/>
      <c r="BS66" s="70">
        <f ca="1" t="shared" si="3"/>
        <v>0</v>
      </c>
      <c r="BT66" s="31"/>
      <c r="CQ66" s="70"/>
      <c r="CR66" s="70"/>
      <c r="CS66" s="70">
        <f ca="1" t="shared" si="4"/>
        <v>0</v>
      </c>
      <c r="CT66" s="31"/>
      <c r="DQ66" s="70"/>
      <c r="DR66" s="70"/>
      <c r="DS66" s="70">
        <f ca="1" t="shared" si="5"/>
        <v>0</v>
      </c>
      <c r="DT66" s="31"/>
      <c r="EQ66" s="70"/>
      <c r="ER66" s="70"/>
      <c r="ES66" s="70">
        <f ca="1" t="shared" si="6"/>
        <v>0</v>
      </c>
      <c r="ET66" s="31"/>
      <c r="FQ66" s="70"/>
      <c r="FR66" s="70"/>
      <c r="FS66" s="70">
        <f ca="1" t="shared" si="7"/>
        <v>0</v>
      </c>
      <c r="FT66" s="31"/>
      <c r="GQ66" s="70"/>
      <c r="GR66" s="70"/>
      <c r="GS66" s="70">
        <f ca="1" t="shared" si="8"/>
        <v>0</v>
      </c>
      <c r="GT66" s="31"/>
      <c r="HQ66" s="70"/>
      <c r="HR66" s="70"/>
      <c r="HS66" s="70">
        <f ca="1" t="shared" si="9"/>
        <v>0</v>
      </c>
      <c r="HT66" s="31"/>
    </row>
    <row r="67" spans="1:228">
      <c r="A67" s="22" t="str">
        <f>IF(OR(使用指南!$E$30="",比赛操作!$C$10="",$E67=""),"",ROW())</f>
        <v/>
      </c>
      <c r="B67" s="22" t="str">
        <f>IF(OR(使用指南!$E$30="",比赛操作!$C$10="",$E67=""),"",RANK($A67,$A$3:$A$514,1))</f>
        <v/>
      </c>
      <c r="C67" s="22" t="str">
        <f ca="1">IF(OR(使用指南!$E$30="",比赛操作!$C$10="",$E67=""),"",IF(比赛操作!$C$10="抽签编排",RAND(),ROW()-2))</f>
        <v/>
      </c>
      <c r="D67" s="22" t="str">
        <f ca="1" t="shared" ref="D67:D130" si="71">IF(OR($C67="",$E67=""),"",RANK($C67,$C$3:$C$514,1))</f>
        <v/>
      </c>
      <c r="E67" s="31"/>
      <c r="F67" s="22" t="str">
        <f ca="1">IF(OR(使用指南!$E$30&lt;&gt;"√",COUNTA($E$3:$E$514)&lt;ROW()-2,COUNTBLANK($C$3:$C$514)=512),"",ROW()-2)</f>
        <v/>
      </c>
      <c r="G67" s="22" t="str">
        <f ca="1" t="shared" si="10"/>
        <v/>
      </c>
      <c r="H67" s="31" t="str">
        <f ca="1" t="shared" si="11"/>
        <v/>
      </c>
      <c r="I67" s="31"/>
      <c r="K67" s="22" t="str">
        <f ca="1">IF(OR(使用指南!$E$30&lt;&gt;"√",$F67=""),"",$F67)</f>
        <v/>
      </c>
      <c r="L67" s="22" t="str">
        <f ca="1" t="shared" si="12"/>
        <v/>
      </c>
      <c r="M67" s="39"/>
      <c r="N67" s="39"/>
      <c r="O67" s="39"/>
      <c r="P67" s="66" t="str">
        <f ca="1">IF($K67="","",IF(T67&lt;&gt;"","/",IF(比赛操作!$C$10="手动编排",$M67+$N67,IF(比赛操作!$C$10="抽签编排",417-VLOOKUP(L67,I:K,3,0)))))</f>
        <v/>
      </c>
      <c r="Q67" s="33" t="str">
        <f ca="1">IF($K67="","",IF(T67&lt;&gt;"","/",RANK($P67,$P$3:$P$434)+COUNTIF($P$3:$P67,$P67)-1))</f>
        <v/>
      </c>
      <c r="R67" s="33" t="str">
        <f ca="1" t="shared" si="13"/>
        <v/>
      </c>
      <c r="S67" s="70">
        <f ca="1" t="shared" si="14"/>
        <v>0</v>
      </c>
      <c r="T67" s="31"/>
      <c r="U67" s="67" t="str">
        <f ca="1" t="shared" si="63"/>
        <v/>
      </c>
      <c r="V67" s="67" t="str">
        <f ca="1" t="shared" si="64"/>
        <v/>
      </c>
      <c r="W67" s="67" t="str">
        <f ca="1" t="shared" si="65"/>
        <v/>
      </c>
      <c r="X67" s="67" t="str">
        <f ca="1" t="shared" si="66"/>
        <v/>
      </c>
      <c r="Y67" s="67" t="str">
        <f ca="1" t="shared" si="67"/>
        <v/>
      </c>
      <c r="Z67" s="67" t="str">
        <f ca="1" t="shared" si="68"/>
        <v/>
      </c>
      <c r="AA67" s="67" t="str">
        <f ca="1" t="shared" si="69"/>
        <v/>
      </c>
      <c r="AB67" s="67" t="str">
        <f ca="1" t="shared" si="70"/>
        <v/>
      </c>
      <c r="AQ67" s="70"/>
      <c r="AR67" s="70"/>
      <c r="AS67" s="70">
        <f ca="1" t="shared" ref="AS67:AS130" si="72">_xlfn.IFS(OR($K67="",AT67=""),0,AT67="公假",12,AT67="抽调",10,AT67="病假",7,AT67="公事",5,AT67="私事",2,AT67="旷课",0,AT67="其他",0)</f>
        <v>0</v>
      </c>
      <c r="AT67" s="31"/>
      <c r="BQ67" s="70"/>
      <c r="BR67" s="70"/>
      <c r="BS67" s="70">
        <f ca="1" t="shared" ref="BS67:BS130" si="73">_xlfn.IFS(OR($K67="",BT67=""),0,BT67="公假",12,BT67="抽调",10,BT67="病假",7,BT67="公事",5,BT67="私事",2,BT67="旷课",0,BT67="其他",0)</f>
        <v>0</v>
      </c>
      <c r="BT67" s="31"/>
      <c r="CQ67" s="70"/>
      <c r="CR67" s="70"/>
      <c r="CS67" s="70">
        <f ca="1" t="shared" ref="CS67:CS130" si="74">_xlfn.IFS(OR($K67="",CT67=""),0,CT67="公假",12,CT67="抽调",10,CT67="病假",7,CT67="公事",5,CT67="私事",2,CT67="旷课",0,CT67="其他",0)</f>
        <v>0</v>
      </c>
      <c r="CT67" s="31"/>
      <c r="DQ67" s="70"/>
      <c r="DR67" s="70"/>
      <c r="DS67" s="70">
        <f ca="1" t="shared" ref="DS67:DS130" si="75">_xlfn.IFS(OR($K67="",DT67=""),0,DT67="公假",12,DT67="抽调",10,DT67="病假",7,DT67="公事",5,DT67="私事",2,DT67="旷课",0,DT67="其他",0)</f>
        <v>0</v>
      </c>
      <c r="DT67" s="31"/>
      <c r="EQ67" s="70"/>
      <c r="ER67" s="70"/>
      <c r="ES67" s="70">
        <f ca="1" t="shared" ref="ES67:ES130" si="76">_xlfn.IFS(OR($K67="",ET67=""),0,ET67="公假",12,ET67="抽调",10,ET67="病假",7,ET67="公事",5,ET67="私事",2,ET67="旷课",0,ET67="其他",0)</f>
        <v>0</v>
      </c>
      <c r="ET67" s="31"/>
      <c r="FQ67" s="70"/>
      <c r="FR67" s="70"/>
      <c r="FS67" s="70">
        <f ca="1" t="shared" ref="FS67:FS130" si="77">_xlfn.IFS(OR($K67="",FT67=""),0,FT67="公假",12,FT67="抽调",10,FT67="病假",7,FT67="公事",5,FT67="私事",2,FT67="旷课",0,FT67="其他",0)</f>
        <v>0</v>
      </c>
      <c r="FT67" s="31"/>
      <c r="GQ67" s="70"/>
      <c r="GR67" s="70"/>
      <c r="GS67" s="70">
        <f ca="1" t="shared" ref="GS67:GS130" si="78">_xlfn.IFS(OR($K67="",GT67=""),0,GT67="公假",12,GT67="抽调",10,GT67="病假",7,GT67="公事",5,GT67="私事",2,GT67="旷课",0,GT67="其他",0)</f>
        <v>0</v>
      </c>
      <c r="GT67" s="31"/>
      <c r="HQ67" s="70"/>
      <c r="HR67" s="70"/>
      <c r="HS67" s="70">
        <f ca="1" t="shared" ref="HS67:HS130" si="79">_xlfn.IFS(OR($K67="",HT67=""),0,HT67="公假",12,HT67="抽调",10,HT67="病假",7,HT67="公事",5,HT67="私事",2,HT67="旷课",0,HT67="其他",0)</f>
        <v>0</v>
      </c>
      <c r="HT67" s="31"/>
    </row>
    <row r="68" spans="1:228">
      <c r="A68" s="22" t="str">
        <f>IF(OR(使用指南!$E$30="",比赛操作!$C$10="",$E68=""),"",ROW())</f>
        <v/>
      </c>
      <c r="B68" s="22" t="str">
        <f>IF(OR(使用指南!$E$30="",比赛操作!$C$10="",$E68=""),"",RANK($A68,$A$3:$A$514,1))</f>
        <v/>
      </c>
      <c r="C68" s="22" t="str">
        <f ca="1">IF(OR(使用指南!$E$30="",比赛操作!$C$10="",$E68=""),"",IF(比赛操作!$C$10="抽签编排",RAND(),ROW()-2))</f>
        <v/>
      </c>
      <c r="D68" s="22" t="str">
        <f ca="1" t="shared" si="71"/>
        <v/>
      </c>
      <c r="E68" s="31"/>
      <c r="F68" s="22" t="str">
        <f ca="1">IF(OR(使用指南!$E$30&lt;&gt;"√",COUNTA($E$3:$E$514)&lt;ROW()-2,COUNTBLANK($C$3:$C$514)=512),"",ROW()-2)</f>
        <v/>
      </c>
      <c r="G68" s="22" t="str">
        <f ca="1" t="shared" ref="G68:G131" si="80">IFERROR(IF($F68="","",VLOOKUP($F68,$D:$E,2,0)),"")</f>
        <v/>
      </c>
      <c r="H68" s="31" t="str">
        <f ca="1" t="shared" ref="H68:H131" si="81">IF($G68="","",$G68)</f>
        <v/>
      </c>
      <c r="I68" s="31"/>
      <c r="K68" s="22" t="str">
        <f ca="1">IF(OR(使用指南!$E$30&lt;&gt;"√",$F68=""),"",$F68)</f>
        <v/>
      </c>
      <c r="L68" s="22" t="str">
        <f ca="1" t="shared" ref="L68:L131" si="82">IF($K68="","",VLOOKUP($K68,B:E,4,0))</f>
        <v/>
      </c>
      <c r="M68" s="39"/>
      <c r="N68" s="39"/>
      <c r="O68" s="39"/>
      <c r="P68" s="66" t="str">
        <f ca="1">IF($K68="","",IF(T68&lt;&gt;"","/",IF(比赛操作!$C$10="手动编排",$M68+$N68,IF(比赛操作!$C$10="抽签编排",417-VLOOKUP(L68,I:K,3,0)))))</f>
        <v/>
      </c>
      <c r="Q68" s="33" t="str">
        <f ca="1">IF($K68="","",IF(T68&lt;&gt;"","/",RANK($P68,$P$3:$P$434)+COUNTIF($P$3:$P68,$P68)-1))</f>
        <v/>
      </c>
      <c r="R68" s="33" t="str">
        <f ca="1" t="shared" ref="R68:R131" si="83">IF($K68="","",$L68)</f>
        <v/>
      </c>
      <c r="S68" s="70">
        <f ca="1" t="shared" ref="S68:S131" si="84">_xlfn.IFS(OR($K68="",T68=""),0,T68="公假",12,T68="抽调",10,T68="病假",7,T68="公事",5,T68="私事",2,T68="旷课",0,T68="其他",0)</f>
        <v>0</v>
      </c>
      <c r="T68" s="31"/>
      <c r="U68" s="67" t="str">
        <f ca="1" t="shared" si="63"/>
        <v/>
      </c>
      <c r="V68" s="67" t="str">
        <f ca="1" t="shared" si="64"/>
        <v/>
      </c>
      <c r="W68" s="67" t="str">
        <f ca="1" t="shared" si="65"/>
        <v/>
      </c>
      <c r="X68" s="67" t="str">
        <f ca="1" t="shared" si="66"/>
        <v/>
      </c>
      <c r="Y68" s="67" t="str">
        <f ca="1" t="shared" si="67"/>
        <v/>
      </c>
      <c r="Z68" s="67" t="str">
        <f ca="1" t="shared" si="68"/>
        <v/>
      </c>
      <c r="AA68" s="67" t="str">
        <f ca="1" t="shared" si="69"/>
        <v/>
      </c>
      <c r="AB68" s="67" t="str">
        <f ca="1" t="shared" si="70"/>
        <v/>
      </c>
      <c r="AQ68" s="70"/>
      <c r="AR68" s="70"/>
      <c r="AS68" s="70">
        <f ca="1" t="shared" si="72"/>
        <v>0</v>
      </c>
      <c r="AT68" s="31"/>
      <c r="BQ68" s="70"/>
      <c r="BR68" s="70"/>
      <c r="BS68" s="70">
        <f ca="1" t="shared" si="73"/>
        <v>0</v>
      </c>
      <c r="BT68" s="31"/>
      <c r="CQ68" s="70"/>
      <c r="CR68" s="70"/>
      <c r="CS68" s="70">
        <f ca="1" t="shared" si="74"/>
        <v>0</v>
      </c>
      <c r="CT68" s="31"/>
      <c r="DQ68" s="70"/>
      <c r="DR68" s="70"/>
      <c r="DS68" s="70">
        <f ca="1" t="shared" si="75"/>
        <v>0</v>
      </c>
      <c r="DT68" s="31"/>
      <c r="EQ68" s="70"/>
      <c r="ER68" s="70"/>
      <c r="ES68" s="70">
        <f ca="1" t="shared" si="76"/>
        <v>0</v>
      </c>
      <c r="ET68" s="31"/>
      <c r="FQ68" s="70"/>
      <c r="FR68" s="70"/>
      <c r="FS68" s="70">
        <f ca="1" t="shared" si="77"/>
        <v>0</v>
      </c>
      <c r="FT68" s="31"/>
      <c r="GQ68" s="70"/>
      <c r="GR68" s="70"/>
      <c r="GS68" s="70">
        <f ca="1" t="shared" si="78"/>
        <v>0</v>
      </c>
      <c r="GT68" s="31"/>
      <c r="HQ68" s="70"/>
      <c r="HR68" s="70"/>
      <c r="HS68" s="70">
        <f ca="1" t="shared" si="79"/>
        <v>0</v>
      </c>
      <c r="HT68" s="31"/>
    </row>
    <row r="69" spans="1:228">
      <c r="A69" s="22" t="str">
        <f>IF(OR(使用指南!$E$30="",比赛操作!$C$10="",$E69=""),"",ROW())</f>
        <v/>
      </c>
      <c r="B69" s="22" t="str">
        <f>IF(OR(使用指南!$E$30="",比赛操作!$C$10="",$E69=""),"",RANK($A69,$A$3:$A$514,1))</f>
        <v/>
      </c>
      <c r="C69" s="22" t="str">
        <f ca="1">IF(OR(使用指南!$E$30="",比赛操作!$C$10="",$E69=""),"",IF(比赛操作!$C$10="抽签编排",RAND(),ROW()-2))</f>
        <v/>
      </c>
      <c r="D69" s="22" t="str">
        <f ca="1" t="shared" si="71"/>
        <v/>
      </c>
      <c r="E69" s="31"/>
      <c r="F69" s="22" t="str">
        <f ca="1">IF(OR(使用指南!$E$30&lt;&gt;"√",COUNTA($E$3:$E$514)&lt;ROW()-2,COUNTBLANK($C$3:$C$514)=512),"",ROW()-2)</f>
        <v/>
      </c>
      <c r="G69" s="22" t="str">
        <f ca="1" t="shared" si="80"/>
        <v/>
      </c>
      <c r="H69" s="31" t="str">
        <f ca="1" t="shared" si="81"/>
        <v/>
      </c>
      <c r="I69" s="31"/>
      <c r="K69" s="22" t="str">
        <f ca="1">IF(OR(使用指南!$E$30&lt;&gt;"√",$F69=""),"",$F69)</f>
        <v/>
      </c>
      <c r="L69" s="22" t="str">
        <f ca="1" t="shared" si="82"/>
        <v/>
      </c>
      <c r="M69" s="39"/>
      <c r="N69" s="39"/>
      <c r="O69" s="39"/>
      <c r="P69" s="66" t="str">
        <f ca="1">IF($K69="","",IF(T69&lt;&gt;"","/",IF(比赛操作!$C$10="手动编排",$M69+$N69,IF(比赛操作!$C$10="抽签编排",417-VLOOKUP(L69,I:K,3,0)))))</f>
        <v/>
      </c>
      <c r="Q69" s="33" t="str">
        <f ca="1">IF($K69="","",IF(T69&lt;&gt;"","/",RANK($P69,$P$3:$P$434)+COUNTIF($P$3:$P69,$P69)-1))</f>
        <v/>
      </c>
      <c r="R69" s="33" t="str">
        <f ca="1" t="shared" si="83"/>
        <v/>
      </c>
      <c r="S69" s="70">
        <f ca="1" t="shared" si="84"/>
        <v>0</v>
      </c>
      <c r="T69" s="31"/>
      <c r="U69" s="67" t="str">
        <f ca="1" t="shared" si="63"/>
        <v/>
      </c>
      <c r="V69" s="67" t="str">
        <f ca="1" t="shared" si="64"/>
        <v/>
      </c>
      <c r="W69" s="67" t="str">
        <f ca="1" t="shared" si="65"/>
        <v/>
      </c>
      <c r="X69" s="67" t="str">
        <f ca="1" t="shared" si="66"/>
        <v/>
      </c>
      <c r="Y69" s="67" t="str">
        <f ca="1" t="shared" si="67"/>
        <v/>
      </c>
      <c r="Z69" s="67" t="str">
        <f ca="1" t="shared" si="68"/>
        <v/>
      </c>
      <c r="AA69" s="67" t="str">
        <f ca="1" t="shared" si="69"/>
        <v/>
      </c>
      <c r="AB69" s="67" t="str">
        <f ca="1" t="shared" si="70"/>
        <v/>
      </c>
      <c r="AQ69" s="70"/>
      <c r="AR69" s="70"/>
      <c r="AS69" s="70">
        <f ca="1" t="shared" si="72"/>
        <v>0</v>
      </c>
      <c r="AT69" s="31"/>
      <c r="BQ69" s="70"/>
      <c r="BR69" s="70"/>
      <c r="BS69" s="70">
        <f ca="1" t="shared" si="73"/>
        <v>0</v>
      </c>
      <c r="BT69" s="31"/>
      <c r="CQ69" s="70"/>
      <c r="CR69" s="70"/>
      <c r="CS69" s="70">
        <f ca="1" t="shared" si="74"/>
        <v>0</v>
      </c>
      <c r="CT69" s="31"/>
      <c r="DQ69" s="70"/>
      <c r="DR69" s="70"/>
      <c r="DS69" s="70">
        <f ca="1" t="shared" si="75"/>
        <v>0</v>
      </c>
      <c r="DT69" s="31"/>
      <c r="EQ69" s="70"/>
      <c r="ER69" s="70"/>
      <c r="ES69" s="70">
        <f ca="1" t="shared" si="76"/>
        <v>0</v>
      </c>
      <c r="ET69" s="31"/>
      <c r="FQ69" s="70"/>
      <c r="FR69" s="70"/>
      <c r="FS69" s="70">
        <f ca="1" t="shared" si="77"/>
        <v>0</v>
      </c>
      <c r="FT69" s="31"/>
      <c r="GQ69" s="70"/>
      <c r="GR69" s="70"/>
      <c r="GS69" s="70">
        <f ca="1" t="shared" si="78"/>
        <v>0</v>
      </c>
      <c r="GT69" s="31"/>
      <c r="HQ69" s="70"/>
      <c r="HR69" s="70"/>
      <c r="HS69" s="70">
        <f ca="1" t="shared" si="79"/>
        <v>0</v>
      </c>
      <c r="HT69" s="31"/>
    </row>
    <row r="70" spans="1:228">
      <c r="A70" s="22" t="str">
        <f>IF(OR(使用指南!$E$30="",比赛操作!$C$10="",$E70=""),"",ROW())</f>
        <v/>
      </c>
      <c r="B70" s="22" t="str">
        <f>IF(OR(使用指南!$E$30="",比赛操作!$C$10="",$E70=""),"",RANK($A70,$A$3:$A$514,1))</f>
        <v/>
      </c>
      <c r="C70" s="22" t="str">
        <f ca="1">IF(OR(使用指南!$E$30="",比赛操作!$C$10="",$E70=""),"",IF(比赛操作!$C$10="抽签编排",RAND(),ROW()-2))</f>
        <v/>
      </c>
      <c r="D70" s="22" t="str">
        <f ca="1" t="shared" si="71"/>
        <v/>
      </c>
      <c r="E70" s="31"/>
      <c r="F70" s="22" t="str">
        <f ca="1">IF(OR(使用指南!$E$30&lt;&gt;"√",COUNTA($E$3:$E$514)&lt;ROW()-2,COUNTBLANK($C$3:$C$514)=512),"",ROW()-2)</f>
        <v/>
      </c>
      <c r="G70" s="22" t="str">
        <f ca="1" t="shared" si="80"/>
        <v/>
      </c>
      <c r="H70" s="31" t="str">
        <f ca="1" t="shared" si="81"/>
        <v/>
      </c>
      <c r="I70" s="31"/>
      <c r="K70" s="22" t="str">
        <f ca="1">IF(OR(使用指南!$E$30&lt;&gt;"√",$F70=""),"",$F70)</f>
        <v/>
      </c>
      <c r="L70" s="22" t="str">
        <f ca="1" t="shared" si="82"/>
        <v/>
      </c>
      <c r="M70" s="39"/>
      <c r="N70" s="39"/>
      <c r="O70" s="39"/>
      <c r="P70" s="66" t="str">
        <f ca="1">IF($K70="","",IF(T70&lt;&gt;"","/",IF(比赛操作!$C$10="手动编排",$M70+$N70,IF(比赛操作!$C$10="抽签编排",417-VLOOKUP(L70,I:K,3,0)))))</f>
        <v/>
      </c>
      <c r="Q70" s="33" t="str">
        <f ca="1">IF($K70="","",IF(T70&lt;&gt;"","/",RANK($P70,$P$3:$P$434)+COUNTIF($P$3:$P70,$P70)-1))</f>
        <v/>
      </c>
      <c r="R70" s="33" t="str">
        <f ca="1" t="shared" si="83"/>
        <v/>
      </c>
      <c r="S70" s="70">
        <f ca="1" t="shared" si="84"/>
        <v>0</v>
      </c>
      <c r="T70" s="31"/>
      <c r="U70" s="67" t="str">
        <f ca="1" t="shared" si="63"/>
        <v/>
      </c>
      <c r="V70" s="67" t="str">
        <f ca="1" t="shared" si="64"/>
        <v/>
      </c>
      <c r="W70" s="67" t="str">
        <f ca="1" t="shared" si="65"/>
        <v/>
      </c>
      <c r="X70" s="67" t="str">
        <f ca="1" t="shared" si="66"/>
        <v/>
      </c>
      <c r="Y70" s="67" t="str">
        <f ca="1" t="shared" si="67"/>
        <v/>
      </c>
      <c r="Z70" s="67" t="str">
        <f ca="1" t="shared" si="68"/>
        <v/>
      </c>
      <c r="AA70" s="67" t="str">
        <f ca="1" t="shared" si="69"/>
        <v/>
      </c>
      <c r="AB70" s="67" t="str">
        <f ca="1" t="shared" si="70"/>
        <v/>
      </c>
      <c r="AQ70" s="70"/>
      <c r="AR70" s="70"/>
      <c r="AS70" s="70">
        <f ca="1" t="shared" si="72"/>
        <v>0</v>
      </c>
      <c r="AT70" s="31"/>
      <c r="BQ70" s="70"/>
      <c r="BR70" s="70"/>
      <c r="BS70" s="70">
        <f ca="1" t="shared" si="73"/>
        <v>0</v>
      </c>
      <c r="BT70" s="31"/>
      <c r="CQ70" s="70"/>
      <c r="CR70" s="70"/>
      <c r="CS70" s="70">
        <f ca="1" t="shared" si="74"/>
        <v>0</v>
      </c>
      <c r="CT70" s="31"/>
      <c r="DQ70" s="70"/>
      <c r="DR70" s="70"/>
      <c r="DS70" s="70">
        <f ca="1" t="shared" si="75"/>
        <v>0</v>
      </c>
      <c r="DT70" s="31"/>
      <c r="EQ70" s="70"/>
      <c r="ER70" s="70"/>
      <c r="ES70" s="70">
        <f ca="1" t="shared" si="76"/>
        <v>0</v>
      </c>
      <c r="ET70" s="31"/>
      <c r="FQ70" s="70"/>
      <c r="FR70" s="70"/>
      <c r="FS70" s="70">
        <f ca="1" t="shared" si="77"/>
        <v>0</v>
      </c>
      <c r="FT70" s="31"/>
      <c r="GQ70" s="70"/>
      <c r="GR70" s="70"/>
      <c r="GS70" s="70">
        <f ca="1" t="shared" si="78"/>
        <v>0</v>
      </c>
      <c r="GT70" s="31"/>
      <c r="HQ70" s="70"/>
      <c r="HR70" s="70"/>
      <c r="HS70" s="70">
        <f ca="1" t="shared" si="79"/>
        <v>0</v>
      </c>
      <c r="HT70" s="31"/>
    </row>
    <row r="71" spans="1:228">
      <c r="A71" s="22" t="str">
        <f>IF(OR(使用指南!$E$30="",比赛操作!$C$10="",$E71=""),"",ROW())</f>
        <v/>
      </c>
      <c r="B71" s="22" t="str">
        <f>IF(OR(使用指南!$E$30="",比赛操作!$C$10="",$E71=""),"",RANK($A71,$A$3:$A$514,1))</f>
        <v/>
      </c>
      <c r="C71" s="22" t="str">
        <f ca="1">IF(OR(使用指南!$E$30="",比赛操作!$C$10="",$E71=""),"",IF(比赛操作!$C$10="抽签编排",RAND(),ROW()-2))</f>
        <v/>
      </c>
      <c r="D71" s="22" t="str">
        <f ca="1" t="shared" si="71"/>
        <v/>
      </c>
      <c r="E71" s="31"/>
      <c r="F71" s="22" t="str">
        <f ca="1">IF(OR(使用指南!$E$30&lt;&gt;"√",COUNTA($E$3:$E$514)&lt;ROW()-2,COUNTBLANK($C$3:$C$514)=512),"",ROW()-2)</f>
        <v/>
      </c>
      <c r="G71" s="22" t="str">
        <f ca="1" t="shared" si="80"/>
        <v/>
      </c>
      <c r="H71" s="31" t="str">
        <f ca="1" t="shared" si="81"/>
        <v/>
      </c>
      <c r="I71" s="31"/>
      <c r="K71" s="22" t="str">
        <f ca="1">IF(OR(使用指南!$E$30&lt;&gt;"√",$F71=""),"",$F71)</f>
        <v/>
      </c>
      <c r="L71" s="22" t="str">
        <f ca="1" t="shared" si="82"/>
        <v/>
      </c>
      <c r="M71" s="39"/>
      <c r="N71" s="39"/>
      <c r="O71" s="39"/>
      <c r="P71" s="66" t="str">
        <f ca="1">IF($K71="","",IF(T71&lt;&gt;"","/",IF(比赛操作!$C$10="手动编排",$M71+$N71,IF(比赛操作!$C$10="抽签编排",417-VLOOKUP(L71,I:K,3,0)))))</f>
        <v/>
      </c>
      <c r="Q71" s="33" t="str">
        <f ca="1">IF($K71="","",IF(T71&lt;&gt;"","/",RANK($P71,$P$3:$P$434)+COUNTIF($P$3:$P71,$P71)-1))</f>
        <v/>
      </c>
      <c r="R71" s="33" t="str">
        <f ca="1" t="shared" si="83"/>
        <v/>
      </c>
      <c r="S71" s="70">
        <f ca="1" t="shared" si="84"/>
        <v>0</v>
      </c>
      <c r="T71" s="31"/>
      <c r="U71" s="67" t="str">
        <f ca="1" t="shared" si="63"/>
        <v/>
      </c>
      <c r="V71" s="67" t="str">
        <f ca="1" t="shared" si="64"/>
        <v/>
      </c>
      <c r="W71" s="67" t="str">
        <f ca="1" t="shared" si="65"/>
        <v/>
      </c>
      <c r="X71" s="67" t="str">
        <f ca="1" t="shared" si="66"/>
        <v/>
      </c>
      <c r="Y71" s="67" t="str">
        <f ca="1" t="shared" si="67"/>
        <v/>
      </c>
      <c r="Z71" s="67" t="str">
        <f ca="1" t="shared" si="68"/>
        <v/>
      </c>
      <c r="AA71" s="67" t="str">
        <f ca="1" t="shared" si="69"/>
        <v/>
      </c>
      <c r="AB71" s="67" t="str">
        <f ca="1" t="shared" si="70"/>
        <v/>
      </c>
      <c r="AQ71" s="70"/>
      <c r="AR71" s="70"/>
      <c r="AS71" s="70">
        <f ca="1" t="shared" si="72"/>
        <v>0</v>
      </c>
      <c r="AT71" s="31"/>
      <c r="BQ71" s="70"/>
      <c r="BR71" s="70"/>
      <c r="BS71" s="70">
        <f ca="1" t="shared" si="73"/>
        <v>0</v>
      </c>
      <c r="BT71" s="31"/>
      <c r="CQ71" s="70"/>
      <c r="CR71" s="70"/>
      <c r="CS71" s="70">
        <f ca="1" t="shared" si="74"/>
        <v>0</v>
      </c>
      <c r="CT71" s="31"/>
      <c r="DQ71" s="70"/>
      <c r="DR71" s="70"/>
      <c r="DS71" s="70">
        <f ca="1" t="shared" si="75"/>
        <v>0</v>
      </c>
      <c r="DT71" s="31"/>
      <c r="EQ71" s="70"/>
      <c r="ER71" s="70"/>
      <c r="ES71" s="70">
        <f ca="1" t="shared" si="76"/>
        <v>0</v>
      </c>
      <c r="ET71" s="31"/>
      <c r="FQ71" s="70"/>
      <c r="FR71" s="70"/>
      <c r="FS71" s="70">
        <f ca="1" t="shared" si="77"/>
        <v>0</v>
      </c>
      <c r="FT71" s="31"/>
      <c r="GQ71" s="70"/>
      <c r="GR71" s="70"/>
      <c r="GS71" s="70">
        <f ca="1" t="shared" si="78"/>
        <v>0</v>
      </c>
      <c r="GT71" s="31"/>
      <c r="HQ71" s="70"/>
      <c r="HR71" s="70"/>
      <c r="HS71" s="70">
        <f ca="1" t="shared" si="79"/>
        <v>0</v>
      </c>
      <c r="HT71" s="31"/>
    </row>
    <row r="72" spans="1:228">
      <c r="A72" s="22" t="str">
        <f>IF(OR(使用指南!$E$30="",比赛操作!$C$10="",$E72=""),"",ROW())</f>
        <v/>
      </c>
      <c r="B72" s="22" t="str">
        <f>IF(OR(使用指南!$E$30="",比赛操作!$C$10="",$E72=""),"",RANK($A72,$A$3:$A$514,1))</f>
        <v/>
      </c>
      <c r="C72" s="22" t="str">
        <f ca="1">IF(OR(使用指南!$E$30="",比赛操作!$C$10="",$E72=""),"",IF(比赛操作!$C$10="抽签编排",RAND(),ROW()-2))</f>
        <v/>
      </c>
      <c r="D72" s="22" t="str">
        <f ca="1" t="shared" si="71"/>
        <v/>
      </c>
      <c r="E72" s="31"/>
      <c r="F72" s="22" t="str">
        <f ca="1">IF(OR(使用指南!$E$30&lt;&gt;"√",COUNTA($E$3:$E$514)&lt;ROW()-2,COUNTBLANK($C$3:$C$514)=512),"",ROW()-2)</f>
        <v/>
      </c>
      <c r="G72" s="22" t="str">
        <f ca="1" t="shared" si="80"/>
        <v/>
      </c>
      <c r="H72" s="31" t="str">
        <f ca="1" t="shared" si="81"/>
        <v/>
      </c>
      <c r="I72" s="31"/>
      <c r="K72" s="22" t="str">
        <f ca="1">IF(OR(使用指南!$E$30&lt;&gt;"√",$F72=""),"",$F72)</f>
        <v/>
      </c>
      <c r="L72" s="22" t="str">
        <f ca="1" t="shared" si="82"/>
        <v/>
      </c>
      <c r="M72" s="39"/>
      <c r="N72" s="39"/>
      <c r="O72" s="39"/>
      <c r="P72" s="66" t="str">
        <f ca="1">IF($K72="","",IF(T72&lt;&gt;"","/",IF(比赛操作!$C$10="手动编排",$M72+$N72,IF(比赛操作!$C$10="抽签编排",417-VLOOKUP(L72,I:K,3,0)))))</f>
        <v/>
      </c>
      <c r="Q72" s="33" t="str">
        <f ca="1">IF($K72="","",IF(T72&lt;&gt;"","/",RANK($P72,$P$3:$P$434)+COUNTIF($P$3:$P72,$P72)-1))</f>
        <v/>
      </c>
      <c r="R72" s="33" t="str">
        <f ca="1" t="shared" si="83"/>
        <v/>
      </c>
      <c r="S72" s="70">
        <f ca="1" t="shared" si="84"/>
        <v>0</v>
      </c>
      <c r="T72" s="31"/>
      <c r="U72" s="67" t="str">
        <f ca="1" t="shared" si="63"/>
        <v/>
      </c>
      <c r="V72" s="67" t="str">
        <f ca="1" t="shared" si="64"/>
        <v/>
      </c>
      <c r="W72" s="67" t="str">
        <f ca="1" t="shared" si="65"/>
        <v/>
      </c>
      <c r="X72" s="67" t="str">
        <f ca="1" t="shared" si="66"/>
        <v/>
      </c>
      <c r="Y72" s="67" t="str">
        <f ca="1" t="shared" si="67"/>
        <v/>
      </c>
      <c r="Z72" s="67" t="str">
        <f ca="1" t="shared" si="68"/>
        <v/>
      </c>
      <c r="AA72" s="67" t="str">
        <f ca="1" t="shared" si="69"/>
        <v/>
      </c>
      <c r="AB72" s="67" t="str">
        <f ca="1" t="shared" si="70"/>
        <v/>
      </c>
      <c r="AQ72" s="70"/>
      <c r="AR72" s="70"/>
      <c r="AS72" s="70">
        <f ca="1" t="shared" si="72"/>
        <v>0</v>
      </c>
      <c r="AT72" s="31"/>
      <c r="BQ72" s="70"/>
      <c r="BR72" s="70"/>
      <c r="BS72" s="70">
        <f ca="1" t="shared" si="73"/>
        <v>0</v>
      </c>
      <c r="BT72" s="31"/>
      <c r="CQ72" s="70"/>
      <c r="CR72" s="70"/>
      <c r="CS72" s="70">
        <f ca="1" t="shared" si="74"/>
        <v>0</v>
      </c>
      <c r="CT72" s="31"/>
      <c r="DQ72" s="70"/>
      <c r="DR72" s="70"/>
      <c r="DS72" s="70">
        <f ca="1" t="shared" si="75"/>
        <v>0</v>
      </c>
      <c r="DT72" s="31"/>
      <c r="EQ72" s="70"/>
      <c r="ER72" s="70"/>
      <c r="ES72" s="70">
        <f ca="1" t="shared" si="76"/>
        <v>0</v>
      </c>
      <c r="ET72" s="31"/>
      <c r="FQ72" s="70"/>
      <c r="FR72" s="70"/>
      <c r="FS72" s="70">
        <f ca="1" t="shared" si="77"/>
        <v>0</v>
      </c>
      <c r="FT72" s="31"/>
      <c r="GQ72" s="70"/>
      <c r="GR72" s="70"/>
      <c r="GS72" s="70">
        <f ca="1" t="shared" si="78"/>
        <v>0</v>
      </c>
      <c r="GT72" s="31"/>
      <c r="HQ72" s="70"/>
      <c r="HR72" s="70"/>
      <c r="HS72" s="70">
        <f ca="1" t="shared" si="79"/>
        <v>0</v>
      </c>
      <c r="HT72" s="31"/>
    </row>
    <row r="73" spans="1:228">
      <c r="A73" s="22" t="str">
        <f>IF(OR(使用指南!$E$30="",比赛操作!$C$10="",$E73=""),"",ROW())</f>
        <v/>
      </c>
      <c r="B73" s="22" t="str">
        <f>IF(OR(使用指南!$E$30="",比赛操作!$C$10="",$E73=""),"",RANK($A73,$A$3:$A$514,1))</f>
        <v/>
      </c>
      <c r="C73" s="22" t="str">
        <f ca="1">IF(OR(使用指南!$E$30="",比赛操作!$C$10="",$E73=""),"",IF(比赛操作!$C$10="抽签编排",RAND(),ROW()-2))</f>
        <v/>
      </c>
      <c r="D73" s="22" t="str">
        <f ca="1" t="shared" si="71"/>
        <v/>
      </c>
      <c r="E73" s="31"/>
      <c r="F73" s="22" t="str">
        <f ca="1">IF(OR(使用指南!$E$30&lt;&gt;"√",COUNTA($E$3:$E$514)&lt;ROW()-2,COUNTBLANK($C$3:$C$514)=512),"",ROW()-2)</f>
        <v/>
      </c>
      <c r="G73" s="22" t="str">
        <f ca="1" t="shared" si="80"/>
        <v/>
      </c>
      <c r="H73" s="31" t="str">
        <f ca="1" t="shared" si="81"/>
        <v/>
      </c>
      <c r="I73" s="31"/>
      <c r="K73" s="22" t="str">
        <f ca="1">IF(OR(使用指南!$E$30&lt;&gt;"√",$F73=""),"",$F73)</f>
        <v/>
      </c>
      <c r="L73" s="22" t="str">
        <f ca="1" t="shared" si="82"/>
        <v/>
      </c>
      <c r="M73" s="39"/>
      <c r="N73" s="39"/>
      <c r="O73" s="39"/>
      <c r="P73" s="66" t="str">
        <f ca="1">IF($K73="","",IF(T73&lt;&gt;"","/",IF(比赛操作!$C$10="手动编排",$M73+$N73,IF(比赛操作!$C$10="抽签编排",417-VLOOKUP(L73,I:K,3,0)))))</f>
        <v/>
      </c>
      <c r="Q73" s="33" t="str">
        <f ca="1">IF($K73="","",IF(T73&lt;&gt;"","/",RANK($P73,$P$3:$P$434)+COUNTIF($P$3:$P73,$P73)-1))</f>
        <v/>
      </c>
      <c r="R73" s="33" t="str">
        <f ca="1" t="shared" si="83"/>
        <v/>
      </c>
      <c r="S73" s="70">
        <f ca="1" t="shared" si="84"/>
        <v>0</v>
      </c>
      <c r="T73" s="31"/>
      <c r="U73" s="67" t="str">
        <f ca="1" t="shared" si="63"/>
        <v/>
      </c>
      <c r="V73" s="67" t="str">
        <f ca="1" t="shared" si="64"/>
        <v/>
      </c>
      <c r="W73" s="67" t="str">
        <f ca="1" t="shared" si="65"/>
        <v/>
      </c>
      <c r="X73" s="67" t="str">
        <f ca="1" t="shared" si="66"/>
        <v/>
      </c>
      <c r="Y73" s="67" t="str">
        <f ca="1" t="shared" si="67"/>
        <v/>
      </c>
      <c r="Z73" s="67" t="str">
        <f ca="1" t="shared" si="68"/>
        <v/>
      </c>
      <c r="AA73" s="67" t="str">
        <f ca="1" t="shared" si="69"/>
        <v/>
      </c>
      <c r="AB73" s="67" t="str">
        <f ca="1" t="shared" si="70"/>
        <v/>
      </c>
      <c r="AQ73" s="70"/>
      <c r="AR73" s="70"/>
      <c r="AS73" s="70">
        <f ca="1" t="shared" si="72"/>
        <v>0</v>
      </c>
      <c r="AT73" s="31"/>
      <c r="BQ73" s="70"/>
      <c r="BR73" s="70"/>
      <c r="BS73" s="70">
        <f ca="1" t="shared" si="73"/>
        <v>0</v>
      </c>
      <c r="BT73" s="31"/>
      <c r="CQ73" s="70"/>
      <c r="CR73" s="70"/>
      <c r="CS73" s="70">
        <f ca="1" t="shared" si="74"/>
        <v>0</v>
      </c>
      <c r="CT73" s="31"/>
      <c r="DQ73" s="70"/>
      <c r="DR73" s="70"/>
      <c r="DS73" s="70">
        <f ca="1" t="shared" si="75"/>
        <v>0</v>
      </c>
      <c r="DT73" s="31"/>
      <c r="EQ73" s="70"/>
      <c r="ER73" s="70"/>
      <c r="ES73" s="70">
        <f ca="1" t="shared" si="76"/>
        <v>0</v>
      </c>
      <c r="ET73" s="31"/>
      <c r="FQ73" s="70"/>
      <c r="FR73" s="70"/>
      <c r="FS73" s="70">
        <f ca="1" t="shared" si="77"/>
        <v>0</v>
      </c>
      <c r="FT73" s="31"/>
      <c r="GQ73" s="70"/>
      <c r="GR73" s="70"/>
      <c r="GS73" s="70">
        <f ca="1" t="shared" si="78"/>
        <v>0</v>
      </c>
      <c r="GT73" s="31"/>
      <c r="HQ73" s="70"/>
      <c r="HR73" s="70"/>
      <c r="HS73" s="70">
        <f ca="1" t="shared" si="79"/>
        <v>0</v>
      </c>
      <c r="HT73" s="31"/>
    </row>
    <row r="74" spans="1:228">
      <c r="A74" s="22" t="str">
        <f>IF(OR(使用指南!$E$30="",比赛操作!$C$10="",$E74=""),"",ROW())</f>
        <v/>
      </c>
      <c r="B74" s="22" t="str">
        <f>IF(OR(使用指南!$E$30="",比赛操作!$C$10="",$E74=""),"",RANK($A74,$A$3:$A$514,1))</f>
        <v/>
      </c>
      <c r="C74" s="22" t="str">
        <f ca="1">IF(OR(使用指南!$E$30="",比赛操作!$C$10="",$E74=""),"",IF(比赛操作!$C$10="抽签编排",RAND(),ROW()-2))</f>
        <v/>
      </c>
      <c r="D74" s="22" t="str">
        <f ca="1" t="shared" si="71"/>
        <v/>
      </c>
      <c r="E74" s="31"/>
      <c r="F74" s="22" t="str">
        <f ca="1">IF(OR(使用指南!$E$30&lt;&gt;"√",COUNTA($E$3:$E$514)&lt;ROW()-2,COUNTBLANK($C$3:$C$514)=512),"",ROW()-2)</f>
        <v/>
      </c>
      <c r="G74" s="22" t="str">
        <f ca="1" t="shared" si="80"/>
        <v/>
      </c>
      <c r="H74" s="31" t="str">
        <f ca="1" t="shared" si="81"/>
        <v/>
      </c>
      <c r="I74" s="31"/>
      <c r="K74" s="22" t="str">
        <f ca="1">IF(OR(使用指南!$E$30&lt;&gt;"√",$F74=""),"",$F74)</f>
        <v/>
      </c>
      <c r="L74" s="22" t="str">
        <f ca="1" t="shared" si="82"/>
        <v/>
      </c>
      <c r="M74" s="39"/>
      <c r="N74" s="39"/>
      <c r="O74" s="39"/>
      <c r="P74" s="66" t="str">
        <f ca="1">IF($K74="","",IF(T74&lt;&gt;"","/",IF(比赛操作!$C$10="手动编排",$M74+$N74,IF(比赛操作!$C$10="抽签编排",417-VLOOKUP(L74,I:K,3,0)))))</f>
        <v/>
      </c>
      <c r="Q74" s="33" t="str">
        <f ca="1">IF($K74="","",IF(T74&lt;&gt;"","/",RANK($P74,$P$3:$P$434)+COUNTIF($P$3:$P74,$P74)-1))</f>
        <v/>
      </c>
      <c r="R74" s="33" t="str">
        <f ca="1" t="shared" si="83"/>
        <v/>
      </c>
      <c r="S74" s="70">
        <f ca="1" t="shared" si="84"/>
        <v>0</v>
      </c>
      <c r="T74" s="31"/>
      <c r="U74" s="67" t="str">
        <f ca="1" t="shared" ref="U74:U83" si="85">IF(INDIRECT(ADDRESS(ROW(),COLUMN($T:$T)+26*(COLUMN()-COLUMN($T:$T))))="","",INDIRECT(ADDRESS(ROW(),COLUMN($T:$T)+26*(COLUMN()-COLUMN($T:$T)))))</f>
        <v/>
      </c>
      <c r="V74" s="67" t="str">
        <f ca="1" t="shared" ref="V74:V83" si="86">IF(INDIRECT(ADDRESS(ROW(),COLUMN($T:$T)+26*(COLUMN()-COLUMN($T:$T))))="","",INDIRECT(ADDRESS(ROW(),COLUMN($T:$T)+26*(COLUMN()-COLUMN($T:$T)))))</f>
        <v/>
      </c>
      <c r="W74" s="67" t="str">
        <f ca="1" t="shared" ref="W74:W83" si="87">IF(INDIRECT(ADDRESS(ROW(),COLUMN($T:$T)+26*(COLUMN()-COLUMN($T:$T))))="","",INDIRECT(ADDRESS(ROW(),COLUMN($T:$T)+26*(COLUMN()-COLUMN($T:$T)))))</f>
        <v/>
      </c>
      <c r="X74" s="67" t="str">
        <f ca="1" t="shared" ref="X74:X83" si="88">IF(INDIRECT(ADDRESS(ROW(),COLUMN($T:$T)+26*(COLUMN()-COLUMN($T:$T))))="","",INDIRECT(ADDRESS(ROW(),COLUMN($T:$T)+26*(COLUMN()-COLUMN($T:$T)))))</f>
        <v/>
      </c>
      <c r="Y74" s="67" t="str">
        <f ca="1" t="shared" ref="Y74:Y83" si="89">IF(INDIRECT(ADDRESS(ROW(),COLUMN($T:$T)+26*(COLUMN()-COLUMN($T:$T))))="","",INDIRECT(ADDRESS(ROW(),COLUMN($T:$T)+26*(COLUMN()-COLUMN($T:$T)))))</f>
        <v/>
      </c>
      <c r="Z74" s="67" t="str">
        <f ca="1" t="shared" ref="Z74:Z83" si="90">IF(INDIRECT(ADDRESS(ROW(),COLUMN($T:$T)+26*(COLUMN()-COLUMN($T:$T))))="","",INDIRECT(ADDRESS(ROW(),COLUMN($T:$T)+26*(COLUMN()-COLUMN($T:$T)))))</f>
        <v/>
      </c>
      <c r="AA74" s="67" t="str">
        <f ca="1" t="shared" ref="AA74:AA83" si="91">IF(INDIRECT(ADDRESS(ROW(),COLUMN($T:$T)+26*(COLUMN()-COLUMN($T:$T))))="","",INDIRECT(ADDRESS(ROW(),COLUMN($T:$T)+26*(COLUMN()-COLUMN($T:$T)))))</f>
        <v/>
      </c>
      <c r="AB74" s="67" t="str">
        <f ca="1" t="shared" ref="AB74:AB83" si="92">IF(INDIRECT(ADDRESS(ROW(),COLUMN($T:$T)+26*(COLUMN()-COLUMN($T:$T))))="","",INDIRECT(ADDRESS(ROW(),COLUMN($T:$T)+26*(COLUMN()-COLUMN($T:$T)))))</f>
        <v/>
      </c>
      <c r="AQ74" s="70"/>
      <c r="AR74" s="70"/>
      <c r="AS74" s="70">
        <f ca="1" t="shared" si="72"/>
        <v>0</v>
      </c>
      <c r="AT74" s="31"/>
      <c r="BQ74" s="70"/>
      <c r="BR74" s="70"/>
      <c r="BS74" s="70">
        <f ca="1" t="shared" si="73"/>
        <v>0</v>
      </c>
      <c r="BT74" s="31"/>
      <c r="CQ74" s="70"/>
      <c r="CR74" s="70"/>
      <c r="CS74" s="70">
        <f ca="1" t="shared" si="74"/>
        <v>0</v>
      </c>
      <c r="CT74" s="31"/>
      <c r="DQ74" s="70"/>
      <c r="DR74" s="70"/>
      <c r="DS74" s="70">
        <f ca="1" t="shared" si="75"/>
        <v>0</v>
      </c>
      <c r="DT74" s="31"/>
      <c r="EQ74" s="70"/>
      <c r="ER74" s="70"/>
      <c r="ES74" s="70">
        <f ca="1" t="shared" si="76"/>
        <v>0</v>
      </c>
      <c r="ET74" s="31"/>
      <c r="FQ74" s="70"/>
      <c r="FR74" s="70"/>
      <c r="FS74" s="70">
        <f ca="1" t="shared" si="77"/>
        <v>0</v>
      </c>
      <c r="FT74" s="31"/>
      <c r="GQ74" s="70"/>
      <c r="GR74" s="70"/>
      <c r="GS74" s="70">
        <f ca="1" t="shared" si="78"/>
        <v>0</v>
      </c>
      <c r="GT74" s="31"/>
      <c r="HQ74" s="70"/>
      <c r="HR74" s="70"/>
      <c r="HS74" s="70">
        <f ca="1" t="shared" si="79"/>
        <v>0</v>
      </c>
      <c r="HT74" s="31"/>
    </row>
    <row r="75" spans="1:228">
      <c r="A75" s="22" t="str">
        <f>IF(OR(使用指南!$E$30="",比赛操作!$C$10="",$E75=""),"",ROW())</f>
        <v/>
      </c>
      <c r="B75" s="22" t="str">
        <f>IF(OR(使用指南!$E$30="",比赛操作!$C$10="",$E75=""),"",RANK($A75,$A$3:$A$514,1))</f>
        <v/>
      </c>
      <c r="C75" s="22" t="str">
        <f ca="1">IF(OR(使用指南!$E$30="",比赛操作!$C$10="",$E75=""),"",IF(比赛操作!$C$10="抽签编排",RAND(),ROW()-2))</f>
        <v/>
      </c>
      <c r="D75" s="22" t="str">
        <f ca="1" t="shared" si="71"/>
        <v/>
      </c>
      <c r="E75" s="31"/>
      <c r="F75" s="22" t="str">
        <f ca="1">IF(OR(使用指南!$E$30&lt;&gt;"√",COUNTA($E$3:$E$514)&lt;ROW()-2,COUNTBLANK($C$3:$C$514)=512),"",ROW()-2)</f>
        <v/>
      </c>
      <c r="G75" s="22" t="str">
        <f ca="1" t="shared" si="80"/>
        <v/>
      </c>
      <c r="H75" s="31" t="str">
        <f ca="1" t="shared" si="81"/>
        <v/>
      </c>
      <c r="I75" s="31"/>
      <c r="K75" s="22" t="str">
        <f ca="1">IF(OR(使用指南!$E$30&lt;&gt;"√",$F75=""),"",$F75)</f>
        <v/>
      </c>
      <c r="L75" s="22" t="str">
        <f ca="1" t="shared" si="82"/>
        <v/>
      </c>
      <c r="M75" s="39"/>
      <c r="N75" s="39"/>
      <c r="O75" s="39"/>
      <c r="P75" s="66" t="str">
        <f ca="1">IF($K75="","",IF(T75&lt;&gt;"","/",IF(比赛操作!$C$10="手动编排",$M75+$N75,IF(比赛操作!$C$10="抽签编排",417-VLOOKUP(L75,I:K,3,0)))))</f>
        <v/>
      </c>
      <c r="Q75" s="33" t="str">
        <f ca="1">IF($K75="","",IF(T75&lt;&gt;"","/",RANK($P75,$P$3:$P$434)+COUNTIF($P$3:$P75,$P75)-1))</f>
        <v/>
      </c>
      <c r="R75" s="33" t="str">
        <f ca="1" t="shared" si="83"/>
        <v/>
      </c>
      <c r="S75" s="70">
        <f ca="1" t="shared" si="84"/>
        <v>0</v>
      </c>
      <c r="T75" s="31"/>
      <c r="U75" s="67" t="str">
        <f ca="1" t="shared" si="85"/>
        <v/>
      </c>
      <c r="V75" s="67" t="str">
        <f ca="1" t="shared" si="86"/>
        <v/>
      </c>
      <c r="W75" s="67" t="str">
        <f ca="1" t="shared" si="87"/>
        <v/>
      </c>
      <c r="X75" s="67" t="str">
        <f ca="1" t="shared" si="88"/>
        <v/>
      </c>
      <c r="Y75" s="67" t="str">
        <f ca="1" t="shared" si="89"/>
        <v/>
      </c>
      <c r="Z75" s="67" t="str">
        <f ca="1" t="shared" si="90"/>
        <v/>
      </c>
      <c r="AA75" s="67" t="str">
        <f ca="1" t="shared" si="91"/>
        <v/>
      </c>
      <c r="AB75" s="67" t="str">
        <f ca="1" t="shared" si="92"/>
        <v/>
      </c>
      <c r="AQ75" s="70"/>
      <c r="AR75" s="70"/>
      <c r="AS75" s="70">
        <f ca="1" t="shared" si="72"/>
        <v>0</v>
      </c>
      <c r="AT75" s="31"/>
      <c r="BQ75" s="70"/>
      <c r="BR75" s="70"/>
      <c r="BS75" s="70">
        <f ca="1" t="shared" si="73"/>
        <v>0</v>
      </c>
      <c r="BT75" s="31"/>
      <c r="CQ75" s="70"/>
      <c r="CR75" s="70"/>
      <c r="CS75" s="70">
        <f ca="1" t="shared" si="74"/>
        <v>0</v>
      </c>
      <c r="CT75" s="31"/>
      <c r="DQ75" s="70"/>
      <c r="DR75" s="70"/>
      <c r="DS75" s="70">
        <f ca="1" t="shared" si="75"/>
        <v>0</v>
      </c>
      <c r="DT75" s="31"/>
      <c r="EQ75" s="70"/>
      <c r="ER75" s="70"/>
      <c r="ES75" s="70">
        <f ca="1" t="shared" si="76"/>
        <v>0</v>
      </c>
      <c r="ET75" s="31"/>
      <c r="FQ75" s="70"/>
      <c r="FR75" s="70"/>
      <c r="FS75" s="70">
        <f ca="1" t="shared" si="77"/>
        <v>0</v>
      </c>
      <c r="FT75" s="31"/>
      <c r="GQ75" s="70"/>
      <c r="GR75" s="70"/>
      <c r="GS75" s="70">
        <f ca="1" t="shared" si="78"/>
        <v>0</v>
      </c>
      <c r="GT75" s="31"/>
      <c r="HQ75" s="70"/>
      <c r="HR75" s="70"/>
      <c r="HS75" s="70">
        <f ca="1" t="shared" si="79"/>
        <v>0</v>
      </c>
      <c r="HT75" s="31"/>
    </row>
    <row r="76" spans="1:228">
      <c r="A76" s="22" t="str">
        <f>IF(OR(使用指南!$E$30="",比赛操作!$C$10="",$E76=""),"",ROW())</f>
        <v/>
      </c>
      <c r="B76" s="22" t="str">
        <f>IF(OR(使用指南!$E$30="",比赛操作!$C$10="",$E76=""),"",RANK($A76,$A$3:$A$514,1))</f>
        <v/>
      </c>
      <c r="C76" s="22" t="str">
        <f ca="1">IF(OR(使用指南!$E$30="",比赛操作!$C$10="",$E76=""),"",IF(比赛操作!$C$10="抽签编排",RAND(),ROW()-2))</f>
        <v/>
      </c>
      <c r="D76" s="22" t="str">
        <f ca="1" t="shared" si="71"/>
        <v/>
      </c>
      <c r="E76" s="31"/>
      <c r="F76" s="22" t="str">
        <f ca="1">IF(OR(使用指南!$E$30&lt;&gt;"√",COUNTA($E$3:$E$514)&lt;ROW()-2,COUNTBLANK($C$3:$C$514)=512),"",ROW()-2)</f>
        <v/>
      </c>
      <c r="G76" s="22" t="str">
        <f ca="1" t="shared" si="80"/>
        <v/>
      </c>
      <c r="H76" s="31" t="str">
        <f ca="1" t="shared" si="81"/>
        <v/>
      </c>
      <c r="I76" s="31"/>
      <c r="K76" s="22" t="str">
        <f ca="1">IF(OR(使用指南!$E$30&lt;&gt;"√",$F76=""),"",$F76)</f>
        <v/>
      </c>
      <c r="L76" s="22" t="str">
        <f ca="1" t="shared" si="82"/>
        <v/>
      </c>
      <c r="M76" s="39"/>
      <c r="N76" s="39"/>
      <c r="O76" s="39"/>
      <c r="P76" s="66" t="str">
        <f ca="1">IF($K76="","",IF(T76&lt;&gt;"","/",IF(比赛操作!$C$10="手动编排",$M76+$N76,IF(比赛操作!$C$10="抽签编排",417-VLOOKUP(L76,I:K,3,0)))))</f>
        <v/>
      </c>
      <c r="Q76" s="33" t="str">
        <f ca="1">IF($K76="","",IF(T76&lt;&gt;"","/",RANK($P76,$P$3:$P$434)+COUNTIF($P$3:$P76,$P76)-1))</f>
        <v/>
      </c>
      <c r="R76" s="33" t="str">
        <f ca="1" t="shared" si="83"/>
        <v/>
      </c>
      <c r="S76" s="70">
        <f ca="1" t="shared" si="84"/>
        <v>0</v>
      </c>
      <c r="T76" s="31"/>
      <c r="U76" s="67" t="str">
        <f ca="1" t="shared" si="85"/>
        <v/>
      </c>
      <c r="V76" s="67" t="str">
        <f ca="1" t="shared" si="86"/>
        <v/>
      </c>
      <c r="W76" s="67" t="str">
        <f ca="1" t="shared" si="87"/>
        <v/>
      </c>
      <c r="X76" s="67" t="str">
        <f ca="1" t="shared" si="88"/>
        <v/>
      </c>
      <c r="Y76" s="67" t="str">
        <f ca="1" t="shared" si="89"/>
        <v/>
      </c>
      <c r="Z76" s="67" t="str">
        <f ca="1" t="shared" si="90"/>
        <v/>
      </c>
      <c r="AA76" s="67" t="str">
        <f ca="1" t="shared" si="91"/>
        <v/>
      </c>
      <c r="AB76" s="67" t="str">
        <f ca="1" t="shared" si="92"/>
        <v/>
      </c>
      <c r="AQ76" s="70"/>
      <c r="AR76" s="70"/>
      <c r="AS76" s="70">
        <f ca="1" t="shared" si="72"/>
        <v>0</v>
      </c>
      <c r="AT76" s="31"/>
      <c r="BQ76" s="70"/>
      <c r="BR76" s="70"/>
      <c r="BS76" s="70">
        <f ca="1" t="shared" si="73"/>
        <v>0</v>
      </c>
      <c r="BT76" s="31"/>
      <c r="CQ76" s="70"/>
      <c r="CR76" s="70"/>
      <c r="CS76" s="70">
        <f ca="1" t="shared" si="74"/>
        <v>0</v>
      </c>
      <c r="CT76" s="31"/>
      <c r="DQ76" s="70"/>
      <c r="DR76" s="70"/>
      <c r="DS76" s="70">
        <f ca="1" t="shared" si="75"/>
        <v>0</v>
      </c>
      <c r="DT76" s="31"/>
      <c r="EQ76" s="70"/>
      <c r="ER76" s="70"/>
      <c r="ES76" s="70">
        <f ca="1" t="shared" si="76"/>
        <v>0</v>
      </c>
      <c r="ET76" s="31"/>
      <c r="FQ76" s="70"/>
      <c r="FR76" s="70"/>
      <c r="FS76" s="70">
        <f ca="1" t="shared" si="77"/>
        <v>0</v>
      </c>
      <c r="FT76" s="31"/>
      <c r="GQ76" s="70"/>
      <c r="GR76" s="70"/>
      <c r="GS76" s="70">
        <f ca="1" t="shared" si="78"/>
        <v>0</v>
      </c>
      <c r="GT76" s="31"/>
      <c r="HQ76" s="70"/>
      <c r="HR76" s="70"/>
      <c r="HS76" s="70">
        <f ca="1" t="shared" si="79"/>
        <v>0</v>
      </c>
      <c r="HT76" s="31"/>
    </row>
    <row r="77" spans="1:228">
      <c r="A77" s="22" t="str">
        <f>IF(OR(使用指南!$E$30="",比赛操作!$C$10="",$E77=""),"",ROW())</f>
        <v/>
      </c>
      <c r="B77" s="22" t="str">
        <f>IF(OR(使用指南!$E$30="",比赛操作!$C$10="",$E77=""),"",RANK($A77,$A$3:$A$514,1))</f>
        <v/>
      </c>
      <c r="C77" s="22" t="str">
        <f ca="1">IF(OR(使用指南!$E$30="",比赛操作!$C$10="",$E77=""),"",IF(比赛操作!$C$10="抽签编排",RAND(),ROW()-2))</f>
        <v/>
      </c>
      <c r="D77" s="22" t="str">
        <f ca="1" t="shared" si="71"/>
        <v/>
      </c>
      <c r="E77" s="31"/>
      <c r="F77" s="22" t="str">
        <f ca="1">IF(OR(使用指南!$E$30&lt;&gt;"√",COUNTA($E$3:$E$514)&lt;ROW()-2,COUNTBLANK($C$3:$C$514)=512),"",ROW()-2)</f>
        <v/>
      </c>
      <c r="G77" s="22" t="str">
        <f ca="1" t="shared" si="80"/>
        <v/>
      </c>
      <c r="H77" s="31" t="str">
        <f ca="1" t="shared" si="81"/>
        <v/>
      </c>
      <c r="I77" s="31"/>
      <c r="K77" s="22" t="str">
        <f ca="1">IF(OR(使用指南!$E$30&lt;&gt;"√",$F77=""),"",$F77)</f>
        <v/>
      </c>
      <c r="L77" s="22" t="str">
        <f ca="1" t="shared" si="82"/>
        <v/>
      </c>
      <c r="M77" s="39"/>
      <c r="N77" s="39"/>
      <c r="O77" s="39"/>
      <c r="P77" s="66" t="str">
        <f ca="1">IF($K77="","",IF(T77&lt;&gt;"","/",IF(比赛操作!$C$10="手动编排",$M77+$N77,IF(比赛操作!$C$10="抽签编排",417-VLOOKUP(L77,I:K,3,0)))))</f>
        <v/>
      </c>
      <c r="Q77" s="33" t="str">
        <f ca="1">IF($K77="","",IF(T77&lt;&gt;"","/",RANK($P77,$P$3:$P$434)+COUNTIF($P$3:$P77,$P77)-1))</f>
        <v/>
      </c>
      <c r="R77" s="33" t="str">
        <f ca="1" t="shared" si="83"/>
        <v/>
      </c>
      <c r="S77" s="70">
        <f ca="1" t="shared" si="84"/>
        <v>0</v>
      </c>
      <c r="T77" s="31"/>
      <c r="U77" s="67" t="str">
        <f ca="1" t="shared" si="85"/>
        <v/>
      </c>
      <c r="V77" s="67" t="str">
        <f ca="1" t="shared" si="86"/>
        <v/>
      </c>
      <c r="W77" s="67" t="str">
        <f ca="1" t="shared" si="87"/>
        <v/>
      </c>
      <c r="X77" s="67" t="str">
        <f ca="1" t="shared" si="88"/>
        <v/>
      </c>
      <c r="Y77" s="67" t="str">
        <f ca="1" t="shared" si="89"/>
        <v/>
      </c>
      <c r="Z77" s="67" t="str">
        <f ca="1" t="shared" si="90"/>
        <v/>
      </c>
      <c r="AA77" s="67" t="str">
        <f ca="1" t="shared" si="91"/>
        <v/>
      </c>
      <c r="AB77" s="67" t="str">
        <f ca="1" t="shared" si="92"/>
        <v/>
      </c>
      <c r="AQ77" s="70"/>
      <c r="AR77" s="70"/>
      <c r="AS77" s="70">
        <f ca="1" t="shared" si="72"/>
        <v>0</v>
      </c>
      <c r="AT77" s="31"/>
      <c r="BQ77" s="70"/>
      <c r="BR77" s="70"/>
      <c r="BS77" s="70">
        <f ca="1" t="shared" si="73"/>
        <v>0</v>
      </c>
      <c r="BT77" s="31"/>
      <c r="CQ77" s="70"/>
      <c r="CR77" s="70"/>
      <c r="CS77" s="70">
        <f ca="1" t="shared" si="74"/>
        <v>0</v>
      </c>
      <c r="CT77" s="31"/>
      <c r="DQ77" s="70"/>
      <c r="DR77" s="70"/>
      <c r="DS77" s="70">
        <f ca="1" t="shared" si="75"/>
        <v>0</v>
      </c>
      <c r="DT77" s="31"/>
      <c r="EQ77" s="70"/>
      <c r="ER77" s="70"/>
      <c r="ES77" s="70">
        <f ca="1" t="shared" si="76"/>
        <v>0</v>
      </c>
      <c r="ET77" s="31"/>
      <c r="FQ77" s="70"/>
      <c r="FR77" s="70"/>
      <c r="FS77" s="70">
        <f ca="1" t="shared" si="77"/>
        <v>0</v>
      </c>
      <c r="FT77" s="31"/>
      <c r="GQ77" s="70"/>
      <c r="GR77" s="70"/>
      <c r="GS77" s="70">
        <f ca="1" t="shared" si="78"/>
        <v>0</v>
      </c>
      <c r="GT77" s="31"/>
      <c r="HQ77" s="70"/>
      <c r="HR77" s="70"/>
      <c r="HS77" s="70">
        <f ca="1" t="shared" si="79"/>
        <v>0</v>
      </c>
      <c r="HT77" s="31"/>
    </row>
    <row r="78" spans="1:228">
      <c r="A78" s="22" t="str">
        <f>IF(OR(使用指南!$E$30="",比赛操作!$C$10="",$E78=""),"",ROW())</f>
        <v/>
      </c>
      <c r="B78" s="22" t="str">
        <f>IF(OR(使用指南!$E$30="",比赛操作!$C$10="",$E78=""),"",RANK($A78,$A$3:$A$514,1))</f>
        <v/>
      </c>
      <c r="C78" s="22" t="str">
        <f ca="1">IF(OR(使用指南!$E$30="",比赛操作!$C$10="",$E78=""),"",IF(比赛操作!$C$10="抽签编排",RAND(),ROW()-2))</f>
        <v/>
      </c>
      <c r="D78" s="22" t="str">
        <f ca="1" t="shared" si="71"/>
        <v/>
      </c>
      <c r="E78" s="31"/>
      <c r="F78" s="22" t="str">
        <f ca="1">IF(OR(使用指南!$E$30&lt;&gt;"√",COUNTA($E$3:$E$514)&lt;ROW()-2,COUNTBLANK($C$3:$C$514)=512),"",ROW()-2)</f>
        <v/>
      </c>
      <c r="G78" s="22" t="str">
        <f ca="1" t="shared" si="80"/>
        <v/>
      </c>
      <c r="H78" s="31" t="str">
        <f ca="1" t="shared" si="81"/>
        <v/>
      </c>
      <c r="I78" s="31"/>
      <c r="K78" s="22" t="str">
        <f ca="1">IF(OR(使用指南!$E$30&lt;&gt;"√",$F78=""),"",$F78)</f>
        <v/>
      </c>
      <c r="L78" s="22" t="str">
        <f ca="1" t="shared" si="82"/>
        <v/>
      </c>
      <c r="M78" s="39"/>
      <c r="N78" s="39"/>
      <c r="O78" s="39"/>
      <c r="P78" s="66" t="str">
        <f ca="1">IF($K78="","",IF(T78&lt;&gt;"","/",IF(比赛操作!$C$10="手动编排",$M78+$N78,IF(比赛操作!$C$10="抽签编排",417-VLOOKUP(L78,I:K,3,0)))))</f>
        <v/>
      </c>
      <c r="Q78" s="33" t="str">
        <f ca="1">IF($K78="","",IF(T78&lt;&gt;"","/",RANK($P78,$P$3:$P$434)+COUNTIF($P$3:$P78,$P78)-1))</f>
        <v/>
      </c>
      <c r="R78" s="33" t="str">
        <f ca="1" t="shared" si="83"/>
        <v/>
      </c>
      <c r="S78" s="70">
        <f ca="1" t="shared" si="84"/>
        <v>0</v>
      </c>
      <c r="T78" s="31"/>
      <c r="U78" s="67" t="str">
        <f ca="1" t="shared" si="85"/>
        <v/>
      </c>
      <c r="V78" s="67" t="str">
        <f ca="1" t="shared" si="86"/>
        <v/>
      </c>
      <c r="W78" s="67" t="str">
        <f ca="1" t="shared" si="87"/>
        <v/>
      </c>
      <c r="X78" s="67" t="str">
        <f ca="1" t="shared" si="88"/>
        <v/>
      </c>
      <c r="Y78" s="67" t="str">
        <f ca="1" t="shared" si="89"/>
        <v/>
      </c>
      <c r="Z78" s="67" t="str">
        <f ca="1" t="shared" si="90"/>
        <v/>
      </c>
      <c r="AA78" s="67" t="str">
        <f ca="1" t="shared" si="91"/>
        <v/>
      </c>
      <c r="AB78" s="67" t="str">
        <f ca="1" t="shared" si="92"/>
        <v/>
      </c>
      <c r="AQ78" s="70"/>
      <c r="AR78" s="70"/>
      <c r="AS78" s="70">
        <f ca="1" t="shared" si="72"/>
        <v>0</v>
      </c>
      <c r="AT78" s="31"/>
      <c r="BQ78" s="70"/>
      <c r="BR78" s="70"/>
      <c r="BS78" s="70">
        <f ca="1" t="shared" si="73"/>
        <v>0</v>
      </c>
      <c r="BT78" s="31"/>
      <c r="CQ78" s="70"/>
      <c r="CR78" s="70"/>
      <c r="CS78" s="70">
        <f ca="1" t="shared" si="74"/>
        <v>0</v>
      </c>
      <c r="CT78" s="31"/>
      <c r="DQ78" s="70"/>
      <c r="DR78" s="70"/>
      <c r="DS78" s="70">
        <f ca="1" t="shared" si="75"/>
        <v>0</v>
      </c>
      <c r="DT78" s="31"/>
      <c r="EQ78" s="70"/>
      <c r="ER78" s="70"/>
      <c r="ES78" s="70">
        <f ca="1" t="shared" si="76"/>
        <v>0</v>
      </c>
      <c r="ET78" s="31"/>
      <c r="FQ78" s="70"/>
      <c r="FR78" s="70"/>
      <c r="FS78" s="70">
        <f ca="1" t="shared" si="77"/>
        <v>0</v>
      </c>
      <c r="FT78" s="31"/>
      <c r="GQ78" s="70"/>
      <c r="GR78" s="70"/>
      <c r="GS78" s="70">
        <f ca="1" t="shared" si="78"/>
        <v>0</v>
      </c>
      <c r="GT78" s="31"/>
      <c r="HQ78" s="70"/>
      <c r="HR78" s="70"/>
      <c r="HS78" s="70">
        <f ca="1" t="shared" si="79"/>
        <v>0</v>
      </c>
      <c r="HT78" s="31"/>
    </row>
    <row r="79" spans="1:228">
      <c r="A79" s="22" t="str">
        <f>IF(OR(使用指南!$E$30="",比赛操作!$C$10="",$E79=""),"",ROW())</f>
        <v/>
      </c>
      <c r="B79" s="22" t="str">
        <f>IF(OR(使用指南!$E$30="",比赛操作!$C$10="",$E79=""),"",RANK($A79,$A$3:$A$514,1))</f>
        <v/>
      </c>
      <c r="C79" s="22" t="str">
        <f ca="1">IF(OR(使用指南!$E$30="",比赛操作!$C$10="",$E79=""),"",IF(比赛操作!$C$10="抽签编排",RAND(),ROW()-2))</f>
        <v/>
      </c>
      <c r="D79" s="22" t="str">
        <f ca="1" t="shared" si="71"/>
        <v/>
      </c>
      <c r="E79" s="31"/>
      <c r="F79" s="22" t="str">
        <f ca="1">IF(OR(使用指南!$E$30&lt;&gt;"√",COUNTA($E$3:$E$514)&lt;ROW()-2,COUNTBLANK($C$3:$C$514)=512),"",ROW()-2)</f>
        <v/>
      </c>
      <c r="G79" s="22" t="str">
        <f ca="1" t="shared" si="80"/>
        <v/>
      </c>
      <c r="H79" s="31" t="str">
        <f ca="1" t="shared" si="81"/>
        <v/>
      </c>
      <c r="I79" s="31"/>
      <c r="K79" s="22" t="str">
        <f ca="1">IF(OR(使用指南!$E$30&lt;&gt;"√",$F79=""),"",$F79)</f>
        <v/>
      </c>
      <c r="L79" s="22" t="str">
        <f ca="1" t="shared" si="82"/>
        <v/>
      </c>
      <c r="M79" s="39"/>
      <c r="N79" s="39"/>
      <c r="O79" s="39"/>
      <c r="P79" s="66" t="str">
        <f ca="1">IF($K79="","",IF(T79&lt;&gt;"","/",IF(比赛操作!$C$10="手动编排",$M79+$N79,IF(比赛操作!$C$10="抽签编排",417-VLOOKUP(L79,I:K,3,0)))))</f>
        <v/>
      </c>
      <c r="Q79" s="33" t="str">
        <f ca="1">IF($K79="","",IF(T79&lt;&gt;"","/",RANK($P79,$P$3:$P$434)+COUNTIF($P$3:$P79,$P79)-1))</f>
        <v/>
      </c>
      <c r="R79" s="33" t="str">
        <f ca="1" t="shared" si="83"/>
        <v/>
      </c>
      <c r="S79" s="70">
        <f ca="1" t="shared" si="84"/>
        <v>0</v>
      </c>
      <c r="T79" s="31"/>
      <c r="U79" s="67" t="str">
        <f ca="1" t="shared" si="85"/>
        <v/>
      </c>
      <c r="V79" s="67" t="str">
        <f ca="1" t="shared" si="86"/>
        <v/>
      </c>
      <c r="W79" s="67" t="str">
        <f ca="1" t="shared" si="87"/>
        <v/>
      </c>
      <c r="X79" s="67" t="str">
        <f ca="1" t="shared" si="88"/>
        <v/>
      </c>
      <c r="Y79" s="67" t="str">
        <f ca="1" t="shared" si="89"/>
        <v/>
      </c>
      <c r="Z79" s="67" t="str">
        <f ca="1" t="shared" si="90"/>
        <v/>
      </c>
      <c r="AA79" s="67" t="str">
        <f ca="1" t="shared" si="91"/>
        <v/>
      </c>
      <c r="AB79" s="67" t="str">
        <f ca="1" t="shared" si="92"/>
        <v/>
      </c>
      <c r="AQ79" s="70"/>
      <c r="AR79" s="70"/>
      <c r="AS79" s="70">
        <f ca="1" t="shared" si="72"/>
        <v>0</v>
      </c>
      <c r="AT79" s="31"/>
      <c r="BQ79" s="70"/>
      <c r="BR79" s="70"/>
      <c r="BS79" s="70">
        <f ca="1" t="shared" si="73"/>
        <v>0</v>
      </c>
      <c r="BT79" s="31"/>
      <c r="CQ79" s="70"/>
      <c r="CR79" s="70"/>
      <c r="CS79" s="70">
        <f ca="1" t="shared" si="74"/>
        <v>0</v>
      </c>
      <c r="CT79" s="31"/>
      <c r="DQ79" s="70"/>
      <c r="DR79" s="70"/>
      <c r="DS79" s="70">
        <f ca="1" t="shared" si="75"/>
        <v>0</v>
      </c>
      <c r="DT79" s="31"/>
      <c r="EQ79" s="70"/>
      <c r="ER79" s="70"/>
      <c r="ES79" s="70">
        <f ca="1" t="shared" si="76"/>
        <v>0</v>
      </c>
      <c r="ET79" s="31"/>
      <c r="FQ79" s="70"/>
      <c r="FR79" s="70"/>
      <c r="FS79" s="70">
        <f ca="1" t="shared" si="77"/>
        <v>0</v>
      </c>
      <c r="FT79" s="31"/>
      <c r="GQ79" s="70"/>
      <c r="GR79" s="70"/>
      <c r="GS79" s="70">
        <f ca="1" t="shared" si="78"/>
        <v>0</v>
      </c>
      <c r="GT79" s="31"/>
      <c r="HQ79" s="70"/>
      <c r="HR79" s="70"/>
      <c r="HS79" s="70">
        <f ca="1" t="shared" si="79"/>
        <v>0</v>
      </c>
      <c r="HT79" s="31"/>
    </row>
    <row r="80" spans="1:228">
      <c r="A80" s="22" t="str">
        <f>IF(OR(使用指南!$E$30="",比赛操作!$C$10="",$E80=""),"",ROW())</f>
        <v/>
      </c>
      <c r="B80" s="22" t="str">
        <f>IF(OR(使用指南!$E$30="",比赛操作!$C$10="",$E80=""),"",RANK($A80,$A$3:$A$514,1))</f>
        <v/>
      </c>
      <c r="C80" s="22" t="str">
        <f ca="1">IF(OR(使用指南!$E$30="",比赛操作!$C$10="",$E80=""),"",IF(比赛操作!$C$10="抽签编排",RAND(),ROW()-2))</f>
        <v/>
      </c>
      <c r="D80" s="22" t="str">
        <f ca="1" t="shared" si="71"/>
        <v/>
      </c>
      <c r="E80" s="31"/>
      <c r="F80" s="22" t="str">
        <f ca="1">IF(OR(使用指南!$E$30&lt;&gt;"√",COUNTA($E$3:$E$514)&lt;ROW()-2,COUNTBLANK($C$3:$C$514)=512),"",ROW()-2)</f>
        <v/>
      </c>
      <c r="G80" s="22" t="str">
        <f ca="1" t="shared" si="80"/>
        <v/>
      </c>
      <c r="H80" s="31" t="str">
        <f ca="1" t="shared" si="81"/>
        <v/>
      </c>
      <c r="I80" s="31"/>
      <c r="K80" s="22" t="str">
        <f ca="1">IF(OR(使用指南!$E$30&lt;&gt;"√",$F80=""),"",$F80)</f>
        <v/>
      </c>
      <c r="L80" s="22" t="str">
        <f ca="1" t="shared" si="82"/>
        <v/>
      </c>
      <c r="M80" s="39"/>
      <c r="N80" s="39"/>
      <c r="O80" s="39"/>
      <c r="P80" s="66" t="str">
        <f ca="1">IF($K80="","",IF(T80&lt;&gt;"","/",IF(比赛操作!$C$10="手动编排",$M80+$N80,IF(比赛操作!$C$10="抽签编排",417-VLOOKUP(L80,I:K,3,0)))))</f>
        <v/>
      </c>
      <c r="Q80" s="33" t="str">
        <f ca="1">IF($K80="","",IF(T80&lt;&gt;"","/",RANK($P80,$P$3:$P$434)+COUNTIF($P$3:$P80,$P80)-1))</f>
        <v/>
      </c>
      <c r="R80" s="33" t="str">
        <f ca="1" t="shared" si="83"/>
        <v/>
      </c>
      <c r="S80" s="70">
        <f ca="1" t="shared" si="84"/>
        <v>0</v>
      </c>
      <c r="T80" s="31"/>
      <c r="U80" s="67" t="str">
        <f ca="1" t="shared" si="85"/>
        <v/>
      </c>
      <c r="V80" s="67" t="str">
        <f ca="1" t="shared" si="86"/>
        <v/>
      </c>
      <c r="W80" s="67" t="str">
        <f ca="1" t="shared" si="87"/>
        <v/>
      </c>
      <c r="X80" s="67" t="str">
        <f ca="1" t="shared" si="88"/>
        <v/>
      </c>
      <c r="Y80" s="67" t="str">
        <f ca="1" t="shared" si="89"/>
        <v/>
      </c>
      <c r="Z80" s="67" t="str">
        <f ca="1" t="shared" si="90"/>
        <v/>
      </c>
      <c r="AA80" s="67" t="str">
        <f ca="1" t="shared" si="91"/>
        <v/>
      </c>
      <c r="AB80" s="67" t="str">
        <f ca="1" t="shared" si="92"/>
        <v/>
      </c>
      <c r="AQ80" s="70"/>
      <c r="AR80" s="70"/>
      <c r="AS80" s="70">
        <f ca="1" t="shared" si="72"/>
        <v>0</v>
      </c>
      <c r="AT80" s="31"/>
      <c r="BQ80" s="70"/>
      <c r="BR80" s="70"/>
      <c r="BS80" s="70">
        <f ca="1" t="shared" si="73"/>
        <v>0</v>
      </c>
      <c r="BT80" s="31"/>
      <c r="CQ80" s="70"/>
      <c r="CR80" s="70"/>
      <c r="CS80" s="70">
        <f ca="1" t="shared" si="74"/>
        <v>0</v>
      </c>
      <c r="CT80" s="31"/>
      <c r="DQ80" s="70"/>
      <c r="DR80" s="70"/>
      <c r="DS80" s="70">
        <f ca="1" t="shared" si="75"/>
        <v>0</v>
      </c>
      <c r="DT80" s="31"/>
      <c r="EQ80" s="70"/>
      <c r="ER80" s="70"/>
      <c r="ES80" s="70">
        <f ca="1" t="shared" si="76"/>
        <v>0</v>
      </c>
      <c r="ET80" s="31"/>
      <c r="FQ80" s="70"/>
      <c r="FR80" s="70"/>
      <c r="FS80" s="70">
        <f ca="1" t="shared" si="77"/>
        <v>0</v>
      </c>
      <c r="FT80" s="31"/>
      <c r="GQ80" s="70"/>
      <c r="GR80" s="70"/>
      <c r="GS80" s="70">
        <f ca="1" t="shared" si="78"/>
        <v>0</v>
      </c>
      <c r="GT80" s="31"/>
      <c r="HQ80" s="70"/>
      <c r="HR80" s="70"/>
      <c r="HS80" s="70">
        <f ca="1" t="shared" si="79"/>
        <v>0</v>
      </c>
      <c r="HT80" s="31"/>
    </row>
    <row r="81" spans="1:228">
      <c r="A81" s="22" t="str">
        <f>IF(OR(使用指南!$E$30="",比赛操作!$C$10="",$E81=""),"",ROW())</f>
        <v/>
      </c>
      <c r="B81" s="22" t="str">
        <f>IF(OR(使用指南!$E$30="",比赛操作!$C$10="",$E81=""),"",RANK($A81,$A$3:$A$514,1))</f>
        <v/>
      </c>
      <c r="C81" s="22" t="str">
        <f ca="1">IF(OR(使用指南!$E$30="",比赛操作!$C$10="",$E81=""),"",IF(比赛操作!$C$10="抽签编排",RAND(),ROW()-2))</f>
        <v/>
      </c>
      <c r="D81" s="22" t="str">
        <f ca="1" t="shared" si="71"/>
        <v/>
      </c>
      <c r="E81" s="31"/>
      <c r="F81" s="22" t="str">
        <f ca="1">IF(OR(使用指南!$E$30&lt;&gt;"√",COUNTA($E$3:$E$514)&lt;ROW()-2,COUNTBLANK($C$3:$C$514)=512),"",ROW()-2)</f>
        <v/>
      </c>
      <c r="G81" s="22" t="str">
        <f ca="1" t="shared" si="80"/>
        <v/>
      </c>
      <c r="H81" s="31" t="str">
        <f ca="1" t="shared" si="81"/>
        <v/>
      </c>
      <c r="I81" s="31"/>
      <c r="K81" s="22" t="str">
        <f ca="1">IF(OR(使用指南!$E$30&lt;&gt;"√",$F81=""),"",$F81)</f>
        <v/>
      </c>
      <c r="L81" s="22" t="str">
        <f ca="1" t="shared" si="82"/>
        <v/>
      </c>
      <c r="M81" s="39"/>
      <c r="N81" s="39"/>
      <c r="O81" s="39"/>
      <c r="P81" s="66" t="str">
        <f ca="1">IF($K81="","",IF(T81&lt;&gt;"","/",IF(比赛操作!$C$10="手动编排",$M81+$N81,IF(比赛操作!$C$10="抽签编排",417-VLOOKUP(L81,I:K,3,0)))))</f>
        <v/>
      </c>
      <c r="Q81" s="33" t="str">
        <f ca="1">IF($K81="","",IF(T81&lt;&gt;"","/",RANK($P81,$P$3:$P$434)+COUNTIF($P$3:$P81,$P81)-1))</f>
        <v/>
      </c>
      <c r="R81" s="33" t="str">
        <f ca="1" t="shared" si="83"/>
        <v/>
      </c>
      <c r="S81" s="70">
        <f ca="1" t="shared" si="84"/>
        <v>0</v>
      </c>
      <c r="T81" s="31"/>
      <c r="U81" s="67" t="str">
        <f ca="1" t="shared" si="85"/>
        <v/>
      </c>
      <c r="V81" s="67" t="str">
        <f ca="1" t="shared" si="86"/>
        <v/>
      </c>
      <c r="W81" s="67" t="str">
        <f ca="1" t="shared" si="87"/>
        <v/>
      </c>
      <c r="X81" s="67" t="str">
        <f ca="1" t="shared" si="88"/>
        <v/>
      </c>
      <c r="Y81" s="67" t="str">
        <f ca="1" t="shared" si="89"/>
        <v/>
      </c>
      <c r="Z81" s="67" t="str">
        <f ca="1" t="shared" si="90"/>
        <v/>
      </c>
      <c r="AA81" s="67" t="str">
        <f ca="1" t="shared" si="91"/>
        <v/>
      </c>
      <c r="AB81" s="67" t="str">
        <f ca="1" t="shared" si="92"/>
        <v/>
      </c>
      <c r="AQ81" s="70"/>
      <c r="AR81" s="70"/>
      <c r="AS81" s="70">
        <f ca="1" t="shared" si="72"/>
        <v>0</v>
      </c>
      <c r="AT81" s="31"/>
      <c r="BQ81" s="70"/>
      <c r="BR81" s="70"/>
      <c r="BS81" s="70">
        <f ca="1" t="shared" si="73"/>
        <v>0</v>
      </c>
      <c r="BT81" s="31"/>
      <c r="CQ81" s="70"/>
      <c r="CR81" s="70"/>
      <c r="CS81" s="70">
        <f ca="1" t="shared" si="74"/>
        <v>0</v>
      </c>
      <c r="CT81" s="31"/>
      <c r="DQ81" s="70"/>
      <c r="DR81" s="70"/>
      <c r="DS81" s="70">
        <f ca="1" t="shared" si="75"/>
        <v>0</v>
      </c>
      <c r="DT81" s="31"/>
      <c r="EQ81" s="70"/>
      <c r="ER81" s="70"/>
      <c r="ES81" s="70">
        <f ca="1" t="shared" si="76"/>
        <v>0</v>
      </c>
      <c r="ET81" s="31"/>
      <c r="FQ81" s="70"/>
      <c r="FR81" s="70"/>
      <c r="FS81" s="70">
        <f ca="1" t="shared" si="77"/>
        <v>0</v>
      </c>
      <c r="FT81" s="31"/>
      <c r="GQ81" s="70"/>
      <c r="GR81" s="70"/>
      <c r="GS81" s="70">
        <f ca="1" t="shared" si="78"/>
        <v>0</v>
      </c>
      <c r="GT81" s="31"/>
      <c r="HQ81" s="70"/>
      <c r="HR81" s="70"/>
      <c r="HS81" s="70">
        <f ca="1" t="shared" si="79"/>
        <v>0</v>
      </c>
      <c r="HT81" s="31"/>
    </row>
    <row r="82" spans="1:228">
      <c r="A82" s="22" t="str">
        <f>IF(OR(使用指南!$E$30="",比赛操作!$C$10="",$E82=""),"",ROW())</f>
        <v/>
      </c>
      <c r="B82" s="22" t="str">
        <f>IF(OR(使用指南!$E$30="",比赛操作!$C$10="",$E82=""),"",RANK($A82,$A$3:$A$514,1))</f>
        <v/>
      </c>
      <c r="C82" s="22" t="str">
        <f ca="1">IF(OR(使用指南!$E$30="",比赛操作!$C$10="",$E82=""),"",IF(比赛操作!$C$10="抽签编排",RAND(),ROW()-2))</f>
        <v/>
      </c>
      <c r="D82" s="22" t="str">
        <f ca="1" t="shared" si="71"/>
        <v/>
      </c>
      <c r="E82" s="31"/>
      <c r="F82" s="22" t="str">
        <f ca="1">IF(OR(使用指南!$E$30&lt;&gt;"√",COUNTA($E$3:$E$514)&lt;ROW()-2,COUNTBLANK($C$3:$C$514)=512),"",ROW()-2)</f>
        <v/>
      </c>
      <c r="G82" s="22" t="str">
        <f ca="1" t="shared" si="80"/>
        <v/>
      </c>
      <c r="H82" s="31" t="str">
        <f ca="1" t="shared" si="81"/>
        <v/>
      </c>
      <c r="I82" s="31"/>
      <c r="K82" s="22" t="str">
        <f ca="1">IF(OR(使用指南!$E$30&lt;&gt;"√",$F82=""),"",$F82)</f>
        <v/>
      </c>
      <c r="L82" s="22" t="str">
        <f ca="1" t="shared" si="82"/>
        <v/>
      </c>
      <c r="M82" s="39"/>
      <c r="N82" s="39"/>
      <c r="O82" s="39"/>
      <c r="P82" s="66" t="str">
        <f ca="1">IF($K82="","",IF(T82&lt;&gt;"","/",IF(比赛操作!$C$10="手动编排",$M82+$N82,IF(比赛操作!$C$10="抽签编排",417-VLOOKUP(L82,I:K,3,0)))))</f>
        <v/>
      </c>
      <c r="Q82" s="33" t="str">
        <f ca="1">IF($K82="","",IF(T82&lt;&gt;"","/",RANK($P82,$P$3:$P$434)+COUNTIF($P$3:$P82,$P82)-1))</f>
        <v/>
      </c>
      <c r="R82" s="33" t="str">
        <f ca="1" t="shared" si="83"/>
        <v/>
      </c>
      <c r="S82" s="70">
        <f ca="1" t="shared" si="84"/>
        <v>0</v>
      </c>
      <c r="T82" s="31"/>
      <c r="U82" s="67" t="str">
        <f ca="1" t="shared" si="85"/>
        <v/>
      </c>
      <c r="V82" s="67" t="str">
        <f ca="1" t="shared" si="86"/>
        <v/>
      </c>
      <c r="W82" s="67" t="str">
        <f ca="1" t="shared" si="87"/>
        <v/>
      </c>
      <c r="X82" s="67" t="str">
        <f ca="1" t="shared" si="88"/>
        <v/>
      </c>
      <c r="Y82" s="67" t="str">
        <f ca="1" t="shared" si="89"/>
        <v/>
      </c>
      <c r="Z82" s="67" t="str">
        <f ca="1" t="shared" si="90"/>
        <v/>
      </c>
      <c r="AA82" s="67" t="str">
        <f ca="1" t="shared" si="91"/>
        <v/>
      </c>
      <c r="AB82" s="67" t="str">
        <f ca="1" t="shared" si="92"/>
        <v/>
      </c>
      <c r="AQ82" s="70"/>
      <c r="AR82" s="70"/>
      <c r="AS82" s="70">
        <f ca="1" t="shared" si="72"/>
        <v>0</v>
      </c>
      <c r="AT82" s="31"/>
      <c r="BQ82" s="70"/>
      <c r="BR82" s="70"/>
      <c r="BS82" s="70">
        <f ca="1" t="shared" si="73"/>
        <v>0</v>
      </c>
      <c r="BT82" s="31"/>
      <c r="CQ82" s="70"/>
      <c r="CR82" s="70"/>
      <c r="CS82" s="70">
        <f ca="1" t="shared" si="74"/>
        <v>0</v>
      </c>
      <c r="CT82" s="31"/>
      <c r="DQ82" s="70"/>
      <c r="DR82" s="70"/>
      <c r="DS82" s="70">
        <f ca="1" t="shared" si="75"/>
        <v>0</v>
      </c>
      <c r="DT82" s="31"/>
      <c r="EQ82" s="70"/>
      <c r="ER82" s="70"/>
      <c r="ES82" s="70">
        <f ca="1" t="shared" si="76"/>
        <v>0</v>
      </c>
      <c r="ET82" s="31"/>
      <c r="FQ82" s="70"/>
      <c r="FR82" s="70"/>
      <c r="FS82" s="70">
        <f ca="1" t="shared" si="77"/>
        <v>0</v>
      </c>
      <c r="FT82" s="31"/>
      <c r="GQ82" s="70"/>
      <c r="GR82" s="70"/>
      <c r="GS82" s="70">
        <f ca="1" t="shared" si="78"/>
        <v>0</v>
      </c>
      <c r="GT82" s="31"/>
      <c r="HQ82" s="70"/>
      <c r="HR82" s="70"/>
      <c r="HS82" s="70">
        <f ca="1" t="shared" si="79"/>
        <v>0</v>
      </c>
      <c r="HT82" s="31"/>
    </row>
    <row r="83" spans="1:228">
      <c r="A83" s="22" t="str">
        <f>IF(OR(使用指南!$E$30="",比赛操作!$C$10="",$E83=""),"",ROW())</f>
        <v/>
      </c>
      <c r="B83" s="22" t="str">
        <f>IF(OR(使用指南!$E$30="",比赛操作!$C$10="",$E83=""),"",RANK($A83,$A$3:$A$514,1))</f>
        <v/>
      </c>
      <c r="C83" s="22" t="str">
        <f ca="1">IF(OR(使用指南!$E$30="",比赛操作!$C$10="",$E83=""),"",IF(比赛操作!$C$10="抽签编排",RAND(),ROW()-2))</f>
        <v/>
      </c>
      <c r="D83" s="22" t="str">
        <f ca="1" t="shared" si="71"/>
        <v/>
      </c>
      <c r="E83" s="31"/>
      <c r="F83" s="22" t="str">
        <f ca="1">IF(OR(使用指南!$E$30&lt;&gt;"√",COUNTA($E$3:$E$514)&lt;ROW()-2,COUNTBLANK($C$3:$C$514)=512),"",ROW()-2)</f>
        <v/>
      </c>
      <c r="G83" s="22" t="str">
        <f ca="1" t="shared" si="80"/>
        <v/>
      </c>
      <c r="H83" s="31" t="str">
        <f ca="1" t="shared" si="81"/>
        <v/>
      </c>
      <c r="I83" s="31"/>
      <c r="K83" s="22" t="str">
        <f ca="1">IF(OR(使用指南!$E$30&lt;&gt;"√",$F83=""),"",$F83)</f>
        <v/>
      </c>
      <c r="L83" s="22" t="str">
        <f ca="1" t="shared" si="82"/>
        <v/>
      </c>
      <c r="M83" s="39"/>
      <c r="N83" s="39"/>
      <c r="O83" s="39"/>
      <c r="P83" s="66" t="str">
        <f ca="1">IF($K83="","",IF(T83&lt;&gt;"","/",IF(比赛操作!$C$10="手动编排",$M83+$N83,IF(比赛操作!$C$10="抽签编排",417-VLOOKUP(L83,I:K,3,0)))))</f>
        <v/>
      </c>
      <c r="Q83" s="33" t="str">
        <f ca="1">IF($K83="","",IF(T83&lt;&gt;"","/",RANK($P83,$P$3:$P$434)+COUNTIF($P$3:$P83,$P83)-1))</f>
        <v/>
      </c>
      <c r="R83" s="33" t="str">
        <f ca="1" t="shared" si="83"/>
        <v/>
      </c>
      <c r="S83" s="70">
        <f ca="1" t="shared" si="84"/>
        <v>0</v>
      </c>
      <c r="T83" s="31"/>
      <c r="U83" s="67" t="str">
        <f ca="1" t="shared" si="85"/>
        <v/>
      </c>
      <c r="V83" s="67" t="str">
        <f ca="1" t="shared" si="86"/>
        <v/>
      </c>
      <c r="W83" s="67" t="str">
        <f ca="1" t="shared" si="87"/>
        <v/>
      </c>
      <c r="X83" s="67" t="str">
        <f ca="1" t="shared" si="88"/>
        <v/>
      </c>
      <c r="Y83" s="67" t="str">
        <f ca="1" t="shared" si="89"/>
        <v/>
      </c>
      <c r="Z83" s="67" t="str">
        <f ca="1" t="shared" si="90"/>
        <v/>
      </c>
      <c r="AA83" s="67" t="str">
        <f ca="1" t="shared" si="91"/>
        <v/>
      </c>
      <c r="AB83" s="67" t="str">
        <f ca="1" t="shared" si="92"/>
        <v/>
      </c>
      <c r="AQ83" s="70"/>
      <c r="AR83" s="70"/>
      <c r="AS83" s="70">
        <f ca="1" t="shared" si="72"/>
        <v>0</v>
      </c>
      <c r="AT83" s="31"/>
      <c r="BQ83" s="70"/>
      <c r="BR83" s="70"/>
      <c r="BS83" s="70">
        <f ca="1" t="shared" si="73"/>
        <v>0</v>
      </c>
      <c r="BT83" s="31"/>
      <c r="CQ83" s="70"/>
      <c r="CR83" s="70"/>
      <c r="CS83" s="70">
        <f ca="1" t="shared" si="74"/>
        <v>0</v>
      </c>
      <c r="CT83" s="31"/>
      <c r="DQ83" s="70"/>
      <c r="DR83" s="70"/>
      <c r="DS83" s="70">
        <f ca="1" t="shared" si="75"/>
        <v>0</v>
      </c>
      <c r="DT83" s="31"/>
      <c r="EQ83" s="70"/>
      <c r="ER83" s="70"/>
      <c r="ES83" s="70">
        <f ca="1" t="shared" si="76"/>
        <v>0</v>
      </c>
      <c r="ET83" s="31"/>
      <c r="FQ83" s="70"/>
      <c r="FR83" s="70"/>
      <c r="FS83" s="70">
        <f ca="1" t="shared" si="77"/>
        <v>0</v>
      </c>
      <c r="FT83" s="31"/>
      <c r="GQ83" s="70"/>
      <c r="GR83" s="70"/>
      <c r="GS83" s="70">
        <f ca="1" t="shared" si="78"/>
        <v>0</v>
      </c>
      <c r="GT83" s="31"/>
      <c r="HQ83" s="70"/>
      <c r="HR83" s="70"/>
      <c r="HS83" s="70">
        <f ca="1" t="shared" si="79"/>
        <v>0</v>
      </c>
      <c r="HT83" s="31"/>
    </row>
    <row r="84" spans="1:228">
      <c r="A84" s="22" t="str">
        <f>IF(OR(使用指南!$E$30="",比赛操作!$C$10="",$E84=""),"",ROW())</f>
        <v/>
      </c>
      <c r="B84" s="22" t="str">
        <f>IF(OR(使用指南!$E$30="",比赛操作!$C$10="",$E84=""),"",RANK($A84,$A$3:$A$514,1))</f>
        <v/>
      </c>
      <c r="C84" s="22" t="str">
        <f ca="1">IF(OR(使用指南!$E$30="",比赛操作!$C$10="",$E84=""),"",IF(比赛操作!$C$10="抽签编排",RAND(),ROW()-2))</f>
        <v/>
      </c>
      <c r="D84" s="22" t="str">
        <f ca="1" t="shared" si="71"/>
        <v/>
      </c>
      <c r="E84" s="31"/>
      <c r="F84" s="22" t="str">
        <f ca="1">IF(OR(使用指南!$E$30&lt;&gt;"√",COUNTA($E$3:$E$514)&lt;ROW()-2,COUNTBLANK($C$3:$C$514)=512),"",ROW()-2)</f>
        <v/>
      </c>
      <c r="G84" s="22" t="str">
        <f ca="1" t="shared" si="80"/>
        <v/>
      </c>
      <c r="H84" s="31" t="str">
        <f ca="1" t="shared" si="81"/>
        <v/>
      </c>
      <c r="I84" s="31"/>
      <c r="K84" s="22" t="str">
        <f ca="1">IF(OR(使用指南!$E$30&lt;&gt;"√",$F84=""),"",$F84)</f>
        <v/>
      </c>
      <c r="L84" s="22" t="str">
        <f ca="1" t="shared" si="82"/>
        <v/>
      </c>
      <c r="M84" s="39"/>
      <c r="N84" s="39"/>
      <c r="O84" s="39"/>
      <c r="P84" s="66" t="str">
        <f ca="1">IF($K84="","",IF(T84&lt;&gt;"","/",IF(比赛操作!$C$10="手动编排",$M84+$N84,IF(比赛操作!$C$10="抽签编排",417-VLOOKUP(L84,I:K,3,0)))))</f>
        <v/>
      </c>
      <c r="Q84" s="33" t="str">
        <f ca="1">IF($K84="","",IF(T84&lt;&gt;"","/",RANK($P84,$P$3:$P$434)+COUNTIF($P$3:$P84,$P84)-1))</f>
        <v/>
      </c>
      <c r="R84" s="33" t="str">
        <f ca="1" t="shared" si="83"/>
        <v/>
      </c>
      <c r="S84" s="70">
        <f ca="1" t="shared" si="84"/>
        <v>0</v>
      </c>
      <c r="T84" s="31"/>
      <c r="U84" s="67" t="str">
        <f ca="1" t="shared" ref="U84:U93" si="93">IF(INDIRECT(ADDRESS(ROW(),COLUMN($T:$T)+26*(COLUMN()-COLUMN($T:$T))))="","",INDIRECT(ADDRESS(ROW(),COLUMN($T:$T)+26*(COLUMN()-COLUMN($T:$T)))))</f>
        <v/>
      </c>
      <c r="V84" s="67" t="str">
        <f ca="1" t="shared" ref="V84:V93" si="94">IF(INDIRECT(ADDRESS(ROW(),COLUMN($T:$T)+26*(COLUMN()-COLUMN($T:$T))))="","",INDIRECT(ADDRESS(ROW(),COLUMN($T:$T)+26*(COLUMN()-COLUMN($T:$T)))))</f>
        <v/>
      </c>
      <c r="W84" s="67" t="str">
        <f ca="1" t="shared" ref="W84:W93" si="95">IF(INDIRECT(ADDRESS(ROW(),COLUMN($T:$T)+26*(COLUMN()-COLUMN($T:$T))))="","",INDIRECT(ADDRESS(ROW(),COLUMN($T:$T)+26*(COLUMN()-COLUMN($T:$T)))))</f>
        <v/>
      </c>
      <c r="X84" s="67" t="str">
        <f ca="1" t="shared" ref="X84:X93" si="96">IF(INDIRECT(ADDRESS(ROW(),COLUMN($T:$T)+26*(COLUMN()-COLUMN($T:$T))))="","",INDIRECT(ADDRESS(ROW(),COLUMN($T:$T)+26*(COLUMN()-COLUMN($T:$T)))))</f>
        <v/>
      </c>
      <c r="Y84" s="67" t="str">
        <f ca="1" t="shared" ref="Y84:Y93" si="97">IF(INDIRECT(ADDRESS(ROW(),COLUMN($T:$T)+26*(COLUMN()-COLUMN($T:$T))))="","",INDIRECT(ADDRESS(ROW(),COLUMN($T:$T)+26*(COLUMN()-COLUMN($T:$T)))))</f>
        <v/>
      </c>
      <c r="Z84" s="67" t="str">
        <f ca="1" t="shared" ref="Z84:Z93" si="98">IF(INDIRECT(ADDRESS(ROW(),COLUMN($T:$T)+26*(COLUMN()-COLUMN($T:$T))))="","",INDIRECT(ADDRESS(ROW(),COLUMN($T:$T)+26*(COLUMN()-COLUMN($T:$T)))))</f>
        <v/>
      </c>
      <c r="AA84" s="67" t="str">
        <f ca="1" t="shared" ref="AA84:AA93" si="99">IF(INDIRECT(ADDRESS(ROW(),COLUMN($T:$T)+26*(COLUMN()-COLUMN($T:$T))))="","",INDIRECT(ADDRESS(ROW(),COLUMN($T:$T)+26*(COLUMN()-COLUMN($T:$T)))))</f>
        <v/>
      </c>
      <c r="AB84" s="67" t="str">
        <f ca="1" t="shared" ref="AB84:AB93" si="100">IF(INDIRECT(ADDRESS(ROW(),COLUMN($T:$T)+26*(COLUMN()-COLUMN($T:$T))))="","",INDIRECT(ADDRESS(ROW(),COLUMN($T:$T)+26*(COLUMN()-COLUMN($T:$T)))))</f>
        <v/>
      </c>
      <c r="AQ84" s="70"/>
      <c r="AR84" s="70"/>
      <c r="AS84" s="70">
        <f ca="1" t="shared" si="72"/>
        <v>0</v>
      </c>
      <c r="AT84" s="31"/>
      <c r="BQ84" s="70"/>
      <c r="BR84" s="70"/>
      <c r="BS84" s="70">
        <f ca="1" t="shared" si="73"/>
        <v>0</v>
      </c>
      <c r="BT84" s="31"/>
      <c r="CQ84" s="70"/>
      <c r="CR84" s="70"/>
      <c r="CS84" s="70">
        <f ca="1" t="shared" si="74"/>
        <v>0</v>
      </c>
      <c r="CT84" s="31"/>
      <c r="DQ84" s="70"/>
      <c r="DR84" s="70"/>
      <c r="DS84" s="70">
        <f ca="1" t="shared" si="75"/>
        <v>0</v>
      </c>
      <c r="DT84" s="31"/>
      <c r="EQ84" s="70"/>
      <c r="ER84" s="70"/>
      <c r="ES84" s="70">
        <f ca="1" t="shared" si="76"/>
        <v>0</v>
      </c>
      <c r="ET84" s="31"/>
      <c r="FQ84" s="70"/>
      <c r="FR84" s="70"/>
      <c r="FS84" s="70">
        <f ca="1" t="shared" si="77"/>
        <v>0</v>
      </c>
      <c r="FT84" s="31"/>
      <c r="GQ84" s="70"/>
      <c r="GR84" s="70"/>
      <c r="GS84" s="70">
        <f ca="1" t="shared" si="78"/>
        <v>0</v>
      </c>
      <c r="GT84" s="31"/>
      <c r="HQ84" s="70"/>
      <c r="HR84" s="70"/>
      <c r="HS84" s="70">
        <f ca="1" t="shared" si="79"/>
        <v>0</v>
      </c>
      <c r="HT84" s="31"/>
    </row>
    <row r="85" spans="1:228">
      <c r="A85" s="22" t="str">
        <f>IF(OR(使用指南!$E$30="",比赛操作!$C$10="",$E85=""),"",ROW())</f>
        <v/>
      </c>
      <c r="B85" s="22" t="str">
        <f>IF(OR(使用指南!$E$30="",比赛操作!$C$10="",$E85=""),"",RANK($A85,$A$3:$A$514,1))</f>
        <v/>
      </c>
      <c r="C85" s="22" t="str">
        <f ca="1">IF(OR(使用指南!$E$30="",比赛操作!$C$10="",$E85=""),"",IF(比赛操作!$C$10="抽签编排",RAND(),ROW()-2))</f>
        <v/>
      </c>
      <c r="D85" s="22" t="str">
        <f ca="1" t="shared" si="71"/>
        <v/>
      </c>
      <c r="E85" s="31"/>
      <c r="F85" s="22" t="str">
        <f ca="1">IF(OR(使用指南!$E$30&lt;&gt;"√",COUNTA($E$3:$E$514)&lt;ROW()-2,COUNTBLANK($C$3:$C$514)=512),"",ROW()-2)</f>
        <v/>
      </c>
      <c r="G85" s="22" t="str">
        <f ca="1" t="shared" si="80"/>
        <v/>
      </c>
      <c r="H85" s="31" t="str">
        <f ca="1" t="shared" si="81"/>
        <v/>
      </c>
      <c r="I85" s="31"/>
      <c r="K85" s="22" t="str">
        <f ca="1">IF(OR(使用指南!$E$30&lt;&gt;"√",$F85=""),"",$F85)</f>
        <v/>
      </c>
      <c r="L85" s="22" t="str">
        <f ca="1" t="shared" si="82"/>
        <v/>
      </c>
      <c r="M85" s="39"/>
      <c r="N85" s="39"/>
      <c r="O85" s="39"/>
      <c r="P85" s="66" t="str">
        <f ca="1">IF($K85="","",IF(T85&lt;&gt;"","/",IF(比赛操作!$C$10="手动编排",$M85+$N85,IF(比赛操作!$C$10="抽签编排",417-VLOOKUP(L85,I:K,3,0)))))</f>
        <v/>
      </c>
      <c r="Q85" s="33" t="str">
        <f ca="1">IF($K85="","",IF(T85&lt;&gt;"","/",RANK($P85,$P$3:$P$434)+COUNTIF($P$3:$P85,$P85)-1))</f>
        <v/>
      </c>
      <c r="R85" s="33" t="str">
        <f ca="1" t="shared" si="83"/>
        <v/>
      </c>
      <c r="S85" s="70">
        <f ca="1" t="shared" si="84"/>
        <v>0</v>
      </c>
      <c r="T85" s="31"/>
      <c r="U85" s="67" t="str">
        <f ca="1" t="shared" si="93"/>
        <v/>
      </c>
      <c r="V85" s="67" t="str">
        <f ca="1" t="shared" si="94"/>
        <v/>
      </c>
      <c r="W85" s="67" t="str">
        <f ca="1" t="shared" si="95"/>
        <v/>
      </c>
      <c r="X85" s="67" t="str">
        <f ca="1" t="shared" si="96"/>
        <v/>
      </c>
      <c r="Y85" s="67" t="str">
        <f ca="1" t="shared" si="97"/>
        <v/>
      </c>
      <c r="Z85" s="67" t="str">
        <f ca="1" t="shared" si="98"/>
        <v/>
      </c>
      <c r="AA85" s="67" t="str">
        <f ca="1" t="shared" si="99"/>
        <v/>
      </c>
      <c r="AB85" s="67" t="str">
        <f ca="1" t="shared" si="100"/>
        <v/>
      </c>
      <c r="AQ85" s="70"/>
      <c r="AR85" s="70"/>
      <c r="AS85" s="70">
        <f ca="1" t="shared" si="72"/>
        <v>0</v>
      </c>
      <c r="AT85" s="31"/>
      <c r="BQ85" s="70"/>
      <c r="BR85" s="70"/>
      <c r="BS85" s="70">
        <f ca="1" t="shared" si="73"/>
        <v>0</v>
      </c>
      <c r="BT85" s="31"/>
      <c r="CQ85" s="70"/>
      <c r="CR85" s="70"/>
      <c r="CS85" s="70">
        <f ca="1" t="shared" si="74"/>
        <v>0</v>
      </c>
      <c r="CT85" s="31"/>
      <c r="DQ85" s="70"/>
      <c r="DR85" s="70"/>
      <c r="DS85" s="70">
        <f ca="1" t="shared" si="75"/>
        <v>0</v>
      </c>
      <c r="DT85" s="31"/>
      <c r="EQ85" s="70"/>
      <c r="ER85" s="70"/>
      <c r="ES85" s="70">
        <f ca="1" t="shared" si="76"/>
        <v>0</v>
      </c>
      <c r="ET85" s="31"/>
      <c r="FQ85" s="70"/>
      <c r="FR85" s="70"/>
      <c r="FS85" s="70">
        <f ca="1" t="shared" si="77"/>
        <v>0</v>
      </c>
      <c r="FT85" s="31"/>
      <c r="GQ85" s="70"/>
      <c r="GR85" s="70"/>
      <c r="GS85" s="70">
        <f ca="1" t="shared" si="78"/>
        <v>0</v>
      </c>
      <c r="GT85" s="31"/>
      <c r="HQ85" s="70"/>
      <c r="HR85" s="70"/>
      <c r="HS85" s="70">
        <f ca="1" t="shared" si="79"/>
        <v>0</v>
      </c>
      <c r="HT85" s="31"/>
    </row>
    <row r="86" spans="1:228">
      <c r="A86" s="22" t="str">
        <f>IF(OR(使用指南!$E$30="",比赛操作!$C$10="",$E86=""),"",ROW())</f>
        <v/>
      </c>
      <c r="B86" s="22" t="str">
        <f>IF(OR(使用指南!$E$30="",比赛操作!$C$10="",$E86=""),"",RANK($A86,$A$3:$A$514,1))</f>
        <v/>
      </c>
      <c r="C86" s="22" t="str">
        <f ca="1">IF(OR(使用指南!$E$30="",比赛操作!$C$10="",$E86=""),"",IF(比赛操作!$C$10="抽签编排",RAND(),ROW()-2))</f>
        <v/>
      </c>
      <c r="D86" s="22" t="str">
        <f ca="1" t="shared" si="71"/>
        <v/>
      </c>
      <c r="E86" s="31"/>
      <c r="F86" s="22" t="str">
        <f ca="1">IF(OR(使用指南!$E$30&lt;&gt;"√",COUNTA($E$3:$E$514)&lt;ROW()-2,COUNTBLANK($C$3:$C$514)=512),"",ROW()-2)</f>
        <v/>
      </c>
      <c r="G86" s="22" t="str">
        <f ca="1" t="shared" si="80"/>
        <v/>
      </c>
      <c r="H86" s="31" t="str">
        <f ca="1" t="shared" si="81"/>
        <v/>
      </c>
      <c r="I86" s="31"/>
      <c r="K86" s="22" t="str">
        <f ca="1">IF(OR(使用指南!$E$30&lt;&gt;"√",$F86=""),"",$F86)</f>
        <v/>
      </c>
      <c r="L86" s="22" t="str">
        <f ca="1" t="shared" si="82"/>
        <v/>
      </c>
      <c r="M86" s="39"/>
      <c r="N86" s="39"/>
      <c r="O86" s="39"/>
      <c r="P86" s="66" t="str">
        <f ca="1">IF($K86="","",IF(T86&lt;&gt;"","/",IF(比赛操作!$C$10="手动编排",$M86+$N86,IF(比赛操作!$C$10="抽签编排",417-VLOOKUP(L86,I:K,3,0)))))</f>
        <v/>
      </c>
      <c r="Q86" s="33" t="str">
        <f ca="1">IF($K86="","",IF(T86&lt;&gt;"","/",RANK($P86,$P$3:$P$434)+COUNTIF($P$3:$P86,$P86)-1))</f>
        <v/>
      </c>
      <c r="R86" s="33" t="str">
        <f ca="1" t="shared" si="83"/>
        <v/>
      </c>
      <c r="S86" s="70">
        <f ca="1" t="shared" si="84"/>
        <v>0</v>
      </c>
      <c r="T86" s="31"/>
      <c r="U86" s="67" t="str">
        <f ca="1" t="shared" si="93"/>
        <v/>
      </c>
      <c r="V86" s="67" t="str">
        <f ca="1" t="shared" si="94"/>
        <v/>
      </c>
      <c r="W86" s="67" t="str">
        <f ca="1" t="shared" si="95"/>
        <v/>
      </c>
      <c r="X86" s="67" t="str">
        <f ca="1" t="shared" si="96"/>
        <v/>
      </c>
      <c r="Y86" s="67" t="str">
        <f ca="1" t="shared" si="97"/>
        <v/>
      </c>
      <c r="Z86" s="67" t="str">
        <f ca="1" t="shared" si="98"/>
        <v/>
      </c>
      <c r="AA86" s="67" t="str">
        <f ca="1" t="shared" si="99"/>
        <v/>
      </c>
      <c r="AB86" s="67" t="str">
        <f ca="1" t="shared" si="100"/>
        <v/>
      </c>
      <c r="AQ86" s="70"/>
      <c r="AR86" s="70"/>
      <c r="AS86" s="70">
        <f ca="1" t="shared" si="72"/>
        <v>0</v>
      </c>
      <c r="AT86" s="31"/>
      <c r="BQ86" s="70"/>
      <c r="BR86" s="70"/>
      <c r="BS86" s="70">
        <f ca="1" t="shared" si="73"/>
        <v>0</v>
      </c>
      <c r="BT86" s="31"/>
      <c r="CQ86" s="70"/>
      <c r="CR86" s="70"/>
      <c r="CS86" s="70">
        <f ca="1" t="shared" si="74"/>
        <v>0</v>
      </c>
      <c r="CT86" s="31"/>
      <c r="DQ86" s="70"/>
      <c r="DR86" s="70"/>
      <c r="DS86" s="70">
        <f ca="1" t="shared" si="75"/>
        <v>0</v>
      </c>
      <c r="DT86" s="31"/>
      <c r="EQ86" s="70"/>
      <c r="ER86" s="70"/>
      <c r="ES86" s="70">
        <f ca="1" t="shared" si="76"/>
        <v>0</v>
      </c>
      <c r="ET86" s="31"/>
      <c r="FQ86" s="70"/>
      <c r="FR86" s="70"/>
      <c r="FS86" s="70">
        <f ca="1" t="shared" si="77"/>
        <v>0</v>
      </c>
      <c r="FT86" s="31"/>
      <c r="GQ86" s="70"/>
      <c r="GR86" s="70"/>
      <c r="GS86" s="70">
        <f ca="1" t="shared" si="78"/>
        <v>0</v>
      </c>
      <c r="GT86" s="31"/>
      <c r="HQ86" s="70"/>
      <c r="HR86" s="70"/>
      <c r="HS86" s="70">
        <f ca="1" t="shared" si="79"/>
        <v>0</v>
      </c>
      <c r="HT86" s="31"/>
    </row>
    <row r="87" spans="1:228">
      <c r="A87" s="22" t="str">
        <f>IF(OR(使用指南!$E$30="",比赛操作!$C$10="",$E87=""),"",ROW())</f>
        <v/>
      </c>
      <c r="B87" s="22" t="str">
        <f>IF(OR(使用指南!$E$30="",比赛操作!$C$10="",$E87=""),"",RANK($A87,$A$3:$A$514,1))</f>
        <v/>
      </c>
      <c r="C87" s="22" t="str">
        <f ca="1">IF(OR(使用指南!$E$30="",比赛操作!$C$10="",$E87=""),"",IF(比赛操作!$C$10="抽签编排",RAND(),ROW()-2))</f>
        <v/>
      </c>
      <c r="D87" s="22" t="str">
        <f ca="1" t="shared" si="71"/>
        <v/>
      </c>
      <c r="E87" s="31"/>
      <c r="F87" s="22" t="str">
        <f ca="1">IF(OR(使用指南!$E$30&lt;&gt;"√",COUNTA($E$3:$E$514)&lt;ROW()-2,COUNTBLANK($C$3:$C$514)=512),"",ROW()-2)</f>
        <v/>
      </c>
      <c r="G87" s="22" t="str">
        <f ca="1" t="shared" si="80"/>
        <v/>
      </c>
      <c r="H87" s="31" t="str">
        <f ca="1" t="shared" si="81"/>
        <v/>
      </c>
      <c r="I87" s="31"/>
      <c r="K87" s="22" t="str">
        <f ca="1">IF(OR(使用指南!$E$30&lt;&gt;"√",$F87=""),"",$F87)</f>
        <v/>
      </c>
      <c r="L87" s="22" t="str">
        <f ca="1" t="shared" si="82"/>
        <v/>
      </c>
      <c r="M87" s="39"/>
      <c r="N87" s="39"/>
      <c r="O87" s="39"/>
      <c r="P87" s="66" t="str">
        <f ca="1">IF($K87="","",IF(T87&lt;&gt;"","/",IF(比赛操作!$C$10="手动编排",$M87+$N87,IF(比赛操作!$C$10="抽签编排",417-VLOOKUP(L87,I:K,3,0)))))</f>
        <v/>
      </c>
      <c r="Q87" s="33" t="str">
        <f ca="1">IF($K87="","",IF(T87&lt;&gt;"","/",RANK($P87,$P$3:$P$434)+COUNTIF($P$3:$P87,$P87)-1))</f>
        <v/>
      </c>
      <c r="R87" s="33" t="str">
        <f ca="1" t="shared" si="83"/>
        <v/>
      </c>
      <c r="S87" s="70">
        <f ca="1" t="shared" si="84"/>
        <v>0</v>
      </c>
      <c r="T87" s="31"/>
      <c r="U87" s="67" t="str">
        <f ca="1" t="shared" si="93"/>
        <v/>
      </c>
      <c r="V87" s="67" t="str">
        <f ca="1" t="shared" si="94"/>
        <v/>
      </c>
      <c r="W87" s="67" t="str">
        <f ca="1" t="shared" si="95"/>
        <v/>
      </c>
      <c r="X87" s="67" t="str">
        <f ca="1" t="shared" si="96"/>
        <v/>
      </c>
      <c r="Y87" s="67" t="str">
        <f ca="1" t="shared" si="97"/>
        <v/>
      </c>
      <c r="Z87" s="67" t="str">
        <f ca="1" t="shared" si="98"/>
        <v/>
      </c>
      <c r="AA87" s="67" t="str">
        <f ca="1" t="shared" si="99"/>
        <v/>
      </c>
      <c r="AB87" s="67" t="str">
        <f ca="1" t="shared" si="100"/>
        <v/>
      </c>
      <c r="AQ87" s="70"/>
      <c r="AR87" s="70"/>
      <c r="AS87" s="70">
        <f ca="1" t="shared" si="72"/>
        <v>0</v>
      </c>
      <c r="AT87" s="31"/>
      <c r="BQ87" s="70"/>
      <c r="BR87" s="70"/>
      <c r="BS87" s="70">
        <f ca="1" t="shared" si="73"/>
        <v>0</v>
      </c>
      <c r="BT87" s="31"/>
      <c r="CQ87" s="70"/>
      <c r="CR87" s="70"/>
      <c r="CS87" s="70">
        <f ca="1" t="shared" si="74"/>
        <v>0</v>
      </c>
      <c r="CT87" s="31"/>
      <c r="DQ87" s="70"/>
      <c r="DR87" s="70"/>
      <c r="DS87" s="70">
        <f ca="1" t="shared" si="75"/>
        <v>0</v>
      </c>
      <c r="DT87" s="31"/>
      <c r="EQ87" s="70"/>
      <c r="ER87" s="70"/>
      <c r="ES87" s="70">
        <f ca="1" t="shared" si="76"/>
        <v>0</v>
      </c>
      <c r="ET87" s="31"/>
      <c r="FQ87" s="70"/>
      <c r="FR87" s="70"/>
      <c r="FS87" s="70">
        <f ca="1" t="shared" si="77"/>
        <v>0</v>
      </c>
      <c r="FT87" s="31"/>
      <c r="GQ87" s="70"/>
      <c r="GR87" s="70"/>
      <c r="GS87" s="70">
        <f ca="1" t="shared" si="78"/>
        <v>0</v>
      </c>
      <c r="GT87" s="31"/>
      <c r="HQ87" s="70"/>
      <c r="HR87" s="70"/>
      <c r="HS87" s="70">
        <f ca="1" t="shared" si="79"/>
        <v>0</v>
      </c>
      <c r="HT87" s="31"/>
    </row>
    <row r="88" spans="1:228">
      <c r="A88" s="22" t="str">
        <f>IF(OR(使用指南!$E$30="",比赛操作!$C$10="",$E88=""),"",ROW())</f>
        <v/>
      </c>
      <c r="B88" s="22" t="str">
        <f>IF(OR(使用指南!$E$30="",比赛操作!$C$10="",$E88=""),"",RANK($A88,$A$3:$A$514,1))</f>
        <v/>
      </c>
      <c r="C88" s="22" t="str">
        <f ca="1">IF(OR(使用指南!$E$30="",比赛操作!$C$10="",$E88=""),"",IF(比赛操作!$C$10="抽签编排",RAND(),ROW()-2))</f>
        <v/>
      </c>
      <c r="D88" s="22" t="str">
        <f ca="1" t="shared" si="71"/>
        <v/>
      </c>
      <c r="E88" s="31"/>
      <c r="F88" s="22" t="str">
        <f ca="1">IF(OR(使用指南!$E$30&lt;&gt;"√",COUNTA($E$3:$E$514)&lt;ROW()-2,COUNTBLANK($C$3:$C$514)=512),"",ROW()-2)</f>
        <v/>
      </c>
      <c r="G88" s="22" t="str">
        <f ca="1" t="shared" si="80"/>
        <v/>
      </c>
      <c r="H88" s="31" t="str">
        <f ca="1" t="shared" si="81"/>
        <v/>
      </c>
      <c r="I88" s="31"/>
      <c r="K88" s="22" t="str">
        <f ca="1">IF(OR(使用指南!$E$30&lt;&gt;"√",$F88=""),"",$F88)</f>
        <v/>
      </c>
      <c r="L88" s="22" t="str">
        <f ca="1" t="shared" si="82"/>
        <v/>
      </c>
      <c r="M88" s="39"/>
      <c r="N88" s="39"/>
      <c r="O88" s="39"/>
      <c r="P88" s="66" t="str">
        <f ca="1">IF($K88="","",IF(T88&lt;&gt;"","/",IF(比赛操作!$C$10="手动编排",$M88+$N88,IF(比赛操作!$C$10="抽签编排",417-VLOOKUP(L88,I:K,3,0)))))</f>
        <v/>
      </c>
      <c r="Q88" s="33" t="str">
        <f ca="1">IF($K88="","",IF(T88&lt;&gt;"","/",RANK($P88,$P$3:$P$434)+COUNTIF($P$3:$P88,$P88)-1))</f>
        <v/>
      </c>
      <c r="R88" s="33" t="str">
        <f ca="1" t="shared" si="83"/>
        <v/>
      </c>
      <c r="S88" s="70">
        <f ca="1" t="shared" si="84"/>
        <v>0</v>
      </c>
      <c r="T88" s="31"/>
      <c r="U88" s="67" t="str">
        <f ca="1" t="shared" si="93"/>
        <v/>
      </c>
      <c r="V88" s="67" t="str">
        <f ca="1" t="shared" si="94"/>
        <v/>
      </c>
      <c r="W88" s="67" t="str">
        <f ca="1" t="shared" si="95"/>
        <v/>
      </c>
      <c r="X88" s="67" t="str">
        <f ca="1" t="shared" si="96"/>
        <v/>
      </c>
      <c r="Y88" s="67" t="str">
        <f ca="1" t="shared" si="97"/>
        <v/>
      </c>
      <c r="Z88" s="67" t="str">
        <f ca="1" t="shared" si="98"/>
        <v/>
      </c>
      <c r="AA88" s="67" t="str">
        <f ca="1" t="shared" si="99"/>
        <v/>
      </c>
      <c r="AB88" s="67" t="str">
        <f ca="1" t="shared" si="100"/>
        <v/>
      </c>
      <c r="AQ88" s="70"/>
      <c r="AR88" s="70"/>
      <c r="AS88" s="70">
        <f ca="1" t="shared" si="72"/>
        <v>0</v>
      </c>
      <c r="AT88" s="31"/>
      <c r="BQ88" s="70"/>
      <c r="BR88" s="70"/>
      <c r="BS88" s="70">
        <f ca="1" t="shared" si="73"/>
        <v>0</v>
      </c>
      <c r="BT88" s="31"/>
      <c r="CQ88" s="70"/>
      <c r="CR88" s="70"/>
      <c r="CS88" s="70">
        <f ca="1" t="shared" si="74"/>
        <v>0</v>
      </c>
      <c r="CT88" s="31"/>
      <c r="DQ88" s="70"/>
      <c r="DR88" s="70"/>
      <c r="DS88" s="70">
        <f ca="1" t="shared" si="75"/>
        <v>0</v>
      </c>
      <c r="DT88" s="31"/>
      <c r="EQ88" s="70"/>
      <c r="ER88" s="70"/>
      <c r="ES88" s="70">
        <f ca="1" t="shared" si="76"/>
        <v>0</v>
      </c>
      <c r="ET88" s="31"/>
      <c r="FQ88" s="70"/>
      <c r="FR88" s="70"/>
      <c r="FS88" s="70">
        <f ca="1" t="shared" si="77"/>
        <v>0</v>
      </c>
      <c r="FT88" s="31"/>
      <c r="GQ88" s="70"/>
      <c r="GR88" s="70"/>
      <c r="GS88" s="70">
        <f ca="1" t="shared" si="78"/>
        <v>0</v>
      </c>
      <c r="GT88" s="31"/>
      <c r="HQ88" s="70"/>
      <c r="HR88" s="70"/>
      <c r="HS88" s="70">
        <f ca="1" t="shared" si="79"/>
        <v>0</v>
      </c>
      <c r="HT88" s="31"/>
    </row>
    <row r="89" spans="1:228">
      <c r="A89" s="22" t="str">
        <f>IF(OR(使用指南!$E$30="",比赛操作!$C$10="",$E89=""),"",ROW())</f>
        <v/>
      </c>
      <c r="B89" s="22" t="str">
        <f>IF(OR(使用指南!$E$30="",比赛操作!$C$10="",$E89=""),"",RANK($A89,$A$3:$A$514,1))</f>
        <v/>
      </c>
      <c r="C89" s="22" t="str">
        <f ca="1">IF(OR(使用指南!$E$30="",比赛操作!$C$10="",$E89=""),"",IF(比赛操作!$C$10="抽签编排",RAND(),ROW()-2))</f>
        <v/>
      </c>
      <c r="D89" s="22" t="str">
        <f ca="1" t="shared" si="71"/>
        <v/>
      </c>
      <c r="E89" s="31"/>
      <c r="F89" s="22" t="str">
        <f ca="1">IF(OR(使用指南!$E$30&lt;&gt;"√",COUNTA($E$3:$E$514)&lt;ROW()-2,COUNTBLANK($C$3:$C$514)=512),"",ROW()-2)</f>
        <v/>
      </c>
      <c r="G89" s="22" t="str">
        <f ca="1" t="shared" si="80"/>
        <v/>
      </c>
      <c r="H89" s="31" t="str">
        <f ca="1" t="shared" si="81"/>
        <v/>
      </c>
      <c r="I89" s="31"/>
      <c r="K89" s="22" t="str">
        <f ca="1">IF(OR(使用指南!$E$30&lt;&gt;"√",$F89=""),"",$F89)</f>
        <v/>
      </c>
      <c r="L89" s="22" t="str">
        <f ca="1" t="shared" si="82"/>
        <v/>
      </c>
      <c r="M89" s="39"/>
      <c r="N89" s="39"/>
      <c r="O89" s="39"/>
      <c r="P89" s="66" t="str">
        <f ca="1">IF($K89="","",IF(T89&lt;&gt;"","/",IF(比赛操作!$C$10="手动编排",$M89+$N89,IF(比赛操作!$C$10="抽签编排",417-VLOOKUP(L89,I:K,3,0)))))</f>
        <v/>
      </c>
      <c r="Q89" s="33" t="str">
        <f ca="1">IF($K89="","",IF(T89&lt;&gt;"","/",RANK($P89,$P$3:$P$434)+COUNTIF($P$3:$P89,$P89)-1))</f>
        <v/>
      </c>
      <c r="R89" s="33" t="str">
        <f ca="1" t="shared" si="83"/>
        <v/>
      </c>
      <c r="S89" s="70">
        <f ca="1" t="shared" si="84"/>
        <v>0</v>
      </c>
      <c r="T89" s="31"/>
      <c r="U89" s="67" t="str">
        <f ca="1" t="shared" si="93"/>
        <v/>
      </c>
      <c r="V89" s="67" t="str">
        <f ca="1" t="shared" si="94"/>
        <v/>
      </c>
      <c r="W89" s="67" t="str">
        <f ca="1" t="shared" si="95"/>
        <v/>
      </c>
      <c r="X89" s="67" t="str">
        <f ca="1" t="shared" si="96"/>
        <v/>
      </c>
      <c r="Y89" s="67" t="str">
        <f ca="1" t="shared" si="97"/>
        <v/>
      </c>
      <c r="Z89" s="67" t="str">
        <f ca="1" t="shared" si="98"/>
        <v/>
      </c>
      <c r="AA89" s="67" t="str">
        <f ca="1" t="shared" si="99"/>
        <v/>
      </c>
      <c r="AB89" s="67" t="str">
        <f ca="1" t="shared" si="100"/>
        <v/>
      </c>
      <c r="AQ89" s="70"/>
      <c r="AR89" s="70"/>
      <c r="AS89" s="70">
        <f ca="1" t="shared" si="72"/>
        <v>0</v>
      </c>
      <c r="AT89" s="31"/>
      <c r="BQ89" s="70"/>
      <c r="BR89" s="70"/>
      <c r="BS89" s="70">
        <f ca="1" t="shared" si="73"/>
        <v>0</v>
      </c>
      <c r="BT89" s="31"/>
      <c r="CQ89" s="70"/>
      <c r="CR89" s="70"/>
      <c r="CS89" s="70">
        <f ca="1" t="shared" si="74"/>
        <v>0</v>
      </c>
      <c r="CT89" s="31"/>
      <c r="DQ89" s="70"/>
      <c r="DR89" s="70"/>
      <c r="DS89" s="70">
        <f ca="1" t="shared" si="75"/>
        <v>0</v>
      </c>
      <c r="DT89" s="31"/>
      <c r="EQ89" s="70"/>
      <c r="ER89" s="70"/>
      <c r="ES89" s="70">
        <f ca="1" t="shared" si="76"/>
        <v>0</v>
      </c>
      <c r="ET89" s="31"/>
      <c r="FQ89" s="70"/>
      <c r="FR89" s="70"/>
      <c r="FS89" s="70">
        <f ca="1" t="shared" si="77"/>
        <v>0</v>
      </c>
      <c r="FT89" s="31"/>
      <c r="GQ89" s="70"/>
      <c r="GR89" s="70"/>
      <c r="GS89" s="70">
        <f ca="1" t="shared" si="78"/>
        <v>0</v>
      </c>
      <c r="GT89" s="31"/>
      <c r="HQ89" s="70"/>
      <c r="HR89" s="70"/>
      <c r="HS89" s="70">
        <f ca="1" t="shared" si="79"/>
        <v>0</v>
      </c>
      <c r="HT89" s="31"/>
    </row>
    <row r="90" spans="1:228">
      <c r="A90" s="22" t="str">
        <f>IF(OR(使用指南!$E$30="",比赛操作!$C$10="",$E90=""),"",ROW())</f>
        <v/>
      </c>
      <c r="B90" s="22" t="str">
        <f>IF(OR(使用指南!$E$30="",比赛操作!$C$10="",$E90=""),"",RANK($A90,$A$3:$A$514,1))</f>
        <v/>
      </c>
      <c r="C90" s="22" t="str">
        <f ca="1">IF(OR(使用指南!$E$30="",比赛操作!$C$10="",$E90=""),"",IF(比赛操作!$C$10="抽签编排",RAND(),ROW()-2))</f>
        <v/>
      </c>
      <c r="D90" s="22" t="str">
        <f ca="1" t="shared" si="71"/>
        <v/>
      </c>
      <c r="E90" s="31"/>
      <c r="F90" s="22" t="str">
        <f ca="1">IF(OR(使用指南!$E$30&lt;&gt;"√",COUNTA($E$3:$E$514)&lt;ROW()-2,COUNTBLANK($C$3:$C$514)=512),"",ROW()-2)</f>
        <v/>
      </c>
      <c r="G90" s="22" t="str">
        <f ca="1" t="shared" si="80"/>
        <v/>
      </c>
      <c r="H90" s="31" t="str">
        <f ca="1" t="shared" si="81"/>
        <v/>
      </c>
      <c r="I90" s="31"/>
      <c r="K90" s="22" t="str">
        <f ca="1">IF(OR(使用指南!$E$30&lt;&gt;"√",$F90=""),"",$F90)</f>
        <v/>
      </c>
      <c r="L90" s="22" t="str">
        <f ca="1" t="shared" si="82"/>
        <v/>
      </c>
      <c r="M90" s="39"/>
      <c r="N90" s="39"/>
      <c r="O90" s="39"/>
      <c r="P90" s="66" t="str">
        <f ca="1">IF($K90="","",IF(T90&lt;&gt;"","/",IF(比赛操作!$C$10="手动编排",$M90+$N90,IF(比赛操作!$C$10="抽签编排",417-VLOOKUP(L90,I:K,3,0)))))</f>
        <v/>
      </c>
      <c r="Q90" s="33" t="str">
        <f ca="1">IF($K90="","",IF(T90&lt;&gt;"","/",RANK($P90,$P$3:$P$434)+COUNTIF($P$3:$P90,$P90)-1))</f>
        <v/>
      </c>
      <c r="R90" s="33" t="str">
        <f ca="1" t="shared" si="83"/>
        <v/>
      </c>
      <c r="S90" s="70">
        <f ca="1" t="shared" si="84"/>
        <v>0</v>
      </c>
      <c r="T90" s="31"/>
      <c r="U90" s="67" t="str">
        <f ca="1" t="shared" si="93"/>
        <v/>
      </c>
      <c r="V90" s="67" t="str">
        <f ca="1" t="shared" si="94"/>
        <v/>
      </c>
      <c r="W90" s="67" t="str">
        <f ca="1" t="shared" si="95"/>
        <v/>
      </c>
      <c r="X90" s="67" t="str">
        <f ca="1" t="shared" si="96"/>
        <v/>
      </c>
      <c r="Y90" s="67" t="str">
        <f ca="1" t="shared" si="97"/>
        <v/>
      </c>
      <c r="Z90" s="67" t="str">
        <f ca="1" t="shared" si="98"/>
        <v/>
      </c>
      <c r="AA90" s="67" t="str">
        <f ca="1" t="shared" si="99"/>
        <v/>
      </c>
      <c r="AB90" s="67" t="str">
        <f ca="1" t="shared" si="100"/>
        <v/>
      </c>
      <c r="AQ90" s="70"/>
      <c r="AR90" s="70"/>
      <c r="AS90" s="70">
        <f ca="1" t="shared" si="72"/>
        <v>0</v>
      </c>
      <c r="AT90" s="31"/>
      <c r="BQ90" s="70"/>
      <c r="BR90" s="70"/>
      <c r="BS90" s="70">
        <f ca="1" t="shared" si="73"/>
        <v>0</v>
      </c>
      <c r="BT90" s="31"/>
      <c r="CQ90" s="70"/>
      <c r="CR90" s="70"/>
      <c r="CS90" s="70">
        <f ca="1" t="shared" si="74"/>
        <v>0</v>
      </c>
      <c r="CT90" s="31"/>
      <c r="DQ90" s="70"/>
      <c r="DR90" s="70"/>
      <c r="DS90" s="70">
        <f ca="1" t="shared" si="75"/>
        <v>0</v>
      </c>
      <c r="DT90" s="31"/>
      <c r="EQ90" s="70"/>
      <c r="ER90" s="70"/>
      <c r="ES90" s="70">
        <f ca="1" t="shared" si="76"/>
        <v>0</v>
      </c>
      <c r="ET90" s="31"/>
      <c r="FQ90" s="70"/>
      <c r="FR90" s="70"/>
      <c r="FS90" s="70">
        <f ca="1" t="shared" si="77"/>
        <v>0</v>
      </c>
      <c r="FT90" s="31"/>
      <c r="GQ90" s="70"/>
      <c r="GR90" s="70"/>
      <c r="GS90" s="70">
        <f ca="1" t="shared" si="78"/>
        <v>0</v>
      </c>
      <c r="GT90" s="31"/>
      <c r="HQ90" s="70"/>
      <c r="HR90" s="70"/>
      <c r="HS90" s="70">
        <f ca="1" t="shared" si="79"/>
        <v>0</v>
      </c>
      <c r="HT90" s="31"/>
    </row>
    <row r="91" spans="1:228">
      <c r="A91" s="22" t="str">
        <f>IF(OR(使用指南!$E$30="",比赛操作!$C$10="",$E91=""),"",ROW())</f>
        <v/>
      </c>
      <c r="B91" s="22" t="str">
        <f>IF(OR(使用指南!$E$30="",比赛操作!$C$10="",$E91=""),"",RANK($A91,$A$3:$A$514,1))</f>
        <v/>
      </c>
      <c r="C91" s="22" t="str">
        <f ca="1">IF(OR(使用指南!$E$30="",比赛操作!$C$10="",$E91=""),"",IF(比赛操作!$C$10="抽签编排",RAND(),ROW()-2))</f>
        <v/>
      </c>
      <c r="D91" s="22" t="str">
        <f ca="1" t="shared" si="71"/>
        <v/>
      </c>
      <c r="E91" s="31"/>
      <c r="F91" s="22" t="str">
        <f ca="1">IF(OR(使用指南!$E$30&lt;&gt;"√",COUNTA($E$3:$E$514)&lt;ROW()-2,COUNTBLANK($C$3:$C$514)=512),"",ROW()-2)</f>
        <v/>
      </c>
      <c r="G91" s="22" t="str">
        <f ca="1" t="shared" si="80"/>
        <v/>
      </c>
      <c r="H91" s="31" t="str">
        <f ca="1" t="shared" si="81"/>
        <v/>
      </c>
      <c r="I91" s="31"/>
      <c r="K91" s="22" t="str">
        <f ca="1">IF(OR(使用指南!$E$30&lt;&gt;"√",$F91=""),"",$F91)</f>
        <v/>
      </c>
      <c r="L91" s="22" t="str">
        <f ca="1" t="shared" si="82"/>
        <v/>
      </c>
      <c r="M91" s="39"/>
      <c r="N91" s="39"/>
      <c r="O91" s="39"/>
      <c r="P91" s="66" t="str">
        <f ca="1">IF($K91="","",IF(T91&lt;&gt;"","/",IF(比赛操作!$C$10="手动编排",$M91+$N91,IF(比赛操作!$C$10="抽签编排",417-VLOOKUP(L91,I:K,3,0)))))</f>
        <v/>
      </c>
      <c r="Q91" s="33" t="str">
        <f ca="1">IF($K91="","",IF(T91&lt;&gt;"","/",RANK($P91,$P$3:$P$434)+COUNTIF($P$3:$P91,$P91)-1))</f>
        <v/>
      </c>
      <c r="R91" s="33" t="str">
        <f ca="1" t="shared" si="83"/>
        <v/>
      </c>
      <c r="S91" s="70">
        <f ca="1" t="shared" si="84"/>
        <v>0</v>
      </c>
      <c r="T91" s="31"/>
      <c r="U91" s="67" t="str">
        <f ca="1" t="shared" si="93"/>
        <v/>
      </c>
      <c r="V91" s="67" t="str">
        <f ca="1" t="shared" si="94"/>
        <v/>
      </c>
      <c r="W91" s="67" t="str">
        <f ca="1" t="shared" si="95"/>
        <v/>
      </c>
      <c r="X91" s="67" t="str">
        <f ca="1" t="shared" si="96"/>
        <v/>
      </c>
      <c r="Y91" s="67" t="str">
        <f ca="1" t="shared" si="97"/>
        <v/>
      </c>
      <c r="Z91" s="67" t="str">
        <f ca="1" t="shared" si="98"/>
        <v/>
      </c>
      <c r="AA91" s="67" t="str">
        <f ca="1" t="shared" si="99"/>
        <v/>
      </c>
      <c r="AB91" s="67" t="str">
        <f ca="1" t="shared" si="100"/>
        <v/>
      </c>
      <c r="AQ91" s="70"/>
      <c r="AR91" s="70"/>
      <c r="AS91" s="70">
        <f ca="1" t="shared" si="72"/>
        <v>0</v>
      </c>
      <c r="AT91" s="31"/>
      <c r="BQ91" s="70"/>
      <c r="BR91" s="70"/>
      <c r="BS91" s="70">
        <f ca="1" t="shared" si="73"/>
        <v>0</v>
      </c>
      <c r="BT91" s="31"/>
      <c r="CQ91" s="70"/>
      <c r="CR91" s="70"/>
      <c r="CS91" s="70">
        <f ca="1" t="shared" si="74"/>
        <v>0</v>
      </c>
      <c r="CT91" s="31"/>
      <c r="DQ91" s="70"/>
      <c r="DR91" s="70"/>
      <c r="DS91" s="70">
        <f ca="1" t="shared" si="75"/>
        <v>0</v>
      </c>
      <c r="DT91" s="31"/>
      <c r="EQ91" s="70"/>
      <c r="ER91" s="70"/>
      <c r="ES91" s="70">
        <f ca="1" t="shared" si="76"/>
        <v>0</v>
      </c>
      <c r="ET91" s="31"/>
      <c r="FQ91" s="70"/>
      <c r="FR91" s="70"/>
      <c r="FS91" s="70">
        <f ca="1" t="shared" si="77"/>
        <v>0</v>
      </c>
      <c r="FT91" s="31"/>
      <c r="GQ91" s="70"/>
      <c r="GR91" s="70"/>
      <c r="GS91" s="70">
        <f ca="1" t="shared" si="78"/>
        <v>0</v>
      </c>
      <c r="GT91" s="31"/>
      <c r="HQ91" s="70"/>
      <c r="HR91" s="70"/>
      <c r="HS91" s="70">
        <f ca="1" t="shared" si="79"/>
        <v>0</v>
      </c>
      <c r="HT91" s="31"/>
    </row>
    <row r="92" spans="1:228">
      <c r="A92" s="22" t="str">
        <f>IF(OR(使用指南!$E$30="",比赛操作!$C$10="",$E92=""),"",ROW())</f>
        <v/>
      </c>
      <c r="B92" s="22" t="str">
        <f>IF(OR(使用指南!$E$30="",比赛操作!$C$10="",$E92=""),"",RANK($A92,$A$3:$A$514,1))</f>
        <v/>
      </c>
      <c r="C92" s="22" t="str">
        <f ca="1">IF(OR(使用指南!$E$30="",比赛操作!$C$10="",$E92=""),"",IF(比赛操作!$C$10="抽签编排",RAND(),ROW()-2))</f>
        <v/>
      </c>
      <c r="D92" s="22" t="str">
        <f ca="1" t="shared" si="71"/>
        <v/>
      </c>
      <c r="E92" s="31"/>
      <c r="F92" s="22" t="str">
        <f ca="1">IF(OR(使用指南!$E$30&lt;&gt;"√",COUNTA($E$3:$E$514)&lt;ROW()-2,COUNTBLANK($C$3:$C$514)=512),"",ROW()-2)</f>
        <v/>
      </c>
      <c r="G92" s="22" t="str">
        <f ca="1" t="shared" si="80"/>
        <v/>
      </c>
      <c r="H92" s="31" t="str">
        <f ca="1" t="shared" si="81"/>
        <v/>
      </c>
      <c r="I92" s="31"/>
      <c r="K92" s="22" t="str">
        <f ca="1">IF(OR(使用指南!$E$30&lt;&gt;"√",$F92=""),"",$F92)</f>
        <v/>
      </c>
      <c r="L92" s="22" t="str">
        <f ca="1" t="shared" si="82"/>
        <v/>
      </c>
      <c r="M92" s="39"/>
      <c r="N92" s="39"/>
      <c r="O92" s="39"/>
      <c r="P92" s="66" t="str">
        <f ca="1">IF($K92="","",IF(T92&lt;&gt;"","/",IF(比赛操作!$C$10="手动编排",$M92+$N92,IF(比赛操作!$C$10="抽签编排",417-VLOOKUP(L92,I:K,3,0)))))</f>
        <v/>
      </c>
      <c r="Q92" s="33" t="str">
        <f ca="1">IF($K92="","",IF(T92&lt;&gt;"","/",RANK($P92,$P$3:$P$434)+COUNTIF($P$3:$P92,$P92)-1))</f>
        <v/>
      </c>
      <c r="R92" s="33" t="str">
        <f ca="1" t="shared" si="83"/>
        <v/>
      </c>
      <c r="S92" s="70">
        <f ca="1" t="shared" si="84"/>
        <v>0</v>
      </c>
      <c r="T92" s="31"/>
      <c r="U92" s="67" t="str">
        <f ca="1" t="shared" si="93"/>
        <v/>
      </c>
      <c r="V92" s="67" t="str">
        <f ca="1" t="shared" si="94"/>
        <v/>
      </c>
      <c r="W92" s="67" t="str">
        <f ca="1" t="shared" si="95"/>
        <v/>
      </c>
      <c r="X92" s="67" t="str">
        <f ca="1" t="shared" si="96"/>
        <v/>
      </c>
      <c r="Y92" s="67" t="str">
        <f ca="1" t="shared" si="97"/>
        <v/>
      </c>
      <c r="Z92" s="67" t="str">
        <f ca="1" t="shared" si="98"/>
        <v/>
      </c>
      <c r="AA92" s="67" t="str">
        <f ca="1" t="shared" si="99"/>
        <v/>
      </c>
      <c r="AB92" s="67" t="str">
        <f ca="1" t="shared" si="100"/>
        <v/>
      </c>
      <c r="AQ92" s="70"/>
      <c r="AR92" s="70"/>
      <c r="AS92" s="70">
        <f ca="1" t="shared" si="72"/>
        <v>0</v>
      </c>
      <c r="AT92" s="31"/>
      <c r="BQ92" s="70"/>
      <c r="BR92" s="70"/>
      <c r="BS92" s="70">
        <f ca="1" t="shared" si="73"/>
        <v>0</v>
      </c>
      <c r="BT92" s="31"/>
      <c r="CQ92" s="70"/>
      <c r="CR92" s="70"/>
      <c r="CS92" s="70">
        <f ca="1" t="shared" si="74"/>
        <v>0</v>
      </c>
      <c r="CT92" s="31"/>
      <c r="DQ92" s="70"/>
      <c r="DR92" s="70"/>
      <c r="DS92" s="70">
        <f ca="1" t="shared" si="75"/>
        <v>0</v>
      </c>
      <c r="DT92" s="31"/>
      <c r="EQ92" s="70"/>
      <c r="ER92" s="70"/>
      <c r="ES92" s="70">
        <f ca="1" t="shared" si="76"/>
        <v>0</v>
      </c>
      <c r="ET92" s="31"/>
      <c r="FQ92" s="70"/>
      <c r="FR92" s="70"/>
      <c r="FS92" s="70">
        <f ca="1" t="shared" si="77"/>
        <v>0</v>
      </c>
      <c r="FT92" s="31"/>
      <c r="GQ92" s="70"/>
      <c r="GR92" s="70"/>
      <c r="GS92" s="70">
        <f ca="1" t="shared" si="78"/>
        <v>0</v>
      </c>
      <c r="GT92" s="31"/>
      <c r="HQ92" s="70"/>
      <c r="HR92" s="70"/>
      <c r="HS92" s="70">
        <f ca="1" t="shared" si="79"/>
        <v>0</v>
      </c>
      <c r="HT92" s="31"/>
    </row>
    <row r="93" spans="1:228">
      <c r="A93" s="22" t="str">
        <f>IF(OR(使用指南!$E$30="",比赛操作!$C$10="",$E93=""),"",ROW())</f>
        <v/>
      </c>
      <c r="B93" s="22" t="str">
        <f>IF(OR(使用指南!$E$30="",比赛操作!$C$10="",$E93=""),"",RANK($A93,$A$3:$A$514,1))</f>
        <v/>
      </c>
      <c r="C93" s="22" t="str">
        <f ca="1">IF(OR(使用指南!$E$30="",比赛操作!$C$10="",$E93=""),"",IF(比赛操作!$C$10="抽签编排",RAND(),ROW()-2))</f>
        <v/>
      </c>
      <c r="D93" s="22" t="str">
        <f ca="1" t="shared" si="71"/>
        <v/>
      </c>
      <c r="E93" s="31"/>
      <c r="F93" s="22" t="str">
        <f ca="1">IF(OR(使用指南!$E$30&lt;&gt;"√",COUNTA($E$3:$E$514)&lt;ROW()-2,COUNTBLANK($C$3:$C$514)=512),"",ROW()-2)</f>
        <v/>
      </c>
      <c r="G93" s="22" t="str">
        <f ca="1" t="shared" si="80"/>
        <v/>
      </c>
      <c r="H93" s="31" t="str">
        <f ca="1" t="shared" si="81"/>
        <v/>
      </c>
      <c r="I93" s="31"/>
      <c r="K93" s="22" t="str">
        <f ca="1">IF(OR(使用指南!$E$30&lt;&gt;"√",$F93=""),"",$F93)</f>
        <v/>
      </c>
      <c r="L93" s="22" t="str">
        <f ca="1" t="shared" si="82"/>
        <v/>
      </c>
      <c r="M93" s="39"/>
      <c r="N93" s="39"/>
      <c r="O93" s="39"/>
      <c r="P93" s="66" t="str">
        <f ca="1">IF($K93="","",IF(T93&lt;&gt;"","/",IF(比赛操作!$C$10="手动编排",$M93+$N93,IF(比赛操作!$C$10="抽签编排",417-VLOOKUP(L93,I:K,3,0)))))</f>
        <v/>
      </c>
      <c r="Q93" s="33" t="str">
        <f ca="1">IF($K93="","",IF(T93&lt;&gt;"","/",RANK($P93,$P$3:$P$434)+COUNTIF($P$3:$P93,$P93)-1))</f>
        <v/>
      </c>
      <c r="R93" s="33" t="str">
        <f ca="1" t="shared" si="83"/>
        <v/>
      </c>
      <c r="S93" s="70">
        <f ca="1" t="shared" si="84"/>
        <v>0</v>
      </c>
      <c r="T93" s="31"/>
      <c r="U93" s="67" t="str">
        <f ca="1" t="shared" si="93"/>
        <v/>
      </c>
      <c r="V93" s="67" t="str">
        <f ca="1" t="shared" si="94"/>
        <v/>
      </c>
      <c r="W93" s="67" t="str">
        <f ca="1" t="shared" si="95"/>
        <v/>
      </c>
      <c r="X93" s="67" t="str">
        <f ca="1" t="shared" si="96"/>
        <v/>
      </c>
      <c r="Y93" s="67" t="str">
        <f ca="1" t="shared" si="97"/>
        <v/>
      </c>
      <c r="Z93" s="67" t="str">
        <f ca="1" t="shared" si="98"/>
        <v/>
      </c>
      <c r="AA93" s="67" t="str">
        <f ca="1" t="shared" si="99"/>
        <v/>
      </c>
      <c r="AB93" s="67" t="str">
        <f ca="1" t="shared" si="100"/>
        <v/>
      </c>
      <c r="AQ93" s="70"/>
      <c r="AR93" s="70"/>
      <c r="AS93" s="70">
        <f ca="1" t="shared" si="72"/>
        <v>0</v>
      </c>
      <c r="AT93" s="31"/>
      <c r="BQ93" s="70"/>
      <c r="BR93" s="70"/>
      <c r="BS93" s="70">
        <f ca="1" t="shared" si="73"/>
        <v>0</v>
      </c>
      <c r="BT93" s="31"/>
      <c r="CQ93" s="70"/>
      <c r="CR93" s="70"/>
      <c r="CS93" s="70">
        <f ca="1" t="shared" si="74"/>
        <v>0</v>
      </c>
      <c r="CT93" s="31"/>
      <c r="DQ93" s="70"/>
      <c r="DR93" s="70"/>
      <c r="DS93" s="70">
        <f ca="1" t="shared" si="75"/>
        <v>0</v>
      </c>
      <c r="DT93" s="31"/>
      <c r="EQ93" s="70"/>
      <c r="ER93" s="70"/>
      <c r="ES93" s="70">
        <f ca="1" t="shared" si="76"/>
        <v>0</v>
      </c>
      <c r="ET93" s="31"/>
      <c r="FQ93" s="70"/>
      <c r="FR93" s="70"/>
      <c r="FS93" s="70">
        <f ca="1" t="shared" si="77"/>
        <v>0</v>
      </c>
      <c r="FT93" s="31"/>
      <c r="GQ93" s="70"/>
      <c r="GR93" s="70"/>
      <c r="GS93" s="70">
        <f ca="1" t="shared" si="78"/>
        <v>0</v>
      </c>
      <c r="GT93" s="31"/>
      <c r="HQ93" s="70"/>
      <c r="HR93" s="70"/>
      <c r="HS93" s="70">
        <f ca="1" t="shared" si="79"/>
        <v>0</v>
      </c>
      <c r="HT93" s="31"/>
    </row>
    <row r="94" spans="1:228">
      <c r="A94" s="22" t="str">
        <f>IF(OR(使用指南!$E$30="",比赛操作!$C$10="",$E94=""),"",ROW())</f>
        <v/>
      </c>
      <c r="B94" s="22" t="str">
        <f>IF(OR(使用指南!$E$30="",比赛操作!$C$10="",$E94=""),"",RANK($A94,$A$3:$A$514,1))</f>
        <v/>
      </c>
      <c r="C94" s="22" t="str">
        <f ca="1">IF(OR(使用指南!$E$30="",比赛操作!$C$10="",$E94=""),"",IF(比赛操作!$C$10="抽签编排",RAND(),ROW()-2))</f>
        <v/>
      </c>
      <c r="D94" s="22" t="str">
        <f ca="1" t="shared" si="71"/>
        <v/>
      </c>
      <c r="E94" s="31"/>
      <c r="F94" s="22" t="str">
        <f ca="1">IF(OR(使用指南!$E$30&lt;&gt;"√",COUNTA($E$3:$E$514)&lt;ROW()-2,COUNTBLANK($C$3:$C$514)=512),"",ROW()-2)</f>
        <v/>
      </c>
      <c r="G94" s="22" t="str">
        <f ca="1" t="shared" si="80"/>
        <v/>
      </c>
      <c r="H94" s="31" t="str">
        <f ca="1" t="shared" si="81"/>
        <v/>
      </c>
      <c r="I94" s="31"/>
      <c r="K94" s="22" t="str">
        <f ca="1">IF(OR(使用指南!$E$30&lt;&gt;"√",$F94=""),"",$F94)</f>
        <v/>
      </c>
      <c r="L94" s="22" t="str">
        <f ca="1" t="shared" si="82"/>
        <v/>
      </c>
      <c r="M94" s="39"/>
      <c r="N94" s="39"/>
      <c r="O94" s="39"/>
      <c r="P94" s="66" t="str">
        <f ca="1">IF($K94="","",IF(T94&lt;&gt;"","/",IF(比赛操作!$C$10="手动编排",$M94+$N94,IF(比赛操作!$C$10="抽签编排",417-VLOOKUP(L94,I:K,3,0)))))</f>
        <v/>
      </c>
      <c r="Q94" s="33" t="str">
        <f ca="1">IF($K94="","",IF(T94&lt;&gt;"","/",RANK($P94,$P$3:$P$434)+COUNTIF($P$3:$P94,$P94)-1))</f>
        <v/>
      </c>
      <c r="R94" s="33" t="str">
        <f ca="1" t="shared" si="83"/>
        <v/>
      </c>
      <c r="S94" s="70">
        <f ca="1" t="shared" si="84"/>
        <v>0</v>
      </c>
      <c r="T94" s="31"/>
      <c r="U94" s="67" t="str">
        <f ca="1" t="shared" ref="U94:U103" si="101">IF(INDIRECT(ADDRESS(ROW(),COLUMN($T:$T)+26*(COLUMN()-COLUMN($T:$T))))="","",INDIRECT(ADDRESS(ROW(),COLUMN($T:$T)+26*(COLUMN()-COLUMN($T:$T)))))</f>
        <v/>
      </c>
      <c r="V94" s="67" t="str">
        <f ca="1" t="shared" ref="V94:V103" si="102">IF(INDIRECT(ADDRESS(ROW(),COLUMN($T:$T)+26*(COLUMN()-COLUMN($T:$T))))="","",INDIRECT(ADDRESS(ROW(),COLUMN($T:$T)+26*(COLUMN()-COLUMN($T:$T)))))</f>
        <v/>
      </c>
      <c r="W94" s="67" t="str">
        <f ca="1" t="shared" ref="W94:W103" si="103">IF(INDIRECT(ADDRESS(ROW(),COLUMN($T:$T)+26*(COLUMN()-COLUMN($T:$T))))="","",INDIRECT(ADDRESS(ROW(),COLUMN($T:$T)+26*(COLUMN()-COLUMN($T:$T)))))</f>
        <v/>
      </c>
      <c r="X94" s="67" t="str">
        <f ca="1" t="shared" ref="X94:X103" si="104">IF(INDIRECT(ADDRESS(ROW(),COLUMN($T:$T)+26*(COLUMN()-COLUMN($T:$T))))="","",INDIRECT(ADDRESS(ROW(),COLUMN($T:$T)+26*(COLUMN()-COLUMN($T:$T)))))</f>
        <v/>
      </c>
      <c r="Y94" s="67" t="str">
        <f ca="1" t="shared" ref="Y94:Y103" si="105">IF(INDIRECT(ADDRESS(ROW(),COLUMN($T:$T)+26*(COLUMN()-COLUMN($T:$T))))="","",INDIRECT(ADDRESS(ROW(),COLUMN($T:$T)+26*(COLUMN()-COLUMN($T:$T)))))</f>
        <v/>
      </c>
      <c r="Z94" s="67" t="str">
        <f ca="1" t="shared" ref="Z94:Z103" si="106">IF(INDIRECT(ADDRESS(ROW(),COLUMN($T:$T)+26*(COLUMN()-COLUMN($T:$T))))="","",INDIRECT(ADDRESS(ROW(),COLUMN($T:$T)+26*(COLUMN()-COLUMN($T:$T)))))</f>
        <v/>
      </c>
      <c r="AA94" s="67" t="str">
        <f ca="1" t="shared" ref="AA94:AA103" si="107">IF(INDIRECT(ADDRESS(ROW(),COLUMN($T:$T)+26*(COLUMN()-COLUMN($T:$T))))="","",INDIRECT(ADDRESS(ROW(),COLUMN($T:$T)+26*(COLUMN()-COLUMN($T:$T)))))</f>
        <v/>
      </c>
      <c r="AB94" s="67" t="str">
        <f ca="1" t="shared" ref="AB94:AB103" si="108">IF(INDIRECT(ADDRESS(ROW(),COLUMN($T:$T)+26*(COLUMN()-COLUMN($T:$T))))="","",INDIRECT(ADDRESS(ROW(),COLUMN($T:$T)+26*(COLUMN()-COLUMN($T:$T)))))</f>
        <v/>
      </c>
      <c r="AQ94" s="70"/>
      <c r="AR94" s="70"/>
      <c r="AS94" s="70">
        <f ca="1" t="shared" si="72"/>
        <v>0</v>
      </c>
      <c r="AT94" s="31"/>
      <c r="BQ94" s="70"/>
      <c r="BR94" s="70"/>
      <c r="BS94" s="70">
        <f ca="1" t="shared" si="73"/>
        <v>0</v>
      </c>
      <c r="BT94" s="31"/>
      <c r="CQ94" s="70"/>
      <c r="CR94" s="70"/>
      <c r="CS94" s="70">
        <f ca="1" t="shared" si="74"/>
        <v>0</v>
      </c>
      <c r="CT94" s="31"/>
      <c r="DQ94" s="70"/>
      <c r="DR94" s="70"/>
      <c r="DS94" s="70">
        <f ca="1" t="shared" si="75"/>
        <v>0</v>
      </c>
      <c r="DT94" s="31"/>
      <c r="EQ94" s="70"/>
      <c r="ER94" s="70"/>
      <c r="ES94" s="70">
        <f ca="1" t="shared" si="76"/>
        <v>0</v>
      </c>
      <c r="ET94" s="31"/>
      <c r="FQ94" s="70"/>
      <c r="FR94" s="70"/>
      <c r="FS94" s="70">
        <f ca="1" t="shared" si="77"/>
        <v>0</v>
      </c>
      <c r="FT94" s="31"/>
      <c r="GQ94" s="70"/>
      <c r="GR94" s="70"/>
      <c r="GS94" s="70">
        <f ca="1" t="shared" si="78"/>
        <v>0</v>
      </c>
      <c r="GT94" s="31"/>
      <c r="HQ94" s="70"/>
      <c r="HR94" s="70"/>
      <c r="HS94" s="70">
        <f ca="1" t="shared" si="79"/>
        <v>0</v>
      </c>
      <c r="HT94" s="31"/>
    </row>
    <row r="95" spans="1:228">
      <c r="A95" s="22" t="str">
        <f>IF(OR(使用指南!$E$30="",比赛操作!$C$10="",$E95=""),"",ROW())</f>
        <v/>
      </c>
      <c r="B95" s="22" t="str">
        <f>IF(OR(使用指南!$E$30="",比赛操作!$C$10="",$E95=""),"",RANK($A95,$A$3:$A$514,1))</f>
        <v/>
      </c>
      <c r="C95" s="22" t="str">
        <f ca="1">IF(OR(使用指南!$E$30="",比赛操作!$C$10="",$E95=""),"",IF(比赛操作!$C$10="抽签编排",RAND(),ROW()-2))</f>
        <v/>
      </c>
      <c r="D95" s="22" t="str">
        <f ca="1" t="shared" si="71"/>
        <v/>
      </c>
      <c r="E95" s="31"/>
      <c r="F95" s="22" t="str">
        <f ca="1">IF(OR(使用指南!$E$30&lt;&gt;"√",COUNTA($E$3:$E$514)&lt;ROW()-2,COUNTBLANK($C$3:$C$514)=512),"",ROW()-2)</f>
        <v/>
      </c>
      <c r="G95" s="22" t="str">
        <f ca="1" t="shared" si="80"/>
        <v/>
      </c>
      <c r="H95" s="31" t="str">
        <f ca="1" t="shared" si="81"/>
        <v/>
      </c>
      <c r="I95" s="31"/>
      <c r="K95" s="22" t="str">
        <f ca="1">IF(OR(使用指南!$E$30&lt;&gt;"√",$F95=""),"",$F95)</f>
        <v/>
      </c>
      <c r="L95" s="22" t="str">
        <f ca="1" t="shared" si="82"/>
        <v/>
      </c>
      <c r="M95" s="39"/>
      <c r="N95" s="39"/>
      <c r="O95" s="39"/>
      <c r="P95" s="66" t="str">
        <f ca="1">IF($K95="","",IF(T95&lt;&gt;"","/",IF(比赛操作!$C$10="手动编排",$M95+$N95,IF(比赛操作!$C$10="抽签编排",417-VLOOKUP(L95,I:K,3,0)))))</f>
        <v/>
      </c>
      <c r="Q95" s="33" t="str">
        <f ca="1">IF($K95="","",IF(T95&lt;&gt;"","/",RANK($P95,$P$3:$P$434)+COUNTIF($P$3:$P95,$P95)-1))</f>
        <v/>
      </c>
      <c r="R95" s="33" t="str">
        <f ca="1" t="shared" si="83"/>
        <v/>
      </c>
      <c r="S95" s="70">
        <f ca="1" t="shared" si="84"/>
        <v>0</v>
      </c>
      <c r="T95" s="31"/>
      <c r="U95" s="67" t="str">
        <f ca="1" t="shared" si="101"/>
        <v/>
      </c>
      <c r="V95" s="67" t="str">
        <f ca="1" t="shared" si="102"/>
        <v/>
      </c>
      <c r="W95" s="67" t="str">
        <f ca="1" t="shared" si="103"/>
        <v/>
      </c>
      <c r="X95" s="67" t="str">
        <f ca="1" t="shared" si="104"/>
        <v/>
      </c>
      <c r="Y95" s="67" t="str">
        <f ca="1" t="shared" si="105"/>
        <v/>
      </c>
      <c r="Z95" s="67" t="str">
        <f ca="1" t="shared" si="106"/>
        <v/>
      </c>
      <c r="AA95" s="67" t="str">
        <f ca="1" t="shared" si="107"/>
        <v/>
      </c>
      <c r="AB95" s="67" t="str">
        <f ca="1" t="shared" si="108"/>
        <v/>
      </c>
      <c r="AQ95" s="70"/>
      <c r="AR95" s="70"/>
      <c r="AS95" s="70">
        <f ca="1" t="shared" si="72"/>
        <v>0</v>
      </c>
      <c r="AT95" s="31"/>
      <c r="BQ95" s="70"/>
      <c r="BR95" s="70"/>
      <c r="BS95" s="70">
        <f ca="1" t="shared" si="73"/>
        <v>0</v>
      </c>
      <c r="BT95" s="31"/>
      <c r="CQ95" s="70"/>
      <c r="CR95" s="70"/>
      <c r="CS95" s="70">
        <f ca="1" t="shared" si="74"/>
        <v>0</v>
      </c>
      <c r="CT95" s="31"/>
      <c r="DQ95" s="70"/>
      <c r="DR95" s="70"/>
      <c r="DS95" s="70">
        <f ca="1" t="shared" si="75"/>
        <v>0</v>
      </c>
      <c r="DT95" s="31"/>
      <c r="EQ95" s="70"/>
      <c r="ER95" s="70"/>
      <c r="ES95" s="70">
        <f ca="1" t="shared" si="76"/>
        <v>0</v>
      </c>
      <c r="ET95" s="31"/>
      <c r="FQ95" s="70"/>
      <c r="FR95" s="70"/>
      <c r="FS95" s="70">
        <f ca="1" t="shared" si="77"/>
        <v>0</v>
      </c>
      <c r="FT95" s="31"/>
      <c r="GQ95" s="70"/>
      <c r="GR95" s="70"/>
      <c r="GS95" s="70">
        <f ca="1" t="shared" si="78"/>
        <v>0</v>
      </c>
      <c r="GT95" s="31"/>
      <c r="HQ95" s="70"/>
      <c r="HR95" s="70"/>
      <c r="HS95" s="70">
        <f ca="1" t="shared" si="79"/>
        <v>0</v>
      </c>
      <c r="HT95" s="31"/>
    </row>
    <row r="96" spans="1:228">
      <c r="A96" s="22" t="str">
        <f>IF(OR(使用指南!$E$30="",比赛操作!$C$10="",$E96=""),"",ROW())</f>
        <v/>
      </c>
      <c r="B96" s="22" t="str">
        <f>IF(OR(使用指南!$E$30="",比赛操作!$C$10="",$E96=""),"",RANK($A96,$A$3:$A$514,1))</f>
        <v/>
      </c>
      <c r="C96" s="22" t="str">
        <f ca="1">IF(OR(使用指南!$E$30="",比赛操作!$C$10="",$E96=""),"",IF(比赛操作!$C$10="抽签编排",RAND(),ROW()-2))</f>
        <v/>
      </c>
      <c r="D96" s="22" t="str">
        <f ca="1" t="shared" si="71"/>
        <v/>
      </c>
      <c r="E96" s="31"/>
      <c r="F96" s="22" t="str">
        <f ca="1">IF(OR(使用指南!$E$30&lt;&gt;"√",COUNTA($E$3:$E$514)&lt;ROW()-2,COUNTBLANK($C$3:$C$514)=512),"",ROW()-2)</f>
        <v/>
      </c>
      <c r="G96" s="22" t="str">
        <f ca="1" t="shared" si="80"/>
        <v/>
      </c>
      <c r="H96" s="31" t="str">
        <f ca="1" t="shared" si="81"/>
        <v/>
      </c>
      <c r="I96" s="31"/>
      <c r="K96" s="22" t="str">
        <f ca="1">IF(OR(使用指南!$E$30&lt;&gt;"√",$F96=""),"",$F96)</f>
        <v/>
      </c>
      <c r="L96" s="22" t="str">
        <f ca="1" t="shared" si="82"/>
        <v/>
      </c>
      <c r="M96" s="39"/>
      <c r="N96" s="39"/>
      <c r="O96" s="39"/>
      <c r="P96" s="66" t="str">
        <f ca="1">IF($K96="","",IF(T96&lt;&gt;"","/",IF(比赛操作!$C$10="手动编排",$M96+$N96,IF(比赛操作!$C$10="抽签编排",417-VLOOKUP(L96,I:K,3,0)))))</f>
        <v/>
      </c>
      <c r="Q96" s="33" t="str">
        <f ca="1">IF($K96="","",IF(T96&lt;&gt;"","/",RANK($P96,$P$3:$P$434)+COUNTIF($P$3:$P96,$P96)-1))</f>
        <v/>
      </c>
      <c r="R96" s="33" t="str">
        <f ca="1" t="shared" si="83"/>
        <v/>
      </c>
      <c r="S96" s="70">
        <f ca="1" t="shared" si="84"/>
        <v>0</v>
      </c>
      <c r="T96" s="31"/>
      <c r="U96" s="67" t="str">
        <f ca="1" t="shared" si="101"/>
        <v/>
      </c>
      <c r="V96" s="67" t="str">
        <f ca="1" t="shared" si="102"/>
        <v/>
      </c>
      <c r="W96" s="67" t="str">
        <f ca="1" t="shared" si="103"/>
        <v/>
      </c>
      <c r="X96" s="67" t="str">
        <f ca="1" t="shared" si="104"/>
        <v/>
      </c>
      <c r="Y96" s="67" t="str">
        <f ca="1" t="shared" si="105"/>
        <v/>
      </c>
      <c r="Z96" s="67" t="str">
        <f ca="1" t="shared" si="106"/>
        <v/>
      </c>
      <c r="AA96" s="67" t="str">
        <f ca="1" t="shared" si="107"/>
        <v/>
      </c>
      <c r="AB96" s="67" t="str">
        <f ca="1" t="shared" si="108"/>
        <v/>
      </c>
      <c r="AQ96" s="70"/>
      <c r="AR96" s="70"/>
      <c r="AS96" s="70">
        <f ca="1" t="shared" si="72"/>
        <v>0</v>
      </c>
      <c r="AT96" s="31"/>
      <c r="BQ96" s="70"/>
      <c r="BR96" s="70"/>
      <c r="BS96" s="70">
        <f ca="1" t="shared" si="73"/>
        <v>0</v>
      </c>
      <c r="BT96" s="31"/>
      <c r="CQ96" s="70"/>
      <c r="CR96" s="70"/>
      <c r="CS96" s="70">
        <f ca="1" t="shared" si="74"/>
        <v>0</v>
      </c>
      <c r="CT96" s="31"/>
      <c r="DQ96" s="70"/>
      <c r="DR96" s="70"/>
      <c r="DS96" s="70">
        <f ca="1" t="shared" si="75"/>
        <v>0</v>
      </c>
      <c r="DT96" s="31"/>
      <c r="EQ96" s="70"/>
      <c r="ER96" s="70"/>
      <c r="ES96" s="70">
        <f ca="1" t="shared" si="76"/>
        <v>0</v>
      </c>
      <c r="ET96" s="31"/>
      <c r="FQ96" s="70"/>
      <c r="FR96" s="70"/>
      <c r="FS96" s="70">
        <f ca="1" t="shared" si="77"/>
        <v>0</v>
      </c>
      <c r="FT96" s="31"/>
      <c r="GQ96" s="70"/>
      <c r="GR96" s="70"/>
      <c r="GS96" s="70">
        <f ca="1" t="shared" si="78"/>
        <v>0</v>
      </c>
      <c r="GT96" s="31"/>
      <c r="HQ96" s="70"/>
      <c r="HR96" s="70"/>
      <c r="HS96" s="70">
        <f ca="1" t="shared" si="79"/>
        <v>0</v>
      </c>
      <c r="HT96" s="31"/>
    </row>
    <row r="97" spans="1:228">
      <c r="A97" s="22" t="str">
        <f>IF(OR(使用指南!$E$30="",比赛操作!$C$10="",$E97=""),"",ROW())</f>
        <v/>
      </c>
      <c r="B97" s="22" t="str">
        <f>IF(OR(使用指南!$E$30="",比赛操作!$C$10="",$E97=""),"",RANK($A97,$A$3:$A$514,1))</f>
        <v/>
      </c>
      <c r="C97" s="22" t="str">
        <f ca="1">IF(OR(使用指南!$E$30="",比赛操作!$C$10="",$E97=""),"",IF(比赛操作!$C$10="抽签编排",RAND(),ROW()-2))</f>
        <v/>
      </c>
      <c r="D97" s="22" t="str">
        <f ca="1" t="shared" si="71"/>
        <v/>
      </c>
      <c r="E97" s="31"/>
      <c r="F97" s="22" t="str">
        <f ca="1">IF(OR(使用指南!$E$30&lt;&gt;"√",COUNTA($E$3:$E$514)&lt;ROW()-2,COUNTBLANK($C$3:$C$514)=512),"",ROW()-2)</f>
        <v/>
      </c>
      <c r="G97" s="22" t="str">
        <f ca="1" t="shared" si="80"/>
        <v/>
      </c>
      <c r="H97" s="31" t="str">
        <f ca="1" t="shared" si="81"/>
        <v/>
      </c>
      <c r="I97" s="31"/>
      <c r="K97" s="22" t="str">
        <f ca="1">IF(OR(使用指南!$E$30&lt;&gt;"√",$F97=""),"",$F97)</f>
        <v/>
      </c>
      <c r="L97" s="22" t="str">
        <f ca="1" t="shared" si="82"/>
        <v/>
      </c>
      <c r="M97" s="39"/>
      <c r="N97" s="39"/>
      <c r="O97" s="39"/>
      <c r="P97" s="66" t="str">
        <f ca="1">IF($K97="","",IF(T97&lt;&gt;"","/",IF(比赛操作!$C$10="手动编排",$M97+$N97,IF(比赛操作!$C$10="抽签编排",417-VLOOKUP(L97,I:K,3,0)))))</f>
        <v/>
      </c>
      <c r="Q97" s="33" t="str">
        <f ca="1">IF($K97="","",IF(T97&lt;&gt;"","/",RANK($P97,$P$3:$P$434)+COUNTIF($P$3:$P97,$P97)-1))</f>
        <v/>
      </c>
      <c r="R97" s="33" t="str">
        <f ca="1" t="shared" si="83"/>
        <v/>
      </c>
      <c r="S97" s="70">
        <f ca="1" t="shared" si="84"/>
        <v>0</v>
      </c>
      <c r="T97" s="31"/>
      <c r="U97" s="67" t="str">
        <f ca="1" t="shared" si="101"/>
        <v/>
      </c>
      <c r="V97" s="67" t="str">
        <f ca="1" t="shared" si="102"/>
        <v/>
      </c>
      <c r="W97" s="67" t="str">
        <f ca="1" t="shared" si="103"/>
        <v/>
      </c>
      <c r="X97" s="67" t="str">
        <f ca="1" t="shared" si="104"/>
        <v/>
      </c>
      <c r="Y97" s="67" t="str">
        <f ca="1" t="shared" si="105"/>
        <v/>
      </c>
      <c r="Z97" s="67" t="str">
        <f ca="1" t="shared" si="106"/>
        <v/>
      </c>
      <c r="AA97" s="67" t="str">
        <f ca="1" t="shared" si="107"/>
        <v/>
      </c>
      <c r="AB97" s="67" t="str">
        <f ca="1" t="shared" si="108"/>
        <v/>
      </c>
      <c r="AQ97" s="70"/>
      <c r="AR97" s="70"/>
      <c r="AS97" s="70">
        <f ca="1" t="shared" si="72"/>
        <v>0</v>
      </c>
      <c r="AT97" s="31"/>
      <c r="BQ97" s="70"/>
      <c r="BR97" s="70"/>
      <c r="BS97" s="70">
        <f ca="1" t="shared" si="73"/>
        <v>0</v>
      </c>
      <c r="BT97" s="31"/>
      <c r="CQ97" s="70"/>
      <c r="CR97" s="70"/>
      <c r="CS97" s="70">
        <f ca="1" t="shared" si="74"/>
        <v>0</v>
      </c>
      <c r="CT97" s="31"/>
      <c r="DQ97" s="70"/>
      <c r="DR97" s="70"/>
      <c r="DS97" s="70">
        <f ca="1" t="shared" si="75"/>
        <v>0</v>
      </c>
      <c r="DT97" s="31"/>
      <c r="EQ97" s="70"/>
      <c r="ER97" s="70"/>
      <c r="ES97" s="70">
        <f ca="1" t="shared" si="76"/>
        <v>0</v>
      </c>
      <c r="ET97" s="31"/>
      <c r="FQ97" s="70"/>
      <c r="FR97" s="70"/>
      <c r="FS97" s="70">
        <f ca="1" t="shared" si="77"/>
        <v>0</v>
      </c>
      <c r="FT97" s="31"/>
      <c r="GQ97" s="70"/>
      <c r="GR97" s="70"/>
      <c r="GS97" s="70">
        <f ca="1" t="shared" si="78"/>
        <v>0</v>
      </c>
      <c r="GT97" s="31"/>
      <c r="HQ97" s="70"/>
      <c r="HR97" s="70"/>
      <c r="HS97" s="70">
        <f ca="1" t="shared" si="79"/>
        <v>0</v>
      </c>
      <c r="HT97" s="31"/>
    </row>
    <row r="98" spans="1:228">
      <c r="A98" s="22" t="str">
        <f>IF(OR(使用指南!$E$30="",比赛操作!$C$10="",$E98=""),"",ROW())</f>
        <v/>
      </c>
      <c r="B98" s="22" t="str">
        <f>IF(OR(使用指南!$E$30="",比赛操作!$C$10="",$E98=""),"",RANK($A98,$A$3:$A$514,1))</f>
        <v/>
      </c>
      <c r="C98" s="22" t="str">
        <f ca="1">IF(OR(使用指南!$E$30="",比赛操作!$C$10="",$E98=""),"",IF(比赛操作!$C$10="抽签编排",RAND(),ROW()-2))</f>
        <v/>
      </c>
      <c r="D98" s="22" t="str">
        <f ca="1" t="shared" si="71"/>
        <v/>
      </c>
      <c r="E98" s="31"/>
      <c r="F98" s="22" t="str">
        <f ca="1">IF(OR(使用指南!$E$30&lt;&gt;"√",COUNTA($E$3:$E$514)&lt;ROW()-2,COUNTBLANK($C$3:$C$514)=512),"",ROW()-2)</f>
        <v/>
      </c>
      <c r="G98" s="22" t="str">
        <f ca="1" t="shared" si="80"/>
        <v/>
      </c>
      <c r="H98" s="31" t="str">
        <f ca="1" t="shared" si="81"/>
        <v/>
      </c>
      <c r="I98" s="31"/>
      <c r="K98" s="22" t="str">
        <f ca="1">IF(OR(使用指南!$E$30&lt;&gt;"√",$F98=""),"",$F98)</f>
        <v/>
      </c>
      <c r="L98" s="22" t="str">
        <f ca="1" t="shared" si="82"/>
        <v/>
      </c>
      <c r="M98" s="39"/>
      <c r="N98" s="39"/>
      <c r="O98" s="39"/>
      <c r="P98" s="66" t="str">
        <f ca="1">IF($K98="","",IF(T98&lt;&gt;"","/",IF(比赛操作!$C$10="手动编排",$M98+$N98,IF(比赛操作!$C$10="抽签编排",417-VLOOKUP(L98,I:K,3,0)))))</f>
        <v/>
      </c>
      <c r="Q98" s="33" t="str">
        <f ca="1">IF($K98="","",IF(T98&lt;&gt;"","/",RANK($P98,$P$3:$P$434)+COUNTIF($P$3:$P98,$P98)-1))</f>
        <v/>
      </c>
      <c r="R98" s="33" t="str">
        <f ca="1" t="shared" si="83"/>
        <v/>
      </c>
      <c r="S98" s="70">
        <f ca="1" t="shared" si="84"/>
        <v>0</v>
      </c>
      <c r="T98" s="31"/>
      <c r="U98" s="67" t="str">
        <f ca="1" t="shared" si="101"/>
        <v/>
      </c>
      <c r="V98" s="67" t="str">
        <f ca="1" t="shared" si="102"/>
        <v/>
      </c>
      <c r="W98" s="67" t="str">
        <f ca="1" t="shared" si="103"/>
        <v/>
      </c>
      <c r="X98" s="67" t="str">
        <f ca="1" t="shared" si="104"/>
        <v/>
      </c>
      <c r="Y98" s="67" t="str">
        <f ca="1" t="shared" si="105"/>
        <v/>
      </c>
      <c r="Z98" s="67" t="str">
        <f ca="1" t="shared" si="106"/>
        <v/>
      </c>
      <c r="AA98" s="67" t="str">
        <f ca="1" t="shared" si="107"/>
        <v/>
      </c>
      <c r="AB98" s="67" t="str">
        <f ca="1" t="shared" si="108"/>
        <v/>
      </c>
      <c r="AQ98" s="70"/>
      <c r="AR98" s="70"/>
      <c r="AS98" s="70">
        <f ca="1" t="shared" si="72"/>
        <v>0</v>
      </c>
      <c r="AT98" s="31"/>
      <c r="BQ98" s="70"/>
      <c r="BR98" s="70"/>
      <c r="BS98" s="70">
        <f ca="1" t="shared" si="73"/>
        <v>0</v>
      </c>
      <c r="BT98" s="31"/>
      <c r="CQ98" s="70"/>
      <c r="CR98" s="70"/>
      <c r="CS98" s="70">
        <f ca="1" t="shared" si="74"/>
        <v>0</v>
      </c>
      <c r="CT98" s="31"/>
      <c r="DQ98" s="70"/>
      <c r="DR98" s="70"/>
      <c r="DS98" s="70">
        <f ca="1" t="shared" si="75"/>
        <v>0</v>
      </c>
      <c r="DT98" s="31"/>
      <c r="EQ98" s="70"/>
      <c r="ER98" s="70"/>
      <c r="ES98" s="70">
        <f ca="1" t="shared" si="76"/>
        <v>0</v>
      </c>
      <c r="ET98" s="31"/>
      <c r="FQ98" s="70"/>
      <c r="FR98" s="70"/>
      <c r="FS98" s="70">
        <f ca="1" t="shared" si="77"/>
        <v>0</v>
      </c>
      <c r="FT98" s="31"/>
      <c r="GQ98" s="70"/>
      <c r="GR98" s="70"/>
      <c r="GS98" s="70">
        <f ca="1" t="shared" si="78"/>
        <v>0</v>
      </c>
      <c r="GT98" s="31"/>
      <c r="HQ98" s="70"/>
      <c r="HR98" s="70"/>
      <c r="HS98" s="70">
        <f ca="1" t="shared" si="79"/>
        <v>0</v>
      </c>
      <c r="HT98" s="31"/>
    </row>
    <row r="99" spans="1:228">
      <c r="A99" s="22" t="str">
        <f>IF(OR(使用指南!$E$30="",比赛操作!$C$10="",$E99=""),"",ROW())</f>
        <v/>
      </c>
      <c r="B99" s="22" t="str">
        <f>IF(OR(使用指南!$E$30="",比赛操作!$C$10="",$E99=""),"",RANK($A99,$A$3:$A$514,1))</f>
        <v/>
      </c>
      <c r="C99" s="22" t="str">
        <f ca="1">IF(OR(使用指南!$E$30="",比赛操作!$C$10="",$E99=""),"",IF(比赛操作!$C$10="抽签编排",RAND(),ROW()-2))</f>
        <v/>
      </c>
      <c r="D99" s="22" t="str">
        <f ca="1" t="shared" si="71"/>
        <v/>
      </c>
      <c r="E99" s="31"/>
      <c r="F99" s="22" t="str">
        <f ca="1">IF(OR(使用指南!$E$30&lt;&gt;"√",COUNTA($E$3:$E$514)&lt;ROW()-2,COUNTBLANK($C$3:$C$514)=512),"",ROW()-2)</f>
        <v/>
      </c>
      <c r="G99" s="22" t="str">
        <f ca="1" t="shared" si="80"/>
        <v/>
      </c>
      <c r="H99" s="31" t="str">
        <f ca="1" t="shared" si="81"/>
        <v/>
      </c>
      <c r="I99" s="31"/>
      <c r="K99" s="22" t="str">
        <f ca="1">IF(OR(使用指南!$E$30&lt;&gt;"√",$F99=""),"",$F99)</f>
        <v/>
      </c>
      <c r="L99" s="22" t="str">
        <f ca="1" t="shared" si="82"/>
        <v/>
      </c>
      <c r="M99" s="39"/>
      <c r="N99" s="39"/>
      <c r="O99" s="39"/>
      <c r="P99" s="66" t="str">
        <f ca="1">IF($K99="","",IF(T99&lt;&gt;"","/",IF(比赛操作!$C$10="手动编排",$M99+$N99,IF(比赛操作!$C$10="抽签编排",417-VLOOKUP(L99,I:K,3,0)))))</f>
        <v/>
      </c>
      <c r="Q99" s="33" t="str">
        <f ca="1">IF($K99="","",IF(T99&lt;&gt;"","/",RANK($P99,$P$3:$P$434)+COUNTIF($P$3:$P99,$P99)-1))</f>
        <v/>
      </c>
      <c r="R99" s="33" t="str">
        <f ca="1" t="shared" si="83"/>
        <v/>
      </c>
      <c r="S99" s="70">
        <f ca="1" t="shared" si="84"/>
        <v>0</v>
      </c>
      <c r="T99" s="31"/>
      <c r="U99" s="67" t="str">
        <f ca="1" t="shared" si="101"/>
        <v/>
      </c>
      <c r="V99" s="67" t="str">
        <f ca="1" t="shared" si="102"/>
        <v/>
      </c>
      <c r="W99" s="67" t="str">
        <f ca="1" t="shared" si="103"/>
        <v/>
      </c>
      <c r="X99" s="67" t="str">
        <f ca="1" t="shared" si="104"/>
        <v/>
      </c>
      <c r="Y99" s="67" t="str">
        <f ca="1" t="shared" si="105"/>
        <v/>
      </c>
      <c r="Z99" s="67" t="str">
        <f ca="1" t="shared" si="106"/>
        <v/>
      </c>
      <c r="AA99" s="67" t="str">
        <f ca="1" t="shared" si="107"/>
        <v/>
      </c>
      <c r="AB99" s="67" t="str">
        <f ca="1" t="shared" si="108"/>
        <v/>
      </c>
      <c r="AQ99" s="70"/>
      <c r="AR99" s="70"/>
      <c r="AS99" s="70">
        <f ca="1" t="shared" si="72"/>
        <v>0</v>
      </c>
      <c r="AT99" s="31"/>
      <c r="BQ99" s="70"/>
      <c r="BR99" s="70"/>
      <c r="BS99" s="70">
        <f ca="1" t="shared" si="73"/>
        <v>0</v>
      </c>
      <c r="BT99" s="31"/>
      <c r="CQ99" s="70"/>
      <c r="CR99" s="70"/>
      <c r="CS99" s="70">
        <f ca="1" t="shared" si="74"/>
        <v>0</v>
      </c>
      <c r="CT99" s="31"/>
      <c r="DQ99" s="70"/>
      <c r="DR99" s="70"/>
      <c r="DS99" s="70">
        <f ca="1" t="shared" si="75"/>
        <v>0</v>
      </c>
      <c r="DT99" s="31"/>
      <c r="EQ99" s="70"/>
      <c r="ER99" s="70"/>
      <c r="ES99" s="70">
        <f ca="1" t="shared" si="76"/>
        <v>0</v>
      </c>
      <c r="ET99" s="31"/>
      <c r="FQ99" s="70"/>
      <c r="FR99" s="70"/>
      <c r="FS99" s="70">
        <f ca="1" t="shared" si="77"/>
        <v>0</v>
      </c>
      <c r="FT99" s="31"/>
      <c r="GQ99" s="70"/>
      <c r="GR99" s="70"/>
      <c r="GS99" s="70">
        <f ca="1" t="shared" si="78"/>
        <v>0</v>
      </c>
      <c r="GT99" s="31"/>
      <c r="HQ99" s="70"/>
      <c r="HR99" s="70"/>
      <c r="HS99" s="70">
        <f ca="1" t="shared" si="79"/>
        <v>0</v>
      </c>
      <c r="HT99" s="31"/>
    </row>
    <row r="100" spans="1:228">
      <c r="A100" s="22" t="str">
        <f>IF(OR(使用指南!$E$30="",比赛操作!$C$10="",$E100=""),"",ROW())</f>
        <v/>
      </c>
      <c r="B100" s="22" t="str">
        <f>IF(OR(使用指南!$E$30="",比赛操作!$C$10="",$E100=""),"",RANK($A100,$A$3:$A$514,1))</f>
        <v/>
      </c>
      <c r="C100" s="22" t="str">
        <f ca="1">IF(OR(使用指南!$E$30="",比赛操作!$C$10="",$E100=""),"",IF(比赛操作!$C$10="抽签编排",RAND(),ROW()-2))</f>
        <v/>
      </c>
      <c r="D100" s="22" t="str">
        <f ca="1" t="shared" si="71"/>
        <v/>
      </c>
      <c r="E100" s="31"/>
      <c r="F100" s="22" t="str">
        <f ca="1">IF(OR(使用指南!$E$30&lt;&gt;"√",COUNTA($E$3:$E$514)&lt;ROW()-2,COUNTBLANK($C$3:$C$514)=512),"",ROW()-2)</f>
        <v/>
      </c>
      <c r="G100" s="22" t="str">
        <f ca="1" t="shared" si="80"/>
        <v/>
      </c>
      <c r="H100" s="31" t="str">
        <f ca="1" t="shared" si="81"/>
        <v/>
      </c>
      <c r="I100" s="31"/>
      <c r="K100" s="22" t="str">
        <f ca="1">IF(OR(使用指南!$E$30&lt;&gt;"√",$F100=""),"",$F100)</f>
        <v/>
      </c>
      <c r="L100" s="22" t="str">
        <f ca="1" t="shared" si="82"/>
        <v/>
      </c>
      <c r="M100" s="39"/>
      <c r="N100" s="39"/>
      <c r="O100" s="39"/>
      <c r="P100" s="66" t="str">
        <f ca="1">IF($K100="","",IF(T100&lt;&gt;"","/",IF(比赛操作!$C$10="手动编排",$M100+$N100,IF(比赛操作!$C$10="抽签编排",417-VLOOKUP(L100,I:K,3,0)))))</f>
        <v/>
      </c>
      <c r="Q100" s="33" t="str">
        <f ca="1">IF($K100="","",IF(T100&lt;&gt;"","/",RANK($P100,$P$3:$P$434)+COUNTIF($P$3:$P100,$P100)-1))</f>
        <v/>
      </c>
      <c r="R100" s="33" t="str">
        <f ca="1" t="shared" si="83"/>
        <v/>
      </c>
      <c r="S100" s="70">
        <f ca="1" t="shared" si="84"/>
        <v>0</v>
      </c>
      <c r="T100" s="31"/>
      <c r="U100" s="67" t="str">
        <f ca="1" t="shared" si="101"/>
        <v/>
      </c>
      <c r="V100" s="67" t="str">
        <f ca="1" t="shared" si="102"/>
        <v/>
      </c>
      <c r="W100" s="67" t="str">
        <f ca="1" t="shared" si="103"/>
        <v/>
      </c>
      <c r="X100" s="67" t="str">
        <f ca="1" t="shared" si="104"/>
        <v/>
      </c>
      <c r="Y100" s="67" t="str">
        <f ca="1" t="shared" si="105"/>
        <v/>
      </c>
      <c r="Z100" s="67" t="str">
        <f ca="1" t="shared" si="106"/>
        <v/>
      </c>
      <c r="AA100" s="67" t="str">
        <f ca="1" t="shared" si="107"/>
        <v/>
      </c>
      <c r="AB100" s="67" t="str">
        <f ca="1" t="shared" si="108"/>
        <v/>
      </c>
      <c r="AQ100" s="70"/>
      <c r="AR100" s="70"/>
      <c r="AS100" s="70">
        <f ca="1" t="shared" si="72"/>
        <v>0</v>
      </c>
      <c r="AT100" s="31"/>
      <c r="BQ100" s="70"/>
      <c r="BR100" s="70"/>
      <c r="BS100" s="70">
        <f ca="1" t="shared" si="73"/>
        <v>0</v>
      </c>
      <c r="BT100" s="31"/>
      <c r="CQ100" s="70"/>
      <c r="CR100" s="70"/>
      <c r="CS100" s="70">
        <f ca="1" t="shared" si="74"/>
        <v>0</v>
      </c>
      <c r="CT100" s="31"/>
      <c r="DQ100" s="70"/>
      <c r="DR100" s="70"/>
      <c r="DS100" s="70">
        <f ca="1" t="shared" si="75"/>
        <v>0</v>
      </c>
      <c r="DT100" s="31"/>
      <c r="EQ100" s="70"/>
      <c r="ER100" s="70"/>
      <c r="ES100" s="70">
        <f ca="1" t="shared" si="76"/>
        <v>0</v>
      </c>
      <c r="ET100" s="31"/>
      <c r="FQ100" s="70"/>
      <c r="FR100" s="70"/>
      <c r="FS100" s="70">
        <f ca="1" t="shared" si="77"/>
        <v>0</v>
      </c>
      <c r="FT100" s="31"/>
      <c r="GQ100" s="70"/>
      <c r="GR100" s="70"/>
      <c r="GS100" s="70">
        <f ca="1" t="shared" si="78"/>
        <v>0</v>
      </c>
      <c r="GT100" s="31"/>
      <c r="HQ100" s="70"/>
      <c r="HR100" s="70"/>
      <c r="HS100" s="70">
        <f ca="1" t="shared" si="79"/>
        <v>0</v>
      </c>
      <c r="HT100" s="31"/>
    </row>
    <row r="101" spans="1:228">
      <c r="A101" s="22" t="str">
        <f>IF(OR(使用指南!$E$30="",比赛操作!$C$10="",$E101=""),"",ROW())</f>
        <v/>
      </c>
      <c r="B101" s="22" t="str">
        <f>IF(OR(使用指南!$E$30="",比赛操作!$C$10="",$E101=""),"",RANK($A101,$A$3:$A$514,1))</f>
        <v/>
      </c>
      <c r="C101" s="22" t="str">
        <f ca="1">IF(OR(使用指南!$E$30="",比赛操作!$C$10="",$E101=""),"",IF(比赛操作!$C$10="抽签编排",RAND(),ROW()-2))</f>
        <v/>
      </c>
      <c r="D101" s="22" t="str">
        <f ca="1" t="shared" si="71"/>
        <v/>
      </c>
      <c r="E101" s="31"/>
      <c r="F101" s="22" t="str">
        <f ca="1">IF(OR(使用指南!$E$30&lt;&gt;"√",COUNTA($E$3:$E$514)&lt;ROW()-2,COUNTBLANK($C$3:$C$514)=512),"",ROW()-2)</f>
        <v/>
      </c>
      <c r="G101" s="22" t="str">
        <f ca="1" t="shared" si="80"/>
        <v/>
      </c>
      <c r="H101" s="31" t="str">
        <f ca="1" t="shared" si="81"/>
        <v/>
      </c>
      <c r="I101" s="31"/>
      <c r="K101" s="22" t="str">
        <f ca="1">IF(OR(使用指南!$E$30&lt;&gt;"√",$F101=""),"",$F101)</f>
        <v/>
      </c>
      <c r="L101" s="22" t="str">
        <f ca="1" t="shared" si="82"/>
        <v/>
      </c>
      <c r="M101" s="39"/>
      <c r="N101" s="39"/>
      <c r="O101" s="39"/>
      <c r="P101" s="66" t="str">
        <f ca="1">IF($K101="","",IF(T101&lt;&gt;"","/",IF(比赛操作!$C$10="手动编排",$M101+$N101,IF(比赛操作!$C$10="抽签编排",417-VLOOKUP(L101,I:K,3,0)))))</f>
        <v/>
      </c>
      <c r="Q101" s="33" t="str">
        <f ca="1">IF($K101="","",IF(T101&lt;&gt;"","/",RANK($P101,$P$3:$P$434)+COUNTIF($P$3:$P101,$P101)-1))</f>
        <v/>
      </c>
      <c r="R101" s="33" t="str">
        <f ca="1" t="shared" si="83"/>
        <v/>
      </c>
      <c r="S101" s="70">
        <f ca="1" t="shared" si="84"/>
        <v>0</v>
      </c>
      <c r="T101" s="31"/>
      <c r="U101" s="67" t="str">
        <f ca="1" t="shared" si="101"/>
        <v/>
      </c>
      <c r="V101" s="67" t="str">
        <f ca="1" t="shared" si="102"/>
        <v/>
      </c>
      <c r="W101" s="67" t="str">
        <f ca="1" t="shared" si="103"/>
        <v/>
      </c>
      <c r="X101" s="67" t="str">
        <f ca="1" t="shared" si="104"/>
        <v/>
      </c>
      <c r="Y101" s="67" t="str">
        <f ca="1" t="shared" si="105"/>
        <v/>
      </c>
      <c r="Z101" s="67" t="str">
        <f ca="1" t="shared" si="106"/>
        <v/>
      </c>
      <c r="AA101" s="67" t="str">
        <f ca="1" t="shared" si="107"/>
        <v/>
      </c>
      <c r="AB101" s="67" t="str">
        <f ca="1" t="shared" si="108"/>
        <v/>
      </c>
      <c r="AQ101" s="70"/>
      <c r="AR101" s="70"/>
      <c r="AS101" s="70">
        <f ca="1" t="shared" si="72"/>
        <v>0</v>
      </c>
      <c r="AT101" s="31"/>
      <c r="BQ101" s="70"/>
      <c r="BR101" s="70"/>
      <c r="BS101" s="70">
        <f ca="1" t="shared" si="73"/>
        <v>0</v>
      </c>
      <c r="BT101" s="31"/>
      <c r="CQ101" s="70"/>
      <c r="CR101" s="70"/>
      <c r="CS101" s="70">
        <f ca="1" t="shared" si="74"/>
        <v>0</v>
      </c>
      <c r="CT101" s="31"/>
      <c r="DQ101" s="70"/>
      <c r="DR101" s="70"/>
      <c r="DS101" s="70">
        <f ca="1" t="shared" si="75"/>
        <v>0</v>
      </c>
      <c r="DT101" s="31"/>
      <c r="EQ101" s="70"/>
      <c r="ER101" s="70"/>
      <c r="ES101" s="70">
        <f ca="1" t="shared" si="76"/>
        <v>0</v>
      </c>
      <c r="ET101" s="31"/>
      <c r="FQ101" s="70"/>
      <c r="FR101" s="70"/>
      <c r="FS101" s="70">
        <f ca="1" t="shared" si="77"/>
        <v>0</v>
      </c>
      <c r="FT101" s="31"/>
      <c r="GQ101" s="70"/>
      <c r="GR101" s="70"/>
      <c r="GS101" s="70">
        <f ca="1" t="shared" si="78"/>
        <v>0</v>
      </c>
      <c r="GT101" s="31"/>
      <c r="HQ101" s="70"/>
      <c r="HR101" s="70"/>
      <c r="HS101" s="70">
        <f ca="1" t="shared" si="79"/>
        <v>0</v>
      </c>
      <c r="HT101" s="31"/>
    </row>
    <row r="102" spans="1:228">
      <c r="A102" s="22" t="str">
        <f>IF(OR(使用指南!$E$30="",比赛操作!$C$10="",$E102=""),"",ROW())</f>
        <v/>
      </c>
      <c r="B102" s="22" t="str">
        <f>IF(OR(使用指南!$E$30="",比赛操作!$C$10="",$E102=""),"",RANK($A102,$A$3:$A$514,1))</f>
        <v/>
      </c>
      <c r="C102" s="22" t="str">
        <f ca="1">IF(OR(使用指南!$E$30="",比赛操作!$C$10="",$E102=""),"",IF(比赛操作!$C$10="抽签编排",RAND(),ROW()-2))</f>
        <v/>
      </c>
      <c r="D102" s="22" t="str">
        <f ca="1" t="shared" si="71"/>
        <v/>
      </c>
      <c r="E102" s="31"/>
      <c r="F102" s="22" t="str">
        <f ca="1">IF(OR(使用指南!$E$30&lt;&gt;"√",COUNTA($E$3:$E$514)&lt;ROW()-2,COUNTBLANK($C$3:$C$514)=512),"",ROW()-2)</f>
        <v/>
      </c>
      <c r="G102" s="22" t="str">
        <f ca="1" t="shared" si="80"/>
        <v/>
      </c>
      <c r="H102" s="31" t="str">
        <f ca="1" t="shared" si="81"/>
        <v/>
      </c>
      <c r="I102" s="31"/>
      <c r="K102" s="22" t="str">
        <f ca="1">IF(OR(使用指南!$E$30&lt;&gt;"√",$F102=""),"",$F102)</f>
        <v/>
      </c>
      <c r="L102" s="22" t="str">
        <f ca="1" t="shared" si="82"/>
        <v/>
      </c>
      <c r="M102" s="39"/>
      <c r="N102" s="39"/>
      <c r="O102" s="39"/>
      <c r="P102" s="66" t="str">
        <f ca="1">IF($K102="","",IF(T102&lt;&gt;"","/",IF(比赛操作!$C$10="手动编排",$M102+$N102,IF(比赛操作!$C$10="抽签编排",417-VLOOKUP(L102,I:K,3,0)))))</f>
        <v/>
      </c>
      <c r="Q102" s="33" t="str">
        <f ca="1">IF($K102="","",IF(T102&lt;&gt;"","/",RANK($P102,$P$3:$P$434)+COUNTIF($P$3:$P102,$P102)-1))</f>
        <v/>
      </c>
      <c r="R102" s="33" t="str">
        <f ca="1" t="shared" si="83"/>
        <v/>
      </c>
      <c r="S102" s="70">
        <f ca="1" t="shared" si="84"/>
        <v>0</v>
      </c>
      <c r="T102" s="31"/>
      <c r="U102" s="67" t="str">
        <f ca="1" t="shared" si="101"/>
        <v/>
      </c>
      <c r="V102" s="67" t="str">
        <f ca="1" t="shared" si="102"/>
        <v/>
      </c>
      <c r="W102" s="67" t="str">
        <f ca="1" t="shared" si="103"/>
        <v/>
      </c>
      <c r="X102" s="67" t="str">
        <f ca="1" t="shared" si="104"/>
        <v/>
      </c>
      <c r="Y102" s="67" t="str">
        <f ca="1" t="shared" si="105"/>
        <v/>
      </c>
      <c r="Z102" s="67" t="str">
        <f ca="1" t="shared" si="106"/>
        <v/>
      </c>
      <c r="AA102" s="67" t="str">
        <f ca="1" t="shared" si="107"/>
        <v/>
      </c>
      <c r="AB102" s="67" t="str">
        <f ca="1" t="shared" si="108"/>
        <v/>
      </c>
      <c r="AQ102" s="70"/>
      <c r="AR102" s="70"/>
      <c r="AS102" s="70">
        <f ca="1" t="shared" si="72"/>
        <v>0</v>
      </c>
      <c r="AT102" s="31"/>
      <c r="BQ102" s="70"/>
      <c r="BR102" s="70"/>
      <c r="BS102" s="70">
        <f ca="1" t="shared" si="73"/>
        <v>0</v>
      </c>
      <c r="BT102" s="31"/>
      <c r="CQ102" s="70"/>
      <c r="CR102" s="70"/>
      <c r="CS102" s="70">
        <f ca="1" t="shared" si="74"/>
        <v>0</v>
      </c>
      <c r="CT102" s="31"/>
      <c r="DQ102" s="70"/>
      <c r="DR102" s="70"/>
      <c r="DS102" s="70">
        <f ca="1" t="shared" si="75"/>
        <v>0</v>
      </c>
      <c r="DT102" s="31"/>
      <c r="EQ102" s="70"/>
      <c r="ER102" s="70"/>
      <c r="ES102" s="70">
        <f ca="1" t="shared" si="76"/>
        <v>0</v>
      </c>
      <c r="ET102" s="31"/>
      <c r="FQ102" s="70"/>
      <c r="FR102" s="70"/>
      <c r="FS102" s="70">
        <f ca="1" t="shared" si="77"/>
        <v>0</v>
      </c>
      <c r="FT102" s="31"/>
      <c r="GQ102" s="70"/>
      <c r="GR102" s="70"/>
      <c r="GS102" s="70">
        <f ca="1" t="shared" si="78"/>
        <v>0</v>
      </c>
      <c r="GT102" s="31"/>
      <c r="HQ102" s="70"/>
      <c r="HR102" s="70"/>
      <c r="HS102" s="70">
        <f ca="1" t="shared" si="79"/>
        <v>0</v>
      </c>
      <c r="HT102" s="31"/>
    </row>
    <row r="103" spans="1:228">
      <c r="A103" s="22" t="str">
        <f>IF(OR(使用指南!$E$30="",比赛操作!$C$10="",$E103=""),"",ROW())</f>
        <v/>
      </c>
      <c r="B103" s="22" t="str">
        <f>IF(OR(使用指南!$E$30="",比赛操作!$C$10="",$E103=""),"",RANK($A103,$A$3:$A$514,1))</f>
        <v/>
      </c>
      <c r="C103" s="22" t="str">
        <f ca="1">IF(OR(使用指南!$E$30="",比赛操作!$C$10="",$E103=""),"",IF(比赛操作!$C$10="抽签编排",RAND(),ROW()-2))</f>
        <v/>
      </c>
      <c r="D103" s="22" t="str">
        <f ca="1" t="shared" si="71"/>
        <v/>
      </c>
      <c r="E103" s="31"/>
      <c r="F103" s="22" t="str">
        <f ca="1">IF(OR(使用指南!$E$30&lt;&gt;"√",COUNTA($E$3:$E$514)&lt;ROW()-2,COUNTBLANK($C$3:$C$514)=512),"",ROW()-2)</f>
        <v/>
      </c>
      <c r="G103" s="22" t="str">
        <f ca="1" t="shared" si="80"/>
        <v/>
      </c>
      <c r="H103" s="31" t="str">
        <f ca="1" t="shared" si="81"/>
        <v/>
      </c>
      <c r="I103" s="31"/>
      <c r="K103" s="22" t="str">
        <f ca="1">IF(OR(使用指南!$E$30&lt;&gt;"√",$F103=""),"",$F103)</f>
        <v/>
      </c>
      <c r="L103" s="22" t="str">
        <f ca="1" t="shared" si="82"/>
        <v/>
      </c>
      <c r="M103" s="39"/>
      <c r="N103" s="39"/>
      <c r="O103" s="39"/>
      <c r="P103" s="66" t="str">
        <f ca="1">IF($K103="","",IF(T103&lt;&gt;"","/",IF(比赛操作!$C$10="手动编排",$M103+$N103,IF(比赛操作!$C$10="抽签编排",417-VLOOKUP(L103,I:K,3,0)))))</f>
        <v/>
      </c>
      <c r="Q103" s="33" t="str">
        <f ca="1">IF($K103="","",IF(T103&lt;&gt;"","/",RANK($P103,$P$3:$P$434)+COUNTIF($P$3:$P103,$P103)-1))</f>
        <v/>
      </c>
      <c r="R103" s="33" t="str">
        <f ca="1" t="shared" si="83"/>
        <v/>
      </c>
      <c r="S103" s="70">
        <f ca="1" t="shared" si="84"/>
        <v>0</v>
      </c>
      <c r="T103" s="31"/>
      <c r="U103" s="67" t="str">
        <f ca="1" t="shared" si="101"/>
        <v/>
      </c>
      <c r="V103" s="67" t="str">
        <f ca="1" t="shared" si="102"/>
        <v/>
      </c>
      <c r="W103" s="67" t="str">
        <f ca="1" t="shared" si="103"/>
        <v/>
      </c>
      <c r="X103" s="67" t="str">
        <f ca="1" t="shared" si="104"/>
        <v/>
      </c>
      <c r="Y103" s="67" t="str">
        <f ca="1" t="shared" si="105"/>
        <v/>
      </c>
      <c r="Z103" s="67" t="str">
        <f ca="1" t="shared" si="106"/>
        <v/>
      </c>
      <c r="AA103" s="67" t="str">
        <f ca="1" t="shared" si="107"/>
        <v/>
      </c>
      <c r="AB103" s="67" t="str">
        <f ca="1" t="shared" si="108"/>
        <v/>
      </c>
      <c r="AQ103" s="70"/>
      <c r="AR103" s="70"/>
      <c r="AS103" s="70">
        <f ca="1" t="shared" si="72"/>
        <v>0</v>
      </c>
      <c r="AT103" s="31"/>
      <c r="BQ103" s="70"/>
      <c r="BR103" s="70"/>
      <c r="BS103" s="70">
        <f ca="1" t="shared" si="73"/>
        <v>0</v>
      </c>
      <c r="BT103" s="31"/>
      <c r="CQ103" s="70"/>
      <c r="CR103" s="70"/>
      <c r="CS103" s="70">
        <f ca="1" t="shared" si="74"/>
        <v>0</v>
      </c>
      <c r="CT103" s="31"/>
      <c r="DQ103" s="70"/>
      <c r="DR103" s="70"/>
      <c r="DS103" s="70">
        <f ca="1" t="shared" si="75"/>
        <v>0</v>
      </c>
      <c r="DT103" s="31"/>
      <c r="EQ103" s="70"/>
      <c r="ER103" s="70"/>
      <c r="ES103" s="70">
        <f ca="1" t="shared" si="76"/>
        <v>0</v>
      </c>
      <c r="ET103" s="31"/>
      <c r="FQ103" s="70"/>
      <c r="FR103" s="70"/>
      <c r="FS103" s="70">
        <f ca="1" t="shared" si="77"/>
        <v>0</v>
      </c>
      <c r="FT103" s="31"/>
      <c r="GQ103" s="70"/>
      <c r="GR103" s="70"/>
      <c r="GS103" s="70">
        <f ca="1" t="shared" si="78"/>
        <v>0</v>
      </c>
      <c r="GT103" s="31"/>
      <c r="HQ103" s="70"/>
      <c r="HR103" s="70"/>
      <c r="HS103" s="70">
        <f ca="1" t="shared" si="79"/>
        <v>0</v>
      </c>
      <c r="HT103" s="31"/>
    </row>
    <row r="104" spans="1:228">
      <c r="A104" s="22" t="str">
        <f>IF(OR(使用指南!$E$30="",比赛操作!$C$10="",$E104=""),"",ROW())</f>
        <v/>
      </c>
      <c r="B104" s="22" t="str">
        <f>IF(OR(使用指南!$E$30="",比赛操作!$C$10="",$E104=""),"",RANK($A104,$A$3:$A$514,1))</f>
        <v/>
      </c>
      <c r="C104" s="22" t="str">
        <f ca="1">IF(OR(使用指南!$E$30="",比赛操作!$C$10="",$E104=""),"",IF(比赛操作!$C$10="抽签编排",RAND(),ROW()-2))</f>
        <v/>
      </c>
      <c r="D104" s="22" t="str">
        <f ca="1" t="shared" si="71"/>
        <v/>
      </c>
      <c r="E104" s="31"/>
      <c r="F104" s="22" t="str">
        <f ca="1">IF(OR(使用指南!$E$30&lt;&gt;"√",COUNTA($E$3:$E$514)&lt;ROW()-2,COUNTBLANK($C$3:$C$514)=512),"",ROW()-2)</f>
        <v/>
      </c>
      <c r="G104" s="22" t="str">
        <f ca="1" t="shared" si="80"/>
        <v/>
      </c>
      <c r="H104" s="31" t="str">
        <f ca="1" t="shared" si="81"/>
        <v/>
      </c>
      <c r="I104" s="31"/>
      <c r="K104" s="22" t="str">
        <f ca="1">IF(OR(使用指南!$E$30&lt;&gt;"√",$F104=""),"",$F104)</f>
        <v/>
      </c>
      <c r="L104" s="22" t="str">
        <f ca="1" t="shared" si="82"/>
        <v/>
      </c>
      <c r="M104" s="39"/>
      <c r="N104" s="39"/>
      <c r="O104" s="39"/>
      <c r="P104" s="66" t="str">
        <f ca="1">IF($K104="","",IF(T104&lt;&gt;"","/",IF(比赛操作!$C$10="手动编排",$M104+$N104,IF(比赛操作!$C$10="抽签编排",417-VLOOKUP(L104,I:K,3,0)))))</f>
        <v/>
      </c>
      <c r="Q104" s="33" t="str">
        <f ca="1">IF($K104="","",IF(T104&lt;&gt;"","/",RANK($P104,$P$3:$P$434)+COUNTIF($P$3:$P104,$P104)-1))</f>
        <v/>
      </c>
      <c r="R104" s="33" t="str">
        <f ca="1" t="shared" si="83"/>
        <v/>
      </c>
      <c r="S104" s="70">
        <f ca="1" t="shared" si="84"/>
        <v>0</v>
      </c>
      <c r="T104" s="31"/>
      <c r="U104" s="67" t="str">
        <f ca="1" t="shared" ref="U104:U113" si="109">IF(INDIRECT(ADDRESS(ROW(),COLUMN($T:$T)+26*(COLUMN()-COLUMN($T:$T))))="","",INDIRECT(ADDRESS(ROW(),COLUMN($T:$T)+26*(COLUMN()-COLUMN($T:$T)))))</f>
        <v/>
      </c>
      <c r="V104" s="67" t="str">
        <f ca="1" t="shared" ref="V104:V113" si="110">IF(INDIRECT(ADDRESS(ROW(),COLUMN($T:$T)+26*(COLUMN()-COLUMN($T:$T))))="","",INDIRECT(ADDRESS(ROW(),COLUMN($T:$T)+26*(COLUMN()-COLUMN($T:$T)))))</f>
        <v/>
      </c>
      <c r="W104" s="67" t="str">
        <f ca="1" t="shared" ref="W104:W113" si="111">IF(INDIRECT(ADDRESS(ROW(),COLUMN($T:$T)+26*(COLUMN()-COLUMN($T:$T))))="","",INDIRECT(ADDRESS(ROW(),COLUMN($T:$T)+26*(COLUMN()-COLUMN($T:$T)))))</f>
        <v/>
      </c>
      <c r="X104" s="67" t="str">
        <f ca="1" t="shared" ref="X104:X113" si="112">IF(INDIRECT(ADDRESS(ROW(),COLUMN($T:$T)+26*(COLUMN()-COLUMN($T:$T))))="","",INDIRECT(ADDRESS(ROW(),COLUMN($T:$T)+26*(COLUMN()-COLUMN($T:$T)))))</f>
        <v/>
      </c>
      <c r="Y104" s="67" t="str">
        <f ca="1" t="shared" ref="Y104:Y113" si="113">IF(INDIRECT(ADDRESS(ROW(),COLUMN($T:$T)+26*(COLUMN()-COLUMN($T:$T))))="","",INDIRECT(ADDRESS(ROW(),COLUMN($T:$T)+26*(COLUMN()-COLUMN($T:$T)))))</f>
        <v/>
      </c>
      <c r="Z104" s="67" t="str">
        <f ca="1" t="shared" ref="Z104:Z113" si="114">IF(INDIRECT(ADDRESS(ROW(),COLUMN($T:$T)+26*(COLUMN()-COLUMN($T:$T))))="","",INDIRECT(ADDRESS(ROW(),COLUMN($T:$T)+26*(COLUMN()-COLUMN($T:$T)))))</f>
        <v/>
      </c>
      <c r="AA104" s="67" t="str">
        <f ca="1" t="shared" ref="AA104:AA113" si="115">IF(INDIRECT(ADDRESS(ROW(),COLUMN($T:$T)+26*(COLUMN()-COLUMN($T:$T))))="","",INDIRECT(ADDRESS(ROW(),COLUMN($T:$T)+26*(COLUMN()-COLUMN($T:$T)))))</f>
        <v/>
      </c>
      <c r="AB104" s="67" t="str">
        <f ca="1" t="shared" ref="AB104:AB113" si="116">IF(INDIRECT(ADDRESS(ROW(),COLUMN($T:$T)+26*(COLUMN()-COLUMN($T:$T))))="","",INDIRECT(ADDRESS(ROW(),COLUMN($T:$T)+26*(COLUMN()-COLUMN($T:$T)))))</f>
        <v/>
      </c>
      <c r="AQ104" s="70"/>
      <c r="AR104" s="70"/>
      <c r="AS104" s="70">
        <f ca="1" t="shared" si="72"/>
        <v>0</v>
      </c>
      <c r="AT104" s="31"/>
      <c r="BQ104" s="70"/>
      <c r="BR104" s="70"/>
      <c r="BS104" s="70">
        <f ca="1" t="shared" si="73"/>
        <v>0</v>
      </c>
      <c r="BT104" s="31"/>
      <c r="CQ104" s="70"/>
      <c r="CR104" s="70"/>
      <c r="CS104" s="70">
        <f ca="1" t="shared" si="74"/>
        <v>0</v>
      </c>
      <c r="CT104" s="31"/>
      <c r="DQ104" s="70"/>
      <c r="DR104" s="70"/>
      <c r="DS104" s="70">
        <f ca="1" t="shared" si="75"/>
        <v>0</v>
      </c>
      <c r="DT104" s="31"/>
      <c r="EQ104" s="70"/>
      <c r="ER104" s="70"/>
      <c r="ES104" s="70">
        <f ca="1" t="shared" si="76"/>
        <v>0</v>
      </c>
      <c r="ET104" s="31"/>
      <c r="FQ104" s="70"/>
      <c r="FR104" s="70"/>
      <c r="FS104" s="70">
        <f ca="1" t="shared" si="77"/>
        <v>0</v>
      </c>
      <c r="FT104" s="31"/>
      <c r="GQ104" s="70"/>
      <c r="GR104" s="70"/>
      <c r="GS104" s="70">
        <f ca="1" t="shared" si="78"/>
        <v>0</v>
      </c>
      <c r="GT104" s="31"/>
      <c r="HQ104" s="70"/>
      <c r="HR104" s="70"/>
      <c r="HS104" s="70">
        <f ca="1" t="shared" si="79"/>
        <v>0</v>
      </c>
      <c r="HT104" s="31"/>
    </row>
    <row r="105" spans="1:228">
      <c r="A105" s="22" t="str">
        <f>IF(OR(使用指南!$E$30="",比赛操作!$C$10="",$E105=""),"",ROW())</f>
        <v/>
      </c>
      <c r="B105" s="22" t="str">
        <f>IF(OR(使用指南!$E$30="",比赛操作!$C$10="",$E105=""),"",RANK($A105,$A$3:$A$514,1))</f>
        <v/>
      </c>
      <c r="C105" s="22" t="str">
        <f ca="1">IF(OR(使用指南!$E$30="",比赛操作!$C$10="",$E105=""),"",IF(比赛操作!$C$10="抽签编排",RAND(),ROW()-2))</f>
        <v/>
      </c>
      <c r="D105" s="22" t="str">
        <f ca="1" t="shared" si="71"/>
        <v/>
      </c>
      <c r="E105" s="31"/>
      <c r="F105" s="22" t="str">
        <f ca="1">IF(OR(使用指南!$E$30&lt;&gt;"√",COUNTA($E$3:$E$514)&lt;ROW()-2,COUNTBLANK($C$3:$C$514)=512),"",ROW()-2)</f>
        <v/>
      </c>
      <c r="G105" s="22" t="str">
        <f ca="1" t="shared" si="80"/>
        <v/>
      </c>
      <c r="H105" s="31" t="str">
        <f ca="1" t="shared" si="81"/>
        <v/>
      </c>
      <c r="I105" s="31"/>
      <c r="K105" s="22" t="str">
        <f ca="1">IF(OR(使用指南!$E$30&lt;&gt;"√",$F105=""),"",$F105)</f>
        <v/>
      </c>
      <c r="L105" s="22" t="str">
        <f ca="1" t="shared" si="82"/>
        <v/>
      </c>
      <c r="M105" s="39"/>
      <c r="N105" s="39"/>
      <c r="O105" s="39"/>
      <c r="P105" s="66" t="str">
        <f ca="1">IF($K105="","",IF(T105&lt;&gt;"","/",IF(比赛操作!$C$10="手动编排",$M105+$N105,IF(比赛操作!$C$10="抽签编排",417-VLOOKUP(L105,I:K,3,0)))))</f>
        <v/>
      </c>
      <c r="Q105" s="33" t="str">
        <f ca="1">IF($K105="","",IF(T105&lt;&gt;"","/",RANK($P105,$P$3:$P$434)+COUNTIF($P$3:$P105,$P105)-1))</f>
        <v/>
      </c>
      <c r="R105" s="33" t="str">
        <f ca="1" t="shared" si="83"/>
        <v/>
      </c>
      <c r="S105" s="70">
        <f ca="1" t="shared" si="84"/>
        <v>0</v>
      </c>
      <c r="T105" s="31"/>
      <c r="U105" s="67" t="str">
        <f ca="1" t="shared" si="109"/>
        <v/>
      </c>
      <c r="V105" s="67" t="str">
        <f ca="1" t="shared" si="110"/>
        <v/>
      </c>
      <c r="W105" s="67" t="str">
        <f ca="1" t="shared" si="111"/>
        <v/>
      </c>
      <c r="X105" s="67" t="str">
        <f ca="1" t="shared" si="112"/>
        <v/>
      </c>
      <c r="Y105" s="67" t="str">
        <f ca="1" t="shared" si="113"/>
        <v/>
      </c>
      <c r="Z105" s="67" t="str">
        <f ca="1" t="shared" si="114"/>
        <v/>
      </c>
      <c r="AA105" s="67" t="str">
        <f ca="1" t="shared" si="115"/>
        <v/>
      </c>
      <c r="AB105" s="67" t="str">
        <f ca="1" t="shared" si="116"/>
        <v/>
      </c>
      <c r="AQ105" s="70"/>
      <c r="AR105" s="70"/>
      <c r="AS105" s="70">
        <f ca="1" t="shared" si="72"/>
        <v>0</v>
      </c>
      <c r="AT105" s="31"/>
      <c r="BQ105" s="70"/>
      <c r="BR105" s="70"/>
      <c r="BS105" s="70">
        <f ca="1" t="shared" si="73"/>
        <v>0</v>
      </c>
      <c r="BT105" s="31"/>
      <c r="CQ105" s="70"/>
      <c r="CR105" s="70"/>
      <c r="CS105" s="70">
        <f ca="1" t="shared" si="74"/>
        <v>0</v>
      </c>
      <c r="CT105" s="31"/>
      <c r="DQ105" s="70"/>
      <c r="DR105" s="70"/>
      <c r="DS105" s="70">
        <f ca="1" t="shared" si="75"/>
        <v>0</v>
      </c>
      <c r="DT105" s="31"/>
      <c r="EQ105" s="70"/>
      <c r="ER105" s="70"/>
      <c r="ES105" s="70">
        <f ca="1" t="shared" si="76"/>
        <v>0</v>
      </c>
      <c r="ET105" s="31"/>
      <c r="FQ105" s="70"/>
      <c r="FR105" s="70"/>
      <c r="FS105" s="70">
        <f ca="1" t="shared" si="77"/>
        <v>0</v>
      </c>
      <c r="FT105" s="31"/>
      <c r="GQ105" s="70"/>
      <c r="GR105" s="70"/>
      <c r="GS105" s="70">
        <f ca="1" t="shared" si="78"/>
        <v>0</v>
      </c>
      <c r="GT105" s="31"/>
      <c r="HQ105" s="70"/>
      <c r="HR105" s="70"/>
      <c r="HS105" s="70">
        <f ca="1" t="shared" si="79"/>
        <v>0</v>
      </c>
      <c r="HT105" s="31"/>
    </row>
    <row r="106" spans="1:228">
      <c r="A106" s="22" t="str">
        <f>IF(OR(使用指南!$E$30="",比赛操作!$C$10="",$E106=""),"",ROW())</f>
        <v/>
      </c>
      <c r="B106" s="22" t="str">
        <f>IF(OR(使用指南!$E$30="",比赛操作!$C$10="",$E106=""),"",RANK($A106,$A$3:$A$514,1))</f>
        <v/>
      </c>
      <c r="C106" s="22" t="str">
        <f ca="1">IF(OR(使用指南!$E$30="",比赛操作!$C$10="",$E106=""),"",IF(比赛操作!$C$10="抽签编排",RAND(),ROW()-2))</f>
        <v/>
      </c>
      <c r="D106" s="22" t="str">
        <f ca="1" t="shared" si="71"/>
        <v/>
      </c>
      <c r="E106" s="31"/>
      <c r="F106" s="22" t="str">
        <f ca="1">IF(OR(使用指南!$E$30&lt;&gt;"√",COUNTA($E$3:$E$514)&lt;ROW()-2,COUNTBLANK($C$3:$C$514)=512),"",ROW()-2)</f>
        <v/>
      </c>
      <c r="G106" s="22" t="str">
        <f ca="1" t="shared" si="80"/>
        <v/>
      </c>
      <c r="H106" s="31" t="str">
        <f ca="1" t="shared" si="81"/>
        <v/>
      </c>
      <c r="I106" s="31"/>
      <c r="K106" s="22" t="str">
        <f ca="1">IF(OR(使用指南!$E$30&lt;&gt;"√",$F106=""),"",$F106)</f>
        <v/>
      </c>
      <c r="L106" s="22" t="str">
        <f ca="1" t="shared" si="82"/>
        <v/>
      </c>
      <c r="M106" s="39"/>
      <c r="N106" s="39"/>
      <c r="O106" s="39"/>
      <c r="P106" s="66" t="str">
        <f ca="1">IF($K106="","",IF(T106&lt;&gt;"","/",IF(比赛操作!$C$10="手动编排",$M106+$N106,IF(比赛操作!$C$10="抽签编排",417-VLOOKUP(L106,I:K,3,0)))))</f>
        <v/>
      </c>
      <c r="Q106" s="33" t="str">
        <f ca="1">IF($K106="","",IF(T106&lt;&gt;"","/",RANK($P106,$P$3:$P$434)+COUNTIF($P$3:$P106,$P106)-1))</f>
        <v/>
      </c>
      <c r="R106" s="33" t="str">
        <f ca="1" t="shared" si="83"/>
        <v/>
      </c>
      <c r="S106" s="70">
        <f ca="1" t="shared" si="84"/>
        <v>0</v>
      </c>
      <c r="T106" s="31"/>
      <c r="U106" s="67" t="str">
        <f ca="1" t="shared" si="109"/>
        <v/>
      </c>
      <c r="V106" s="67" t="str">
        <f ca="1" t="shared" si="110"/>
        <v/>
      </c>
      <c r="W106" s="67" t="str">
        <f ca="1" t="shared" si="111"/>
        <v/>
      </c>
      <c r="X106" s="67" t="str">
        <f ca="1" t="shared" si="112"/>
        <v/>
      </c>
      <c r="Y106" s="67" t="str">
        <f ca="1" t="shared" si="113"/>
        <v/>
      </c>
      <c r="Z106" s="67" t="str">
        <f ca="1" t="shared" si="114"/>
        <v/>
      </c>
      <c r="AA106" s="67" t="str">
        <f ca="1" t="shared" si="115"/>
        <v/>
      </c>
      <c r="AB106" s="67" t="str">
        <f ca="1" t="shared" si="116"/>
        <v/>
      </c>
      <c r="AQ106" s="70"/>
      <c r="AR106" s="70"/>
      <c r="AS106" s="70">
        <f ca="1" t="shared" si="72"/>
        <v>0</v>
      </c>
      <c r="AT106" s="31"/>
      <c r="BQ106" s="70"/>
      <c r="BR106" s="70"/>
      <c r="BS106" s="70">
        <f ca="1" t="shared" si="73"/>
        <v>0</v>
      </c>
      <c r="BT106" s="31"/>
      <c r="CQ106" s="70"/>
      <c r="CR106" s="70"/>
      <c r="CS106" s="70">
        <f ca="1" t="shared" si="74"/>
        <v>0</v>
      </c>
      <c r="CT106" s="31"/>
      <c r="DQ106" s="70"/>
      <c r="DR106" s="70"/>
      <c r="DS106" s="70">
        <f ca="1" t="shared" si="75"/>
        <v>0</v>
      </c>
      <c r="DT106" s="31"/>
      <c r="EQ106" s="70"/>
      <c r="ER106" s="70"/>
      <c r="ES106" s="70">
        <f ca="1" t="shared" si="76"/>
        <v>0</v>
      </c>
      <c r="ET106" s="31"/>
      <c r="FQ106" s="70"/>
      <c r="FR106" s="70"/>
      <c r="FS106" s="70">
        <f ca="1" t="shared" si="77"/>
        <v>0</v>
      </c>
      <c r="FT106" s="31"/>
      <c r="GQ106" s="70"/>
      <c r="GR106" s="70"/>
      <c r="GS106" s="70">
        <f ca="1" t="shared" si="78"/>
        <v>0</v>
      </c>
      <c r="GT106" s="31"/>
      <c r="HQ106" s="70"/>
      <c r="HR106" s="70"/>
      <c r="HS106" s="70">
        <f ca="1" t="shared" si="79"/>
        <v>0</v>
      </c>
      <c r="HT106" s="31"/>
    </row>
    <row r="107" spans="1:228">
      <c r="A107" s="22" t="str">
        <f>IF(OR(使用指南!$E$30="",比赛操作!$C$10="",$E107=""),"",ROW())</f>
        <v/>
      </c>
      <c r="B107" s="22" t="str">
        <f>IF(OR(使用指南!$E$30="",比赛操作!$C$10="",$E107=""),"",RANK($A107,$A$3:$A$514,1))</f>
        <v/>
      </c>
      <c r="C107" s="22" t="str">
        <f ca="1">IF(OR(使用指南!$E$30="",比赛操作!$C$10="",$E107=""),"",IF(比赛操作!$C$10="抽签编排",RAND(),ROW()-2))</f>
        <v/>
      </c>
      <c r="D107" s="22" t="str">
        <f ca="1" t="shared" si="71"/>
        <v/>
      </c>
      <c r="E107" s="31"/>
      <c r="F107" s="22" t="str">
        <f ca="1">IF(OR(使用指南!$E$30&lt;&gt;"√",COUNTA($E$3:$E$514)&lt;ROW()-2,COUNTBLANK($C$3:$C$514)=512),"",ROW()-2)</f>
        <v/>
      </c>
      <c r="G107" s="22" t="str">
        <f ca="1" t="shared" si="80"/>
        <v/>
      </c>
      <c r="H107" s="31" t="str">
        <f ca="1" t="shared" si="81"/>
        <v/>
      </c>
      <c r="I107" s="31"/>
      <c r="K107" s="22" t="str">
        <f ca="1">IF(OR(使用指南!$E$30&lt;&gt;"√",$F107=""),"",$F107)</f>
        <v/>
      </c>
      <c r="L107" s="22" t="str">
        <f ca="1" t="shared" si="82"/>
        <v/>
      </c>
      <c r="M107" s="39"/>
      <c r="N107" s="39"/>
      <c r="O107" s="39"/>
      <c r="P107" s="66" t="str">
        <f ca="1">IF($K107="","",IF(T107&lt;&gt;"","/",IF(比赛操作!$C$10="手动编排",$M107+$N107,IF(比赛操作!$C$10="抽签编排",417-VLOOKUP(L107,I:K,3,0)))))</f>
        <v/>
      </c>
      <c r="Q107" s="33" t="str">
        <f ca="1">IF($K107="","",IF(T107&lt;&gt;"","/",RANK($P107,$P$3:$P$434)+COUNTIF($P$3:$P107,$P107)-1))</f>
        <v/>
      </c>
      <c r="R107" s="33" t="str">
        <f ca="1" t="shared" si="83"/>
        <v/>
      </c>
      <c r="S107" s="70">
        <f ca="1" t="shared" si="84"/>
        <v>0</v>
      </c>
      <c r="T107" s="31"/>
      <c r="U107" s="67" t="str">
        <f ca="1" t="shared" si="109"/>
        <v/>
      </c>
      <c r="V107" s="67" t="str">
        <f ca="1" t="shared" si="110"/>
        <v/>
      </c>
      <c r="W107" s="67" t="str">
        <f ca="1" t="shared" si="111"/>
        <v/>
      </c>
      <c r="X107" s="67" t="str">
        <f ca="1" t="shared" si="112"/>
        <v/>
      </c>
      <c r="Y107" s="67" t="str">
        <f ca="1" t="shared" si="113"/>
        <v/>
      </c>
      <c r="Z107" s="67" t="str">
        <f ca="1" t="shared" si="114"/>
        <v/>
      </c>
      <c r="AA107" s="67" t="str">
        <f ca="1" t="shared" si="115"/>
        <v/>
      </c>
      <c r="AB107" s="67" t="str">
        <f ca="1" t="shared" si="116"/>
        <v/>
      </c>
      <c r="AQ107" s="70"/>
      <c r="AR107" s="70"/>
      <c r="AS107" s="70">
        <f ca="1" t="shared" si="72"/>
        <v>0</v>
      </c>
      <c r="AT107" s="31"/>
      <c r="BQ107" s="70"/>
      <c r="BR107" s="70"/>
      <c r="BS107" s="70">
        <f ca="1" t="shared" si="73"/>
        <v>0</v>
      </c>
      <c r="BT107" s="31"/>
      <c r="CQ107" s="70"/>
      <c r="CR107" s="70"/>
      <c r="CS107" s="70">
        <f ca="1" t="shared" si="74"/>
        <v>0</v>
      </c>
      <c r="CT107" s="31"/>
      <c r="DQ107" s="70"/>
      <c r="DR107" s="70"/>
      <c r="DS107" s="70">
        <f ca="1" t="shared" si="75"/>
        <v>0</v>
      </c>
      <c r="DT107" s="31"/>
      <c r="EQ107" s="70"/>
      <c r="ER107" s="70"/>
      <c r="ES107" s="70">
        <f ca="1" t="shared" si="76"/>
        <v>0</v>
      </c>
      <c r="ET107" s="31"/>
      <c r="FQ107" s="70"/>
      <c r="FR107" s="70"/>
      <c r="FS107" s="70">
        <f ca="1" t="shared" si="77"/>
        <v>0</v>
      </c>
      <c r="FT107" s="31"/>
      <c r="GQ107" s="70"/>
      <c r="GR107" s="70"/>
      <c r="GS107" s="70">
        <f ca="1" t="shared" si="78"/>
        <v>0</v>
      </c>
      <c r="GT107" s="31"/>
      <c r="HQ107" s="70"/>
      <c r="HR107" s="70"/>
      <c r="HS107" s="70">
        <f ca="1" t="shared" si="79"/>
        <v>0</v>
      </c>
      <c r="HT107" s="31"/>
    </row>
    <row r="108" spans="1:228">
      <c r="A108" s="22" t="str">
        <f>IF(OR(使用指南!$E$30="",比赛操作!$C$10="",$E108=""),"",ROW())</f>
        <v/>
      </c>
      <c r="B108" s="22" t="str">
        <f>IF(OR(使用指南!$E$30="",比赛操作!$C$10="",$E108=""),"",RANK($A108,$A$3:$A$514,1))</f>
        <v/>
      </c>
      <c r="C108" s="22" t="str">
        <f ca="1">IF(OR(使用指南!$E$30="",比赛操作!$C$10="",$E108=""),"",IF(比赛操作!$C$10="抽签编排",RAND(),ROW()-2))</f>
        <v/>
      </c>
      <c r="D108" s="22" t="str">
        <f ca="1" t="shared" si="71"/>
        <v/>
      </c>
      <c r="E108" s="31"/>
      <c r="F108" s="22" t="str">
        <f ca="1">IF(OR(使用指南!$E$30&lt;&gt;"√",COUNTA($E$3:$E$514)&lt;ROW()-2,COUNTBLANK($C$3:$C$514)=512),"",ROW()-2)</f>
        <v/>
      </c>
      <c r="G108" s="22" t="str">
        <f ca="1" t="shared" si="80"/>
        <v/>
      </c>
      <c r="H108" s="31" t="str">
        <f ca="1" t="shared" si="81"/>
        <v/>
      </c>
      <c r="I108" s="31"/>
      <c r="K108" s="22" t="str">
        <f ca="1">IF(OR(使用指南!$E$30&lt;&gt;"√",$F108=""),"",$F108)</f>
        <v/>
      </c>
      <c r="L108" s="22" t="str">
        <f ca="1" t="shared" si="82"/>
        <v/>
      </c>
      <c r="M108" s="39"/>
      <c r="N108" s="39"/>
      <c r="O108" s="39"/>
      <c r="P108" s="66" t="str">
        <f ca="1">IF($K108="","",IF(T108&lt;&gt;"","/",IF(比赛操作!$C$10="手动编排",$M108+$N108,IF(比赛操作!$C$10="抽签编排",417-VLOOKUP(L108,I:K,3,0)))))</f>
        <v/>
      </c>
      <c r="Q108" s="33" t="str">
        <f ca="1">IF($K108="","",IF(T108&lt;&gt;"","/",RANK($P108,$P$3:$P$434)+COUNTIF($P$3:$P108,$P108)-1))</f>
        <v/>
      </c>
      <c r="R108" s="33" t="str">
        <f ca="1" t="shared" si="83"/>
        <v/>
      </c>
      <c r="S108" s="70">
        <f ca="1" t="shared" si="84"/>
        <v>0</v>
      </c>
      <c r="T108" s="31"/>
      <c r="U108" s="67" t="str">
        <f ca="1" t="shared" si="109"/>
        <v/>
      </c>
      <c r="V108" s="67" t="str">
        <f ca="1" t="shared" si="110"/>
        <v/>
      </c>
      <c r="W108" s="67" t="str">
        <f ca="1" t="shared" si="111"/>
        <v/>
      </c>
      <c r="X108" s="67" t="str">
        <f ca="1" t="shared" si="112"/>
        <v/>
      </c>
      <c r="Y108" s="67" t="str">
        <f ca="1" t="shared" si="113"/>
        <v/>
      </c>
      <c r="Z108" s="67" t="str">
        <f ca="1" t="shared" si="114"/>
        <v/>
      </c>
      <c r="AA108" s="67" t="str">
        <f ca="1" t="shared" si="115"/>
        <v/>
      </c>
      <c r="AB108" s="67" t="str">
        <f ca="1" t="shared" si="116"/>
        <v/>
      </c>
      <c r="AQ108" s="70"/>
      <c r="AR108" s="70"/>
      <c r="AS108" s="70">
        <f ca="1" t="shared" si="72"/>
        <v>0</v>
      </c>
      <c r="AT108" s="31"/>
      <c r="BQ108" s="70"/>
      <c r="BR108" s="70"/>
      <c r="BS108" s="70">
        <f ca="1" t="shared" si="73"/>
        <v>0</v>
      </c>
      <c r="BT108" s="31"/>
      <c r="CQ108" s="70"/>
      <c r="CR108" s="70"/>
      <c r="CS108" s="70">
        <f ca="1" t="shared" si="74"/>
        <v>0</v>
      </c>
      <c r="CT108" s="31"/>
      <c r="DQ108" s="70"/>
      <c r="DR108" s="70"/>
      <c r="DS108" s="70">
        <f ca="1" t="shared" si="75"/>
        <v>0</v>
      </c>
      <c r="DT108" s="31"/>
      <c r="EQ108" s="70"/>
      <c r="ER108" s="70"/>
      <c r="ES108" s="70">
        <f ca="1" t="shared" si="76"/>
        <v>0</v>
      </c>
      <c r="ET108" s="31"/>
      <c r="FQ108" s="70"/>
      <c r="FR108" s="70"/>
      <c r="FS108" s="70">
        <f ca="1" t="shared" si="77"/>
        <v>0</v>
      </c>
      <c r="FT108" s="31"/>
      <c r="GQ108" s="70"/>
      <c r="GR108" s="70"/>
      <c r="GS108" s="70">
        <f ca="1" t="shared" si="78"/>
        <v>0</v>
      </c>
      <c r="GT108" s="31"/>
      <c r="HQ108" s="70"/>
      <c r="HR108" s="70"/>
      <c r="HS108" s="70">
        <f ca="1" t="shared" si="79"/>
        <v>0</v>
      </c>
      <c r="HT108" s="31"/>
    </row>
    <row r="109" spans="1:228">
      <c r="A109" s="22" t="str">
        <f>IF(OR(使用指南!$E$30="",比赛操作!$C$10="",$E109=""),"",ROW())</f>
        <v/>
      </c>
      <c r="B109" s="22" t="str">
        <f>IF(OR(使用指南!$E$30="",比赛操作!$C$10="",$E109=""),"",RANK($A109,$A$3:$A$514,1))</f>
        <v/>
      </c>
      <c r="C109" s="22" t="str">
        <f ca="1">IF(OR(使用指南!$E$30="",比赛操作!$C$10="",$E109=""),"",IF(比赛操作!$C$10="抽签编排",RAND(),ROW()-2))</f>
        <v/>
      </c>
      <c r="D109" s="22" t="str">
        <f ca="1" t="shared" si="71"/>
        <v/>
      </c>
      <c r="E109" s="31"/>
      <c r="F109" s="22" t="str">
        <f ca="1">IF(OR(使用指南!$E$30&lt;&gt;"√",COUNTA($E$3:$E$514)&lt;ROW()-2,COUNTBLANK($C$3:$C$514)=512),"",ROW()-2)</f>
        <v/>
      </c>
      <c r="G109" s="22" t="str">
        <f ca="1" t="shared" si="80"/>
        <v/>
      </c>
      <c r="H109" s="31" t="str">
        <f ca="1" t="shared" si="81"/>
        <v/>
      </c>
      <c r="I109" s="31"/>
      <c r="K109" s="22" t="str">
        <f ca="1">IF(OR(使用指南!$E$30&lt;&gt;"√",$F109=""),"",$F109)</f>
        <v/>
      </c>
      <c r="L109" s="22" t="str">
        <f ca="1" t="shared" si="82"/>
        <v/>
      </c>
      <c r="M109" s="39"/>
      <c r="N109" s="39"/>
      <c r="O109" s="39"/>
      <c r="P109" s="66" t="str">
        <f ca="1">IF($K109="","",IF(T109&lt;&gt;"","/",IF(比赛操作!$C$10="手动编排",$M109+$N109,IF(比赛操作!$C$10="抽签编排",417-VLOOKUP(L109,I:K,3,0)))))</f>
        <v/>
      </c>
      <c r="Q109" s="33" t="str">
        <f ca="1">IF($K109="","",IF(T109&lt;&gt;"","/",RANK($P109,$P$3:$P$434)+COUNTIF($P$3:$P109,$P109)-1))</f>
        <v/>
      </c>
      <c r="R109" s="33" t="str">
        <f ca="1" t="shared" si="83"/>
        <v/>
      </c>
      <c r="S109" s="70">
        <f ca="1" t="shared" si="84"/>
        <v>0</v>
      </c>
      <c r="T109" s="31"/>
      <c r="U109" s="67" t="str">
        <f ca="1" t="shared" si="109"/>
        <v/>
      </c>
      <c r="V109" s="67" t="str">
        <f ca="1" t="shared" si="110"/>
        <v/>
      </c>
      <c r="W109" s="67" t="str">
        <f ca="1" t="shared" si="111"/>
        <v/>
      </c>
      <c r="X109" s="67" t="str">
        <f ca="1" t="shared" si="112"/>
        <v/>
      </c>
      <c r="Y109" s="67" t="str">
        <f ca="1" t="shared" si="113"/>
        <v/>
      </c>
      <c r="Z109" s="67" t="str">
        <f ca="1" t="shared" si="114"/>
        <v/>
      </c>
      <c r="AA109" s="67" t="str">
        <f ca="1" t="shared" si="115"/>
        <v/>
      </c>
      <c r="AB109" s="67" t="str">
        <f ca="1" t="shared" si="116"/>
        <v/>
      </c>
      <c r="AQ109" s="70"/>
      <c r="AR109" s="70"/>
      <c r="AS109" s="70">
        <f ca="1" t="shared" si="72"/>
        <v>0</v>
      </c>
      <c r="AT109" s="31"/>
      <c r="BQ109" s="70"/>
      <c r="BR109" s="70"/>
      <c r="BS109" s="70">
        <f ca="1" t="shared" si="73"/>
        <v>0</v>
      </c>
      <c r="BT109" s="31"/>
      <c r="CQ109" s="70"/>
      <c r="CR109" s="70"/>
      <c r="CS109" s="70">
        <f ca="1" t="shared" si="74"/>
        <v>0</v>
      </c>
      <c r="CT109" s="31"/>
      <c r="DQ109" s="70"/>
      <c r="DR109" s="70"/>
      <c r="DS109" s="70">
        <f ca="1" t="shared" si="75"/>
        <v>0</v>
      </c>
      <c r="DT109" s="31"/>
      <c r="EQ109" s="70"/>
      <c r="ER109" s="70"/>
      <c r="ES109" s="70">
        <f ca="1" t="shared" si="76"/>
        <v>0</v>
      </c>
      <c r="ET109" s="31"/>
      <c r="FQ109" s="70"/>
      <c r="FR109" s="70"/>
      <c r="FS109" s="70">
        <f ca="1" t="shared" si="77"/>
        <v>0</v>
      </c>
      <c r="FT109" s="31"/>
      <c r="GQ109" s="70"/>
      <c r="GR109" s="70"/>
      <c r="GS109" s="70">
        <f ca="1" t="shared" si="78"/>
        <v>0</v>
      </c>
      <c r="GT109" s="31"/>
      <c r="HQ109" s="70"/>
      <c r="HR109" s="70"/>
      <c r="HS109" s="70">
        <f ca="1" t="shared" si="79"/>
        <v>0</v>
      </c>
      <c r="HT109" s="31"/>
    </row>
    <row r="110" spans="1:228">
      <c r="A110" s="22" t="str">
        <f>IF(OR(使用指南!$E$30="",比赛操作!$C$10="",$E110=""),"",ROW())</f>
        <v/>
      </c>
      <c r="B110" s="22" t="str">
        <f>IF(OR(使用指南!$E$30="",比赛操作!$C$10="",$E110=""),"",RANK($A110,$A$3:$A$514,1))</f>
        <v/>
      </c>
      <c r="C110" s="22" t="str">
        <f ca="1">IF(OR(使用指南!$E$30="",比赛操作!$C$10="",$E110=""),"",IF(比赛操作!$C$10="抽签编排",RAND(),ROW()-2))</f>
        <v/>
      </c>
      <c r="D110" s="22" t="str">
        <f ca="1" t="shared" si="71"/>
        <v/>
      </c>
      <c r="E110" s="31"/>
      <c r="F110" s="22" t="str">
        <f ca="1">IF(OR(使用指南!$E$30&lt;&gt;"√",COUNTA($E$3:$E$514)&lt;ROW()-2,COUNTBLANK($C$3:$C$514)=512),"",ROW()-2)</f>
        <v/>
      </c>
      <c r="G110" s="22" t="str">
        <f ca="1" t="shared" si="80"/>
        <v/>
      </c>
      <c r="H110" s="31" t="str">
        <f ca="1" t="shared" si="81"/>
        <v/>
      </c>
      <c r="I110" s="31"/>
      <c r="K110" s="22" t="str">
        <f ca="1">IF(OR(使用指南!$E$30&lt;&gt;"√",$F110=""),"",$F110)</f>
        <v/>
      </c>
      <c r="L110" s="22" t="str">
        <f ca="1" t="shared" si="82"/>
        <v/>
      </c>
      <c r="M110" s="39"/>
      <c r="N110" s="39"/>
      <c r="O110" s="39"/>
      <c r="P110" s="66" t="str">
        <f ca="1">IF($K110="","",IF(T110&lt;&gt;"","/",IF(比赛操作!$C$10="手动编排",$M110+$N110,IF(比赛操作!$C$10="抽签编排",417-VLOOKUP(L110,I:K,3,0)))))</f>
        <v/>
      </c>
      <c r="Q110" s="33" t="str">
        <f ca="1">IF($K110="","",IF(T110&lt;&gt;"","/",RANK($P110,$P$3:$P$434)+COUNTIF($P$3:$P110,$P110)-1))</f>
        <v/>
      </c>
      <c r="R110" s="33" t="str">
        <f ca="1" t="shared" si="83"/>
        <v/>
      </c>
      <c r="S110" s="70">
        <f ca="1" t="shared" si="84"/>
        <v>0</v>
      </c>
      <c r="T110" s="31"/>
      <c r="U110" s="67" t="str">
        <f ca="1" t="shared" si="109"/>
        <v/>
      </c>
      <c r="V110" s="67" t="str">
        <f ca="1" t="shared" si="110"/>
        <v/>
      </c>
      <c r="W110" s="67" t="str">
        <f ca="1" t="shared" si="111"/>
        <v/>
      </c>
      <c r="X110" s="67" t="str">
        <f ca="1" t="shared" si="112"/>
        <v/>
      </c>
      <c r="Y110" s="67" t="str">
        <f ca="1" t="shared" si="113"/>
        <v/>
      </c>
      <c r="Z110" s="67" t="str">
        <f ca="1" t="shared" si="114"/>
        <v/>
      </c>
      <c r="AA110" s="67" t="str">
        <f ca="1" t="shared" si="115"/>
        <v/>
      </c>
      <c r="AB110" s="67" t="str">
        <f ca="1" t="shared" si="116"/>
        <v/>
      </c>
      <c r="AQ110" s="70"/>
      <c r="AR110" s="70"/>
      <c r="AS110" s="70">
        <f ca="1" t="shared" si="72"/>
        <v>0</v>
      </c>
      <c r="AT110" s="31"/>
      <c r="BQ110" s="70"/>
      <c r="BR110" s="70"/>
      <c r="BS110" s="70">
        <f ca="1" t="shared" si="73"/>
        <v>0</v>
      </c>
      <c r="BT110" s="31"/>
      <c r="CQ110" s="70"/>
      <c r="CR110" s="70"/>
      <c r="CS110" s="70">
        <f ca="1" t="shared" si="74"/>
        <v>0</v>
      </c>
      <c r="CT110" s="31"/>
      <c r="DQ110" s="70"/>
      <c r="DR110" s="70"/>
      <c r="DS110" s="70">
        <f ca="1" t="shared" si="75"/>
        <v>0</v>
      </c>
      <c r="DT110" s="31"/>
      <c r="EQ110" s="70"/>
      <c r="ER110" s="70"/>
      <c r="ES110" s="70">
        <f ca="1" t="shared" si="76"/>
        <v>0</v>
      </c>
      <c r="ET110" s="31"/>
      <c r="FQ110" s="70"/>
      <c r="FR110" s="70"/>
      <c r="FS110" s="70">
        <f ca="1" t="shared" si="77"/>
        <v>0</v>
      </c>
      <c r="FT110" s="31"/>
      <c r="GQ110" s="70"/>
      <c r="GR110" s="70"/>
      <c r="GS110" s="70">
        <f ca="1" t="shared" si="78"/>
        <v>0</v>
      </c>
      <c r="GT110" s="31"/>
      <c r="HQ110" s="70"/>
      <c r="HR110" s="70"/>
      <c r="HS110" s="70">
        <f ca="1" t="shared" si="79"/>
        <v>0</v>
      </c>
      <c r="HT110" s="31"/>
    </row>
    <row r="111" spans="1:228">
      <c r="A111" s="22" t="str">
        <f>IF(OR(使用指南!$E$30="",比赛操作!$C$10="",$E111=""),"",ROW())</f>
        <v/>
      </c>
      <c r="B111" s="22" t="str">
        <f>IF(OR(使用指南!$E$30="",比赛操作!$C$10="",$E111=""),"",RANK($A111,$A$3:$A$514,1))</f>
        <v/>
      </c>
      <c r="C111" s="22" t="str">
        <f ca="1">IF(OR(使用指南!$E$30="",比赛操作!$C$10="",$E111=""),"",IF(比赛操作!$C$10="抽签编排",RAND(),ROW()-2))</f>
        <v/>
      </c>
      <c r="D111" s="22" t="str">
        <f ca="1" t="shared" si="71"/>
        <v/>
      </c>
      <c r="E111" s="31"/>
      <c r="F111" s="22" t="str">
        <f ca="1">IF(OR(使用指南!$E$30&lt;&gt;"√",COUNTA($E$3:$E$514)&lt;ROW()-2,COUNTBLANK($C$3:$C$514)=512),"",ROW()-2)</f>
        <v/>
      </c>
      <c r="G111" s="22" t="str">
        <f ca="1" t="shared" si="80"/>
        <v/>
      </c>
      <c r="H111" s="31" t="str">
        <f ca="1" t="shared" si="81"/>
        <v/>
      </c>
      <c r="I111" s="31"/>
      <c r="K111" s="22" t="str">
        <f ca="1">IF(OR(使用指南!$E$30&lt;&gt;"√",$F111=""),"",$F111)</f>
        <v/>
      </c>
      <c r="L111" s="22" t="str">
        <f ca="1" t="shared" si="82"/>
        <v/>
      </c>
      <c r="M111" s="39"/>
      <c r="N111" s="39"/>
      <c r="O111" s="39"/>
      <c r="P111" s="66" t="str">
        <f ca="1">IF($K111="","",IF(T111&lt;&gt;"","/",IF(比赛操作!$C$10="手动编排",$M111+$N111,IF(比赛操作!$C$10="抽签编排",417-VLOOKUP(L111,I:K,3,0)))))</f>
        <v/>
      </c>
      <c r="Q111" s="33" t="str">
        <f ca="1">IF($K111="","",IF(T111&lt;&gt;"","/",RANK($P111,$P$3:$P$434)+COUNTIF($P$3:$P111,$P111)-1))</f>
        <v/>
      </c>
      <c r="R111" s="33" t="str">
        <f ca="1" t="shared" si="83"/>
        <v/>
      </c>
      <c r="S111" s="70">
        <f ca="1" t="shared" si="84"/>
        <v>0</v>
      </c>
      <c r="T111" s="31"/>
      <c r="U111" s="67" t="str">
        <f ca="1" t="shared" si="109"/>
        <v/>
      </c>
      <c r="V111" s="67" t="str">
        <f ca="1" t="shared" si="110"/>
        <v/>
      </c>
      <c r="W111" s="67" t="str">
        <f ca="1" t="shared" si="111"/>
        <v/>
      </c>
      <c r="X111" s="67" t="str">
        <f ca="1" t="shared" si="112"/>
        <v/>
      </c>
      <c r="Y111" s="67" t="str">
        <f ca="1" t="shared" si="113"/>
        <v/>
      </c>
      <c r="Z111" s="67" t="str">
        <f ca="1" t="shared" si="114"/>
        <v/>
      </c>
      <c r="AA111" s="67" t="str">
        <f ca="1" t="shared" si="115"/>
        <v/>
      </c>
      <c r="AB111" s="67" t="str">
        <f ca="1" t="shared" si="116"/>
        <v/>
      </c>
      <c r="AQ111" s="70"/>
      <c r="AR111" s="70"/>
      <c r="AS111" s="70">
        <f ca="1" t="shared" si="72"/>
        <v>0</v>
      </c>
      <c r="AT111" s="31"/>
      <c r="BQ111" s="70"/>
      <c r="BR111" s="70"/>
      <c r="BS111" s="70">
        <f ca="1" t="shared" si="73"/>
        <v>0</v>
      </c>
      <c r="BT111" s="31"/>
      <c r="CQ111" s="70"/>
      <c r="CR111" s="70"/>
      <c r="CS111" s="70">
        <f ca="1" t="shared" si="74"/>
        <v>0</v>
      </c>
      <c r="CT111" s="31"/>
      <c r="DQ111" s="70"/>
      <c r="DR111" s="70"/>
      <c r="DS111" s="70">
        <f ca="1" t="shared" si="75"/>
        <v>0</v>
      </c>
      <c r="DT111" s="31"/>
      <c r="EQ111" s="70"/>
      <c r="ER111" s="70"/>
      <c r="ES111" s="70">
        <f ca="1" t="shared" si="76"/>
        <v>0</v>
      </c>
      <c r="ET111" s="31"/>
      <c r="FQ111" s="70"/>
      <c r="FR111" s="70"/>
      <c r="FS111" s="70">
        <f ca="1" t="shared" si="77"/>
        <v>0</v>
      </c>
      <c r="FT111" s="31"/>
      <c r="GQ111" s="70"/>
      <c r="GR111" s="70"/>
      <c r="GS111" s="70">
        <f ca="1" t="shared" si="78"/>
        <v>0</v>
      </c>
      <c r="GT111" s="31"/>
      <c r="HQ111" s="70"/>
      <c r="HR111" s="70"/>
      <c r="HS111" s="70">
        <f ca="1" t="shared" si="79"/>
        <v>0</v>
      </c>
      <c r="HT111" s="31"/>
    </row>
    <row r="112" spans="1:228">
      <c r="A112" s="22" t="str">
        <f>IF(OR(使用指南!$E$30="",比赛操作!$C$10="",$E112=""),"",ROW())</f>
        <v/>
      </c>
      <c r="B112" s="22" t="str">
        <f>IF(OR(使用指南!$E$30="",比赛操作!$C$10="",$E112=""),"",RANK($A112,$A$3:$A$514,1))</f>
        <v/>
      </c>
      <c r="C112" s="22" t="str">
        <f ca="1">IF(OR(使用指南!$E$30="",比赛操作!$C$10="",$E112=""),"",IF(比赛操作!$C$10="抽签编排",RAND(),ROW()-2))</f>
        <v/>
      </c>
      <c r="D112" s="22" t="str">
        <f ca="1" t="shared" si="71"/>
        <v/>
      </c>
      <c r="E112" s="31"/>
      <c r="F112" s="22" t="str">
        <f ca="1">IF(OR(使用指南!$E$30&lt;&gt;"√",COUNTA($E$3:$E$514)&lt;ROW()-2,COUNTBLANK($C$3:$C$514)=512),"",ROW()-2)</f>
        <v/>
      </c>
      <c r="G112" s="22" t="str">
        <f ca="1" t="shared" si="80"/>
        <v/>
      </c>
      <c r="H112" s="31" t="str">
        <f ca="1" t="shared" si="81"/>
        <v/>
      </c>
      <c r="I112" s="31"/>
      <c r="K112" s="22" t="str">
        <f ca="1">IF(OR(使用指南!$E$30&lt;&gt;"√",$F112=""),"",$F112)</f>
        <v/>
      </c>
      <c r="L112" s="22" t="str">
        <f ca="1" t="shared" si="82"/>
        <v/>
      </c>
      <c r="M112" s="39"/>
      <c r="N112" s="39"/>
      <c r="O112" s="39"/>
      <c r="P112" s="66" t="str">
        <f ca="1">IF($K112="","",IF(T112&lt;&gt;"","/",IF(比赛操作!$C$10="手动编排",$M112+$N112,IF(比赛操作!$C$10="抽签编排",417-VLOOKUP(L112,I:K,3,0)))))</f>
        <v/>
      </c>
      <c r="Q112" s="33" t="str">
        <f ca="1">IF($K112="","",IF(T112&lt;&gt;"","/",RANK($P112,$P$3:$P$434)+COUNTIF($P$3:$P112,$P112)-1))</f>
        <v/>
      </c>
      <c r="R112" s="33" t="str">
        <f ca="1" t="shared" si="83"/>
        <v/>
      </c>
      <c r="S112" s="70">
        <f ca="1" t="shared" si="84"/>
        <v>0</v>
      </c>
      <c r="T112" s="31"/>
      <c r="U112" s="67" t="str">
        <f ca="1" t="shared" si="109"/>
        <v/>
      </c>
      <c r="V112" s="67" t="str">
        <f ca="1" t="shared" si="110"/>
        <v/>
      </c>
      <c r="W112" s="67" t="str">
        <f ca="1" t="shared" si="111"/>
        <v/>
      </c>
      <c r="X112" s="67" t="str">
        <f ca="1" t="shared" si="112"/>
        <v/>
      </c>
      <c r="Y112" s="67" t="str">
        <f ca="1" t="shared" si="113"/>
        <v/>
      </c>
      <c r="Z112" s="67" t="str">
        <f ca="1" t="shared" si="114"/>
        <v/>
      </c>
      <c r="AA112" s="67" t="str">
        <f ca="1" t="shared" si="115"/>
        <v/>
      </c>
      <c r="AB112" s="67" t="str">
        <f ca="1" t="shared" si="116"/>
        <v/>
      </c>
      <c r="AQ112" s="70"/>
      <c r="AR112" s="70"/>
      <c r="AS112" s="70">
        <f ca="1" t="shared" si="72"/>
        <v>0</v>
      </c>
      <c r="AT112" s="31"/>
      <c r="BQ112" s="70"/>
      <c r="BR112" s="70"/>
      <c r="BS112" s="70">
        <f ca="1" t="shared" si="73"/>
        <v>0</v>
      </c>
      <c r="BT112" s="31"/>
      <c r="CQ112" s="70"/>
      <c r="CR112" s="70"/>
      <c r="CS112" s="70">
        <f ca="1" t="shared" si="74"/>
        <v>0</v>
      </c>
      <c r="CT112" s="31"/>
      <c r="DQ112" s="70"/>
      <c r="DR112" s="70"/>
      <c r="DS112" s="70">
        <f ca="1" t="shared" si="75"/>
        <v>0</v>
      </c>
      <c r="DT112" s="31"/>
      <c r="EQ112" s="70"/>
      <c r="ER112" s="70"/>
      <c r="ES112" s="70">
        <f ca="1" t="shared" si="76"/>
        <v>0</v>
      </c>
      <c r="ET112" s="31"/>
      <c r="FQ112" s="70"/>
      <c r="FR112" s="70"/>
      <c r="FS112" s="70">
        <f ca="1" t="shared" si="77"/>
        <v>0</v>
      </c>
      <c r="FT112" s="31"/>
      <c r="GQ112" s="70"/>
      <c r="GR112" s="70"/>
      <c r="GS112" s="70">
        <f ca="1" t="shared" si="78"/>
        <v>0</v>
      </c>
      <c r="GT112" s="31"/>
      <c r="HQ112" s="70"/>
      <c r="HR112" s="70"/>
      <c r="HS112" s="70">
        <f ca="1" t="shared" si="79"/>
        <v>0</v>
      </c>
      <c r="HT112" s="31"/>
    </row>
    <row r="113" spans="1:228">
      <c r="A113" s="22" t="str">
        <f>IF(OR(使用指南!$E$30="",比赛操作!$C$10="",$E113=""),"",ROW())</f>
        <v/>
      </c>
      <c r="B113" s="22" t="str">
        <f>IF(OR(使用指南!$E$30="",比赛操作!$C$10="",$E113=""),"",RANK($A113,$A$3:$A$514,1))</f>
        <v/>
      </c>
      <c r="C113" s="22" t="str">
        <f ca="1">IF(OR(使用指南!$E$30="",比赛操作!$C$10="",$E113=""),"",IF(比赛操作!$C$10="抽签编排",RAND(),ROW()-2))</f>
        <v/>
      </c>
      <c r="D113" s="22" t="str">
        <f ca="1" t="shared" si="71"/>
        <v/>
      </c>
      <c r="E113" s="31"/>
      <c r="F113" s="22" t="str">
        <f ca="1">IF(OR(使用指南!$E$30&lt;&gt;"√",COUNTA($E$3:$E$514)&lt;ROW()-2,COUNTBLANK($C$3:$C$514)=512),"",ROW()-2)</f>
        <v/>
      </c>
      <c r="G113" s="22" t="str">
        <f ca="1" t="shared" si="80"/>
        <v/>
      </c>
      <c r="H113" s="31" t="str">
        <f ca="1" t="shared" si="81"/>
        <v/>
      </c>
      <c r="I113" s="31"/>
      <c r="K113" s="22" t="str">
        <f ca="1">IF(OR(使用指南!$E$30&lt;&gt;"√",$F113=""),"",$F113)</f>
        <v/>
      </c>
      <c r="L113" s="22" t="str">
        <f ca="1" t="shared" si="82"/>
        <v/>
      </c>
      <c r="M113" s="39"/>
      <c r="N113" s="39"/>
      <c r="O113" s="39"/>
      <c r="P113" s="66" t="str">
        <f ca="1">IF($K113="","",IF(T113&lt;&gt;"","/",IF(比赛操作!$C$10="手动编排",$M113+$N113,IF(比赛操作!$C$10="抽签编排",417-VLOOKUP(L113,I:K,3,0)))))</f>
        <v/>
      </c>
      <c r="Q113" s="33" t="str">
        <f ca="1">IF($K113="","",IF(T113&lt;&gt;"","/",RANK($P113,$P$3:$P$434)+COUNTIF($P$3:$P113,$P113)-1))</f>
        <v/>
      </c>
      <c r="R113" s="33" t="str">
        <f ca="1" t="shared" si="83"/>
        <v/>
      </c>
      <c r="S113" s="70">
        <f ca="1" t="shared" si="84"/>
        <v>0</v>
      </c>
      <c r="T113" s="31"/>
      <c r="U113" s="67" t="str">
        <f ca="1" t="shared" si="109"/>
        <v/>
      </c>
      <c r="V113" s="67" t="str">
        <f ca="1" t="shared" si="110"/>
        <v/>
      </c>
      <c r="W113" s="67" t="str">
        <f ca="1" t="shared" si="111"/>
        <v/>
      </c>
      <c r="X113" s="67" t="str">
        <f ca="1" t="shared" si="112"/>
        <v/>
      </c>
      <c r="Y113" s="67" t="str">
        <f ca="1" t="shared" si="113"/>
        <v/>
      </c>
      <c r="Z113" s="67" t="str">
        <f ca="1" t="shared" si="114"/>
        <v/>
      </c>
      <c r="AA113" s="67" t="str">
        <f ca="1" t="shared" si="115"/>
        <v/>
      </c>
      <c r="AB113" s="67" t="str">
        <f ca="1" t="shared" si="116"/>
        <v/>
      </c>
      <c r="AQ113" s="70"/>
      <c r="AR113" s="70"/>
      <c r="AS113" s="70">
        <f ca="1" t="shared" si="72"/>
        <v>0</v>
      </c>
      <c r="AT113" s="31"/>
      <c r="BQ113" s="70"/>
      <c r="BR113" s="70"/>
      <c r="BS113" s="70">
        <f ca="1" t="shared" si="73"/>
        <v>0</v>
      </c>
      <c r="BT113" s="31"/>
      <c r="CQ113" s="70"/>
      <c r="CR113" s="70"/>
      <c r="CS113" s="70">
        <f ca="1" t="shared" si="74"/>
        <v>0</v>
      </c>
      <c r="CT113" s="31"/>
      <c r="DQ113" s="70"/>
      <c r="DR113" s="70"/>
      <c r="DS113" s="70">
        <f ca="1" t="shared" si="75"/>
        <v>0</v>
      </c>
      <c r="DT113" s="31"/>
      <c r="EQ113" s="70"/>
      <c r="ER113" s="70"/>
      <c r="ES113" s="70">
        <f ca="1" t="shared" si="76"/>
        <v>0</v>
      </c>
      <c r="ET113" s="31"/>
      <c r="FQ113" s="70"/>
      <c r="FR113" s="70"/>
      <c r="FS113" s="70">
        <f ca="1" t="shared" si="77"/>
        <v>0</v>
      </c>
      <c r="FT113" s="31"/>
      <c r="GQ113" s="70"/>
      <c r="GR113" s="70"/>
      <c r="GS113" s="70">
        <f ca="1" t="shared" si="78"/>
        <v>0</v>
      </c>
      <c r="GT113" s="31"/>
      <c r="HQ113" s="70"/>
      <c r="HR113" s="70"/>
      <c r="HS113" s="70">
        <f ca="1" t="shared" si="79"/>
        <v>0</v>
      </c>
      <c r="HT113" s="31"/>
    </row>
    <row r="114" spans="1:228">
      <c r="A114" s="22" t="str">
        <f>IF(OR(使用指南!$E$30="",比赛操作!$C$10="",$E114=""),"",ROW())</f>
        <v/>
      </c>
      <c r="B114" s="22" t="str">
        <f>IF(OR(使用指南!$E$30="",比赛操作!$C$10="",$E114=""),"",RANK($A114,$A$3:$A$514,1))</f>
        <v/>
      </c>
      <c r="C114" s="22" t="str">
        <f ca="1">IF(OR(使用指南!$E$30="",比赛操作!$C$10="",$E114=""),"",IF(比赛操作!$C$10="抽签编排",RAND(),ROW()-2))</f>
        <v/>
      </c>
      <c r="D114" s="22" t="str">
        <f ca="1" t="shared" si="71"/>
        <v/>
      </c>
      <c r="E114" s="31"/>
      <c r="F114" s="22" t="str">
        <f ca="1">IF(OR(使用指南!$E$30&lt;&gt;"√",COUNTA($E$3:$E$514)&lt;ROW()-2,COUNTBLANK($C$3:$C$514)=512),"",ROW()-2)</f>
        <v/>
      </c>
      <c r="G114" s="22" t="str">
        <f ca="1" t="shared" si="80"/>
        <v/>
      </c>
      <c r="H114" s="31" t="str">
        <f ca="1" t="shared" si="81"/>
        <v/>
      </c>
      <c r="I114" s="31"/>
      <c r="K114" s="22" t="str">
        <f ca="1">IF(OR(使用指南!$E$30&lt;&gt;"√",$F114=""),"",$F114)</f>
        <v/>
      </c>
      <c r="L114" s="22" t="str">
        <f ca="1" t="shared" si="82"/>
        <v/>
      </c>
      <c r="M114" s="39"/>
      <c r="N114" s="39"/>
      <c r="O114" s="39"/>
      <c r="P114" s="66" t="str">
        <f ca="1">IF($K114="","",IF(T114&lt;&gt;"","/",IF(比赛操作!$C$10="手动编排",$M114+$N114,IF(比赛操作!$C$10="抽签编排",417-VLOOKUP(L114,I:K,3,0)))))</f>
        <v/>
      </c>
      <c r="Q114" s="33" t="str">
        <f ca="1">IF($K114="","",IF(T114&lt;&gt;"","/",RANK($P114,$P$3:$P$434)+COUNTIF($P$3:$P114,$P114)-1))</f>
        <v/>
      </c>
      <c r="R114" s="33" t="str">
        <f ca="1" t="shared" si="83"/>
        <v/>
      </c>
      <c r="S114" s="70">
        <f ca="1" t="shared" si="84"/>
        <v>0</v>
      </c>
      <c r="T114" s="31"/>
      <c r="U114" s="67" t="str">
        <f ca="1" t="shared" ref="U114:U123" si="117">IF(INDIRECT(ADDRESS(ROW(),COLUMN($T:$T)+26*(COLUMN()-COLUMN($T:$T))))="","",INDIRECT(ADDRESS(ROW(),COLUMN($T:$T)+26*(COLUMN()-COLUMN($T:$T)))))</f>
        <v/>
      </c>
      <c r="V114" s="67" t="str">
        <f ca="1" t="shared" ref="V114:V123" si="118">IF(INDIRECT(ADDRESS(ROW(),COLUMN($T:$T)+26*(COLUMN()-COLUMN($T:$T))))="","",INDIRECT(ADDRESS(ROW(),COLUMN($T:$T)+26*(COLUMN()-COLUMN($T:$T)))))</f>
        <v/>
      </c>
      <c r="W114" s="67" t="str">
        <f ca="1" t="shared" ref="W114:W123" si="119">IF(INDIRECT(ADDRESS(ROW(),COLUMN($T:$T)+26*(COLUMN()-COLUMN($T:$T))))="","",INDIRECT(ADDRESS(ROW(),COLUMN($T:$T)+26*(COLUMN()-COLUMN($T:$T)))))</f>
        <v/>
      </c>
      <c r="X114" s="67" t="str">
        <f ca="1" t="shared" ref="X114:X123" si="120">IF(INDIRECT(ADDRESS(ROW(),COLUMN($T:$T)+26*(COLUMN()-COLUMN($T:$T))))="","",INDIRECT(ADDRESS(ROW(),COLUMN($T:$T)+26*(COLUMN()-COLUMN($T:$T)))))</f>
        <v/>
      </c>
      <c r="Y114" s="67" t="str">
        <f ca="1" t="shared" ref="Y114:Y123" si="121">IF(INDIRECT(ADDRESS(ROW(),COLUMN($T:$T)+26*(COLUMN()-COLUMN($T:$T))))="","",INDIRECT(ADDRESS(ROW(),COLUMN($T:$T)+26*(COLUMN()-COLUMN($T:$T)))))</f>
        <v/>
      </c>
      <c r="Z114" s="67" t="str">
        <f ca="1" t="shared" ref="Z114:Z123" si="122">IF(INDIRECT(ADDRESS(ROW(),COLUMN($T:$T)+26*(COLUMN()-COLUMN($T:$T))))="","",INDIRECT(ADDRESS(ROW(),COLUMN($T:$T)+26*(COLUMN()-COLUMN($T:$T)))))</f>
        <v/>
      </c>
      <c r="AA114" s="67" t="str">
        <f ca="1" t="shared" ref="AA114:AA123" si="123">IF(INDIRECT(ADDRESS(ROW(),COLUMN($T:$T)+26*(COLUMN()-COLUMN($T:$T))))="","",INDIRECT(ADDRESS(ROW(),COLUMN($T:$T)+26*(COLUMN()-COLUMN($T:$T)))))</f>
        <v/>
      </c>
      <c r="AB114" s="67" t="str">
        <f ca="1" t="shared" ref="AB114:AB123" si="124">IF(INDIRECT(ADDRESS(ROW(),COLUMN($T:$T)+26*(COLUMN()-COLUMN($T:$T))))="","",INDIRECT(ADDRESS(ROW(),COLUMN($T:$T)+26*(COLUMN()-COLUMN($T:$T)))))</f>
        <v/>
      </c>
      <c r="AQ114" s="70"/>
      <c r="AR114" s="70"/>
      <c r="AS114" s="70">
        <f ca="1" t="shared" si="72"/>
        <v>0</v>
      </c>
      <c r="AT114" s="31"/>
      <c r="BQ114" s="70"/>
      <c r="BR114" s="70"/>
      <c r="BS114" s="70">
        <f ca="1" t="shared" si="73"/>
        <v>0</v>
      </c>
      <c r="BT114" s="31"/>
      <c r="CQ114" s="70"/>
      <c r="CR114" s="70"/>
      <c r="CS114" s="70">
        <f ca="1" t="shared" si="74"/>
        <v>0</v>
      </c>
      <c r="CT114" s="31"/>
      <c r="DQ114" s="70"/>
      <c r="DR114" s="70"/>
      <c r="DS114" s="70">
        <f ca="1" t="shared" si="75"/>
        <v>0</v>
      </c>
      <c r="DT114" s="31"/>
      <c r="EQ114" s="70"/>
      <c r="ER114" s="70"/>
      <c r="ES114" s="70">
        <f ca="1" t="shared" si="76"/>
        <v>0</v>
      </c>
      <c r="ET114" s="31"/>
      <c r="FQ114" s="70"/>
      <c r="FR114" s="70"/>
      <c r="FS114" s="70">
        <f ca="1" t="shared" si="77"/>
        <v>0</v>
      </c>
      <c r="FT114" s="31"/>
      <c r="GQ114" s="70"/>
      <c r="GR114" s="70"/>
      <c r="GS114" s="70">
        <f ca="1" t="shared" si="78"/>
        <v>0</v>
      </c>
      <c r="GT114" s="31"/>
      <c r="HQ114" s="70"/>
      <c r="HR114" s="70"/>
      <c r="HS114" s="70">
        <f ca="1" t="shared" si="79"/>
        <v>0</v>
      </c>
      <c r="HT114" s="31"/>
    </row>
    <row r="115" spans="1:228">
      <c r="A115" s="22" t="str">
        <f>IF(OR(使用指南!$E$30="",比赛操作!$C$10="",$E115=""),"",ROW())</f>
        <v/>
      </c>
      <c r="B115" s="22" t="str">
        <f>IF(OR(使用指南!$E$30="",比赛操作!$C$10="",$E115=""),"",RANK($A115,$A$3:$A$514,1))</f>
        <v/>
      </c>
      <c r="C115" s="22" t="str">
        <f ca="1">IF(OR(使用指南!$E$30="",比赛操作!$C$10="",$E115=""),"",IF(比赛操作!$C$10="抽签编排",RAND(),ROW()-2))</f>
        <v/>
      </c>
      <c r="D115" s="22" t="str">
        <f ca="1" t="shared" si="71"/>
        <v/>
      </c>
      <c r="E115" s="31"/>
      <c r="F115" s="22" t="str">
        <f ca="1">IF(OR(使用指南!$E$30&lt;&gt;"√",COUNTA($E$3:$E$514)&lt;ROW()-2,COUNTBLANK($C$3:$C$514)=512),"",ROW()-2)</f>
        <v/>
      </c>
      <c r="G115" s="22" t="str">
        <f ca="1" t="shared" si="80"/>
        <v/>
      </c>
      <c r="H115" s="31" t="str">
        <f ca="1" t="shared" si="81"/>
        <v/>
      </c>
      <c r="I115" s="31"/>
      <c r="K115" s="22" t="str">
        <f ca="1">IF(OR(使用指南!$E$30&lt;&gt;"√",$F115=""),"",$F115)</f>
        <v/>
      </c>
      <c r="L115" s="22" t="str">
        <f ca="1" t="shared" si="82"/>
        <v/>
      </c>
      <c r="M115" s="39"/>
      <c r="N115" s="39"/>
      <c r="O115" s="39"/>
      <c r="P115" s="66" t="str">
        <f ca="1">IF($K115="","",IF(T115&lt;&gt;"","/",IF(比赛操作!$C$10="手动编排",$M115+$N115,IF(比赛操作!$C$10="抽签编排",417-VLOOKUP(L115,I:K,3,0)))))</f>
        <v/>
      </c>
      <c r="Q115" s="33" t="str">
        <f ca="1">IF($K115="","",IF(T115&lt;&gt;"","/",RANK($P115,$P$3:$P$434)+COUNTIF($P$3:$P115,$P115)-1))</f>
        <v/>
      </c>
      <c r="R115" s="33" t="str">
        <f ca="1" t="shared" si="83"/>
        <v/>
      </c>
      <c r="S115" s="70">
        <f ca="1" t="shared" si="84"/>
        <v>0</v>
      </c>
      <c r="T115" s="31"/>
      <c r="U115" s="67" t="str">
        <f ca="1" t="shared" si="117"/>
        <v/>
      </c>
      <c r="V115" s="67" t="str">
        <f ca="1" t="shared" si="118"/>
        <v/>
      </c>
      <c r="W115" s="67" t="str">
        <f ca="1" t="shared" si="119"/>
        <v/>
      </c>
      <c r="X115" s="67" t="str">
        <f ca="1" t="shared" si="120"/>
        <v/>
      </c>
      <c r="Y115" s="67" t="str">
        <f ca="1" t="shared" si="121"/>
        <v/>
      </c>
      <c r="Z115" s="67" t="str">
        <f ca="1" t="shared" si="122"/>
        <v/>
      </c>
      <c r="AA115" s="67" t="str">
        <f ca="1" t="shared" si="123"/>
        <v/>
      </c>
      <c r="AB115" s="67" t="str">
        <f ca="1" t="shared" si="124"/>
        <v/>
      </c>
      <c r="AQ115" s="70"/>
      <c r="AR115" s="70"/>
      <c r="AS115" s="70">
        <f ca="1" t="shared" si="72"/>
        <v>0</v>
      </c>
      <c r="AT115" s="31"/>
      <c r="BQ115" s="70"/>
      <c r="BR115" s="70"/>
      <c r="BS115" s="70">
        <f ca="1" t="shared" si="73"/>
        <v>0</v>
      </c>
      <c r="BT115" s="31"/>
      <c r="CQ115" s="70"/>
      <c r="CR115" s="70"/>
      <c r="CS115" s="70">
        <f ca="1" t="shared" si="74"/>
        <v>0</v>
      </c>
      <c r="CT115" s="31"/>
      <c r="DQ115" s="70"/>
      <c r="DR115" s="70"/>
      <c r="DS115" s="70">
        <f ca="1" t="shared" si="75"/>
        <v>0</v>
      </c>
      <c r="DT115" s="31"/>
      <c r="EQ115" s="70"/>
      <c r="ER115" s="70"/>
      <c r="ES115" s="70">
        <f ca="1" t="shared" si="76"/>
        <v>0</v>
      </c>
      <c r="ET115" s="31"/>
      <c r="FQ115" s="70"/>
      <c r="FR115" s="70"/>
      <c r="FS115" s="70">
        <f ca="1" t="shared" si="77"/>
        <v>0</v>
      </c>
      <c r="FT115" s="31"/>
      <c r="GQ115" s="70"/>
      <c r="GR115" s="70"/>
      <c r="GS115" s="70">
        <f ca="1" t="shared" si="78"/>
        <v>0</v>
      </c>
      <c r="GT115" s="31"/>
      <c r="HQ115" s="70"/>
      <c r="HR115" s="70"/>
      <c r="HS115" s="70">
        <f ca="1" t="shared" si="79"/>
        <v>0</v>
      </c>
      <c r="HT115" s="31"/>
    </row>
    <row r="116" spans="1:228">
      <c r="A116" s="22" t="str">
        <f>IF(OR(使用指南!$E$30="",比赛操作!$C$10="",$E116=""),"",ROW())</f>
        <v/>
      </c>
      <c r="B116" s="22" t="str">
        <f>IF(OR(使用指南!$E$30="",比赛操作!$C$10="",$E116=""),"",RANK($A116,$A$3:$A$514,1))</f>
        <v/>
      </c>
      <c r="C116" s="22" t="str">
        <f ca="1">IF(OR(使用指南!$E$30="",比赛操作!$C$10="",$E116=""),"",IF(比赛操作!$C$10="抽签编排",RAND(),ROW()-2))</f>
        <v/>
      </c>
      <c r="D116" s="22" t="str">
        <f ca="1" t="shared" si="71"/>
        <v/>
      </c>
      <c r="E116" s="31"/>
      <c r="F116" s="22" t="str">
        <f ca="1">IF(OR(使用指南!$E$30&lt;&gt;"√",COUNTA($E$3:$E$514)&lt;ROW()-2,COUNTBLANK($C$3:$C$514)=512),"",ROW()-2)</f>
        <v/>
      </c>
      <c r="G116" s="22" t="str">
        <f ca="1" t="shared" si="80"/>
        <v/>
      </c>
      <c r="H116" s="31" t="str">
        <f ca="1" t="shared" si="81"/>
        <v/>
      </c>
      <c r="I116" s="31"/>
      <c r="K116" s="22" t="str">
        <f ca="1">IF(OR(使用指南!$E$30&lt;&gt;"√",$F116=""),"",$F116)</f>
        <v/>
      </c>
      <c r="L116" s="22" t="str">
        <f ca="1" t="shared" si="82"/>
        <v/>
      </c>
      <c r="M116" s="39"/>
      <c r="N116" s="39"/>
      <c r="O116" s="39"/>
      <c r="P116" s="66" t="str">
        <f ca="1">IF($K116="","",IF(T116&lt;&gt;"","/",IF(比赛操作!$C$10="手动编排",$M116+$N116,IF(比赛操作!$C$10="抽签编排",417-VLOOKUP(L116,I:K,3,0)))))</f>
        <v/>
      </c>
      <c r="Q116" s="33" t="str">
        <f ca="1">IF($K116="","",IF(T116&lt;&gt;"","/",RANK($P116,$P$3:$P$434)+COUNTIF($P$3:$P116,$P116)-1))</f>
        <v/>
      </c>
      <c r="R116" s="33" t="str">
        <f ca="1" t="shared" si="83"/>
        <v/>
      </c>
      <c r="S116" s="70">
        <f ca="1" t="shared" si="84"/>
        <v>0</v>
      </c>
      <c r="T116" s="31"/>
      <c r="U116" s="67" t="str">
        <f ca="1" t="shared" si="117"/>
        <v/>
      </c>
      <c r="V116" s="67" t="str">
        <f ca="1" t="shared" si="118"/>
        <v/>
      </c>
      <c r="W116" s="67" t="str">
        <f ca="1" t="shared" si="119"/>
        <v/>
      </c>
      <c r="X116" s="67" t="str">
        <f ca="1" t="shared" si="120"/>
        <v/>
      </c>
      <c r="Y116" s="67" t="str">
        <f ca="1" t="shared" si="121"/>
        <v/>
      </c>
      <c r="Z116" s="67" t="str">
        <f ca="1" t="shared" si="122"/>
        <v/>
      </c>
      <c r="AA116" s="67" t="str">
        <f ca="1" t="shared" si="123"/>
        <v/>
      </c>
      <c r="AB116" s="67" t="str">
        <f ca="1" t="shared" si="124"/>
        <v/>
      </c>
      <c r="AQ116" s="70"/>
      <c r="AR116" s="70"/>
      <c r="AS116" s="70">
        <f ca="1" t="shared" si="72"/>
        <v>0</v>
      </c>
      <c r="AT116" s="31"/>
      <c r="BQ116" s="70"/>
      <c r="BR116" s="70"/>
      <c r="BS116" s="70">
        <f ca="1" t="shared" si="73"/>
        <v>0</v>
      </c>
      <c r="BT116" s="31"/>
      <c r="CQ116" s="70"/>
      <c r="CR116" s="70"/>
      <c r="CS116" s="70">
        <f ca="1" t="shared" si="74"/>
        <v>0</v>
      </c>
      <c r="CT116" s="31"/>
      <c r="DQ116" s="70"/>
      <c r="DR116" s="70"/>
      <c r="DS116" s="70">
        <f ca="1" t="shared" si="75"/>
        <v>0</v>
      </c>
      <c r="DT116" s="31"/>
      <c r="EQ116" s="70"/>
      <c r="ER116" s="70"/>
      <c r="ES116" s="70">
        <f ca="1" t="shared" si="76"/>
        <v>0</v>
      </c>
      <c r="ET116" s="31"/>
      <c r="FQ116" s="70"/>
      <c r="FR116" s="70"/>
      <c r="FS116" s="70">
        <f ca="1" t="shared" si="77"/>
        <v>0</v>
      </c>
      <c r="FT116" s="31"/>
      <c r="GQ116" s="70"/>
      <c r="GR116" s="70"/>
      <c r="GS116" s="70">
        <f ca="1" t="shared" si="78"/>
        <v>0</v>
      </c>
      <c r="GT116" s="31"/>
      <c r="HQ116" s="70"/>
      <c r="HR116" s="70"/>
      <c r="HS116" s="70">
        <f ca="1" t="shared" si="79"/>
        <v>0</v>
      </c>
      <c r="HT116" s="31"/>
    </row>
    <row r="117" spans="1:228">
      <c r="A117" s="22" t="str">
        <f>IF(OR(使用指南!$E$30="",比赛操作!$C$10="",$E117=""),"",ROW())</f>
        <v/>
      </c>
      <c r="B117" s="22" t="str">
        <f>IF(OR(使用指南!$E$30="",比赛操作!$C$10="",$E117=""),"",RANK($A117,$A$3:$A$514,1))</f>
        <v/>
      </c>
      <c r="C117" s="22" t="str">
        <f ca="1">IF(OR(使用指南!$E$30="",比赛操作!$C$10="",$E117=""),"",IF(比赛操作!$C$10="抽签编排",RAND(),ROW()-2))</f>
        <v/>
      </c>
      <c r="D117" s="22" t="str">
        <f ca="1" t="shared" si="71"/>
        <v/>
      </c>
      <c r="E117" s="31"/>
      <c r="F117" s="22" t="str">
        <f ca="1">IF(OR(使用指南!$E$30&lt;&gt;"√",COUNTA($E$3:$E$514)&lt;ROW()-2,COUNTBLANK($C$3:$C$514)=512),"",ROW()-2)</f>
        <v/>
      </c>
      <c r="G117" s="22" t="str">
        <f ca="1" t="shared" si="80"/>
        <v/>
      </c>
      <c r="H117" s="31" t="str">
        <f ca="1" t="shared" si="81"/>
        <v/>
      </c>
      <c r="I117" s="31"/>
      <c r="K117" s="22" t="str">
        <f ca="1">IF(OR(使用指南!$E$30&lt;&gt;"√",$F117=""),"",$F117)</f>
        <v/>
      </c>
      <c r="L117" s="22" t="str">
        <f ca="1" t="shared" si="82"/>
        <v/>
      </c>
      <c r="M117" s="39"/>
      <c r="N117" s="39"/>
      <c r="O117" s="39"/>
      <c r="P117" s="66" t="str">
        <f ca="1">IF($K117="","",IF(T117&lt;&gt;"","/",IF(比赛操作!$C$10="手动编排",$M117+$N117,IF(比赛操作!$C$10="抽签编排",417-VLOOKUP(L117,I:K,3,0)))))</f>
        <v/>
      </c>
      <c r="Q117" s="33" t="str">
        <f ca="1">IF($K117="","",IF(T117&lt;&gt;"","/",RANK($P117,$P$3:$P$434)+COUNTIF($P$3:$P117,$P117)-1))</f>
        <v/>
      </c>
      <c r="R117" s="33" t="str">
        <f ca="1" t="shared" si="83"/>
        <v/>
      </c>
      <c r="S117" s="70">
        <f ca="1" t="shared" si="84"/>
        <v>0</v>
      </c>
      <c r="T117" s="31"/>
      <c r="U117" s="67" t="str">
        <f ca="1" t="shared" si="117"/>
        <v/>
      </c>
      <c r="V117" s="67" t="str">
        <f ca="1" t="shared" si="118"/>
        <v/>
      </c>
      <c r="W117" s="67" t="str">
        <f ca="1" t="shared" si="119"/>
        <v/>
      </c>
      <c r="X117" s="67" t="str">
        <f ca="1" t="shared" si="120"/>
        <v/>
      </c>
      <c r="Y117" s="67" t="str">
        <f ca="1" t="shared" si="121"/>
        <v/>
      </c>
      <c r="Z117" s="67" t="str">
        <f ca="1" t="shared" si="122"/>
        <v/>
      </c>
      <c r="AA117" s="67" t="str">
        <f ca="1" t="shared" si="123"/>
        <v/>
      </c>
      <c r="AB117" s="67" t="str">
        <f ca="1" t="shared" si="124"/>
        <v/>
      </c>
      <c r="AQ117" s="70"/>
      <c r="AR117" s="70"/>
      <c r="AS117" s="70">
        <f ca="1" t="shared" si="72"/>
        <v>0</v>
      </c>
      <c r="AT117" s="31"/>
      <c r="BQ117" s="70"/>
      <c r="BR117" s="70"/>
      <c r="BS117" s="70">
        <f ca="1" t="shared" si="73"/>
        <v>0</v>
      </c>
      <c r="BT117" s="31"/>
      <c r="CQ117" s="70"/>
      <c r="CR117" s="70"/>
      <c r="CS117" s="70">
        <f ca="1" t="shared" si="74"/>
        <v>0</v>
      </c>
      <c r="CT117" s="31"/>
      <c r="DQ117" s="70"/>
      <c r="DR117" s="70"/>
      <c r="DS117" s="70">
        <f ca="1" t="shared" si="75"/>
        <v>0</v>
      </c>
      <c r="DT117" s="31"/>
      <c r="EQ117" s="70"/>
      <c r="ER117" s="70"/>
      <c r="ES117" s="70">
        <f ca="1" t="shared" si="76"/>
        <v>0</v>
      </c>
      <c r="ET117" s="31"/>
      <c r="FQ117" s="70"/>
      <c r="FR117" s="70"/>
      <c r="FS117" s="70">
        <f ca="1" t="shared" si="77"/>
        <v>0</v>
      </c>
      <c r="FT117" s="31"/>
      <c r="GQ117" s="70"/>
      <c r="GR117" s="70"/>
      <c r="GS117" s="70">
        <f ca="1" t="shared" si="78"/>
        <v>0</v>
      </c>
      <c r="GT117" s="31"/>
      <c r="HQ117" s="70"/>
      <c r="HR117" s="70"/>
      <c r="HS117" s="70">
        <f ca="1" t="shared" si="79"/>
        <v>0</v>
      </c>
      <c r="HT117" s="31"/>
    </row>
    <row r="118" spans="1:228">
      <c r="A118" s="22" t="str">
        <f>IF(OR(使用指南!$E$30="",比赛操作!$C$10="",$E118=""),"",ROW())</f>
        <v/>
      </c>
      <c r="B118" s="22" t="str">
        <f>IF(OR(使用指南!$E$30="",比赛操作!$C$10="",$E118=""),"",RANK($A118,$A$3:$A$514,1))</f>
        <v/>
      </c>
      <c r="C118" s="22" t="str">
        <f ca="1">IF(OR(使用指南!$E$30="",比赛操作!$C$10="",$E118=""),"",IF(比赛操作!$C$10="抽签编排",RAND(),ROW()-2))</f>
        <v/>
      </c>
      <c r="D118" s="22" t="str">
        <f ca="1" t="shared" si="71"/>
        <v/>
      </c>
      <c r="E118" s="31"/>
      <c r="F118" s="22" t="str">
        <f ca="1">IF(OR(使用指南!$E$30&lt;&gt;"√",COUNTA($E$3:$E$514)&lt;ROW()-2,COUNTBLANK($C$3:$C$514)=512),"",ROW()-2)</f>
        <v/>
      </c>
      <c r="G118" s="22" t="str">
        <f ca="1" t="shared" si="80"/>
        <v/>
      </c>
      <c r="H118" s="31" t="str">
        <f ca="1" t="shared" si="81"/>
        <v/>
      </c>
      <c r="I118" s="31"/>
      <c r="K118" s="22" t="str">
        <f ca="1">IF(OR(使用指南!$E$30&lt;&gt;"√",$F118=""),"",$F118)</f>
        <v/>
      </c>
      <c r="L118" s="22" t="str">
        <f ca="1" t="shared" si="82"/>
        <v/>
      </c>
      <c r="M118" s="39"/>
      <c r="N118" s="39"/>
      <c r="O118" s="39"/>
      <c r="P118" s="66" t="str">
        <f ca="1">IF($K118="","",IF(T118&lt;&gt;"","/",IF(比赛操作!$C$10="手动编排",$M118+$N118,IF(比赛操作!$C$10="抽签编排",417-VLOOKUP(L118,I:K,3,0)))))</f>
        <v/>
      </c>
      <c r="Q118" s="33" t="str">
        <f ca="1">IF($K118="","",IF(T118&lt;&gt;"","/",RANK($P118,$P$3:$P$434)+COUNTIF($P$3:$P118,$P118)-1))</f>
        <v/>
      </c>
      <c r="R118" s="33" t="str">
        <f ca="1" t="shared" si="83"/>
        <v/>
      </c>
      <c r="S118" s="70">
        <f ca="1" t="shared" si="84"/>
        <v>0</v>
      </c>
      <c r="T118" s="31"/>
      <c r="U118" s="67" t="str">
        <f ca="1" t="shared" si="117"/>
        <v/>
      </c>
      <c r="V118" s="67" t="str">
        <f ca="1" t="shared" si="118"/>
        <v/>
      </c>
      <c r="W118" s="67" t="str">
        <f ca="1" t="shared" si="119"/>
        <v/>
      </c>
      <c r="X118" s="67" t="str">
        <f ca="1" t="shared" si="120"/>
        <v/>
      </c>
      <c r="Y118" s="67" t="str">
        <f ca="1" t="shared" si="121"/>
        <v/>
      </c>
      <c r="Z118" s="67" t="str">
        <f ca="1" t="shared" si="122"/>
        <v/>
      </c>
      <c r="AA118" s="67" t="str">
        <f ca="1" t="shared" si="123"/>
        <v/>
      </c>
      <c r="AB118" s="67" t="str">
        <f ca="1" t="shared" si="124"/>
        <v/>
      </c>
      <c r="AQ118" s="70"/>
      <c r="AR118" s="70"/>
      <c r="AS118" s="70">
        <f ca="1" t="shared" si="72"/>
        <v>0</v>
      </c>
      <c r="AT118" s="31"/>
      <c r="BQ118" s="70"/>
      <c r="BR118" s="70"/>
      <c r="BS118" s="70">
        <f ca="1" t="shared" si="73"/>
        <v>0</v>
      </c>
      <c r="BT118" s="31"/>
      <c r="CQ118" s="70"/>
      <c r="CR118" s="70"/>
      <c r="CS118" s="70">
        <f ca="1" t="shared" si="74"/>
        <v>0</v>
      </c>
      <c r="CT118" s="31"/>
      <c r="DQ118" s="70"/>
      <c r="DR118" s="70"/>
      <c r="DS118" s="70">
        <f ca="1" t="shared" si="75"/>
        <v>0</v>
      </c>
      <c r="DT118" s="31"/>
      <c r="EQ118" s="70"/>
      <c r="ER118" s="70"/>
      <c r="ES118" s="70">
        <f ca="1" t="shared" si="76"/>
        <v>0</v>
      </c>
      <c r="ET118" s="31"/>
      <c r="FQ118" s="70"/>
      <c r="FR118" s="70"/>
      <c r="FS118" s="70">
        <f ca="1" t="shared" si="77"/>
        <v>0</v>
      </c>
      <c r="FT118" s="31"/>
      <c r="GQ118" s="70"/>
      <c r="GR118" s="70"/>
      <c r="GS118" s="70">
        <f ca="1" t="shared" si="78"/>
        <v>0</v>
      </c>
      <c r="GT118" s="31"/>
      <c r="HQ118" s="70"/>
      <c r="HR118" s="70"/>
      <c r="HS118" s="70">
        <f ca="1" t="shared" si="79"/>
        <v>0</v>
      </c>
      <c r="HT118" s="31"/>
    </row>
    <row r="119" spans="1:228">
      <c r="A119" s="22" t="str">
        <f>IF(OR(使用指南!$E$30="",比赛操作!$C$10="",$E119=""),"",ROW())</f>
        <v/>
      </c>
      <c r="B119" s="22" t="str">
        <f>IF(OR(使用指南!$E$30="",比赛操作!$C$10="",$E119=""),"",RANK($A119,$A$3:$A$514,1))</f>
        <v/>
      </c>
      <c r="C119" s="22" t="str">
        <f ca="1">IF(OR(使用指南!$E$30="",比赛操作!$C$10="",$E119=""),"",IF(比赛操作!$C$10="抽签编排",RAND(),ROW()-2))</f>
        <v/>
      </c>
      <c r="D119" s="22" t="str">
        <f ca="1" t="shared" si="71"/>
        <v/>
      </c>
      <c r="E119" s="31"/>
      <c r="F119" s="22" t="str">
        <f ca="1">IF(OR(使用指南!$E$30&lt;&gt;"√",COUNTA($E$3:$E$514)&lt;ROW()-2,COUNTBLANK($C$3:$C$514)=512),"",ROW()-2)</f>
        <v/>
      </c>
      <c r="G119" s="22" t="str">
        <f ca="1" t="shared" si="80"/>
        <v/>
      </c>
      <c r="H119" s="31" t="str">
        <f ca="1" t="shared" si="81"/>
        <v/>
      </c>
      <c r="I119" s="31"/>
      <c r="K119" s="22" t="str">
        <f ca="1">IF(OR(使用指南!$E$30&lt;&gt;"√",$F119=""),"",$F119)</f>
        <v/>
      </c>
      <c r="L119" s="22" t="str">
        <f ca="1" t="shared" si="82"/>
        <v/>
      </c>
      <c r="M119" s="39"/>
      <c r="N119" s="39"/>
      <c r="O119" s="39"/>
      <c r="P119" s="66" t="str">
        <f ca="1">IF($K119="","",IF(T119&lt;&gt;"","/",IF(比赛操作!$C$10="手动编排",$M119+$N119,IF(比赛操作!$C$10="抽签编排",417-VLOOKUP(L119,I:K,3,0)))))</f>
        <v/>
      </c>
      <c r="Q119" s="33" t="str">
        <f ca="1">IF($K119="","",IF(T119&lt;&gt;"","/",RANK($P119,$P$3:$P$434)+COUNTIF($P$3:$P119,$P119)-1))</f>
        <v/>
      </c>
      <c r="R119" s="33" t="str">
        <f ca="1" t="shared" si="83"/>
        <v/>
      </c>
      <c r="S119" s="70">
        <f ca="1" t="shared" si="84"/>
        <v>0</v>
      </c>
      <c r="T119" s="31"/>
      <c r="U119" s="67" t="str">
        <f ca="1" t="shared" si="117"/>
        <v/>
      </c>
      <c r="V119" s="67" t="str">
        <f ca="1" t="shared" si="118"/>
        <v/>
      </c>
      <c r="W119" s="67" t="str">
        <f ca="1" t="shared" si="119"/>
        <v/>
      </c>
      <c r="X119" s="67" t="str">
        <f ca="1" t="shared" si="120"/>
        <v/>
      </c>
      <c r="Y119" s="67" t="str">
        <f ca="1" t="shared" si="121"/>
        <v/>
      </c>
      <c r="Z119" s="67" t="str">
        <f ca="1" t="shared" si="122"/>
        <v/>
      </c>
      <c r="AA119" s="67" t="str">
        <f ca="1" t="shared" si="123"/>
        <v/>
      </c>
      <c r="AB119" s="67" t="str">
        <f ca="1" t="shared" si="124"/>
        <v/>
      </c>
      <c r="AQ119" s="70"/>
      <c r="AR119" s="70"/>
      <c r="AS119" s="70">
        <f ca="1" t="shared" si="72"/>
        <v>0</v>
      </c>
      <c r="AT119" s="31"/>
      <c r="BQ119" s="70"/>
      <c r="BR119" s="70"/>
      <c r="BS119" s="70">
        <f ca="1" t="shared" si="73"/>
        <v>0</v>
      </c>
      <c r="BT119" s="31"/>
      <c r="CQ119" s="70"/>
      <c r="CR119" s="70"/>
      <c r="CS119" s="70">
        <f ca="1" t="shared" si="74"/>
        <v>0</v>
      </c>
      <c r="CT119" s="31"/>
      <c r="DQ119" s="70"/>
      <c r="DR119" s="70"/>
      <c r="DS119" s="70">
        <f ca="1" t="shared" si="75"/>
        <v>0</v>
      </c>
      <c r="DT119" s="31"/>
      <c r="EQ119" s="70"/>
      <c r="ER119" s="70"/>
      <c r="ES119" s="70">
        <f ca="1" t="shared" si="76"/>
        <v>0</v>
      </c>
      <c r="ET119" s="31"/>
      <c r="FQ119" s="70"/>
      <c r="FR119" s="70"/>
      <c r="FS119" s="70">
        <f ca="1" t="shared" si="77"/>
        <v>0</v>
      </c>
      <c r="FT119" s="31"/>
      <c r="GQ119" s="70"/>
      <c r="GR119" s="70"/>
      <c r="GS119" s="70">
        <f ca="1" t="shared" si="78"/>
        <v>0</v>
      </c>
      <c r="GT119" s="31"/>
      <c r="HQ119" s="70"/>
      <c r="HR119" s="70"/>
      <c r="HS119" s="70">
        <f ca="1" t="shared" si="79"/>
        <v>0</v>
      </c>
      <c r="HT119" s="31"/>
    </row>
    <row r="120" spans="1:228">
      <c r="A120" s="22" t="str">
        <f>IF(OR(使用指南!$E$30="",比赛操作!$C$10="",$E120=""),"",ROW())</f>
        <v/>
      </c>
      <c r="B120" s="22" t="str">
        <f>IF(OR(使用指南!$E$30="",比赛操作!$C$10="",$E120=""),"",RANK($A120,$A$3:$A$514,1))</f>
        <v/>
      </c>
      <c r="C120" s="22" t="str">
        <f ca="1">IF(OR(使用指南!$E$30="",比赛操作!$C$10="",$E120=""),"",IF(比赛操作!$C$10="抽签编排",RAND(),ROW()-2))</f>
        <v/>
      </c>
      <c r="D120" s="22" t="str">
        <f ca="1" t="shared" si="71"/>
        <v/>
      </c>
      <c r="E120" s="31"/>
      <c r="F120" s="22" t="str">
        <f ca="1">IF(OR(使用指南!$E$30&lt;&gt;"√",COUNTA($E$3:$E$514)&lt;ROW()-2,COUNTBLANK($C$3:$C$514)=512),"",ROW()-2)</f>
        <v/>
      </c>
      <c r="G120" s="22" t="str">
        <f ca="1" t="shared" si="80"/>
        <v/>
      </c>
      <c r="H120" s="31" t="str">
        <f ca="1" t="shared" si="81"/>
        <v/>
      </c>
      <c r="I120" s="31"/>
      <c r="K120" s="22" t="str">
        <f ca="1">IF(OR(使用指南!$E$30&lt;&gt;"√",$F120=""),"",$F120)</f>
        <v/>
      </c>
      <c r="L120" s="22" t="str">
        <f ca="1" t="shared" si="82"/>
        <v/>
      </c>
      <c r="M120" s="39"/>
      <c r="N120" s="39"/>
      <c r="O120" s="39"/>
      <c r="P120" s="66" t="str">
        <f ca="1">IF($K120="","",IF(T120&lt;&gt;"","/",IF(比赛操作!$C$10="手动编排",$M120+$N120,IF(比赛操作!$C$10="抽签编排",417-VLOOKUP(L120,I:K,3,0)))))</f>
        <v/>
      </c>
      <c r="Q120" s="33" t="str">
        <f ca="1">IF($K120="","",IF(T120&lt;&gt;"","/",RANK($P120,$P$3:$P$434)+COUNTIF($P$3:$P120,$P120)-1))</f>
        <v/>
      </c>
      <c r="R120" s="33" t="str">
        <f ca="1" t="shared" si="83"/>
        <v/>
      </c>
      <c r="S120" s="70">
        <f ca="1" t="shared" si="84"/>
        <v>0</v>
      </c>
      <c r="T120" s="31"/>
      <c r="U120" s="67" t="str">
        <f ca="1" t="shared" si="117"/>
        <v/>
      </c>
      <c r="V120" s="67" t="str">
        <f ca="1" t="shared" si="118"/>
        <v/>
      </c>
      <c r="W120" s="67" t="str">
        <f ca="1" t="shared" si="119"/>
        <v/>
      </c>
      <c r="X120" s="67" t="str">
        <f ca="1" t="shared" si="120"/>
        <v/>
      </c>
      <c r="Y120" s="67" t="str">
        <f ca="1" t="shared" si="121"/>
        <v/>
      </c>
      <c r="Z120" s="67" t="str">
        <f ca="1" t="shared" si="122"/>
        <v/>
      </c>
      <c r="AA120" s="67" t="str">
        <f ca="1" t="shared" si="123"/>
        <v/>
      </c>
      <c r="AB120" s="67" t="str">
        <f ca="1" t="shared" si="124"/>
        <v/>
      </c>
      <c r="AQ120" s="70"/>
      <c r="AR120" s="70"/>
      <c r="AS120" s="70">
        <f ca="1" t="shared" si="72"/>
        <v>0</v>
      </c>
      <c r="AT120" s="31"/>
      <c r="BQ120" s="70"/>
      <c r="BR120" s="70"/>
      <c r="BS120" s="70">
        <f ca="1" t="shared" si="73"/>
        <v>0</v>
      </c>
      <c r="BT120" s="31"/>
      <c r="CQ120" s="70"/>
      <c r="CR120" s="70"/>
      <c r="CS120" s="70">
        <f ca="1" t="shared" si="74"/>
        <v>0</v>
      </c>
      <c r="CT120" s="31"/>
      <c r="DQ120" s="70"/>
      <c r="DR120" s="70"/>
      <c r="DS120" s="70">
        <f ca="1" t="shared" si="75"/>
        <v>0</v>
      </c>
      <c r="DT120" s="31"/>
      <c r="EQ120" s="70"/>
      <c r="ER120" s="70"/>
      <c r="ES120" s="70">
        <f ca="1" t="shared" si="76"/>
        <v>0</v>
      </c>
      <c r="ET120" s="31"/>
      <c r="FQ120" s="70"/>
      <c r="FR120" s="70"/>
      <c r="FS120" s="70">
        <f ca="1" t="shared" si="77"/>
        <v>0</v>
      </c>
      <c r="FT120" s="31"/>
      <c r="GQ120" s="70"/>
      <c r="GR120" s="70"/>
      <c r="GS120" s="70">
        <f ca="1" t="shared" si="78"/>
        <v>0</v>
      </c>
      <c r="GT120" s="31"/>
      <c r="HQ120" s="70"/>
      <c r="HR120" s="70"/>
      <c r="HS120" s="70">
        <f ca="1" t="shared" si="79"/>
        <v>0</v>
      </c>
      <c r="HT120" s="31"/>
    </row>
    <row r="121" spans="1:228">
      <c r="A121" s="22" t="str">
        <f>IF(OR(使用指南!$E$30="",比赛操作!$C$10="",$E121=""),"",ROW())</f>
        <v/>
      </c>
      <c r="B121" s="22" t="str">
        <f>IF(OR(使用指南!$E$30="",比赛操作!$C$10="",$E121=""),"",RANK($A121,$A$3:$A$514,1))</f>
        <v/>
      </c>
      <c r="C121" s="22" t="str">
        <f ca="1">IF(OR(使用指南!$E$30="",比赛操作!$C$10="",$E121=""),"",IF(比赛操作!$C$10="抽签编排",RAND(),ROW()-2))</f>
        <v/>
      </c>
      <c r="D121" s="22" t="str">
        <f ca="1" t="shared" si="71"/>
        <v/>
      </c>
      <c r="E121" s="31"/>
      <c r="F121" s="22" t="str">
        <f ca="1">IF(OR(使用指南!$E$30&lt;&gt;"√",COUNTA($E$3:$E$514)&lt;ROW()-2,COUNTBLANK($C$3:$C$514)=512),"",ROW()-2)</f>
        <v/>
      </c>
      <c r="G121" s="22" t="str">
        <f ca="1" t="shared" si="80"/>
        <v/>
      </c>
      <c r="H121" s="31" t="str">
        <f ca="1" t="shared" si="81"/>
        <v/>
      </c>
      <c r="I121" s="31"/>
      <c r="K121" s="22" t="str">
        <f ca="1">IF(OR(使用指南!$E$30&lt;&gt;"√",$F121=""),"",$F121)</f>
        <v/>
      </c>
      <c r="L121" s="22" t="str">
        <f ca="1" t="shared" si="82"/>
        <v/>
      </c>
      <c r="M121" s="39"/>
      <c r="N121" s="39"/>
      <c r="O121" s="39"/>
      <c r="P121" s="66" t="str">
        <f ca="1">IF($K121="","",IF(T121&lt;&gt;"","/",IF(比赛操作!$C$10="手动编排",$M121+$N121,IF(比赛操作!$C$10="抽签编排",417-VLOOKUP(L121,I:K,3,0)))))</f>
        <v/>
      </c>
      <c r="Q121" s="33" t="str">
        <f ca="1">IF($K121="","",IF(T121&lt;&gt;"","/",RANK($P121,$P$3:$P$434)+COUNTIF($P$3:$P121,$P121)-1))</f>
        <v/>
      </c>
      <c r="R121" s="33" t="str">
        <f ca="1" t="shared" si="83"/>
        <v/>
      </c>
      <c r="S121" s="70">
        <f ca="1" t="shared" si="84"/>
        <v>0</v>
      </c>
      <c r="T121" s="31"/>
      <c r="U121" s="67" t="str">
        <f ca="1" t="shared" si="117"/>
        <v/>
      </c>
      <c r="V121" s="67" t="str">
        <f ca="1" t="shared" si="118"/>
        <v/>
      </c>
      <c r="W121" s="67" t="str">
        <f ca="1" t="shared" si="119"/>
        <v/>
      </c>
      <c r="X121" s="67" t="str">
        <f ca="1" t="shared" si="120"/>
        <v/>
      </c>
      <c r="Y121" s="67" t="str">
        <f ca="1" t="shared" si="121"/>
        <v/>
      </c>
      <c r="Z121" s="67" t="str">
        <f ca="1" t="shared" si="122"/>
        <v/>
      </c>
      <c r="AA121" s="67" t="str">
        <f ca="1" t="shared" si="123"/>
        <v/>
      </c>
      <c r="AB121" s="67" t="str">
        <f ca="1" t="shared" si="124"/>
        <v/>
      </c>
      <c r="AQ121" s="70"/>
      <c r="AR121" s="70"/>
      <c r="AS121" s="70">
        <f ca="1" t="shared" si="72"/>
        <v>0</v>
      </c>
      <c r="AT121" s="31"/>
      <c r="BQ121" s="70"/>
      <c r="BR121" s="70"/>
      <c r="BS121" s="70">
        <f ca="1" t="shared" si="73"/>
        <v>0</v>
      </c>
      <c r="BT121" s="31"/>
      <c r="CQ121" s="70"/>
      <c r="CR121" s="70"/>
      <c r="CS121" s="70">
        <f ca="1" t="shared" si="74"/>
        <v>0</v>
      </c>
      <c r="CT121" s="31"/>
      <c r="DQ121" s="70"/>
      <c r="DR121" s="70"/>
      <c r="DS121" s="70">
        <f ca="1" t="shared" si="75"/>
        <v>0</v>
      </c>
      <c r="DT121" s="31"/>
      <c r="EQ121" s="70"/>
      <c r="ER121" s="70"/>
      <c r="ES121" s="70">
        <f ca="1" t="shared" si="76"/>
        <v>0</v>
      </c>
      <c r="ET121" s="31"/>
      <c r="FQ121" s="70"/>
      <c r="FR121" s="70"/>
      <c r="FS121" s="70">
        <f ca="1" t="shared" si="77"/>
        <v>0</v>
      </c>
      <c r="FT121" s="31"/>
      <c r="GQ121" s="70"/>
      <c r="GR121" s="70"/>
      <c r="GS121" s="70">
        <f ca="1" t="shared" si="78"/>
        <v>0</v>
      </c>
      <c r="GT121" s="31"/>
      <c r="HQ121" s="70"/>
      <c r="HR121" s="70"/>
      <c r="HS121" s="70">
        <f ca="1" t="shared" si="79"/>
        <v>0</v>
      </c>
      <c r="HT121" s="31"/>
    </row>
    <row r="122" spans="1:228">
      <c r="A122" s="22" t="str">
        <f>IF(OR(使用指南!$E$30="",比赛操作!$C$10="",$E122=""),"",ROW())</f>
        <v/>
      </c>
      <c r="B122" s="22" t="str">
        <f>IF(OR(使用指南!$E$30="",比赛操作!$C$10="",$E122=""),"",RANK($A122,$A$3:$A$514,1))</f>
        <v/>
      </c>
      <c r="C122" s="22" t="str">
        <f ca="1">IF(OR(使用指南!$E$30="",比赛操作!$C$10="",$E122=""),"",IF(比赛操作!$C$10="抽签编排",RAND(),ROW()-2))</f>
        <v/>
      </c>
      <c r="D122" s="22" t="str">
        <f ca="1" t="shared" si="71"/>
        <v/>
      </c>
      <c r="E122" s="31"/>
      <c r="F122" s="22" t="str">
        <f ca="1">IF(OR(使用指南!$E$30&lt;&gt;"√",COUNTA($E$3:$E$514)&lt;ROW()-2,COUNTBLANK($C$3:$C$514)=512),"",ROW()-2)</f>
        <v/>
      </c>
      <c r="G122" s="22" t="str">
        <f ca="1" t="shared" si="80"/>
        <v/>
      </c>
      <c r="H122" s="31" t="str">
        <f ca="1" t="shared" si="81"/>
        <v/>
      </c>
      <c r="I122" s="31"/>
      <c r="K122" s="22" t="str">
        <f ca="1">IF(OR(使用指南!$E$30&lt;&gt;"√",$F122=""),"",$F122)</f>
        <v/>
      </c>
      <c r="L122" s="22" t="str">
        <f ca="1" t="shared" si="82"/>
        <v/>
      </c>
      <c r="M122" s="39"/>
      <c r="N122" s="39"/>
      <c r="O122" s="39"/>
      <c r="P122" s="66" t="str">
        <f ca="1">IF($K122="","",IF(T122&lt;&gt;"","/",IF(比赛操作!$C$10="手动编排",$M122+$N122,IF(比赛操作!$C$10="抽签编排",417-VLOOKUP(L122,I:K,3,0)))))</f>
        <v/>
      </c>
      <c r="Q122" s="33" t="str">
        <f ca="1">IF($K122="","",IF(T122&lt;&gt;"","/",RANK($P122,$P$3:$P$434)+COUNTIF($P$3:$P122,$P122)-1))</f>
        <v/>
      </c>
      <c r="R122" s="33" t="str">
        <f ca="1" t="shared" si="83"/>
        <v/>
      </c>
      <c r="S122" s="70">
        <f ca="1" t="shared" si="84"/>
        <v>0</v>
      </c>
      <c r="T122" s="31"/>
      <c r="U122" s="67" t="str">
        <f ca="1" t="shared" si="117"/>
        <v/>
      </c>
      <c r="V122" s="67" t="str">
        <f ca="1" t="shared" si="118"/>
        <v/>
      </c>
      <c r="W122" s="67" t="str">
        <f ca="1" t="shared" si="119"/>
        <v/>
      </c>
      <c r="X122" s="67" t="str">
        <f ca="1" t="shared" si="120"/>
        <v/>
      </c>
      <c r="Y122" s="67" t="str">
        <f ca="1" t="shared" si="121"/>
        <v/>
      </c>
      <c r="Z122" s="67" t="str">
        <f ca="1" t="shared" si="122"/>
        <v/>
      </c>
      <c r="AA122" s="67" t="str">
        <f ca="1" t="shared" si="123"/>
        <v/>
      </c>
      <c r="AB122" s="67" t="str">
        <f ca="1" t="shared" si="124"/>
        <v/>
      </c>
      <c r="AQ122" s="70"/>
      <c r="AR122" s="70"/>
      <c r="AS122" s="70">
        <f ca="1" t="shared" si="72"/>
        <v>0</v>
      </c>
      <c r="AT122" s="31"/>
      <c r="BQ122" s="70"/>
      <c r="BR122" s="70"/>
      <c r="BS122" s="70">
        <f ca="1" t="shared" si="73"/>
        <v>0</v>
      </c>
      <c r="BT122" s="31"/>
      <c r="CQ122" s="70"/>
      <c r="CR122" s="70"/>
      <c r="CS122" s="70">
        <f ca="1" t="shared" si="74"/>
        <v>0</v>
      </c>
      <c r="CT122" s="31"/>
      <c r="DQ122" s="70"/>
      <c r="DR122" s="70"/>
      <c r="DS122" s="70">
        <f ca="1" t="shared" si="75"/>
        <v>0</v>
      </c>
      <c r="DT122" s="31"/>
      <c r="EQ122" s="70"/>
      <c r="ER122" s="70"/>
      <c r="ES122" s="70">
        <f ca="1" t="shared" si="76"/>
        <v>0</v>
      </c>
      <c r="ET122" s="31"/>
      <c r="FQ122" s="70"/>
      <c r="FR122" s="70"/>
      <c r="FS122" s="70">
        <f ca="1" t="shared" si="77"/>
        <v>0</v>
      </c>
      <c r="FT122" s="31"/>
      <c r="GQ122" s="70"/>
      <c r="GR122" s="70"/>
      <c r="GS122" s="70">
        <f ca="1" t="shared" si="78"/>
        <v>0</v>
      </c>
      <c r="GT122" s="31"/>
      <c r="HQ122" s="70"/>
      <c r="HR122" s="70"/>
      <c r="HS122" s="70">
        <f ca="1" t="shared" si="79"/>
        <v>0</v>
      </c>
      <c r="HT122" s="31"/>
    </row>
    <row r="123" spans="1:228">
      <c r="A123" s="22" t="str">
        <f>IF(OR(使用指南!$E$30="",比赛操作!$C$10="",$E123=""),"",ROW())</f>
        <v/>
      </c>
      <c r="B123" s="22" t="str">
        <f>IF(OR(使用指南!$E$30="",比赛操作!$C$10="",$E123=""),"",RANK($A123,$A$3:$A$514,1))</f>
        <v/>
      </c>
      <c r="C123" s="22" t="str">
        <f ca="1">IF(OR(使用指南!$E$30="",比赛操作!$C$10="",$E123=""),"",IF(比赛操作!$C$10="抽签编排",RAND(),ROW()-2))</f>
        <v/>
      </c>
      <c r="D123" s="22" t="str">
        <f ca="1" t="shared" si="71"/>
        <v/>
      </c>
      <c r="E123" s="31"/>
      <c r="F123" s="22" t="str">
        <f ca="1">IF(OR(使用指南!$E$30&lt;&gt;"√",COUNTA($E$3:$E$514)&lt;ROW()-2,COUNTBLANK($C$3:$C$514)=512),"",ROW()-2)</f>
        <v/>
      </c>
      <c r="G123" s="22" t="str">
        <f ca="1" t="shared" si="80"/>
        <v/>
      </c>
      <c r="H123" s="31" t="str">
        <f ca="1" t="shared" si="81"/>
        <v/>
      </c>
      <c r="I123" s="31"/>
      <c r="K123" s="22" t="str">
        <f ca="1">IF(OR(使用指南!$E$30&lt;&gt;"√",$F123=""),"",$F123)</f>
        <v/>
      </c>
      <c r="L123" s="22" t="str">
        <f ca="1" t="shared" si="82"/>
        <v/>
      </c>
      <c r="M123" s="39"/>
      <c r="N123" s="39"/>
      <c r="O123" s="39"/>
      <c r="P123" s="66" t="str">
        <f ca="1">IF($K123="","",IF(T123&lt;&gt;"","/",IF(比赛操作!$C$10="手动编排",$M123+$N123,IF(比赛操作!$C$10="抽签编排",417-VLOOKUP(L123,I:K,3,0)))))</f>
        <v/>
      </c>
      <c r="Q123" s="33" t="str">
        <f ca="1">IF($K123="","",IF(T123&lt;&gt;"","/",RANK($P123,$P$3:$P$434)+COUNTIF($P$3:$P123,$P123)-1))</f>
        <v/>
      </c>
      <c r="R123" s="33" t="str">
        <f ca="1" t="shared" si="83"/>
        <v/>
      </c>
      <c r="S123" s="70">
        <f ca="1" t="shared" si="84"/>
        <v>0</v>
      </c>
      <c r="T123" s="31"/>
      <c r="U123" s="67" t="str">
        <f ca="1" t="shared" si="117"/>
        <v/>
      </c>
      <c r="V123" s="67" t="str">
        <f ca="1" t="shared" si="118"/>
        <v/>
      </c>
      <c r="W123" s="67" t="str">
        <f ca="1" t="shared" si="119"/>
        <v/>
      </c>
      <c r="X123" s="67" t="str">
        <f ca="1" t="shared" si="120"/>
        <v/>
      </c>
      <c r="Y123" s="67" t="str">
        <f ca="1" t="shared" si="121"/>
        <v/>
      </c>
      <c r="Z123" s="67" t="str">
        <f ca="1" t="shared" si="122"/>
        <v/>
      </c>
      <c r="AA123" s="67" t="str">
        <f ca="1" t="shared" si="123"/>
        <v/>
      </c>
      <c r="AB123" s="67" t="str">
        <f ca="1" t="shared" si="124"/>
        <v/>
      </c>
      <c r="AQ123" s="70"/>
      <c r="AR123" s="70"/>
      <c r="AS123" s="70">
        <f ca="1" t="shared" si="72"/>
        <v>0</v>
      </c>
      <c r="AT123" s="31"/>
      <c r="BQ123" s="70"/>
      <c r="BR123" s="70"/>
      <c r="BS123" s="70">
        <f ca="1" t="shared" si="73"/>
        <v>0</v>
      </c>
      <c r="BT123" s="31"/>
      <c r="CQ123" s="70"/>
      <c r="CR123" s="70"/>
      <c r="CS123" s="70">
        <f ca="1" t="shared" si="74"/>
        <v>0</v>
      </c>
      <c r="CT123" s="31"/>
      <c r="DQ123" s="70"/>
      <c r="DR123" s="70"/>
      <c r="DS123" s="70">
        <f ca="1" t="shared" si="75"/>
        <v>0</v>
      </c>
      <c r="DT123" s="31"/>
      <c r="EQ123" s="70"/>
      <c r="ER123" s="70"/>
      <c r="ES123" s="70">
        <f ca="1" t="shared" si="76"/>
        <v>0</v>
      </c>
      <c r="ET123" s="31"/>
      <c r="FQ123" s="70"/>
      <c r="FR123" s="70"/>
      <c r="FS123" s="70">
        <f ca="1" t="shared" si="77"/>
        <v>0</v>
      </c>
      <c r="FT123" s="31"/>
      <c r="GQ123" s="70"/>
      <c r="GR123" s="70"/>
      <c r="GS123" s="70">
        <f ca="1" t="shared" si="78"/>
        <v>0</v>
      </c>
      <c r="GT123" s="31"/>
      <c r="HQ123" s="70"/>
      <c r="HR123" s="70"/>
      <c r="HS123" s="70">
        <f ca="1" t="shared" si="79"/>
        <v>0</v>
      </c>
      <c r="HT123" s="31"/>
    </row>
    <row r="124" spans="1:228">
      <c r="A124" s="22" t="str">
        <f>IF(OR(使用指南!$E$30="",比赛操作!$C$10="",$E124=""),"",ROW())</f>
        <v/>
      </c>
      <c r="B124" s="22" t="str">
        <f>IF(OR(使用指南!$E$30="",比赛操作!$C$10="",$E124=""),"",RANK($A124,$A$3:$A$514,1))</f>
        <v/>
      </c>
      <c r="C124" s="22" t="str">
        <f ca="1">IF(OR(使用指南!$E$30="",比赛操作!$C$10="",$E124=""),"",IF(比赛操作!$C$10="抽签编排",RAND(),ROW()-2))</f>
        <v/>
      </c>
      <c r="D124" s="22" t="str">
        <f ca="1" t="shared" si="71"/>
        <v/>
      </c>
      <c r="E124" s="31"/>
      <c r="F124" s="22" t="str">
        <f ca="1">IF(OR(使用指南!$E$30&lt;&gt;"√",COUNTA($E$3:$E$514)&lt;ROW()-2,COUNTBLANK($C$3:$C$514)=512),"",ROW()-2)</f>
        <v/>
      </c>
      <c r="G124" s="22" t="str">
        <f ca="1" t="shared" si="80"/>
        <v/>
      </c>
      <c r="H124" s="31" t="str">
        <f ca="1" t="shared" si="81"/>
        <v/>
      </c>
      <c r="I124" s="31"/>
      <c r="K124" s="22" t="str">
        <f ca="1">IF(OR(使用指南!$E$30&lt;&gt;"√",$F124=""),"",$F124)</f>
        <v/>
      </c>
      <c r="L124" s="22" t="str">
        <f ca="1" t="shared" si="82"/>
        <v/>
      </c>
      <c r="M124" s="39"/>
      <c r="N124" s="39"/>
      <c r="O124" s="39"/>
      <c r="P124" s="66" t="str">
        <f ca="1">IF($K124="","",IF(T124&lt;&gt;"","/",IF(比赛操作!$C$10="手动编排",$M124+$N124,IF(比赛操作!$C$10="抽签编排",417-VLOOKUP(L124,I:K,3,0)))))</f>
        <v/>
      </c>
      <c r="Q124" s="33" t="str">
        <f ca="1">IF($K124="","",IF(T124&lt;&gt;"","/",RANK($P124,$P$3:$P$434)+COUNTIF($P$3:$P124,$P124)-1))</f>
        <v/>
      </c>
      <c r="R124" s="33" t="str">
        <f ca="1" t="shared" si="83"/>
        <v/>
      </c>
      <c r="S124" s="70">
        <f ca="1" t="shared" si="84"/>
        <v>0</v>
      </c>
      <c r="T124" s="31"/>
      <c r="U124" s="67" t="str">
        <f ca="1" t="shared" ref="U124:U133" si="125">IF(INDIRECT(ADDRESS(ROW(),COLUMN($T:$T)+26*(COLUMN()-COLUMN($T:$T))))="","",INDIRECT(ADDRESS(ROW(),COLUMN($T:$T)+26*(COLUMN()-COLUMN($T:$T)))))</f>
        <v/>
      </c>
      <c r="V124" s="67" t="str">
        <f ca="1" t="shared" ref="V124:V133" si="126">IF(INDIRECT(ADDRESS(ROW(),COLUMN($T:$T)+26*(COLUMN()-COLUMN($T:$T))))="","",INDIRECT(ADDRESS(ROW(),COLUMN($T:$T)+26*(COLUMN()-COLUMN($T:$T)))))</f>
        <v/>
      </c>
      <c r="W124" s="67" t="str">
        <f ca="1" t="shared" ref="W124:W133" si="127">IF(INDIRECT(ADDRESS(ROW(),COLUMN($T:$T)+26*(COLUMN()-COLUMN($T:$T))))="","",INDIRECT(ADDRESS(ROW(),COLUMN($T:$T)+26*(COLUMN()-COLUMN($T:$T)))))</f>
        <v/>
      </c>
      <c r="X124" s="67" t="str">
        <f ca="1" t="shared" ref="X124:X133" si="128">IF(INDIRECT(ADDRESS(ROW(),COLUMN($T:$T)+26*(COLUMN()-COLUMN($T:$T))))="","",INDIRECT(ADDRESS(ROW(),COLUMN($T:$T)+26*(COLUMN()-COLUMN($T:$T)))))</f>
        <v/>
      </c>
      <c r="Y124" s="67" t="str">
        <f ca="1" t="shared" ref="Y124:Y133" si="129">IF(INDIRECT(ADDRESS(ROW(),COLUMN($T:$T)+26*(COLUMN()-COLUMN($T:$T))))="","",INDIRECT(ADDRESS(ROW(),COLUMN($T:$T)+26*(COLUMN()-COLUMN($T:$T)))))</f>
        <v/>
      </c>
      <c r="Z124" s="67" t="str">
        <f ca="1" t="shared" ref="Z124:Z133" si="130">IF(INDIRECT(ADDRESS(ROW(),COLUMN($T:$T)+26*(COLUMN()-COLUMN($T:$T))))="","",INDIRECT(ADDRESS(ROW(),COLUMN($T:$T)+26*(COLUMN()-COLUMN($T:$T)))))</f>
        <v/>
      </c>
      <c r="AA124" s="67" t="str">
        <f ca="1" t="shared" ref="AA124:AA133" si="131">IF(INDIRECT(ADDRESS(ROW(),COLUMN($T:$T)+26*(COLUMN()-COLUMN($T:$T))))="","",INDIRECT(ADDRESS(ROW(),COLUMN($T:$T)+26*(COLUMN()-COLUMN($T:$T)))))</f>
        <v/>
      </c>
      <c r="AB124" s="67" t="str">
        <f ca="1" t="shared" ref="AB124:AB133" si="132">IF(INDIRECT(ADDRESS(ROW(),COLUMN($T:$T)+26*(COLUMN()-COLUMN($T:$T))))="","",INDIRECT(ADDRESS(ROW(),COLUMN($T:$T)+26*(COLUMN()-COLUMN($T:$T)))))</f>
        <v/>
      </c>
      <c r="AQ124" s="70"/>
      <c r="AR124" s="70"/>
      <c r="AS124" s="70">
        <f ca="1" t="shared" si="72"/>
        <v>0</v>
      </c>
      <c r="AT124" s="31"/>
      <c r="BQ124" s="70"/>
      <c r="BR124" s="70"/>
      <c r="BS124" s="70">
        <f ca="1" t="shared" si="73"/>
        <v>0</v>
      </c>
      <c r="BT124" s="31"/>
      <c r="CQ124" s="70"/>
      <c r="CR124" s="70"/>
      <c r="CS124" s="70">
        <f ca="1" t="shared" si="74"/>
        <v>0</v>
      </c>
      <c r="CT124" s="31"/>
      <c r="DQ124" s="70"/>
      <c r="DR124" s="70"/>
      <c r="DS124" s="70">
        <f ca="1" t="shared" si="75"/>
        <v>0</v>
      </c>
      <c r="DT124" s="31"/>
      <c r="EQ124" s="70"/>
      <c r="ER124" s="70"/>
      <c r="ES124" s="70">
        <f ca="1" t="shared" si="76"/>
        <v>0</v>
      </c>
      <c r="ET124" s="31"/>
      <c r="FQ124" s="70"/>
      <c r="FR124" s="70"/>
      <c r="FS124" s="70">
        <f ca="1" t="shared" si="77"/>
        <v>0</v>
      </c>
      <c r="FT124" s="31"/>
      <c r="GQ124" s="70"/>
      <c r="GR124" s="70"/>
      <c r="GS124" s="70">
        <f ca="1" t="shared" si="78"/>
        <v>0</v>
      </c>
      <c r="GT124" s="31"/>
      <c r="HQ124" s="70"/>
      <c r="HR124" s="70"/>
      <c r="HS124" s="70">
        <f ca="1" t="shared" si="79"/>
        <v>0</v>
      </c>
      <c r="HT124" s="31"/>
    </row>
    <row r="125" spans="1:228">
      <c r="A125" s="22" t="str">
        <f>IF(OR(使用指南!$E$30="",比赛操作!$C$10="",$E125=""),"",ROW())</f>
        <v/>
      </c>
      <c r="B125" s="22" t="str">
        <f>IF(OR(使用指南!$E$30="",比赛操作!$C$10="",$E125=""),"",RANK($A125,$A$3:$A$514,1))</f>
        <v/>
      </c>
      <c r="C125" s="22" t="str">
        <f ca="1">IF(OR(使用指南!$E$30="",比赛操作!$C$10="",$E125=""),"",IF(比赛操作!$C$10="抽签编排",RAND(),ROW()-2))</f>
        <v/>
      </c>
      <c r="D125" s="22" t="str">
        <f ca="1" t="shared" si="71"/>
        <v/>
      </c>
      <c r="E125" s="31"/>
      <c r="F125" s="22" t="str">
        <f ca="1">IF(OR(使用指南!$E$30&lt;&gt;"√",COUNTA($E$3:$E$514)&lt;ROW()-2,COUNTBLANK($C$3:$C$514)=512),"",ROW()-2)</f>
        <v/>
      </c>
      <c r="G125" s="22" t="str">
        <f ca="1" t="shared" si="80"/>
        <v/>
      </c>
      <c r="H125" s="31" t="str">
        <f ca="1" t="shared" si="81"/>
        <v/>
      </c>
      <c r="I125" s="31"/>
      <c r="K125" s="22" t="str">
        <f ca="1">IF(OR(使用指南!$E$30&lt;&gt;"√",$F125=""),"",$F125)</f>
        <v/>
      </c>
      <c r="L125" s="22" t="str">
        <f ca="1" t="shared" si="82"/>
        <v/>
      </c>
      <c r="M125" s="39"/>
      <c r="N125" s="39"/>
      <c r="O125" s="39"/>
      <c r="P125" s="66" t="str">
        <f ca="1">IF($K125="","",IF(T125&lt;&gt;"","/",IF(比赛操作!$C$10="手动编排",$M125+$N125,IF(比赛操作!$C$10="抽签编排",417-VLOOKUP(L125,I:K,3,0)))))</f>
        <v/>
      </c>
      <c r="Q125" s="33" t="str">
        <f ca="1">IF($K125="","",IF(T125&lt;&gt;"","/",RANK($P125,$P$3:$P$434)+COUNTIF($P$3:$P125,$P125)-1))</f>
        <v/>
      </c>
      <c r="R125" s="33" t="str">
        <f ca="1" t="shared" si="83"/>
        <v/>
      </c>
      <c r="S125" s="70">
        <f ca="1" t="shared" si="84"/>
        <v>0</v>
      </c>
      <c r="T125" s="31"/>
      <c r="U125" s="67" t="str">
        <f ca="1" t="shared" si="125"/>
        <v/>
      </c>
      <c r="V125" s="67" t="str">
        <f ca="1" t="shared" si="126"/>
        <v/>
      </c>
      <c r="W125" s="67" t="str">
        <f ca="1" t="shared" si="127"/>
        <v/>
      </c>
      <c r="X125" s="67" t="str">
        <f ca="1" t="shared" si="128"/>
        <v/>
      </c>
      <c r="Y125" s="67" t="str">
        <f ca="1" t="shared" si="129"/>
        <v/>
      </c>
      <c r="Z125" s="67" t="str">
        <f ca="1" t="shared" si="130"/>
        <v/>
      </c>
      <c r="AA125" s="67" t="str">
        <f ca="1" t="shared" si="131"/>
        <v/>
      </c>
      <c r="AB125" s="67" t="str">
        <f ca="1" t="shared" si="132"/>
        <v/>
      </c>
      <c r="AQ125" s="70"/>
      <c r="AR125" s="70"/>
      <c r="AS125" s="70">
        <f ca="1" t="shared" si="72"/>
        <v>0</v>
      </c>
      <c r="AT125" s="31"/>
      <c r="BQ125" s="70"/>
      <c r="BR125" s="70"/>
      <c r="BS125" s="70">
        <f ca="1" t="shared" si="73"/>
        <v>0</v>
      </c>
      <c r="BT125" s="31"/>
      <c r="CQ125" s="70"/>
      <c r="CR125" s="70"/>
      <c r="CS125" s="70">
        <f ca="1" t="shared" si="74"/>
        <v>0</v>
      </c>
      <c r="CT125" s="31"/>
      <c r="DQ125" s="70"/>
      <c r="DR125" s="70"/>
      <c r="DS125" s="70">
        <f ca="1" t="shared" si="75"/>
        <v>0</v>
      </c>
      <c r="DT125" s="31"/>
      <c r="EQ125" s="70"/>
      <c r="ER125" s="70"/>
      <c r="ES125" s="70">
        <f ca="1" t="shared" si="76"/>
        <v>0</v>
      </c>
      <c r="ET125" s="31"/>
      <c r="FQ125" s="70"/>
      <c r="FR125" s="70"/>
      <c r="FS125" s="70">
        <f ca="1" t="shared" si="77"/>
        <v>0</v>
      </c>
      <c r="FT125" s="31"/>
      <c r="GQ125" s="70"/>
      <c r="GR125" s="70"/>
      <c r="GS125" s="70">
        <f ca="1" t="shared" si="78"/>
        <v>0</v>
      </c>
      <c r="GT125" s="31"/>
      <c r="HQ125" s="70"/>
      <c r="HR125" s="70"/>
      <c r="HS125" s="70">
        <f ca="1" t="shared" si="79"/>
        <v>0</v>
      </c>
      <c r="HT125" s="31"/>
    </row>
    <row r="126" spans="1:228">
      <c r="A126" s="22" t="str">
        <f>IF(OR(使用指南!$E$30="",比赛操作!$C$10="",$E126=""),"",ROW())</f>
        <v/>
      </c>
      <c r="B126" s="22" t="str">
        <f>IF(OR(使用指南!$E$30="",比赛操作!$C$10="",$E126=""),"",RANK($A126,$A$3:$A$514,1))</f>
        <v/>
      </c>
      <c r="C126" s="22" t="str">
        <f ca="1">IF(OR(使用指南!$E$30="",比赛操作!$C$10="",$E126=""),"",IF(比赛操作!$C$10="抽签编排",RAND(),ROW()-2))</f>
        <v/>
      </c>
      <c r="D126" s="22" t="str">
        <f ca="1" t="shared" si="71"/>
        <v/>
      </c>
      <c r="E126" s="31"/>
      <c r="F126" s="22" t="str">
        <f ca="1">IF(OR(使用指南!$E$30&lt;&gt;"√",COUNTA($E$3:$E$514)&lt;ROW()-2,COUNTBLANK($C$3:$C$514)=512),"",ROW()-2)</f>
        <v/>
      </c>
      <c r="G126" s="22" t="str">
        <f ca="1" t="shared" si="80"/>
        <v/>
      </c>
      <c r="H126" s="31" t="str">
        <f ca="1" t="shared" si="81"/>
        <v/>
      </c>
      <c r="I126" s="31"/>
      <c r="K126" s="22" t="str">
        <f ca="1">IF(OR(使用指南!$E$30&lt;&gt;"√",$F126=""),"",$F126)</f>
        <v/>
      </c>
      <c r="L126" s="22" t="str">
        <f ca="1" t="shared" si="82"/>
        <v/>
      </c>
      <c r="M126" s="39"/>
      <c r="N126" s="39"/>
      <c r="O126" s="39"/>
      <c r="P126" s="66" t="str">
        <f ca="1">IF($K126="","",IF(T126&lt;&gt;"","/",IF(比赛操作!$C$10="手动编排",$M126+$N126,IF(比赛操作!$C$10="抽签编排",417-VLOOKUP(L126,I:K,3,0)))))</f>
        <v/>
      </c>
      <c r="Q126" s="33" t="str">
        <f ca="1">IF($K126="","",IF(T126&lt;&gt;"","/",RANK($P126,$P$3:$P$434)+COUNTIF($P$3:$P126,$P126)-1))</f>
        <v/>
      </c>
      <c r="R126" s="33" t="str">
        <f ca="1" t="shared" si="83"/>
        <v/>
      </c>
      <c r="S126" s="70">
        <f ca="1" t="shared" si="84"/>
        <v>0</v>
      </c>
      <c r="T126" s="31"/>
      <c r="U126" s="67" t="str">
        <f ca="1" t="shared" si="125"/>
        <v/>
      </c>
      <c r="V126" s="67" t="str">
        <f ca="1" t="shared" si="126"/>
        <v/>
      </c>
      <c r="W126" s="67" t="str">
        <f ca="1" t="shared" si="127"/>
        <v/>
      </c>
      <c r="X126" s="67" t="str">
        <f ca="1" t="shared" si="128"/>
        <v/>
      </c>
      <c r="Y126" s="67" t="str">
        <f ca="1" t="shared" si="129"/>
        <v/>
      </c>
      <c r="Z126" s="67" t="str">
        <f ca="1" t="shared" si="130"/>
        <v/>
      </c>
      <c r="AA126" s="67" t="str">
        <f ca="1" t="shared" si="131"/>
        <v/>
      </c>
      <c r="AB126" s="67" t="str">
        <f ca="1" t="shared" si="132"/>
        <v/>
      </c>
      <c r="AQ126" s="70"/>
      <c r="AR126" s="70"/>
      <c r="AS126" s="70">
        <f ca="1" t="shared" si="72"/>
        <v>0</v>
      </c>
      <c r="AT126" s="31"/>
      <c r="BQ126" s="70"/>
      <c r="BR126" s="70"/>
      <c r="BS126" s="70">
        <f ca="1" t="shared" si="73"/>
        <v>0</v>
      </c>
      <c r="BT126" s="31"/>
      <c r="CQ126" s="70"/>
      <c r="CR126" s="70"/>
      <c r="CS126" s="70">
        <f ca="1" t="shared" si="74"/>
        <v>0</v>
      </c>
      <c r="CT126" s="31"/>
      <c r="DQ126" s="70"/>
      <c r="DR126" s="70"/>
      <c r="DS126" s="70">
        <f ca="1" t="shared" si="75"/>
        <v>0</v>
      </c>
      <c r="DT126" s="31"/>
      <c r="EQ126" s="70"/>
      <c r="ER126" s="70"/>
      <c r="ES126" s="70">
        <f ca="1" t="shared" si="76"/>
        <v>0</v>
      </c>
      <c r="ET126" s="31"/>
      <c r="FQ126" s="70"/>
      <c r="FR126" s="70"/>
      <c r="FS126" s="70">
        <f ca="1" t="shared" si="77"/>
        <v>0</v>
      </c>
      <c r="FT126" s="31"/>
      <c r="GQ126" s="70"/>
      <c r="GR126" s="70"/>
      <c r="GS126" s="70">
        <f ca="1" t="shared" si="78"/>
        <v>0</v>
      </c>
      <c r="GT126" s="31"/>
      <c r="HQ126" s="70"/>
      <c r="HR126" s="70"/>
      <c r="HS126" s="70">
        <f ca="1" t="shared" si="79"/>
        <v>0</v>
      </c>
      <c r="HT126" s="31"/>
    </row>
    <row r="127" spans="1:228">
      <c r="A127" s="22" t="str">
        <f>IF(OR(使用指南!$E$30="",比赛操作!$C$10="",$E127=""),"",ROW())</f>
        <v/>
      </c>
      <c r="B127" s="22" t="str">
        <f>IF(OR(使用指南!$E$30="",比赛操作!$C$10="",$E127=""),"",RANK($A127,$A$3:$A$514,1))</f>
        <v/>
      </c>
      <c r="C127" s="22" t="str">
        <f ca="1">IF(OR(使用指南!$E$30="",比赛操作!$C$10="",$E127=""),"",IF(比赛操作!$C$10="抽签编排",RAND(),ROW()-2))</f>
        <v/>
      </c>
      <c r="D127" s="22" t="str">
        <f ca="1" t="shared" si="71"/>
        <v/>
      </c>
      <c r="E127" s="31"/>
      <c r="F127" s="22" t="str">
        <f ca="1">IF(OR(使用指南!$E$30&lt;&gt;"√",COUNTA($E$3:$E$514)&lt;ROW()-2,COUNTBLANK($C$3:$C$514)=512),"",ROW()-2)</f>
        <v/>
      </c>
      <c r="G127" s="22" t="str">
        <f ca="1" t="shared" si="80"/>
        <v/>
      </c>
      <c r="H127" s="31" t="str">
        <f ca="1" t="shared" si="81"/>
        <v/>
      </c>
      <c r="I127" s="31"/>
      <c r="K127" s="22" t="str">
        <f ca="1">IF(OR(使用指南!$E$30&lt;&gt;"√",$F127=""),"",$F127)</f>
        <v/>
      </c>
      <c r="L127" s="22" t="str">
        <f ca="1" t="shared" si="82"/>
        <v/>
      </c>
      <c r="M127" s="39"/>
      <c r="N127" s="39"/>
      <c r="O127" s="39"/>
      <c r="P127" s="66" t="str">
        <f ca="1">IF($K127="","",IF(T127&lt;&gt;"","/",IF(比赛操作!$C$10="手动编排",$M127+$N127,IF(比赛操作!$C$10="抽签编排",417-VLOOKUP(L127,I:K,3,0)))))</f>
        <v/>
      </c>
      <c r="Q127" s="33" t="str">
        <f ca="1">IF($K127="","",IF(T127&lt;&gt;"","/",RANK($P127,$P$3:$P$434)+COUNTIF($P$3:$P127,$P127)-1))</f>
        <v/>
      </c>
      <c r="R127" s="33" t="str">
        <f ca="1" t="shared" si="83"/>
        <v/>
      </c>
      <c r="S127" s="70">
        <f ca="1" t="shared" si="84"/>
        <v>0</v>
      </c>
      <c r="T127" s="31"/>
      <c r="U127" s="67" t="str">
        <f ca="1" t="shared" si="125"/>
        <v/>
      </c>
      <c r="V127" s="67" t="str">
        <f ca="1" t="shared" si="126"/>
        <v/>
      </c>
      <c r="W127" s="67" t="str">
        <f ca="1" t="shared" si="127"/>
        <v/>
      </c>
      <c r="X127" s="67" t="str">
        <f ca="1" t="shared" si="128"/>
        <v/>
      </c>
      <c r="Y127" s="67" t="str">
        <f ca="1" t="shared" si="129"/>
        <v/>
      </c>
      <c r="Z127" s="67" t="str">
        <f ca="1" t="shared" si="130"/>
        <v/>
      </c>
      <c r="AA127" s="67" t="str">
        <f ca="1" t="shared" si="131"/>
        <v/>
      </c>
      <c r="AB127" s="67" t="str">
        <f ca="1" t="shared" si="132"/>
        <v/>
      </c>
      <c r="AQ127" s="70"/>
      <c r="AR127" s="70"/>
      <c r="AS127" s="70">
        <f ca="1" t="shared" si="72"/>
        <v>0</v>
      </c>
      <c r="AT127" s="31"/>
      <c r="BQ127" s="70"/>
      <c r="BR127" s="70"/>
      <c r="BS127" s="70">
        <f ca="1" t="shared" si="73"/>
        <v>0</v>
      </c>
      <c r="BT127" s="31"/>
      <c r="CQ127" s="70"/>
      <c r="CR127" s="70"/>
      <c r="CS127" s="70">
        <f ca="1" t="shared" si="74"/>
        <v>0</v>
      </c>
      <c r="CT127" s="31"/>
      <c r="DQ127" s="70"/>
      <c r="DR127" s="70"/>
      <c r="DS127" s="70">
        <f ca="1" t="shared" si="75"/>
        <v>0</v>
      </c>
      <c r="DT127" s="31"/>
      <c r="EQ127" s="70"/>
      <c r="ER127" s="70"/>
      <c r="ES127" s="70">
        <f ca="1" t="shared" si="76"/>
        <v>0</v>
      </c>
      <c r="ET127" s="31"/>
      <c r="FQ127" s="70"/>
      <c r="FR127" s="70"/>
      <c r="FS127" s="70">
        <f ca="1" t="shared" si="77"/>
        <v>0</v>
      </c>
      <c r="FT127" s="31"/>
      <c r="GQ127" s="70"/>
      <c r="GR127" s="70"/>
      <c r="GS127" s="70">
        <f ca="1" t="shared" si="78"/>
        <v>0</v>
      </c>
      <c r="GT127" s="31"/>
      <c r="HQ127" s="70"/>
      <c r="HR127" s="70"/>
      <c r="HS127" s="70">
        <f ca="1" t="shared" si="79"/>
        <v>0</v>
      </c>
      <c r="HT127" s="31"/>
    </row>
    <row r="128" spans="1:228">
      <c r="A128" s="22" t="str">
        <f>IF(OR(使用指南!$E$30="",比赛操作!$C$10="",$E128=""),"",ROW())</f>
        <v/>
      </c>
      <c r="B128" s="22" t="str">
        <f>IF(OR(使用指南!$E$30="",比赛操作!$C$10="",$E128=""),"",RANK($A128,$A$3:$A$514,1))</f>
        <v/>
      </c>
      <c r="C128" s="22" t="str">
        <f ca="1">IF(OR(使用指南!$E$30="",比赛操作!$C$10="",$E128=""),"",IF(比赛操作!$C$10="抽签编排",RAND(),ROW()-2))</f>
        <v/>
      </c>
      <c r="D128" s="22" t="str">
        <f ca="1" t="shared" si="71"/>
        <v/>
      </c>
      <c r="E128" s="31"/>
      <c r="F128" s="22" t="str">
        <f ca="1">IF(OR(使用指南!$E$30&lt;&gt;"√",COUNTA($E$3:$E$514)&lt;ROW()-2,COUNTBLANK($C$3:$C$514)=512),"",ROW()-2)</f>
        <v/>
      </c>
      <c r="G128" s="22" t="str">
        <f ca="1" t="shared" si="80"/>
        <v/>
      </c>
      <c r="H128" s="31" t="str">
        <f ca="1" t="shared" si="81"/>
        <v/>
      </c>
      <c r="I128" s="31"/>
      <c r="K128" s="22" t="str">
        <f ca="1">IF(OR(使用指南!$E$30&lt;&gt;"√",$F128=""),"",$F128)</f>
        <v/>
      </c>
      <c r="L128" s="22" t="str">
        <f ca="1" t="shared" si="82"/>
        <v/>
      </c>
      <c r="M128" s="39"/>
      <c r="N128" s="39"/>
      <c r="O128" s="39"/>
      <c r="P128" s="66" t="str">
        <f ca="1">IF($K128="","",IF(T128&lt;&gt;"","/",IF(比赛操作!$C$10="手动编排",$M128+$N128,IF(比赛操作!$C$10="抽签编排",417-VLOOKUP(L128,I:K,3,0)))))</f>
        <v/>
      </c>
      <c r="Q128" s="33" t="str">
        <f ca="1">IF($K128="","",IF(T128&lt;&gt;"","/",RANK($P128,$P$3:$P$434)+COUNTIF($P$3:$P128,$P128)-1))</f>
        <v/>
      </c>
      <c r="R128" s="33" t="str">
        <f ca="1" t="shared" si="83"/>
        <v/>
      </c>
      <c r="S128" s="70">
        <f ca="1" t="shared" si="84"/>
        <v>0</v>
      </c>
      <c r="T128" s="31"/>
      <c r="U128" s="67" t="str">
        <f ca="1" t="shared" si="125"/>
        <v/>
      </c>
      <c r="V128" s="67" t="str">
        <f ca="1" t="shared" si="126"/>
        <v/>
      </c>
      <c r="W128" s="67" t="str">
        <f ca="1" t="shared" si="127"/>
        <v/>
      </c>
      <c r="X128" s="67" t="str">
        <f ca="1" t="shared" si="128"/>
        <v/>
      </c>
      <c r="Y128" s="67" t="str">
        <f ca="1" t="shared" si="129"/>
        <v/>
      </c>
      <c r="Z128" s="67" t="str">
        <f ca="1" t="shared" si="130"/>
        <v/>
      </c>
      <c r="AA128" s="67" t="str">
        <f ca="1" t="shared" si="131"/>
        <v/>
      </c>
      <c r="AB128" s="67" t="str">
        <f ca="1" t="shared" si="132"/>
        <v/>
      </c>
      <c r="AQ128" s="70"/>
      <c r="AR128" s="70"/>
      <c r="AS128" s="70">
        <f ca="1" t="shared" si="72"/>
        <v>0</v>
      </c>
      <c r="AT128" s="31"/>
      <c r="BQ128" s="70"/>
      <c r="BR128" s="70"/>
      <c r="BS128" s="70">
        <f ca="1" t="shared" si="73"/>
        <v>0</v>
      </c>
      <c r="BT128" s="31"/>
      <c r="CQ128" s="70"/>
      <c r="CR128" s="70"/>
      <c r="CS128" s="70">
        <f ca="1" t="shared" si="74"/>
        <v>0</v>
      </c>
      <c r="CT128" s="31"/>
      <c r="DQ128" s="70"/>
      <c r="DR128" s="70"/>
      <c r="DS128" s="70">
        <f ca="1" t="shared" si="75"/>
        <v>0</v>
      </c>
      <c r="DT128" s="31"/>
      <c r="EQ128" s="70"/>
      <c r="ER128" s="70"/>
      <c r="ES128" s="70">
        <f ca="1" t="shared" si="76"/>
        <v>0</v>
      </c>
      <c r="ET128" s="31"/>
      <c r="FQ128" s="70"/>
      <c r="FR128" s="70"/>
      <c r="FS128" s="70">
        <f ca="1" t="shared" si="77"/>
        <v>0</v>
      </c>
      <c r="FT128" s="31"/>
      <c r="GQ128" s="70"/>
      <c r="GR128" s="70"/>
      <c r="GS128" s="70">
        <f ca="1" t="shared" si="78"/>
        <v>0</v>
      </c>
      <c r="GT128" s="31"/>
      <c r="HQ128" s="70"/>
      <c r="HR128" s="70"/>
      <c r="HS128" s="70">
        <f ca="1" t="shared" si="79"/>
        <v>0</v>
      </c>
      <c r="HT128" s="31"/>
    </row>
    <row r="129" spans="1:228">
      <c r="A129" s="22" t="str">
        <f>IF(OR(使用指南!$E$30="",比赛操作!$C$10="",$E129=""),"",ROW())</f>
        <v/>
      </c>
      <c r="B129" s="22" t="str">
        <f>IF(OR(使用指南!$E$30="",比赛操作!$C$10="",$E129=""),"",RANK($A129,$A$3:$A$514,1))</f>
        <v/>
      </c>
      <c r="C129" s="22" t="str">
        <f ca="1">IF(OR(使用指南!$E$30="",比赛操作!$C$10="",$E129=""),"",IF(比赛操作!$C$10="抽签编排",RAND(),ROW()-2))</f>
        <v/>
      </c>
      <c r="D129" s="22" t="str">
        <f ca="1" t="shared" si="71"/>
        <v/>
      </c>
      <c r="E129" s="31"/>
      <c r="F129" s="22" t="str">
        <f ca="1">IF(OR(使用指南!$E$30&lt;&gt;"√",COUNTA($E$3:$E$514)&lt;ROW()-2,COUNTBLANK($C$3:$C$514)=512),"",ROW()-2)</f>
        <v/>
      </c>
      <c r="G129" s="22" t="str">
        <f ca="1" t="shared" si="80"/>
        <v/>
      </c>
      <c r="H129" s="31" t="str">
        <f ca="1" t="shared" si="81"/>
        <v/>
      </c>
      <c r="I129" s="31"/>
      <c r="K129" s="22" t="str">
        <f ca="1">IF(OR(使用指南!$E$30&lt;&gt;"√",$F129=""),"",$F129)</f>
        <v/>
      </c>
      <c r="L129" s="22" t="str">
        <f ca="1" t="shared" si="82"/>
        <v/>
      </c>
      <c r="M129" s="39"/>
      <c r="N129" s="39"/>
      <c r="O129" s="39"/>
      <c r="P129" s="66" t="str">
        <f ca="1">IF($K129="","",IF(T129&lt;&gt;"","/",IF(比赛操作!$C$10="手动编排",$M129+$N129,IF(比赛操作!$C$10="抽签编排",417-VLOOKUP(L129,I:K,3,0)))))</f>
        <v/>
      </c>
      <c r="Q129" s="33" t="str">
        <f ca="1">IF($K129="","",IF(T129&lt;&gt;"","/",RANK($P129,$P$3:$P$434)+COUNTIF($P$3:$P129,$P129)-1))</f>
        <v/>
      </c>
      <c r="R129" s="33" t="str">
        <f ca="1" t="shared" si="83"/>
        <v/>
      </c>
      <c r="S129" s="70">
        <f ca="1" t="shared" si="84"/>
        <v>0</v>
      </c>
      <c r="T129" s="31"/>
      <c r="U129" s="67" t="str">
        <f ca="1" t="shared" si="125"/>
        <v/>
      </c>
      <c r="V129" s="67" t="str">
        <f ca="1" t="shared" si="126"/>
        <v/>
      </c>
      <c r="W129" s="67" t="str">
        <f ca="1" t="shared" si="127"/>
        <v/>
      </c>
      <c r="X129" s="67" t="str">
        <f ca="1" t="shared" si="128"/>
        <v/>
      </c>
      <c r="Y129" s="67" t="str">
        <f ca="1" t="shared" si="129"/>
        <v/>
      </c>
      <c r="Z129" s="67" t="str">
        <f ca="1" t="shared" si="130"/>
        <v/>
      </c>
      <c r="AA129" s="67" t="str">
        <f ca="1" t="shared" si="131"/>
        <v/>
      </c>
      <c r="AB129" s="67" t="str">
        <f ca="1" t="shared" si="132"/>
        <v/>
      </c>
      <c r="AQ129" s="70"/>
      <c r="AR129" s="70"/>
      <c r="AS129" s="70">
        <f ca="1" t="shared" si="72"/>
        <v>0</v>
      </c>
      <c r="AT129" s="31"/>
      <c r="BQ129" s="70"/>
      <c r="BR129" s="70"/>
      <c r="BS129" s="70">
        <f ca="1" t="shared" si="73"/>
        <v>0</v>
      </c>
      <c r="BT129" s="31"/>
      <c r="CQ129" s="70"/>
      <c r="CR129" s="70"/>
      <c r="CS129" s="70">
        <f ca="1" t="shared" si="74"/>
        <v>0</v>
      </c>
      <c r="CT129" s="31"/>
      <c r="DQ129" s="70"/>
      <c r="DR129" s="70"/>
      <c r="DS129" s="70">
        <f ca="1" t="shared" si="75"/>
        <v>0</v>
      </c>
      <c r="DT129" s="31"/>
      <c r="EQ129" s="70"/>
      <c r="ER129" s="70"/>
      <c r="ES129" s="70">
        <f ca="1" t="shared" si="76"/>
        <v>0</v>
      </c>
      <c r="ET129" s="31"/>
      <c r="FQ129" s="70"/>
      <c r="FR129" s="70"/>
      <c r="FS129" s="70">
        <f ca="1" t="shared" si="77"/>
        <v>0</v>
      </c>
      <c r="FT129" s="31"/>
      <c r="GQ129" s="70"/>
      <c r="GR129" s="70"/>
      <c r="GS129" s="70">
        <f ca="1" t="shared" si="78"/>
        <v>0</v>
      </c>
      <c r="GT129" s="31"/>
      <c r="HQ129" s="70"/>
      <c r="HR129" s="70"/>
      <c r="HS129" s="70">
        <f ca="1" t="shared" si="79"/>
        <v>0</v>
      </c>
      <c r="HT129" s="31"/>
    </row>
    <row r="130" spans="1:228">
      <c r="A130" s="22" t="str">
        <f>IF(OR(使用指南!$E$30="",比赛操作!$C$10="",$E130=""),"",ROW())</f>
        <v/>
      </c>
      <c r="B130" s="22" t="str">
        <f>IF(OR(使用指南!$E$30="",比赛操作!$C$10="",$E130=""),"",RANK($A130,$A$3:$A$514,1))</f>
        <v/>
      </c>
      <c r="C130" s="22" t="str">
        <f ca="1">IF(OR(使用指南!$E$30="",比赛操作!$C$10="",$E130=""),"",IF(比赛操作!$C$10="抽签编排",RAND(),ROW()-2))</f>
        <v/>
      </c>
      <c r="D130" s="22" t="str">
        <f ca="1" t="shared" si="71"/>
        <v/>
      </c>
      <c r="E130" s="31"/>
      <c r="F130" s="22" t="str">
        <f ca="1">IF(OR(使用指南!$E$30&lt;&gt;"√",COUNTA($E$3:$E$514)&lt;ROW()-2,COUNTBLANK($C$3:$C$514)=512),"",ROW()-2)</f>
        <v/>
      </c>
      <c r="G130" s="22" t="str">
        <f ca="1" t="shared" si="80"/>
        <v/>
      </c>
      <c r="H130" s="31" t="str">
        <f ca="1" t="shared" si="81"/>
        <v/>
      </c>
      <c r="I130" s="31"/>
      <c r="K130" s="22" t="str">
        <f ca="1">IF(OR(使用指南!$E$30&lt;&gt;"√",$F130=""),"",$F130)</f>
        <v/>
      </c>
      <c r="L130" s="22" t="str">
        <f ca="1" t="shared" si="82"/>
        <v/>
      </c>
      <c r="M130" s="39"/>
      <c r="N130" s="39"/>
      <c r="O130" s="39"/>
      <c r="P130" s="66" t="str">
        <f ca="1">IF($K130="","",IF(T130&lt;&gt;"","/",IF(比赛操作!$C$10="手动编排",$M130+$N130,IF(比赛操作!$C$10="抽签编排",417-VLOOKUP(L130,I:K,3,0)))))</f>
        <v/>
      </c>
      <c r="Q130" s="33" t="str">
        <f ca="1">IF($K130="","",IF(T130&lt;&gt;"","/",RANK($P130,$P$3:$P$434)+COUNTIF($P$3:$P130,$P130)-1))</f>
        <v/>
      </c>
      <c r="R130" s="33" t="str">
        <f ca="1" t="shared" si="83"/>
        <v/>
      </c>
      <c r="S130" s="70">
        <f ca="1" t="shared" si="84"/>
        <v>0</v>
      </c>
      <c r="T130" s="31"/>
      <c r="U130" s="67" t="str">
        <f ca="1" t="shared" si="125"/>
        <v/>
      </c>
      <c r="V130" s="67" t="str">
        <f ca="1" t="shared" si="126"/>
        <v/>
      </c>
      <c r="W130" s="67" t="str">
        <f ca="1" t="shared" si="127"/>
        <v/>
      </c>
      <c r="X130" s="67" t="str">
        <f ca="1" t="shared" si="128"/>
        <v/>
      </c>
      <c r="Y130" s="67" t="str">
        <f ca="1" t="shared" si="129"/>
        <v/>
      </c>
      <c r="Z130" s="67" t="str">
        <f ca="1" t="shared" si="130"/>
        <v/>
      </c>
      <c r="AA130" s="67" t="str">
        <f ca="1" t="shared" si="131"/>
        <v/>
      </c>
      <c r="AB130" s="67" t="str">
        <f ca="1" t="shared" si="132"/>
        <v/>
      </c>
      <c r="AQ130" s="70"/>
      <c r="AR130" s="70"/>
      <c r="AS130" s="70">
        <f ca="1" t="shared" si="72"/>
        <v>0</v>
      </c>
      <c r="AT130" s="31"/>
      <c r="BQ130" s="70"/>
      <c r="BR130" s="70"/>
      <c r="BS130" s="70">
        <f ca="1" t="shared" si="73"/>
        <v>0</v>
      </c>
      <c r="BT130" s="31"/>
      <c r="CQ130" s="70"/>
      <c r="CR130" s="70"/>
      <c r="CS130" s="70">
        <f ca="1" t="shared" si="74"/>
        <v>0</v>
      </c>
      <c r="CT130" s="31"/>
      <c r="DQ130" s="70"/>
      <c r="DR130" s="70"/>
      <c r="DS130" s="70">
        <f ca="1" t="shared" si="75"/>
        <v>0</v>
      </c>
      <c r="DT130" s="31"/>
      <c r="EQ130" s="70"/>
      <c r="ER130" s="70"/>
      <c r="ES130" s="70">
        <f ca="1" t="shared" si="76"/>
        <v>0</v>
      </c>
      <c r="ET130" s="31"/>
      <c r="FQ130" s="70"/>
      <c r="FR130" s="70"/>
      <c r="FS130" s="70">
        <f ca="1" t="shared" si="77"/>
        <v>0</v>
      </c>
      <c r="FT130" s="31"/>
      <c r="GQ130" s="70"/>
      <c r="GR130" s="70"/>
      <c r="GS130" s="70">
        <f ca="1" t="shared" si="78"/>
        <v>0</v>
      </c>
      <c r="GT130" s="31"/>
      <c r="HQ130" s="70"/>
      <c r="HR130" s="70"/>
      <c r="HS130" s="70">
        <f ca="1" t="shared" si="79"/>
        <v>0</v>
      </c>
      <c r="HT130" s="31"/>
    </row>
    <row r="131" spans="1:228">
      <c r="A131" s="22" t="str">
        <f>IF(OR(使用指南!$E$30="",比赛操作!$C$10="",$E131=""),"",ROW())</f>
        <v/>
      </c>
      <c r="B131" s="22" t="str">
        <f>IF(OR(使用指南!$E$30="",比赛操作!$C$10="",$E131=""),"",RANK($A131,$A$3:$A$514,1))</f>
        <v/>
      </c>
      <c r="C131" s="22" t="str">
        <f ca="1">IF(OR(使用指南!$E$30="",比赛操作!$C$10="",$E131=""),"",IF(比赛操作!$C$10="抽签编排",RAND(),ROW()-2))</f>
        <v/>
      </c>
      <c r="D131" s="22" t="str">
        <f ca="1" t="shared" ref="D131:D194" si="133">IF(OR($C131="",$E131=""),"",RANK($C131,$C$3:$C$514,1))</f>
        <v/>
      </c>
      <c r="E131" s="31"/>
      <c r="F131" s="22" t="str">
        <f ca="1">IF(OR(使用指南!$E$30&lt;&gt;"√",COUNTA($E$3:$E$514)&lt;ROW()-2,COUNTBLANK($C$3:$C$514)=512),"",ROW()-2)</f>
        <v/>
      </c>
      <c r="G131" s="22" t="str">
        <f ca="1" t="shared" si="80"/>
        <v/>
      </c>
      <c r="H131" s="31" t="str">
        <f ca="1" t="shared" si="81"/>
        <v/>
      </c>
      <c r="I131" s="31"/>
      <c r="K131" s="22" t="str">
        <f ca="1">IF(OR(使用指南!$E$30&lt;&gt;"√",$F131=""),"",$F131)</f>
        <v/>
      </c>
      <c r="L131" s="22" t="str">
        <f ca="1" t="shared" si="82"/>
        <v/>
      </c>
      <c r="M131" s="39"/>
      <c r="N131" s="39"/>
      <c r="O131" s="39"/>
      <c r="P131" s="66" t="str">
        <f ca="1">IF($K131="","",IF(T131&lt;&gt;"","/",IF(比赛操作!$C$10="手动编排",$M131+$N131,IF(比赛操作!$C$10="抽签编排",417-VLOOKUP(L131,I:K,3,0)))))</f>
        <v/>
      </c>
      <c r="Q131" s="33" t="str">
        <f ca="1">IF($K131="","",IF(T131&lt;&gt;"","/",RANK($P131,$P$3:$P$434)+COUNTIF($P$3:$P131,$P131)-1))</f>
        <v/>
      </c>
      <c r="R131" s="33" t="str">
        <f ca="1" t="shared" si="83"/>
        <v/>
      </c>
      <c r="S131" s="70">
        <f ca="1" t="shared" si="84"/>
        <v>0</v>
      </c>
      <c r="T131" s="31"/>
      <c r="U131" s="67" t="str">
        <f ca="1" t="shared" si="125"/>
        <v/>
      </c>
      <c r="V131" s="67" t="str">
        <f ca="1" t="shared" si="126"/>
        <v/>
      </c>
      <c r="W131" s="67" t="str">
        <f ca="1" t="shared" si="127"/>
        <v/>
      </c>
      <c r="X131" s="67" t="str">
        <f ca="1" t="shared" si="128"/>
        <v/>
      </c>
      <c r="Y131" s="67" t="str">
        <f ca="1" t="shared" si="129"/>
        <v/>
      </c>
      <c r="Z131" s="67" t="str">
        <f ca="1" t="shared" si="130"/>
        <v/>
      </c>
      <c r="AA131" s="67" t="str">
        <f ca="1" t="shared" si="131"/>
        <v/>
      </c>
      <c r="AB131" s="67" t="str">
        <f ca="1" t="shared" si="132"/>
        <v/>
      </c>
      <c r="AQ131" s="70"/>
      <c r="AR131" s="70"/>
      <c r="AS131" s="70">
        <f ca="1" t="shared" ref="AS131:AS194" si="134">_xlfn.IFS(OR($K131="",AT131=""),0,AT131="公假",12,AT131="抽调",10,AT131="病假",7,AT131="公事",5,AT131="私事",2,AT131="旷课",0,AT131="其他",0)</f>
        <v>0</v>
      </c>
      <c r="AT131" s="31"/>
      <c r="BQ131" s="70"/>
      <c r="BR131" s="70"/>
      <c r="BS131" s="70">
        <f ca="1" t="shared" ref="BS131:BS194" si="135">_xlfn.IFS(OR($K131="",BT131=""),0,BT131="公假",12,BT131="抽调",10,BT131="病假",7,BT131="公事",5,BT131="私事",2,BT131="旷课",0,BT131="其他",0)</f>
        <v>0</v>
      </c>
      <c r="BT131" s="31"/>
      <c r="CQ131" s="70"/>
      <c r="CR131" s="70"/>
      <c r="CS131" s="70">
        <f ca="1" t="shared" ref="CS131:CS194" si="136">_xlfn.IFS(OR($K131="",CT131=""),0,CT131="公假",12,CT131="抽调",10,CT131="病假",7,CT131="公事",5,CT131="私事",2,CT131="旷课",0,CT131="其他",0)</f>
        <v>0</v>
      </c>
      <c r="CT131" s="31"/>
      <c r="DQ131" s="70"/>
      <c r="DR131" s="70"/>
      <c r="DS131" s="70">
        <f ca="1" t="shared" ref="DS131:DS194" si="137">_xlfn.IFS(OR($K131="",DT131=""),0,DT131="公假",12,DT131="抽调",10,DT131="病假",7,DT131="公事",5,DT131="私事",2,DT131="旷课",0,DT131="其他",0)</f>
        <v>0</v>
      </c>
      <c r="DT131" s="31"/>
      <c r="EQ131" s="70"/>
      <c r="ER131" s="70"/>
      <c r="ES131" s="70">
        <f ca="1" t="shared" ref="ES131:ES194" si="138">_xlfn.IFS(OR($K131="",ET131=""),0,ET131="公假",12,ET131="抽调",10,ET131="病假",7,ET131="公事",5,ET131="私事",2,ET131="旷课",0,ET131="其他",0)</f>
        <v>0</v>
      </c>
      <c r="ET131" s="31"/>
      <c r="FQ131" s="70"/>
      <c r="FR131" s="70"/>
      <c r="FS131" s="70">
        <f ca="1" t="shared" ref="FS131:FS194" si="139">_xlfn.IFS(OR($K131="",FT131=""),0,FT131="公假",12,FT131="抽调",10,FT131="病假",7,FT131="公事",5,FT131="私事",2,FT131="旷课",0,FT131="其他",0)</f>
        <v>0</v>
      </c>
      <c r="FT131" s="31"/>
      <c r="GQ131" s="70"/>
      <c r="GR131" s="70"/>
      <c r="GS131" s="70">
        <f ca="1" t="shared" ref="GS131:GS194" si="140">_xlfn.IFS(OR($K131="",GT131=""),0,GT131="公假",12,GT131="抽调",10,GT131="病假",7,GT131="公事",5,GT131="私事",2,GT131="旷课",0,GT131="其他",0)</f>
        <v>0</v>
      </c>
      <c r="GT131" s="31"/>
      <c r="HQ131" s="70"/>
      <c r="HR131" s="70"/>
      <c r="HS131" s="70">
        <f ca="1" t="shared" ref="HS131:HS194" si="141">_xlfn.IFS(OR($K131="",HT131=""),0,HT131="公假",12,HT131="抽调",10,HT131="病假",7,HT131="公事",5,HT131="私事",2,HT131="旷课",0,HT131="其他",0)</f>
        <v>0</v>
      </c>
      <c r="HT131" s="31"/>
    </row>
    <row r="132" spans="1:228">
      <c r="A132" s="22" t="str">
        <f>IF(OR(使用指南!$E$30="",比赛操作!$C$10="",$E132=""),"",ROW())</f>
        <v/>
      </c>
      <c r="B132" s="22" t="str">
        <f>IF(OR(使用指南!$E$30="",比赛操作!$C$10="",$E132=""),"",RANK($A132,$A$3:$A$514,1))</f>
        <v/>
      </c>
      <c r="C132" s="22" t="str">
        <f ca="1">IF(OR(使用指南!$E$30="",比赛操作!$C$10="",$E132=""),"",IF(比赛操作!$C$10="抽签编排",RAND(),ROW()-2))</f>
        <v/>
      </c>
      <c r="D132" s="22" t="str">
        <f ca="1" t="shared" si="133"/>
        <v/>
      </c>
      <c r="E132" s="31"/>
      <c r="F132" s="22" t="str">
        <f ca="1">IF(OR(使用指南!$E$30&lt;&gt;"√",COUNTA($E$3:$E$514)&lt;ROW()-2,COUNTBLANK($C$3:$C$514)=512),"",ROW()-2)</f>
        <v/>
      </c>
      <c r="G132" s="22" t="str">
        <f ca="1" t="shared" ref="G132:G195" si="142">IFERROR(IF($F132="","",VLOOKUP($F132,$D:$E,2,0)),"")</f>
        <v/>
      </c>
      <c r="H132" s="31" t="str">
        <f ca="1" t="shared" ref="H132:H195" si="143">IF($G132="","",$G132)</f>
        <v/>
      </c>
      <c r="I132" s="31"/>
      <c r="K132" s="22" t="str">
        <f ca="1">IF(OR(使用指南!$E$30&lt;&gt;"√",$F132=""),"",$F132)</f>
        <v/>
      </c>
      <c r="L132" s="22" t="str">
        <f ca="1" t="shared" ref="L132:L195" si="144">IF($K132="","",VLOOKUP($K132,B:E,4,0))</f>
        <v/>
      </c>
      <c r="M132" s="39"/>
      <c r="N132" s="39"/>
      <c r="O132" s="39"/>
      <c r="P132" s="66" t="str">
        <f ca="1">IF($K132="","",IF(T132&lt;&gt;"","/",IF(比赛操作!$C$10="手动编排",$M132+$N132,IF(比赛操作!$C$10="抽签编排",417-VLOOKUP(L132,I:K,3,0)))))</f>
        <v/>
      </c>
      <c r="Q132" s="33" t="str">
        <f ca="1">IF($K132="","",IF(T132&lt;&gt;"","/",RANK($P132,$P$3:$P$434)+COUNTIF($P$3:$P132,$P132)-1))</f>
        <v/>
      </c>
      <c r="R132" s="33" t="str">
        <f ca="1" t="shared" ref="R132:R195" si="145">IF($K132="","",$L132)</f>
        <v/>
      </c>
      <c r="S132" s="70">
        <f ca="1" t="shared" ref="S132:S195" si="146">_xlfn.IFS(OR($K132="",T132=""),0,T132="公假",12,T132="抽调",10,T132="病假",7,T132="公事",5,T132="私事",2,T132="旷课",0,T132="其他",0)</f>
        <v>0</v>
      </c>
      <c r="T132" s="31"/>
      <c r="U132" s="67" t="str">
        <f ca="1" t="shared" si="125"/>
        <v/>
      </c>
      <c r="V132" s="67" t="str">
        <f ca="1" t="shared" si="126"/>
        <v/>
      </c>
      <c r="W132" s="67" t="str">
        <f ca="1" t="shared" si="127"/>
        <v/>
      </c>
      <c r="X132" s="67" t="str">
        <f ca="1" t="shared" si="128"/>
        <v/>
      </c>
      <c r="Y132" s="67" t="str">
        <f ca="1" t="shared" si="129"/>
        <v/>
      </c>
      <c r="Z132" s="67" t="str">
        <f ca="1" t="shared" si="130"/>
        <v/>
      </c>
      <c r="AA132" s="67" t="str">
        <f ca="1" t="shared" si="131"/>
        <v/>
      </c>
      <c r="AB132" s="67" t="str">
        <f ca="1" t="shared" si="132"/>
        <v/>
      </c>
      <c r="AQ132" s="70"/>
      <c r="AR132" s="70"/>
      <c r="AS132" s="70">
        <f ca="1" t="shared" si="134"/>
        <v>0</v>
      </c>
      <c r="AT132" s="31"/>
      <c r="BQ132" s="70"/>
      <c r="BR132" s="70"/>
      <c r="BS132" s="70">
        <f ca="1" t="shared" si="135"/>
        <v>0</v>
      </c>
      <c r="BT132" s="31"/>
      <c r="CQ132" s="70"/>
      <c r="CR132" s="70"/>
      <c r="CS132" s="70">
        <f ca="1" t="shared" si="136"/>
        <v>0</v>
      </c>
      <c r="CT132" s="31"/>
      <c r="DQ132" s="70"/>
      <c r="DR132" s="70"/>
      <c r="DS132" s="70">
        <f ca="1" t="shared" si="137"/>
        <v>0</v>
      </c>
      <c r="DT132" s="31"/>
      <c r="EQ132" s="70"/>
      <c r="ER132" s="70"/>
      <c r="ES132" s="70">
        <f ca="1" t="shared" si="138"/>
        <v>0</v>
      </c>
      <c r="ET132" s="31"/>
      <c r="FQ132" s="70"/>
      <c r="FR132" s="70"/>
      <c r="FS132" s="70">
        <f ca="1" t="shared" si="139"/>
        <v>0</v>
      </c>
      <c r="FT132" s="31"/>
      <c r="GQ132" s="70"/>
      <c r="GR132" s="70"/>
      <c r="GS132" s="70">
        <f ca="1" t="shared" si="140"/>
        <v>0</v>
      </c>
      <c r="GT132" s="31"/>
      <c r="HQ132" s="70"/>
      <c r="HR132" s="70"/>
      <c r="HS132" s="70">
        <f ca="1" t="shared" si="141"/>
        <v>0</v>
      </c>
      <c r="HT132" s="31"/>
    </row>
    <row r="133" spans="1:228">
      <c r="A133" s="22" t="str">
        <f>IF(OR(使用指南!$E$30="",比赛操作!$C$10="",$E133=""),"",ROW())</f>
        <v/>
      </c>
      <c r="B133" s="22" t="str">
        <f>IF(OR(使用指南!$E$30="",比赛操作!$C$10="",$E133=""),"",RANK($A133,$A$3:$A$514,1))</f>
        <v/>
      </c>
      <c r="C133" s="22" t="str">
        <f ca="1">IF(OR(使用指南!$E$30="",比赛操作!$C$10="",$E133=""),"",IF(比赛操作!$C$10="抽签编排",RAND(),ROW()-2))</f>
        <v/>
      </c>
      <c r="D133" s="22" t="str">
        <f ca="1" t="shared" si="133"/>
        <v/>
      </c>
      <c r="E133" s="31"/>
      <c r="F133" s="22" t="str">
        <f ca="1">IF(OR(使用指南!$E$30&lt;&gt;"√",COUNTA($E$3:$E$514)&lt;ROW()-2,COUNTBLANK($C$3:$C$514)=512),"",ROW()-2)</f>
        <v/>
      </c>
      <c r="G133" s="22" t="str">
        <f ca="1" t="shared" si="142"/>
        <v/>
      </c>
      <c r="H133" s="31" t="str">
        <f ca="1" t="shared" si="143"/>
        <v/>
      </c>
      <c r="I133" s="31"/>
      <c r="K133" s="22" t="str">
        <f ca="1">IF(OR(使用指南!$E$30&lt;&gt;"√",$F133=""),"",$F133)</f>
        <v/>
      </c>
      <c r="L133" s="22" t="str">
        <f ca="1" t="shared" si="144"/>
        <v/>
      </c>
      <c r="M133" s="39"/>
      <c r="N133" s="39"/>
      <c r="O133" s="39"/>
      <c r="P133" s="66" t="str">
        <f ca="1">IF($K133="","",IF(T133&lt;&gt;"","/",IF(比赛操作!$C$10="手动编排",$M133+$N133,IF(比赛操作!$C$10="抽签编排",417-VLOOKUP(L133,I:K,3,0)))))</f>
        <v/>
      </c>
      <c r="Q133" s="33" t="str">
        <f ca="1">IF($K133="","",IF(T133&lt;&gt;"","/",RANK($P133,$P$3:$P$434)+COUNTIF($P$3:$P133,$P133)-1))</f>
        <v/>
      </c>
      <c r="R133" s="33" t="str">
        <f ca="1" t="shared" si="145"/>
        <v/>
      </c>
      <c r="S133" s="70">
        <f ca="1" t="shared" si="146"/>
        <v>0</v>
      </c>
      <c r="T133" s="31"/>
      <c r="U133" s="67" t="str">
        <f ca="1" t="shared" si="125"/>
        <v/>
      </c>
      <c r="V133" s="67" t="str">
        <f ca="1" t="shared" si="126"/>
        <v/>
      </c>
      <c r="W133" s="67" t="str">
        <f ca="1" t="shared" si="127"/>
        <v/>
      </c>
      <c r="X133" s="67" t="str">
        <f ca="1" t="shared" si="128"/>
        <v/>
      </c>
      <c r="Y133" s="67" t="str">
        <f ca="1" t="shared" si="129"/>
        <v/>
      </c>
      <c r="Z133" s="67" t="str">
        <f ca="1" t="shared" si="130"/>
        <v/>
      </c>
      <c r="AA133" s="67" t="str">
        <f ca="1" t="shared" si="131"/>
        <v/>
      </c>
      <c r="AB133" s="67" t="str">
        <f ca="1" t="shared" si="132"/>
        <v/>
      </c>
      <c r="AQ133" s="70"/>
      <c r="AR133" s="70"/>
      <c r="AS133" s="70">
        <f ca="1" t="shared" si="134"/>
        <v>0</v>
      </c>
      <c r="AT133" s="31"/>
      <c r="BQ133" s="70"/>
      <c r="BR133" s="70"/>
      <c r="BS133" s="70">
        <f ca="1" t="shared" si="135"/>
        <v>0</v>
      </c>
      <c r="BT133" s="31"/>
      <c r="CQ133" s="70"/>
      <c r="CR133" s="70"/>
      <c r="CS133" s="70">
        <f ca="1" t="shared" si="136"/>
        <v>0</v>
      </c>
      <c r="CT133" s="31"/>
      <c r="DQ133" s="70"/>
      <c r="DR133" s="70"/>
      <c r="DS133" s="70">
        <f ca="1" t="shared" si="137"/>
        <v>0</v>
      </c>
      <c r="DT133" s="31"/>
      <c r="EQ133" s="70"/>
      <c r="ER133" s="70"/>
      <c r="ES133" s="70">
        <f ca="1" t="shared" si="138"/>
        <v>0</v>
      </c>
      <c r="ET133" s="31"/>
      <c r="FQ133" s="70"/>
      <c r="FR133" s="70"/>
      <c r="FS133" s="70">
        <f ca="1" t="shared" si="139"/>
        <v>0</v>
      </c>
      <c r="FT133" s="31"/>
      <c r="GQ133" s="70"/>
      <c r="GR133" s="70"/>
      <c r="GS133" s="70">
        <f ca="1" t="shared" si="140"/>
        <v>0</v>
      </c>
      <c r="GT133" s="31"/>
      <c r="HQ133" s="70"/>
      <c r="HR133" s="70"/>
      <c r="HS133" s="70">
        <f ca="1" t="shared" si="141"/>
        <v>0</v>
      </c>
      <c r="HT133" s="31"/>
    </row>
    <row r="134" spans="1:228">
      <c r="A134" s="22" t="str">
        <f>IF(OR(使用指南!$E$30="",比赛操作!$C$10="",$E134=""),"",ROW())</f>
        <v/>
      </c>
      <c r="B134" s="22" t="str">
        <f>IF(OR(使用指南!$E$30="",比赛操作!$C$10="",$E134=""),"",RANK($A134,$A$3:$A$514,1))</f>
        <v/>
      </c>
      <c r="C134" s="22" t="str">
        <f ca="1">IF(OR(使用指南!$E$30="",比赛操作!$C$10="",$E134=""),"",IF(比赛操作!$C$10="抽签编排",RAND(),ROW()-2))</f>
        <v/>
      </c>
      <c r="D134" s="22" t="str">
        <f ca="1" t="shared" si="133"/>
        <v/>
      </c>
      <c r="E134" s="31"/>
      <c r="F134" s="22" t="str">
        <f ca="1">IF(OR(使用指南!$E$30&lt;&gt;"√",COUNTA($E$3:$E$514)&lt;ROW()-2,COUNTBLANK($C$3:$C$514)=512),"",ROW()-2)</f>
        <v/>
      </c>
      <c r="G134" s="22" t="str">
        <f ca="1" t="shared" si="142"/>
        <v/>
      </c>
      <c r="H134" s="31" t="str">
        <f ca="1" t="shared" si="143"/>
        <v/>
      </c>
      <c r="I134" s="31"/>
      <c r="K134" s="22" t="str">
        <f ca="1">IF(OR(使用指南!$E$30&lt;&gt;"√",$F134=""),"",$F134)</f>
        <v/>
      </c>
      <c r="L134" s="22" t="str">
        <f ca="1" t="shared" si="144"/>
        <v/>
      </c>
      <c r="M134" s="39"/>
      <c r="N134" s="39"/>
      <c r="O134" s="39"/>
      <c r="P134" s="66" t="str">
        <f ca="1">IF($K134="","",IF(T134&lt;&gt;"","/",IF(比赛操作!$C$10="手动编排",$M134+$N134,IF(比赛操作!$C$10="抽签编排",417-VLOOKUP(L134,I:K,3,0)))))</f>
        <v/>
      </c>
      <c r="Q134" s="33" t="str">
        <f ca="1">IF($K134="","",IF(T134&lt;&gt;"","/",RANK($P134,$P$3:$P$434)+COUNTIF($P$3:$P134,$P134)-1))</f>
        <v/>
      </c>
      <c r="R134" s="33" t="str">
        <f ca="1" t="shared" si="145"/>
        <v/>
      </c>
      <c r="S134" s="70">
        <f ca="1" t="shared" si="146"/>
        <v>0</v>
      </c>
      <c r="T134" s="31"/>
      <c r="U134" s="67" t="str">
        <f ca="1" t="shared" ref="U134:U143" si="147">IF(INDIRECT(ADDRESS(ROW(),COLUMN($T:$T)+26*(COLUMN()-COLUMN($T:$T))))="","",INDIRECT(ADDRESS(ROW(),COLUMN($T:$T)+26*(COLUMN()-COLUMN($T:$T)))))</f>
        <v/>
      </c>
      <c r="V134" s="67" t="str">
        <f ca="1" t="shared" ref="V134:V143" si="148">IF(INDIRECT(ADDRESS(ROW(),COLUMN($T:$T)+26*(COLUMN()-COLUMN($T:$T))))="","",INDIRECT(ADDRESS(ROW(),COLUMN($T:$T)+26*(COLUMN()-COLUMN($T:$T)))))</f>
        <v/>
      </c>
      <c r="W134" s="67" t="str">
        <f ca="1" t="shared" ref="W134:W143" si="149">IF(INDIRECT(ADDRESS(ROW(),COLUMN($T:$T)+26*(COLUMN()-COLUMN($T:$T))))="","",INDIRECT(ADDRESS(ROW(),COLUMN($T:$T)+26*(COLUMN()-COLUMN($T:$T)))))</f>
        <v/>
      </c>
      <c r="X134" s="67" t="str">
        <f ca="1" t="shared" ref="X134:X143" si="150">IF(INDIRECT(ADDRESS(ROW(),COLUMN($T:$T)+26*(COLUMN()-COLUMN($T:$T))))="","",INDIRECT(ADDRESS(ROW(),COLUMN($T:$T)+26*(COLUMN()-COLUMN($T:$T)))))</f>
        <v/>
      </c>
      <c r="Y134" s="67" t="str">
        <f ca="1" t="shared" ref="Y134:Y143" si="151">IF(INDIRECT(ADDRESS(ROW(),COLUMN($T:$T)+26*(COLUMN()-COLUMN($T:$T))))="","",INDIRECT(ADDRESS(ROW(),COLUMN($T:$T)+26*(COLUMN()-COLUMN($T:$T)))))</f>
        <v/>
      </c>
      <c r="Z134" s="67" t="str">
        <f ca="1" t="shared" ref="Z134:Z143" si="152">IF(INDIRECT(ADDRESS(ROW(),COLUMN($T:$T)+26*(COLUMN()-COLUMN($T:$T))))="","",INDIRECT(ADDRESS(ROW(),COLUMN($T:$T)+26*(COLUMN()-COLUMN($T:$T)))))</f>
        <v/>
      </c>
      <c r="AA134" s="67" t="str">
        <f ca="1" t="shared" ref="AA134:AA143" si="153">IF(INDIRECT(ADDRESS(ROW(),COLUMN($T:$T)+26*(COLUMN()-COLUMN($T:$T))))="","",INDIRECT(ADDRESS(ROW(),COLUMN($T:$T)+26*(COLUMN()-COLUMN($T:$T)))))</f>
        <v/>
      </c>
      <c r="AB134" s="67" t="str">
        <f ca="1" t="shared" ref="AB134:AB143" si="154">IF(INDIRECT(ADDRESS(ROW(),COLUMN($T:$T)+26*(COLUMN()-COLUMN($T:$T))))="","",INDIRECT(ADDRESS(ROW(),COLUMN($T:$T)+26*(COLUMN()-COLUMN($T:$T)))))</f>
        <v/>
      </c>
      <c r="AQ134" s="70"/>
      <c r="AR134" s="70"/>
      <c r="AS134" s="70">
        <f ca="1" t="shared" si="134"/>
        <v>0</v>
      </c>
      <c r="AT134" s="31"/>
      <c r="BQ134" s="70"/>
      <c r="BR134" s="70"/>
      <c r="BS134" s="70">
        <f ca="1" t="shared" si="135"/>
        <v>0</v>
      </c>
      <c r="BT134" s="31"/>
      <c r="CQ134" s="70"/>
      <c r="CR134" s="70"/>
      <c r="CS134" s="70">
        <f ca="1" t="shared" si="136"/>
        <v>0</v>
      </c>
      <c r="CT134" s="31"/>
      <c r="DQ134" s="70"/>
      <c r="DR134" s="70"/>
      <c r="DS134" s="70">
        <f ca="1" t="shared" si="137"/>
        <v>0</v>
      </c>
      <c r="DT134" s="31"/>
      <c r="EQ134" s="70"/>
      <c r="ER134" s="70"/>
      <c r="ES134" s="70">
        <f ca="1" t="shared" si="138"/>
        <v>0</v>
      </c>
      <c r="ET134" s="31"/>
      <c r="FQ134" s="70"/>
      <c r="FR134" s="70"/>
      <c r="FS134" s="70">
        <f ca="1" t="shared" si="139"/>
        <v>0</v>
      </c>
      <c r="FT134" s="31"/>
      <c r="GQ134" s="70"/>
      <c r="GR134" s="70"/>
      <c r="GS134" s="70">
        <f ca="1" t="shared" si="140"/>
        <v>0</v>
      </c>
      <c r="GT134" s="31"/>
      <c r="HQ134" s="70"/>
      <c r="HR134" s="70"/>
      <c r="HS134" s="70">
        <f ca="1" t="shared" si="141"/>
        <v>0</v>
      </c>
      <c r="HT134" s="31"/>
    </row>
    <row r="135" spans="1:228">
      <c r="A135" s="22" t="str">
        <f>IF(OR(使用指南!$E$30="",比赛操作!$C$10="",$E135=""),"",ROW())</f>
        <v/>
      </c>
      <c r="B135" s="22" t="str">
        <f>IF(OR(使用指南!$E$30="",比赛操作!$C$10="",$E135=""),"",RANK($A135,$A$3:$A$514,1))</f>
        <v/>
      </c>
      <c r="C135" s="22" t="str">
        <f ca="1">IF(OR(使用指南!$E$30="",比赛操作!$C$10="",$E135=""),"",IF(比赛操作!$C$10="抽签编排",RAND(),ROW()-2))</f>
        <v/>
      </c>
      <c r="D135" s="22" t="str">
        <f ca="1" t="shared" si="133"/>
        <v/>
      </c>
      <c r="E135" s="31"/>
      <c r="F135" s="22" t="str">
        <f ca="1">IF(OR(使用指南!$E$30&lt;&gt;"√",COUNTA($E$3:$E$514)&lt;ROW()-2,COUNTBLANK($C$3:$C$514)=512),"",ROW()-2)</f>
        <v/>
      </c>
      <c r="G135" s="22" t="str">
        <f ca="1" t="shared" si="142"/>
        <v/>
      </c>
      <c r="H135" s="31" t="str">
        <f ca="1" t="shared" si="143"/>
        <v/>
      </c>
      <c r="I135" s="31"/>
      <c r="K135" s="22" t="str">
        <f ca="1">IF(OR(使用指南!$E$30&lt;&gt;"√",$F135=""),"",$F135)</f>
        <v/>
      </c>
      <c r="L135" s="22" t="str">
        <f ca="1" t="shared" si="144"/>
        <v/>
      </c>
      <c r="M135" s="39"/>
      <c r="N135" s="39"/>
      <c r="O135" s="39"/>
      <c r="P135" s="66" t="str">
        <f ca="1">IF($K135="","",IF(T135&lt;&gt;"","/",IF(比赛操作!$C$10="手动编排",$M135+$N135,IF(比赛操作!$C$10="抽签编排",417-VLOOKUP(L135,I:K,3,0)))))</f>
        <v/>
      </c>
      <c r="Q135" s="33" t="str">
        <f ca="1">IF($K135="","",IF(T135&lt;&gt;"","/",RANK($P135,$P$3:$P$434)+COUNTIF($P$3:$P135,$P135)-1))</f>
        <v/>
      </c>
      <c r="R135" s="33" t="str">
        <f ca="1" t="shared" si="145"/>
        <v/>
      </c>
      <c r="S135" s="70">
        <f ca="1" t="shared" si="146"/>
        <v>0</v>
      </c>
      <c r="T135" s="31"/>
      <c r="U135" s="67" t="str">
        <f ca="1" t="shared" si="147"/>
        <v/>
      </c>
      <c r="V135" s="67" t="str">
        <f ca="1" t="shared" si="148"/>
        <v/>
      </c>
      <c r="W135" s="67" t="str">
        <f ca="1" t="shared" si="149"/>
        <v/>
      </c>
      <c r="X135" s="67" t="str">
        <f ca="1" t="shared" si="150"/>
        <v/>
      </c>
      <c r="Y135" s="67" t="str">
        <f ca="1" t="shared" si="151"/>
        <v/>
      </c>
      <c r="Z135" s="67" t="str">
        <f ca="1" t="shared" si="152"/>
        <v/>
      </c>
      <c r="AA135" s="67" t="str">
        <f ca="1" t="shared" si="153"/>
        <v/>
      </c>
      <c r="AB135" s="67" t="str">
        <f ca="1" t="shared" si="154"/>
        <v/>
      </c>
      <c r="AQ135" s="70"/>
      <c r="AR135" s="70"/>
      <c r="AS135" s="70">
        <f ca="1" t="shared" si="134"/>
        <v>0</v>
      </c>
      <c r="AT135" s="31"/>
      <c r="BQ135" s="70"/>
      <c r="BR135" s="70"/>
      <c r="BS135" s="70">
        <f ca="1" t="shared" si="135"/>
        <v>0</v>
      </c>
      <c r="BT135" s="31"/>
      <c r="CQ135" s="70"/>
      <c r="CR135" s="70"/>
      <c r="CS135" s="70">
        <f ca="1" t="shared" si="136"/>
        <v>0</v>
      </c>
      <c r="CT135" s="31"/>
      <c r="DQ135" s="70"/>
      <c r="DR135" s="70"/>
      <c r="DS135" s="70">
        <f ca="1" t="shared" si="137"/>
        <v>0</v>
      </c>
      <c r="DT135" s="31"/>
      <c r="EQ135" s="70"/>
      <c r="ER135" s="70"/>
      <c r="ES135" s="70">
        <f ca="1" t="shared" si="138"/>
        <v>0</v>
      </c>
      <c r="ET135" s="31"/>
      <c r="FQ135" s="70"/>
      <c r="FR135" s="70"/>
      <c r="FS135" s="70">
        <f ca="1" t="shared" si="139"/>
        <v>0</v>
      </c>
      <c r="FT135" s="31"/>
      <c r="GQ135" s="70"/>
      <c r="GR135" s="70"/>
      <c r="GS135" s="70">
        <f ca="1" t="shared" si="140"/>
        <v>0</v>
      </c>
      <c r="GT135" s="31"/>
      <c r="HQ135" s="70"/>
      <c r="HR135" s="70"/>
      <c r="HS135" s="70">
        <f ca="1" t="shared" si="141"/>
        <v>0</v>
      </c>
      <c r="HT135" s="31"/>
    </row>
    <row r="136" spans="1:228">
      <c r="A136" s="22" t="str">
        <f>IF(OR(使用指南!$E$30="",比赛操作!$C$10="",$E136=""),"",ROW())</f>
        <v/>
      </c>
      <c r="B136" s="22" t="str">
        <f>IF(OR(使用指南!$E$30="",比赛操作!$C$10="",$E136=""),"",RANK($A136,$A$3:$A$514,1))</f>
        <v/>
      </c>
      <c r="C136" s="22" t="str">
        <f ca="1">IF(OR(使用指南!$E$30="",比赛操作!$C$10="",$E136=""),"",IF(比赛操作!$C$10="抽签编排",RAND(),ROW()-2))</f>
        <v/>
      </c>
      <c r="D136" s="22" t="str">
        <f ca="1" t="shared" si="133"/>
        <v/>
      </c>
      <c r="E136" s="31"/>
      <c r="F136" s="22" t="str">
        <f ca="1">IF(OR(使用指南!$E$30&lt;&gt;"√",COUNTA($E$3:$E$514)&lt;ROW()-2,COUNTBLANK($C$3:$C$514)=512),"",ROW()-2)</f>
        <v/>
      </c>
      <c r="G136" s="22" t="str">
        <f ca="1" t="shared" si="142"/>
        <v/>
      </c>
      <c r="H136" s="31" t="str">
        <f ca="1" t="shared" si="143"/>
        <v/>
      </c>
      <c r="I136" s="31"/>
      <c r="K136" s="22" t="str">
        <f ca="1">IF(OR(使用指南!$E$30&lt;&gt;"√",$F136=""),"",$F136)</f>
        <v/>
      </c>
      <c r="L136" s="22" t="str">
        <f ca="1" t="shared" si="144"/>
        <v/>
      </c>
      <c r="M136" s="39"/>
      <c r="N136" s="39"/>
      <c r="O136" s="39"/>
      <c r="P136" s="66" t="str">
        <f ca="1">IF($K136="","",IF(T136&lt;&gt;"","/",IF(比赛操作!$C$10="手动编排",$M136+$N136,IF(比赛操作!$C$10="抽签编排",417-VLOOKUP(L136,I:K,3,0)))))</f>
        <v/>
      </c>
      <c r="Q136" s="33" t="str">
        <f ca="1">IF($K136="","",IF(T136&lt;&gt;"","/",RANK($P136,$P$3:$P$434)+COUNTIF($P$3:$P136,$P136)-1))</f>
        <v/>
      </c>
      <c r="R136" s="33" t="str">
        <f ca="1" t="shared" si="145"/>
        <v/>
      </c>
      <c r="S136" s="70">
        <f ca="1" t="shared" si="146"/>
        <v>0</v>
      </c>
      <c r="T136" s="31"/>
      <c r="U136" s="67" t="str">
        <f ca="1" t="shared" si="147"/>
        <v/>
      </c>
      <c r="V136" s="67" t="str">
        <f ca="1" t="shared" si="148"/>
        <v/>
      </c>
      <c r="W136" s="67" t="str">
        <f ca="1" t="shared" si="149"/>
        <v/>
      </c>
      <c r="X136" s="67" t="str">
        <f ca="1" t="shared" si="150"/>
        <v/>
      </c>
      <c r="Y136" s="67" t="str">
        <f ca="1" t="shared" si="151"/>
        <v/>
      </c>
      <c r="Z136" s="67" t="str">
        <f ca="1" t="shared" si="152"/>
        <v/>
      </c>
      <c r="AA136" s="67" t="str">
        <f ca="1" t="shared" si="153"/>
        <v/>
      </c>
      <c r="AB136" s="67" t="str">
        <f ca="1" t="shared" si="154"/>
        <v/>
      </c>
      <c r="AQ136" s="70"/>
      <c r="AR136" s="70"/>
      <c r="AS136" s="70">
        <f ca="1" t="shared" si="134"/>
        <v>0</v>
      </c>
      <c r="AT136" s="31"/>
      <c r="BQ136" s="70"/>
      <c r="BR136" s="70"/>
      <c r="BS136" s="70">
        <f ca="1" t="shared" si="135"/>
        <v>0</v>
      </c>
      <c r="BT136" s="31"/>
      <c r="CQ136" s="70"/>
      <c r="CR136" s="70"/>
      <c r="CS136" s="70">
        <f ca="1" t="shared" si="136"/>
        <v>0</v>
      </c>
      <c r="CT136" s="31"/>
      <c r="DQ136" s="70"/>
      <c r="DR136" s="70"/>
      <c r="DS136" s="70">
        <f ca="1" t="shared" si="137"/>
        <v>0</v>
      </c>
      <c r="DT136" s="31"/>
      <c r="EQ136" s="70"/>
      <c r="ER136" s="70"/>
      <c r="ES136" s="70">
        <f ca="1" t="shared" si="138"/>
        <v>0</v>
      </c>
      <c r="ET136" s="31"/>
      <c r="FQ136" s="70"/>
      <c r="FR136" s="70"/>
      <c r="FS136" s="70">
        <f ca="1" t="shared" si="139"/>
        <v>0</v>
      </c>
      <c r="FT136" s="31"/>
      <c r="GQ136" s="70"/>
      <c r="GR136" s="70"/>
      <c r="GS136" s="70">
        <f ca="1" t="shared" si="140"/>
        <v>0</v>
      </c>
      <c r="GT136" s="31"/>
      <c r="HQ136" s="70"/>
      <c r="HR136" s="70"/>
      <c r="HS136" s="70">
        <f ca="1" t="shared" si="141"/>
        <v>0</v>
      </c>
      <c r="HT136" s="31"/>
    </row>
    <row r="137" spans="1:228">
      <c r="A137" s="22" t="str">
        <f>IF(OR(使用指南!$E$30="",比赛操作!$C$10="",$E137=""),"",ROW())</f>
        <v/>
      </c>
      <c r="B137" s="22" t="str">
        <f>IF(OR(使用指南!$E$30="",比赛操作!$C$10="",$E137=""),"",RANK($A137,$A$3:$A$514,1))</f>
        <v/>
      </c>
      <c r="C137" s="22" t="str">
        <f ca="1">IF(OR(使用指南!$E$30="",比赛操作!$C$10="",$E137=""),"",IF(比赛操作!$C$10="抽签编排",RAND(),ROW()-2))</f>
        <v/>
      </c>
      <c r="D137" s="22" t="str">
        <f ca="1" t="shared" si="133"/>
        <v/>
      </c>
      <c r="E137" s="31"/>
      <c r="F137" s="22" t="str">
        <f ca="1">IF(OR(使用指南!$E$30&lt;&gt;"√",COUNTA($E$3:$E$514)&lt;ROW()-2,COUNTBLANK($C$3:$C$514)=512),"",ROW()-2)</f>
        <v/>
      </c>
      <c r="G137" s="22" t="str">
        <f ca="1" t="shared" si="142"/>
        <v/>
      </c>
      <c r="H137" s="31" t="str">
        <f ca="1" t="shared" si="143"/>
        <v/>
      </c>
      <c r="I137" s="31"/>
      <c r="K137" s="22" t="str">
        <f ca="1">IF(OR(使用指南!$E$30&lt;&gt;"√",$F137=""),"",$F137)</f>
        <v/>
      </c>
      <c r="L137" s="22" t="str">
        <f ca="1" t="shared" si="144"/>
        <v/>
      </c>
      <c r="M137" s="39"/>
      <c r="N137" s="39"/>
      <c r="O137" s="39"/>
      <c r="P137" s="66" t="str">
        <f ca="1">IF($K137="","",IF(T137&lt;&gt;"","/",IF(比赛操作!$C$10="手动编排",$M137+$N137,IF(比赛操作!$C$10="抽签编排",417-VLOOKUP(L137,I:K,3,0)))))</f>
        <v/>
      </c>
      <c r="Q137" s="33" t="str">
        <f ca="1">IF($K137="","",IF(T137&lt;&gt;"","/",RANK($P137,$P$3:$P$434)+COUNTIF($P$3:$P137,$P137)-1))</f>
        <v/>
      </c>
      <c r="R137" s="33" t="str">
        <f ca="1" t="shared" si="145"/>
        <v/>
      </c>
      <c r="S137" s="70">
        <f ca="1" t="shared" si="146"/>
        <v>0</v>
      </c>
      <c r="T137" s="31"/>
      <c r="U137" s="67" t="str">
        <f ca="1" t="shared" si="147"/>
        <v/>
      </c>
      <c r="V137" s="67" t="str">
        <f ca="1" t="shared" si="148"/>
        <v/>
      </c>
      <c r="W137" s="67" t="str">
        <f ca="1" t="shared" si="149"/>
        <v/>
      </c>
      <c r="X137" s="67" t="str">
        <f ca="1" t="shared" si="150"/>
        <v/>
      </c>
      <c r="Y137" s="67" t="str">
        <f ca="1" t="shared" si="151"/>
        <v/>
      </c>
      <c r="Z137" s="67" t="str">
        <f ca="1" t="shared" si="152"/>
        <v/>
      </c>
      <c r="AA137" s="67" t="str">
        <f ca="1" t="shared" si="153"/>
        <v/>
      </c>
      <c r="AB137" s="67" t="str">
        <f ca="1" t="shared" si="154"/>
        <v/>
      </c>
      <c r="AQ137" s="70"/>
      <c r="AR137" s="70"/>
      <c r="AS137" s="70">
        <f ca="1" t="shared" si="134"/>
        <v>0</v>
      </c>
      <c r="AT137" s="31"/>
      <c r="BQ137" s="70"/>
      <c r="BR137" s="70"/>
      <c r="BS137" s="70">
        <f ca="1" t="shared" si="135"/>
        <v>0</v>
      </c>
      <c r="BT137" s="31"/>
      <c r="CQ137" s="70"/>
      <c r="CR137" s="70"/>
      <c r="CS137" s="70">
        <f ca="1" t="shared" si="136"/>
        <v>0</v>
      </c>
      <c r="CT137" s="31"/>
      <c r="DQ137" s="70"/>
      <c r="DR137" s="70"/>
      <c r="DS137" s="70">
        <f ca="1" t="shared" si="137"/>
        <v>0</v>
      </c>
      <c r="DT137" s="31"/>
      <c r="EQ137" s="70"/>
      <c r="ER137" s="70"/>
      <c r="ES137" s="70">
        <f ca="1" t="shared" si="138"/>
        <v>0</v>
      </c>
      <c r="ET137" s="31"/>
      <c r="FQ137" s="70"/>
      <c r="FR137" s="70"/>
      <c r="FS137" s="70">
        <f ca="1" t="shared" si="139"/>
        <v>0</v>
      </c>
      <c r="FT137" s="31"/>
      <c r="GQ137" s="70"/>
      <c r="GR137" s="70"/>
      <c r="GS137" s="70">
        <f ca="1" t="shared" si="140"/>
        <v>0</v>
      </c>
      <c r="GT137" s="31"/>
      <c r="HQ137" s="70"/>
      <c r="HR137" s="70"/>
      <c r="HS137" s="70">
        <f ca="1" t="shared" si="141"/>
        <v>0</v>
      </c>
      <c r="HT137" s="31"/>
    </row>
    <row r="138" spans="1:228">
      <c r="A138" s="22" t="str">
        <f>IF(OR(使用指南!$E$30="",比赛操作!$C$10="",$E138=""),"",ROW())</f>
        <v/>
      </c>
      <c r="B138" s="22" t="str">
        <f>IF(OR(使用指南!$E$30="",比赛操作!$C$10="",$E138=""),"",RANK($A138,$A$3:$A$514,1))</f>
        <v/>
      </c>
      <c r="C138" s="22" t="str">
        <f ca="1">IF(OR(使用指南!$E$30="",比赛操作!$C$10="",$E138=""),"",IF(比赛操作!$C$10="抽签编排",RAND(),ROW()-2))</f>
        <v/>
      </c>
      <c r="D138" s="22" t="str">
        <f ca="1" t="shared" si="133"/>
        <v/>
      </c>
      <c r="E138" s="31"/>
      <c r="F138" s="22" t="str">
        <f ca="1">IF(OR(使用指南!$E$30&lt;&gt;"√",COUNTA($E$3:$E$514)&lt;ROW()-2,COUNTBLANK($C$3:$C$514)=512),"",ROW()-2)</f>
        <v/>
      </c>
      <c r="G138" s="22" t="str">
        <f ca="1" t="shared" si="142"/>
        <v/>
      </c>
      <c r="H138" s="31" t="str">
        <f ca="1" t="shared" si="143"/>
        <v/>
      </c>
      <c r="I138" s="31"/>
      <c r="K138" s="22" t="str">
        <f ca="1">IF(OR(使用指南!$E$30&lt;&gt;"√",$F138=""),"",$F138)</f>
        <v/>
      </c>
      <c r="L138" s="22" t="str">
        <f ca="1" t="shared" si="144"/>
        <v/>
      </c>
      <c r="M138" s="39"/>
      <c r="N138" s="39"/>
      <c r="O138" s="39"/>
      <c r="P138" s="66" t="str">
        <f ca="1">IF($K138="","",IF(T138&lt;&gt;"","/",IF(比赛操作!$C$10="手动编排",$M138+$N138,IF(比赛操作!$C$10="抽签编排",417-VLOOKUP(L138,I:K,3,0)))))</f>
        <v/>
      </c>
      <c r="Q138" s="33" t="str">
        <f ca="1">IF($K138="","",IF(T138&lt;&gt;"","/",RANK($P138,$P$3:$P$434)+COUNTIF($P$3:$P138,$P138)-1))</f>
        <v/>
      </c>
      <c r="R138" s="33" t="str">
        <f ca="1" t="shared" si="145"/>
        <v/>
      </c>
      <c r="S138" s="70">
        <f ca="1" t="shared" si="146"/>
        <v>0</v>
      </c>
      <c r="T138" s="31"/>
      <c r="U138" s="67" t="str">
        <f ca="1" t="shared" si="147"/>
        <v/>
      </c>
      <c r="V138" s="67" t="str">
        <f ca="1" t="shared" si="148"/>
        <v/>
      </c>
      <c r="W138" s="67" t="str">
        <f ca="1" t="shared" si="149"/>
        <v/>
      </c>
      <c r="X138" s="67" t="str">
        <f ca="1" t="shared" si="150"/>
        <v/>
      </c>
      <c r="Y138" s="67" t="str">
        <f ca="1" t="shared" si="151"/>
        <v/>
      </c>
      <c r="Z138" s="67" t="str">
        <f ca="1" t="shared" si="152"/>
        <v/>
      </c>
      <c r="AA138" s="67" t="str">
        <f ca="1" t="shared" si="153"/>
        <v/>
      </c>
      <c r="AB138" s="67" t="str">
        <f ca="1" t="shared" si="154"/>
        <v/>
      </c>
      <c r="AQ138" s="70"/>
      <c r="AR138" s="70"/>
      <c r="AS138" s="70">
        <f ca="1" t="shared" si="134"/>
        <v>0</v>
      </c>
      <c r="AT138" s="31"/>
      <c r="BQ138" s="70"/>
      <c r="BR138" s="70"/>
      <c r="BS138" s="70">
        <f ca="1" t="shared" si="135"/>
        <v>0</v>
      </c>
      <c r="BT138" s="31"/>
      <c r="CQ138" s="70"/>
      <c r="CR138" s="70"/>
      <c r="CS138" s="70">
        <f ca="1" t="shared" si="136"/>
        <v>0</v>
      </c>
      <c r="CT138" s="31"/>
      <c r="DQ138" s="70"/>
      <c r="DR138" s="70"/>
      <c r="DS138" s="70">
        <f ca="1" t="shared" si="137"/>
        <v>0</v>
      </c>
      <c r="DT138" s="31"/>
      <c r="EQ138" s="70"/>
      <c r="ER138" s="70"/>
      <c r="ES138" s="70">
        <f ca="1" t="shared" si="138"/>
        <v>0</v>
      </c>
      <c r="ET138" s="31"/>
      <c r="FQ138" s="70"/>
      <c r="FR138" s="70"/>
      <c r="FS138" s="70">
        <f ca="1" t="shared" si="139"/>
        <v>0</v>
      </c>
      <c r="FT138" s="31"/>
      <c r="GQ138" s="70"/>
      <c r="GR138" s="70"/>
      <c r="GS138" s="70">
        <f ca="1" t="shared" si="140"/>
        <v>0</v>
      </c>
      <c r="GT138" s="31"/>
      <c r="HQ138" s="70"/>
      <c r="HR138" s="70"/>
      <c r="HS138" s="70">
        <f ca="1" t="shared" si="141"/>
        <v>0</v>
      </c>
      <c r="HT138" s="31"/>
    </row>
    <row r="139" spans="1:228">
      <c r="A139" s="22" t="str">
        <f>IF(OR(使用指南!$E$30="",比赛操作!$C$10="",$E139=""),"",ROW())</f>
        <v/>
      </c>
      <c r="B139" s="22" t="str">
        <f>IF(OR(使用指南!$E$30="",比赛操作!$C$10="",$E139=""),"",RANK($A139,$A$3:$A$514,1))</f>
        <v/>
      </c>
      <c r="C139" s="22" t="str">
        <f ca="1">IF(OR(使用指南!$E$30="",比赛操作!$C$10="",$E139=""),"",IF(比赛操作!$C$10="抽签编排",RAND(),ROW()-2))</f>
        <v/>
      </c>
      <c r="D139" s="22" t="str">
        <f ca="1" t="shared" si="133"/>
        <v/>
      </c>
      <c r="E139" s="31"/>
      <c r="F139" s="22" t="str">
        <f ca="1">IF(OR(使用指南!$E$30&lt;&gt;"√",COUNTA($E$3:$E$514)&lt;ROW()-2,COUNTBLANK($C$3:$C$514)=512),"",ROW()-2)</f>
        <v/>
      </c>
      <c r="G139" s="22" t="str">
        <f ca="1" t="shared" si="142"/>
        <v/>
      </c>
      <c r="H139" s="31" t="str">
        <f ca="1" t="shared" si="143"/>
        <v/>
      </c>
      <c r="I139" s="31"/>
      <c r="K139" s="22" t="str">
        <f ca="1">IF(OR(使用指南!$E$30&lt;&gt;"√",$F139=""),"",$F139)</f>
        <v/>
      </c>
      <c r="L139" s="22" t="str">
        <f ca="1" t="shared" si="144"/>
        <v/>
      </c>
      <c r="M139" s="39"/>
      <c r="N139" s="39"/>
      <c r="O139" s="39"/>
      <c r="P139" s="66" t="str">
        <f ca="1">IF($K139="","",IF(T139&lt;&gt;"","/",IF(比赛操作!$C$10="手动编排",$M139+$N139,IF(比赛操作!$C$10="抽签编排",417-VLOOKUP(L139,I:K,3,0)))))</f>
        <v/>
      </c>
      <c r="Q139" s="33" t="str">
        <f ca="1">IF($K139="","",IF(T139&lt;&gt;"","/",RANK($P139,$P$3:$P$434)+COUNTIF($P$3:$P139,$P139)-1))</f>
        <v/>
      </c>
      <c r="R139" s="33" t="str">
        <f ca="1" t="shared" si="145"/>
        <v/>
      </c>
      <c r="S139" s="70">
        <f ca="1" t="shared" si="146"/>
        <v>0</v>
      </c>
      <c r="T139" s="31"/>
      <c r="U139" s="67" t="str">
        <f ca="1" t="shared" si="147"/>
        <v/>
      </c>
      <c r="V139" s="67" t="str">
        <f ca="1" t="shared" si="148"/>
        <v/>
      </c>
      <c r="W139" s="67" t="str">
        <f ca="1" t="shared" si="149"/>
        <v/>
      </c>
      <c r="X139" s="67" t="str">
        <f ca="1" t="shared" si="150"/>
        <v/>
      </c>
      <c r="Y139" s="67" t="str">
        <f ca="1" t="shared" si="151"/>
        <v/>
      </c>
      <c r="Z139" s="67" t="str">
        <f ca="1" t="shared" si="152"/>
        <v/>
      </c>
      <c r="AA139" s="67" t="str">
        <f ca="1" t="shared" si="153"/>
        <v/>
      </c>
      <c r="AB139" s="67" t="str">
        <f ca="1" t="shared" si="154"/>
        <v/>
      </c>
      <c r="AQ139" s="70"/>
      <c r="AR139" s="70"/>
      <c r="AS139" s="70">
        <f ca="1" t="shared" si="134"/>
        <v>0</v>
      </c>
      <c r="AT139" s="31"/>
      <c r="BQ139" s="70"/>
      <c r="BR139" s="70"/>
      <c r="BS139" s="70">
        <f ca="1" t="shared" si="135"/>
        <v>0</v>
      </c>
      <c r="BT139" s="31"/>
      <c r="CQ139" s="70"/>
      <c r="CR139" s="70"/>
      <c r="CS139" s="70">
        <f ca="1" t="shared" si="136"/>
        <v>0</v>
      </c>
      <c r="CT139" s="31"/>
      <c r="DQ139" s="70"/>
      <c r="DR139" s="70"/>
      <c r="DS139" s="70">
        <f ca="1" t="shared" si="137"/>
        <v>0</v>
      </c>
      <c r="DT139" s="31"/>
      <c r="EQ139" s="70"/>
      <c r="ER139" s="70"/>
      <c r="ES139" s="70">
        <f ca="1" t="shared" si="138"/>
        <v>0</v>
      </c>
      <c r="ET139" s="31"/>
      <c r="FQ139" s="70"/>
      <c r="FR139" s="70"/>
      <c r="FS139" s="70">
        <f ca="1" t="shared" si="139"/>
        <v>0</v>
      </c>
      <c r="FT139" s="31"/>
      <c r="GQ139" s="70"/>
      <c r="GR139" s="70"/>
      <c r="GS139" s="70">
        <f ca="1" t="shared" si="140"/>
        <v>0</v>
      </c>
      <c r="GT139" s="31"/>
      <c r="HQ139" s="70"/>
      <c r="HR139" s="70"/>
      <c r="HS139" s="70">
        <f ca="1" t="shared" si="141"/>
        <v>0</v>
      </c>
      <c r="HT139" s="31"/>
    </row>
    <row r="140" spans="1:228">
      <c r="A140" s="22" t="str">
        <f>IF(OR(使用指南!$E$30="",比赛操作!$C$10="",$E140=""),"",ROW())</f>
        <v/>
      </c>
      <c r="B140" s="22" t="str">
        <f>IF(OR(使用指南!$E$30="",比赛操作!$C$10="",$E140=""),"",RANK($A140,$A$3:$A$514,1))</f>
        <v/>
      </c>
      <c r="C140" s="22" t="str">
        <f ca="1">IF(OR(使用指南!$E$30="",比赛操作!$C$10="",$E140=""),"",IF(比赛操作!$C$10="抽签编排",RAND(),ROW()-2))</f>
        <v/>
      </c>
      <c r="D140" s="22" t="str">
        <f ca="1" t="shared" si="133"/>
        <v/>
      </c>
      <c r="E140" s="31"/>
      <c r="F140" s="22" t="str">
        <f ca="1">IF(OR(使用指南!$E$30&lt;&gt;"√",COUNTA($E$3:$E$514)&lt;ROW()-2,COUNTBLANK($C$3:$C$514)=512),"",ROW()-2)</f>
        <v/>
      </c>
      <c r="G140" s="22" t="str">
        <f ca="1" t="shared" si="142"/>
        <v/>
      </c>
      <c r="H140" s="31" t="str">
        <f ca="1" t="shared" si="143"/>
        <v/>
      </c>
      <c r="I140" s="31"/>
      <c r="K140" s="22" t="str">
        <f ca="1">IF(OR(使用指南!$E$30&lt;&gt;"√",$F140=""),"",$F140)</f>
        <v/>
      </c>
      <c r="L140" s="22" t="str">
        <f ca="1" t="shared" si="144"/>
        <v/>
      </c>
      <c r="M140" s="39"/>
      <c r="N140" s="39"/>
      <c r="O140" s="39"/>
      <c r="P140" s="66" t="str">
        <f ca="1">IF($K140="","",IF(T140&lt;&gt;"","/",IF(比赛操作!$C$10="手动编排",$M140+$N140,IF(比赛操作!$C$10="抽签编排",417-VLOOKUP(L140,I:K,3,0)))))</f>
        <v/>
      </c>
      <c r="Q140" s="33" t="str">
        <f ca="1">IF($K140="","",IF(T140&lt;&gt;"","/",RANK($P140,$P$3:$P$434)+COUNTIF($P$3:$P140,$P140)-1))</f>
        <v/>
      </c>
      <c r="R140" s="33" t="str">
        <f ca="1" t="shared" si="145"/>
        <v/>
      </c>
      <c r="S140" s="70">
        <f ca="1" t="shared" si="146"/>
        <v>0</v>
      </c>
      <c r="T140" s="31"/>
      <c r="U140" s="67" t="str">
        <f ca="1" t="shared" si="147"/>
        <v/>
      </c>
      <c r="V140" s="67" t="str">
        <f ca="1" t="shared" si="148"/>
        <v/>
      </c>
      <c r="W140" s="67" t="str">
        <f ca="1" t="shared" si="149"/>
        <v/>
      </c>
      <c r="X140" s="67" t="str">
        <f ca="1" t="shared" si="150"/>
        <v/>
      </c>
      <c r="Y140" s="67" t="str">
        <f ca="1" t="shared" si="151"/>
        <v/>
      </c>
      <c r="Z140" s="67" t="str">
        <f ca="1" t="shared" si="152"/>
        <v/>
      </c>
      <c r="AA140" s="67" t="str">
        <f ca="1" t="shared" si="153"/>
        <v/>
      </c>
      <c r="AB140" s="67" t="str">
        <f ca="1" t="shared" si="154"/>
        <v/>
      </c>
      <c r="AQ140" s="70"/>
      <c r="AR140" s="70"/>
      <c r="AS140" s="70">
        <f ca="1" t="shared" si="134"/>
        <v>0</v>
      </c>
      <c r="AT140" s="31"/>
      <c r="BQ140" s="70"/>
      <c r="BR140" s="70"/>
      <c r="BS140" s="70">
        <f ca="1" t="shared" si="135"/>
        <v>0</v>
      </c>
      <c r="BT140" s="31"/>
      <c r="CQ140" s="70"/>
      <c r="CR140" s="70"/>
      <c r="CS140" s="70">
        <f ca="1" t="shared" si="136"/>
        <v>0</v>
      </c>
      <c r="CT140" s="31"/>
      <c r="DQ140" s="70"/>
      <c r="DR140" s="70"/>
      <c r="DS140" s="70">
        <f ca="1" t="shared" si="137"/>
        <v>0</v>
      </c>
      <c r="DT140" s="31"/>
      <c r="EQ140" s="70"/>
      <c r="ER140" s="70"/>
      <c r="ES140" s="70">
        <f ca="1" t="shared" si="138"/>
        <v>0</v>
      </c>
      <c r="ET140" s="31"/>
      <c r="FQ140" s="70"/>
      <c r="FR140" s="70"/>
      <c r="FS140" s="70">
        <f ca="1" t="shared" si="139"/>
        <v>0</v>
      </c>
      <c r="FT140" s="31"/>
      <c r="GQ140" s="70"/>
      <c r="GR140" s="70"/>
      <c r="GS140" s="70">
        <f ca="1" t="shared" si="140"/>
        <v>0</v>
      </c>
      <c r="GT140" s="31"/>
      <c r="HQ140" s="70"/>
      <c r="HR140" s="70"/>
      <c r="HS140" s="70">
        <f ca="1" t="shared" si="141"/>
        <v>0</v>
      </c>
      <c r="HT140" s="31"/>
    </row>
    <row r="141" spans="1:228">
      <c r="A141" s="22" t="str">
        <f>IF(OR(使用指南!$E$30="",比赛操作!$C$10="",$E141=""),"",ROW())</f>
        <v/>
      </c>
      <c r="B141" s="22" t="str">
        <f>IF(OR(使用指南!$E$30="",比赛操作!$C$10="",$E141=""),"",RANK($A141,$A$3:$A$514,1))</f>
        <v/>
      </c>
      <c r="C141" s="22" t="str">
        <f ca="1">IF(OR(使用指南!$E$30="",比赛操作!$C$10="",$E141=""),"",IF(比赛操作!$C$10="抽签编排",RAND(),ROW()-2))</f>
        <v/>
      </c>
      <c r="D141" s="22" t="str">
        <f ca="1" t="shared" si="133"/>
        <v/>
      </c>
      <c r="E141" s="31"/>
      <c r="F141" s="22" t="str">
        <f ca="1">IF(OR(使用指南!$E$30&lt;&gt;"√",COUNTA($E$3:$E$514)&lt;ROW()-2,COUNTBLANK($C$3:$C$514)=512),"",ROW()-2)</f>
        <v/>
      </c>
      <c r="G141" s="22" t="str">
        <f ca="1" t="shared" si="142"/>
        <v/>
      </c>
      <c r="H141" s="31" t="str">
        <f ca="1" t="shared" si="143"/>
        <v/>
      </c>
      <c r="I141" s="31"/>
      <c r="K141" s="22" t="str">
        <f ca="1">IF(OR(使用指南!$E$30&lt;&gt;"√",$F141=""),"",$F141)</f>
        <v/>
      </c>
      <c r="L141" s="22" t="str">
        <f ca="1" t="shared" si="144"/>
        <v/>
      </c>
      <c r="M141" s="39"/>
      <c r="N141" s="39"/>
      <c r="O141" s="39"/>
      <c r="P141" s="66" t="str">
        <f ca="1">IF($K141="","",IF(T141&lt;&gt;"","/",IF(比赛操作!$C$10="手动编排",$M141+$N141,IF(比赛操作!$C$10="抽签编排",417-VLOOKUP(L141,I:K,3,0)))))</f>
        <v/>
      </c>
      <c r="Q141" s="33" t="str">
        <f ca="1">IF($K141="","",IF(T141&lt;&gt;"","/",RANK($P141,$P$3:$P$434)+COUNTIF($P$3:$P141,$P141)-1))</f>
        <v/>
      </c>
      <c r="R141" s="33" t="str">
        <f ca="1" t="shared" si="145"/>
        <v/>
      </c>
      <c r="S141" s="70">
        <f ca="1" t="shared" si="146"/>
        <v>0</v>
      </c>
      <c r="T141" s="31"/>
      <c r="U141" s="67" t="str">
        <f ca="1" t="shared" si="147"/>
        <v/>
      </c>
      <c r="V141" s="67" t="str">
        <f ca="1" t="shared" si="148"/>
        <v/>
      </c>
      <c r="W141" s="67" t="str">
        <f ca="1" t="shared" si="149"/>
        <v/>
      </c>
      <c r="X141" s="67" t="str">
        <f ca="1" t="shared" si="150"/>
        <v/>
      </c>
      <c r="Y141" s="67" t="str">
        <f ca="1" t="shared" si="151"/>
        <v/>
      </c>
      <c r="Z141" s="67" t="str">
        <f ca="1" t="shared" si="152"/>
        <v/>
      </c>
      <c r="AA141" s="67" t="str">
        <f ca="1" t="shared" si="153"/>
        <v/>
      </c>
      <c r="AB141" s="67" t="str">
        <f ca="1" t="shared" si="154"/>
        <v/>
      </c>
      <c r="AQ141" s="70"/>
      <c r="AR141" s="70"/>
      <c r="AS141" s="70">
        <f ca="1" t="shared" si="134"/>
        <v>0</v>
      </c>
      <c r="AT141" s="31"/>
      <c r="BQ141" s="70"/>
      <c r="BR141" s="70"/>
      <c r="BS141" s="70">
        <f ca="1" t="shared" si="135"/>
        <v>0</v>
      </c>
      <c r="BT141" s="31"/>
      <c r="CQ141" s="70"/>
      <c r="CR141" s="70"/>
      <c r="CS141" s="70">
        <f ca="1" t="shared" si="136"/>
        <v>0</v>
      </c>
      <c r="CT141" s="31"/>
      <c r="DQ141" s="70"/>
      <c r="DR141" s="70"/>
      <c r="DS141" s="70">
        <f ca="1" t="shared" si="137"/>
        <v>0</v>
      </c>
      <c r="DT141" s="31"/>
      <c r="EQ141" s="70"/>
      <c r="ER141" s="70"/>
      <c r="ES141" s="70">
        <f ca="1" t="shared" si="138"/>
        <v>0</v>
      </c>
      <c r="ET141" s="31"/>
      <c r="FQ141" s="70"/>
      <c r="FR141" s="70"/>
      <c r="FS141" s="70">
        <f ca="1" t="shared" si="139"/>
        <v>0</v>
      </c>
      <c r="FT141" s="31"/>
      <c r="GQ141" s="70"/>
      <c r="GR141" s="70"/>
      <c r="GS141" s="70">
        <f ca="1" t="shared" si="140"/>
        <v>0</v>
      </c>
      <c r="GT141" s="31"/>
      <c r="HQ141" s="70"/>
      <c r="HR141" s="70"/>
      <c r="HS141" s="70">
        <f ca="1" t="shared" si="141"/>
        <v>0</v>
      </c>
      <c r="HT141" s="31"/>
    </row>
    <row r="142" spans="1:228">
      <c r="A142" s="22" t="str">
        <f>IF(OR(使用指南!$E$30="",比赛操作!$C$10="",$E142=""),"",ROW())</f>
        <v/>
      </c>
      <c r="B142" s="22" t="str">
        <f>IF(OR(使用指南!$E$30="",比赛操作!$C$10="",$E142=""),"",RANK($A142,$A$3:$A$514,1))</f>
        <v/>
      </c>
      <c r="C142" s="22" t="str">
        <f ca="1">IF(OR(使用指南!$E$30="",比赛操作!$C$10="",$E142=""),"",IF(比赛操作!$C$10="抽签编排",RAND(),ROW()-2))</f>
        <v/>
      </c>
      <c r="D142" s="22" t="str">
        <f ca="1" t="shared" si="133"/>
        <v/>
      </c>
      <c r="E142" s="31"/>
      <c r="F142" s="22" t="str">
        <f ca="1">IF(OR(使用指南!$E$30&lt;&gt;"√",COUNTA($E$3:$E$514)&lt;ROW()-2,COUNTBLANK($C$3:$C$514)=512),"",ROW()-2)</f>
        <v/>
      </c>
      <c r="G142" s="22" t="str">
        <f ca="1" t="shared" si="142"/>
        <v/>
      </c>
      <c r="H142" s="31" t="str">
        <f ca="1" t="shared" si="143"/>
        <v/>
      </c>
      <c r="I142" s="31"/>
      <c r="K142" s="22" t="str">
        <f ca="1">IF(OR(使用指南!$E$30&lt;&gt;"√",$F142=""),"",$F142)</f>
        <v/>
      </c>
      <c r="L142" s="22" t="str">
        <f ca="1" t="shared" si="144"/>
        <v/>
      </c>
      <c r="M142" s="39"/>
      <c r="N142" s="39"/>
      <c r="O142" s="39"/>
      <c r="P142" s="66" t="str">
        <f ca="1">IF($K142="","",IF(T142&lt;&gt;"","/",IF(比赛操作!$C$10="手动编排",$M142+$N142,IF(比赛操作!$C$10="抽签编排",417-VLOOKUP(L142,I:K,3,0)))))</f>
        <v/>
      </c>
      <c r="Q142" s="33" t="str">
        <f ca="1">IF($K142="","",IF(T142&lt;&gt;"","/",RANK($P142,$P$3:$P$434)+COUNTIF($P$3:$P142,$P142)-1))</f>
        <v/>
      </c>
      <c r="R142" s="33" t="str">
        <f ca="1" t="shared" si="145"/>
        <v/>
      </c>
      <c r="S142" s="70">
        <f ca="1" t="shared" si="146"/>
        <v>0</v>
      </c>
      <c r="T142" s="31"/>
      <c r="U142" s="67" t="str">
        <f ca="1" t="shared" si="147"/>
        <v/>
      </c>
      <c r="V142" s="67" t="str">
        <f ca="1" t="shared" si="148"/>
        <v/>
      </c>
      <c r="W142" s="67" t="str">
        <f ca="1" t="shared" si="149"/>
        <v/>
      </c>
      <c r="X142" s="67" t="str">
        <f ca="1" t="shared" si="150"/>
        <v/>
      </c>
      <c r="Y142" s="67" t="str">
        <f ca="1" t="shared" si="151"/>
        <v/>
      </c>
      <c r="Z142" s="67" t="str">
        <f ca="1" t="shared" si="152"/>
        <v/>
      </c>
      <c r="AA142" s="67" t="str">
        <f ca="1" t="shared" si="153"/>
        <v/>
      </c>
      <c r="AB142" s="67" t="str">
        <f ca="1" t="shared" si="154"/>
        <v/>
      </c>
      <c r="AQ142" s="70"/>
      <c r="AR142" s="70"/>
      <c r="AS142" s="70">
        <f ca="1" t="shared" si="134"/>
        <v>0</v>
      </c>
      <c r="AT142" s="31"/>
      <c r="BQ142" s="70"/>
      <c r="BR142" s="70"/>
      <c r="BS142" s="70">
        <f ca="1" t="shared" si="135"/>
        <v>0</v>
      </c>
      <c r="BT142" s="31"/>
      <c r="CQ142" s="70"/>
      <c r="CR142" s="70"/>
      <c r="CS142" s="70">
        <f ca="1" t="shared" si="136"/>
        <v>0</v>
      </c>
      <c r="CT142" s="31"/>
      <c r="DQ142" s="70"/>
      <c r="DR142" s="70"/>
      <c r="DS142" s="70">
        <f ca="1" t="shared" si="137"/>
        <v>0</v>
      </c>
      <c r="DT142" s="31"/>
      <c r="EQ142" s="70"/>
      <c r="ER142" s="70"/>
      <c r="ES142" s="70">
        <f ca="1" t="shared" si="138"/>
        <v>0</v>
      </c>
      <c r="ET142" s="31"/>
      <c r="FQ142" s="70"/>
      <c r="FR142" s="70"/>
      <c r="FS142" s="70">
        <f ca="1" t="shared" si="139"/>
        <v>0</v>
      </c>
      <c r="FT142" s="31"/>
      <c r="GQ142" s="70"/>
      <c r="GR142" s="70"/>
      <c r="GS142" s="70">
        <f ca="1" t="shared" si="140"/>
        <v>0</v>
      </c>
      <c r="GT142" s="31"/>
      <c r="HQ142" s="70"/>
      <c r="HR142" s="70"/>
      <c r="HS142" s="70">
        <f ca="1" t="shared" si="141"/>
        <v>0</v>
      </c>
      <c r="HT142" s="31"/>
    </row>
    <row r="143" spans="1:228">
      <c r="A143" s="22" t="str">
        <f>IF(OR(使用指南!$E$30="",比赛操作!$C$10="",$E143=""),"",ROW())</f>
        <v/>
      </c>
      <c r="B143" s="22" t="str">
        <f>IF(OR(使用指南!$E$30="",比赛操作!$C$10="",$E143=""),"",RANK($A143,$A$3:$A$514,1))</f>
        <v/>
      </c>
      <c r="C143" s="22" t="str">
        <f ca="1">IF(OR(使用指南!$E$30="",比赛操作!$C$10="",$E143=""),"",IF(比赛操作!$C$10="抽签编排",RAND(),ROW()-2))</f>
        <v/>
      </c>
      <c r="D143" s="22" t="str">
        <f ca="1" t="shared" si="133"/>
        <v/>
      </c>
      <c r="E143" s="31"/>
      <c r="F143" s="22" t="str">
        <f ca="1">IF(OR(使用指南!$E$30&lt;&gt;"√",COUNTA($E$3:$E$514)&lt;ROW()-2,COUNTBLANK($C$3:$C$514)=512),"",ROW()-2)</f>
        <v/>
      </c>
      <c r="G143" s="22" t="str">
        <f ca="1" t="shared" si="142"/>
        <v/>
      </c>
      <c r="H143" s="31" t="str">
        <f ca="1" t="shared" si="143"/>
        <v/>
      </c>
      <c r="I143" s="31"/>
      <c r="K143" s="22" t="str">
        <f ca="1">IF(OR(使用指南!$E$30&lt;&gt;"√",$F143=""),"",$F143)</f>
        <v/>
      </c>
      <c r="L143" s="22" t="str">
        <f ca="1" t="shared" si="144"/>
        <v/>
      </c>
      <c r="M143" s="39"/>
      <c r="N143" s="39"/>
      <c r="O143" s="39"/>
      <c r="P143" s="66" t="str">
        <f ca="1">IF($K143="","",IF(T143&lt;&gt;"","/",IF(比赛操作!$C$10="手动编排",$M143+$N143,IF(比赛操作!$C$10="抽签编排",417-VLOOKUP(L143,I:K,3,0)))))</f>
        <v/>
      </c>
      <c r="Q143" s="33" t="str">
        <f ca="1">IF($K143="","",IF(T143&lt;&gt;"","/",RANK($P143,$P$3:$P$434)+COUNTIF($P$3:$P143,$P143)-1))</f>
        <v/>
      </c>
      <c r="R143" s="33" t="str">
        <f ca="1" t="shared" si="145"/>
        <v/>
      </c>
      <c r="S143" s="70">
        <f ca="1" t="shared" si="146"/>
        <v>0</v>
      </c>
      <c r="T143" s="31"/>
      <c r="U143" s="67" t="str">
        <f ca="1" t="shared" si="147"/>
        <v/>
      </c>
      <c r="V143" s="67" t="str">
        <f ca="1" t="shared" si="148"/>
        <v/>
      </c>
      <c r="W143" s="67" t="str">
        <f ca="1" t="shared" si="149"/>
        <v/>
      </c>
      <c r="X143" s="67" t="str">
        <f ca="1" t="shared" si="150"/>
        <v/>
      </c>
      <c r="Y143" s="67" t="str">
        <f ca="1" t="shared" si="151"/>
        <v/>
      </c>
      <c r="Z143" s="67" t="str">
        <f ca="1" t="shared" si="152"/>
        <v/>
      </c>
      <c r="AA143" s="67" t="str">
        <f ca="1" t="shared" si="153"/>
        <v/>
      </c>
      <c r="AB143" s="67" t="str">
        <f ca="1" t="shared" si="154"/>
        <v/>
      </c>
      <c r="AQ143" s="70"/>
      <c r="AR143" s="70"/>
      <c r="AS143" s="70">
        <f ca="1" t="shared" si="134"/>
        <v>0</v>
      </c>
      <c r="AT143" s="31"/>
      <c r="BQ143" s="70"/>
      <c r="BR143" s="70"/>
      <c r="BS143" s="70">
        <f ca="1" t="shared" si="135"/>
        <v>0</v>
      </c>
      <c r="BT143" s="31"/>
      <c r="CQ143" s="70"/>
      <c r="CR143" s="70"/>
      <c r="CS143" s="70">
        <f ca="1" t="shared" si="136"/>
        <v>0</v>
      </c>
      <c r="CT143" s="31"/>
      <c r="DQ143" s="70"/>
      <c r="DR143" s="70"/>
      <c r="DS143" s="70">
        <f ca="1" t="shared" si="137"/>
        <v>0</v>
      </c>
      <c r="DT143" s="31"/>
      <c r="EQ143" s="70"/>
      <c r="ER143" s="70"/>
      <c r="ES143" s="70">
        <f ca="1" t="shared" si="138"/>
        <v>0</v>
      </c>
      <c r="ET143" s="31"/>
      <c r="FQ143" s="70"/>
      <c r="FR143" s="70"/>
      <c r="FS143" s="70">
        <f ca="1" t="shared" si="139"/>
        <v>0</v>
      </c>
      <c r="FT143" s="31"/>
      <c r="GQ143" s="70"/>
      <c r="GR143" s="70"/>
      <c r="GS143" s="70">
        <f ca="1" t="shared" si="140"/>
        <v>0</v>
      </c>
      <c r="GT143" s="31"/>
      <c r="HQ143" s="70"/>
      <c r="HR143" s="70"/>
      <c r="HS143" s="70">
        <f ca="1" t="shared" si="141"/>
        <v>0</v>
      </c>
      <c r="HT143" s="31"/>
    </row>
    <row r="144" spans="1:228">
      <c r="A144" s="22" t="str">
        <f>IF(OR(使用指南!$E$30="",比赛操作!$C$10="",$E144=""),"",ROW())</f>
        <v/>
      </c>
      <c r="B144" s="22" t="str">
        <f>IF(OR(使用指南!$E$30="",比赛操作!$C$10="",$E144=""),"",RANK($A144,$A$3:$A$514,1))</f>
        <v/>
      </c>
      <c r="C144" s="22" t="str">
        <f ca="1">IF(OR(使用指南!$E$30="",比赛操作!$C$10="",$E144=""),"",IF(比赛操作!$C$10="抽签编排",RAND(),ROW()-2))</f>
        <v/>
      </c>
      <c r="D144" s="22" t="str">
        <f ca="1" t="shared" si="133"/>
        <v/>
      </c>
      <c r="E144" s="31"/>
      <c r="F144" s="22" t="str">
        <f ca="1">IF(OR(使用指南!$E$30&lt;&gt;"√",COUNTA($E$3:$E$514)&lt;ROW()-2,COUNTBLANK($C$3:$C$514)=512),"",ROW()-2)</f>
        <v/>
      </c>
      <c r="G144" s="22" t="str">
        <f ca="1" t="shared" si="142"/>
        <v/>
      </c>
      <c r="H144" s="31" t="str">
        <f ca="1" t="shared" si="143"/>
        <v/>
      </c>
      <c r="I144" s="31"/>
      <c r="K144" s="22" t="str">
        <f ca="1">IF(OR(使用指南!$E$30&lt;&gt;"√",$F144=""),"",$F144)</f>
        <v/>
      </c>
      <c r="L144" s="22" t="str">
        <f ca="1" t="shared" si="144"/>
        <v/>
      </c>
      <c r="M144" s="39"/>
      <c r="N144" s="39"/>
      <c r="O144" s="39"/>
      <c r="P144" s="66" t="str">
        <f ca="1">IF($K144="","",IF(T144&lt;&gt;"","/",IF(比赛操作!$C$10="手动编排",$M144+$N144,IF(比赛操作!$C$10="抽签编排",417-VLOOKUP(L144,I:K,3,0)))))</f>
        <v/>
      </c>
      <c r="Q144" s="33" t="str">
        <f ca="1">IF($K144="","",IF(T144&lt;&gt;"","/",RANK($P144,$P$3:$P$434)+COUNTIF($P$3:$P144,$P144)-1))</f>
        <v/>
      </c>
      <c r="R144" s="33" t="str">
        <f ca="1" t="shared" si="145"/>
        <v/>
      </c>
      <c r="S144" s="70">
        <f ca="1" t="shared" si="146"/>
        <v>0</v>
      </c>
      <c r="T144" s="31"/>
      <c r="U144" s="67" t="str">
        <f ca="1" t="shared" ref="U144:U153" si="155">IF(INDIRECT(ADDRESS(ROW(),COLUMN($T:$T)+26*(COLUMN()-COLUMN($T:$T))))="","",INDIRECT(ADDRESS(ROW(),COLUMN($T:$T)+26*(COLUMN()-COLUMN($T:$T)))))</f>
        <v/>
      </c>
      <c r="V144" s="67" t="str">
        <f ca="1" t="shared" ref="V144:V153" si="156">IF(INDIRECT(ADDRESS(ROW(),COLUMN($T:$T)+26*(COLUMN()-COLUMN($T:$T))))="","",INDIRECT(ADDRESS(ROW(),COLUMN($T:$T)+26*(COLUMN()-COLUMN($T:$T)))))</f>
        <v/>
      </c>
      <c r="W144" s="67" t="str">
        <f ca="1" t="shared" ref="W144:W153" si="157">IF(INDIRECT(ADDRESS(ROW(),COLUMN($T:$T)+26*(COLUMN()-COLUMN($T:$T))))="","",INDIRECT(ADDRESS(ROW(),COLUMN($T:$T)+26*(COLUMN()-COLUMN($T:$T)))))</f>
        <v/>
      </c>
      <c r="X144" s="67" t="str">
        <f ca="1" t="shared" ref="X144:X153" si="158">IF(INDIRECT(ADDRESS(ROW(),COLUMN($T:$T)+26*(COLUMN()-COLUMN($T:$T))))="","",INDIRECT(ADDRESS(ROW(),COLUMN($T:$T)+26*(COLUMN()-COLUMN($T:$T)))))</f>
        <v/>
      </c>
      <c r="Y144" s="67" t="str">
        <f ca="1" t="shared" ref="Y144:Y153" si="159">IF(INDIRECT(ADDRESS(ROW(),COLUMN($T:$T)+26*(COLUMN()-COLUMN($T:$T))))="","",INDIRECT(ADDRESS(ROW(),COLUMN($T:$T)+26*(COLUMN()-COLUMN($T:$T)))))</f>
        <v/>
      </c>
      <c r="Z144" s="67" t="str">
        <f ca="1" t="shared" ref="Z144:Z153" si="160">IF(INDIRECT(ADDRESS(ROW(),COLUMN($T:$T)+26*(COLUMN()-COLUMN($T:$T))))="","",INDIRECT(ADDRESS(ROW(),COLUMN($T:$T)+26*(COLUMN()-COLUMN($T:$T)))))</f>
        <v/>
      </c>
      <c r="AA144" s="67" t="str">
        <f ca="1" t="shared" ref="AA144:AA153" si="161">IF(INDIRECT(ADDRESS(ROW(),COLUMN($T:$T)+26*(COLUMN()-COLUMN($T:$T))))="","",INDIRECT(ADDRESS(ROW(),COLUMN($T:$T)+26*(COLUMN()-COLUMN($T:$T)))))</f>
        <v/>
      </c>
      <c r="AB144" s="67" t="str">
        <f ca="1" t="shared" ref="AB144:AB153" si="162">IF(INDIRECT(ADDRESS(ROW(),COLUMN($T:$T)+26*(COLUMN()-COLUMN($T:$T))))="","",INDIRECT(ADDRESS(ROW(),COLUMN($T:$T)+26*(COLUMN()-COLUMN($T:$T)))))</f>
        <v/>
      </c>
      <c r="AQ144" s="70"/>
      <c r="AR144" s="70"/>
      <c r="AS144" s="70">
        <f ca="1" t="shared" si="134"/>
        <v>0</v>
      </c>
      <c r="AT144" s="31"/>
      <c r="BQ144" s="70"/>
      <c r="BR144" s="70"/>
      <c r="BS144" s="70">
        <f ca="1" t="shared" si="135"/>
        <v>0</v>
      </c>
      <c r="BT144" s="31"/>
      <c r="CQ144" s="70"/>
      <c r="CR144" s="70"/>
      <c r="CS144" s="70">
        <f ca="1" t="shared" si="136"/>
        <v>0</v>
      </c>
      <c r="CT144" s="31"/>
      <c r="DQ144" s="70"/>
      <c r="DR144" s="70"/>
      <c r="DS144" s="70">
        <f ca="1" t="shared" si="137"/>
        <v>0</v>
      </c>
      <c r="DT144" s="31"/>
      <c r="EQ144" s="70"/>
      <c r="ER144" s="70"/>
      <c r="ES144" s="70">
        <f ca="1" t="shared" si="138"/>
        <v>0</v>
      </c>
      <c r="ET144" s="31"/>
      <c r="FQ144" s="70"/>
      <c r="FR144" s="70"/>
      <c r="FS144" s="70">
        <f ca="1" t="shared" si="139"/>
        <v>0</v>
      </c>
      <c r="FT144" s="31"/>
      <c r="GQ144" s="70"/>
      <c r="GR144" s="70"/>
      <c r="GS144" s="70">
        <f ca="1" t="shared" si="140"/>
        <v>0</v>
      </c>
      <c r="GT144" s="31"/>
      <c r="HQ144" s="70"/>
      <c r="HR144" s="70"/>
      <c r="HS144" s="70">
        <f ca="1" t="shared" si="141"/>
        <v>0</v>
      </c>
      <c r="HT144" s="31"/>
    </row>
    <row r="145" spans="1:228">
      <c r="A145" s="22" t="str">
        <f>IF(OR(使用指南!$E$30="",比赛操作!$C$10="",$E145=""),"",ROW())</f>
        <v/>
      </c>
      <c r="B145" s="22" t="str">
        <f>IF(OR(使用指南!$E$30="",比赛操作!$C$10="",$E145=""),"",RANK($A145,$A$3:$A$514,1))</f>
        <v/>
      </c>
      <c r="C145" s="22" t="str">
        <f ca="1">IF(OR(使用指南!$E$30="",比赛操作!$C$10="",$E145=""),"",IF(比赛操作!$C$10="抽签编排",RAND(),ROW()-2))</f>
        <v/>
      </c>
      <c r="D145" s="22" t="str">
        <f ca="1" t="shared" si="133"/>
        <v/>
      </c>
      <c r="E145" s="31"/>
      <c r="F145" s="22" t="str">
        <f ca="1">IF(OR(使用指南!$E$30&lt;&gt;"√",COUNTA($E$3:$E$514)&lt;ROW()-2,COUNTBLANK($C$3:$C$514)=512),"",ROW()-2)</f>
        <v/>
      </c>
      <c r="G145" s="22" t="str">
        <f ca="1" t="shared" si="142"/>
        <v/>
      </c>
      <c r="H145" s="31" t="str">
        <f ca="1" t="shared" si="143"/>
        <v/>
      </c>
      <c r="I145" s="31"/>
      <c r="K145" s="22" t="str">
        <f ca="1">IF(OR(使用指南!$E$30&lt;&gt;"√",$F145=""),"",$F145)</f>
        <v/>
      </c>
      <c r="L145" s="22" t="str">
        <f ca="1" t="shared" si="144"/>
        <v/>
      </c>
      <c r="M145" s="39"/>
      <c r="N145" s="39"/>
      <c r="O145" s="39"/>
      <c r="P145" s="66" t="str">
        <f ca="1">IF($K145="","",IF(T145&lt;&gt;"","/",IF(比赛操作!$C$10="手动编排",$M145+$N145,IF(比赛操作!$C$10="抽签编排",417-VLOOKUP(L145,I:K,3,0)))))</f>
        <v/>
      </c>
      <c r="Q145" s="33" t="str">
        <f ca="1">IF($K145="","",IF(T145&lt;&gt;"","/",RANK($P145,$P$3:$P$434)+COUNTIF($P$3:$P145,$P145)-1))</f>
        <v/>
      </c>
      <c r="R145" s="33" t="str">
        <f ca="1" t="shared" si="145"/>
        <v/>
      </c>
      <c r="S145" s="70">
        <f ca="1" t="shared" si="146"/>
        <v>0</v>
      </c>
      <c r="T145" s="31"/>
      <c r="U145" s="67" t="str">
        <f ca="1" t="shared" si="155"/>
        <v/>
      </c>
      <c r="V145" s="67" t="str">
        <f ca="1" t="shared" si="156"/>
        <v/>
      </c>
      <c r="W145" s="67" t="str">
        <f ca="1" t="shared" si="157"/>
        <v/>
      </c>
      <c r="X145" s="67" t="str">
        <f ca="1" t="shared" si="158"/>
        <v/>
      </c>
      <c r="Y145" s="67" t="str">
        <f ca="1" t="shared" si="159"/>
        <v/>
      </c>
      <c r="Z145" s="67" t="str">
        <f ca="1" t="shared" si="160"/>
        <v/>
      </c>
      <c r="AA145" s="67" t="str">
        <f ca="1" t="shared" si="161"/>
        <v/>
      </c>
      <c r="AB145" s="67" t="str">
        <f ca="1" t="shared" si="162"/>
        <v/>
      </c>
      <c r="AQ145" s="70"/>
      <c r="AR145" s="70"/>
      <c r="AS145" s="70">
        <f ca="1" t="shared" si="134"/>
        <v>0</v>
      </c>
      <c r="AT145" s="31"/>
      <c r="BQ145" s="70"/>
      <c r="BR145" s="70"/>
      <c r="BS145" s="70">
        <f ca="1" t="shared" si="135"/>
        <v>0</v>
      </c>
      <c r="BT145" s="31"/>
      <c r="CQ145" s="70"/>
      <c r="CR145" s="70"/>
      <c r="CS145" s="70">
        <f ca="1" t="shared" si="136"/>
        <v>0</v>
      </c>
      <c r="CT145" s="31"/>
      <c r="DQ145" s="70"/>
      <c r="DR145" s="70"/>
      <c r="DS145" s="70">
        <f ca="1" t="shared" si="137"/>
        <v>0</v>
      </c>
      <c r="DT145" s="31"/>
      <c r="EQ145" s="70"/>
      <c r="ER145" s="70"/>
      <c r="ES145" s="70">
        <f ca="1" t="shared" si="138"/>
        <v>0</v>
      </c>
      <c r="ET145" s="31"/>
      <c r="FQ145" s="70"/>
      <c r="FR145" s="70"/>
      <c r="FS145" s="70">
        <f ca="1" t="shared" si="139"/>
        <v>0</v>
      </c>
      <c r="FT145" s="31"/>
      <c r="GQ145" s="70"/>
      <c r="GR145" s="70"/>
      <c r="GS145" s="70">
        <f ca="1" t="shared" si="140"/>
        <v>0</v>
      </c>
      <c r="GT145" s="31"/>
      <c r="HQ145" s="70"/>
      <c r="HR145" s="70"/>
      <c r="HS145" s="70">
        <f ca="1" t="shared" si="141"/>
        <v>0</v>
      </c>
      <c r="HT145" s="31"/>
    </row>
    <row r="146" spans="1:228">
      <c r="A146" s="22" t="str">
        <f>IF(OR(使用指南!$E$30="",比赛操作!$C$10="",$E146=""),"",ROW())</f>
        <v/>
      </c>
      <c r="B146" s="22" t="str">
        <f>IF(OR(使用指南!$E$30="",比赛操作!$C$10="",$E146=""),"",RANK($A146,$A$3:$A$514,1))</f>
        <v/>
      </c>
      <c r="C146" s="22" t="str">
        <f ca="1">IF(OR(使用指南!$E$30="",比赛操作!$C$10="",$E146=""),"",IF(比赛操作!$C$10="抽签编排",RAND(),ROW()-2))</f>
        <v/>
      </c>
      <c r="D146" s="22" t="str">
        <f ca="1" t="shared" si="133"/>
        <v/>
      </c>
      <c r="E146" s="31"/>
      <c r="F146" s="22" t="str">
        <f ca="1">IF(OR(使用指南!$E$30&lt;&gt;"√",COUNTA($E$3:$E$514)&lt;ROW()-2,COUNTBLANK($C$3:$C$514)=512),"",ROW()-2)</f>
        <v/>
      </c>
      <c r="G146" s="22" t="str">
        <f ca="1" t="shared" si="142"/>
        <v/>
      </c>
      <c r="H146" s="31" t="str">
        <f ca="1" t="shared" si="143"/>
        <v/>
      </c>
      <c r="I146" s="31"/>
      <c r="K146" s="22" t="str">
        <f ca="1">IF(OR(使用指南!$E$30&lt;&gt;"√",$F146=""),"",$F146)</f>
        <v/>
      </c>
      <c r="L146" s="22" t="str">
        <f ca="1" t="shared" si="144"/>
        <v/>
      </c>
      <c r="M146" s="39"/>
      <c r="N146" s="39"/>
      <c r="O146" s="39"/>
      <c r="P146" s="66" t="str">
        <f ca="1">IF($K146="","",IF(T146&lt;&gt;"","/",IF(比赛操作!$C$10="手动编排",$M146+$N146,IF(比赛操作!$C$10="抽签编排",417-VLOOKUP(L146,I:K,3,0)))))</f>
        <v/>
      </c>
      <c r="Q146" s="33" t="str">
        <f ca="1">IF($K146="","",IF(T146&lt;&gt;"","/",RANK($P146,$P$3:$P$434)+COUNTIF($P$3:$P146,$P146)-1))</f>
        <v/>
      </c>
      <c r="R146" s="33" t="str">
        <f ca="1" t="shared" si="145"/>
        <v/>
      </c>
      <c r="S146" s="70">
        <f ca="1" t="shared" si="146"/>
        <v>0</v>
      </c>
      <c r="T146" s="31"/>
      <c r="U146" s="67" t="str">
        <f ca="1" t="shared" si="155"/>
        <v/>
      </c>
      <c r="V146" s="67" t="str">
        <f ca="1" t="shared" si="156"/>
        <v/>
      </c>
      <c r="W146" s="67" t="str">
        <f ca="1" t="shared" si="157"/>
        <v/>
      </c>
      <c r="X146" s="67" t="str">
        <f ca="1" t="shared" si="158"/>
        <v/>
      </c>
      <c r="Y146" s="67" t="str">
        <f ca="1" t="shared" si="159"/>
        <v/>
      </c>
      <c r="Z146" s="67" t="str">
        <f ca="1" t="shared" si="160"/>
        <v/>
      </c>
      <c r="AA146" s="67" t="str">
        <f ca="1" t="shared" si="161"/>
        <v/>
      </c>
      <c r="AB146" s="67" t="str">
        <f ca="1" t="shared" si="162"/>
        <v/>
      </c>
      <c r="AQ146" s="70"/>
      <c r="AR146" s="70"/>
      <c r="AS146" s="70">
        <f ca="1" t="shared" si="134"/>
        <v>0</v>
      </c>
      <c r="AT146" s="31"/>
      <c r="BQ146" s="70"/>
      <c r="BR146" s="70"/>
      <c r="BS146" s="70">
        <f ca="1" t="shared" si="135"/>
        <v>0</v>
      </c>
      <c r="BT146" s="31"/>
      <c r="CQ146" s="70"/>
      <c r="CR146" s="70"/>
      <c r="CS146" s="70">
        <f ca="1" t="shared" si="136"/>
        <v>0</v>
      </c>
      <c r="CT146" s="31"/>
      <c r="DQ146" s="70"/>
      <c r="DR146" s="70"/>
      <c r="DS146" s="70">
        <f ca="1" t="shared" si="137"/>
        <v>0</v>
      </c>
      <c r="DT146" s="31"/>
      <c r="EQ146" s="70"/>
      <c r="ER146" s="70"/>
      <c r="ES146" s="70">
        <f ca="1" t="shared" si="138"/>
        <v>0</v>
      </c>
      <c r="ET146" s="31"/>
      <c r="FQ146" s="70"/>
      <c r="FR146" s="70"/>
      <c r="FS146" s="70">
        <f ca="1" t="shared" si="139"/>
        <v>0</v>
      </c>
      <c r="FT146" s="31"/>
      <c r="GQ146" s="70"/>
      <c r="GR146" s="70"/>
      <c r="GS146" s="70">
        <f ca="1" t="shared" si="140"/>
        <v>0</v>
      </c>
      <c r="GT146" s="31"/>
      <c r="HQ146" s="70"/>
      <c r="HR146" s="70"/>
      <c r="HS146" s="70">
        <f ca="1" t="shared" si="141"/>
        <v>0</v>
      </c>
      <c r="HT146" s="31"/>
    </row>
    <row r="147" spans="1:228">
      <c r="A147" s="22" t="str">
        <f>IF(OR(使用指南!$E$30="",比赛操作!$C$10="",$E147=""),"",ROW())</f>
        <v/>
      </c>
      <c r="B147" s="22" t="str">
        <f>IF(OR(使用指南!$E$30="",比赛操作!$C$10="",$E147=""),"",RANK($A147,$A$3:$A$514,1))</f>
        <v/>
      </c>
      <c r="C147" s="22" t="str">
        <f ca="1">IF(OR(使用指南!$E$30="",比赛操作!$C$10="",$E147=""),"",IF(比赛操作!$C$10="抽签编排",RAND(),ROW()-2))</f>
        <v/>
      </c>
      <c r="D147" s="22" t="str">
        <f ca="1" t="shared" si="133"/>
        <v/>
      </c>
      <c r="E147" s="31"/>
      <c r="F147" s="22" t="str">
        <f ca="1">IF(OR(使用指南!$E$30&lt;&gt;"√",COUNTA($E$3:$E$514)&lt;ROW()-2,COUNTBLANK($C$3:$C$514)=512),"",ROW()-2)</f>
        <v/>
      </c>
      <c r="G147" s="22" t="str">
        <f ca="1" t="shared" si="142"/>
        <v/>
      </c>
      <c r="H147" s="31" t="str">
        <f ca="1" t="shared" si="143"/>
        <v/>
      </c>
      <c r="I147" s="31"/>
      <c r="K147" s="22" t="str">
        <f ca="1">IF(OR(使用指南!$E$30&lt;&gt;"√",$F147=""),"",$F147)</f>
        <v/>
      </c>
      <c r="L147" s="22" t="str">
        <f ca="1" t="shared" si="144"/>
        <v/>
      </c>
      <c r="M147" s="39"/>
      <c r="N147" s="39"/>
      <c r="O147" s="39"/>
      <c r="P147" s="66" t="str">
        <f ca="1">IF($K147="","",IF(T147&lt;&gt;"","/",IF(比赛操作!$C$10="手动编排",$M147+$N147,IF(比赛操作!$C$10="抽签编排",417-VLOOKUP(L147,I:K,3,0)))))</f>
        <v/>
      </c>
      <c r="Q147" s="33" t="str">
        <f ca="1">IF($K147="","",IF(T147&lt;&gt;"","/",RANK($P147,$P$3:$P$434)+COUNTIF($P$3:$P147,$P147)-1))</f>
        <v/>
      </c>
      <c r="R147" s="33" t="str">
        <f ca="1" t="shared" si="145"/>
        <v/>
      </c>
      <c r="S147" s="70">
        <f ca="1" t="shared" si="146"/>
        <v>0</v>
      </c>
      <c r="T147" s="31"/>
      <c r="U147" s="67" t="str">
        <f ca="1" t="shared" si="155"/>
        <v/>
      </c>
      <c r="V147" s="67" t="str">
        <f ca="1" t="shared" si="156"/>
        <v/>
      </c>
      <c r="W147" s="67" t="str">
        <f ca="1" t="shared" si="157"/>
        <v/>
      </c>
      <c r="X147" s="67" t="str">
        <f ca="1" t="shared" si="158"/>
        <v/>
      </c>
      <c r="Y147" s="67" t="str">
        <f ca="1" t="shared" si="159"/>
        <v/>
      </c>
      <c r="Z147" s="67" t="str">
        <f ca="1" t="shared" si="160"/>
        <v/>
      </c>
      <c r="AA147" s="67" t="str">
        <f ca="1" t="shared" si="161"/>
        <v/>
      </c>
      <c r="AB147" s="67" t="str">
        <f ca="1" t="shared" si="162"/>
        <v/>
      </c>
      <c r="AQ147" s="70"/>
      <c r="AR147" s="70"/>
      <c r="AS147" s="70">
        <f ca="1" t="shared" si="134"/>
        <v>0</v>
      </c>
      <c r="AT147" s="31"/>
      <c r="BQ147" s="70"/>
      <c r="BR147" s="70"/>
      <c r="BS147" s="70">
        <f ca="1" t="shared" si="135"/>
        <v>0</v>
      </c>
      <c r="BT147" s="31"/>
      <c r="CQ147" s="70"/>
      <c r="CR147" s="70"/>
      <c r="CS147" s="70">
        <f ca="1" t="shared" si="136"/>
        <v>0</v>
      </c>
      <c r="CT147" s="31"/>
      <c r="DQ147" s="70"/>
      <c r="DR147" s="70"/>
      <c r="DS147" s="70">
        <f ca="1" t="shared" si="137"/>
        <v>0</v>
      </c>
      <c r="DT147" s="31"/>
      <c r="EQ147" s="70"/>
      <c r="ER147" s="70"/>
      <c r="ES147" s="70">
        <f ca="1" t="shared" si="138"/>
        <v>0</v>
      </c>
      <c r="ET147" s="31"/>
      <c r="FQ147" s="70"/>
      <c r="FR147" s="70"/>
      <c r="FS147" s="70">
        <f ca="1" t="shared" si="139"/>
        <v>0</v>
      </c>
      <c r="FT147" s="31"/>
      <c r="GQ147" s="70"/>
      <c r="GR147" s="70"/>
      <c r="GS147" s="70">
        <f ca="1" t="shared" si="140"/>
        <v>0</v>
      </c>
      <c r="GT147" s="31"/>
      <c r="HQ147" s="70"/>
      <c r="HR147" s="70"/>
      <c r="HS147" s="70">
        <f ca="1" t="shared" si="141"/>
        <v>0</v>
      </c>
      <c r="HT147" s="31"/>
    </row>
    <row r="148" spans="1:228">
      <c r="A148" s="22" t="str">
        <f>IF(OR(使用指南!$E$30="",比赛操作!$C$10="",$E148=""),"",ROW())</f>
        <v/>
      </c>
      <c r="B148" s="22" t="str">
        <f>IF(OR(使用指南!$E$30="",比赛操作!$C$10="",$E148=""),"",RANK($A148,$A$3:$A$514,1))</f>
        <v/>
      </c>
      <c r="C148" s="22" t="str">
        <f ca="1">IF(OR(使用指南!$E$30="",比赛操作!$C$10="",$E148=""),"",IF(比赛操作!$C$10="抽签编排",RAND(),ROW()-2))</f>
        <v/>
      </c>
      <c r="D148" s="22" t="str">
        <f ca="1" t="shared" si="133"/>
        <v/>
      </c>
      <c r="E148" s="31"/>
      <c r="F148" s="22" t="str">
        <f ca="1">IF(OR(使用指南!$E$30&lt;&gt;"√",COUNTA($E$3:$E$514)&lt;ROW()-2,COUNTBLANK($C$3:$C$514)=512),"",ROW()-2)</f>
        <v/>
      </c>
      <c r="G148" s="22" t="str">
        <f ca="1" t="shared" si="142"/>
        <v/>
      </c>
      <c r="H148" s="31" t="str">
        <f ca="1" t="shared" si="143"/>
        <v/>
      </c>
      <c r="I148" s="31"/>
      <c r="K148" s="22" t="str">
        <f ca="1">IF(OR(使用指南!$E$30&lt;&gt;"√",$F148=""),"",$F148)</f>
        <v/>
      </c>
      <c r="L148" s="22" t="str">
        <f ca="1" t="shared" si="144"/>
        <v/>
      </c>
      <c r="M148" s="39"/>
      <c r="N148" s="39"/>
      <c r="O148" s="39"/>
      <c r="P148" s="66" t="str">
        <f ca="1">IF($K148="","",IF(T148&lt;&gt;"","/",IF(比赛操作!$C$10="手动编排",$M148+$N148,IF(比赛操作!$C$10="抽签编排",417-VLOOKUP(L148,I:K,3,0)))))</f>
        <v/>
      </c>
      <c r="Q148" s="33" t="str">
        <f ca="1">IF($K148="","",IF(T148&lt;&gt;"","/",RANK($P148,$P$3:$P$434)+COUNTIF($P$3:$P148,$P148)-1))</f>
        <v/>
      </c>
      <c r="R148" s="33" t="str">
        <f ca="1" t="shared" si="145"/>
        <v/>
      </c>
      <c r="S148" s="70">
        <f ca="1" t="shared" si="146"/>
        <v>0</v>
      </c>
      <c r="T148" s="31"/>
      <c r="U148" s="67" t="str">
        <f ca="1" t="shared" si="155"/>
        <v/>
      </c>
      <c r="V148" s="67" t="str">
        <f ca="1" t="shared" si="156"/>
        <v/>
      </c>
      <c r="W148" s="67" t="str">
        <f ca="1" t="shared" si="157"/>
        <v/>
      </c>
      <c r="X148" s="67" t="str">
        <f ca="1" t="shared" si="158"/>
        <v/>
      </c>
      <c r="Y148" s="67" t="str">
        <f ca="1" t="shared" si="159"/>
        <v/>
      </c>
      <c r="Z148" s="67" t="str">
        <f ca="1" t="shared" si="160"/>
        <v/>
      </c>
      <c r="AA148" s="67" t="str">
        <f ca="1" t="shared" si="161"/>
        <v/>
      </c>
      <c r="AB148" s="67" t="str">
        <f ca="1" t="shared" si="162"/>
        <v/>
      </c>
      <c r="AQ148" s="70"/>
      <c r="AR148" s="70"/>
      <c r="AS148" s="70">
        <f ca="1" t="shared" si="134"/>
        <v>0</v>
      </c>
      <c r="AT148" s="31"/>
      <c r="BQ148" s="70"/>
      <c r="BR148" s="70"/>
      <c r="BS148" s="70">
        <f ca="1" t="shared" si="135"/>
        <v>0</v>
      </c>
      <c r="BT148" s="31"/>
      <c r="CQ148" s="70"/>
      <c r="CR148" s="70"/>
      <c r="CS148" s="70">
        <f ca="1" t="shared" si="136"/>
        <v>0</v>
      </c>
      <c r="CT148" s="31"/>
      <c r="DQ148" s="70"/>
      <c r="DR148" s="70"/>
      <c r="DS148" s="70">
        <f ca="1" t="shared" si="137"/>
        <v>0</v>
      </c>
      <c r="DT148" s="31"/>
      <c r="EQ148" s="70"/>
      <c r="ER148" s="70"/>
      <c r="ES148" s="70">
        <f ca="1" t="shared" si="138"/>
        <v>0</v>
      </c>
      <c r="ET148" s="31"/>
      <c r="FQ148" s="70"/>
      <c r="FR148" s="70"/>
      <c r="FS148" s="70">
        <f ca="1" t="shared" si="139"/>
        <v>0</v>
      </c>
      <c r="FT148" s="31"/>
      <c r="GQ148" s="70"/>
      <c r="GR148" s="70"/>
      <c r="GS148" s="70">
        <f ca="1" t="shared" si="140"/>
        <v>0</v>
      </c>
      <c r="GT148" s="31"/>
      <c r="HQ148" s="70"/>
      <c r="HR148" s="70"/>
      <c r="HS148" s="70">
        <f ca="1" t="shared" si="141"/>
        <v>0</v>
      </c>
      <c r="HT148" s="31"/>
    </row>
    <row r="149" spans="1:228">
      <c r="A149" s="22" t="str">
        <f>IF(OR(使用指南!$E$30="",比赛操作!$C$10="",$E149=""),"",ROW())</f>
        <v/>
      </c>
      <c r="B149" s="22" t="str">
        <f>IF(OR(使用指南!$E$30="",比赛操作!$C$10="",$E149=""),"",RANK($A149,$A$3:$A$514,1))</f>
        <v/>
      </c>
      <c r="C149" s="22" t="str">
        <f ca="1">IF(OR(使用指南!$E$30="",比赛操作!$C$10="",$E149=""),"",IF(比赛操作!$C$10="抽签编排",RAND(),ROW()-2))</f>
        <v/>
      </c>
      <c r="D149" s="22" t="str">
        <f ca="1" t="shared" si="133"/>
        <v/>
      </c>
      <c r="E149" s="31"/>
      <c r="F149" s="22" t="str">
        <f ca="1">IF(OR(使用指南!$E$30&lt;&gt;"√",COUNTA($E$3:$E$514)&lt;ROW()-2,COUNTBLANK($C$3:$C$514)=512),"",ROW()-2)</f>
        <v/>
      </c>
      <c r="G149" s="22" t="str">
        <f ca="1" t="shared" si="142"/>
        <v/>
      </c>
      <c r="H149" s="31" t="str">
        <f ca="1" t="shared" si="143"/>
        <v/>
      </c>
      <c r="I149" s="31"/>
      <c r="K149" s="22" t="str">
        <f ca="1">IF(OR(使用指南!$E$30&lt;&gt;"√",$F149=""),"",$F149)</f>
        <v/>
      </c>
      <c r="L149" s="22" t="str">
        <f ca="1" t="shared" si="144"/>
        <v/>
      </c>
      <c r="M149" s="39"/>
      <c r="N149" s="39"/>
      <c r="O149" s="39"/>
      <c r="P149" s="66" t="str">
        <f ca="1">IF($K149="","",IF(T149&lt;&gt;"","/",IF(比赛操作!$C$10="手动编排",$M149+$N149,IF(比赛操作!$C$10="抽签编排",417-VLOOKUP(L149,I:K,3,0)))))</f>
        <v/>
      </c>
      <c r="Q149" s="33" t="str">
        <f ca="1">IF($K149="","",IF(T149&lt;&gt;"","/",RANK($P149,$P$3:$P$434)+COUNTIF($P$3:$P149,$P149)-1))</f>
        <v/>
      </c>
      <c r="R149" s="33" t="str">
        <f ca="1" t="shared" si="145"/>
        <v/>
      </c>
      <c r="S149" s="70">
        <f ca="1" t="shared" si="146"/>
        <v>0</v>
      </c>
      <c r="T149" s="31"/>
      <c r="U149" s="67" t="str">
        <f ca="1" t="shared" si="155"/>
        <v/>
      </c>
      <c r="V149" s="67" t="str">
        <f ca="1" t="shared" si="156"/>
        <v/>
      </c>
      <c r="W149" s="67" t="str">
        <f ca="1" t="shared" si="157"/>
        <v/>
      </c>
      <c r="X149" s="67" t="str">
        <f ca="1" t="shared" si="158"/>
        <v/>
      </c>
      <c r="Y149" s="67" t="str">
        <f ca="1" t="shared" si="159"/>
        <v/>
      </c>
      <c r="Z149" s="67" t="str">
        <f ca="1" t="shared" si="160"/>
        <v/>
      </c>
      <c r="AA149" s="67" t="str">
        <f ca="1" t="shared" si="161"/>
        <v/>
      </c>
      <c r="AB149" s="67" t="str">
        <f ca="1" t="shared" si="162"/>
        <v/>
      </c>
      <c r="AQ149" s="70"/>
      <c r="AR149" s="70"/>
      <c r="AS149" s="70">
        <f ca="1" t="shared" si="134"/>
        <v>0</v>
      </c>
      <c r="AT149" s="31"/>
      <c r="BQ149" s="70"/>
      <c r="BR149" s="70"/>
      <c r="BS149" s="70">
        <f ca="1" t="shared" si="135"/>
        <v>0</v>
      </c>
      <c r="BT149" s="31"/>
      <c r="CQ149" s="70"/>
      <c r="CR149" s="70"/>
      <c r="CS149" s="70">
        <f ca="1" t="shared" si="136"/>
        <v>0</v>
      </c>
      <c r="CT149" s="31"/>
      <c r="DQ149" s="70"/>
      <c r="DR149" s="70"/>
      <c r="DS149" s="70">
        <f ca="1" t="shared" si="137"/>
        <v>0</v>
      </c>
      <c r="DT149" s="31"/>
      <c r="EQ149" s="70"/>
      <c r="ER149" s="70"/>
      <c r="ES149" s="70">
        <f ca="1" t="shared" si="138"/>
        <v>0</v>
      </c>
      <c r="ET149" s="31"/>
      <c r="FQ149" s="70"/>
      <c r="FR149" s="70"/>
      <c r="FS149" s="70">
        <f ca="1" t="shared" si="139"/>
        <v>0</v>
      </c>
      <c r="FT149" s="31"/>
      <c r="GQ149" s="70"/>
      <c r="GR149" s="70"/>
      <c r="GS149" s="70">
        <f ca="1" t="shared" si="140"/>
        <v>0</v>
      </c>
      <c r="GT149" s="31"/>
      <c r="HQ149" s="70"/>
      <c r="HR149" s="70"/>
      <c r="HS149" s="70">
        <f ca="1" t="shared" si="141"/>
        <v>0</v>
      </c>
      <c r="HT149" s="31"/>
    </row>
    <row r="150" spans="1:228">
      <c r="A150" s="22" t="str">
        <f>IF(OR(使用指南!$E$30="",比赛操作!$C$10="",$E150=""),"",ROW())</f>
        <v/>
      </c>
      <c r="B150" s="22" t="str">
        <f>IF(OR(使用指南!$E$30="",比赛操作!$C$10="",$E150=""),"",RANK($A150,$A$3:$A$514,1))</f>
        <v/>
      </c>
      <c r="C150" s="22" t="str">
        <f ca="1">IF(OR(使用指南!$E$30="",比赛操作!$C$10="",$E150=""),"",IF(比赛操作!$C$10="抽签编排",RAND(),ROW()-2))</f>
        <v/>
      </c>
      <c r="D150" s="22" t="str">
        <f ca="1" t="shared" si="133"/>
        <v/>
      </c>
      <c r="E150" s="31"/>
      <c r="F150" s="22" t="str">
        <f ca="1">IF(OR(使用指南!$E$30&lt;&gt;"√",COUNTA($E$3:$E$514)&lt;ROW()-2,COUNTBLANK($C$3:$C$514)=512),"",ROW()-2)</f>
        <v/>
      </c>
      <c r="G150" s="22" t="str">
        <f ca="1" t="shared" si="142"/>
        <v/>
      </c>
      <c r="H150" s="31" t="str">
        <f ca="1" t="shared" si="143"/>
        <v/>
      </c>
      <c r="I150" s="31"/>
      <c r="K150" s="22" t="str">
        <f ca="1">IF(OR(使用指南!$E$30&lt;&gt;"√",$F150=""),"",$F150)</f>
        <v/>
      </c>
      <c r="L150" s="22" t="str">
        <f ca="1" t="shared" si="144"/>
        <v/>
      </c>
      <c r="M150" s="39"/>
      <c r="N150" s="39"/>
      <c r="O150" s="39"/>
      <c r="P150" s="66" t="str">
        <f ca="1">IF($K150="","",IF(T150&lt;&gt;"","/",IF(比赛操作!$C$10="手动编排",$M150+$N150,IF(比赛操作!$C$10="抽签编排",417-VLOOKUP(L150,I:K,3,0)))))</f>
        <v/>
      </c>
      <c r="Q150" s="33" t="str">
        <f ca="1">IF($K150="","",IF(T150&lt;&gt;"","/",RANK($P150,$P$3:$P$434)+COUNTIF($P$3:$P150,$P150)-1))</f>
        <v/>
      </c>
      <c r="R150" s="33" t="str">
        <f ca="1" t="shared" si="145"/>
        <v/>
      </c>
      <c r="S150" s="70">
        <f ca="1" t="shared" si="146"/>
        <v>0</v>
      </c>
      <c r="T150" s="31"/>
      <c r="U150" s="67" t="str">
        <f ca="1" t="shared" si="155"/>
        <v/>
      </c>
      <c r="V150" s="67" t="str">
        <f ca="1" t="shared" si="156"/>
        <v/>
      </c>
      <c r="W150" s="67" t="str">
        <f ca="1" t="shared" si="157"/>
        <v/>
      </c>
      <c r="X150" s="67" t="str">
        <f ca="1" t="shared" si="158"/>
        <v/>
      </c>
      <c r="Y150" s="67" t="str">
        <f ca="1" t="shared" si="159"/>
        <v/>
      </c>
      <c r="Z150" s="67" t="str">
        <f ca="1" t="shared" si="160"/>
        <v/>
      </c>
      <c r="AA150" s="67" t="str">
        <f ca="1" t="shared" si="161"/>
        <v/>
      </c>
      <c r="AB150" s="67" t="str">
        <f ca="1" t="shared" si="162"/>
        <v/>
      </c>
      <c r="AQ150" s="70"/>
      <c r="AR150" s="70"/>
      <c r="AS150" s="70">
        <f ca="1" t="shared" si="134"/>
        <v>0</v>
      </c>
      <c r="AT150" s="31"/>
      <c r="BQ150" s="70"/>
      <c r="BR150" s="70"/>
      <c r="BS150" s="70">
        <f ca="1" t="shared" si="135"/>
        <v>0</v>
      </c>
      <c r="BT150" s="31"/>
      <c r="CQ150" s="70"/>
      <c r="CR150" s="70"/>
      <c r="CS150" s="70">
        <f ca="1" t="shared" si="136"/>
        <v>0</v>
      </c>
      <c r="CT150" s="31"/>
      <c r="DQ150" s="70"/>
      <c r="DR150" s="70"/>
      <c r="DS150" s="70">
        <f ca="1" t="shared" si="137"/>
        <v>0</v>
      </c>
      <c r="DT150" s="31"/>
      <c r="EQ150" s="70"/>
      <c r="ER150" s="70"/>
      <c r="ES150" s="70">
        <f ca="1" t="shared" si="138"/>
        <v>0</v>
      </c>
      <c r="ET150" s="31"/>
      <c r="FQ150" s="70"/>
      <c r="FR150" s="70"/>
      <c r="FS150" s="70">
        <f ca="1" t="shared" si="139"/>
        <v>0</v>
      </c>
      <c r="FT150" s="31"/>
      <c r="GQ150" s="70"/>
      <c r="GR150" s="70"/>
      <c r="GS150" s="70">
        <f ca="1" t="shared" si="140"/>
        <v>0</v>
      </c>
      <c r="GT150" s="31"/>
      <c r="HQ150" s="70"/>
      <c r="HR150" s="70"/>
      <c r="HS150" s="70">
        <f ca="1" t="shared" si="141"/>
        <v>0</v>
      </c>
      <c r="HT150" s="31"/>
    </row>
    <row r="151" spans="1:228">
      <c r="A151" s="22" t="str">
        <f>IF(OR(使用指南!$E$30="",比赛操作!$C$10="",$E151=""),"",ROW())</f>
        <v/>
      </c>
      <c r="B151" s="22" t="str">
        <f>IF(OR(使用指南!$E$30="",比赛操作!$C$10="",$E151=""),"",RANK($A151,$A$3:$A$514,1))</f>
        <v/>
      </c>
      <c r="C151" s="22" t="str">
        <f ca="1">IF(OR(使用指南!$E$30="",比赛操作!$C$10="",$E151=""),"",IF(比赛操作!$C$10="抽签编排",RAND(),ROW()-2))</f>
        <v/>
      </c>
      <c r="D151" s="22" t="str">
        <f ca="1" t="shared" si="133"/>
        <v/>
      </c>
      <c r="E151" s="31"/>
      <c r="F151" s="22" t="str">
        <f ca="1">IF(OR(使用指南!$E$30&lt;&gt;"√",COUNTA($E$3:$E$514)&lt;ROW()-2,COUNTBLANK($C$3:$C$514)=512),"",ROW()-2)</f>
        <v/>
      </c>
      <c r="G151" s="22" t="str">
        <f ca="1" t="shared" si="142"/>
        <v/>
      </c>
      <c r="H151" s="31" t="str">
        <f ca="1" t="shared" si="143"/>
        <v/>
      </c>
      <c r="I151" s="31"/>
      <c r="K151" s="22" t="str">
        <f ca="1">IF(OR(使用指南!$E$30&lt;&gt;"√",$F151=""),"",$F151)</f>
        <v/>
      </c>
      <c r="L151" s="22" t="str">
        <f ca="1" t="shared" si="144"/>
        <v/>
      </c>
      <c r="M151" s="39"/>
      <c r="N151" s="39"/>
      <c r="O151" s="39"/>
      <c r="P151" s="66" t="str">
        <f ca="1">IF($K151="","",IF(T151&lt;&gt;"","/",IF(比赛操作!$C$10="手动编排",$M151+$N151,IF(比赛操作!$C$10="抽签编排",417-VLOOKUP(L151,I:K,3,0)))))</f>
        <v/>
      </c>
      <c r="Q151" s="33" t="str">
        <f ca="1">IF($K151="","",IF(T151&lt;&gt;"","/",RANK($P151,$P$3:$P$434)+COUNTIF($P$3:$P151,$P151)-1))</f>
        <v/>
      </c>
      <c r="R151" s="33" t="str">
        <f ca="1" t="shared" si="145"/>
        <v/>
      </c>
      <c r="S151" s="70">
        <f ca="1" t="shared" si="146"/>
        <v>0</v>
      </c>
      <c r="T151" s="31"/>
      <c r="U151" s="67" t="str">
        <f ca="1" t="shared" si="155"/>
        <v/>
      </c>
      <c r="V151" s="67" t="str">
        <f ca="1" t="shared" si="156"/>
        <v/>
      </c>
      <c r="W151" s="67" t="str">
        <f ca="1" t="shared" si="157"/>
        <v/>
      </c>
      <c r="X151" s="67" t="str">
        <f ca="1" t="shared" si="158"/>
        <v/>
      </c>
      <c r="Y151" s="67" t="str">
        <f ca="1" t="shared" si="159"/>
        <v/>
      </c>
      <c r="Z151" s="67" t="str">
        <f ca="1" t="shared" si="160"/>
        <v/>
      </c>
      <c r="AA151" s="67" t="str">
        <f ca="1" t="shared" si="161"/>
        <v/>
      </c>
      <c r="AB151" s="67" t="str">
        <f ca="1" t="shared" si="162"/>
        <v/>
      </c>
      <c r="AQ151" s="70"/>
      <c r="AR151" s="70"/>
      <c r="AS151" s="70">
        <f ca="1" t="shared" si="134"/>
        <v>0</v>
      </c>
      <c r="AT151" s="31"/>
      <c r="BQ151" s="70"/>
      <c r="BR151" s="70"/>
      <c r="BS151" s="70">
        <f ca="1" t="shared" si="135"/>
        <v>0</v>
      </c>
      <c r="BT151" s="31"/>
      <c r="CQ151" s="70"/>
      <c r="CR151" s="70"/>
      <c r="CS151" s="70">
        <f ca="1" t="shared" si="136"/>
        <v>0</v>
      </c>
      <c r="CT151" s="31"/>
      <c r="DQ151" s="70"/>
      <c r="DR151" s="70"/>
      <c r="DS151" s="70">
        <f ca="1" t="shared" si="137"/>
        <v>0</v>
      </c>
      <c r="DT151" s="31"/>
      <c r="EQ151" s="70"/>
      <c r="ER151" s="70"/>
      <c r="ES151" s="70">
        <f ca="1" t="shared" si="138"/>
        <v>0</v>
      </c>
      <c r="ET151" s="31"/>
      <c r="FQ151" s="70"/>
      <c r="FR151" s="70"/>
      <c r="FS151" s="70">
        <f ca="1" t="shared" si="139"/>
        <v>0</v>
      </c>
      <c r="FT151" s="31"/>
      <c r="GQ151" s="70"/>
      <c r="GR151" s="70"/>
      <c r="GS151" s="70">
        <f ca="1" t="shared" si="140"/>
        <v>0</v>
      </c>
      <c r="GT151" s="31"/>
      <c r="HQ151" s="70"/>
      <c r="HR151" s="70"/>
      <c r="HS151" s="70">
        <f ca="1" t="shared" si="141"/>
        <v>0</v>
      </c>
      <c r="HT151" s="31"/>
    </row>
    <row r="152" spans="1:228">
      <c r="A152" s="22" t="str">
        <f>IF(OR(使用指南!$E$30="",比赛操作!$C$10="",$E152=""),"",ROW())</f>
        <v/>
      </c>
      <c r="B152" s="22" t="str">
        <f>IF(OR(使用指南!$E$30="",比赛操作!$C$10="",$E152=""),"",RANK($A152,$A$3:$A$514,1))</f>
        <v/>
      </c>
      <c r="C152" s="22" t="str">
        <f ca="1">IF(OR(使用指南!$E$30="",比赛操作!$C$10="",$E152=""),"",IF(比赛操作!$C$10="抽签编排",RAND(),ROW()-2))</f>
        <v/>
      </c>
      <c r="D152" s="22" t="str">
        <f ca="1" t="shared" si="133"/>
        <v/>
      </c>
      <c r="E152" s="31"/>
      <c r="F152" s="22" t="str">
        <f ca="1">IF(OR(使用指南!$E$30&lt;&gt;"√",COUNTA($E$3:$E$514)&lt;ROW()-2,COUNTBLANK($C$3:$C$514)=512),"",ROW()-2)</f>
        <v/>
      </c>
      <c r="G152" s="22" t="str">
        <f ca="1" t="shared" si="142"/>
        <v/>
      </c>
      <c r="H152" s="31" t="str">
        <f ca="1" t="shared" si="143"/>
        <v/>
      </c>
      <c r="I152" s="31"/>
      <c r="K152" s="22" t="str">
        <f ca="1">IF(OR(使用指南!$E$30&lt;&gt;"√",$F152=""),"",$F152)</f>
        <v/>
      </c>
      <c r="L152" s="22" t="str">
        <f ca="1" t="shared" si="144"/>
        <v/>
      </c>
      <c r="M152" s="39"/>
      <c r="N152" s="39"/>
      <c r="O152" s="39"/>
      <c r="P152" s="66" t="str">
        <f ca="1">IF($K152="","",IF(T152&lt;&gt;"","/",IF(比赛操作!$C$10="手动编排",$M152+$N152,IF(比赛操作!$C$10="抽签编排",417-VLOOKUP(L152,I:K,3,0)))))</f>
        <v/>
      </c>
      <c r="Q152" s="33" t="str">
        <f ca="1">IF($K152="","",IF(T152&lt;&gt;"","/",RANK($P152,$P$3:$P$434)+COUNTIF($P$3:$P152,$P152)-1))</f>
        <v/>
      </c>
      <c r="R152" s="33" t="str">
        <f ca="1" t="shared" si="145"/>
        <v/>
      </c>
      <c r="S152" s="70">
        <f ca="1" t="shared" si="146"/>
        <v>0</v>
      </c>
      <c r="T152" s="31"/>
      <c r="U152" s="67" t="str">
        <f ca="1" t="shared" si="155"/>
        <v/>
      </c>
      <c r="V152" s="67" t="str">
        <f ca="1" t="shared" si="156"/>
        <v/>
      </c>
      <c r="W152" s="67" t="str">
        <f ca="1" t="shared" si="157"/>
        <v/>
      </c>
      <c r="X152" s="67" t="str">
        <f ca="1" t="shared" si="158"/>
        <v/>
      </c>
      <c r="Y152" s="67" t="str">
        <f ca="1" t="shared" si="159"/>
        <v/>
      </c>
      <c r="Z152" s="67" t="str">
        <f ca="1" t="shared" si="160"/>
        <v/>
      </c>
      <c r="AA152" s="67" t="str">
        <f ca="1" t="shared" si="161"/>
        <v/>
      </c>
      <c r="AB152" s="67" t="str">
        <f ca="1" t="shared" si="162"/>
        <v/>
      </c>
      <c r="AQ152" s="70"/>
      <c r="AR152" s="70"/>
      <c r="AS152" s="70">
        <f ca="1" t="shared" si="134"/>
        <v>0</v>
      </c>
      <c r="AT152" s="31"/>
      <c r="BQ152" s="70"/>
      <c r="BR152" s="70"/>
      <c r="BS152" s="70">
        <f ca="1" t="shared" si="135"/>
        <v>0</v>
      </c>
      <c r="BT152" s="31"/>
      <c r="CQ152" s="70"/>
      <c r="CR152" s="70"/>
      <c r="CS152" s="70">
        <f ca="1" t="shared" si="136"/>
        <v>0</v>
      </c>
      <c r="CT152" s="31"/>
      <c r="DQ152" s="70"/>
      <c r="DR152" s="70"/>
      <c r="DS152" s="70">
        <f ca="1" t="shared" si="137"/>
        <v>0</v>
      </c>
      <c r="DT152" s="31"/>
      <c r="EQ152" s="70"/>
      <c r="ER152" s="70"/>
      <c r="ES152" s="70">
        <f ca="1" t="shared" si="138"/>
        <v>0</v>
      </c>
      <c r="ET152" s="31"/>
      <c r="FQ152" s="70"/>
      <c r="FR152" s="70"/>
      <c r="FS152" s="70">
        <f ca="1" t="shared" si="139"/>
        <v>0</v>
      </c>
      <c r="FT152" s="31"/>
      <c r="GQ152" s="70"/>
      <c r="GR152" s="70"/>
      <c r="GS152" s="70">
        <f ca="1" t="shared" si="140"/>
        <v>0</v>
      </c>
      <c r="GT152" s="31"/>
      <c r="HQ152" s="70"/>
      <c r="HR152" s="70"/>
      <c r="HS152" s="70">
        <f ca="1" t="shared" si="141"/>
        <v>0</v>
      </c>
      <c r="HT152" s="31"/>
    </row>
    <row r="153" spans="1:228">
      <c r="A153" s="22" t="str">
        <f>IF(OR(使用指南!$E$30="",比赛操作!$C$10="",$E153=""),"",ROW())</f>
        <v/>
      </c>
      <c r="B153" s="22" t="str">
        <f>IF(OR(使用指南!$E$30="",比赛操作!$C$10="",$E153=""),"",RANK($A153,$A$3:$A$514,1))</f>
        <v/>
      </c>
      <c r="C153" s="22" t="str">
        <f ca="1">IF(OR(使用指南!$E$30="",比赛操作!$C$10="",$E153=""),"",IF(比赛操作!$C$10="抽签编排",RAND(),ROW()-2))</f>
        <v/>
      </c>
      <c r="D153" s="22" t="str">
        <f ca="1" t="shared" si="133"/>
        <v/>
      </c>
      <c r="E153" s="31"/>
      <c r="F153" s="22" t="str">
        <f ca="1">IF(OR(使用指南!$E$30&lt;&gt;"√",COUNTA($E$3:$E$514)&lt;ROW()-2,COUNTBLANK($C$3:$C$514)=512),"",ROW()-2)</f>
        <v/>
      </c>
      <c r="G153" s="22" t="str">
        <f ca="1" t="shared" si="142"/>
        <v/>
      </c>
      <c r="H153" s="31" t="str">
        <f ca="1" t="shared" si="143"/>
        <v/>
      </c>
      <c r="I153" s="31"/>
      <c r="K153" s="22" t="str">
        <f ca="1">IF(OR(使用指南!$E$30&lt;&gt;"√",$F153=""),"",$F153)</f>
        <v/>
      </c>
      <c r="L153" s="22" t="str">
        <f ca="1" t="shared" si="144"/>
        <v/>
      </c>
      <c r="M153" s="39"/>
      <c r="N153" s="39"/>
      <c r="O153" s="39"/>
      <c r="P153" s="66" t="str">
        <f ca="1">IF($K153="","",IF(T153&lt;&gt;"","/",IF(比赛操作!$C$10="手动编排",$M153+$N153,IF(比赛操作!$C$10="抽签编排",417-VLOOKUP(L153,I:K,3,0)))))</f>
        <v/>
      </c>
      <c r="Q153" s="33" t="str">
        <f ca="1">IF($K153="","",IF(T153&lt;&gt;"","/",RANK($P153,$P$3:$P$434)+COUNTIF($P$3:$P153,$P153)-1))</f>
        <v/>
      </c>
      <c r="R153" s="33" t="str">
        <f ca="1" t="shared" si="145"/>
        <v/>
      </c>
      <c r="S153" s="70">
        <f ca="1" t="shared" si="146"/>
        <v>0</v>
      </c>
      <c r="T153" s="31"/>
      <c r="U153" s="67" t="str">
        <f ca="1" t="shared" si="155"/>
        <v/>
      </c>
      <c r="V153" s="67" t="str">
        <f ca="1" t="shared" si="156"/>
        <v/>
      </c>
      <c r="W153" s="67" t="str">
        <f ca="1" t="shared" si="157"/>
        <v/>
      </c>
      <c r="X153" s="67" t="str">
        <f ca="1" t="shared" si="158"/>
        <v/>
      </c>
      <c r="Y153" s="67" t="str">
        <f ca="1" t="shared" si="159"/>
        <v/>
      </c>
      <c r="Z153" s="67" t="str">
        <f ca="1" t="shared" si="160"/>
        <v/>
      </c>
      <c r="AA153" s="67" t="str">
        <f ca="1" t="shared" si="161"/>
        <v/>
      </c>
      <c r="AB153" s="67" t="str">
        <f ca="1" t="shared" si="162"/>
        <v/>
      </c>
      <c r="AQ153" s="70"/>
      <c r="AR153" s="70"/>
      <c r="AS153" s="70">
        <f ca="1" t="shared" si="134"/>
        <v>0</v>
      </c>
      <c r="AT153" s="31"/>
      <c r="BQ153" s="70"/>
      <c r="BR153" s="70"/>
      <c r="BS153" s="70">
        <f ca="1" t="shared" si="135"/>
        <v>0</v>
      </c>
      <c r="BT153" s="31"/>
      <c r="CQ153" s="70"/>
      <c r="CR153" s="70"/>
      <c r="CS153" s="70">
        <f ca="1" t="shared" si="136"/>
        <v>0</v>
      </c>
      <c r="CT153" s="31"/>
      <c r="DQ153" s="70"/>
      <c r="DR153" s="70"/>
      <c r="DS153" s="70">
        <f ca="1" t="shared" si="137"/>
        <v>0</v>
      </c>
      <c r="DT153" s="31"/>
      <c r="EQ153" s="70"/>
      <c r="ER153" s="70"/>
      <c r="ES153" s="70">
        <f ca="1" t="shared" si="138"/>
        <v>0</v>
      </c>
      <c r="ET153" s="31"/>
      <c r="FQ153" s="70"/>
      <c r="FR153" s="70"/>
      <c r="FS153" s="70">
        <f ca="1" t="shared" si="139"/>
        <v>0</v>
      </c>
      <c r="FT153" s="31"/>
      <c r="GQ153" s="70"/>
      <c r="GR153" s="70"/>
      <c r="GS153" s="70">
        <f ca="1" t="shared" si="140"/>
        <v>0</v>
      </c>
      <c r="GT153" s="31"/>
      <c r="HQ153" s="70"/>
      <c r="HR153" s="70"/>
      <c r="HS153" s="70">
        <f ca="1" t="shared" si="141"/>
        <v>0</v>
      </c>
      <c r="HT153" s="31"/>
    </row>
    <row r="154" spans="1:228">
      <c r="A154" s="22" t="str">
        <f>IF(OR(使用指南!$E$30="",比赛操作!$C$10="",$E154=""),"",ROW())</f>
        <v/>
      </c>
      <c r="B154" s="22" t="str">
        <f>IF(OR(使用指南!$E$30="",比赛操作!$C$10="",$E154=""),"",RANK($A154,$A$3:$A$514,1))</f>
        <v/>
      </c>
      <c r="C154" s="22" t="str">
        <f ca="1">IF(OR(使用指南!$E$30="",比赛操作!$C$10="",$E154=""),"",IF(比赛操作!$C$10="抽签编排",RAND(),ROW()-2))</f>
        <v/>
      </c>
      <c r="D154" s="22" t="str">
        <f ca="1" t="shared" si="133"/>
        <v/>
      </c>
      <c r="E154" s="31"/>
      <c r="F154" s="22" t="str">
        <f ca="1">IF(OR(使用指南!$E$30&lt;&gt;"√",COUNTA($E$3:$E$514)&lt;ROW()-2,COUNTBLANK($C$3:$C$514)=512),"",ROW()-2)</f>
        <v/>
      </c>
      <c r="G154" s="22" t="str">
        <f ca="1" t="shared" si="142"/>
        <v/>
      </c>
      <c r="H154" s="31" t="str">
        <f ca="1" t="shared" si="143"/>
        <v/>
      </c>
      <c r="I154" s="31"/>
      <c r="K154" s="22" t="str">
        <f ca="1">IF(OR(使用指南!$E$30&lt;&gt;"√",$F154=""),"",$F154)</f>
        <v/>
      </c>
      <c r="L154" s="22" t="str">
        <f ca="1" t="shared" si="144"/>
        <v/>
      </c>
      <c r="M154" s="39"/>
      <c r="N154" s="39"/>
      <c r="O154" s="39"/>
      <c r="P154" s="66" t="str">
        <f ca="1">IF($K154="","",IF(T154&lt;&gt;"","/",IF(比赛操作!$C$10="手动编排",$M154+$N154,IF(比赛操作!$C$10="抽签编排",417-VLOOKUP(L154,I:K,3,0)))))</f>
        <v/>
      </c>
      <c r="Q154" s="33" t="str">
        <f ca="1">IF($K154="","",IF(T154&lt;&gt;"","/",RANK($P154,$P$3:$P$434)+COUNTIF($P$3:$P154,$P154)-1))</f>
        <v/>
      </c>
      <c r="R154" s="33" t="str">
        <f ca="1" t="shared" si="145"/>
        <v/>
      </c>
      <c r="S154" s="70">
        <f ca="1" t="shared" si="146"/>
        <v>0</v>
      </c>
      <c r="T154" s="31"/>
      <c r="U154" s="67" t="str">
        <f ca="1" t="shared" ref="U154:U163" si="163">IF(INDIRECT(ADDRESS(ROW(),COLUMN($T:$T)+26*(COLUMN()-COLUMN($T:$T))))="","",INDIRECT(ADDRESS(ROW(),COLUMN($T:$T)+26*(COLUMN()-COLUMN($T:$T)))))</f>
        <v/>
      </c>
      <c r="V154" s="67" t="str">
        <f ca="1" t="shared" ref="V154:V163" si="164">IF(INDIRECT(ADDRESS(ROW(),COLUMN($T:$T)+26*(COLUMN()-COLUMN($T:$T))))="","",INDIRECT(ADDRESS(ROW(),COLUMN($T:$T)+26*(COLUMN()-COLUMN($T:$T)))))</f>
        <v/>
      </c>
      <c r="W154" s="67" t="str">
        <f ca="1" t="shared" ref="W154:W163" si="165">IF(INDIRECT(ADDRESS(ROW(),COLUMN($T:$T)+26*(COLUMN()-COLUMN($T:$T))))="","",INDIRECT(ADDRESS(ROW(),COLUMN($T:$T)+26*(COLUMN()-COLUMN($T:$T)))))</f>
        <v/>
      </c>
      <c r="X154" s="67" t="str">
        <f ca="1" t="shared" ref="X154:X163" si="166">IF(INDIRECT(ADDRESS(ROW(),COLUMN($T:$T)+26*(COLUMN()-COLUMN($T:$T))))="","",INDIRECT(ADDRESS(ROW(),COLUMN($T:$T)+26*(COLUMN()-COLUMN($T:$T)))))</f>
        <v/>
      </c>
      <c r="Y154" s="67" t="str">
        <f ca="1" t="shared" ref="Y154:Y163" si="167">IF(INDIRECT(ADDRESS(ROW(),COLUMN($T:$T)+26*(COLUMN()-COLUMN($T:$T))))="","",INDIRECT(ADDRESS(ROW(),COLUMN($T:$T)+26*(COLUMN()-COLUMN($T:$T)))))</f>
        <v/>
      </c>
      <c r="Z154" s="67" t="str">
        <f ca="1" t="shared" ref="Z154:Z163" si="168">IF(INDIRECT(ADDRESS(ROW(),COLUMN($T:$T)+26*(COLUMN()-COLUMN($T:$T))))="","",INDIRECT(ADDRESS(ROW(),COLUMN($T:$T)+26*(COLUMN()-COLUMN($T:$T)))))</f>
        <v/>
      </c>
      <c r="AA154" s="67" t="str">
        <f ca="1" t="shared" ref="AA154:AA163" si="169">IF(INDIRECT(ADDRESS(ROW(),COLUMN($T:$T)+26*(COLUMN()-COLUMN($T:$T))))="","",INDIRECT(ADDRESS(ROW(),COLUMN($T:$T)+26*(COLUMN()-COLUMN($T:$T)))))</f>
        <v/>
      </c>
      <c r="AB154" s="67" t="str">
        <f ca="1" t="shared" ref="AB154:AB163" si="170">IF(INDIRECT(ADDRESS(ROW(),COLUMN($T:$T)+26*(COLUMN()-COLUMN($T:$T))))="","",INDIRECT(ADDRESS(ROW(),COLUMN($T:$T)+26*(COLUMN()-COLUMN($T:$T)))))</f>
        <v/>
      </c>
      <c r="AQ154" s="70"/>
      <c r="AR154" s="70"/>
      <c r="AS154" s="70">
        <f ca="1" t="shared" si="134"/>
        <v>0</v>
      </c>
      <c r="AT154" s="31"/>
      <c r="BQ154" s="70"/>
      <c r="BR154" s="70"/>
      <c r="BS154" s="70">
        <f ca="1" t="shared" si="135"/>
        <v>0</v>
      </c>
      <c r="BT154" s="31"/>
      <c r="CQ154" s="70"/>
      <c r="CR154" s="70"/>
      <c r="CS154" s="70">
        <f ca="1" t="shared" si="136"/>
        <v>0</v>
      </c>
      <c r="CT154" s="31"/>
      <c r="DQ154" s="70"/>
      <c r="DR154" s="70"/>
      <c r="DS154" s="70">
        <f ca="1" t="shared" si="137"/>
        <v>0</v>
      </c>
      <c r="DT154" s="31"/>
      <c r="EQ154" s="70"/>
      <c r="ER154" s="70"/>
      <c r="ES154" s="70">
        <f ca="1" t="shared" si="138"/>
        <v>0</v>
      </c>
      <c r="ET154" s="31"/>
      <c r="FQ154" s="70"/>
      <c r="FR154" s="70"/>
      <c r="FS154" s="70">
        <f ca="1" t="shared" si="139"/>
        <v>0</v>
      </c>
      <c r="FT154" s="31"/>
      <c r="GQ154" s="70"/>
      <c r="GR154" s="70"/>
      <c r="GS154" s="70">
        <f ca="1" t="shared" si="140"/>
        <v>0</v>
      </c>
      <c r="GT154" s="31"/>
      <c r="HQ154" s="70"/>
      <c r="HR154" s="70"/>
      <c r="HS154" s="70">
        <f ca="1" t="shared" si="141"/>
        <v>0</v>
      </c>
      <c r="HT154" s="31"/>
    </row>
    <row r="155" spans="1:228">
      <c r="A155" s="22" t="str">
        <f>IF(OR(使用指南!$E$30="",比赛操作!$C$10="",$E155=""),"",ROW())</f>
        <v/>
      </c>
      <c r="B155" s="22" t="str">
        <f>IF(OR(使用指南!$E$30="",比赛操作!$C$10="",$E155=""),"",RANK($A155,$A$3:$A$514,1))</f>
        <v/>
      </c>
      <c r="C155" s="22" t="str">
        <f ca="1">IF(OR(使用指南!$E$30="",比赛操作!$C$10="",$E155=""),"",IF(比赛操作!$C$10="抽签编排",RAND(),ROW()-2))</f>
        <v/>
      </c>
      <c r="D155" s="22" t="str">
        <f ca="1" t="shared" si="133"/>
        <v/>
      </c>
      <c r="E155" s="31"/>
      <c r="F155" s="22" t="str">
        <f ca="1">IF(OR(使用指南!$E$30&lt;&gt;"√",COUNTA($E$3:$E$514)&lt;ROW()-2,COUNTBLANK($C$3:$C$514)=512),"",ROW()-2)</f>
        <v/>
      </c>
      <c r="G155" s="22" t="str">
        <f ca="1" t="shared" si="142"/>
        <v/>
      </c>
      <c r="H155" s="31" t="str">
        <f ca="1" t="shared" si="143"/>
        <v/>
      </c>
      <c r="I155" s="31"/>
      <c r="K155" s="22" t="str">
        <f ca="1">IF(OR(使用指南!$E$30&lt;&gt;"√",$F155=""),"",$F155)</f>
        <v/>
      </c>
      <c r="L155" s="22" t="str">
        <f ca="1" t="shared" si="144"/>
        <v/>
      </c>
      <c r="M155" s="39"/>
      <c r="N155" s="39"/>
      <c r="O155" s="39"/>
      <c r="P155" s="66" t="str">
        <f ca="1">IF($K155="","",IF(T155&lt;&gt;"","/",IF(比赛操作!$C$10="手动编排",$M155+$N155,IF(比赛操作!$C$10="抽签编排",417-VLOOKUP(L155,I:K,3,0)))))</f>
        <v/>
      </c>
      <c r="Q155" s="33" t="str">
        <f ca="1">IF($K155="","",IF(T155&lt;&gt;"","/",RANK($P155,$P$3:$P$434)+COUNTIF($P$3:$P155,$P155)-1))</f>
        <v/>
      </c>
      <c r="R155" s="33" t="str">
        <f ca="1" t="shared" si="145"/>
        <v/>
      </c>
      <c r="S155" s="70">
        <f ca="1" t="shared" si="146"/>
        <v>0</v>
      </c>
      <c r="T155" s="31"/>
      <c r="U155" s="67" t="str">
        <f ca="1" t="shared" si="163"/>
        <v/>
      </c>
      <c r="V155" s="67" t="str">
        <f ca="1" t="shared" si="164"/>
        <v/>
      </c>
      <c r="W155" s="67" t="str">
        <f ca="1" t="shared" si="165"/>
        <v/>
      </c>
      <c r="X155" s="67" t="str">
        <f ca="1" t="shared" si="166"/>
        <v/>
      </c>
      <c r="Y155" s="67" t="str">
        <f ca="1" t="shared" si="167"/>
        <v/>
      </c>
      <c r="Z155" s="67" t="str">
        <f ca="1" t="shared" si="168"/>
        <v/>
      </c>
      <c r="AA155" s="67" t="str">
        <f ca="1" t="shared" si="169"/>
        <v/>
      </c>
      <c r="AB155" s="67" t="str">
        <f ca="1" t="shared" si="170"/>
        <v/>
      </c>
      <c r="AQ155" s="70"/>
      <c r="AR155" s="70"/>
      <c r="AS155" s="70">
        <f ca="1" t="shared" si="134"/>
        <v>0</v>
      </c>
      <c r="AT155" s="31"/>
      <c r="BQ155" s="70"/>
      <c r="BR155" s="70"/>
      <c r="BS155" s="70">
        <f ca="1" t="shared" si="135"/>
        <v>0</v>
      </c>
      <c r="BT155" s="31"/>
      <c r="CQ155" s="70"/>
      <c r="CR155" s="70"/>
      <c r="CS155" s="70">
        <f ca="1" t="shared" si="136"/>
        <v>0</v>
      </c>
      <c r="CT155" s="31"/>
      <c r="DQ155" s="70"/>
      <c r="DR155" s="70"/>
      <c r="DS155" s="70">
        <f ca="1" t="shared" si="137"/>
        <v>0</v>
      </c>
      <c r="DT155" s="31"/>
      <c r="EQ155" s="70"/>
      <c r="ER155" s="70"/>
      <c r="ES155" s="70">
        <f ca="1" t="shared" si="138"/>
        <v>0</v>
      </c>
      <c r="ET155" s="31"/>
      <c r="FQ155" s="70"/>
      <c r="FR155" s="70"/>
      <c r="FS155" s="70">
        <f ca="1" t="shared" si="139"/>
        <v>0</v>
      </c>
      <c r="FT155" s="31"/>
      <c r="GQ155" s="70"/>
      <c r="GR155" s="70"/>
      <c r="GS155" s="70">
        <f ca="1" t="shared" si="140"/>
        <v>0</v>
      </c>
      <c r="GT155" s="31"/>
      <c r="HQ155" s="70"/>
      <c r="HR155" s="70"/>
      <c r="HS155" s="70">
        <f ca="1" t="shared" si="141"/>
        <v>0</v>
      </c>
      <c r="HT155" s="31"/>
    </row>
    <row r="156" spans="1:228">
      <c r="A156" s="22" t="str">
        <f>IF(OR(使用指南!$E$30="",比赛操作!$C$10="",$E156=""),"",ROW())</f>
        <v/>
      </c>
      <c r="B156" s="22" t="str">
        <f>IF(OR(使用指南!$E$30="",比赛操作!$C$10="",$E156=""),"",RANK($A156,$A$3:$A$514,1))</f>
        <v/>
      </c>
      <c r="C156" s="22" t="str">
        <f ca="1">IF(OR(使用指南!$E$30="",比赛操作!$C$10="",$E156=""),"",IF(比赛操作!$C$10="抽签编排",RAND(),ROW()-2))</f>
        <v/>
      </c>
      <c r="D156" s="22" t="str">
        <f ca="1" t="shared" si="133"/>
        <v/>
      </c>
      <c r="E156" s="31"/>
      <c r="F156" s="22" t="str">
        <f ca="1">IF(OR(使用指南!$E$30&lt;&gt;"√",COUNTA($E$3:$E$514)&lt;ROW()-2,COUNTBLANK($C$3:$C$514)=512),"",ROW()-2)</f>
        <v/>
      </c>
      <c r="G156" s="22" t="str">
        <f ca="1" t="shared" si="142"/>
        <v/>
      </c>
      <c r="H156" s="31" t="str">
        <f ca="1" t="shared" si="143"/>
        <v/>
      </c>
      <c r="I156" s="31"/>
      <c r="K156" s="22" t="str">
        <f ca="1">IF(OR(使用指南!$E$30&lt;&gt;"√",$F156=""),"",$F156)</f>
        <v/>
      </c>
      <c r="L156" s="22" t="str">
        <f ca="1" t="shared" si="144"/>
        <v/>
      </c>
      <c r="M156" s="39"/>
      <c r="N156" s="39"/>
      <c r="O156" s="39"/>
      <c r="P156" s="66" t="str">
        <f ca="1">IF($K156="","",IF(T156&lt;&gt;"","/",IF(比赛操作!$C$10="手动编排",$M156+$N156,IF(比赛操作!$C$10="抽签编排",417-VLOOKUP(L156,I:K,3,0)))))</f>
        <v/>
      </c>
      <c r="Q156" s="33" t="str">
        <f ca="1">IF($K156="","",IF(T156&lt;&gt;"","/",RANK($P156,$P$3:$P$434)+COUNTIF($P$3:$P156,$P156)-1))</f>
        <v/>
      </c>
      <c r="R156" s="33" t="str">
        <f ca="1" t="shared" si="145"/>
        <v/>
      </c>
      <c r="S156" s="70">
        <f ca="1" t="shared" si="146"/>
        <v>0</v>
      </c>
      <c r="T156" s="31"/>
      <c r="U156" s="67" t="str">
        <f ca="1" t="shared" si="163"/>
        <v/>
      </c>
      <c r="V156" s="67" t="str">
        <f ca="1" t="shared" si="164"/>
        <v/>
      </c>
      <c r="W156" s="67" t="str">
        <f ca="1" t="shared" si="165"/>
        <v/>
      </c>
      <c r="X156" s="67" t="str">
        <f ca="1" t="shared" si="166"/>
        <v/>
      </c>
      <c r="Y156" s="67" t="str">
        <f ca="1" t="shared" si="167"/>
        <v/>
      </c>
      <c r="Z156" s="67" t="str">
        <f ca="1" t="shared" si="168"/>
        <v/>
      </c>
      <c r="AA156" s="67" t="str">
        <f ca="1" t="shared" si="169"/>
        <v/>
      </c>
      <c r="AB156" s="67" t="str">
        <f ca="1" t="shared" si="170"/>
        <v/>
      </c>
      <c r="AQ156" s="70"/>
      <c r="AR156" s="70"/>
      <c r="AS156" s="70">
        <f ca="1" t="shared" si="134"/>
        <v>0</v>
      </c>
      <c r="AT156" s="31"/>
      <c r="BQ156" s="70"/>
      <c r="BR156" s="70"/>
      <c r="BS156" s="70">
        <f ca="1" t="shared" si="135"/>
        <v>0</v>
      </c>
      <c r="BT156" s="31"/>
      <c r="CQ156" s="70"/>
      <c r="CR156" s="70"/>
      <c r="CS156" s="70">
        <f ca="1" t="shared" si="136"/>
        <v>0</v>
      </c>
      <c r="CT156" s="31"/>
      <c r="DQ156" s="70"/>
      <c r="DR156" s="70"/>
      <c r="DS156" s="70">
        <f ca="1" t="shared" si="137"/>
        <v>0</v>
      </c>
      <c r="DT156" s="31"/>
      <c r="EQ156" s="70"/>
      <c r="ER156" s="70"/>
      <c r="ES156" s="70">
        <f ca="1" t="shared" si="138"/>
        <v>0</v>
      </c>
      <c r="ET156" s="31"/>
      <c r="FQ156" s="70"/>
      <c r="FR156" s="70"/>
      <c r="FS156" s="70">
        <f ca="1" t="shared" si="139"/>
        <v>0</v>
      </c>
      <c r="FT156" s="31"/>
      <c r="GQ156" s="70"/>
      <c r="GR156" s="70"/>
      <c r="GS156" s="70">
        <f ca="1" t="shared" si="140"/>
        <v>0</v>
      </c>
      <c r="GT156" s="31"/>
      <c r="HQ156" s="70"/>
      <c r="HR156" s="70"/>
      <c r="HS156" s="70">
        <f ca="1" t="shared" si="141"/>
        <v>0</v>
      </c>
      <c r="HT156" s="31"/>
    </row>
    <row r="157" spans="1:228">
      <c r="A157" s="22" t="str">
        <f>IF(OR(使用指南!$E$30="",比赛操作!$C$10="",$E157=""),"",ROW())</f>
        <v/>
      </c>
      <c r="B157" s="22" t="str">
        <f>IF(OR(使用指南!$E$30="",比赛操作!$C$10="",$E157=""),"",RANK($A157,$A$3:$A$514,1))</f>
        <v/>
      </c>
      <c r="C157" s="22" t="str">
        <f ca="1">IF(OR(使用指南!$E$30="",比赛操作!$C$10="",$E157=""),"",IF(比赛操作!$C$10="抽签编排",RAND(),ROW()-2))</f>
        <v/>
      </c>
      <c r="D157" s="22" t="str">
        <f ca="1" t="shared" si="133"/>
        <v/>
      </c>
      <c r="E157" s="31"/>
      <c r="F157" s="22" t="str">
        <f ca="1">IF(OR(使用指南!$E$30&lt;&gt;"√",COUNTA($E$3:$E$514)&lt;ROW()-2,COUNTBLANK($C$3:$C$514)=512),"",ROW()-2)</f>
        <v/>
      </c>
      <c r="G157" s="22" t="str">
        <f ca="1" t="shared" si="142"/>
        <v/>
      </c>
      <c r="H157" s="31" t="str">
        <f ca="1" t="shared" si="143"/>
        <v/>
      </c>
      <c r="I157" s="31"/>
      <c r="K157" s="22" t="str">
        <f ca="1">IF(OR(使用指南!$E$30&lt;&gt;"√",$F157=""),"",$F157)</f>
        <v/>
      </c>
      <c r="L157" s="22" t="str">
        <f ca="1" t="shared" si="144"/>
        <v/>
      </c>
      <c r="M157" s="39"/>
      <c r="N157" s="39"/>
      <c r="O157" s="39"/>
      <c r="P157" s="66" t="str">
        <f ca="1">IF($K157="","",IF(T157&lt;&gt;"","/",IF(比赛操作!$C$10="手动编排",$M157+$N157,IF(比赛操作!$C$10="抽签编排",417-VLOOKUP(L157,I:K,3,0)))))</f>
        <v/>
      </c>
      <c r="Q157" s="33" t="str">
        <f ca="1">IF($K157="","",IF(T157&lt;&gt;"","/",RANK($P157,$P$3:$P$434)+COUNTIF($P$3:$P157,$P157)-1))</f>
        <v/>
      </c>
      <c r="R157" s="33" t="str">
        <f ca="1" t="shared" si="145"/>
        <v/>
      </c>
      <c r="S157" s="70">
        <f ca="1" t="shared" si="146"/>
        <v>0</v>
      </c>
      <c r="T157" s="31"/>
      <c r="U157" s="67" t="str">
        <f ca="1" t="shared" si="163"/>
        <v/>
      </c>
      <c r="V157" s="67" t="str">
        <f ca="1" t="shared" si="164"/>
        <v/>
      </c>
      <c r="W157" s="67" t="str">
        <f ca="1" t="shared" si="165"/>
        <v/>
      </c>
      <c r="X157" s="67" t="str">
        <f ca="1" t="shared" si="166"/>
        <v/>
      </c>
      <c r="Y157" s="67" t="str">
        <f ca="1" t="shared" si="167"/>
        <v/>
      </c>
      <c r="Z157" s="67" t="str">
        <f ca="1" t="shared" si="168"/>
        <v/>
      </c>
      <c r="AA157" s="67" t="str">
        <f ca="1" t="shared" si="169"/>
        <v/>
      </c>
      <c r="AB157" s="67" t="str">
        <f ca="1" t="shared" si="170"/>
        <v/>
      </c>
      <c r="AQ157" s="70"/>
      <c r="AR157" s="70"/>
      <c r="AS157" s="70">
        <f ca="1" t="shared" si="134"/>
        <v>0</v>
      </c>
      <c r="AT157" s="31"/>
      <c r="BQ157" s="70"/>
      <c r="BR157" s="70"/>
      <c r="BS157" s="70">
        <f ca="1" t="shared" si="135"/>
        <v>0</v>
      </c>
      <c r="BT157" s="31"/>
      <c r="CQ157" s="70"/>
      <c r="CR157" s="70"/>
      <c r="CS157" s="70">
        <f ca="1" t="shared" si="136"/>
        <v>0</v>
      </c>
      <c r="CT157" s="31"/>
      <c r="DQ157" s="70"/>
      <c r="DR157" s="70"/>
      <c r="DS157" s="70">
        <f ca="1" t="shared" si="137"/>
        <v>0</v>
      </c>
      <c r="DT157" s="31"/>
      <c r="EQ157" s="70"/>
      <c r="ER157" s="70"/>
      <c r="ES157" s="70">
        <f ca="1" t="shared" si="138"/>
        <v>0</v>
      </c>
      <c r="ET157" s="31"/>
      <c r="FQ157" s="70"/>
      <c r="FR157" s="70"/>
      <c r="FS157" s="70">
        <f ca="1" t="shared" si="139"/>
        <v>0</v>
      </c>
      <c r="FT157" s="31"/>
      <c r="GQ157" s="70"/>
      <c r="GR157" s="70"/>
      <c r="GS157" s="70">
        <f ca="1" t="shared" si="140"/>
        <v>0</v>
      </c>
      <c r="GT157" s="31"/>
      <c r="HQ157" s="70"/>
      <c r="HR157" s="70"/>
      <c r="HS157" s="70">
        <f ca="1" t="shared" si="141"/>
        <v>0</v>
      </c>
      <c r="HT157" s="31"/>
    </row>
    <row r="158" spans="1:228">
      <c r="A158" s="22" t="str">
        <f>IF(OR(使用指南!$E$30="",比赛操作!$C$10="",$E158=""),"",ROW())</f>
        <v/>
      </c>
      <c r="B158" s="22" t="str">
        <f>IF(OR(使用指南!$E$30="",比赛操作!$C$10="",$E158=""),"",RANK($A158,$A$3:$A$514,1))</f>
        <v/>
      </c>
      <c r="C158" s="22" t="str">
        <f ca="1">IF(OR(使用指南!$E$30="",比赛操作!$C$10="",$E158=""),"",IF(比赛操作!$C$10="抽签编排",RAND(),ROW()-2))</f>
        <v/>
      </c>
      <c r="D158" s="22" t="str">
        <f ca="1" t="shared" si="133"/>
        <v/>
      </c>
      <c r="E158" s="31"/>
      <c r="F158" s="22" t="str">
        <f ca="1">IF(OR(使用指南!$E$30&lt;&gt;"√",COUNTA($E$3:$E$514)&lt;ROW()-2,COUNTBLANK($C$3:$C$514)=512),"",ROW()-2)</f>
        <v/>
      </c>
      <c r="G158" s="22" t="str">
        <f ca="1" t="shared" si="142"/>
        <v/>
      </c>
      <c r="H158" s="31" t="str">
        <f ca="1" t="shared" si="143"/>
        <v/>
      </c>
      <c r="I158" s="31"/>
      <c r="K158" s="22" t="str">
        <f ca="1">IF(OR(使用指南!$E$30&lt;&gt;"√",$F158=""),"",$F158)</f>
        <v/>
      </c>
      <c r="L158" s="22" t="str">
        <f ca="1" t="shared" si="144"/>
        <v/>
      </c>
      <c r="M158" s="39"/>
      <c r="N158" s="39"/>
      <c r="O158" s="39"/>
      <c r="P158" s="66" t="str">
        <f ca="1">IF($K158="","",IF(T158&lt;&gt;"","/",IF(比赛操作!$C$10="手动编排",$M158+$N158,IF(比赛操作!$C$10="抽签编排",417-VLOOKUP(L158,I:K,3,0)))))</f>
        <v/>
      </c>
      <c r="Q158" s="33" t="str">
        <f ca="1">IF($K158="","",IF(T158&lt;&gt;"","/",RANK($P158,$P$3:$P$434)+COUNTIF($P$3:$P158,$P158)-1))</f>
        <v/>
      </c>
      <c r="R158" s="33" t="str">
        <f ca="1" t="shared" si="145"/>
        <v/>
      </c>
      <c r="S158" s="70">
        <f ca="1" t="shared" si="146"/>
        <v>0</v>
      </c>
      <c r="T158" s="31"/>
      <c r="U158" s="67" t="str">
        <f ca="1" t="shared" si="163"/>
        <v/>
      </c>
      <c r="V158" s="67" t="str">
        <f ca="1" t="shared" si="164"/>
        <v/>
      </c>
      <c r="W158" s="67" t="str">
        <f ca="1" t="shared" si="165"/>
        <v/>
      </c>
      <c r="X158" s="67" t="str">
        <f ca="1" t="shared" si="166"/>
        <v/>
      </c>
      <c r="Y158" s="67" t="str">
        <f ca="1" t="shared" si="167"/>
        <v/>
      </c>
      <c r="Z158" s="67" t="str">
        <f ca="1" t="shared" si="168"/>
        <v/>
      </c>
      <c r="AA158" s="67" t="str">
        <f ca="1" t="shared" si="169"/>
        <v/>
      </c>
      <c r="AB158" s="67" t="str">
        <f ca="1" t="shared" si="170"/>
        <v/>
      </c>
      <c r="AQ158" s="70"/>
      <c r="AR158" s="70"/>
      <c r="AS158" s="70">
        <f ca="1" t="shared" si="134"/>
        <v>0</v>
      </c>
      <c r="AT158" s="31"/>
      <c r="BQ158" s="70"/>
      <c r="BR158" s="70"/>
      <c r="BS158" s="70">
        <f ca="1" t="shared" si="135"/>
        <v>0</v>
      </c>
      <c r="BT158" s="31"/>
      <c r="CQ158" s="70"/>
      <c r="CR158" s="70"/>
      <c r="CS158" s="70">
        <f ca="1" t="shared" si="136"/>
        <v>0</v>
      </c>
      <c r="CT158" s="31"/>
      <c r="DQ158" s="70"/>
      <c r="DR158" s="70"/>
      <c r="DS158" s="70">
        <f ca="1" t="shared" si="137"/>
        <v>0</v>
      </c>
      <c r="DT158" s="31"/>
      <c r="EQ158" s="70"/>
      <c r="ER158" s="70"/>
      <c r="ES158" s="70">
        <f ca="1" t="shared" si="138"/>
        <v>0</v>
      </c>
      <c r="ET158" s="31"/>
      <c r="FQ158" s="70"/>
      <c r="FR158" s="70"/>
      <c r="FS158" s="70">
        <f ca="1" t="shared" si="139"/>
        <v>0</v>
      </c>
      <c r="FT158" s="31"/>
      <c r="GQ158" s="70"/>
      <c r="GR158" s="70"/>
      <c r="GS158" s="70">
        <f ca="1" t="shared" si="140"/>
        <v>0</v>
      </c>
      <c r="GT158" s="31"/>
      <c r="HQ158" s="70"/>
      <c r="HR158" s="70"/>
      <c r="HS158" s="70">
        <f ca="1" t="shared" si="141"/>
        <v>0</v>
      </c>
      <c r="HT158" s="31"/>
    </row>
    <row r="159" spans="1:228">
      <c r="A159" s="22" t="str">
        <f>IF(OR(使用指南!$E$30="",比赛操作!$C$10="",$E159=""),"",ROW())</f>
        <v/>
      </c>
      <c r="B159" s="22" t="str">
        <f>IF(OR(使用指南!$E$30="",比赛操作!$C$10="",$E159=""),"",RANK($A159,$A$3:$A$514,1))</f>
        <v/>
      </c>
      <c r="C159" s="22" t="str">
        <f ca="1">IF(OR(使用指南!$E$30="",比赛操作!$C$10="",$E159=""),"",IF(比赛操作!$C$10="抽签编排",RAND(),ROW()-2))</f>
        <v/>
      </c>
      <c r="D159" s="22" t="str">
        <f ca="1" t="shared" si="133"/>
        <v/>
      </c>
      <c r="E159" s="31"/>
      <c r="F159" s="22" t="str">
        <f ca="1">IF(OR(使用指南!$E$30&lt;&gt;"√",COUNTA($E$3:$E$514)&lt;ROW()-2,COUNTBLANK($C$3:$C$514)=512),"",ROW()-2)</f>
        <v/>
      </c>
      <c r="G159" s="22" t="str">
        <f ca="1" t="shared" si="142"/>
        <v/>
      </c>
      <c r="H159" s="31" t="str">
        <f ca="1" t="shared" si="143"/>
        <v/>
      </c>
      <c r="I159" s="31"/>
      <c r="K159" s="22" t="str">
        <f ca="1">IF(OR(使用指南!$E$30&lt;&gt;"√",$F159=""),"",$F159)</f>
        <v/>
      </c>
      <c r="L159" s="22" t="str">
        <f ca="1" t="shared" si="144"/>
        <v/>
      </c>
      <c r="M159" s="39"/>
      <c r="N159" s="39"/>
      <c r="O159" s="39"/>
      <c r="P159" s="66" t="str">
        <f ca="1">IF($K159="","",IF(T159&lt;&gt;"","/",IF(比赛操作!$C$10="手动编排",$M159+$N159,IF(比赛操作!$C$10="抽签编排",417-VLOOKUP(L159,I:K,3,0)))))</f>
        <v/>
      </c>
      <c r="Q159" s="33" t="str">
        <f ca="1">IF($K159="","",IF(T159&lt;&gt;"","/",RANK($P159,$P$3:$P$434)+COUNTIF($P$3:$P159,$P159)-1))</f>
        <v/>
      </c>
      <c r="R159" s="33" t="str">
        <f ca="1" t="shared" si="145"/>
        <v/>
      </c>
      <c r="S159" s="70">
        <f ca="1" t="shared" si="146"/>
        <v>0</v>
      </c>
      <c r="T159" s="31"/>
      <c r="U159" s="67" t="str">
        <f ca="1" t="shared" si="163"/>
        <v/>
      </c>
      <c r="V159" s="67" t="str">
        <f ca="1" t="shared" si="164"/>
        <v/>
      </c>
      <c r="W159" s="67" t="str">
        <f ca="1" t="shared" si="165"/>
        <v/>
      </c>
      <c r="X159" s="67" t="str">
        <f ca="1" t="shared" si="166"/>
        <v/>
      </c>
      <c r="Y159" s="67" t="str">
        <f ca="1" t="shared" si="167"/>
        <v/>
      </c>
      <c r="Z159" s="67" t="str">
        <f ca="1" t="shared" si="168"/>
        <v/>
      </c>
      <c r="AA159" s="67" t="str">
        <f ca="1" t="shared" si="169"/>
        <v/>
      </c>
      <c r="AB159" s="67" t="str">
        <f ca="1" t="shared" si="170"/>
        <v/>
      </c>
      <c r="AQ159" s="70"/>
      <c r="AR159" s="70"/>
      <c r="AS159" s="70">
        <f ca="1" t="shared" si="134"/>
        <v>0</v>
      </c>
      <c r="AT159" s="31"/>
      <c r="BQ159" s="70"/>
      <c r="BR159" s="70"/>
      <c r="BS159" s="70">
        <f ca="1" t="shared" si="135"/>
        <v>0</v>
      </c>
      <c r="BT159" s="31"/>
      <c r="CQ159" s="70"/>
      <c r="CR159" s="70"/>
      <c r="CS159" s="70">
        <f ca="1" t="shared" si="136"/>
        <v>0</v>
      </c>
      <c r="CT159" s="31"/>
      <c r="DQ159" s="70"/>
      <c r="DR159" s="70"/>
      <c r="DS159" s="70">
        <f ca="1" t="shared" si="137"/>
        <v>0</v>
      </c>
      <c r="DT159" s="31"/>
      <c r="EQ159" s="70"/>
      <c r="ER159" s="70"/>
      <c r="ES159" s="70">
        <f ca="1" t="shared" si="138"/>
        <v>0</v>
      </c>
      <c r="ET159" s="31"/>
      <c r="FQ159" s="70"/>
      <c r="FR159" s="70"/>
      <c r="FS159" s="70">
        <f ca="1" t="shared" si="139"/>
        <v>0</v>
      </c>
      <c r="FT159" s="31"/>
      <c r="GQ159" s="70"/>
      <c r="GR159" s="70"/>
      <c r="GS159" s="70">
        <f ca="1" t="shared" si="140"/>
        <v>0</v>
      </c>
      <c r="GT159" s="31"/>
      <c r="HQ159" s="70"/>
      <c r="HR159" s="70"/>
      <c r="HS159" s="70">
        <f ca="1" t="shared" si="141"/>
        <v>0</v>
      </c>
      <c r="HT159" s="31"/>
    </row>
    <row r="160" spans="1:228">
      <c r="A160" s="22" t="str">
        <f>IF(OR(使用指南!$E$30="",比赛操作!$C$10="",$E160=""),"",ROW())</f>
        <v/>
      </c>
      <c r="B160" s="22" t="str">
        <f>IF(OR(使用指南!$E$30="",比赛操作!$C$10="",$E160=""),"",RANK($A160,$A$3:$A$514,1))</f>
        <v/>
      </c>
      <c r="C160" s="22" t="str">
        <f ca="1">IF(OR(使用指南!$E$30="",比赛操作!$C$10="",$E160=""),"",IF(比赛操作!$C$10="抽签编排",RAND(),ROW()-2))</f>
        <v/>
      </c>
      <c r="D160" s="22" t="str">
        <f ca="1" t="shared" si="133"/>
        <v/>
      </c>
      <c r="E160" s="31"/>
      <c r="F160" s="22" t="str">
        <f ca="1">IF(OR(使用指南!$E$30&lt;&gt;"√",COUNTA($E$3:$E$514)&lt;ROW()-2,COUNTBLANK($C$3:$C$514)=512),"",ROW()-2)</f>
        <v/>
      </c>
      <c r="G160" s="22" t="str">
        <f ca="1" t="shared" si="142"/>
        <v/>
      </c>
      <c r="H160" s="31" t="str">
        <f ca="1" t="shared" si="143"/>
        <v/>
      </c>
      <c r="I160" s="31"/>
      <c r="K160" s="22" t="str">
        <f ca="1">IF(OR(使用指南!$E$30&lt;&gt;"√",$F160=""),"",$F160)</f>
        <v/>
      </c>
      <c r="L160" s="22" t="str">
        <f ca="1" t="shared" si="144"/>
        <v/>
      </c>
      <c r="M160" s="39"/>
      <c r="N160" s="39"/>
      <c r="O160" s="39"/>
      <c r="P160" s="66" t="str">
        <f ca="1">IF($K160="","",IF(T160&lt;&gt;"","/",IF(比赛操作!$C$10="手动编排",$M160+$N160,IF(比赛操作!$C$10="抽签编排",417-VLOOKUP(L160,I:K,3,0)))))</f>
        <v/>
      </c>
      <c r="Q160" s="33" t="str">
        <f ca="1">IF($K160="","",IF(T160&lt;&gt;"","/",RANK($P160,$P$3:$P$434)+COUNTIF($P$3:$P160,$P160)-1))</f>
        <v/>
      </c>
      <c r="R160" s="33" t="str">
        <f ca="1" t="shared" si="145"/>
        <v/>
      </c>
      <c r="S160" s="70">
        <f ca="1" t="shared" si="146"/>
        <v>0</v>
      </c>
      <c r="T160" s="31"/>
      <c r="U160" s="67" t="str">
        <f ca="1" t="shared" si="163"/>
        <v/>
      </c>
      <c r="V160" s="67" t="str">
        <f ca="1" t="shared" si="164"/>
        <v/>
      </c>
      <c r="W160" s="67" t="str">
        <f ca="1" t="shared" si="165"/>
        <v/>
      </c>
      <c r="X160" s="67" t="str">
        <f ca="1" t="shared" si="166"/>
        <v/>
      </c>
      <c r="Y160" s="67" t="str">
        <f ca="1" t="shared" si="167"/>
        <v/>
      </c>
      <c r="Z160" s="67" t="str">
        <f ca="1" t="shared" si="168"/>
        <v/>
      </c>
      <c r="AA160" s="67" t="str">
        <f ca="1" t="shared" si="169"/>
        <v/>
      </c>
      <c r="AB160" s="67" t="str">
        <f ca="1" t="shared" si="170"/>
        <v/>
      </c>
      <c r="AQ160" s="70"/>
      <c r="AR160" s="70"/>
      <c r="AS160" s="70">
        <f ca="1" t="shared" si="134"/>
        <v>0</v>
      </c>
      <c r="AT160" s="31"/>
      <c r="BQ160" s="70"/>
      <c r="BR160" s="70"/>
      <c r="BS160" s="70">
        <f ca="1" t="shared" si="135"/>
        <v>0</v>
      </c>
      <c r="BT160" s="31"/>
      <c r="CQ160" s="70"/>
      <c r="CR160" s="70"/>
      <c r="CS160" s="70">
        <f ca="1" t="shared" si="136"/>
        <v>0</v>
      </c>
      <c r="CT160" s="31"/>
      <c r="DQ160" s="70"/>
      <c r="DR160" s="70"/>
      <c r="DS160" s="70">
        <f ca="1" t="shared" si="137"/>
        <v>0</v>
      </c>
      <c r="DT160" s="31"/>
      <c r="EQ160" s="70"/>
      <c r="ER160" s="70"/>
      <c r="ES160" s="70">
        <f ca="1" t="shared" si="138"/>
        <v>0</v>
      </c>
      <c r="ET160" s="31"/>
      <c r="FQ160" s="70"/>
      <c r="FR160" s="70"/>
      <c r="FS160" s="70">
        <f ca="1" t="shared" si="139"/>
        <v>0</v>
      </c>
      <c r="FT160" s="31"/>
      <c r="GQ160" s="70"/>
      <c r="GR160" s="70"/>
      <c r="GS160" s="70">
        <f ca="1" t="shared" si="140"/>
        <v>0</v>
      </c>
      <c r="GT160" s="31"/>
      <c r="HQ160" s="70"/>
      <c r="HR160" s="70"/>
      <c r="HS160" s="70">
        <f ca="1" t="shared" si="141"/>
        <v>0</v>
      </c>
      <c r="HT160" s="31"/>
    </row>
    <row r="161" spans="1:228">
      <c r="A161" s="22" t="str">
        <f>IF(OR(使用指南!$E$30="",比赛操作!$C$10="",$E161=""),"",ROW())</f>
        <v/>
      </c>
      <c r="B161" s="22" t="str">
        <f>IF(OR(使用指南!$E$30="",比赛操作!$C$10="",$E161=""),"",RANK($A161,$A$3:$A$514,1))</f>
        <v/>
      </c>
      <c r="C161" s="22" t="str">
        <f ca="1">IF(OR(使用指南!$E$30="",比赛操作!$C$10="",$E161=""),"",IF(比赛操作!$C$10="抽签编排",RAND(),ROW()-2))</f>
        <v/>
      </c>
      <c r="D161" s="22" t="str">
        <f ca="1" t="shared" si="133"/>
        <v/>
      </c>
      <c r="E161" s="31"/>
      <c r="F161" s="22" t="str">
        <f ca="1">IF(OR(使用指南!$E$30&lt;&gt;"√",COUNTA($E$3:$E$514)&lt;ROW()-2,COUNTBLANK($C$3:$C$514)=512),"",ROW()-2)</f>
        <v/>
      </c>
      <c r="G161" s="22" t="str">
        <f ca="1" t="shared" si="142"/>
        <v/>
      </c>
      <c r="H161" s="31" t="str">
        <f ca="1" t="shared" si="143"/>
        <v/>
      </c>
      <c r="I161" s="31"/>
      <c r="K161" s="22" t="str">
        <f ca="1">IF(OR(使用指南!$E$30&lt;&gt;"√",$F161=""),"",$F161)</f>
        <v/>
      </c>
      <c r="L161" s="22" t="str">
        <f ca="1" t="shared" si="144"/>
        <v/>
      </c>
      <c r="M161" s="39"/>
      <c r="N161" s="39"/>
      <c r="O161" s="39"/>
      <c r="P161" s="66" t="str">
        <f ca="1">IF($K161="","",IF(T161&lt;&gt;"","/",IF(比赛操作!$C$10="手动编排",$M161+$N161,IF(比赛操作!$C$10="抽签编排",417-VLOOKUP(L161,I:K,3,0)))))</f>
        <v/>
      </c>
      <c r="Q161" s="33" t="str">
        <f ca="1">IF($K161="","",IF(T161&lt;&gt;"","/",RANK($P161,$P$3:$P$434)+COUNTIF($P$3:$P161,$P161)-1))</f>
        <v/>
      </c>
      <c r="R161" s="33" t="str">
        <f ca="1" t="shared" si="145"/>
        <v/>
      </c>
      <c r="S161" s="70">
        <f ca="1" t="shared" si="146"/>
        <v>0</v>
      </c>
      <c r="T161" s="31"/>
      <c r="U161" s="67" t="str">
        <f ca="1" t="shared" si="163"/>
        <v/>
      </c>
      <c r="V161" s="67" t="str">
        <f ca="1" t="shared" si="164"/>
        <v/>
      </c>
      <c r="W161" s="67" t="str">
        <f ca="1" t="shared" si="165"/>
        <v/>
      </c>
      <c r="X161" s="67" t="str">
        <f ca="1" t="shared" si="166"/>
        <v/>
      </c>
      <c r="Y161" s="67" t="str">
        <f ca="1" t="shared" si="167"/>
        <v/>
      </c>
      <c r="Z161" s="67" t="str">
        <f ca="1" t="shared" si="168"/>
        <v/>
      </c>
      <c r="AA161" s="67" t="str">
        <f ca="1" t="shared" si="169"/>
        <v/>
      </c>
      <c r="AB161" s="67" t="str">
        <f ca="1" t="shared" si="170"/>
        <v/>
      </c>
      <c r="AQ161" s="70"/>
      <c r="AR161" s="70"/>
      <c r="AS161" s="70">
        <f ca="1" t="shared" si="134"/>
        <v>0</v>
      </c>
      <c r="AT161" s="31"/>
      <c r="BQ161" s="70"/>
      <c r="BR161" s="70"/>
      <c r="BS161" s="70">
        <f ca="1" t="shared" si="135"/>
        <v>0</v>
      </c>
      <c r="BT161" s="31"/>
      <c r="CQ161" s="70"/>
      <c r="CR161" s="70"/>
      <c r="CS161" s="70">
        <f ca="1" t="shared" si="136"/>
        <v>0</v>
      </c>
      <c r="CT161" s="31"/>
      <c r="DQ161" s="70"/>
      <c r="DR161" s="70"/>
      <c r="DS161" s="70">
        <f ca="1" t="shared" si="137"/>
        <v>0</v>
      </c>
      <c r="DT161" s="31"/>
      <c r="EQ161" s="70"/>
      <c r="ER161" s="70"/>
      <c r="ES161" s="70">
        <f ca="1" t="shared" si="138"/>
        <v>0</v>
      </c>
      <c r="ET161" s="31"/>
      <c r="FQ161" s="70"/>
      <c r="FR161" s="70"/>
      <c r="FS161" s="70">
        <f ca="1" t="shared" si="139"/>
        <v>0</v>
      </c>
      <c r="FT161" s="31"/>
      <c r="GQ161" s="70"/>
      <c r="GR161" s="70"/>
      <c r="GS161" s="70">
        <f ca="1" t="shared" si="140"/>
        <v>0</v>
      </c>
      <c r="GT161" s="31"/>
      <c r="HQ161" s="70"/>
      <c r="HR161" s="70"/>
      <c r="HS161" s="70">
        <f ca="1" t="shared" si="141"/>
        <v>0</v>
      </c>
      <c r="HT161" s="31"/>
    </row>
    <row r="162" spans="1:228">
      <c r="A162" s="22" t="str">
        <f>IF(OR(使用指南!$E$30="",比赛操作!$C$10="",$E162=""),"",ROW())</f>
        <v/>
      </c>
      <c r="B162" s="22" t="str">
        <f>IF(OR(使用指南!$E$30="",比赛操作!$C$10="",$E162=""),"",RANK($A162,$A$3:$A$514,1))</f>
        <v/>
      </c>
      <c r="C162" s="22" t="str">
        <f ca="1">IF(OR(使用指南!$E$30="",比赛操作!$C$10="",$E162=""),"",IF(比赛操作!$C$10="抽签编排",RAND(),ROW()-2))</f>
        <v/>
      </c>
      <c r="D162" s="22" t="str">
        <f ca="1" t="shared" si="133"/>
        <v/>
      </c>
      <c r="E162" s="31"/>
      <c r="F162" s="22" t="str">
        <f ca="1">IF(OR(使用指南!$E$30&lt;&gt;"√",COUNTA($E$3:$E$514)&lt;ROW()-2,COUNTBLANK($C$3:$C$514)=512),"",ROW()-2)</f>
        <v/>
      </c>
      <c r="G162" s="22" t="str">
        <f ca="1" t="shared" si="142"/>
        <v/>
      </c>
      <c r="H162" s="31" t="str">
        <f ca="1" t="shared" si="143"/>
        <v/>
      </c>
      <c r="I162" s="31"/>
      <c r="K162" s="22" t="str">
        <f ca="1">IF(OR(使用指南!$E$30&lt;&gt;"√",$F162=""),"",$F162)</f>
        <v/>
      </c>
      <c r="L162" s="22" t="str">
        <f ca="1" t="shared" si="144"/>
        <v/>
      </c>
      <c r="M162" s="39"/>
      <c r="N162" s="39"/>
      <c r="O162" s="39"/>
      <c r="P162" s="66" t="str">
        <f ca="1">IF($K162="","",IF(T162&lt;&gt;"","/",IF(比赛操作!$C$10="手动编排",$M162+$N162,IF(比赛操作!$C$10="抽签编排",417-VLOOKUP(L162,I:K,3,0)))))</f>
        <v/>
      </c>
      <c r="Q162" s="33" t="str">
        <f ca="1">IF($K162="","",IF(T162&lt;&gt;"","/",RANK($P162,$P$3:$P$434)+COUNTIF($P$3:$P162,$P162)-1))</f>
        <v/>
      </c>
      <c r="R162" s="33" t="str">
        <f ca="1" t="shared" si="145"/>
        <v/>
      </c>
      <c r="S162" s="70">
        <f ca="1" t="shared" si="146"/>
        <v>0</v>
      </c>
      <c r="T162" s="31"/>
      <c r="U162" s="67" t="str">
        <f ca="1" t="shared" si="163"/>
        <v/>
      </c>
      <c r="V162" s="67" t="str">
        <f ca="1" t="shared" si="164"/>
        <v/>
      </c>
      <c r="W162" s="67" t="str">
        <f ca="1" t="shared" si="165"/>
        <v/>
      </c>
      <c r="X162" s="67" t="str">
        <f ca="1" t="shared" si="166"/>
        <v/>
      </c>
      <c r="Y162" s="67" t="str">
        <f ca="1" t="shared" si="167"/>
        <v/>
      </c>
      <c r="Z162" s="67" t="str">
        <f ca="1" t="shared" si="168"/>
        <v/>
      </c>
      <c r="AA162" s="67" t="str">
        <f ca="1" t="shared" si="169"/>
        <v/>
      </c>
      <c r="AB162" s="67" t="str">
        <f ca="1" t="shared" si="170"/>
        <v/>
      </c>
      <c r="AQ162" s="70"/>
      <c r="AR162" s="70"/>
      <c r="AS162" s="70">
        <f ca="1" t="shared" si="134"/>
        <v>0</v>
      </c>
      <c r="AT162" s="31"/>
      <c r="BQ162" s="70"/>
      <c r="BR162" s="70"/>
      <c r="BS162" s="70">
        <f ca="1" t="shared" si="135"/>
        <v>0</v>
      </c>
      <c r="BT162" s="31"/>
      <c r="CQ162" s="70"/>
      <c r="CR162" s="70"/>
      <c r="CS162" s="70">
        <f ca="1" t="shared" si="136"/>
        <v>0</v>
      </c>
      <c r="CT162" s="31"/>
      <c r="DQ162" s="70"/>
      <c r="DR162" s="70"/>
      <c r="DS162" s="70">
        <f ca="1" t="shared" si="137"/>
        <v>0</v>
      </c>
      <c r="DT162" s="31"/>
      <c r="EQ162" s="70"/>
      <c r="ER162" s="70"/>
      <c r="ES162" s="70">
        <f ca="1" t="shared" si="138"/>
        <v>0</v>
      </c>
      <c r="ET162" s="31"/>
      <c r="FQ162" s="70"/>
      <c r="FR162" s="70"/>
      <c r="FS162" s="70">
        <f ca="1" t="shared" si="139"/>
        <v>0</v>
      </c>
      <c r="FT162" s="31"/>
      <c r="GQ162" s="70"/>
      <c r="GR162" s="70"/>
      <c r="GS162" s="70">
        <f ca="1" t="shared" si="140"/>
        <v>0</v>
      </c>
      <c r="GT162" s="31"/>
      <c r="HQ162" s="70"/>
      <c r="HR162" s="70"/>
      <c r="HS162" s="70">
        <f ca="1" t="shared" si="141"/>
        <v>0</v>
      </c>
      <c r="HT162" s="31"/>
    </row>
    <row r="163" spans="1:228">
      <c r="A163" s="22" t="str">
        <f>IF(OR(使用指南!$E$30="",比赛操作!$C$10="",$E163=""),"",ROW())</f>
        <v/>
      </c>
      <c r="B163" s="22" t="str">
        <f>IF(OR(使用指南!$E$30="",比赛操作!$C$10="",$E163=""),"",RANK($A163,$A$3:$A$514,1))</f>
        <v/>
      </c>
      <c r="C163" s="22" t="str">
        <f ca="1">IF(OR(使用指南!$E$30="",比赛操作!$C$10="",$E163=""),"",IF(比赛操作!$C$10="抽签编排",RAND(),ROW()-2))</f>
        <v/>
      </c>
      <c r="D163" s="22" t="str">
        <f ca="1" t="shared" si="133"/>
        <v/>
      </c>
      <c r="E163" s="31"/>
      <c r="F163" s="22" t="str">
        <f ca="1">IF(OR(使用指南!$E$30&lt;&gt;"√",COUNTA($E$3:$E$514)&lt;ROW()-2,COUNTBLANK($C$3:$C$514)=512),"",ROW()-2)</f>
        <v/>
      </c>
      <c r="G163" s="22" t="str">
        <f ca="1" t="shared" si="142"/>
        <v/>
      </c>
      <c r="H163" s="31" t="str">
        <f ca="1" t="shared" si="143"/>
        <v/>
      </c>
      <c r="I163" s="31"/>
      <c r="K163" s="22" t="str">
        <f ca="1">IF(OR(使用指南!$E$30&lt;&gt;"√",$F163=""),"",$F163)</f>
        <v/>
      </c>
      <c r="L163" s="22" t="str">
        <f ca="1" t="shared" si="144"/>
        <v/>
      </c>
      <c r="M163" s="39"/>
      <c r="N163" s="39"/>
      <c r="O163" s="39"/>
      <c r="P163" s="66" t="str">
        <f ca="1">IF($K163="","",IF(T163&lt;&gt;"","/",IF(比赛操作!$C$10="手动编排",$M163+$N163,IF(比赛操作!$C$10="抽签编排",417-VLOOKUP(L163,I:K,3,0)))))</f>
        <v/>
      </c>
      <c r="Q163" s="33" t="str">
        <f ca="1">IF($K163="","",IF(T163&lt;&gt;"","/",RANK($P163,$P$3:$P$434)+COUNTIF($P$3:$P163,$P163)-1))</f>
        <v/>
      </c>
      <c r="R163" s="33" t="str">
        <f ca="1" t="shared" si="145"/>
        <v/>
      </c>
      <c r="S163" s="70">
        <f ca="1" t="shared" si="146"/>
        <v>0</v>
      </c>
      <c r="T163" s="31"/>
      <c r="U163" s="67" t="str">
        <f ca="1" t="shared" si="163"/>
        <v/>
      </c>
      <c r="V163" s="67" t="str">
        <f ca="1" t="shared" si="164"/>
        <v/>
      </c>
      <c r="W163" s="67" t="str">
        <f ca="1" t="shared" si="165"/>
        <v/>
      </c>
      <c r="X163" s="67" t="str">
        <f ca="1" t="shared" si="166"/>
        <v/>
      </c>
      <c r="Y163" s="67" t="str">
        <f ca="1" t="shared" si="167"/>
        <v/>
      </c>
      <c r="Z163" s="67" t="str">
        <f ca="1" t="shared" si="168"/>
        <v/>
      </c>
      <c r="AA163" s="67" t="str">
        <f ca="1" t="shared" si="169"/>
        <v/>
      </c>
      <c r="AB163" s="67" t="str">
        <f ca="1" t="shared" si="170"/>
        <v/>
      </c>
      <c r="AQ163" s="70"/>
      <c r="AR163" s="70"/>
      <c r="AS163" s="70">
        <f ca="1" t="shared" si="134"/>
        <v>0</v>
      </c>
      <c r="AT163" s="31"/>
      <c r="BQ163" s="70"/>
      <c r="BR163" s="70"/>
      <c r="BS163" s="70">
        <f ca="1" t="shared" si="135"/>
        <v>0</v>
      </c>
      <c r="BT163" s="31"/>
      <c r="CQ163" s="70"/>
      <c r="CR163" s="70"/>
      <c r="CS163" s="70">
        <f ca="1" t="shared" si="136"/>
        <v>0</v>
      </c>
      <c r="CT163" s="31"/>
      <c r="DQ163" s="70"/>
      <c r="DR163" s="70"/>
      <c r="DS163" s="70">
        <f ca="1" t="shared" si="137"/>
        <v>0</v>
      </c>
      <c r="DT163" s="31"/>
      <c r="EQ163" s="70"/>
      <c r="ER163" s="70"/>
      <c r="ES163" s="70">
        <f ca="1" t="shared" si="138"/>
        <v>0</v>
      </c>
      <c r="ET163" s="31"/>
      <c r="FQ163" s="70"/>
      <c r="FR163" s="70"/>
      <c r="FS163" s="70">
        <f ca="1" t="shared" si="139"/>
        <v>0</v>
      </c>
      <c r="FT163" s="31"/>
      <c r="GQ163" s="70"/>
      <c r="GR163" s="70"/>
      <c r="GS163" s="70">
        <f ca="1" t="shared" si="140"/>
        <v>0</v>
      </c>
      <c r="GT163" s="31"/>
      <c r="HQ163" s="70"/>
      <c r="HR163" s="70"/>
      <c r="HS163" s="70">
        <f ca="1" t="shared" si="141"/>
        <v>0</v>
      </c>
      <c r="HT163" s="31"/>
    </row>
    <row r="164" spans="1:228">
      <c r="A164" s="22" t="str">
        <f>IF(OR(使用指南!$E$30="",比赛操作!$C$10="",$E164=""),"",ROW())</f>
        <v/>
      </c>
      <c r="B164" s="22" t="str">
        <f>IF(OR(使用指南!$E$30="",比赛操作!$C$10="",$E164=""),"",RANK($A164,$A$3:$A$514,1))</f>
        <v/>
      </c>
      <c r="C164" s="22" t="str">
        <f ca="1">IF(OR(使用指南!$E$30="",比赛操作!$C$10="",$E164=""),"",IF(比赛操作!$C$10="抽签编排",RAND(),ROW()-2))</f>
        <v/>
      </c>
      <c r="D164" s="22" t="str">
        <f ca="1" t="shared" si="133"/>
        <v/>
      </c>
      <c r="E164" s="31"/>
      <c r="F164" s="22" t="str">
        <f ca="1">IF(OR(使用指南!$E$30&lt;&gt;"√",COUNTA($E$3:$E$514)&lt;ROW()-2,COUNTBLANK($C$3:$C$514)=512),"",ROW()-2)</f>
        <v/>
      </c>
      <c r="G164" s="22" t="str">
        <f ca="1" t="shared" si="142"/>
        <v/>
      </c>
      <c r="H164" s="31" t="str">
        <f ca="1" t="shared" si="143"/>
        <v/>
      </c>
      <c r="I164" s="31"/>
      <c r="K164" s="22" t="str">
        <f ca="1">IF(OR(使用指南!$E$30&lt;&gt;"√",$F164=""),"",$F164)</f>
        <v/>
      </c>
      <c r="L164" s="22" t="str">
        <f ca="1" t="shared" si="144"/>
        <v/>
      </c>
      <c r="M164" s="39"/>
      <c r="N164" s="39"/>
      <c r="O164" s="39"/>
      <c r="P164" s="66" t="str">
        <f ca="1">IF($K164="","",IF(T164&lt;&gt;"","/",IF(比赛操作!$C$10="手动编排",$M164+$N164,IF(比赛操作!$C$10="抽签编排",417-VLOOKUP(L164,I:K,3,0)))))</f>
        <v/>
      </c>
      <c r="Q164" s="33" t="str">
        <f ca="1">IF($K164="","",IF(T164&lt;&gt;"","/",RANK($P164,$P$3:$P$434)+COUNTIF($P$3:$P164,$P164)-1))</f>
        <v/>
      </c>
      <c r="R164" s="33" t="str">
        <f ca="1" t="shared" si="145"/>
        <v/>
      </c>
      <c r="S164" s="70">
        <f ca="1" t="shared" si="146"/>
        <v>0</v>
      </c>
      <c r="T164" s="31"/>
      <c r="U164" s="67" t="str">
        <f ca="1" t="shared" ref="U164:U173" si="171">IF(INDIRECT(ADDRESS(ROW(),COLUMN($T:$T)+26*(COLUMN()-COLUMN($T:$T))))="","",INDIRECT(ADDRESS(ROW(),COLUMN($T:$T)+26*(COLUMN()-COLUMN($T:$T)))))</f>
        <v/>
      </c>
      <c r="V164" s="67" t="str">
        <f ca="1" t="shared" ref="V164:V173" si="172">IF(INDIRECT(ADDRESS(ROW(),COLUMN($T:$T)+26*(COLUMN()-COLUMN($T:$T))))="","",INDIRECT(ADDRESS(ROW(),COLUMN($T:$T)+26*(COLUMN()-COLUMN($T:$T)))))</f>
        <v/>
      </c>
      <c r="W164" s="67" t="str">
        <f ca="1" t="shared" ref="W164:W173" si="173">IF(INDIRECT(ADDRESS(ROW(),COLUMN($T:$T)+26*(COLUMN()-COLUMN($T:$T))))="","",INDIRECT(ADDRESS(ROW(),COLUMN($T:$T)+26*(COLUMN()-COLUMN($T:$T)))))</f>
        <v/>
      </c>
      <c r="X164" s="67" t="str">
        <f ca="1" t="shared" ref="X164:X173" si="174">IF(INDIRECT(ADDRESS(ROW(),COLUMN($T:$T)+26*(COLUMN()-COLUMN($T:$T))))="","",INDIRECT(ADDRESS(ROW(),COLUMN($T:$T)+26*(COLUMN()-COLUMN($T:$T)))))</f>
        <v/>
      </c>
      <c r="Y164" s="67" t="str">
        <f ca="1" t="shared" ref="Y164:Y173" si="175">IF(INDIRECT(ADDRESS(ROW(),COLUMN($T:$T)+26*(COLUMN()-COLUMN($T:$T))))="","",INDIRECT(ADDRESS(ROW(),COLUMN($T:$T)+26*(COLUMN()-COLUMN($T:$T)))))</f>
        <v/>
      </c>
      <c r="Z164" s="67" t="str">
        <f ca="1" t="shared" ref="Z164:Z173" si="176">IF(INDIRECT(ADDRESS(ROW(),COLUMN($T:$T)+26*(COLUMN()-COLUMN($T:$T))))="","",INDIRECT(ADDRESS(ROW(),COLUMN($T:$T)+26*(COLUMN()-COLUMN($T:$T)))))</f>
        <v/>
      </c>
      <c r="AA164" s="67" t="str">
        <f ca="1" t="shared" ref="AA164:AA173" si="177">IF(INDIRECT(ADDRESS(ROW(),COLUMN($T:$T)+26*(COLUMN()-COLUMN($T:$T))))="","",INDIRECT(ADDRESS(ROW(),COLUMN($T:$T)+26*(COLUMN()-COLUMN($T:$T)))))</f>
        <v/>
      </c>
      <c r="AB164" s="67" t="str">
        <f ca="1" t="shared" ref="AB164:AB173" si="178">IF(INDIRECT(ADDRESS(ROW(),COLUMN($T:$T)+26*(COLUMN()-COLUMN($T:$T))))="","",INDIRECT(ADDRESS(ROW(),COLUMN($T:$T)+26*(COLUMN()-COLUMN($T:$T)))))</f>
        <v/>
      </c>
      <c r="AQ164" s="70"/>
      <c r="AR164" s="70"/>
      <c r="AS164" s="70">
        <f ca="1" t="shared" si="134"/>
        <v>0</v>
      </c>
      <c r="AT164" s="31"/>
      <c r="BQ164" s="70"/>
      <c r="BR164" s="70"/>
      <c r="BS164" s="70">
        <f ca="1" t="shared" si="135"/>
        <v>0</v>
      </c>
      <c r="BT164" s="31"/>
      <c r="CQ164" s="70"/>
      <c r="CR164" s="70"/>
      <c r="CS164" s="70">
        <f ca="1" t="shared" si="136"/>
        <v>0</v>
      </c>
      <c r="CT164" s="31"/>
      <c r="DQ164" s="70"/>
      <c r="DR164" s="70"/>
      <c r="DS164" s="70">
        <f ca="1" t="shared" si="137"/>
        <v>0</v>
      </c>
      <c r="DT164" s="31"/>
      <c r="EQ164" s="70"/>
      <c r="ER164" s="70"/>
      <c r="ES164" s="70">
        <f ca="1" t="shared" si="138"/>
        <v>0</v>
      </c>
      <c r="ET164" s="31"/>
      <c r="FQ164" s="70"/>
      <c r="FR164" s="70"/>
      <c r="FS164" s="70">
        <f ca="1" t="shared" si="139"/>
        <v>0</v>
      </c>
      <c r="FT164" s="31"/>
      <c r="GQ164" s="70"/>
      <c r="GR164" s="70"/>
      <c r="GS164" s="70">
        <f ca="1" t="shared" si="140"/>
        <v>0</v>
      </c>
      <c r="GT164" s="31"/>
      <c r="HQ164" s="70"/>
      <c r="HR164" s="70"/>
      <c r="HS164" s="70">
        <f ca="1" t="shared" si="141"/>
        <v>0</v>
      </c>
      <c r="HT164" s="31"/>
    </row>
    <row r="165" spans="1:228">
      <c r="A165" s="22" t="str">
        <f>IF(OR(使用指南!$E$30="",比赛操作!$C$10="",$E165=""),"",ROW())</f>
        <v/>
      </c>
      <c r="B165" s="22" t="str">
        <f>IF(OR(使用指南!$E$30="",比赛操作!$C$10="",$E165=""),"",RANK($A165,$A$3:$A$514,1))</f>
        <v/>
      </c>
      <c r="C165" s="22" t="str">
        <f ca="1">IF(OR(使用指南!$E$30="",比赛操作!$C$10="",$E165=""),"",IF(比赛操作!$C$10="抽签编排",RAND(),ROW()-2))</f>
        <v/>
      </c>
      <c r="D165" s="22" t="str">
        <f ca="1" t="shared" si="133"/>
        <v/>
      </c>
      <c r="E165" s="31"/>
      <c r="F165" s="22" t="str">
        <f ca="1">IF(OR(使用指南!$E$30&lt;&gt;"√",COUNTA($E$3:$E$514)&lt;ROW()-2,COUNTBLANK($C$3:$C$514)=512),"",ROW()-2)</f>
        <v/>
      </c>
      <c r="G165" s="22" t="str">
        <f ca="1" t="shared" si="142"/>
        <v/>
      </c>
      <c r="H165" s="31" t="str">
        <f ca="1" t="shared" si="143"/>
        <v/>
      </c>
      <c r="I165" s="31"/>
      <c r="K165" s="22" t="str">
        <f ca="1">IF(OR(使用指南!$E$30&lt;&gt;"√",$F165=""),"",$F165)</f>
        <v/>
      </c>
      <c r="L165" s="22" t="str">
        <f ca="1" t="shared" si="144"/>
        <v/>
      </c>
      <c r="M165" s="39"/>
      <c r="N165" s="39"/>
      <c r="O165" s="39"/>
      <c r="P165" s="66" t="str">
        <f ca="1">IF($K165="","",IF(T165&lt;&gt;"","/",IF(比赛操作!$C$10="手动编排",$M165+$N165,IF(比赛操作!$C$10="抽签编排",417-VLOOKUP(L165,I:K,3,0)))))</f>
        <v/>
      </c>
      <c r="Q165" s="33" t="str">
        <f ca="1">IF($K165="","",IF(T165&lt;&gt;"","/",RANK($P165,$P$3:$P$434)+COUNTIF($P$3:$P165,$P165)-1))</f>
        <v/>
      </c>
      <c r="R165" s="33" t="str">
        <f ca="1" t="shared" si="145"/>
        <v/>
      </c>
      <c r="S165" s="70">
        <f ca="1" t="shared" si="146"/>
        <v>0</v>
      </c>
      <c r="T165" s="31"/>
      <c r="U165" s="67" t="str">
        <f ca="1" t="shared" si="171"/>
        <v/>
      </c>
      <c r="V165" s="67" t="str">
        <f ca="1" t="shared" si="172"/>
        <v/>
      </c>
      <c r="W165" s="67" t="str">
        <f ca="1" t="shared" si="173"/>
        <v/>
      </c>
      <c r="X165" s="67" t="str">
        <f ca="1" t="shared" si="174"/>
        <v/>
      </c>
      <c r="Y165" s="67" t="str">
        <f ca="1" t="shared" si="175"/>
        <v/>
      </c>
      <c r="Z165" s="67" t="str">
        <f ca="1" t="shared" si="176"/>
        <v/>
      </c>
      <c r="AA165" s="67" t="str">
        <f ca="1" t="shared" si="177"/>
        <v/>
      </c>
      <c r="AB165" s="67" t="str">
        <f ca="1" t="shared" si="178"/>
        <v/>
      </c>
      <c r="AQ165" s="70"/>
      <c r="AR165" s="70"/>
      <c r="AS165" s="70">
        <f ca="1" t="shared" si="134"/>
        <v>0</v>
      </c>
      <c r="AT165" s="31"/>
      <c r="BQ165" s="70"/>
      <c r="BR165" s="70"/>
      <c r="BS165" s="70">
        <f ca="1" t="shared" si="135"/>
        <v>0</v>
      </c>
      <c r="BT165" s="31"/>
      <c r="CQ165" s="70"/>
      <c r="CR165" s="70"/>
      <c r="CS165" s="70">
        <f ca="1" t="shared" si="136"/>
        <v>0</v>
      </c>
      <c r="CT165" s="31"/>
      <c r="DQ165" s="70"/>
      <c r="DR165" s="70"/>
      <c r="DS165" s="70">
        <f ca="1" t="shared" si="137"/>
        <v>0</v>
      </c>
      <c r="DT165" s="31"/>
      <c r="EQ165" s="70"/>
      <c r="ER165" s="70"/>
      <c r="ES165" s="70">
        <f ca="1" t="shared" si="138"/>
        <v>0</v>
      </c>
      <c r="ET165" s="31"/>
      <c r="FQ165" s="70"/>
      <c r="FR165" s="70"/>
      <c r="FS165" s="70">
        <f ca="1" t="shared" si="139"/>
        <v>0</v>
      </c>
      <c r="FT165" s="31"/>
      <c r="GQ165" s="70"/>
      <c r="GR165" s="70"/>
      <c r="GS165" s="70">
        <f ca="1" t="shared" si="140"/>
        <v>0</v>
      </c>
      <c r="GT165" s="31"/>
      <c r="HQ165" s="70"/>
      <c r="HR165" s="70"/>
      <c r="HS165" s="70">
        <f ca="1" t="shared" si="141"/>
        <v>0</v>
      </c>
      <c r="HT165" s="31"/>
    </row>
    <row r="166" spans="1:228">
      <c r="A166" s="22" t="str">
        <f>IF(OR(使用指南!$E$30="",比赛操作!$C$10="",$E166=""),"",ROW())</f>
        <v/>
      </c>
      <c r="B166" s="22" t="str">
        <f>IF(OR(使用指南!$E$30="",比赛操作!$C$10="",$E166=""),"",RANK($A166,$A$3:$A$514,1))</f>
        <v/>
      </c>
      <c r="C166" s="22" t="str">
        <f ca="1">IF(OR(使用指南!$E$30="",比赛操作!$C$10="",$E166=""),"",IF(比赛操作!$C$10="抽签编排",RAND(),ROW()-2))</f>
        <v/>
      </c>
      <c r="D166" s="22" t="str">
        <f ca="1" t="shared" si="133"/>
        <v/>
      </c>
      <c r="E166" s="31"/>
      <c r="F166" s="22" t="str">
        <f ca="1">IF(OR(使用指南!$E$30&lt;&gt;"√",COUNTA($E$3:$E$514)&lt;ROW()-2,COUNTBLANK($C$3:$C$514)=512),"",ROW()-2)</f>
        <v/>
      </c>
      <c r="G166" s="22" t="str">
        <f ca="1" t="shared" si="142"/>
        <v/>
      </c>
      <c r="H166" s="31" t="str">
        <f ca="1" t="shared" si="143"/>
        <v/>
      </c>
      <c r="I166" s="31"/>
      <c r="K166" s="22" t="str">
        <f ca="1">IF(OR(使用指南!$E$30&lt;&gt;"√",$F166=""),"",$F166)</f>
        <v/>
      </c>
      <c r="L166" s="22" t="str">
        <f ca="1" t="shared" si="144"/>
        <v/>
      </c>
      <c r="M166" s="39"/>
      <c r="N166" s="39"/>
      <c r="O166" s="39"/>
      <c r="P166" s="66" t="str">
        <f ca="1">IF($K166="","",IF(T166&lt;&gt;"","/",IF(比赛操作!$C$10="手动编排",$M166+$N166,IF(比赛操作!$C$10="抽签编排",417-VLOOKUP(L166,I:K,3,0)))))</f>
        <v/>
      </c>
      <c r="Q166" s="33" t="str">
        <f ca="1">IF($K166="","",IF(T166&lt;&gt;"","/",RANK($P166,$P$3:$P$434)+COUNTIF($P$3:$P166,$P166)-1))</f>
        <v/>
      </c>
      <c r="R166" s="33" t="str">
        <f ca="1" t="shared" si="145"/>
        <v/>
      </c>
      <c r="S166" s="70">
        <f ca="1" t="shared" si="146"/>
        <v>0</v>
      </c>
      <c r="T166" s="31"/>
      <c r="U166" s="67" t="str">
        <f ca="1" t="shared" si="171"/>
        <v/>
      </c>
      <c r="V166" s="67" t="str">
        <f ca="1" t="shared" si="172"/>
        <v/>
      </c>
      <c r="W166" s="67" t="str">
        <f ca="1" t="shared" si="173"/>
        <v/>
      </c>
      <c r="X166" s="67" t="str">
        <f ca="1" t="shared" si="174"/>
        <v/>
      </c>
      <c r="Y166" s="67" t="str">
        <f ca="1" t="shared" si="175"/>
        <v/>
      </c>
      <c r="Z166" s="67" t="str">
        <f ca="1" t="shared" si="176"/>
        <v/>
      </c>
      <c r="AA166" s="67" t="str">
        <f ca="1" t="shared" si="177"/>
        <v/>
      </c>
      <c r="AB166" s="67" t="str">
        <f ca="1" t="shared" si="178"/>
        <v/>
      </c>
      <c r="AQ166" s="70"/>
      <c r="AR166" s="70"/>
      <c r="AS166" s="70">
        <f ca="1" t="shared" si="134"/>
        <v>0</v>
      </c>
      <c r="AT166" s="31"/>
      <c r="BQ166" s="70"/>
      <c r="BR166" s="70"/>
      <c r="BS166" s="70">
        <f ca="1" t="shared" si="135"/>
        <v>0</v>
      </c>
      <c r="BT166" s="31"/>
      <c r="CQ166" s="70"/>
      <c r="CR166" s="70"/>
      <c r="CS166" s="70">
        <f ca="1" t="shared" si="136"/>
        <v>0</v>
      </c>
      <c r="CT166" s="31"/>
      <c r="DQ166" s="70"/>
      <c r="DR166" s="70"/>
      <c r="DS166" s="70">
        <f ca="1" t="shared" si="137"/>
        <v>0</v>
      </c>
      <c r="DT166" s="31"/>
      <c r="EQ166" s="70"/>
      <c r="ER166" s="70"/>
      <c r="ES166" s="70">
        <f ca="1" t="shared" si="138"/>
        <v>0</v>
      </c>
      <c r="ET166" s="31"/>
      <c r="FQ166" s="70"/>
      <c r="FR166" s="70"/>
      <c r="FS166" s="70">
        <f ca="1" t="shared" si="139"/>
        <v>0</v>
      </c>
      <c r="FT166" s="31"/>
      <c r="GQ166" s="70"/>
      <c r="GR166" s="70"/>
      <c r="GS166" s="70">
        <f ca="1" t="shared" si="140"/>
        <v>0</v>
      </c>
      <c r="GT166" s="31"/>
      <c r="HQ166" s="70"/>
      <c r="HR166" s="70"/>
      <c r="HS166" s="70">
        <f ca="1" t="shared" si="141"/>
        <v>0</v>
      </c>
      <c r="HT166" s="31"/>
    </row>
    <row r="167" spans="1:228">
      <c r="A167" s="22" t="str">
        <f>IF(OR(使用指南!$E$30="",比赛操作!$C$10="",$E167=""),"",ROW())</f>
        <v/>
      </c>
      <c r="B167" s="22" t="str">
        <f>IF(OR(使用指南!$E$30="",比赛操作!$C$10="",$E167=""),"",RANK($A167,$A$3:$A$514,1))</f>
        <v/>
      </c>
      <c r="C167" s="22" t="str">
        <f ca="1">IF(OR(使用指南!$E$30="",比赛操作!$C$10="",$E167=""),"",IF(比赛操作!$C$10="抽签编排",RAND(),ROW()-2))</f>
        <v/>
      </c>
      <c r="D167" s="22" t="str">
        <f ca="1" t="shared" si="133"/>
        <v/>
      </c>
      <c r="E167" s="31"/>
      <c r="F167" s="22" t="str">
        <f ca="1">IF(OR(使用指南!$E$30&lt;&gt;"√",COUNTA($E$3:$E$514)&lt;ROW()-2,COUNTBLANK($C$3:$C$514)=512),"",ROW()-2)</f>
        <v/>
      </c>
      <c r="G167" s="22" t="str">
        <f ca="1" t="shared" si="142"/>
        <v/>
      </c>
      <c r="H167" s="31" t="str">
        <f ca="1" t="shared" si="143"/>
        <v/>
      </c>
      <c r="I167" s="31"/>
      <c r="K167" s="22" t="str">
        <f ca="1">IF(OR(使用指南!$E$30&lt;&gt;"√",$F167=""),"",$F167)</f>
        <v/>
      </c>
      <c r="L167" s="22" t="str">
        <f ca="1" t="shared" si="144"/>
        <v/>
      </c>
      <c r="M167" s="39"/>
      <c r="N167" s="39"/>
      <c r="O167" s="39"/>
      <c r="P167" s="66" t="str">
        <f ca="1">IF($K167="","",IF(T167&lt;&gt;"","/",IF(比赛操作!$C$10="手动编排",$M167+$N167,IF(比赛操作!$C$10="抽签编排",417-VLOOKUP(L167,I:K,3,0)))))</f>
        <v/>
      </c>
      <c r="Q167" s="33" t="str">
        <f ca="1">IF($K167="","",IF(T167&lt;&gt;"","/",RANK($P167,$P$3:$P$434)+COUNTIF($P$3:$P167,$P167)-1))</f>
        <v/>
      </c>
      <c r="R167" s="33" t="str">
        <f ca="1" t="shared" si="145"/>
        <v/>
      </c>
      <c r="S167" s="70">
        <f ca="1" t="shared" si="146"/>
        <v>0</v>
      </c>
      <c r="T167" s="31"/>
      <c r="U167" s="67" t="str">
        <f ca="1" t="shared" si="171"/>
        <v/>
      </c>
      <c r="V167" s="67" t="str">
        <f ca="1" t="shared" si="172"/>
        <v/>
      </c>
      <c r="W167" s="67" t="str">
        <f ca="1" t="shared" si="173"/>
        <v/>
      </c>
      <c r="X167" s="67" t="str">
        <f ca="1" t="shared" si="174"/>
        <v/>
      </c>
      <c r="Y167" s="67" t="str">
        <f ca="1" t="shared" si="175"/>
        <v/>
      </c>
      <c r="Z167" s="67" t="str">
        <f ca="1" t="shared" si="176"/>
        <v/>
      </c>
      <c r="AA167" s="67" t="str">
        <f ca="1" t="shared" si="177"/>
        <v/>
      </c>
      <c r="AB167" s="67" t="str">
        <f ca="1" t="shared" si="178"/>
        <v/>
      </c>
      <c r="AQ167" s="70"/>
      <c r="AR167" s="70"/>
      <c r="AS167" s="70">
        <f ca="1" t="shared" si="134"/>
        <v>0</v>
      </c>
      <c r="AT167" s="31"/>
      <c r="BQ167" s="70"/>
      <c r="BR167" s="70"/>
      <c r="BS167" s="70">
        <f ca="1" t="shared" si="135"/>
        <v>0</v>
      </c>
      <c r="BT167" s="31"/>
      <c r="CQ167" s="70"/>
      <c r="CR167" s="70"/>
      <c r="CS167" s="70">
        <f ca="1" t="shared" si="136"/>
        <v>0</v>
      </c>
      <c r="CT167" s="31"/>
      <c r="DQ167" s="70"/>
      <c r="DR167" s="70"/>
      <c r="DS167" s="70">
        <f ca="1" t="shared" si="137"/>
        <v>0</v>
      </c>
      <c r="DT167" s="31"/>
      <c r="EQ167" s="70"/>
      <c r="ER167" s="70"/>
      <c r="ES167" s="70">
        <f ca="1" t="shared" si="138"/>
        <v>0</v>
      </c>
      <c r="ET167" s="31"/>
      <c r="FQ167" s="70"/>
      <c r="FR167" s="70"/>
      <c r="FS167" s="70">
        <f ca="1" t="shared" si="139"/>
        <v>0</v>
      </c>
      <c r="FT167" s="31"/>
      <c r="GQ167" s="70"/>
      <c r="GR167" s="70"/>
      <c r="GS167" s="70">
        <f ca="1" t="shared" si="140"/>
        <v>0</v>
      </c>
      <c r="GT167" s="31"/>
      <c r="HQ167" s="70"/>
      <c r="HR167" s="70"/>
      <c r="HS167" s="70">
        <f ca="1" t="shared" si="141"/>
        <v>0</v>
      </c>
      <c r="HT167" s="31"/>
    </row>
    <row r="168" spans="1:228">
      <c r="A168" s="22" t="str">
        <f>IF(OR(使用指南!$E$30="",比赛操作!$C$10="",$E168=""),"",ROW())</f>
        <v/>
      </c>
      <c r="B168" s="22" t="str">
        <f>IF(OR(使用指南!$E$30="",比赛操作!$C$10="",$E168=""),"",RANK($A168,$A$3:$A$514,1))</f>
        <v/>
      </c>
      <c r="C168" s="22" t="str">
        <f ca="1">IF(OR(使用指南!$E$30="",比赛操作!$C$10="",$E168=""),"",IF(比赛操作!$C$10="抽签编排",RAND(),ROW()-2))</f>
        <v/>
      </c>
      <c r="D168" s="22" t="str">
        <f ca="1" t="shared" si="133"/>
        <v/>
      </c>
      <c r="E168" s="31"/>
      <c r="F168" s="22" t="str">
        <f ca="1">IF(OR(使用指南!$E$30&lt;&gt;"√",COUNTA($E$3:$E$514)&lt;ROW()-2,COUNTBLANK($C$3:$C$514)=512),"",ROW()-2)</f>
        <v/>
      </c>
      <c r="G168" s="22" t="str">
        <f ca="1" t="shared" si="142"/>
        <v/>
      </c>
      <c r="H168" s="31" t="str">
        <f ca="1" t="shared" si="143"/>
        <v/>
      </c>
      <c r="I168" s="31"/>
      <c r="K168" s="22" t="str">
        <f ca="1">IF(OR(使用指南!$E$30&lt;&gt;"√",$F168=""),"",$F168)</f>
        <v/>
      </c>
      <c r="L168" s="22" t="str">
        <f ca="1" t="shared" si="144"/>
        <v/>
      </c>
      <c r="M168" s="39"/>
      <c r="N168" s="39"/>
      <c r="O168" s="39"/>
      <c r="P168" s="66" t="str">
        <f ca="1">IF($K168="","",IF(T168&lt;&gt;"","/",IF(比赛操作!$C$10="手动编排",$M168+$N168,IF(比赛操作!$C$10="抽签编排",417-VLOOKUP(L168,I:K,3,0)))))</f>
        <v/>
      </c>
      <c r="Q168" s="33" t="str">
        <f ca="1">IF($K168="","",IF(T168&lt;&gt;"","/",RANK($P168,$P$3:$P$434)+COUNTIF($P$3:$P168,$P168)-1))</f>
        <v/>
      </c>
      <c r="R168" s="33" t="str">
        <f ca="1" t="shared" si="145"/>
        <v/>
      </c>
      <c r="S168" s="70">
        <f ca="1" t="shared" si="146"/>
        <v>0</v>
      </c>
      <c r="T168" s="31"/>
      <c r="U168" s="67" t="str">
        <f ca="1" t="shared" si="171"/>
        <v/>
      </c>
      <c r="V168" s="67" t="str">
        <f ca="1" t="shared" si="172"/>
        <v/>
      </c>
      <c r="W168" s="67" t="str">
        <f ca="1" t="shared" si="173"/>
        <v/>
      </c>
      <c r="X168" s="67" t="str">
        <f ca="1" t="shared" si="174"/>
        <v/>
      </c>
      <c r="Y168" s="67" t="str">
        <f ca="1" t="shared" si="175"/>
        <v/>
      </c>
      <c r="Z168" s="67" t="str">
        <f ca="1" t="shared" si="176"/>
        <v/>
      </c>
      <c r="AA168" s="67" t="str">
        <f ca="1" t="shared" si="177"/>
        <v/>
      </c>
      <c r="AB168" s="67" t="str">
        <f ca="1" t="shared" si="178"/>
        <v/>
      </c>
      <c r="AQ168" s="70"/>
      <c r="AR168" s="70"/>
      <c r="AS168" s="70">
        <f ca="1" t="shared" si="134"/>
        <v>0</v>
      </c>
      <c r="AT168" s="31"/>
      <c r="BQ168" s="70"/>
      <c r="BR168" s="70"/>
      <c r="BS168" s="70">
        <f ca="1" t="shared" si="135"/>
        <v>0</v>
      </c>
      <c r="BT168" s="31"/>
      <c r="CQ168" s="70"/>
      <c r="CR168" s="70"/>
      <c r="CS168" s="70">
        <f ca="1" t="shared" si="136"/>
        <v>0</v>
      </c>
      <c r="CT168" s="31"/>
      <c r="DQ168" s="70"/>
      <c r="DR168" s="70"/>
      <c r="DS168" s="70">
        <f ca="1" t="shared" si="137"/>
        <v>0</v>
      </c>
      <c r="DT168" s="31"/>
      <c r="EQ168" s="70"/>
      <c r="ER168" s="70"/>
      <c r="ES168" s="70">
        <f ca="1" t="shared" si="138"/>
        <v>0</v>
      </c>
      <c r="ET168" s="31"/>
      <c r="FQ168" s="70"/>
      <c r="FR168" s="70"/>
      <c r="FS168" s="70">
        <f ca="1" t="shared" si="139"/>
        <v>0</v>
      </c>
      <c r="FT168" s="31"/>
      <c r="GQ168" s="70"/>
      <c r="GR168" s="70"/>
      <c r="GS168" s="70">
        <f ca="1" t="shared" si="140"/>
        <v>0</v>
      </c>
      <c r="GT168" s="31"/>
      <c r="HQ168" s="70"/>
      <c r="HR168" s="70"/>
      <c r="HS168" s="70">
        <f ca="1" t="shared" si="141"/>
        <v>0</v>
      </c>
      <c r="HT168" s="31"/>
    </row>
    <row r="169" spans="1:228">
      <c r="A169" s="22" t="str">
        <f>IF(OR(使用指南!$E$30="",比赛操作!$C$10="",$E169=""),"",ROW())</f>
        <v/>
      </c>
      <c r="B169" s="22" t="str">
        <f>IF(OR(使用指南!$E$30="",比赛操作!$C$10="",$E169=""),"",RANK($A169,$A$3:$A$514,1))</f>
        <v/>
      </c>
      <c r="C169" s="22" t="str">
        <f ca="1">IF(OR(使用指南!$E$30="",比赛操作!$C$10="",$E169=""),"",IF(比赛操作!$C$10="抽签编排",RAND(),ROW()-2))</f>
        <v/>
      </c>
      <c r="D169" s="22" t="str">
        <f ca="1" t="shared" si="133"/>
        <v/>
      </c>
      <c r="E169" s="31"/>
      <c r="F169" s="22" t="str">
        <f ca="1">IF(OR(使用指南!$E$30&lt;&gt;"√",COUNTA($E$3:$E$514)&lt;ROW()-2,COUNTBLANK($C$3:$C$514)=512),"",ROW()-2)</f>
        <v/>
      </c>
      <c r="G169" s="22" t="str">
        <f ca="1" t="shared" si="142"/>
        <v/>
      </c>
      <c r="H169" s="31" t="str">
        <f ca="1" t="shared" si="143"/>
        <v/>
      </c>
      <c r="I169" s="31"/>
      <c r="K169" s="22" t="str">
        <f ca="1">IF(OR(使用指南!$E$30&lt;&gt;"√",$F169=""),"",$F169)</f>
        <v/>
      </c>
      <c r="L169" s="22" t="str">
        <f ca="1" t="shared" si="144"/>
        <v/>
      </c>
      <c r="M169" s="39"/>
      <c r="N169" s="39"/>
      <c r="O169" s="39"/>
      <c r="P169" s="66" t="str">
        <f ca="1">IF($K169="","",IF(T169&lt;&gt;"","/",IF(比赛操作!$C$10="手动编排",$M169+$N169,IF(比赛操作!$C$10="抽签编排",417-VLOOKUP(L169,I:K,3,0)))))</f>
        <v/>
      </c>
      <c r="Q169" s="33" t="str">
        <f ca="1">IF($K169="","",IF(T169&lt;&gt;"","/",RANK($P169,$P$3:$P$434)+COUNTIF($P$3:$P169,$P169)-1))</f>
        <v/>
      </c>
      <c r="R169" s="33" t="str">
        <f ca="1" t="shared" si="145"/>
        <v/>
      </c>
      <c r="S169" s="70">
        <f ca="1" t="shared" si="146"/>
        <v>0</v>
      </c>
      <c r="T169" s="31"/>
      <c r="U169" s="67" t="str">
        <f ca="1" t="shared" si="171"/>
        <v/>
      </c>
      <c r="V169" s="67" t="str">
        <f ca="1" t="shared" si="172"/>
        <v/>
      </c>
      <c r="W169" s="67" t="str">
        <f ca="1" t="shared" si="173"/>
        <v/>
      </c>
      <c r="X169" s="67" t="str">
        <f ca="1" t="shared" si="174"/>
        <v/>
      </c>
      <c r="Y169" s="67" t="str">
        <f ca="1" t="shared" si="175"/>
        <v/>
      </c>
      <c r="Z169" s="67" t="str">
        <f ca="1" t="shared" si="176"/>
        <v/>
      </c>
      <c r="AA169" s="67" t="str">
        <f ca="1" t="shared" si="177"/>
        <v/>
      </c>
      <c r="AB169" s="67" t="str">
        <f ca="1" t="shared" si="178"/>
        <v/>
      </c>
      <c r="AQ169" s="70"/>
      <c r="AR169" s="70"/>
      <c r="AS169" s="70">
        <f ca="1" t="shared" si="134"/>
        <v>0</v>
      </c>
      <c r="AT169" s="31"/>
      <c r="BQ169" s="70"/>
      <c r="BR169" s="70"/>
      <c r="BS169" s="70">
        <f ca="1" t="shared" si="135"/>
        <v>0</v>
      </c>
      <c r="BT169" s="31"/>
      <c r="CQ169" s="70"/>
      <c r="CR169" s="70"/>
      <c r="CS169" s="70">
        <f ca="1" t="shared" si="136"/>
        <v>0</v>
      </c>
      <c r="CT169" s="31"/>
      <c r="DQ169" s="70"/>
      <c r="DR169" s="70"/>
      <c r="DS169" s="70">
        <f ca="1" t="shared" si="137"/>
        <v>0</v>
      </c>
      <c r="DT169" s="31"/>
      <c r="EQ169" s="70"/>
      <c r="ER169" s="70"/>
      <c r="ES169" s="70">
        <f ca="1" t="shared" si="138"/>
        <v>0</v>
      </c>
      <c r="ET169" s="31"/>
      <c r="FQ169" s="70"/>
      <c r="FR169" s="70"/>
      <c r="FS169" s="70">
        <f ca="1" t="shared" si="139"/>
        <v>0</v>
      </c>
      <c r="FT169" s="31"/>
      <c r="GQ169" s="70"/>
      <c r="GR169" s="70"/>
      <c r="GS169" s="70">
        <f ca="1" t="shared" si="140"/>
        <v>0</v>
      </c>
      <c r="GT169" s="31"/>
      <c r="HQ169" s="70"/>
      <c r="HR169" s="70"/>
      <c r="HS169" s="70">
        <f ca="1" t="shared" si="141"/>
        <v>0</v>
      </c>
      <c r="HT169" s="31"/>
    </row>
    <row r="170" spans="1:228">
      <c r="A170" s="22" t="str">
        <f>IF(OR(使用指南!$E$30="",比赛操作!$C$10="",$E170=""),"",ROW())</f>
        <v/>
      </c>
      <c r="B170" s="22" t="str">
        <f>IF(OR(使用指南!$E$30="",比赛操作!$C$10="",$E170=""),"",RANK($A170,$A$3:$A$514,1))</f>
        <v/>
      </c>
      <c r="C170" s="22" t="str">
        <f ca="1">IF(OR(使用指南!$E$30="",比赛操作!$C$10="",$E170=""),"",IF(比赛操作!$C$10="抽签编排",RAND(),ROW()-2))</f>
        <v/>
      </c>
      <c r="D170" s="22" t="str">
        <f ca="1" t="shared" si="133"/>
        <v/>
      </c>
      <c r="E170" s="31"/>
      <c r="F170" s="22" t="str">
        <f ca="1">IF(OR(使用指南!$E$30&lt;&gt;"√",COUNTA($E$3:$E$514)&lt;ROW()-2,COUNTBLANK($C$3:$C$514)=512),"",ROW()-2)</f>
        <v/>
      </c>
      <c r="G170" s="22" t="str">
        <f ca="1" t="shared" si="142"/>
        <v/>
      </c>
      <c r="H170" s="31" t="str">
        <f ca="1" t="shared" si="143"/>
        <v/>
      </c>
      <c r="I170" s="31"/>
      <c r="K170" s="22" t="str">
        <f ca="1">IF(OR(使用指南!$E$30&lt;&gt;"√",$F170=""),"",$F170)</f>
        <v/>
      </c>
      <c r="L170" s="22" t="str">
        <f ca="1" t="shared" si="144"/>
        <v/>
      </c>
      <c r="M170" s="39"/>
      <c r="N170" s="39"/>
      <c r="O170" s="39"/>
      <c r="P170" s="66" t="str">
        <f ca="1">IF($K170="","",IF(T170&lt;&gt;"","/",IF(比赛操作!$C$10="手动编排",$M170+$N170,IF(比赛操作!$C$10="抽签编排",417-VLOOKUP(L170,I:K,3,0)))))</f>
        <v/>
      </c>
      <c r="Q170" s="33" t="str">
        <f ca="1">IF($K170="","",IF(T170&lt;&gt;"","/",RANK($P170,$P$3:$P$434)+COUNTIF($P$3:$P170,$P170)-1))</f>
        <v/>
      </c>
      <c r="R170" s="33" t="str">
        <f ca="1" t="shared" si="145"/>
        <v/>
      </c>
      <c r="S170" s="70">
        <f ca="1" t="shared" si="146"/>
        <v>0</v>
      </c>
      <c r="T170" s="31"/>
      <c r="U170" s="67" t="str">
        <f ca="1" t="shared" si="171"/>
        <v/>
      </c>
      <c r="V170" s="67" t="str">
        <f ca="1" t="shared" si="172"/>
        <v/>
      </c>
      <c r="W170" s="67" t="str">
        <f ca="1" t="shared" si="173"/>
        <v/>
      </c>
      <c r="X170" s="67" t="str">
        <f ca="1" t="shared" si="174"/>
        <v/>
      </c>
      <c r="Y170" s="67" t="str">
        <f ca="1" t="shared" si="175"/>
        <v/>
      </c>
      <c r="Z170" s="67" t="str">
        <f ca="1" t="shared" si="176"/>
        <v/>
      </c>
      <c r="AA170" s="67" t="str">
        <f ca="1" t="shared" si="177"/>
        <v/>
      </c>
      <c r="AB170" s="67" t="str">
        <f ca="1" t="shared" si="178"/>
        <v/>
      </c>
      <c r="AQ170" s="70"/>
      <c r="AR170" s="70"/>
      <c r="AS170" s="70">
        <f ca="1" t="shared" si="134"/>
        <v>0</v>
      </c>
      <c r="AT170" s="31"/>
      <c r="BQ170" s="70"/>
      <c r="BR170" s="70"/>
      <c r="BS170" s="70">
        <f ca="1" t="shared" si="135"/>
        <v>0</v>
      </c>
      <c r="BT170" s="31"/>
      <c r="CQ170" s="70"/>
      <c r="CR170" s="70"/>
      <c r="CS170" s="70">
        <f ca="1" t="shared" si="136"/>
        <v>0</v>
      </c>
      <c r="CT170" s="31"/>
      <c r="DQ170" s="70"/>
      <c r="DR170" s="70"/>
      <c r="DS170" s="70">
        <f ca="1" t="shared" si="137"/>
        <v>0</v>
      </c>
      <c r="DT170" s="31"/>
      <c r="EQ170" s="70"/>
      <c r="ER170" s="70"/>
      <c r="ES170" s="70">
        <f ca="1" t="shared" si="138"/>
        <v>0</v>
      </c>
      <c r="ET170" s="31"/>
      <c r="FQ170" s="70"/>
      <c r="FR170" s="70"/>
      <c r="FS170" s="70">
        <f ca="1" t="shared" si="139"/>
        <v>0</v>
      </c>
      <c r="FT170" s="31"/>
      <c r="GQ170" s="70"/>
      <c r="GR170" s="70"/>
      <c r="GS170" s="70">
        <f ca="1" t="shared" si="140"/>
        <v>0</v>
      </c>
      <c r="GT170" s="31"/>
      <c r="HQ170" s="70"/>
      <c r="HR170" s="70"/>
      <c r="HS170" s="70">
        <f ca="1" t="shared" si="141"/>
        <v>0</v>
      </c>
      <c r="HT170" s="31"/>
    </row>
    <row r="171" spans="1:228">
      <c r="A171" s="22" t="str">
        <f>IF(OR(使用指南!$E$30="",比赛操作!$C$10="",$E171=""),"",ROW())</f>
        <v/>
      </c>
      <c r="B171" s="22" t="str">
        <f>IF(OR(使用指南!$E$30="",比赛操作!$C$10="",$E171=""),"",RANK($A171,$A$3:$A$514,1))</f>
        <v/>
      </c>
      <c r="C171" s="22" t="str">
        <f ca="1">IF(OR(使用指南!$E$30="",比赛操作!$C$10="",$E171=""),"",IF(比赛操作!$C$10="抽签编排",RAND(),ROW()-2))</f>
        <v/>
      </c>
      <c r="D171" s="22" t="str">
        <f ca="1" t="shared" si="133"/>
        <v/>
      </c>
      <c r="E171" s="31"/>
      <c r="F171" s="22" t="str">
        <f ca="1">IF(OR(使用指南!$E$30&lt;&gt;"√",COUNTA($E$3:$E$514)&lt;ROW()-2,COUNTBLANK($C$3:$C$514)=512),"",ROW()-2)</f>
        <v/>
      </c>
      <c r="G171" s="22" t="str">
        <f ca="1" t="shared" si="142"/>
        <v/>
      </c>
      <c r="H171" s="31" t="str">
        <f ca="1" t="shared" si="143"/>
        <v/>
      </c>
      <c r="I171" s="31"/>
      <c r="K171" s="22" t="str">
        <f ca="1">IF(OR(使用指南!$E$30&lt;&gt;"√",$F171=""),"",$F171)</f>
        <v/>
      </c>
      <c r="L171" s="22" t="str">
        <f ca="1" t="shared" si="144"/>
        <v/>
      </c>
      <c r="M171" s="39"/>
      <c r="N171" s="39"/>
      <c r="O171" s="39"/>
      <c r="P171" s="66" t="str">
        <f ca="1">IF($K171="","",IF(T171&lt;&gt;"","/",IF(比赛操作!$C$10="手动编排",$M171+$N171,IF(比赛操作!$C$10="抽签编排",417-VLOOKUP(L171,I:K,3,0)))))</f>
        <v/>
      </c>
      <c r="Q171" s="33" t="str">
        <f ca="1">IF($K171="","",IF(T171&lt;&gt;"","/",RANK($P171,$P$3:$P$434)+COUNTIF($P$3:$P171,$P171)-1))</f>
        <v/>
      </c>
      <c r="R171" s="33" t="str">
        <f ca="1" t="shared" si="145"/>
        <v/>
      </c>
      <c r="S171" s="70">
        <f ca="1" t="shared" si="146"/>
        <v>0</v>
      </c>
      <c r="T171" s="31"/>
      <c r="U171" s="67" t="str">
        <f ca="1" t="shared" si="171"/>
        <v/>
      </c>
      <c r="V171" s="67" t="str">
        <f ca="1" t="shared" si="172"/>
        <v/>
      </c>
      <c r="W171" s="67" t="str">
        <f ca="1" t="shared" si="173"/>
        <v/>
      </c>
      <c r="X171" s="67" t="str">
        <f ca="1" t="shared" si="174"/>
        <v/>
      </c>
      <c r="Y171" s="67" t="str">
        <f ca="1" t="shared" si="175"/>
        <v/>
      </c>
      <c r="Z171" s="67" t="str">
        <f ca="1" t="shared" si="176"/>
        <v/>
      </c>
      <c r="AA171" s="67" t="str">
        <f ca="1" t="shared" si="177"/>
        <v/>
      </c>
      <c r="AB171" s="67" t="str">
        <f ca="1" t="shared" si="178"/>
        <v/>
      </c>
      <c r="AQ171" s="70"/>
      <c r="AR171" s="70"/>
      <c r="AS171" s="70">
        <f ca="1" t="shared" si="134"/>
        <v>0</v>
      </c>
      <c r="AT171" s="31"/>
      <c r="BQ171" s="70"/>
      <c r="BR171" s="70"/>
      <c r="BS171" s="70">
        <f ca="1" t="shared" si="135"/>
        <v>0</v>
      </c>
      <c r="BT171" s="31"/>
      <c r="CQ171" s="70"/>
      <c r="CR171" s="70"/>
      <c r="CS171" s="70">
        <f ca="1" t="shared" si="136"/>
        <v>0</v>
      </c>
      <c r="CT171" s="31"/>
      <c r="DQ171" s="70"/>
      <c r="DR171" s="70"/>
      <c r="DS171" s="70">
        <f ca="1" t="shared" si="137"/>
        <v>0</v>
      </c>
      <c r="DT171" s="31"/>
      <c r="EQ171" s="70"/>
      <c r="ER171" s="70"/>
      <c r="ES171" s="70">
        <f ca="1" t="shared" si="138"/>
        <v>0</v>
      </c>
      <c r="ET171" s="31"/>
      <c r="FQ171" s="70"/>
      <c r="FR171" s="70"/>
      <c r="FS171" s="70">
        <f ca="1" t="shared" si="139"/>
        <v>0</v>
      </c>
      <c r="FT171" s="31"/>
      <c r="GQ171" s="70"/>
      <c r="GR171" s="70"/>
      <c r="GS171" s="70">
        <f ca="1" t="shared" si="140"/>
        <v>0</v>
      </c>
      <c r="GT171" s="31"/>
      <c r="HQ171" s="70"/>
      <c r="HR171" s="70"/>
      <c r="HS171" s="70">
        <f ca="1" t="shared" si="141"/>
        <v>0</v>
      </c>
      <c r="HT171" s="31"/>
    </row>
    <row r="172" spans="1:228">
      <c r="A172" s="22" t="str">
        <f>IF(OR(使用指南!$E$30="",比赛操作!$C$10="",$E172=""),"",ROW())</f>
        <v/>
      </c>
      <c r="B172" s="22" t="str">
        <f>IF(OR(使用指南!$E$30="",比赛操作!$C$10="",$E172=""),"",RANK($A172,$A$3:$A$514,1))</f>
        <v/>
      </c>
      <c r="C172" s="22" t="str">
        <f ca="1">IF(OR(使用指南!$E$30="",比赛操作!$C$10="",$E172=""),"",IF(比赛操作!$C$10="抽签编排",RAND(),ROW()-2))</f>
        <v/>
      </c>
      <c r="D172" s="22" t="str">
        <f ca="1" t="shared" si="133"/>
        <v/>
      </c>
      <c r="E172" s="31"/>
      <c r="F172" s="22" t="str">
        <f ca="1">IF(OR(使用指南!$E$30&lt;&gt;"√",COUNTA($E$3:$E$514)&lt;ROW()-2,COUNTBLANK($C$3:$C$514)=512),"",ROW()-2)</f>
        <v/>
      </c>
      <c r="G172" s="22" t="str">
        <f ca="1" t="shared" si="142"/>
        <v/>
      </c>
      <c r="H172" s="31" t="str">
        <f ca="1" t="shared" si="143"/>
        <v/>
      </c>
      <c r="I172" s="31"/>
      <c r="K172" s="22" t="str">
        <f ca="1">IF(OR(使用指南!$E$30&lt;&gt;"√",$F172=""),"",$F172)</f>
        <v/>
      </c>
      <c r="L172" s="22" t="str">
        <f ca="1" t="shared" si="144"/>
        <v/>
      </c>
      <c r="M172" s="39"/>
      <c r="N172" s="39"/>
      <c r="O172" s="39"/>
      <c r="P172" s="66" t="str">
        <f ca="1">IF($K172="","",IF(T172&lt;&gt;"","/",IF(比赛操作!$C$10="手动编排",$M172+$N172,IF(比赛操作!$C$10="抽签编排",417-VLOOKUP(L172,I:K,3,0)))))</f>
        <v/>
      </c>
      <c r="Q172" s="33" t="str">
        <f ca="1">IF($K172="","",IF(T172&lt;&gt;"","/",RANK($P172,$P$3:$P$434)+COUNTIF($P$3:$P172,$P172)-1))</f>
        <v/>
      </c>
      <c r="R172" s="33" t="str">
        <f ca="1" t="shared" si="145"/>
        <v/>
      </c>
      <c r="S172" s="70">
        <f ca="1" t="shared" si="146"/>
        <v>0</v>
      </c>
      <c r="T172" s="31"/>
      <c r="U172" s="67" t="str">
        <f ca="1" t="shared" si="171"/>
        <v/>
      </c>
      <c r="V172" s="67" t="str">
        <f ca="1" t="shared" si="172"/>
        <v/>
      </c>
      <c r="W172" s="67" t="str">
        <f ca="1" t="shared" si="173"/>
        <v/>
      </c>
      <c r="X172" s="67" t="str">
        <f ca="1" t="shared" si="174"/>
        <v/>
      </c>
      <c r="Y172" s="67" t="str">
        <f ca="1" t="shared" si="175"/>
        <v/>
      </c>
      <c r="Z172" s="67" t="str">
        <f ca="1" t="shared" si="176"/>
        <v/>
      </c>
      <c r="AA172" s="67" t="str">
        <f ca="1" t="shared" si="177"/>
        <v/>
      </c>
      <c r="AB172" s="67" t="str">
        <f ca="1" t="shared" si="178"/>
        <v/>
      </c>
      <c r="AQ172" s="70"/>
      <c r="AR172" s="70"/>
      <c r="AS172" s="70">
        <f ca="1" t="shared" si="134"/>
        <v>0</v>
      </c>
      <c r="AT172" s="31"/>
      <c r="BQ172" s="70"/>
      <c r="BR172" s="70"/>
      <c r="BS172" s="70">
        <f ca="1" t="shared" si="135"/>
        <v>0</v>
      </c>
      <c r="BT172" s="31"/>
      <c r="CQ172" s="70"/>
      <c r="CR172" s="70"/>
      <c r="CS172" s="70">
        <f ca="1" t="shared" si="136"/>
        <v>0</v>
      </c>
      <c r="CT172" s="31"/>
      <c r="DQ172" s="70"/>
      <c r="DR172" s="70"/>
      <c r="DS172" s="70">
        <f ca="1" t="shared" si="137"/>
        <v>0</v>
      </c>
      <c r="DT172" s="31"/>
      <c r="EQ172" s="70"/>
      <c r="ER172" s="70"/>
      <c r="ES172" s="70">
        <f ca="1" t="shared" si="138"/>
        <v>0</v>
      </c>
      <c r="ET172" s="31"/>
      <c r="FQ172" s="70"/>
      <c r="FR172" s="70"/>
      <c r="FS172" s="70">
        <f ca="1" t="shared" si="139"/>
        <v>0</v>
      </c>
      <c r="FT172" s="31"/>
      <c r="GQ172" s="70"/>
      <c r="GR172" s="70"/>
      <c r="GS172" s="70">
        <f ca="1" t="shared" si="140"/>
        <v>0</v>
      </c>
      <c r="GT172" s="31"/>
      <c r="HQ172" s="70"/>
      <c r="HR172" s="70"/>
      <c r="HS172" s="70">
        <f ca="1" t="shared" si="141"/>
        <v>0</v>
      </c>
      <c r="HT172" s="31"/>
    </row>
    <row r="173" spans="1:228">
      <c r="A173" s="22" t="str">
        <f>IF(OR(使用指南!$E$30="",比赛操作!$C$10="",$E173=""),"",ROW())</f>
        <v/>
      </c>
      <c r="B173" s="22" t="str">
        <f>IF(OR(使用指南!$E$30="",比赛操作!$C$10="",$E173=""),"",RANK($A173,$A$3:$A$514,1))</f>
        <v/>
      </c>
      <c r="C173" s="22" t="str">
        <f ca="1">IF(OR(使用指南!$E$30="",比赛操作!$C$10="",$E173=""),"",IF(比赛操作!$C$10="抽签编排",RAND(),ROW()-2))</f>
        <v/>
      </c>
      <c r="D173" s="22" t="str">
        <f ca="1" t="shared" si="133"/>
        <v/>
      </c>
      <c r="E173" s="31"/>
      <c r="F173" s="22" t="str">
        <f ca="1">IF(OR(使用指南!$E$30&lt;&gt;"√",COUNTA($E$3:$E$514)&lt;ROW()-2,COUNTBLANK($C$3:$C$514)=512),"",ROW()-2)</f>
        <v/>
      </c>
      <c r="G173" s="22" t="str">
        <f ca="1" t="shared" si="142"/>
        <v/>
      </c>
      <c r="H173" s="31" t="str">
        <f ca="1" t="shared" si="143"/>
        <v/>
      </c>
      <c r="I173" s="31"/>
      <c r="K173" s="22" t="str">
        <f ca="1">IF(OR(使用指南!$E$30&lt;&gt;"√",$F173=""),"",$F173)</f>
        <v/>
      </c>
      <c r="L173" s="22" t="str">
        <f ca="1" t="shared" si="144"/>
        <v/>
      </c>
      <c r="M173" s="39"/>
      <c r="N173" s="39"/>
      <c r="O173" s="39"/>
      <c r="P173" s="66" t="str">
        <f ca="1">IF($K173="","",IF(T173&lt;&gt;"","/",IF(比赛操作!$C$10="手动编排",$M173+$N173,IF(比赛操作!$C$10="抽签编排",417-VLOOKUP(L173,I:K,3,0)))))</f>
        <v/>
      </c>
      <c r="Q173" s="33" t="str">
        <f ca="1">IF($K173="","",IF(T173&lt;&gt;"","/",RANK($P173,$P$3:$P$434)+COUNTIF($P$3:$P173,$P173)-1))</f>
        <v/>
      </c>
      <c r="R173" s="33" t="str">
        <f ca="1" t="shared" si="145"/>
        <v/>
      </c>
      <c r="S173" s="70">
        <f ca="1" t="shared" si="146"/>
        <v>0</v>
      </c>
      <c r="T173" s="31"/>
      <c r="U173" s="67" t="str">
        <f ca="1" t="shared" si="171"/>
        <v/>
      </c>
      <c r="V173" s="67" t="str">
        <f ca="1" t="shared" si="172"/>
        <v/>
      </c>
      <c r="W173" s="67" t="str">
        <f ca="1" t="shared" si="173"/>
        <v/>
      </c>
      <c r="X173" s="67" t="str">
        <f ca="1" t="shared" si="174"/>
        <v/>
      </c>
      <c r="Y173" s="67" t="str">
        <f ca="1" t="shared" si="175"/>
        <v/>
      </c>
      <c r="Z173" s="67" t="str">
        <f ca="1" t="shared" si="176"/>
        <v/>
      </c>
      <c r="AA173" s="67" t="str">
        <f ca="1" t="shared" si="177"/>
        <v/>
      </c>
      <c r="AB173" s="67" t="str">
        <f ca="1" t="shared" si="178"/>
        <v/>
      </c>
      <c r="AQ173" s="70"/>
      <c r="AR173" s="70"/>
      <c r="AS173" s="70">
        <f ca="1" t="shared" si="134"/>
        <v>0</v>
      </c>
      <c r="AT173" s="31"/>
      <c r="BQ173" s="70"/>
      <c r="BR173" s="70"/>
      <c r="BS173" s="70">
        <f ca="1" t="shared" si="135"/>
        <v>0</v>
      </c>
      <c r="BT173" s="31"/>
      <c r="CQ173" s="70"/>
      <c r="CR173" s="70"/>
      <c r="CS173" s="70">
        <f ca="1" t="shared" si="136"/>
        <v>0</v>
      </c>
      <c r="CT173" s="31"/>
      <c r="DQ173" s="70"/>
      <c r="DR173" s="70"/>
      <c r="DS173" s="70">
        <f ca="1" t="shared" si="137"/>
        <v>0</v>
      </c>
      <c r="DT173" s="31"/>
      <c r="EQ173" s="70"/>
      <c r="ER173" s="70"/>
      <c r="ES173" s="70">
        <f ca="1" t="shared" si="138"/>
        <v>0</v>
      </c>
      <c r="ET173" s="31"/>
      <c r="FQ173" s="70"/>
      <c r="FR173" s="70"/>
      <c r="FS173" s="70">
        <f ca="1" t="shared" si="139"/>
        <v>0</v>
      </c>
      <c r="FT173" s="31"/>
      <c r="GQ173" s="70"/>
      <c r="GR173" s="70"/>
      <c r="GS173" s="70">
        <f ca="1" t="shared" si="140"/>
        <v>0</v>
      </c>
      <c r="GT173" s="31"/>
      <c r="HQ173" s="70"/>
      <c r="HR173" s="70"/>
      <c r="HS173" s="70">
        <f ca="1" t="shared" si="141"/>
        <v>0</v>
      </c>
      <c r="HT173" s="31"/>
    </row>
    <row r="174" spans="1:228">
      <c r="A174" s="22" t="str">
        <f>IF(OR(使用指南!$E$30="",比赛操作!$C$10="",$E174=""),"",ROW())</f>
        <v/>
      </c>
      <c r="B174" s="22" t="str">
        <f>IF(OR(使用指南!$E$30="",比赛操作!$C$10="",$E174=""),"",RANK($A174,$A$3:$A$514,1))</f>
        <v/>
      </c>
      <c r="C174" s="22" t="str">
        <f ca="1">IF(OR(使用指南!$E$30="",比赛操作!$C$10="",$E174=""),"",IF(比赛操作!$C$10="抽签编排",RAND(),ROW()-2))</f>
        <v/>
      </c>
      <c r="D174" s="22" t="str">
        <f ca="1" t="shared" si="133"/>
        <v/>
      </c>
      <c r="E174" s="31"/>
      <c r="F174" s="22" t="str">
        <f ca="1">IF(OR(使用指南!$E$30&lt;&gt;"√",COUNTA($E$3:$E$514)&lt;ROW()-2,COUNTBLANK($C$3:$C$514)=512),"",ROW()-2)</f>
        <v/>
      </c>
      <c r="G174" s="22" t="str">
        <f ca="1" t="shared" si="142"/>
        <v/>
      </c>
      <c r="H174" s="31" t="str">
        <f ca="1" t="shared" si="143"/>
        <v/>
      </c>
      <c r="I174" s="31"/>
      <c r="K174" s="22" t="str">
        <f ca="1">IF(OR(使用指南!$E$30&lt;&gt;"√",$F174=""),"",$F174)</f>
        <v/>
      </c>
      <c r="L174" s="22" t="str">
        <f ca="1" t="shared" si="144"/>
        <v/>
      </c>
      <c r="M174" s="39"/>
      <c r="N174" s="39"/>
      <c r="O174" s="39"/>
      <c r="P174" s="66" t="str">
        <f ca="1">IF($K174="","",IF(T174&lt;&gt;"","/",IF(比赛操作!$C$10="手动编排",$M174+$N174,IF(比赛操作!$C$10="抽签编排",417-VLOOKUP(L174,I:K,3,0)))))</f>
        <v/>
      </c>
      <c r="Q174" s="33" t="str">
        <f ca="1">IF($K174="","",IF(T174&lt;&gt;"","/",RANK($P174,$P$3:$P$434)+COUNTIF($P$3:$P174,$P174)-1))</f>
        <v/>
      </c>
      <c r="R174" s="33" t="str">
        <f ca="1" t="shared" si="145"/>
        <v/>
      </c>
      <c r="S174" s="70">
        <f ca="1" t="shared" si="146"/>
        <v>0</v>
      </c>
      <c r="T174" s="31"/>
      <c r="U174" s="67" t="str">
        <f ca="1" t="shared" ref="U174:U183" si="179">IF(INDIRECT(ADDRESS(ROW(),COLUMN($T:$T)+26*(COLUMN()-COLUMN($T:$T))))="","",INDIRECT(ADDRESS(ROW(),COLUMN($T:$T)+26*(COLUMN()-COLUMN($T:$T)))))</f>
        <v/>
      </c>
      <c r="V174" s="67" t="str">
        <f ca="1" t="shared" ref="V174:V183" si="180">IF(INDIRECT(ADDRESS(ROW(),COLUMN($T:$T)+26*(COLUMN()-COLUMN($T:$T))))="","",INDIRECT(ADDRESS(ROW(),COLUMN($T:$T)+26*(COLUMN()-COLUMN($T:$T)))))</f>
        <v/>
      </c>
      <c r="W174" s="67" t="str">
        <f ca="1" t="shared" ref="W174:W183" si="181">IF(INDIRECT(ADDRESS(ROW(),COLUMN($T:$T)+26*(COLUMN()-COLUMN($T:$T))))="","",INDIRECT(ADDRESS(ROW(),COLUMN($T:$T)+26*(COLUMN()-COLUMN($T:$T)))))</f>
        <v/>
      </c>
      <c r="X174" s="67" t="str">
        <f ca="1" t="shared" ref="X174:X183" si="182">IF(INDIRECT(ADDRESS(ROW(),COLUMN($T:$T)+26*(COLUMN()-COLUMN($T:$T))))="","",INDIRECT(ADDRESS(ROW(),COLUMN($T:$T)+26*(COLUMN()-COLUMN($T:$T)))))</f>
        <v/>
      </c>
      <c r="Y174" s="67" t="str">
        <f ca="1" t="shared" ref="Y174:Y183" si="183">IF(INDIRECT(ADDRESS(ROW(),COLUMN($T:$T)+26*(COLUMN()-COLUMN($T:$T))))="","",INDIRECT(ADDRESS(ROW(),COLUMN($T:$T)+26*(COLUMN()-COLUMN($T:$T)))))</f>
        <v/>
      </c>
      <c r="Z174" s="67" t="str">
        <f ca="1" t="shared" ref="Z174:Z183" si="184">IF(INDIRECT(ADDRESS(ROW(),COLUMN($T:$T)+26*(COLUMN()-COLUMN($T:$T))))="","",INDIRECT(ADDRESS(ROW(),COLUMN($T:$T)+26*(COLUMN()-COLUMN($T:$T)))))</f>
        <v/>
      </c>
      <c r="AA174" s="67" t="str">
        <f ca="1" t="shared" ref="AA174:AA183" si="185">IF(INDIRECT(ADDRESS(ROW(),COLUMN($T:$T)+26*(COLUMN()-COLUMN($T:$T))))="","",INDIRECT(ADDRESS(ROW(),COLUMN($T:$T)+26*(COLUMN()-COLUMN($T:$T)))))</f>
        <v/>
      </c>
      <c r="AB174" s="67" t="str">
        <f ca="1" t="shared" ref="AB174:AB183" si="186">IF(INDIRECT(ADDRESS(ROW(),COLUMN($T:$T)+26*(COLUMN()-COLUMN($T:$T))))="","",INDIRECT(ADDRESS(ROW(),COLUMN($T:$T)+26*(COLUMN()-COLUMN($T:$T)))))</f>
        <v/>
      </c>
      <c r="AQ174" s="70"/>
      <c r="AR174" s="70"/>
      <c r="AS174" s="70">
        <f ca="1" t="shared" si="134"/>
        <v>0</v>
      </c>
      <c r="AT174" s="31"/>
      <c r="BQ174" s="70"/>
      <c r="BR174" s="70"/>
      <c r="BS174" s="70">
        <f ca="1" t="shared" si="135"/>
        <v>0</v>
      </c>
      <c r="BT174" s="31"/>
      <c r="CQ174" s="70"/>
      <c r="CR174" s="70"/>
      <c r="CS174" s="70">
        <f ca="1" t="shared" si="136"/>
        <v>0</v>
      </c>
      <c r="CT174" s="31"/>
      <c r="DQ174" s="70"/>
      <c r="DR174" s="70"/>
      <c r="DS174" s="70">
        <f ca="1" t="shared" si="137"/>
        <v>0</v>
      </c>
      <c r="DT174" s="31"/>
      <c r="EQ174" s="70"/>
      <c r="ER174" s="70"/>
      <c r="ES174" s="70">
        <f ca="1" t="shared" si="138"/>
        <v>0</v>
      </c>
      <c r="ET174" s="31"/>
      <c r="FQ174" s="70"/>
      <c r="FR174" s="70"/>
      <c r="FS174" s="70">
        <f ca="1" t="shared" si="139"/>
        <v>0</v>
      </c>
      <c r="FT174" s="31"/>
      <c r="GQ174" s="70"/>
      <c r="GR174" s="70"/>
      <c r="GS174" s="70">
        <f ca="1" t="shared" si="140"/>
        <v>0</v>
      </c>
      <c r="GT174" s="31"/>
      <c r="HQ174" s="70"/>
      <c r="HR174" s="70"/>
      <c r="HS174" s="70">
        <f ca="1" t="shared" si="141"/>
        <v>0</v>
      </c>
      <c r="HT174" s="31"/>
    </row>
    <row r="175" spans="1:228">
      <c r="A175" s="22" t="str">
        <f>IF(OR(使用指南!$E$30="",比赛操作!$C$10="",$E175=""),"",ROW())</f>
        <v/>
      </c>
      <c r="B175" s="22" t="str">
        <f>IF(OR(使用指南!$E$30="",比赛操作!$C$10="",$E175=""),"",RANK($A175,$A$3:$A$514,1))</f>
        <v/>
      </c>
      <c r="C175" s="22" t="str">
        <f ca="1">IF(OR(使用指南!$E$30="",比赛操作!$C$10="",$E175=""),"",IF(比赛操作!$C$10="抽签编排",RAND(),ROW()-2))</f>
        <v/>
      </c>
      <c r="D175" s="22" t="str">
        <f ca="1" t="shared" si="133"/>
        <v/>
      </c>
      <c r="E175" s="31"/>
      <c r="F175" s="22" t="str">
        <f ca="1">IF(OR(使用指南!$E$30&lt;&gt;"√",COUNTA($E$3:$E$514)&lt;ROW()-2,COUNTBLANK($C$3:$C$514)=512),"",ROW()-2)</f>
        <v/>
      </c>
      <c r="G175" s="22" t="str">
        <f ca="1" t="shared" si="142"/>
        <v/>
      </c>
      <c r="H175" s="31" t="str">
        <f ca="1" t="shared" si="143"/>
        <v/>
      </c>
      <c r="I175" s="31"/>
      <c r="K175" s="22" t="str">
        <f ca="1">IF(OR(使用指南!$E$30&lt;&gt;"√",$F175=""),"",$F175)</f>
        <v/>
      </c>
      <c r="L175" s="22" t="str">
        <f ca="1" t="shared" si="144"/>
        <v/>
      </c>
      <c r="M175" s="39"/>
      <c r="N175" s="39"/>
      <c r="O175" s="39"/>
      <c r="P175" s="66" t="str">
        <f ca="1">IF($K175="","",IF(T175&lt;&gt;"","/",IF(比赛操作!$C$10="手动编排",$M175+$N175,IF(比赛操作!$C$10="抽签编排",417-VLOOKUP(L175,I:K,3,0)))))</f>
        <v/>
      </c>
      <c r="Q175" s="33" t="str">
        <f ca="1">IF($K175="","",IF(T175&lt;&gt;"","/",RANK($P175,$P$3:$P$434)+COUNTIF($P$3:$P175,$P175)-1))</f>
        <v/>
      </c>
      <c r="R175" s="33" t="str">
        <f ca="1" t="shared" si="145"/>
        <v/>
      </c>
      <c r="S175" s="70">
        <f ca="1" t="shared" si="146"/>
        <v>0</v>
      </c>
      <c r="T175" s="31"/>
      <c r="U175" s="67" t="str">
        <f ca="1" t="shared" si="179"/>
        <v/>
      </c>
      <c r="V175" s="67" t="str">
        <f ca="1" t="shared" si="180"/>
        <v/>
      </c>
      <c r="W175" s="67" t="str">
        <f ca="1" t="shared" si="181"/>
        <v/>
      </c>
      <c r="X175" s="67" t="str">
        <f ca="1" t="shared" si="182"/>
        <v/>
      </c>
      <c r="Y175" s="67" t="str">
        <f ca="1" t="shared" si="183"/>
        <v/>
      </c>
      <c r="Z175" s="67" t="str">
        <f ca="1" t="shared" si="184"/>
        <v/>
      </c>
      <c r="AA175" s="67" t="str">
        <f ca="1" t="shared" si="185"/>
        <v/>
      </c>
      <c r="AB175" s="67" t="str">
        <f ca="1" t="shared" si="186"/>
        <v/>
      </c>
      <c r="AQ175" s="70"/>
      <c r="AR175" s="70"/>
      <c r="AS175" s="70">
        <f ca="1" t="shared" si="134"/>
        <v>0</v>
      </c>
      <c r="AT175" s="31"/>
      <c r="BQ175" s="70"/>
      <c r="BR175" s="70"/>
      <c r="BS175" s="70">
        <f ca="1" t="shared" si="135"/>
        <v>0</v>
      </c>
      <c r="BT175" s="31"/>
      <c r="CQ175" s="70"/>
      <c r="CR175" s="70"/>
      <c r="CS175" s="70">
        <f ca="1" t="shared" si="136"/>
        <v>0</v>
      </c>
      <c r="CT175" s="31"/>
      <c r="DQ175" s="70"/>
      <c r="DR175" s="70"/>
      <c r="DS175" s="70">
        <f ca="1" t="shared" si="137"/>
        <v>0</v>
      </c>
      <c r="DT175" s="31"/>
      <c r="EQ175" s="70"/>
      <c r="ER175" s="70"/>
      <c r="ES175" s="70">
        <f ca="1" t="shared" si="138"/>
        <v>0</v>
      </c>
      <c r="ET175" s="31"/>
      <c r="FQ175" s="70"/>
      <c r="FR175" s="70"/>
      <c r="FS175" s="70">
        <f ca="1" t="shared" si="139"/>
        <v>0</v>
      </c>
      <c r="FT175" s="31"/>
      <c r="GQ175" s="70"/>
      <c r="GR175" s="70"/>
      <c r="GS175" s="70">
        <f ca="1" t="shared" si="140"/>
        <v>0</v>
      </c>
      <c r="GT175" s="31"/>
      <c r="HQ175" s="70"/>
      <c r="HR175" s="70"/>
      <c r="HS175" s="70">
        <f ca="1" t="shared" si="141"/>
        <v>0</v>
      </c>
      <c r="HT175" s="31"/>
    </row>
    <row r="176" spans="1:228">
      <c r="A176" s="22" t="str">
        <f>IF(OR(使用指南!$E$30="",比赛操作!$C$10="",$E176=""),"",ROW())</f>
        <v/>
      </c>
      <c r="B176" s="22" t="str">
        <f>IF(OR(使用指南!$E$30="",比赛操作!$C$10="",$E176=""),"",RANK($A176,$A$3:$A$514,1))</f>
        <v/>
      </c>
      <c r="C176" s="22" t="str">
        <f ca="1">IF(OR(使用指南!$E$30="",比赛操作!$C$10="",$E176=""),"",IF(比赛操作!$C$10="抽签编排",RAND(),ROW()-2))</f>
        <v/>
      </c>
      <c r="D176" s="22" t="str">
        <f ca="1" t="shared" si="133"/>
        <v/>
      </c>
      <c r="E176" s="31"/>
      <c r="F176" s="22" t="str">
        <f ca="1">IF(OR(使用指南!$E$30&lt;&gt;"√",COUNTA($E$3:$E$514)&lt;ROW()-2,COUNTBLANK($C$3:$C$514)=512),"",ROW()-2)</f>
        <v/>
      </c>
      <c r="G176" s="22" t="str">
        <f ca="1" t="shared" si="142"/>
        <v/>
      </c>
      <c r="H176" s="31" t="str">
        <f ca="1" t="shared" si="143"/>
        <v/>
      </c>
      <c r="I176" s="31"/>
      <c r="K176" s="22" t="str">
        <f ca="1">IF(OR(使用指南!$E$30&lt;&gt;"√",$F176=""),"",$F176)</f>
        <v/>
      </c>
      <c r="L176" s="22" t="str">
        <f ca="1" t="shared" si="144"/>
        <v/>
      </c>
      <c r="M176" s="39"/>
      <c r="N176" s="39"/>
      <c r="O176" s="39"/>
      <c r="P176" s="66" t="str">
        <f ca="1">IF($K176="","",IF(T176&lt;&gt;"","/",IF(比赛操作!$C$10="手动编排",$M176+$N176,IF(比赛操作!$C$10="抽签编排",417-VLOOKUP(L176,I:K,3,0)))))</f>
        <v/>
      </c>
      <c r="Q176" s="33" t="str">
        <f ca="1">IF($K176="","",IF(T176&lt;&gt;"","/",RANK($P176,$P$3:$P$434)+COUNTIF($P$3:$P176,$P176)-1))</f>
        <v/>
      </c>
      <c r="R176" s="33" t="str">
        <f ca="1" t="shared" si="145"/>
        <v/>
      </c>
      <c r="S176" s="70">
        <f ca="1" t="shared" si="146"/>
        <v>0</v>
      </c>
      <c r="T176" s="31"/>
      <c r="U176" s="67" t="str">
        <f ca="1" t="shared" si="179"/>
        <v/>
      </c>
      <c r="V176" s="67" t="str">
        <f ca="1" t="shared" si="180"/>
        <v/>
      </c>
      <c r="W176" s="67" t="str">
        <f ca="1" t="shared" si="181"/>
        <v/>
      </c>
      <c r="X176" s="67" t="str">
        <f ca="1" t="shared" si="182"/>
        <v/>
      </c>
      <c r="Y176" s="67" t="str">
        <f ca="1" t="shared" si="183"/>
        <v/>
      </c>
      <c r="Z176" s="67" t="str">
        <f ca="1" t="shared" si="184"/>
        <v/>
      </c>
      <c r="AA176" s="67" t="str">
        <f ca="1" t="shared" si="185"/>
        <v/>
      </c>
      <c r="AB176" s="67" t="str">
        <f ca="1" t="shared" si="186"/>
        <v/>
      </c>
      <c r="AQ176" s="70"/>
      <c r="AR176" s="70"/>
      <c r="AS176" s="70">
        <f ca="1" t="shared" si="134"/>
        <v>0</v>
      </c>
      <c r="AT176" s="31"/>
      <c r="BQ176" s="70"/>
      <c r="BR176" s="70"/>
      <c r="BS176" s="70">
        <f ca="1" t="shared" si="135"/>
        <v>0</v>
      </c>
      <c r="BT176" s="31"/>
      <c r="CQ176" s="70"/>
      <c r="CR176" s="70"/>
      <c r="CS176" s="70">
        <f ca="1" t="shared" si="136"/>
        <v>0</v>
      </c>
      <c r="CT176" s="31"/>
      <c r="DQ176" s="70"/>
      <c r="DR176" s="70"/>
      <c r="DS176" s="70">
        <f ca="1" t="shared" si="137"/>
        <v>0</v>
      </c>
      <c r="DT176" s="31"/>
      <c r="EQ176" s="70"/>
      <c r="ER176" s="70"/>
      <c r="ES176" s="70">
        <f ca="1" t="shared" si="138"/>
        <v>0</v>
      </c>
      <c r="ET176" s="31"/>
      <c r="FQ176" s="70"/>
      <c r="FR176" s="70"/>
      <c r="FS176" s="70">
        <f ca="1" t="shared" si="139"/>
        <v>0</v>
      </c>
      <c r="FT176" s="31"/>
      <c r="GQ176" s="70"/>
      <c r="GR176" s="70"/>
      <c r="GS176" s="70">
        <f ca="1" t="shared" si="140"/>
        <v>0</v>
      </c>
      <c r="GT176" s="31"/>
      <c r="HQ176" s="70"/>
      <c r="HR176" s="70"/>
      <c r="HS176" s="70">
        <f ca="1" t="shared" si="141"/>
        <v>0</v>
      </c>
      <c r="HT176" s="31"/>
    </row>
    <row r="177" spans="1:228">
      <c r="A177" s="22" t="str">
        <f>IF(OR(使用指南!$E$30="",比赛操作!$C$10="",$E177=""),"",ROW())</f>
        <v/>
      </c>
      <c r="B177" s="22" t="str">
        <f>IF(OR(使用指南!$E$30="",比赛操作!$C$10="",$E177=""),"",RANK($A177,$A$3:$A$514,1))</f>
        <v/>
      </c>
      <c r="C177" s="22" t="str">
        <f ca="1">IF(OR(使用指南!$E$30="",比赛操作!$C$10="",$E177=""),"",IF(比赛操作!$C$10="抽签编排",RAND(),ROW()-2))</f>
        <v/>
      </c>
      <c r="D177" s="22" t="str">
        <f ca="1" t="shared" si="133"/>
        <v/>
      </c>
      <c r="E177" s="31"/>
      <c r="F177" s="22" t="str">
        <f ca="1">IF(OR(使用指南!$E$30&lt;&gt;"√",COUNTA($E$3:$E$514)&lt;ROW()-2,COUNTBLANK($C$3:$C$514)=512),"",ROW()-2)</f>
        <v/>
      </c>
      <c r="G177" s="22" t="str">
        <f ca="1" t="shared" si="142"/>
        <v/>
      </c>
      <c r="H177" s="31" t="str">
        <f ca="1" t="shared" si="143"/>
        <v/>
      </c>
      <c r="I177" s="31"/>
      <c r="K177" s="22" t="str">
        <f ca="1">IF(OR(使用指南!$E$30&lt;&gt;"√",$F177=""),"",$F177)</f>
        <v/>
      </c>
      <c r="L177" s="22" t="str">
        <f ca="1" t="shared" si="144"/>
        <v/>
      </c>
      <c r="M177" s="39"/>
      <c r="N177" s="39"/>
      <c r="O177" s="39"/>
      <c r="P177" s="66" t="str">
        <f ca="1">IF($K177="","",IF(T177&lt;&gt;"","/",IF(比赛操作!$C$10="手动编排",$M177+$N177,IF(比赛操作!$C$10="抽签编排",417-VLOOKUP(L177,I:K,3,0)))))</f>
        <v/>
      </c>
      <c r="Q177" s="33" t="str">
        <f ca="1">IF($K177="","",IF(T177&lt;&gt;"","/",RANK($P177,$P$3:$P$434)+COUNTIF($P$3:$P177,$P177)-1))</f>
        <v/>
      </c>
      <c r="R177" s="33" t="str">
        <f ca="1" t="shared" si="145"/>
        <v/>
      </c>
      <c r="S177" s="70">
        <f ca="1" t="shared" si="146"/>
        <v>0</v>
      </c>
      <c r="T177" s="31"/>
      <c r="U177" s="67" t="str">
        <f ca="1" t="shared" si="179"/>
        <v/>
      </c>
      <c r="V177" s="67" t="str">
        <f ca="1" t="shared" si="180"/>
        <v/>
      </c>
      <c r="W177" s="67" t="str">
        <f ca="1" t="shared" si="181"/>
        <v/>
      </c>
      <c r="X177" s="67" t="str">
        <f ca="1" t="shared" si="182"/>
        <v/>
      </c>
      <c r="Y177" s="67" t="str">
        <f ca="1" t="shared" si="183"/>
        <v/>
      </c>
      <c r="Z177" s="67" t="str">
        <f ca="1" t="shared" si="184"/>
        <v/>
      </c>
      <c r="AA177" s="67" t="str">
        <f ca="1" t="shared" si="185"/>
        <v/>
      </c>
      <c r="AB177" s="67" t="str">
        <f ca="1" t="shared" si="186"/>
        <v/>
      </c>
      <c r="AQ177" s="70"/>
      <c r="AR177" s="70"/>
      <c r="AS177" s="70">
        <f ca="1" t="shared" si="134"/>
        <v>0</v>
      </c>
      <c r="AT177" s="31"/>
      <c r="BQ177" s="70"/>
      <c r="BR177" s="70"/>
      <c r="BS177" s="70">
        <f ca="1" t="shared" si="135"/>
        <v>0</v>
      </c>
      <c r="BT177" s="31"/>
      <c r="CQ177" s="70"/>
      <c r="CR177" s="70"/>
      <c r="CS177" s="70">
        <f ca="1" t="shared" si="136"/>
        <v>0</v>
      </c>
      <c r="CT177" s="31"/>
      <c r="DQ177" s="70"/>
      <c r="DR177" s="70"/>
      <c r="DS177" s="70">
        <f ca="1" t="shared" si="137"/>
        <v>0</v>
      </c>
      <c r="DT177" s="31"/>
      <c r="EQ177" s="70"/>
      <c r="ER177" s="70"/>
      <c r="ES177" s="70">
        <f ca="1" t="shared" si="138"/>
        <v>0</v>
      </c>
      <c r="ET177" s="31"/>
      <c r="FQ177" s="70"/>
      <c r="FR177" s="70"/>
      <c r="FS177" s="70">
        <f ca="1" t="shared" si="139"/>
        <v>0</v>
      </c>
      <c r="FT177" s="31"/>
      <c r="GQ177" s="70"/>
      <c r="GR177" s="70"/>
      <c r="GS177" s="70">
        <f ca="1" t="shared" si="140"/>
        <v>0</v>
      </c>
      <c r="GT177" s="31"/>
      <c r="HQ177" s="70"/>
      <c r="HR177" s="70"/>
      <c r="HS177" s="70">
        <f ca="1" t="shared" si="141"/>
        <v>0</v>
      </c>
      <c r="HT177" s="31"/>
    </row>
    <row r="178" spans="1:228">
      <c r="A178" s="22" t="str">
        <f>IF(OR(使用指南!$E$30="",比赛操作!$C$10="",$E178=""),"",ROW())</f>
        <v/>
      </c>
      <c r="B178" s="22" t="str">
        <f>IF(OR(使用指南!$E$30="",比赛操作!$C$10="",$E178=""),"",RANK($A178,$A$3:$A$514,1))</f>
        <v/>
      </c>
      <c r="C178" s="22" t="str">
        <f ca="1">IF(OR(使用指南!$E$30="",比赛操作!$C$10="",$E178=""),"",IF(比赛操作!$C$10="抽签编排",RAND(),ROW()-2))</f>
        <v/>
      </c>
      <c r="D178" s="22" t="str">
        <f ca="1" t="shared" si="133"/>
        <v/>
      </c>
      <c r="E178" s="31"/>
      <c r="F178" s="22" t="str">
        <f ca="1">IF(OR(使用指南!$E$30&lt;&gt;"√",COUNTA($E$3:$E$514)&lt;ROW()-2,COUNTBLANK($C$3:$C$514)=512),"",ROW()-2)</f>
        <v/>
      </c>
      <c r="G178" s="22" t="str">
        <f ca="1" t="shared" si="142"/>
        <v/>
      </c>
      <c r="H178" s="31" t="str">
        <f ca="1" t="shared" si="143"/>
        <v/>
      </c>
      <c r="I178" s="31"/>
      <c r="K178" s="22" t="str">
        <f ca="1">IF(OR(使用指南!$E$30&lt;&gt;"√",$F178=""),"",$F178)</f>
        <v/>
      </c>
      <c r="L178" s="22" t="str">
        <f ca="1" t="shared" si="144"/>
        <v/>
      </c>
      <c r="M178" s="39"/>
      <c r="N178" s="39"/>
      <c r="O178" s="39"/>
      <c r="P178" s="66" t="str">
        <f ca="1">IF($K178="","",IF(T178&lt;&gt;"","/",IF(比赛操作!$C$10="手动编排",$M178+$N178,IF(比赛操作!$C$10="抽签编排",417-VLOOKUP(L178,I:K,3,0)))))</f>
        <v/>
      </c>
      <c r="Q178" s="33" t="str">
        <f ca="1">IF($K178="","",IF(T178&lt;&gt;"","/",RANK($P178,$P$3:$P$434)+COUNTIF($P$3:$P178,$P178)-1))</f>
        <v/>
      </c>
      <c r="R178" s="33" t="str">
        <f ca="1" t="shared" si="145"/>
        <v/>
      </c>
      <c r="S178" s="70">
        <f ca="1" t="shared" si="146"/>
        <v>0</v>
      </c>
      <c r="T178" s="31"/>
      <c r="U178" s="67" t="str">
        <f ca="1" t="shared" si="179"/>
        <v/>
      </c>
      <c r="V178" s="67" t="str">
        <f ca="1" t="shared" si="180"/>
        <v/>
      </c>
      <c r="W178" s="67" t="str">
        <f ca="1" t="shared" si="181"/>
        <v/>
      </c>
      <c r="X178" s="67" t="str">
        <f ca="1" t="shared" si="182"/>
        <v/>
      </c>
      <c r="Y178" s="67" t="str">
        <f ca="1" t="shared" si="183"/>
        <v/>
      </c>
      <c r="Z178" s="67" t="str">
        <f ca="1" t="shared" si="184"/>
        <v/>
      </c>
      <c r="AA178" s="67" t="str">
        <f ca="1" t="shared" si="185"/>
        <v/>
      </c>
      <c r="AB178" s="67" t="str">
        <f ca="1" t="shared" si="186"/>
        <v/>
      </c>
      <c r="AQ178" s="70"/>
      <c r="AR178" s="70"/>
      <c r="AS178" s="70">
        <f ca="1" t="shared" si="134"/>
        <v>0</v>
      </c>
      <c r="AT178" s="31"/>
      <c r="BQ178" s="70"/>
      <c r="BR178" s="70"/>
      <c r="BS178" s="70">
        <f ca="1" t="shared" si="135"/>
        <v>0</v>
      </c>
      <c r="BT178" s="31"/>
      <c r="CQ178" s="70"/>
      <c r="CR178" s="70"/>
      <c r="CS178" s="70">
        <f ca="1" t="shared" si="136"/>
        <v>0</v>
      </c>
      <c r="CT178" s="31"/>
      <c r="DQ178" s="70"/>
      <c r="DR178" s="70"/>
      <c r="DS178" s="70">
        <f ca="1" t="shared" si="137"/>
        <v>0</v>
      </c>
      <c r="DT178" s="31"/>
      <c r="EQ178" s="70"/>
      <c r="ER178" s="70"/>
      <c r="ES178" s="70">
        <f ca="1" t="shared" si="138"/>
        <v>0</v>
      </c>
      <c r="ET178" s="31"/>
      <c r="FQ178" s="70"/>
      <c r="FR178" s="70"/>
      <c r="FS178" s="70">
        <f ca="1" t="shared" si="139"/>
        <v>0</v>
      </c>
      <c r="FT178" s="31"/>
      <c r="GQ178" s="70"/>
      <c r="GR178" s="70"/>
      <c r="GS178" s="70">
        <f ca="1" t="shared" si="140"/>
        <v>0</v>
      </c>
      <c r="GT178" s="31"/>
      <c r="HQ178" s="70"/>
      <c r="HR178" s="70"/>
      <c r="HS178" s="70">
        <f ca="1" t="shared" si="141"/>
        <v>0</v>
      </c>
      <c r="HT178" s="31"/>
    </row>
    <row r="179" spans="1:228">
      <c r="A179" s="22" t="str">
        <f>IF(OR(使用指南!$E$30="",比赛操作!$C$10="",$E179=""),"",ROW())</f>
        <v/>
      </c>
      <c r="B179" s="22" t="str">
        <f>IF(OR(使用指南!$E$30="",比赛操作!$C$10="",$E179=""),"",RANK($A179,$A$3:$A$514,1))</f>
        <v/>
      </c>
      <c r="C179" s="22" t="str">
        <f ca="1">IF(OR(使用指南!$E$30="",比赛操作!$C$10="",$E179=""),"",IF(比赛操作!$C$10="抽签编排",RAND(),ROW()-2))</f>
        <v/>
      </c>
      <c r="D179" s="22" t="str">
        <f ca="1" t="shared" si="133"/>
        <v/>
      </c>
      <c r="E179" s="31"/>
      <c r="F179" s="22" t="str">
        <f ca="1">IF(OR(使用指南!$E$30&lt;&gt;"√",COUNTA($E$3:$E$514)&lt;ROW()-2,COUNTBLANK($C$3:$C$514)=512),"",ROW()-2)</f>
        <v/>
      </c>
      <c r="G179" s="22" t="str">
        <f ca="1" t="shared" si="142"/>
        <v/>
      </c>
      <c r="H179" s="31" t="str">
        <f ca="1" t="shared" si="143"/>
        <v/>
      </c>
      <c r="I179" s="31"/>
      <c r="K179" s="22" t="str">
        <f ca="1">IF(OR(使用指南!$E$30&lt;&gt;"√",$F179=""),"",$F179)</f>
        <v/>
      </c>
      <c r="L179" s="22" t="str">
        <f ca="1" t="shared" si="144"/>
        <v/>
      </c>
      <c r="M179" s="39"/>
      <c r="N179" s="39"/>
      <c r="O179" s="39"/>
      <c r="P179" s="66" t="str">
        <f ca="1">IF($K179="","",IF(T179&lt;&gt;"","/",IF(比赛操作!$C$10="手动编排",$M179+$N179,IF(比赛操作!$C$10="抽签编排",417-VLOOKUP(L179,I:K,3,0)))))</f>
        <v/>
      </c>
      <c r="Q179" s="33" t="str">
        <f ca="1">IF($K179="","",IF(T179&lt;&gt;"","/",RANK($P179,$P$3:$P$434)+COUNTIF($P$3:$P179,$P179)-1))</f>
        <v/>
      </c>
      <c r="R179" s="33" t="str">
        <f ca="1" t="shared" si="145"/>
        <v/>
      </c>
      <c r="S179" s="70">
        <f ca="1" t="shared" si="146"/>
        <v>0</v>
      </c>
      <c r="T179" s="31"/>
      <c r="U179" s="67" t="str">
        <f ca="1" t="shared" si="179"/>
        <v/>
      </c>
      <c r="V179" s="67" t="str">
        <f ca="1" t="shared" si="180"/>
        <v/>
      </c>
      <c r="W179" s="67" t="str">
        <f ca="1" t="shared" si="181"/>
        <v/>
      </c>
      <c r="X179" s="67" t="str">
        <f ca="1" t="shared" si="182"/>
        <v/>
      </c>
      <c r="Y179" s="67" t="str">
        <f ca="1" t="shared" si="183"/>
        <v/>
      </c>
      <c r="Z179" s="67" t="str">
        <f ca="1" t="shared" si="184"/>
        <v/>
      </c>
      <c r="AA179" s="67" t="str">
        <f ca="1" t="shared" si="185"/>
        <v/>
      </c>
      <c r="AB179" s="67" t="str">
        <f ca="1" t="shared" si="186"/>
        <v/>
      </c>
      <c r="AQ179" s="70"/>
      <c r="AR179" s="70"/>
      <c r="AS179" s="70">
        <f ca="1" t="shared" si="134"/>
        <v>0</v>
      </c>
      <c r="AT179" s="31"/>
      <c r="BQ179" s="70"/>
      <c r="BR179" s="70"/>
      <c r="BS179" s="70">
        <f ca="1" t="shared" si="135"/>
        <v>0</v>
      </c>
      <c r="BT179" s="31"/>
      <c r="CQ179" s="70"/>
      <c r="CR179" s="70"/>
      <c r="CS179" s="70">
        <f ca="1" t="shared" si="136"/>
        <v>0</v>
      </c>
      <c r="CT179" s="31"/>
      <c r="DQ179" s="70"/>
      <c r="DR179" s="70"/>
      <c r="DS179" s="70">
        <f ca="1" t="shared" si="137"/>
        <v>0</v>
      </c>
      <c r="DT179" s="31"/>
      <c r="EQ179" s="70"/>
      <c r="ER179" s="70"/>
      <c r="ES179" s="70">
        <f ca="1" t="shared" si="138"/>
        <v>0</v>
      </c>
      <c r="ET179" s="31"/>
      <c r="FQ179" s="70"/>
      <c r="FR179" s="70"/>
      <c r="FS179" s="70">
        <f ca="1" t="shared" si="139"/>
        <v>0</v>
      </c>
      <c r="FT179" s="31"/>
      <c r="GQ179" s="70"/>
      <c r="GR179" s="70"/>
      <c r="GS179" s="70">
        <f ca="1" t="shared" si="140"/>
        <v>0</v>
      </c>
      <c r="GT179" s="31"/>
      <c r="HQ179" s="70"/>
      <c r="HR179" s="70"/>
      <c r="HS179" s="70">
        <f ca="1" t="shared" si="141"/>
        <v>0</v>
      </c>
      <c r="HT179" s="31"/>
    </row>
    <row r="180" spans="1:228">
      <c r="A180" s="22" t="str">
        <f>IF(OR(使用指南!$E$30="",比赛操作!$C$10="",$E180=""),"",ROW())</f>
        <v/>
      </c>
      <c r="B180" s="22" t="str">
        <f>IF(OR(使用指南!$E$30="",比赛操作!$C$10="",$E180=""),"",RANK($A180,$A$3:$A$514,1))</f>
        <v/>
      </c>
      <c r="C180" s="22" t="str">
        <f ca="1">IF(OR(使用指南!$E$30="",比赛操作!$C$10="",$E180=""),"",IF(比赛操作!$C$10="抽签编排",RAND(),ROW()-2))</f>
        <v/>
      </c>
      <c r="D180" s="22" t="str">
        <f ca="1" t="shared" si="133"/>
        <v/>
      </c>
      <c r="E180" s="31"/>
      <c r="F180" s="22" t="str">
        <f ca="1">IF(OR(使用指南!$E$30&lt;&gt;"√",COUNTA($E$3:$E$514)&lt;ROW()-2,COUNTBLANK($C$3:$C$514)=512),"",ROW()-2)</f>
        <v/>
      </c>
      <c r="G180" s="22" t="str">
        <f ca="1" t="shared" si="142"/>
        <v/>
      </c>
      <c r="H180" s="31" t="str">
        <f ca="1" t="shared" si="143"/>
        <v/>
      </c>
      <c r="I180" s="31"/>
      <c r="K180" s="22" t="str">
        <f ca="1">IF(OR(使用指南!$E$30&lt;&gt;"√",$F180=""),"",$F180)</f>
        <v/>
      </c>
      <c r="L180" s="22" t="str">
        <f ca="1" t="shared" si="144"/>
        <v/>
      </c>
      <c r="M180" s="39"/>
      <c r="N180" s="39"/>
      <c r="O180" s="39"/>
      <c r="P180" s="66" t="str">
        <f ca="1">IF($K180="","",IF(T180&lt;&gt;"","/",IF(比赛操作!$C$10="手动编排",$M180+$N180,IF(比赛操作!$C$10="抽签编排",417-VLOOKUP(L180,I:K,3,0)))))</f>
        <v/>
      </c>
      <c r="Q180" s="33" t="str">
        <f ca="1">IF($K180="","",IF(T180&lt;&gt;"","/",RANK($P180,$P$3:$P$434)+COUNTIF($P$3:$P180,$P180)-1))</f>
        <v/>
      </c>
      <c r="R180" s="33" t="str">
        <f ca="1" t="shared" si="145"/>
        <v/>
      </c>
      <c r="S180" s="70">
        <f ca="1" t="shared" si="146"/>
        <v>0</v>
      </c>
      <c r="T180" s="31"/>
      <c r="U180" s="67" t="str">
        <f ca="1" t="shared" si="179"/>
        <v/>
      </c>
      <c r="V180" s="67" t="str">
        <f ca="1" t="shared" si="180"/>
        <v/>
      </c>
      <c r="W180" s="67" t="str">
        <f ca="1" t="shared" si="181"/>
        <v/>
      </c>
      <c r="X180" s="67" t="str">
        <f ca="1" t="shared" si="182"/>
        <v/>
      </c>
      <c r="Y180" s="67" t="str">
        <f ca="1" t="shared" si="183"/>
        <v/>
      </c>
      <c r="Z180" s="67" t="str">
        <f ca="1" t="shared" si="184"/>
        <v/>
      </c>
      <c r="AA180" s="67" t="str">
        <f ca="1" t="shared" si="185"/>
        <v/>
      </c>
      <c r="AB180" s="67" t="str">
        <f ca="1" t="shared" si="186"/>
        <v/>
      </c>
      <c r="AQ180" s="70"/>
      <c r="AR180" s="70"/>
      <c r="AS180" s="70">
        <f ca="1" t="shared" si="134"/>
        <v>0</v>
      </c>
      <c r="AT180" s="31"/>
      <c r="BQ180" s="70"/>
      <c r="BR180" s="70"/>
      <c r="BS180" s="70">
        <f ca="1" t="shared" si="135"/>
        <v>0</v>
      </c>
      <c r="BT180" s="31"/>
      <c r="CQ180" s="70"/>
      <c r="CR180" s="70"/>
      <c r="CS180" s="70">
        <f ca="1" t="shared" si="136"/>
        <v>0</v>
      </c>
      <c r="CT180" s="31"/>
      <c r="DQ180" s="70"/>
      <c r="DR180" s="70"/>
      <c r="DS180" s="70">
        <f ca="1" t="shared" si="137"/>
        <v>0</v>
      </c>
      <c r="DT180" s="31"/>
      <c r="EQ180" s="70"/>
      <c r="ER180" s="70"/>
      <c r="ES180" s="70">
        <f ca="1" t="shared" si="138"/>
        <v>0</v>
      </c>
      <c r="ET180" s="31"/>
      <c r="FQ180" s="70"/>
      <c r="FR180" s="70"/>
      <c r="FS180" s="70">
        <f ca="1" t="shared" si="139"/>
        <v>0</v>
      </c>
      <c r="FT180" s="31"/>
      <c r="GQ180" s="70"/>
      <c r="GR180" s="70"/>
      <c r="GS180" s="70">
        <f ca="1" t="shared" si="140"/>
        <v>0</v>
      </c>
      <c r="GT180" s="31"/>
      <c r="HQ180" s="70"/>
      <c r="HR180" s="70"/>
      <c r="HS180" s="70">
        <f ca="1" t="shared" si="141"/>
        <v>0</v>
      </c>
      <c r="HT180" s="31"/>
    </row>
    <row r="181" spans="1:228">
      <c r="A181" s="22" t="str">
        <f>IF(OR(使用指南!$E$30="",比赛操作!$C$10="",$E181=""),"",ROW())</f>
        <v/>
      </c>
      <c r="B181" s="22" t="str">
        <f>IF(OR(使用指南!$E$30="",比赛操作!$C$10="",$E181=""),"",RANK($A181,$A$3:$A$514,1))</f>
        <v/>
      </c>
      <c r="C181" s="22" t="str">
        <f ca="1">IF(OR(使用指南!$E$30="",比赛操作!$C$10="",$E181=""),"",IF(比赛操作!$C$10="抽签编排",RAND(),ROW()-2))</f>
        <v/>
      </c>
      <c r="D181" s="22" t="str">
        <f ca="1" t="shared" si="133"/>
        <v/>
      </c>
      <c r="E181" s="31"/>
      <c r="F181" s="22" t="str">
        <f ca="1">IF(OR(使用指南!$E$30&lt;&gt;"√",COUNTA($E$3:$E$514)&lt;ROW()-2,COUNTBLANK($C$3:$C$514)=512),"",ROW()-2)</f>
        <v/>
      </c>
      <c r="G181" s="22" t="str">
        <f ca="1" t="shared" si="142"/>
        <v/>
      </c>
      <c r="H181" s="31" t="str">
        <f ca="1" t="shared" si="143"/>
        <v/>
      </c>
      <c r="I181" s="31"/>
      <c r="K181" s="22" t="str">
        <f ca="1">IF(OR(使用指南!$E$30&lt;&gt;"√",$F181=""),"",$F181)</f>
        <v/>
      </c>
      <c r="L181" s="22" t="str">
        <f ca="1" t="shared" si="144"/>
        <v/>
      </c>
      <c r="M181" s="39"/>
      <c r="N181" s="39"/>
      <c r="O181" s="39"/>
      <c r="P181" s="66" t="str">
        <f ca="1">IF($K181="","",IF(T181&lt;&gt;"","/",IF(比赛操作!$C$10="手动编排",$M181+$N181,IF(比赛操作!$C$10="抽签编排",417-VLOOKUP(L181,I:K,3,0)))))</f>
        <v/>
      </c>
      <c r="Q181" s="33" t="str">
        <f ca="1">IF($K181="","",IF(T181&lt;&gt;"","/",RANK($P181,$P$3:$P$434)+COUNTIF($P$3:$P181,$P181)-1))</f>
        <v/>
      </c>
      <c r="R181" s="33" t="str">
        <f ca="1" t="shared" si="145"/>
        <v/>
      </c>
      <c r="S181" s="70">
        <f ca="1" t="shared" si="146"/>
        <v>0</v>
      </c>
      <c r="T181" s="31"/>
      <c r="U181" s="67" t="str">
        <f ca="1" t="shared" si="179"/>
        <v/>
      </c>
      <c r="V181" s="67" t="str">
        <f ca="1" t="shared" si="180"/>
        <v/>
      </c>
      <c r="W181" s="67" t="str">
        <f ca="1" t="shared" si="181"/>
        <v/>
      </c>
      <c r="X181" s="67" t="str">
        <f ca="1" t="shared" si="182"/>
        <v/>
      </c>
      <c r="Y181" s="67" t="str">
        <f ca="1" t="shared" si="183"/>
        <v/>
      </c>
      <c r="Z181" s="67" t="str">
        <f ca="1" t="shared" si="184"/>
        <v/>
      </c>
      <c r="AA181" s="67" t="str">
        <f ca="1" t="shared" si="185"/>
        <v/>
      </c>
      <c r="AB181" s="67" t="str">
        <f ca="1" t="shared" si="186"/>
        <v/>
      </c>
      <c r="AQ181" s="70"/>
      <c r="AR181" s="70"/>
      <c r="AS181" s="70">
        <f ca="1" t="shared" si="134"/>
        <v>0</v>
      </c>
      <c r="AT181" s="31"/>
      <c r="BQ181" s="70"/>
      <c r="BR181" s="70"/>
      <c r="BS181" s="70">
        <f ca="1" t="shared" si="135"/>
        <v>0</v>
      </c>
      <c r="BT181" s="31"/>
      <c r="CQ181" s="70"/>
      <c r="CR181" s="70"/>
      <c r="CS181" s="70">
        <f ca="1" t="shared" si="136"/>
        <v>0</v>
      </c>
      <c r="CT181" s="31"/>
      <c r="DQ181" s="70"/>
      <c r="DR181" s="70"/>
      <c r="DS181" s="70">
        <f ca="1" t="shared" si="137"/>
        <v>0</v>
      </c>
      <c r="DT181" s="31"/>
      <c r="EQ181" s="70"/>
      <c r="ER181" s="70"/>
      <c r="ES181" s="70">
        <f ca="1" t="shared" si="138"/>
        <v>0</v>
      </c>
      <c r="ET181" s="31"/>
      <c r="FQ181" s="70"/>
      <c r="FR181" s="70"/>
      <c r="FS181" s="70">
        <f ca="1" t="shared" si="139"/>
        <v>0</v>
      </c>
      <c r="FT181" s="31"/>
      <c r="GQ181" s="70"/>
      <c r="GR181" s="70"/>
      <c r="GS181" s="70">
        <f ca="1" t="shared" si="140"/>
        <v>0</v>
      </c>
      <c r="GT181" s="31"/>
      <c r="HQ181" s="70"/>
      <c r="HR181" s="70"/>
      <c r="HS181" s="70">
        <f ca="1" t="shared" si="141"/>
        <v>0</v>
      </c>
      <c r="HT181" s="31"/>
    </row>
    <row r="182" spans="1:228">
      <c r="A182" s="22" t="str">
        <f>IF(OR(使用指南!$E$30="",比赛操作!$C$10="",$E182=""),"",ROW())</f>
        <v/>
      </c>
      <c r="B182" s="22" t="str">
        <f>IF(OR(使用指南!$E$30="",比赛操作!$C$10="",$E182=""),"",RANK($A182,$A$3:$A$514,1))</f>
        <v/>
      </c>
      <c r="C182" s="22" t="str">
        <f ca="1">IF(OR(使用指南!$E$30="",比赛操作!$C$10="",$E182=""),"",IF(比赛操作!$C$10="抽签编排",RAND(),ROW()-2))</f>
        <v/>
      </c>
      <c r="D182" s="22" t="str">
        <f ca="1" t="shared" si="133"/>
        <v/>
      </c>
      <c r="E182" s="31"/>
      <c r="F182" s="22" t="str">
        <f ca="1">IF(OR(使用指南!$E$30&lt;&gt;"√",COUNTA($E$3:$E$514)&lt;ROW()-2,COUNTBLANK($C$3:$C$514)=512),"",ROW()-2)</f>
        <v/>
      </c>
      <c r="G182" s="22" t="str">
        <f ca="1" t="shared" si="142"/>
        <v/>
      </c>
      <c r="H182" s="31" t="str">
        <f ca="1" t="shared" si="143"/>
        <v/>
      </c>
      <c r="I182" s="31"/>
      <c r="K182" s="22" t="str">
        <f ca="1">IF(OR(使用指南!$E$30&lt;&gt;"√",$F182=""),"",$F182)</f>
        <v/>
      </c>
      <c r="L182" s="22" t="str">
        <f ca="1" t="shared" si="144"/>
        <v/>
      </c>
      <c r="M182" s="39"/>
      <c r="N182" s="39"/>
      <c r="O182" s="39"/>
      <c r="P182" s="66" t="str">
        <f ca="1">IF($K182="","",IF(T182&lt;&gt;"","/",IF(比赛操作!$C$10="手动编排",$M182+$N182,IF(比赛操作!$C$10="抽签编排",417-VLOOKUP(L182,I:K,3,0)))))</f>
        <v/>
      </c>
      <c r="Q182" s="33" t="str">
        <f ca="1">IF($K182="","",IF(T182&lt;&gt;"","/",RANK($P182,$P$3:$P$434)+COUNTIF($P$3:$P182,$P182)-1))</f>
        <v/>
      </c>
      <c r="R182" s="33" t="str">
        <f ca="1" t="shared" si="145"/>
        <v/>
      </c>
      <c r="S182" s="70">
        <f ca="1" t="shared" si="146"/>
        <v>0</v>
      </c>
      <c r="T182" s="31"/>
      <c r="U182" s="67" t="str">
        <f ca="1" t="shared" si="179"/>
        <v/>
      </c>
      <c r="V182" s="67" t="str">
        <f ca="1" t="shared" si="180"/>
        <v/>
      </c>
      <c r="W182" s="67" t="str">
        <f ca="1" t="shared" si="181"/>
        <v/>
      </c>
      <c r="X182" s="67" t="str">
        <f ca="1" t="shared" si="182"/>
        <v/>
      </c>
      <c r="Y182" s="67" t="str">
        <f ca="1" t="shared" si="183"/>
        <v/>
      </c>
      <c r="Z182" s="67" t="str">
        <f ca="1" t="shared" si="184"/>
        <v/>
      </c>
      <c r="AA182" s="67" t="str">
        <f ca="1" t="shared" si="185"/>
        <v/>
      </c>
      <c r="AB182" s="67" t="str">
        <f ca="1" t="shared" si="186"/>
        <v/>
      </c>
      <c r="AQ182" s="70"/>
      <c r="AR182" s="70"/>
      <c r="AS182" s="70">
        <f ca="1" t="shared" si="134"/>
        <v>0</v>
      </c>
      <c r="AT182" s="31"/>
      <c r="BQ182" s="70"/>
      <c r="BR182" s="70"/>
      <c r="BS182" s="70">
        <f ca="1" t="shared" si="135"/>
        <v>0</v>
      </c>
      <c r="BT182" s="31"/>
      <c r="CQ182" s="70"/>
      <c r="CR182" s="70"/>
      <c r="CS182" s="70">
        <f ca="1" t="shared" si="136"/>
        <v>0</v>
      </c>
      <c r="CT182" s="31"/>
      <c r="DQ182" s="70"/>
      <c r="DR182" s="70"/>
      <c r="DS182" s="70">
        <f ca="1" t="shared" si="137"/>
        <v>0</v>
      </c>
      <c r="DT182" s="31"/>
      <c r="EQ182" s="70"/>
      <c r="ER182" s="70"/>
      <c r="ES182" s="70">
        <f ca="1" t="shared" si="138"/>
        <v>0</v>
      </c>
      <c r="ET182" s="31"/>
      <c r="FQ182" s="70"/>
      <c r="FR182" s="70"/>
      <c r="FS182" s="70">
        <f ca="1" t="shared" si="139"/>
        <v>0</v>
      </c>
      <c r="FT182" s="31"/>
      <c r="GQ182" s="70"/>
      <c r="GR182" s="70"/>
      <c r="GS182" s="70">
        <f ca="1" t="shared" si="140"/>
        <v>0</v>
      </c>
      <c r="GT182" s="31"/>
      <c r="HQ182" s="70"/>
      <c r="HR182" s="70"/>
      <c r="HS182" s="70">
        <f ca="1" t="shared" si="141"/>
        <v>0</v>
      </c>
      <c r="HT182" s="31"/>
    </row>
    <row r="183" spans="1:228">
      <c r="A183" s="22" t="str">
        <f>IF(OR(使用指南!$E$30="",比赛操作!$C$10="",$E183=""),"",ROW())</f>
        <v/>
      </c>
      <c r="B183" s="22" t="str">
        <f>IF(OR(使用指南!$E$30="",比赛操作!$C$10="",$E183=""),"",RANK($A183,$A$3:$A$514,1))</f>
        <v/>
      </c>
      <c r="C183" s="22" t="str">
        <f ca="1">IF(OR(使用指南!$E$30="",比赛操作!$C$10="",$E183=""),"",IF(比赛操作!$C$10="抽签编排",RAND(),ROW()-2))</f>
        <v/>
      </c>
      <c r="D183" s="22" t="str">
        <f ca="1" t="shared" si="133"/>
        <v/>
      </c>
      <c r="E183" s="31"/>
      <c r="F183" s="22" t="str">
        <f ca="1">IF(OR(使用指南!$E$30&lt;&gt;"√",COUNTA($E$3:$E$514)&lt;ROW()-2,COUNTBLANK($C$3:$C$514)=512),"",ROW()-2)</f>
        <v/>
      </c>
      <c r="G183" s="22" t="str">
        <f ca="1" t="shared" si="142"/>
        <v/>
      </c>
      <c r="H183" s="31" t="str">
        <f ca="1" t="shared" si="143"/>
        <v/>
      </c>
      <c r="I183" s="31"/>
      <c r="K183" s="22" t="str">
        <f ca="1">IF(OR(使用指南!$E$30&lt;&gt;"√",$F183=""),"",$F183)</f>
        <v/>
      </c>
      <c r="L183" s="22" t="str">
        <f ca="1" t="shared" si="144"/>
        <v/>
      </c>
      <c r="M183" s="39"/>
      <c r="N183" s="39"/>
      <c r="O183" s="39"/>
      <c r="P183" s="66" t="str">
        <f ca="1">IF($K183="","",IF(T183&lt;&gt;"","/",IF(比赛操作!$C$10="手动编排",$M183+$N183,IF(比赛操作!$C$10="抽签编排",417-VLOOKUP(L183,I:K,3,0)))))</f>
        <v/>
      </c>
      <c r="Q183" s="33" t="str">
        <f ca="1">IF($K183="","",IF(T183&lt;&gt;"","/",RANK($P183,$P$3:$P$434)+COUNTIF($P$3:$P183,$P183)-1))</f>
        <v/>
      </c>
      <c r="R183" s="33" t="str">
        <f ca="1" t="shared" si="145"/>
        <v/>
      </c>
      <c r="S183" s="70">
        <f ca="1" t="shared" si="146"/>
        <v>0</v>
      </c>
      <c r="T183" s="31"/>
      <c r="U183" s="67" t="str">
        <f ca="1" t="shared" si="179"/>
        <v/>
      </c>
      <c r="V183" s="67" t="str">
        <f ca="1" t="shared" si="180"/>
        <v/>
      </c>
      <c r="W183" s="67" t="str">
        <f ca="1" t="shared" si="181"/>
        <v/>
      </c>
      <c r="X183" s="67" t="str">
        <f ca="1" t="shared" si="182"/>
        <v/>
      </c>
      <c r="Y183" s="67" t="str">
        <f ca="1" t="shared" si="183"/>
        <v/>
      </c>
      <c r="Z183" s="67" t="str">
        <f ca="1" t="shared" si="184"/>
        <v/>
      </c>
      <c r="AA183" s="67" t="str">
        <f ca="1" t="shared" si="185"/>
        <v/>
      </c>
      <c r="AB183" s="67" t="str">
        <f ca="1" t="shared" si="186"/>
        <v/>
      </c>
      <c r="AQ183" s="70"/>
      <c r="AR183" s="70"/>
      <c r="AS183" s="70">
        <f ca="1" t="shared" si="134"/>
        <v>0</v>
      </c>
      <c r="AT183" s="31"/>
      <c r="BQ183" s="70"/>
      <c r="BR183" s="70"/>
      <c r="BS183" s="70">
        <f ca="1" t="shared" si="135"/>
        <v>0</v>
      </c>
      <c r="BT183" s="31"/>
      <c r="CQ183" s="70"/>
      <c r="CR183" s="70"/>
      <c r="CS183" s="70">
        <f ca="1" t="shared" si="136"/>
        <v>0</v>
      </c>
      <c r="CT183" s="31"/>
      <c r="DQ183" s="70"/>
      <c r="DR183" s="70"/>
      <c r="DS183" s="70">
        <f ca="1" t="shared" si="137"/>
        <v>0</v>
      </c>
      <c r="DT183" s="31"/>
      <c r="EQ183" s="70"/>
      <c r="ER183" s="70"/>
      <c r="ES183" s="70">
        <f ca="1" t="shared" si="138"/>
        <v>0</v>
      </c>
      <c r="ET183" s="31"/>
      <c r="FQ183" s="70"/>
      <c r="FR183" s="70"/>
      <c r="FS183" s="70">
        <f ca="1" t="shared" si="139"/>
        <v>0</v>
      </c>
      <c r="FT183" s="31"/>
      <c r="GQ183" s="70"/>
      <c r="GR183" s="70"/>
      <c r="GS183" s="70">
        <f ca="1" t="shared" si="140"/>
        <v>0</v>
      </c>
      <c r="GT183" s="31"/>
      <c r="HQ183" s="70"/>
      <c r="HR183" s="70"/>
      <c r="HS183" s="70">
        <f ca="1" t="shared" si="141"/>
        <v>0</v>
      </c>
      <c r="HT183" s="31"/>
    </row>
    <row r="184" spans="1:228">
      <c r="A184" s="22" t="str">
        <f>IF(OR(使用指南!$E$30="",比赛操作!$C$10="",$E184=""),"",ROW())</f>
        <v/>
      </c>
      <c r="B184" s="22" t="str">
        <f>IF(OR(使用指南!$E$30="",比赛操作!$C$10="",$E184=""),"",RANK($A184,$A$3:$A$514,1))</f>
        <v/>
      </c>
      <c r="C184" s="22" t="str">
        <f ca="1">IF(OR(使用指南!$E$30="",比赛操作!$C$10="",$E184=""),"",IF(比赛操作!$C$10="抽签编排",RAND(),ROW()-2))</f>
        <v/>
      </c>
      <c r="D184" s="22" t="str">
        <f ca="1" t="shared" si="133"/>
        <v/>
      </c>
      <c r="E184" s="31"/>
      <c r="F184" s="22" t="str">
        <f ca="1">IF(OR(使用指南!$E$30&lt;&gt;"√",COUNTA($E$3:$E$514)&lt;ROW()-2,COUNTBLANK($C$3:$C$514)=512),"",ROW()-2)</f>
        <v/>
      </c>
      <c r="G184" s="22" t="str">
        <f ca="1" t="shared" si="142"/>
        <v/>
      </c>
      <c r="H184" s="31" t="str">
        <f ca="1" t="shared" si="143"/>
        <v/>
      </c>
      <c r="I184" s="31"/>
      <c r="K184" s="22" t="str">
        <f ca="1">IF(OR(使用指南!$E$30&lt;&gt;"√",$F184=""),"",$F184)</f>
        <v/>
      </c>
      <c r="L184" s="22" t="str">
        <f ca="1" t="shared" si="144"/>
        <v/>
      </c>
      <c r="M184" s="39"/>
      <c r="N184" s="39"/>
      <c r="O184" s="39"/>
      <c r="P184" s="66" t="str">
        <f ca="1">IF($K184="","",IF(T184&lt;&gt;"","/",IF(比赛操作!$C$10="手动编排",$M184+$N184,IF(比赛操作!$C$10="抽签编排",417-VLOOKUP(L184,I:K,3,0)))))</f>
        <v/>
      </c>
      <c r="Q184" s="33" t="str">
        <f ca="1">IF($K184="","",IF(T184&lt;&gt;"","/",RANK($P184,$P$3:$P$434)+COUNTIF($P$3:$P184,$P184)-1))</f>
        <v/>
      </c>
      <c r="R184" s="33" t="str">
        <f ca="1" t="shared" si="145"/>
        <v/>
      </c>
      <c r="S184" s="70">
        <f ca="1" t="shared" si="146"/>
        <v>0</v>
      </c>
      <c r="T184" s="31"/>
      <c r="U184" s="67" t="str">
        <f ca="1" t="shared" ref="U184:U193" si="187">IF(INDIRECT(ADDRESS(ROW(),COLUMN($T:$T)+26*(COLUMN()-COLUMN($T:$T))))="","",INDIRECT(ADDRESS(ROW(),COLUMN($T:$T)+26*(COLUMN()-COLUMN($T:$T)))))</f>
        <v/>
      </c>
      <c r="V184" s="67" t="str">
        <f ca="1" t="shared" ref="V184:V193" si="188">IF(INDIRECT(ADDRESS(ROW(),COLUMN($T:$T)+26*(COLUMN()-COLUMN($T:$T))))="","",INDIRECT(ADDRESS(ROW(),COLUMN($T:$T)+26*(COLUMN()-COLUMN($T:$T)))))</f>
        <v/>
      </c>
      <c r="W184" s="67" t="str">
        <f ca="1" t="shared" ref="W184:W193" si="189">IF(INDIRECT(ADDRESS(ROW(),COLUMN($T:$T)+26*(COLUMN()-COLUMN($T:$T))))="","",INDIRECT(ADDRESS(ROW(),COLUMN($T:$T)+26*(COLUMN()-COLUMN($T:$T)))))</f>
        <v/>
      </c>
      <c r="X184" s="67" t="str">
        <f ca="1" t="shared" ref="X184:X193" si="190">IF(INDIRECT(ADDRESS(ROW(),COLUMN($T:$T)+26*(COLUMN()-COLUMN($T:$T))))="","",INDIRECT(ADDRESS(ROW(),COLUMN($T:$T)+26*(COLUMN()-COLUMN($T:$T)))))</f>
        <v/>
      </c>
      <c r="Y184" s="67" t="str">
        <f ca="1" t="shared" ref="Y184:Y193" si="191">IF(INDIRECT(ADDRESS(ROW(),COLUMN($T:$T)+26*(COLUMN()-COLUMN($T:$T))))="","",INDIRECT(ADDRESS(ROW(),COLUMN($T:$T)+26*(COLUMN()-COLUMN($T:$T)))))</f>
        <v/>
      </c>
      <c r="Z184" s="67" t="str">
        <f ca="1" t="shared" ref="Z184:Z193" si="192">IF(INDIRECT(ADDRESS(ROW(),COLUMN($T:$T)+26*(COLUMN()-COLUMN($T:$T))))="","",INDIRECT(ADDRESS(ROW(),COLUMN($T:$T)+26*(COLUMN()-COLUMN($T:$T)))))</f>
        <v/>
      </c>
      <c r="AA184" s="67" t="str">
        <f ca="1" t="shared" ref="AA184:AA193" si="193">IF(INDIRECT(ADDRESS(ROW(),COLUMN($T:$T)+26*(COLUMN()-COLUMN($T:$T))))="","",INDIRECT(ADDRESS(ROW(),COLUMN($T:$T)+26*(COLUMN()-COLUMN($T:$T)))))</f>
        <v/>
      </c>
      <c r="AB184" s="67" t="str">
        <f ca="1" t="shared" ref="AB184:AB193" si="194">IF(INDIRECT(ADDRESS(ROW(),COLUMN($T:$T)+26*(COLUMN()-COLUMN($T:$T))))="","",INDIRECT(ADDRESS(ROW(),COLUMN($T:$T)+26*(COLUMN()-COLUMN($T:$T)))))</f>
        <v/>
      </c>
      <c r="AQ184" s="70"/>
      <c r="AR184" s="70"/>
      <c r="AS184" s="70">
        <f ca="1" t="shared" si="134"/>
        <v>0</v>
      </c>
      <c r="AT184" s="31"/>
      <c r="BQ184" s="70"/>
      <c r="BR184" s="70"/>
      <c r="BS184" s="70">
        <f ca="1" t="shared" si="135"/>
        <v>0</v>
      </c>
      <c r="BT184" s="31"/>
      <c r="CQ184" s="70"/>
      <c r="CR184" s="70"/>
      <c r="CS184" s="70">
        <f ca="1" t="shared" si="136"/>
        <v>0</v>
      </c>
      <c r="CT184" s="31"/>
      <c r="DQ184" s="70"/>
      <c r="DR184" s="70"/>
      <c r="DS184" s="70">
        <f ca="1" t="shared" si="137"/>
        <v>0</v>
      </c>
      <c r="DT184" s="31"/>
      <c r="EQ184" s="70"/>
      <c r="ER184" s="70"/>
      <c r="ES184" s="70">
        <f ca="1" t="shared" si="138"/>
        <v>0</v>
      </c>
      <c r="ET184" s="31"/>
      <c r="FQ184" s="70"/>
      <c r="FR184" s="70"/>
      <c r="FS184" s="70">
        <f ca="1" t="shared" si="139"/>
        <v>0</v>
      </c>
      <c r="FT184" s="31"/>
      <c r="GQ184" s="70"/>
      <c r="GR184" s="70"/>
      <c r="GS184" s="70">
        <f ca="1" t="shared" si="140"/>
        <v>0</v>
      </c>
      <c r="GT184" s="31"/>
      <c r="HQ184" s="70"/>
      <c r="HR184" s="70"/>
      <c r="HS184" s="70">
        <f ca="1" t="shared" si="141"/>
        <v>0</v>
      </c>
      <c r="HT184" s="31"/>
    </row>
    <row r="185" spans="1:228">
      <c r="A185" s="22" t="str">
        <f>IF(OR(使用指南!$E$30="",比赛操作!$C$10="",$E185=""),"",ROW())</f>
        <v/>
      </c>
      <c r="B185" s="22" t="str">
        <f>IF(OR(使用指南!$E$30="",比赛操作!$C$10="",$E185=""),"",RANK($A185,$A$3:$A$514,1))</f>
        <v/>
      </c>
      <c r="C185" s="22" t="str">
        <f ca="1">IF(OR(使用指南!$E$30="",比赛操作!$C$10="",$E185=""),"",IF(比赛操作!$C$10="抽签编排",RAND(),ROW()-2))</f>
        <v/>
      </c>
      <c r="D185" s="22" t="str">
        <f ca="1" t="shared" si="133"/>
        <v/>
      </c>
      <c r="E185" s="31"/>
      <c r="F185" s="22" t="str">
        <f ca="1">IF(OR(使用指南!$E$30&lt;&gt;"√",COUNTA($E$3:$E$514)&lt;ROW()-2,COUNTBLANK($C$3:$C$514)=512),"",ROW()-2)</f>
        <v/>
      </c>
      <c r="G185" s="22" t="str">
        <f ca="1" t="shared" si="142"/>
        <v/>
      </c>
      <c r="H185" s="31" t="str">
        <f ca="1" t="shared" si="143"/>
        <v/>
      </c>
      <c r="I185" s="31"/>
      <c r="K185" s="22" t="str">
        <f ca="1">IF(OR(使用指南!$E$30&lt;&gt;"√",$F185=""),"",$F185)</f>
        <v/>
      </c>
      <c r="L185" s="22" t="str">
        <f ca="1" t="shared" si="144"/>
        <v/>
      </c>
      <c r="M185" s="39"/>
      <c r="N185" s="39"/>
      <c r="O185" s="39"/>
      <c r="P185" s="66" t="str">
        <f ca="1">IF($K185="","",IF(T185&lt;&gt;"","/",IF(比赛操作!$C$10="手动编排",$M185+$N185,IF(比赛操作!$C$10="抽签编排",417-VLOOKUP(L185,I:K,3,0)))))</f>
        <v/>
      </c>
      <c r="Q185" s="33" t="str">
        <f ca="1">IF($K185="","",IF(T185&lt;&gt;"","/",RANK($P185,$P$3:$P$434)+COUNTIF($P$3:$P185,$P185)-1))</f>
        <v/>
      </c>
      <c r="R185" s="33" t="str">
        <f ca="1" t="shared" si="145"/>
        <v/>
      </c>
      <c r="S185" s="70">
        <f ca="1" t="shared" si="146"/>
        <v>0</v>
      </c>
      <c r="T185" s="31"/>
      <c r="U185" s="67" t="str">
        <f ca="1" t="shared" si="187"/>
        <v/>
      </c>
      <c r="V185" s="67" t="str">
        <f ca="1" t="shared" si="188"/>
        <v/>
      </c>
      <c r="W185" s="67" t="str">
        <f ca="1" t="shared" si="189"/>
        <v/>
      </c>
      <c r="X185" s="67" t="str">
        <f ca="1" t="shared" si="190"/>
        <v/>
      </c>
      <c r="Y185" s="67" t="str">
        <f ca="1" t="shared" si="191"/>
        <v/>
      </c>
      <c r="Z185" s="67" t="str">
        <f ca="1" t="shared" si="192"/>
        <v/>
      </c>
      <c r="AA185" s="67" t="str">
        <f ca="1" t="shared" si="193"/>
        <v/>
      </c>
      <c r="AB185" s="67" t="str">
        <f ca="1" t="shared" si="194"/>
        <v/>
      </c>
      <c r="AQ185" s="70"/>
      <c r="AR185" s="70"/>
      <c r="AS185" s="70">
        <f ca="1" t="shared" si="134"/>
        <v>0</v>
      </c>
      <c r="AT185" s="31"/>
      <c r="BQ185" s="70"/>
      <c r="BR185" s="70"/>
      <c r="BS185" s="70">
        <f ca="1" t="shared" si="135"/>
        <v>0</v>
      </c>
      <c r="BT185" s="31"/>
      <c r="CQ185" s="70"/>
      <c r="CR185" s="70"/>
      <c r="CS185" s="70">
        <f ca="1" t="shared" si="136"/>
        <v>0</v>
      </c>
      <c r="CT185" s="31"/>
      <c r="DQ185" s="70"/>
      <c r="DR185" s="70"/>
      <c r="DS185" s="70">
        <f ca="1" t="shared" si="137"/>
        <v>0</v>
      </c>
      <c r="DT185" s="31"/>
      <c r="EQ185" s="70"/>
      <c r="ER185" s="70"/>
      <c r="ES185" s="70">
        <f ca="1" t="shared" si="138"/>
        <v>0</v>
      </c>
      <c r="ET185" s="31"/>
      <c r="FQ185" s="70"/>
      <c r="FR185" s="70"/>
      <c r="FS185" s="70">
        <f ca="1" t="shared" si="139"/>
        <v>0</v>
      </c>
      <c r="FT185" s="31"/>
      <c r="GQ185" s="70"/>
      <c r="GR185" s="70"/>
      <c r="GS185" s="70">
        <f ca="1" t="shared" si="140"/>
        <v>0</v>
      </c>
      <c r="GT185" s="31"/>
      <c r="HQ185" s="70"/>
      <c r="HR185" s="70"/>
      <c r="HS185" s="70">
        <f ca="1" t="shared" si="141"/>
        <v>0</v>
      </c>
      <c r="HT185" s="31"/>
    </row>
    <row r="186" spans="1:228">
      <c r="A186" s="22" t="str">
        <f>IF(OR(使用指南!$E$30="",比赛操作!$C$10="",$E186=""),"",ROW())</f>
        <v/>
      </c>
      <c r="B186" s="22" t="str">
        <f>IF(OR(使用指南!$E$30="",比赛操作!$C$10="",$E186=""),"",RANK($A186,$A$3:$A$514,1))</f>
        <v/>
      </c>
      <c r="C186" s="22" t="str">
        <f ca="1">IF(OR(使用指南!$E$30="",比赛操作!$C$10="",$E186=""),"",IF(比赛操作!$C$10="抽签编排",RAND(),ROW()-2))</f>
        <v/>
      </c>
      <c r="D186" s="22" t="str">
        <f ca="1" t="shared" si="133"/>
        <v/>
      </c>
      <c r="E186" s="31"/>
      <c r="F186" s="22" t="str">
        <f ca="1">IF(OR(使用指南!$E$30&lt;&gt;"√",COUNTA($E$3:$E$514)&lt;ROW()-2,COUNTBLANK($C$3:$C$514)=512),"",ROW()-2)</f>
        <v/>
      </c>
      <c r="G186" s="22" t="str">
        <f ca="1" t="shared" si="142"/>
        <v/>
      </c>
      <c r="H186" s="31" t="str">
        <f ca="1" t="shared" si="143"/>
        <v/>
      </c>
      <c r="I186" s="31"/>
      <c r="K186" s="22" t="str">
        <f ca="1">IF(OR(使用指南!$E$30&lt;&gt;"√",$F186=""),"",$F186)</f>
        <v/>
      </c>
      <c r="L186" s="22" t="str">
        <f ca="1" t="shared" si="144"/>
        <v/>
      </c>
      <c r="M186" s="39"/>
      <c r="N186" s="39"/>
      <c r="O186" s="39"/>
      <c r="P186" s="66" t="str">
        <f ca="1">IF($K186="","",IF(T186&lt;&gt;"","/",IF(比赛操作!$C$10="手动编排",$M186+$N186,IF(比赛操作!$C$10="抽签编排",417-VLOOKUP(L186,I:K,3,0)))))</f>
        <v/>
      </c>
      <c r="Q186" s="33" t="str">
        <f ca="1">IF($K186="","",IF(T186&lt;&gt;"","/",RANK($P186,$P$3:$P$434)+COUNTIF($P$3:$P186,$P186)-1))</f>
        <v/>
      </c>
      <c r="R186" s="33" t="str">
        <f ca="1" t="shared" si="145"/>
        <v/>
      </c>
      <c r="S186" s="70">
        <f ca="1" t="shared" si="146"/>
        <v>0</v>
      </c>
      <c r="T186" s="31"/>
      <c r="U186" s="67" t="str">
        <f ca="1" t="shared" si="187"/>
        <v/>
      </c>
      <c r="V186" s="67" t="str">
        <f ca="1" t="shared" si="188"/>
        <v/>
      </c>
      <c r="W186" s="67" t="str">
        <f ca="1" t="shared" si="189"/>
        <v/>
      </c>
      <c r="X186" s="67" t="str">
        <f ca="1" t="shared" si="190"/>
        <v/>
      </c>
      <c r="Y186" s="67" t="str">
        <f ca="1" t="shared" si="191"/>
        <v/>
      </c>
      <c r="Z186" s="67" t="str">
        <f ca="1" t="shared" si="192"/>
        <v/>
      </c>
      <c r="AA186" s="67" t="str">
        <f ca="1" t="shared" si="193"/>
        <v/>
      </c>
      <c r="AB186" s="67" t="str">
        <f ca="1" t="shared" si="194"/>
        <v/>
      </c>
      <c r="AQ186" s="70"/>
      <c r="AR186" s="70"/>
      <c r="AS186" s="70">
        <f ca="1" t="shared" si="134"/>
        <v>0</v>
      </c>
      <c r="AT186" s="31"/>
      <c r="BQ186" s="70"/>
      <c r="BR186" s="70"/>
      <c r="BS186" s="70">
        <f ca="1" t="shared" si="135"/>
        <v>0</v>
      </c>
      <c r="BT186" s="31"/>
      <c r="CQ186" s="70"/>
      <c r="CR186" s="70"/>
      <c r="CS186" s="70">
        <f ca="1" t="shared" si="136"/>
        <v>0</v>
      </c>
      <c r="CT186" s="31"/>
      <c r="DQ186" s="70"/>
      <c r="DR186" s="70"/>
      <c r="DS186" s="70">
        <f ca="1" t="shared" si="137"/>
        <v>0</v>
      </c>
      <c r="DT186" s="31"/>
      <c r="EQ186" s="70"/>
      <c r="ER186" s="70"/>
      <c r="ES186" s="70">
        <f ca="1" t="shared" si="138"/>
        <v>0</v>
      </c>
      <c r="ET186" s="31"/>
      <c r="FQ186" s="70"/>
      <c r="FR186" s="70"/>
      <c r="FS186" s="70">
        <f ca="1" t="shared" si="139"/>
        <v>0</v>
      </c>
      <c r="FT186" s="31"/>
      <c r="GQ186" s="70"/>
      <c r="GR186" s="70"/>
      <c r="GS186" s="70">
        <f ca="1" t="shared" si="140"/>
        <v>0</v>
      </c>
      <c r="GT186" s="31"/>
      <c r="HQ186" s="70"/>
      <c r="HR186" s="70"/>
      <c r="HS186" s="70">
        <f ca="1" t="shared" si="141"/>
        <v>0</v>
      </c>
      <c r="HT186" s="31"/>
    </row>
    <row r="187" spans="1:228">
      <c r="A187" s="22" t="str">
        <f>IF(OR(使用指南!$E$30="",比赛操作!$C$10="",$E187=""),"",ROW())</f>
        <v/>
      </c>
      <c r="B187" s="22" t="str">
        <f>IF(OR(使用指南!$E$30="",比赛操作!$C$10="",$E187=""),"",RANK($A187,$A$3:$A$514,1))</f>
        <v/>
      </c>
      <c r="C187" s="22" t="str">
        <f ca="1">IF(OR(使用指南!$E$30="",比赛操作!$C$10="",$E187=""),"",IF(比赛操作!$C$10="抽签编排",RAND(),ROW()-2))</f>
        <v/>
      </c>
      <c r="D187" s="22" t="str">
        <f ca="1" t="shared" si="133"/>
        <v/>
      </c>
      <c r="E187" s="31"/>
      <c r="F187" s="22" t="str">
        <f ca="1">IF(OR(使用指南!$E$30&lt;&gt;"√",COUNTA($E$3:$E$514)&lt;ROW()-2,COUNTBLANK($C$3:$C$514)=512),"",ROW()-2)</f>
        <v/>
      </c>
      <c r="G187" s="22" t="str">
        <f ca="1" t="shared" si="142"/>
        <v/>
      </c>
      <c r="H187" s="31" t="str">
        <f ca="1" t="shared" si="143"/>
        <v/>
      </c>
      <c r="I187" s="31"/>
      <c r="K187" s="22" t="str">
        <f ca="1">IF(OR(使用指南!$E$30&lt;&gt;"√",$F187=""),"",$F187)</f>
        <v/>
      </c>
      <c r="L187" s="22" t="str">
        <f ca="1" t="shared" si="144"/>
        <v/>
      </c>
      <c r="M187" s="39"/>
      <c r="N187" s="39"/>
      <c r="O187" s="39"/>
      <c r="P187" s="66" t="str">
        <f ca="1">IF($K187="","",IF(T187&lt;&gt;"","/",IF(比赛操作!$C$10="手动编排",$M187+$N187,IF(比赛操作!$C$10="抽签编排",417-VLOOKUP(L187,I:K,3,0)))))</f>
        <v/>
      </c>
      <c r="Q187" s="33" t="str">
        <f ca="1">IF($K187="","",IF(T187&lt;&gt;"","/",RANK($P187,$P$3:$P$434)+COUNTIF($P$3:$P187,$P187)-1))</f>
        <v/>
      </c>
      <c r="R187" s="33" t="str">
        <f ca="1" t="shared" si="145"/>
        <v/>
      </c>
      <c r="S187" s="70">
        <f ca="1" t="shared" si="146"/>
        <v>0</v>
      </c>
      <c r="T187" s="31"/>
      <c r="U187" s="67" t="str">
        <f ca="1" t="shared" si="187"/>
        <v/>
      </c>
      <c r="V187" s="67" t="str">
        <f ca="1" t="shared" si="188"/>
        <v/>
      </c>
      <c r="W187" s="67" t="str">
        <f ca="1" t="shared" si="189"/>
        <v/>
      </c>
      <c r="X187" s="67" t="str">
        <f ca="1" t="shared" si="190"/>
        <v/>
      </c>
      <c r="Y187" s="67" t="str">
        <f ca="1" t="shared" si="191"/>
        <v/>
      </c>
      <c r="Z187" s="67" t="str">
        <f ca="1" t="shared" si="192"/>
        <v/>
      </c>
      <c r="AA187" s="67" t="str">
        <f ca="1" t="shared" si="193"/>
        <v/>
      </c>
      <c r="AB187" s="67" t="str">
        <f ca="1" t="shared" si="194"/>
        <v/>
      </c>
      <c r="AQ187" s="70"/>
      <c r="AR187" s="70"/>
      <c r="AS187" s="70">
        <f ca="1" t="shared" si="134"/>
        <v>0</v>
      </c>
      <c r="AT187" s="31"/>
      <c r="BQ187" s="70"/>
      <c r="BR187" s="70"/>
      <c r="BS187" s="70">
        <f ca="1" t="shared" si="135"/>
        <v>0</v>
      </c>
      <c r="BT187" s="31"/>
      <c r="CQ187" s="70"/>
      <c r="CR187" s="70"/>
      <c r="CS187" s="70">
        <f ca="1" t="shared" si="136"/>
        <v>0</v>
      </c>
      <c r="CT187" s="31"/>
      <c r="DQ187" s="70"/>
      <c r="DR187" s="70"/>
      <c r="DS187" s="70">
        <f ca="1" t="shared" si="137"/>
        <v>0</v>
      </c>
      <c r="DT187" s="31"/>
      <c r="EQ187" s="70"/>
      <c r="ER187" s="70"/>
      <c r="ES187" s="70">
        <f ca="1" t="shared" si="138"/>
        <v>0</v>
      </c>
      <c r="ET187" s="31"/>
      <c r="FQ187" s="70"/>
      <c r="FR187" s="70"/>
      <c r="FS187" s="70">
        <f ca="1" t="shared" si="139"/>
        <v>0</v>
      </c>
      <c r="FT187" s="31"/>
      <c r="GQ187" s="70"/>
      <c r="GR187" s="70"/>
      <c r="GS187" s="70">
        <f ca="1" t="shared" si="140"/>
        <v>0</v>
      </c>
      <c r="GT187" s="31"/>
      <c r="HQ187" s="70"/>
      <c r="HR187" s="70"/>
      <c r="HS187" s="70">
        <f ca="1" t="shared" si="141"/>
        <v>0</v>
      </c>
      <c r="HT187" s="31"/>
    </row>
    <row r="188" spans="1:228">
      <c r="A188" s="22" t="str">
        <f>IF(OR(使用指南!$E$30="",比赛操作!$C$10="",$E188=""),"",ROW())</f>
        <v/>
      </c>
      <c r="B188" s="22" t="str">
        <f>IF(OR(使用指南!$E$30="",比赛操作!$C$10="",$E188=""),"",RANK($A188,$A$3:$A$514,1))</f>
        <v/>
      </c>
      <c r="C188" s="22" t="str">
        <f ca="1">IF(OR(使用指南!$E$30="",比赛操作!$C$10="",$E188=""),"",IF(比赛操作!$C$10="抽签编排",RAND(),ROW()-2))</f>
        <v/>
      </c>
      <c r="D188" s="22" t="str">
        <f ca="1" t="shared" si="133"/>
        <v/>
      </c>
      <c r="E188" s="31"/>
      <c r="F188" s="22" t="str">
        <f ca="1">IF(OR(使用指南!$E$30&lt;&gt;"√",COUNTA($E$3:$E$514)&lt;ROW()-2,COUNTBLANK($C$3:$C$514)=512),"",ROW()-2)</f>
        <v/>
      </c>
      <c r="G188" s="22" t="str">
        <f ca="1" t="shared" si="142"/>
        <v/>
      </c>
      <c r="H188" s="31" t="str">
        <f ca="1" t="shared" si="143"/>
        <v/>
      </c>
      <c r="I188" s="31"/>
      <c r="K188" s="22" t="str">
        <f ca="1">IF(OR(使用指南!$E$30&lt;&gt;"√",$F188=""),"",$F188)</f>
        <v/>
      </c>
      <c r="L188" s="22" t="str">
        <f ca="1" t="shared" si="144"/>
        <v/>
      </c>
      <c r="M188" s="39"/>
      <c r="N188" s="39"/>
      <c r="O188" s="39"/>
      <c r="P188" s="66" t="str">
        <f ca="1">IF($K188="","",IF(T188&lt;&gt;"","/",IF(比赛操作!$C$10="手动编排",$M188+$N188,IF(比赛操作!$C$10="抽签编排",417-VLOOKUP(L188,I:K,3,0)))))</f>
        <v/>
      </c>
      <c r="Q188" s="33" t="str">
        <f ca="1">IF($K188="","",IF(T188&lt;&gt;"","/",RANK($P188,$P$3:$P$434)+COUNTIF($P$3:$P188,$P188)-1))</f>
        <v/>
      </c>
      <c r="R188" s="33" t="str">
        <f ca="1" t="shared" si="145"/>
        <v/>
      </c>
      <c r="S188" s="70">
        <f ca="1" t="shared" si="146"/>
        <v>0</v>
      </c>
      <c r="T188" s="31"/>
      <c r="U188" s="67" t="str">
        <f ca="1" t="shared" si="187"/>
        <v/>
      </c>
      <c r="V188" s="67" t="str">
        <f ca="1" t="shared" si="188"/>
        <v/>
      </c>
      <c r="W188" s="67" t="str">
        <f ca="1" t="shared" si="189"/>
        <v/>
      </c>
      <c r="X188" s="67" t="str">
        <f ca="1" t="shared" si="190"/>
        <v/>
      </c>
      <c r="Y188" s="67" t="str">
        <f ca="1" t="shared" si="191"/>
        <v/>
      </c>
      <c r="Z188" s="67" t="str">
        <f ca="1" t="shared" si="192"/>
        <v/>
      </c>
      <c r="AA188" s="67" t="str">
        <f ca="1" t="shared" si="193"/>
        <v/>
      </c>
      <c r="AB188" s="67" t="str">
        <f ca="1" t="shared" si="194"/>
        <v/>
      </c>
      <c r="AQ188" s="70"/>
      <c r="AR188" s="70"/>
      <c r="AS188" s="70">
        <f ca="1" t="shared" si="134"/>
        <v>0</v>
      </c>
      <c r="AT188" s="31"/>
      <c r="BQ188" s="70"/>
      <c r="BR188" s="70"/>
      <c r="BS188" s="70">
        <f ca="1" t="shared" si="135"/>
        <v>0</v>
      </c>
      <c r="BT188" s="31"/>
      <c r="CQ188" s="70"/>
      <c r="CR188" s="70"/>
      <c r="CS188" s="70">
        <f ca="1" t="shared" si="136"/>
        <v>0</v>
      </c>
      <c r="CT188" s="31"/>
      <c r="DQ188" s="70"/>
      <c r="DR188" s="70"/>
      <c r="DS188" s="70">
        <f ca="1" t="shared" si="137"/>
        <v>0</v>
      </c>
      <c r="DT188" s="31"/>
      <c r="EQ188" s="70"/>
      <c r="ER188" s="70"/>
      <c r="ES188" s="70">
        <f ca="1" t="shared" si="138"/>
        <v>0</v>
      </c>
      <c r="ET188" s="31"/>
      <c r="FQ188" s="70"/>
      <c r="FR188" s="70"/>
      <c r="FS188" s="70">
        <f ca="1" t="shared" si="139"/>
        <v>0</v>
      </c>
      <c r="FT188" s="31"/>
      <c r="GQ188" s="70"/>
      <c r="GR188" s="70"/>
      <c r="GS188" s="70">
        <f ca="1" t="shared" si="140"/>
        <v>0</v>
      </c>
      <c r="GT188" s="31"/>
      <c r="HQ188" s="70"/>
      <c r="HR188" s="70"/>
      <c r="HS188" s="70">
        <f ca="1" t="shared" si="141"/>
        <v>0</v>
      </c>
      <c r="HT188" s="31"/>
    </row>
    <row r="189" spans="1:228">
      <c r="A189" s="22" t="str">
        <f>IF(OR(使用指南!$E$30="",比赛操作!$C$10="",$E189=""),"",ROW())</f>
        <v/>
      </c>
      <c r="B189" s="22" t="str">
        <f>IF(OR(使用指南!$E$30="",比赛操作!$C$10="",$E189=""),"",RANK($A189,$A$3:$A$514,1))</f>
        <v/>
      </c>
      <c r="C189" s="22" t="str">
        <f ca="1">IF(OR(使用指南!$E$30="",比赛操作!$C$10="",$E189=""),"",IF(比赛操作!$C$10="抽签编排",RAND(),ROW()-2))</f>
        <v/>
      </c>
      <c r="D189" s="22" t="str">
        <f ca="1" t="shared" si="133"/>
        <v/>
      </c>
      <c r="E189" s="31"/>
      <c r="F189" s="22" t="str">
        <f ca="1">IF(OR(使用指南!$E$30&lt;&gt;"√",COUNTA($E$3:$E$514)&lt;ROW()-2,COUNTBLANK($C$3:$C$514)=512),"",ROW()-2)</f>
        <v/>
      </c>
      <c r="G189" s="22" t="str">
        <f ca="1" t="shared" si="142"/>
        <v/>
      </c>
      <c r="H189" s="31" t="str">
        <f ca="1" t="shared" si="143"/>
        <v/>
      </c>
      <c r="I189" s="31"/>
      <c r="K189" s="22" t="str">
        <f ca="1">IF(OR(使用指南!$E$30&lt;&gt;"√",$F189=""),"",$F189)</f>
        <v/>
      </c>
      <c r="L189" s="22" t="str">
        <f ca="1" t="shared" si="144"/>
        <v/>
      </c>
      <c r="M189" s="39"/>
      <c r="N189" s="39"/>
      <c r="O189" s="39"/>
      <c r="P189" s="66" t="str">
        <f ca="1">IF($K189="","",IF(T189&lt;&gt;"","/",IF(比赛操作!$C$10="手动编排",$M189+$N189,IF(比赛操作!$C$10="抽签编排",417-VLOOKUP(L189,I:K,3,0)))))</f>
        <v/>
      </c>
      <c r="Q189" s="33" t="str">
        <f ca="1">IF($K189="","",IF(T189&lt;&gt;"","/",RANK($P189,$P$3:$P$434)+COUNTIF($P$3:$P189,$P189)-1))</f>
        <v/>
      </c>
      <c r="R189" s="33" t="str">
        <f ca="1" t="shared" si="145"/>
        <v/>
      </c>
      <c r="S189" s="70">
        <f ca="1" t="shared" si="146"/>
        <v>0</v>
      </c>
      <c r="T189" s="31"/>
      <c r="U189" s="67" t="str">
        <f ca="1" t="shared" si="187"/>
        <v/>
      </c>
      <c r="V189" s="67" t="str">
        <f ca="1" t="shared" si="188"/>
        <v/>
      </c>
      <c r="W189" s="67" t="str">
        <f ca="1" t="shared" si="189"/>
        <v/>
      </c>
      <c r="X189" s="67" t="str">
        <f ca="1" t="shared" si="190"/>
        <v/>
      </c>
      <c r="Y189" s="67" t="str">
        <f ca="1" t="shared" si="191"/>
        <v/>
      </c>
      <c r="Z189" s="67" t="str">
        <f ca="1" t="shared" si="192"/>
        <v/>
      </c>
      <c r="AA189" s="67" t="str">
        <f ca="1" t="shared" si="193"/>
        <v/>
      </c>
      <c r="AB189" s="67" t="str">
        <f ca="1" t="shared" si="194"/>
        <v/>
      </c>
      <c r="AQ189" s="70"/>
      <c r="AR189" s="70"/>
      <c r="AS189" s="70">
        <f ca="1" t="shared" si="134"/>
        <v>0</v>
      </c>
      <c r="AT189" s="31"/>
      <c r="BQ189" s="70"/>
      <c r="BR189" s="70"/>
      <c r="BS189" s="70">
        <f ca="1" t="shared" si="135"/>
        <v>0</v>
      </c>
      <c r="BT189" s="31"/>
      <c r="CQ189" s="70"/>
      <c r="CR189" s="70"/>
      <c r="CS189" s="70">
        <f ca="1" t="shared" si="136"/>
        <v>0</v>
      </c>
      <c r="CT189" s="31"/>
      <c r="DQ189" s="70"/>
      <c r="DR189" s="70"/>
      <c r="DS189" s="70">
        <f ca="1" t="shared" si="137"/>
        <v>0</v>
      </c>
      <c r="DT189" s="31"/>
      <c r="EQ189" s="70"/>
      <c r="ER189" s="70"/>
      <c r="ES189" s="70">
        <f ca="1" t="shared" si="138"/>
        <v>0</v>
      </c>
      <c r="ET189" s="31"/>
      <c r="FQ189" s="70"/>
      <c r="FR189" s="70"/>
      <c r="FS189" s="70">
        <f ca="1" t="shared" si="139"/>
        <v>0</v>
      </c>
      <c r="FT189" s="31"/>
      <c r="GQ189" s="70"/>
      <c r="GR189" s="70"/>
      <c r="GS189" s="70">
        <f ca="1" t="shared" si="140"/>
        <v>0</v>
      </c>
      <c r="GT189" s="31"/>
      <c r="HQ189" s="70"/>
      <c r="HR189" s="70"/>
      <c r="HS189" s="70">
        <f ca="1" t="shared" si="141"/>
        <v>0</v>
      </c>
      <c r="HT189" s="31"/>
    </row>
    <row r="190" spans="1:228">
      <c r="A190" s="22" t="str">
        <f>IF(OR(使用指南!$E$30="",比赛操作!$C$10="",$E190=""),"",ROW())</f>
        <v/>
      </c>
      <c r="B190" s="22" t="str">
        <f>IF(OR(使用指南!$E$30="",比赛操作!$C$10="",$E190=""),"",RANK($A190,$A$3:$A$514,1))</f>
        <v/>
      </c>
      <c r="C190" s="22" t="str">
        <f ca="1">IF(OR(使用指南!$E$30="",比赛操作!$C$10="",$E190=""),"",IF(比赛操作!$C$10="抽签编排",RAND(),ROW()-2))</f>
        <v/>
      </c>
      <c r="D190" s="22" t="str">
        <f ca="1" t="shared" si="133"/>
        <v/>
      </c>
      <c r="E190" s="31"/>
      <c r="F190" s="22" t="str">
        <f ca="1">IF(OR(使用指南!$E$30&lt;&gt;"√",COUNTA($E$3:$E$514)&lt;ROW()-2,COUNTBLANK($C$3:$C$514)=512),"",ROW()-2)</f>
        <v/>
      </c>
      <c r="G190" s="22" t="str">
        <f ca="1" t="shared" si="142"/>
        <v/>
      </c>
      <c r="H190" s="31" t="str">
        <f ca="1" t="shared" si="143"/>
        <v/>
      </c>
      <c r="I190" s="31"/>
      <c r="K190" s="22" t="str">
        <f ca="1">IF(OR(使用指南!$E$30&lt;&gt;"√",$F190=""),"",$F190)</f>
        <v/>
      </c>
      <c r="L190" s="22" t="str">
        <f ca="1" t="shared" si="144"/>
        <v/>
      </c>
      <c r="M190" s="39"/>
      <c r="N190" s="39"/>
      <c r="O190" s="39"/>
      <c r="P190" s="66" t="str">
        <f ca="1">IF($K190="","",IF(T190&lt;&gt;"","/",IF(比赛操作!$C$10="手动编排",$M190+$N190,IF(比赛操作!$C$10="抽签编排",417-VLOOKUP(L190,I:K,3,0)))))</f>
        <v/>
      </c>
      <c r="Q190" s="33" t="str">
        <f ca="1">IF($K190="","",IF(T190&lt;&gt;"","/",RANK($P190,$P$3:$P$434)+COUNTIF($P$3:$P190,$P190)-1))</f>
        <v/>
      </c>
      <c r="R190" s="33" t="str">
        <f ca="1" t="shared" si="145"/>
        <v/>
      </c>
      <c r="S190" s="70">
        <f ca="1" t="shared" si="146"/>
        <v>0</v>
      </c>
      <c r="T190" s="31"/>
      <c r="U190" s="67" t="str">
        <f ca="1" t="shared" si="187"/>
        <v/>
      </c>
      <c r="V190" s="67" t="str">
        <f ca="1" t="shared" si="188"/>
        <v/>
      </c>
      <c r="W190" s="67" t="str">
        <f ca="1" t="shared" si="189"/>
        <v/>
      </c>
      <c r="X190" s="67" t="str">
        <f ca="1" t="shared" si="190"/>
        <v/>
      </c>
      <c r="Y190" s="67" t="str">
        <f ca="1" t="shared" si="191"/>
        <v/>
      </c>
      <c r="Z190" s="67" t="str">
        <f ca="1" t="shared" si="192"/>
        <v/>
      </c>
      <c r="AA190" s="67" t="str">
        <f ca="1" t="shared" si="193"/>
        <v/>
      </c>
      <c r="AB190" s="67" t="str">
        <f ca="1" t="shared" si="194"/>
        <v/>
      </c>
      <c r="AQ190" s="70"/>
      <c r="AR190" s="70"/>
      <c r="AS190" s="70">
        <f ca="1" t="shared" si="134"/>
        <v>0</v>
      </c>
      <c r="AT190" s="31"/>
      <c r="BQ190" s="70"/>
      <c r="BR190" s="70"/>
      <c r="BS190" s="70">
        <f ca="1" t="shared" si="135"/>
        <v>0</v>
      </c>
      <c r="BT190" s="31"/>
      <c r="CQ190" s="70"/>
      <c r="CR190" s="70"/>
      <c r="CS190" s="70">
        <f ca="1" t="shared" si="136"/>
        <v>0</v>
      </c>
      <c r="CT190" s="31"/>
      <c r="DQ190" s="70"/>
      <c r="DR190" s="70"/>
      <c r="DS190" s="70">
        <f ca="1" t="shared" si="137"/>
        <v>0</v>
      </c>
      <c r="DT190" s="31"/>
      <c r="EQ190" s="70"/>
      <c r="ER190" s="70"/>
      <c r="ES190" s="70">
        <f ca="1" t="shared" si="138"/>
        <v>0</v>
      </c>
      <c r="ET190" s="31"/>
      <c r="FQ190" s="70"/>
      <c r="FR190" s="70"/>
      <c r="FS190" s="70">
        <f ca="1" t="shared" si="139"/>
        <v>0</v>
      </c>
      <c r="FT190" s="31"/>
      <c r="GQ190" s="70"/>
      <c r="GR190" s="70"/>
      <c r="GS190" s="70">
        <f ca="1" t="shared" si="140"/>
        <v>0</v>
      </c>
      <c r="GT190" s="31"/>
      <c r="HQ190" s="70"/>
      <c r="HR190" s="70"/>
      <c r="HS190" s="70">
        <f ca="1" t="shared" si="141"/>
        <v>0</v>
      </c>
      <c r="HT190" s="31"/>
    </row>
    <row r="191" spans="1:228">
      <c r="A191" s="22" t="str">
        <f>IF(OR(使用指南!$E$30="",比赛操作!$C$10="",$E191=""),"",ROW())</f>
        <v/>
      </c>
      <c r="B191" s="22" t="str">
        <f>IF(OR(使用指南!$E$30="",比赛操作!$C$10="",$E191=""),"",RANK($A191,$A$3:$A$514,1))</f>
        <v/>
      </c>
      <c r="C191" s="22" t="str">
        <f ca="1">IF(OR(使用指南!$E$30="",比赛操作!$C$10="",$E191=""),"",IF(比赛操作!$C$10="抽签编排",RAND(),ROW()-2))</f>
        <v/>
      </c>
      <c r="D191" s="22" t="str">
        <f ca="1" t="shared" si="133"/>
        <v/>
      </c>
      <c r="E191" s="31"/>
      <c r="F191" s="22" t="str">
        <f ca="1">IF(OR(使用指南!$E$30&lt;&gt;"√",COUNTA($E$3:$E$514)&lt;ROW()-2,COUNTBLANK($C$3:$C$514)=512),"",ROW()-2)</f>
        <v/>
      </c>
      <c r="G191" s="22" t="str">
        <f ca="1" t="shared" si="142"/>
        <v/>
      </c>
      <c r="H191" s="31" t="str">
        <f ca="1" t="shared" si="143"/>
        <v/>
      </c>
      <c r="I191" s="31"/>
      <c r="K191" s="22" t="str">
        <f ca="1">IF(OR(使用指南!$E$30&lt;&gt;"√",$F191=""),"",$F191)</f>
        <v/>
      </c>
      <c r="L191" s="22" t="str">
        <f ca="1" t="shared" si="144"/>
        <v/>
      </c>
      <c r="M191" s="39"/>
      <c r="N191" s="39"/>
      <c r="O191" s="39"/>
      <c r="P191" s="66" t="str">
        <f ca="1">IF($K191="","",IF(T191&lt;&gt;"","/",IF(比赛操作!$C$10="手动编排",$M191+$N191,IF(比赛操作!$C$10="抽签编排",417-VLOOKUP(L191,I:K,3,0)))))</f>
        <v/>
      </c>
      <c r="Q191" s="33" t="str">
        <f ca="1">IF($K191="","",IF(T191&lt;&gt;"","/",RANK($P191,$P$3:$P$434)+COUNTIF($P$3:$P191,$P191)-1))</f>
        <v/>
      </c>
      <c r="R191" s="33" t="str">
        <f ca="1" t="shared" si="145"/>
        <v/>
      </c>
      <c r="S191" s="70">
        <f ca="1" t="shared" si="146"/>
        <v>0</v>
      </c>
      <c r="T191" s="31"/>
      <c r="U191" s="67" t="str">
        <f ca="1" t="shared" si="187"/>
        <v/>
      </c>
      <c r="V191" s="67" t="str">
        <f ca="1" t="shared" si="188"/>
        <v/>
      </c>
      <c r="W191" s="67" t="str">
        <f ca="1" t="shared" si="189"/>
        <v/>
      </c>
      <c r="X191" s="67" t="str">
        <f ca="1" t="shared" si="190"/>
        <v/>
      </c>
      <c r="Y191" s="67" t="str">
        <f ca="1" t="shared" si="191"/>
        <v/>
      </c>
      <c r="Z191" s="67" t="str">
        <f ca="1" t="shared" si="192"/>
        <v/>
      </c>
      <c r="AA191" s="67" t="str">
        <f ca="1" t="shared" si="193"/>
        <v/>
      </c>
      <c r="AB191" s="67" t="str">
        <f ca="1" t="shared" si="194"/>
        <v/>
      </c>
      <c r="AQ191" s="70"/>
      <c r="AR191" s="70"/>
      <c r="AS191" s="70">
        <f ca="1" t="shared" si="134"/>
        <v>0</v>
      </c>
      <c r="AT191" s="31"/>
      <c r="BQ191" s="70"/>
      <c r="BR191" s="70"/>
      <c r="BS191" s="70">
        <f ca="1" t="shared" si="135"/>
        <v>0</v>
      </c>
      <c r="BT191" s="31"/>
      <c r="CQ191" s="70"/>
      <c r="CR191" s="70"/>
      <c r="CS191" s="70">
        <f ca="1" t="shared" si="136"/>
        <v>0</v>
      </c>
      <c r="CT191" s="31"/>
      <c r="DQ191" s="70"/>
      <c r="DR191" s="70"/>
      <c r="DS191" s="70">
        <f ca="1" t="shared" si="137"/>
        <v>0</v>
      </c>
      <c r="DT191" s="31"/>
      <c r="EQ191" s="70"/>
      <c r="ER191" s="70"/>
      <c r="ES191" s="70">
        <f ca="1" t="shared" si="138"/>
        <v>0</v>
      </c>
      <c r="ET191" s="31"/>
      <c r="FQ191" s="70"/>
      <c r="FR191" s="70"/>
      <c r="FS191" s="70">
        <f ca="1" t="shared" si="139"/>
        <v>0</v>
      </c>
      <c r="FT191" s="31"/>
      <c r="GQ191" s="70"/>
      <c r="GR191" s="70"/>
      <c r="GS191" s="70">
        <f ca="1" t="shared" si="140"/>
        <v>0</v>
      </c>
      <c r="GT191" s="31"/>
      <c r="HQ191" s="70"/>
      <c r="HR191" s="70"/>
      <c r="HS191" s="70">
        <f ca="1" t="shared" si="141"/>
        <v>0</v>
      </c>
      <c r="HT191" s="31"/>
    </row>
    <row r="192" spans="1:228">
      <c r="A192" s="22" t="str">
        <f>IF(OR(使用指南!$E$30="",比赛操作!$C$10="",$E192=""),"",ROW())</f>
        <v/>
      </c>
      <c r="B192" s="22" t="str">
        <f>IF(OR(使用指南!$E$30="",比赛操作!$C$10="",$E192=""),"",RANK($A192,$A$3:$A$514,1))</f>
        <v/>
      </c>
      <c r="C192" s="22" t="str">
        <f ca="1">IF(OR(使用指南!$E$30="",比赛操作!$C$10="",$E192=""),"",IF(比赛操作!$C$10="抽签编排",RAND(),ROW()-2))</f>
        <v/>
      </c>
      <c r="D192" s="22" t="str">
        <f ca="1" t="shared" si="133"/>
        <v/>
      </c>
      <c r="E192" s="31"/>
      <c r="F192" s="22" t="str">
        <f ca="1">IF(OR(使用指南!$E$30&lt;&gt;"√",COUNTA($E$3:$E$514)&lt;ROW()-2,COUNTBLANK($C$3:$C$514)=512),"",ROW()-2)</f>
        <v/>
      </c>
      <c r="G192" s="22" t="str">
        <f ca="1" t="shared" si="142"/>
        <v/>
      </c>
      <c r="H192" s="31" t="str">
        <f ca="1" t="shared" si="143"/>
        <v/>
      </c>
      <c r="I192" s="31"/>
      <c r="K192" s="22" t="str">
        <f ca="1">IF(OR(使用指南!$E$30&lt;&gt;"√",$F192=""),"",$F192)</f>
        <v/>
      </c>
      <c r="L192" s="22" t="str">
        <f ca="1" t="shared" si="144"/>
        <v/>
      </c>
      <c r="M192" s="39"/>
      <c r="N192" s="39"/>
      <c r="O192" s="39"/>
      <c r="P192" s="66" t="str">
        <f ca="1">IF($K192="","",IF(T192&lt;&gt;"","/",IF(比赛操作!$C$10="手动编排",$M192+$N192,IF(比赛操作!$C$10="抽签编排",417-VLOOKUP(L192,I:K,3,0)))))</f>
        <v/>
      </c>
      <c r="Q192" s="33" t="str">
        <f ca="1">IF($K192="","",IF(T192&lt;&gt;"","/",RANK($P192,$P$3:$P$434)+COUNTIF($P$3:$P192,$P192)-1))</f>
        <v/>
      </c>
      <c r="R192" s="33" t="str">
        <f ca="1" t="shared" si="145"/>
        <v/>
      </c>
      <c r="S192" s="70">
        <f ca="1" t="shared" si="146"/>
        <v>0</v>
      </c>
      <c r="T192" s="31"/>
      <c r="U192" s="67" t="str">
        <f ca="1" t="shared" si="187"/>
        <v/>
      </c>
      <c r="V192" s="67" t="str">
        <f ca="1" t="shared" si="188"/>
        <v/>
      </c>
      <c r="W192" s="67" t="str">
        <f ca="1" t="shared" si="189"/>
        <v/>
      </c>
      <c r="X192" s="67" t="str">
        <f ca="1" t="shared" si="190"/>
        <v/>
      </c>
      <c r="Y192" s="67" t="str">
        <f ca="1" t="shared" si="191"/>
        <v/>
      </c>
      <c r="Z192" s="67" t="str">
        <f ca="1" t="shared" si="192"/>
        <v/>
      </c>
      <c r="AA192" s="67" t="str">
        <f ca="1" t="shared" si="193"/>
        <v/>
      </c>
      <c r="AB192" s="67" t="str">
        <f ca="1" t="shared" si="194"/>
        <v/>
      </c>
      <c r="AQ192" s="70"/>
      <c r="AR192" s="70"/>
      <c r="AS192" s="70">
        <f ca="1" t="shared" si="134"/>
        <v>0</v>
      </c>
      <c r="AT192" s="31"/>
      <c r="BQ192" s="70"/>
      <c r="BR192" s="70"/>
      <c r="BS192" s="70">
        <f ca="1" t="shared" si="135"/>
        <v>0</v>
      </c>
      <c r="BT192" s="31"/>
      <c r="CQ192" s="70"/>
      <c r="CR192" s="70"/>
      <c r="CS192" s="70">
        <f ca="1" t="shared" si="136"/>
        <v>0</v>
      </c>
      <c r="CT192" s="31"/>
      <c r="DQ192" s="70"/>
      <c r="DR192" s="70"/>
      <c r="DS192" s="70">
        <f ca="1" t="shared" si="137"/>
        <v>0</v>
      </c>
      <c r="DT192" s="31"/>
      <c r="EQ192" s="70"/>
      <c r="ER192" s="70"/>
      <c r="ES192" s="70">
        <f ca="1" t="shared" si="138"/>
        <v>0</v>
      </c>
      <c r="ET192" s="31"/>
      <c r="FQ192" s="70"/>
      <c r="FR192" s="70"/>
      <c r="FS192" s="70">
        <f ca="1" t="shared" si="139"/>
        <v>0</v>
      </c>
      <c r="FT192" s="31"/>
      <c r="GQ192" s="70"/>
      <c r="GR192" s="70"/>
      <c r="GS192" s="70">
        <f ca="1" t="shared" si="140"/>
        <v>0</v>
      </c>
      <c r="GT192" s="31"/>
      <c r="HQ192" s="70"/>
      <c r="HR192" s="70"/>
      <c r="HS192" s="70">
        <f ca="1" t="shared" si="141"/>
        <v>0</v>
      </c>
      <c r="HT192" s="31"/>
    </row>
    <row r="193" spans="1:228">
      <c r="A193" s="22" t="str">
        <f>IF(OR(使用指南!$E$30="",比赛操作!$C$10="",$E193=""),"",ROW())</f>
        <v/>
      </c>
      <c r="B193" s="22" t="str">
        <f>IF(OR(使用指南!$E$30="",比赛操作!$C$10="",$E193=""),"",RANK($A193,$A$3:$A$514,1))</f>
        <v/>
      </c>
      <c r="C193" s="22" t="str">
        <f ca="1">IF(OR(使用指南!$E$30="",比赛操作!$C$10="",$E193=""),"",IF(比赛操作!$C$10="抽签编排",RAND(),ROW()-2))</f>
        <v/>
      </c>
      <c r="D193" s="22" t="str">
        <f ca="1" t="shared" si="133"/>
        <v/>
      </c>
      <c r="E193" s="31"/>
      <c r="F193" s="22" t="str">
        <f ca="1">IF(OR(使用指南!$E$30&lt;&gt;"√",COUNTA($E$3:$E$514)&lt;ROW()-2,COUNTBLANK($C$3:$C$514)=512),"",ROW()-2)</f>
        <v/>
      </c>
      <c r="G193" s="22" t="str">
        <f ca="1" t="shared" si="142"/>
        <v/>
      </c>
      <c r="H193" s="31" t="str">
        <f ca="1" t="shared" si="143"/>
        <v/>
      </c>
      <c r="I193" s="31"/>
      <c r="K193" s="22" t="str">
        <f ca="1">IF(OR(使用指南!$E$30&lt;&gt;"√",$F193=""),"",$F193)</f>
        <v/>
      </c>
      <c r="L193" s="22" t="str">
        <f ca="1" t="shared" si="144"/>
        <v/>
      </c>
      <c r="M193" s="39"/>
      <c r="N193" s="39"/>
      <c r="O193" s="39"/>
      <c r="P193" s="66" t="str">
        <f ca="1">IF($K193="","",IF(T193&lt;&gt;"","/",IF(比赛操作!$C$10="手动编排",$M193+$N193,IF(比赛操作!$C$10="抽签编排",417-VLOOKUP(L193,I:K,3,0)))))</f>
        <v/>
      </c>
      <c r="Q193" s="33" t="str">
        <f ca="1">IF($K193="","",IF(T193&lt;&gt;"","/",RANK($P193,$P$3:$P$434)+COUNTIF($P$3:$P193,$P193)-1))</f>
        <v/>
      </c>
      <c r="R193" s="33" t="str">
        <f ca="1" t="shared" si="145"/>
        <v/>
      </c>
      <c r="S193" s="70">
        <f ca="1" t="shared" si="146"/>
        <v>0</v>
      </c>
      <c r="T193" s="31"/>
      <c r="U193" s="67" t="str">
        <f ca="1" t="shared" si="187"/>
        <v/>
      </c>
      <c r="V193" s="67" t="str">
        <f ca="1" t="shared" si="188"/>
        <v/>
      </c>
      <c r="W193" s="67" t="str">
        <f ca="1" t="shared" si="189"/>
        <v/>
      </c>
      <c r="X193" s="67" t="str">
        <f ca="1" t="shared" si="190"/>
        <v/>
      </c>
      <c r="Y193" s="67" t="str">
        <f ca="1" t="shared" si="191"/>
        <v/>
      </c>
      <c r="Z193" s="67" t="str">
        <f ca="1" t="shared" si="192"/>
        <v/>
      </c>
      <c r="AA193" s="67" t="str">
        <f ca="1" t="shared" si="193"/>
        <v/>
      </c>
      <c r="AB193" s="67" t="str">
        <f ca="1" t="shared" si="194"/>
        <v/>
      </c>
      <c r="AQ193" s="70"/>
      <c r="AR193" s="70"/>
      <c r="AS193" s="70">
        <f ca="1" t="shared" si="134"/>
        <v>0</v>
      </c>
      <c r="AT193" s="31"/>
      <c r="BQ193" s="70"/>
      <c r="BR193" s="70"/>
      <c r="BS193" s="70">
        <f ca="1" t="shared" si="135"/>
        <v>0</v>
      </c>
      <c r="BT193" s="31"/>
      <c r="CQ193" s="70"/>
      <c r="CR193" s="70"/>
      <c r="CS193" s="70">
        <f ca="1" t="shared" si="136"/>
        <v>0</v>
      </c>
      <c r="CT193" s="31"/>
      <c r="DQ193" s="70"/>
      <c r="DR193" s="70"/>
      <c r="DS193" s="70">
        <f ca="1" t="shared" si="137"/>
        <v>0</v>
      </c>
      <c r="DT193" s="31"/>
      <c r="EQ193" s="70"/>
      <c r="ER193" s="70"/>
      <c r="ES193" s="70">
        <f ca="1" t="shared" si="138"/>
        <v>0</v>
      </c>
      <c r="ET193" s="31"/>
      <c r="FQ193" s="70"/>
      <c r="FR193" s="70"/>
      <c r="FS193" s="70">
        <f ca="1" t="shared" si="139"/>
        <v>0</v>
      </c>
      <c r="FT193" s="31"/>
      <c r="GQ193" s="70"/>
      <c r="GR193" s="70"/>
      <c r="GS193" s="70">
        <f ca="1" t="shared" si="140"/>
        <v>0</v>
      </c>
      <c r="GT193" s="31"/>
      <c r="HQ193" s="70"/>
      <c r="HR193" s="70"/>
      <c r="HS193" s="70">
        <f ca="1" t="shared" si="141"/>
        <v>0</v>
      </c>
      <c r="HT193" s="31"/>
    </row>
    <row r="194" spans="1:228">
      <c r="A194" s="22" t="str">
        <f>IF(OR(使用指南!$E$30="",比赛操作!$C$10="",$E194=""),"",ROW())</f>
        <v/>
      </c>
      <c r="B194" s="22" t="str">
        <f>IF(OR(使用指南!$E$30="",比赛操作!$C$10="",$E194=""),"",RANK($A194,$A$3:$A$514,1))</f>
        <v/>
      </c>
      <c r="C194" s="22" t="str">
        <f ca="1">IF(OR(使用指南!$E$30="",比赛操作!$C$10="",$E194=""),"",IF(比赛操作!$C$10="抽签编排",RAND(),ROW()-2))</f>
        <v/>
      </c>
      <c r="D194" s="22" t="str">
        <f ca="1" t="shared" si="133"/>
        <v/>
      </c>
      <c r="E194" s="31"/>
      <c r="F194" s="22" t="str">
        <f ca="1">IF(OR(使用指南!$E$30&lt;&gt;"√",COUNTA($E$3:$E$514)&lt;ROW()-2,COUNTBLANK($C$3:$C$514)=512),"",ROW()-2)</f>
        <v/>
      </c>
      <c r="G194" s="22" t="str">
        <f ca="1" t="shared" si="142"/>
        <v/>
      </c>
      <c r="H194" s="31" t="str">
        <f ca="1" t="shared" si="143"/>
        <v/>
      </c>
      <c r="I194" s="31"/>
      <c r="K194" s="22" t="str">
        <f ca="1">IF(OR(使用指南!$E$30&lt;&gt;"√",$F194=""),"",$F194)</f>
        <v/>
      </c>
      <c r="L194" s="22" t="str">
        <f ca="1" t="shared" si="144"/>
        <v/>
      </c>
      <c r="M194" s="39"/>
      <c r="N194" s="39"/>
      <c r="O194" s="39"/>
      <c r="P194" s="66" t="str">
        <f ca="1">IF($K194="","",IF(T194&lt;&gt;"","/",IF(比赛操作!$C$10="手动编排",$M194+$N194,IF(比赛操作!$C$10="抽签编排",417-VLOOKUP(L194,I:K,3,0)))))</f>
        <v/>
      </c>
      <c r="Q194" s="33" t="str">
        <f ca="1">IF($K194="","",IF(T194&lt;&gt;"","/",RANK($P194,$P$3:$P$434)+COUNTIF($P$3:$P194,$P194)-1))</f>
        <v/>
      </c>
      <c r="R194" s="33" t="str">
        <f ca="1" t="shared" si="145"/>
        <v/>
      </c>
      <c r="S194" s="70">
        <f ca="1" t="shared" si="146"/>
        <v>0</v>
      </c>
      <c r="T194" s="31"/>
      <c r="U194" s="67" t="str">
        <f ca="1" t="shared" ref="U194:U203" si="195">IF(INDIRECT(ADDRESS(ROW(),COLUMN($T:$T)+26*(COLUMN()-COLUMN($T:$T))))="","",INDIRECT(ADDRESS(ROW(),COLUMN($T:$T)+26*(COLUMN()-COLUMN($T:$T)))))</f>
        <v/>
      </c>
      <c r="V194" s="67" t="str">
        <f ca="1" t="shared" ref="V194:V203" si="196">IF(INDIRECT(ADDRESS(ROW(),COLUMN($T:$T)+26*(COLUMN()-COLUMN($T:$T))))="","",INDIRECT(ADDRESS(ROW(),COLUMN($T:$T)+26*(COLUMN()-COLUMN($T:$T)))))</f>
        <v/>
      </c>
      <c r="W194" s="67" t="str">
        <f ca="1" t="shared" ref="W194:W203" si="197">IF(INDIRECT(ADDRESS(ROW(),COLUMN($T:$T)+26*(COLUMN()-COLUMN($T:$T))))="","",INDIRECT(ADDRESS(ROW(),COLUMN($T:$T)+26*(COLUMN()-COLUMN($T:$T)))))</f>
        <v/>
      </c>
      <c r="X194" s="67" t="str">
        <f ca="1" t="shared" ref="X194:X203" si="198">IF(INDIRECT(ADDRESS(ROW(),COLUMN($T:$T)+26*(COLUMN()-COLUMN($T:$T))))="","",INDIRECT(ADDRESS(ROW(),COLUMN($T:$T)+26*(COLUMN()-COLUMN($T:$T)))))</f>
        <v/>
      </c>
      <c r="Y194" s="67" t="str">
        <f ca="1" t="shared" ref="Y194:Y203" si="199">IF(INDIRECT(ADDRESS(ROW(),COLUMN($T:$T)+26*(COLUMN()-COLUMN($T:$T))))="","",INDIRECT(ADDRESS(ROW(),COLUMN($T:$T)+26*(COLUMN()-COLUMN($T:$T)))))</f>
        <v/>
      </c>
      <c r="Z194" s="67" t="str">
        <f ca="1" t="shared" ref="Z194:Z203" si="200">IF(INDIRECT(ADDRESS(ROW(),COLUMN($T:$T)+26*(COLUMN()-COLUMN($T:$T))))="","",INDIRECT(ADDRESS(ROW(),COLUMN($T:$T)+26*(COLUMN()-COLUMN($T:$T)))))</f>
        <v/>
      </c>
      <c r="AA194" s="67" t="str">
        <f ca="1" t="shared" ref="AA194:AA203" si="201">IF(INDIRECT(ADDRESS(ROW(),COLUMN($T:$T)+26*(COLUMN()-COLUMN($T:$T))))="","",INDIRECT(ADDRESS(ROW(),COLUMN($T:$T)+26*(COLUMN()-COLUMN($T:$T)))))</f>
        <v/>
      </c>
      <c r="AB194" s="67" t="str">
        <f ca="1" t="shared" ref="AB194:AB203" si="202">IF(INDIRECT(ADDRESS(ROW(),COLUMN($T:$T)+26*(COLUMN()-COLUMN($T:$T))))="","",INDIRECT(ADDRESS(ROW(),COLUMN($T:$T)+26*(COLUMN()-COLUMN($T:$T)))))</f>
        <v/>
      </c>
      <c r="AQ194" s="70"/>
      <c r="AR194" s="70"/>
      <c r="AS194" s="70">
        <f ca="1" t="shared" si="134"/>
        <v>0</v>
      </c>
      <c r="AT194" s="31"/>
      <c r="BQ194" s="70"/>
      <c r="BR194" s="70"/>
      <c r="BS194" s="70">
        <f ca="1" t="shared" si="135"/>
        <v>0</v>
      </c>
      <c r="BT194" s="31"/>
      <c r="CQ194" s="70"/>
      <c r="CR194" s="70"/>
      <c r="CS194" s="70">
        <f ca="1" t="shared" si="136"/>
        <v>0</v>
      </c>
      <c r="CT194" s="31"/>
      <c r="DQ194" s="70"/>
      <c r="DR194" s="70"/>
      <c r="DS194" s="70">
        <f ca="1" t="shared" si="137"/>
        <v>0</v>
      </c>
      <c r="DT194" s="31"/>
      <c r="EQ194" s="70"/>
      <c r="ER194" s="70"/>
      <c r="ES194" s="70">
        <f ca="1" t="shared" si="138"/>
        <v>0</v>
      </c>
      <c r="ET194" s="31"/>
      <c r="FQ194" s="70"/>
      <c r="FR194" s="70"/>
      <c r="FS194" s="70">
        <f ca="1" t="shared" si="139"/>
        <v>0</v>
      </c>
      <c r="FT194" s="31"/>
      <c r="GQ194" s="70"/>
      <c r="GR194" s="70"/>
      <c r="GS194" s="70">
        <f ca="1" t="shared" si="140"/>
        <v>0</v>
      </c>
      <c r="GT194" s="31"/>
      <c r="HQ194" s="70"/>
      <c r="HR194" s="70"/>
      <c r="HS194" s="70">
        <f ca="1" t="shared" si="141"/>
        <v>0</v>
      </c>
      <c r="HT194" s="31"/>
    </row>
    <row r="195" spans="1:228">
      <c r="A195" s="22" t="str">
        <f>IF(OR(使用指南!$E$30="",比赛操作!$C$10="",$E195=""),"",ROW())</f>
        <v/>
      </c>
      <c r="B195" s="22" t="str">
        <f>IF(OR(使用指南!$E$30="",比赛操作!$C$10="",$E195=""),"",RANK($A195,$A$3:$A$514,1))</f>
        <v/>
      </c>
      <c r="C195" s="22" t="str">
        <f ca="1">IF(OR(使用指南!$E$30="",比赛操作!$C$10="",$E195=""),"",IF(比赛操作!$C$10="抽签编排",RAND(),ROW()-2))</f>
        <v/>
      </c>
      <c r="D195" s="22" t="str">
        <f ca="1" t="shared" ref="D195:D258" si="203">IF(OR($C195="",$E195=""),"",RANK($C195,$C$3:$C$514,1))</f>
        <v/>
      </c>
      <c r="E195" s="31"/>
      <c r="F195" s="22" t="str">
        <f ca="1">IF(OR(使用指南!$E$30&lt;&gt;"√",COUNTA($E$3:$E$514)&lt;ROW()-2,COUNTBLANK($C$3:$C$514)=512),"",ROW()-2)</f>
        <v/>
      </c>
      <c r="G195" s="22" t="str">
        <f ca="1" t="shared" si="142"/>
        <v/>
      </c>
      <c r="H195" s="31" t="str">
        <f ca="1" t="shared" si="143"/>
        <v/>
      </c>
      <c r="I195" s="31"/>
      <c r="K195" s="22" t="str">
        <f ca="1">IF(OR(使用指南!$E$30&lt;&gt;"√",$F195=""),"",$F195)</f>
        <v/>
      </c>
      <c r="L195" s="22" t="str">
        <f ca="1" t="shared" si="144"/>
        <v/>
      </c>
      <c r="M195" s="39"/>
      <c r="N195" s="39"/>
      <c r="O195" s="39"/>
      <c r="P195" s="66" t="str">
        <f ca="1">IF($K195="","",IF(T195&lt;&gt;"","/",IF(比赛操作!$C$10="手动编排",$M195+$N195,IF(比赛操作!$C$10="抽签编排",417-VLOOKUP(L195,I:K,3,0)))))</f>
        <v/>
      </c>
      <c r="Q195" s="33" t="str">
        <f ca="1">IF($K195="","",IF(T195&lt;&gt;"","/",RANK($P195,$P$3:$P$434)+COUNTIF($P$3:$P195,$P195)-1))</f>
        <v/>
      </c>
      <c r="R195" s="33" t="str">
        <f ca="1" t="shared" si="145"/>
        <v/>
      </c>
      <c r="S195" s="70">
        <f ca="1" t="shared" si="146"/>
        <v>0</v>
      </c>
      <c r="T195" s="31"/>
      <c r="U195" s="67" t="str">
        <f ca="1" t="shared" si="195"/>
        <v/>
      </c>
      <c r="V195" s="67" t="str">
        <f ca="1" t="shared" si="196"/>
        <v/>
      </c>
      <c r="W195" s="67" t="str">
        <f ca="1" t="shared" si="197"/>
        <v/>
      </c>
      <c r="X195" s="67" t="str">
        <f ca="1" t="shared" si="198"/>
        <v/>
      </c>
      <c r="Y195" s="67" t="str">
        <f ca="1" t="shared" si="199"/>
        <v/>
      </c>
      <c r="Z195" s="67" t="str">
        <f ca="1" t="shared" si="200"/>
        <v/>
      </c>
      <c r="AA195" s="67" t="str">
        <f ca="1" t="shared" si="201"/>
        <v/>
      </c>
      <c r="AB195" s="67" t="str">
        <f ca="1" t="shared" si="202"/>
        <v/>
      </c>
      <c r="AQ195" s="70"/>
      <c r="AR195" s="70"/>
      <c r="AS195" s="70">
        <f ca="1" t="shared" ref="AS195:AS258" si="204">_xlfn.IFS(OR($K195="",AT195=""),0,AT195="公假",12,AT195="抽调",10,AT195="病假",7,AT195="公事",5,AT195="私事",2,AT195="旷课",0,AT195="其他",0)</f>
        <v>0</v>
      </c>
      <c r="AT195" s="31"/>
      <c r="BQ195" s="70"/>
      <c r="BR195" s="70"/>
      <c r="BS195" s="70">
        <f ca="1" t="shared" ref="BS195:BS258" si="205">_xlfn.IFS(OR($K195="",BT195=""),0,BT195="公假",12,BT195="抽调",10,BT195="病假",7,BT195="公事",5,BT195="私事",2,BT195="旷课",0,BT195="其他",0)</f>
        <v>0</v>
      </c>
      <c r="BT195" s="31"/>
      <c r="CQ195" s="70"/>
      <c r="CR195" s="70"/>
      <c r="CS195" s="70">
        <f ca="1" t="shared" ref="CS195:CS258" si="206">_xlfn.IFS(OR($K195="",CT195=""),0,CT195="公假",12,CT195="抽调",10,CT195="病假",7,CT195="公事",5,CT195="私事",2,CT195="旷课",0,CT195="其他",0)</f>
        <v>0</v>
      </c>
      <c r="CT195" s="31"/>
      <c r="DQ195" s="70"/>
      <c r="DR195" s="70"/>
      <c r="DS195" s="70">
        <f ca="1" t="shared" ref="DS195:DS258" si="207">_xlfn.IFS(OR($K195="",DT195=""),0,DT195="公假",12,DT195="抽调",10,DT195="病假",7,DT195="公事",5,DT195="私事",2,DT195="旷课",0,DT195="其他",0)</f>
        <v>0</v>
      </c>
      <c r="DT195" s="31"/>
      <c r="EQ195" s="70"/>
      <c r="ER195" s="70"/>
      <c r="ES195" s="70">
        <f ca="1" t="shared" ref="ES195:ES258" si="208">_xlfn.IFS(OR($K195="",ET195=""),0,ET195="公假",12,ET195="抽调",10,ET195="病假",7,ET195="公事",5,ET195="私事",2,ET195="旷课",0,ET195="其他",0)</f>
        <v>0</v>
      </c>
      <c r="ET195" s="31"/>
      <c r="FQ195" s="70"/>
      <c r="FR195" s="70"/>
      <c r="FS195" s="70">
        <f ca="1" t="shared" ref="FS195:FS258" si="209">_xlfn.IFS(OR($K195="",FT195=""),0,FT195="公假",12,FT195="抽调",10,FT195="病假",7,FT195="公事",5,FT195="私事",2,FT195="旷课",0,FT195="其他",0)</f>
        <v>0</v>
      </c>
      <c r="FT195" s="31"/>
      <c r="GQ195" s="70"/>
      <c r="GR195" s="70"/>
      <c r="GS195" s="70">
        <f ca="1" t="shared" ref="GS195:GS258" si="210">_xlfn.IFS(OR($K195="",GT195=""),0,GT195="公假",12,GT195="抽调",10,GT195="病假",7,GT195="公事",5,GT195="私事",2,GT195="旷课",0,GT195="其他",0)</f>
        <v>0</v>
      </c>
      <c r="GT195" s="31"/>
      <c r="HQ195" s="70"/>
      <c r="HR195" s="70"/>
      <c r="HS195" s="70">
        <f ca="1" t="shared" ref="HS195:HS258" si="211">_xlfn.IFS(OR($K195="",HT195=""),0,HT195="公假",12,HT195="抽调",10,HT195="病假",7,HT195="公事",5,HT195="私事",2,HT195="旷课",0,HT195="其他",0)</f>
        <v>0</v>
      </c>
      <c r="HT195" s="31"/>
    </row>
    <row r="196" spans="1:228">
      <c r="A196" s="22" t="str">
        <f>IF(OR(使用指南!$E$30="",比赛操作!$C$10="",$E196=""),"",ROW())</f>
        <v/>
      </c>
      <c r="B196" s="22" t="str">
        <f>IF(OR(使用指南!$E$30="",比赛操作!$C$10="",$E196=""),"",RANK($A196,$A$3:$A$514,1))</f>
        <v/>
      </c>
      <c r="C196" s="22" t="str">
        <f ca="1">IF(OR(使用指南!$E$30="",比赛操作!$C$10="",$E196=""),"",IF(比赛操作!$C$10="抽签编排",RAND(),ROW()-2))</f>
        <v/>
      </c>
      <c r="D196" s="22" t="str">
        <f ca="1" t="shared" si="203"/>
        <v/>
      </c>
      <c r="E196" s="31"/>
      <c r="F196" s="22" t="str">
        <f ca="1">IF(OR(使用指南!$E$30&lt;&gt;"√",COUNTA($E$3:$E$514)&lt;ROW()-2,COUNTBLANK($C$3:$C$514)=512),"",ROW()-2)</f>
        <v/>
      </c>
      <c r="G196" s="22" t="str">
        <f ca="1" t="shared" ref="G196:G259" si="212">IFERROR(IF($F196="","",VLOOKUP($F196,$D:$E,2,0)),"")</f>
        <v/>
      </c>
      <c r="H196" s="31" t="str">
        <f ca="1" t="shared" ref="H196:H259" si="213">IF($G196="","",$G196)</f>
        <v/>
      </c>
      <c r="I196" s="31"/>
      <c r="K196" s="22" t="str">
        <f ca="1">IF(OR(使用指南!$E$30&lt;&gt;"√",$F196=""),"",$F196)</f>
        <v/>
      </c>
      <c r="L196" s="22" t="str">
        <f ca="1" t="shared" ref="L196:L259" si="214">IF($K196="","",VLOOKUP($K196,B:E,4,0))</f>
        <v/>
      </c>
      <c r="M196" s="39"/>
      <c r="N196" s="39"/>
      <c r="O196" s="39"/>
      <c r="P196" s="66" t="str">
        <f ca="1">IF($K196="","",IF(T196&lt;&gt;"","/",IF(比赛操作!$C$10="手动编排",$M196+$N196,IF(比赛操作!$C$10="抽签编排",417-VLOOKUP(L196,I:K,3,0)))))</f>
        <v/>
      </c>
      <c r="Q196" s="33" t="str">
        <f ca="1">IF($K196="","",IF(T196&lt;&gt;"","/",RANK($P196,$P$3:$P$434)+COUNTIF($P$3:$P196,$P196)-1))</f>
        <v/>
      </c>
      <c r="R196" s="33" t="str">
        <f ca="1" t="shared" ref="R196:R259" si="215">IF($K196="","",$L196)</f>
        <v/>
      </c>
      <c r="S196" s="70">
        <f ca="1" t="shared" ref="S196:S259" si="216">_xlfn.IFS(OR($K196="",T196=""),0,T196="公假",12,T196="抽调",10,T196="病假",7,T196="公事",5,T196="私事",2,T196="旷课",0,T196="其他",0)</f>
        <v>0</v>
      </c>
      <c r="T196" s="31"/>
      <c r="U196" s="67" t="str">
        <f ca="1" t="shared" si="195"/>
        <v/>
      </c>
      <c r="V196" s="67" t="str">
        <f ca="1" t="shared" si="196"/>
        <v/>
      </c>
      <c r="W196" s="67" t="str">
        <f ca="1" t="shared" si="197"/>
        <v/>
      </c>
      <c r="X196" s="67" t="str">
        <f ca="1" t="shared" si="198"/>
        <v/>
      </c>
      <c r="Y196" s="67" t="str">
        <f ca="1" t="shared" si="199"/>
        <v/>
      </c>
      <c r="Z196" s="67" t="str">
        <f ca="1" t="shared" si="200"/>
        <v/>
      </c>
      <c r="AA196" s="67" t="str">
        <f ca="1" t="shared" si="201"/>
        <v/>
      </c>
      <c r="AB196" s="67" t="str">
        <f ca="1" t="shared" si="202"/>
        <v/>
      </c>
      <c r="AQ196" s="70"/>
      <c r="AR196" s="70"/>
      <c r="AS196" s="70">
        <f ca="1" t="shared" si="204"/>
        <v>0</v>
      </c>
      <c r="AT196" s="31"/>
      <c r="BQ196" s="70"/>
      <c r="BR196" s="70"/>
      <c r="BS196" s="70">
        <f ca="1" t="shared" si="205"/>
        <v>0</v>
      </c>
      <c r="BT196" s="31"/>
      <c r="CQ196" s="70"/>
      <c r="CR196" s="70"/>
      <c r="CS196" s="70">
        <f ca="1" t="shared" si="206"/>
        <v>0</v>
      </c>
      <c r="CT196" s="31"/>
      <c r="DQ196" s="70"/>
      <c r="DR196" s="70"/>
      <c r="DS196" s="70">
        <f ca="1" t="shared" si="207"/>
        <v>0</v>
      </c>
      <c r="DT196" s="31"/>
      <c r="EQ196" s="70"/>
      <c r="ER196" s="70"/>
      <c r="ES196" s="70">
        <f ca="1" t="shared" si="208"/>
        <v>0</v>
      </c>
      <c r="ET196" s="31"/>
      <c r="FQ196" s="70"/>
      <c r="FR196" s="70"/>
      <c r="FS196" s="70">
        <f ca="1" t="shared" si="209"/>
        <v>0</v>
      </c>
      <c r="FT196" s="31"/>
      <c r="GQ196" s="70"/>
      <c r="GR196" s="70"/>
      <c r="GS196" s="70">
        <f ca="1" t="shared" si="210"/>
        <v>0</v>
      </c>
      <c r="GT196" s="31"/>
      <c r="HQ196" s="70"/>
      <c r="HR196" s="70"/>
      <c r="HS196" s="70">
        <f ca="1" t="shared" si="211"/>
        <v>0</v>
      </c>
      <c r="HT196" s="31"/>
    </row>
    <row r="197" spans="1:228">
      <c r="A197" s="22" t="str">
        <f>IF(OR(使用指南!$E$30="",比赛操作!$C$10="",$E197=""),"",ROW())</f>
        <v/>
      </c>
      <c r="B197" s="22" t="str">
        <f>IF(OR(使用指南!$E$30="",比赛操作!$C$10="",$E197=""),"",RANK($A197,$A$3:$A$514,1))</f>
        <v/>
      </c>
      <c r="C197" s="22" t="str">
        <f ca="1">IF(OR(使用指南!$E$30="",比赛操作!$C$10="",$E197=""),"",IF(比赛操作!$C$10="抽签编排",RAND(),ROW()-2))</f>
        <v/>
      </c>
      <c r="D197" s="22" t="str">
        <f ca="1" t="shared" si="203"/>
        <v/>
      </c>
      <c r="E197" s="31"/>
      <c r="F197" s="22" t="str">
        <f ca="1">IF(OR(使用指南!$E$30&lt;&gt;"√",COUNTA($E$3:$E$514)&lt;ROW()-2,COUNTBLANK($C$3:$C$514)=512),"",ROW()-2)</f>
        <v/>
      </c>
      <c r="G197" s="22" t="str">
        <f ca="1" t="shared" si="212"/>
        <v/>
      </c>
      <c r="H197" s="31" t="str">
        <f ca="1" t="shared" si="213"/>
        <v/>
      </c>
      <c r="I197" s="31"/>
      <c r="K197" s="22" t="str">
        <f ca="1">IF(OR(使用指南!$E$30&lt;&gt;"√",$F197=""),"",$F197)</f>
        <v/>
      </c>
      <c r="L197" s="22" t="str">
        <f ca="1" t="shared" si="214"/>
        <v/>
      </c>
      <c r="M197" s="39"/>
      <c r="N197" s="39"/>
      <c r="O197" s="39"/>
      <c r="P197" s="66" t="str">
        <f ca="1">IF($K197="","",IF(T197&lt;&gt;"","/",IF(比赛操作!$C$10="手动编排",$M197+$N197,IF(比赛操作!$C$10="抽签编排",417-VLOOKUP(L197,I:K,3,0)))))</f>
        <v/>
      </c>
      <c r="Q197" s="33" t="str">
        <f ca="1">IF($K197="","",IF(T197&lt;&gt;"","/",RANK($P197,$P$3:$P$434)+COUNTIF($P$3:$P197,$P197)-1))</f>
        <v/>
      </c>
      <c r="R197" s="33" t="str">
        <f ca="1" t="shared" si="215"/>
        <v/>
      </c>
      <c r="S197" s="70">
        <f ca="1" t="shared" si="216"/>
        <v>0</v>
      </c>
      <c r="T197" s="31"/>
      <c r="U197" s="67" t="str">
        <f ca="1" t="shared" si="195"/>
        <v/>
      </c>
      <c r="V197" s="67" t="str">
        <f ca="1" t="shared" si="196"/>
        <v/>
      </c>
      <c r="W197" s="67" t="str">
        <f ca="1" t="shared" si="197"/>
        <v/>
      </c>
      <c r="X197" s="67" t="str">
        <f ca="1" t="shared" si="198"/>
        <v/>
      </c>
      <c r="Y197" s="67" t="str">
        <f ca="1" t="shared" si="199"/>
        <v/>
      </c>
      <c r="Z197" s="67" t="str">
        <f ca="1" t="shared" si="200"/>
        <v/>
      </c>
      <c r="AA197" s="67" t="str">
        <f ca="1" t="shared" si="201"/>
        <v/>
      </c>
      <c r="AB197" s="67" t="str">
        <f ca="1" t="shared" si="202"/>
        <v/>
      </c>
      <c r="AQ197" s="70"/>
      <c r="AR197" s="70"/>
      <c r="AS197" s="70">
        <f ca="1" t="shared" si="204"/>
        <v>0</v>
      </c>
      <c r="AT197" s="31"/>
      <c r="BQ197" s="70"/>
      <c r="BR197" s="70"/>
      <c r="BS197" s="70">
        <f ca="1" t="shared" si="205"/>
        <v>0</v>
      </c>
      <c r="BT197" s="31"/>
      <c r="CQ197" s="70"/>
      <c r="CR197" s="70"/>
      <c r="CS197" s="70">
        <f ca="1" t="shared" si="206"/>
        <v>0</v>
      </c>
      <c r="CT197" s="31"/>
      <c r="DQ197" s="70"/>
      <c r="DR197" s="70"/>
      <c r="DS197" s="70">
        <f ca="1" t="shared" si="207"/>
        <v>0</v>
      </c>
      <c r="DT197" s="31"/>
      <c r="EQ197" s="70"/>
      <c r="ER197" s="70"/>
      <c r="ES197" s="70">
        <f ca="1" t="shared" si="208"/>
        <v>0</v>
      </c>
      <c r="ET197" s="31"/>
      <c r="FQ197" s="70"/>
      <c r="FR197" s="70"/>
      <c r="FS197" s="70">
        <f ca="1" t="shared" si="209"/>
        <v>0</v>
      </c>
      <c r="FT197" s="31"/>
      <c r="GQ197" s="70"/>
      <c r="GR197" s="70"/>
      <c r="GS197" s="70">
        <f ca="1" t="shared" si="210"/>
        <v>0</v>
      </c>
      <c r="GT197" s="31"/>
      <c r="HQ197" s="70"/>
      <c r="HR197" s="70"/>
      <c r="HS197" s="70">
        <f ca="1" t="shared" si="211"/>
        <v>0</v>
      </c>
      <c r="HT197" s="31"/>
    </row>
    <row r="198" spans="1:228">
      <c r="A198" s="22" t="str">
        <f>IF(OR(使用指南!$E$30="",比赛操作!$C$10="",$E198=""),"",ROW())</f>
        <v/>
      </c>
      <c r="B198" s="22" t="str">
        <f>IF(OR(使用指南!$E$30="",比赛操作!$C$10="",$E198=""),"",RANK($A198,$A$3:$A$514,1))</f>
        <v/>
      </c>
      <c r="C198" s="22" t="str">
        <f ca="1">IF(OR(使用指南!$E$30="",比赛操作!$C$10="",$E198=""),"",IF(比赛操作!$C$10="抽签编排",RAND(),ROW()-2))</f>
        <v/>
      </c>
      <c r="D198" s="22" t="str">
        <f ca="1" t="shared" si="203"/>
        <v/>
      </c>
      <c r="E198" s="31"/>
      <c r="F198" s="22" t="str">
        <f ca="1">IF(OR(使用指南!$E$30&lt;&gt;"√",COUNTA($E$3:$E$514)&lt;ROW()-2,COUNTBLANK($C$3:$C$514)=512),"",ROW()-2)</f>
        <v/>
      </c>
      <c r="G198" s="22" t="str">
        <f ca="1" t="shared" si="212"/>
        <v/>
      </c>
      <c r="H198" s="31" t="str">
        <f ca="1" t="shared" si="213"/>
        <v/>
      </c>
      <c r="I198" s="31"/>
      <c r="K198" s="22" t="str">
        <f ca="1">IF(OR(使用指南!$E$30&lt;&gt;"√",$F198=""),"",$F198)</f>
        <v/>
      </c>
      <c r="L198" s="22" t="str">
        <f ca="1" t="shared" si="214"/>
        <v/>
      </c>
      <c r="M198" s="39"/>
      <c r="N198" s="39"/>
      <c r="O198" s="39"/>
      <c r="P198" s="66" t="str">
        <f ca="1">IF($K198="","",IF(T198&lt;&gt;"","/",IF(比赛操作!$C$10="手动编排",$M198+$N198,IF(比赛操作!$C$10="抽签编排",417-VLOOKUP(L198,I:K,3,0)))))</f>
        <v/>
      </c>
      <c r="Q198" s="33" t="str">
        <f ca="1">IF($K198="","",IF(T198&lt;&gt;"","/",RANK($P198,$P$3:$P$434)+COUNTIF($P$3:$P198,$P198)-1))</f>
        <v/>
      </c>
      <c r="R198" s="33" t="str">
        <f ca="1" t="shared" si="215"/>
        <v/>
      </c>
      <c r="S198" s="70">
        <f ca="1" t="shared" si="216"/>
        <v>0</v>
      </c>
      <c r="T198" s="31"/>
      <c r="U198" s="67" t="str">
        <f ca="1" t="shared" si="195"/>
        <v/>
      </c>
      <c r="V198" s="67" t="str">
        <f ca="1" t="shared" si="196"/>
        <v/>
      </c>
      <c r="W198" s="67" t="str">
        <f ca="1" t="shared" si="197"/>
        <v/>
      </c>
      <c r="X198" s="67" t="str">
        <f ca="1" t="shared" si="198"/>
        <v/>
      </c>
      <c r="Y198" s="67" t="str">
        <f ca="1" t="shared" si="199"/>
        <v/>
      </c>
      <c r="Z198" s="67" t="str">
        <f ca="1" t="shared" si="200"/>
        <v/>
      </c>
      <c r="AA198" s="67" t="str">
        <f ca="1" t="shared" si="201"/>
        <v/>
      </c>
      <c r="AB198" s="67" t="str">
        <f ca="1" t="shared" si="202"/>
        <v/>
      </c>
      <c r="AQ198" s="70"/>
      <c r="AR198" s="70"/>
      <c r="AS198" s="70">
        <f ca="1" t="shared" si="204"/>
        <v>0</v>
      </c>
      <c r="AT198" s="31"/>
      <c r="BQ198" s="70"/>
      <c r="BR198" s="70"/>
      <c r="BS198" s="70">
        <f ca="1" t="shared" si="205"/>
        <v>0</v>
      </c>
      <c r="BT198" s="31"/>
      <c r="CQ198" s="70"/>
      <c r="CR198" s="70"/>
      <c r="CS198" s="70">
        <f ca="1" t="shared" si="206"/>
        <v>0</v>
      </c>
      <c r="CT198" s="31"/>
      <c r="DQ198" s="70"/>
      <c r="DR198" s="70"/>
      <c r="DS198" s="70">
        <f ca="1" t="shared" si="207"/>
        <v>0</v>
      </c>
      <c r="DT198" s="31"/>
      <c r="EQ198" s="70"/>
      <c r="ER198" s="70"/>
      <c r="ES198" s="70">
        <f ca="1" t="shared" si="208"/>
        <v>0</v>
      </c>
      <c r="ET198" s="31"/>
      <c r="FQ198" s="70"/>
      <c r="FR198" s="70"/>
      <c r="FS198" s="70">
        <f ca="1" t="shared" si="209"/>
        <v>0</v>
      </c>
      <c r="FT198" s="31"/>
      <c r="GQ198" s="70"/>
      <c r="GR198" s="70"/>
      <c r="GS198" s="70">
        <f ca="1" t="shared" si="210"/>
        <v>0</v>
      </c>
      <c r="GT198" s="31"/>
      <c r="HQ198" s="70"/>
      <c r="HR198" s="70"/>
      <c r="HS198" s="70">
        <f ca="1" t="shared" si="211"/>
        <v>0</v>
      </c>
      <c r="HT198" s="31"/>
    </row>
    <row r="199" spans="1:228">
      <c r="A199" s="22" t="str">
        <f>IF(OR(使用指南!$E$30="",比赛操作!$C$10="",$E199=""),"",ROW())</f>
        <v/>
      </c>
      <c r="B199" s="22" t="str">
        <f>IF(OR(使用指南!$E$30="",比赛操作!$C$10="",$E199=""),"",RANK($A199,$A$3:$A$514,1))</f>
        <v/>
      </c>
      <c r="C199" s="22" t="str">
        <f ca="1">IF(OR(使用指南!$E$30="",比赛操作!$C$10="",$E199=""),"",IF(比赛操作!$C$10="抽签编排",RAND(),ROW()-2))</f>
        <v/>
      </c>
      <c r="D199" s="22" t="str">
        <f ca="1" t="shared" si="203"/>
        <v/>
      </c>
      <c r="E199" s="31"/>
      <c r="F199" s="22" t="str">
        <f ca="1">IF(OR(使用指南!$E$30&lt;&gt;"√",COUNTA($E$3:$E$514)&lt;ROW()-2,COUNTBLANK($C$3:$C$514)=512),"",ROW()-2)</f>
        <v/>
      </c>
      <c r="G199" s="22" t="str">
        <f ca="1" t="shared" si="212"/>
        <v/>
      </c>
      <c r="H199" s="31" t="str">
        <f ca="1" t="shared" si="213"/>
        <v/>
      </c>
      <c r="I199" s="31"/>
      <c r="K199" s="22" t="str">
        <f ca="1">IF(OR(使用指南!$E$30&lt;&gt;"√",$F199=""),"",$F199)</f>
        <v/>
      </c>
      <c r="L199" s="22" t="str">
        <f ca="1" t="shared" si="214"/>
        <v/>
      </c>
      <c r="M199" s="39"/>
      <c r="N199" s="39"/>
      <c r="O199" s="39"/>
      <c r="P199" s="66" t="str">
        <f ca="1">IF($K199="","",IF(T199&lt;&gt;"","/",IF(比赛操作!$C$10="手动编排",$M199+$N199,IF(比赛操作!$C$10="抽签编排",417-VLOOKUP(L199,I:K,3,0)))))</f>
        <v/>
      </c>
      <c r="Q199" s="33" t="str">
        <f ca="1">IF($K199="","",IF(T199&lt;&gt;"","/",RANK($P199,$P$3:$P$434)+COUNTIF($P$3:$P199,$P199)-1))</f>
        <v/>
      </c>
      <c r="R199" s="33" t="str">
        <f ca="1" t="shared" si="215"/>
        <v/>
      </c>
      <c r="S199" s="70">
        <f ca="1" t="shared" si="216"/>
        <v>0</v>
      </c>
      <c r="T199" s="31"/>
      <c r="U199" s="67" t="str">
        <f ca="1" t="shared" si="195"/>
        <v/>
      </c>
      <c r="V199" s="67" t="str">
        <f ca="1" t="shared" si="196"/>
        <v/>
      </c>
      <c r="W199" s="67" t="str">
        <f ca="1" t="shared" si="197"/>
        <v/>
      </c>
      <c r="X199" s="67" t="str">
        <f ca="1" t="shared" si="198"/>
        <v/>
      </c>
      <c r="Y199" s="67" t="str">
        <f ca="1" t="shared" si="199"/>
        <v/>
      </c>
      <c r="Z199" s="67" t="str">
        <f ca="1" t="shared" si="200"/>
        <v/>
      </c>
      <c r="AA199" s="67" t="str">
        <f ca="1" t="shared" si="201"/>
        <v/>
      </c>
      <c r="AB199" s="67" t="str">
        <f ca="1" t="shared" si="202"/>
        <v/>
      </c>
      <c r="AQ199" s="70"/>
      <c r="AR199" s="70"/>
      <c r="AS199" s="70">
        <f ca="1" t="shared" si="204"/>
        <v>0</v>
      </c>
      <c r="AT199" s="31"/>
      <c r="BQ199" s="70"/>
      <c r="BR199" s="70"/>
      <c r="BS199" s="70">
        <f ca="1" t="shared" si="205"/>
        <v>0</v>
      </c>
      <c r="BT199" s="31"/>
      <c r="CQ199" s="70"/>
      <c r="CR199" s="70"/>
      <c r="CS199" s="70">
        <f ca="1" t="shared" si="206"/>
        <v>0</v>
      </c>
      <c r="CT199" s="31"/>
      <c r="DQ199" s="70"/>
      <c r="DR199" s="70"/>
      <c r="DS199" s="70">
        <f ca="1" t="shared" si="207"/>
        <v>0</v>
      </c>
      <c r="DT199" s="31"/>
      <c r="EQ199" s="70"/>
      <c r="ER199" s="70"/>
      <c r="ES199" s="70">
        <f ca="1" t="shared" si="208"/>
        <v>0</v>
      </c>
      <c r="ET199" s="31"/>
      <c r="FQ199" s="70"/>
      <c r="FR199" s="70"/>
      <c r="FS199" s="70">
        <f ca="1" t="shared" si="209"/>
        <v>0</v>
      </c>
      <c r="FT199" s="31"/>
      <c r="GQ199" s="70"/>
      <c r="GR199" s="70"/>
      <c r="GS199" s="70">
        <f ca="1" t="shared" si="210"/>
        <v>0</v>
      </c>
      <c r="GT199" s="31"/>
      <c r="HQ199" s="70"/>
      <c r="HR199" s="70"/>
      <c r="HS199" s="70">
        <f ca="1" t="shared" si="211"/>
        <v>0</v>
      </c>
      <c r="HT199" s="31"/>
    </row>
    <row r="200" spans="1:228">
      <c r="A200" s="22" t="str">
        <f>IF(OR(使用指南!$E$30="",比赛操作!$C$10="",$E200=""),"",ROW())</f>
        <v/>
      </c>
      <c r="B200" s="22" t="str">
        <f>IF(OR(使用指南!$E$30="",比赛操作!$C$10="",$E200=""),"",RANK($A200,$A$3:$A$514,1))</f>
        <v/>
      </c>
      <c r="C200" s="22" t="str">
        <f ca="1">IF(OR(使用指南!$E$30="",比赛操作!$C$10="",$E200=""),"",IF(比赛操作!$C$10="抽签编排",RAND(),ROW()-2))</f>
        <v/>
      </c>
      <c r="D200" s="22" t="str">
        <f ca="1" t="shared" si="203"/>
        <v/>
      </c>
      <c r="E200" s="31"/>
      <c r="F200" s="22" t="str">
        <f ca="1">IF(OR(使用指南!$E$30&lt;&gt;"√",COUNTA($E$3:$E$514)&lt;ROW()-2,COUNTBLANK($C$3:$C$514)=512),"",ROW()-2)</f>
        <v/>
      </c>
      <c r="G200" s="22" t="str">
        <f ca="1" t="shared" si="212"/>
        <v/>
      </c>
      <c r="H200" s="31" t="str">
        <f ca="1" t="shared" si="213"/>
        <v/>
      </c>
      <c r="I200" s="31"/>
      <c r="K200" s="22" t="str">
        <f ca="1">IF(OR(使用指南!$E$30&lt;&gt;"√",$F200=""),"",$F200)</f>
        <v/>
      </c>
      <c r="L200" s="22" t="str">
        <f ca="1" t="shared" si="214"/>
        <v/>
      </c>
      <c r="M200" s="39"/>
      <c r="N200" s="39"/>
      <c r="O200" s="39"/>
      <c r="P200" s="66" t="str">
        <f ca="1">IF($K200="","",IF(T200&lt;&gt;"","/",IF(比赛操作!$C$10="手动编排",$M200+$N200,IF(比赛操作!$C$10="抽签编排",417-VLOOKUP(L200,I:K,3,0)))))</f>
        <v/>
      </c>
      <c r="Q200" s="33" t="str">
        <f ca="1">IF($K200="","",IF(T200&lt;&gt;"","/",RANK($P200,$P$3:$P$434)+COUNTIF($P$3:$P200,$P200)-1))</f>
        <v/>
      </c>
      <c r="R200" s="33" t="str">
        <f ca="1" t="shared" si="215"/>
        <v/>
      </c>
      <c r="S200" s="70">
        <f ca="1" t="shared" si="216"/>
        <v>0</v>
      </c>
      <c r="T200" s="31"/>
      <c r="U200" s="67" t="str">
        <f ca="1" t="shared" si="195"/>
        <v/>
      </c>
      <c r="V200" s="67" t="str">
        <f ca="1" t="shared" si="196"/>
        <v/>
      </c>
      <c r="W200" s="67" t="str">
        <f ca="1" t="shared" si="197"/>
        <v/>
      </c>
      <c r="X200" s="67" t="str">
        <f ca="1" t="shared" si="198"/>
        <v/>
      </c>
      <c r="Y200" s="67" t="str">
        <f ca="1" t="shared" si="199"/>
        <v/>
      </c>
      <c r="Z200" s="67" t="str">
        <f ca="1" t="shared" si="200"/>
        <v/>
      </c>
      <c r="AA200" s="67" t="str">
        <f ca="1" t="shared" si="201"/>
        <v/>
      </c>
      <c r="AB200" s="67" t="str">
        <f ca="1" t="shared" si="202"/>
        <v/>
      </c>
      <c r="AQ200" s="70"/>
      <c r="AR200" s="70"/>
      <c r="AS200" s="70">
        <f ca="1" t="shared" si="204"/>
        <v>0</v>
      </c>
      <c r="AT200" s="31"/>
      <c r="BQ200" s="70"/>
      <c r="BR200" s="70"/>
      <c r="BS200" s="70">
        <f ca="1" t="shared" si="205"/>
        <v>0</v>
      </c>
      <c r="BT200" s="31"/>
      <c r="CQ200" s="70"/>
      <c r="CR200" s="70"/>
      <c r="CS200" s="70">
        <f ca="1" t="shared" si="206"/>
        <v>0</v>
      </c>
      <c r="CT200" s="31"/>
      <c r="DQ200" s="70"/>
      <c r="DR200" s="70"/>
      <c r="DS200" s="70">
        <f ca="1" t="shared" si="207"/>
        <v>0</v>
      </c>
      <c r="DT200" s="31"/>
      <c r="EQ200" s="70"/>
      <c r="ER200" s="70"/>
      <c r="ES200" s="70">
        <f ca="1" t="shared" si="208"/>
        <v>0</v>
      </c>
      <c r="ET200" s="31"/>
      <c r="FQ200" s="70"/>
      <c r="FR200" s="70"/>
      <c r="FS200" s="70">
        <f ca="1" t="shared" si="209"/>
        <v>0</v>
      </c>
      <c r="FT200" s="31"/>
      <c r="GQ200" s="70"/>
      <c r="GR200" s="70"/>
      <c r="GS200" s="70">
        <f ca="1" t="shared" si="210"/>
        <v>0</v>
      </c>
      <c r="GT200" s="31"/>
      <c r="HQ200" s="70"/>
      <c r="HR200" s="70"/>
      <c r="HS200" s="70">
        <f ca="1" t="shared" si="211"/>
        <v>0</v>
      </c>
      <c r="HT200" s="31"/>
    </row>
    <row r="201" spans="1:228">
      <c r="A201" s="22" t="str">
        <f>IF(OR(使用指南!$E$30="",比赛操作!$C$10="",$E201=""),"",ROW())</f>
        <v/>
      </c>
      <c r="B201" s="22" t="str">
        <f>IF(OR(使用指南!$E$30="",比赛操作!$C$10="",$E201=""),"",RANK($A201,$A$3:$A$514,1))</f>
        <v/>
      </c>
      <c r="C201" s="22" t="str">
        <f ca="1">IF(OR(使用指南!$E$30="",比赛操作!$C$10="",$E201=""),"",IF(比赛操作!$C$10="抽签编排",RAND(),ROW()-2))</f>
        <v/>
      </c>
      <c r="D201" s="22" t="str">
        <f ca="1" t="shared" si="203"/>
        <v/>
      </c>
      <c r="E201" s="31"/>
      <c r="F201" s="22" t="str">
        <f ca="1">IF(OR(使用指南!$E$30&lt;&gt;"√",COUNTA($E$3:$E$514)&lt;ROW()-2,COUNTBLANK($C$3:$C$514)=512),"",ROW()-2)</f>
        <v/>
      </c>
      <c r="G201" s="22" t="str">
        <f ca="1" t="shared" si="212"/>
        <v/>
      </c>
      <c r="H201" s="31" t="str">
        <f ca="1" t="shared" si="213"/>
        <v/>
      </c>
      <c r="I201" s="31"/>
      <c r="K201" s="22" t="str">
        <f ca="1">IF(OR(使用指南!$E$30&lt;&gt;"√",$F201=""),"",$F201)</f>
        <v/>
      </c>
      <c r="L201" s="22" t="str">
        <f ca="1" t="shared" si="214"/>
        <v/>
      </c>
      <c r="M201" s="39"/>
      <c r="N201" s="39"/>
      <c r="O201" s="39"/>
      <c r="P201" s="66" t="str">
        <f ca="1">IF($K201="","",IF(T201&lt;&gt;"","/",IF(比赛操作!$C$10="手动编排",$M201+$N201,IF(比赛操作!$C$10="抽签编排",417-VLOOKUP(L201,I:K,3,0)))))</f>
        <v/>
      </c>
      <c r="Q201" s="33" t="str">
        <f ca="1">IF($K201="","",IF(T201&lt;&gt;"","/",RANK($P201,$P$3:$P$434)+COUNTIF($P$3:$P201,$P201)-1))</f>
        <v/>
      </c>
      <c r="R201" s="33" t="str">
        <f ca="1" t="shared" si="215"/>
        <v/>
      </c>
      <c r="S201" s="70">
        <f ca="1" t="shared" si="216"/>
        <v>0</v>
      </c>
      <c r="T201" s="31"/>
      <c r="U201" s="67" t="str">
        <f ca="1" t="shared" si="195"/>
        <v/>
      </c>
      <c r="V201" s="67" t="str">
        <f ca="1" t="shared" si="196"/>
        <v/>
      </c>
      <c r="W201" s="67" t="str">
        <f ca="1" t="shared" si="197"/>
        <v/>
      </c>
      <c r="X201" s="67" t="str">
        <f ca="1" t="shared" si="198"/>
        <v/>
      </c>
      <c r="Y201" s="67" t="str">
        <f ca="1" t="shared" si="199"/>
        <v/>
      </c>
      <c r="Z201" s="67" t="str">
        <f ca="1" t="shared" si="200"/>
        <v/>
      </c>
      <c r="AA201" s="67" t="str">
        <f ca="1" t="shared" si="201"/>
        <v/>
      </c>
      <c r="AB201" s="67" t="str">
        <f ca="1" t="shared" si="202"/>
        <v/>
      </c>
      <c r="AQ201" s="70"/>
      <c r="AR201" s="70"/>
      <c r="AS201" s="70">
        <f ca="1" t="shared" si="204"/>
        <v>0</v>
      </c>
      <c r="AT201" s="31"/>
      <c r="BQ201" s="70"/>
      <c r="BR201" s="70"/>
      <c r="BS201" s="70">
        <f ca="1" t="shared" si="205"/>
        <v>0</v>
      </c>
      <c r="BT201" s="31"/>
      <c r="CQ201" s="70"/>
      <c r="CR201" s="70"/>
      <c r="CS201" s="70">
        <f ca="1" t="shared" si="206"/>
        <v>0</v>
      </c>
      <c r="CT201" s="31"/>
      <c r="DQ201" s="70"/>
      <c r="DR201" s="70"/>
      <c r="DS201" s="70">
        <f ca="1" t="shared" si="207"/>
        <v>0</v>
      </c>
      <c r="DT201" s="31"/>
      <c r="EQ201" s="70"/>
      <c r="ER201" s="70"/>
      <c r="ES201" s="70">
        <f ca="1" t="shared" si="208"/>
        <v>0</v>
      </c>
      <c r="ET201" s="31"/>
      <c r="FQ201" s="70"/>
      <c r="FR201" s="70"/>
      <c r="FS201" s="70">
        <f ca="1" t="shared" si="209"/>
        <v>0</v>
      </c>
      <c r="FT201" s="31"/>
      <c r="GQ201" s="70"/>
      <c r="GR201" s="70"/>
      <c r="GS201" s="70">
        <f ca="1" t="shared" si="210"/>
        <v>0</v>
      </c>
      <c r="GT201" s="31"/>
      <c r="HQ201" s="70"/>
      <c r="HR201" s="70"/>
      <c r="HS201" s="70">
        <f ca="1" t="shared" si="211"/>
        <v>0</v>
      </c>
      <c r="HT201" s="31"/>
    </row>
    <row r="202" spans="1:228">
      <c r="A202" s="22" t="str">
        <f>IF(OR(使用指南!$E$30="",比赛操作!$C$10="",$E202=""),"",ROW())</f>
        <v/>
      </c>
      <c r="B202" s="22" t="str">
        <f>IF(OR(使用指南!$E$30="",比赛操作!$C$10="",$E202=""),"",RANK($A202,$A$3:$A$514,1))</f>
        <v/>
      </c>
      <c r="C202" s="22" t="str">
        <f ca="1">IF(OR(使用指南!$E$30="",比赛操作!$C$10="",$E202=""),"",IF(比赛操作!$C$10="抽签编排",RAND(),ROW()-2))</f>
        <v/>
      </c>
      <c r="D202" s="22" t="str">
        <f ca="1" t="shared" si="203"/>
        <v/>
      </c>
      <c r="E202" s="31"/>
      <c r="F202" s="22" t="str">
        <f ca="1">IF(OR(使用指南!$E$30&lt;&gt;"√",COUNTA($E$3:$E$514)&lt;ROW()-2,COUNTBLANK($C$3:$C$514)=512),"",ROW()-2)</f>
        <v/>
      </c>
      <c r="G202" s="22" t="str">
        <f ca="1" t="shared" si="212"/>
        <v/>
      </c>
      <c r="H202" s="31" t="str">
        <f ca="1" t="shared" si="213"/>
        <v/>
      </c>
      <c r="I202" s="31"/>
      <c r="K202" s="22" t="str">
        <f ca="1">IF(OR(使用指南!$E$30&lt;&gt;"√",$F202=""),"",$F202)</f>
        <v/>
      </c>
      <c r="L202" s="22" t="str">
        <f ca="1" t="shared" si="214"/>
        <v/>
      </c>
      <c r="M202" s="39"/>
      <c r="N202" s="39"/>
      <c r="O202" s="39"/>
      <c r="P202" s="66" t="str">
        <f ca="1">IF($K202="","",IF(T202&lt;&gt;"","/",IF(比赛操作!$C$10="手动编排",$M202+$N202,IF(比赛操作!$C$10="抽签编排",417-VLOOKUP(L202,I:K,3,0)))))</f>
        <v/>
      </c>
      <c r="Q202" s="33" t="str">
        <f ca="1">IF($K202="","",IF(T202&lt;&gt;"","/",RANK($P202,$P$3:$P$434)+COUNTIF($P$3:$P202,$P202)-1))</f>
        <v/>
      </c>
      <c r="R202" s="33" t="str">
        <f ca="1" t="shared" si="215"/>
        <v/>
      </c>
      <c r="S202" s="70">
        <f ca="1" t="shared" si="216"/>
        <v>0</v>
      </c>
      <c r="T202" s="31"/>
      <c r="U202" s="67" t="str">
        <f ca="1" t="shared" si="195"/>
        <v/>
      </c>
      <c r="V202" s="67" t="str">
        <f ca="1" t="shared" si="196"/>
        <v/>
      </c>
      <c r="W202" s="67" t="str">
        <f ca="1" t="shared" si="197"/>
        <v/>
      </c>
      <c r="X202" s="67" t="str">
        <f ca="1" t="shared" si="198"/>
        <v/>
      </c>
      <c r="Y202" s="67" t="str">
        <f ca="1" t="shared" si="199"/>
        <v/>
      </c>
      <c r="Z202" s="67" t="str">
        <f ca="1" t="shared" si="200"/>
        <v/>
      </c>
      <c r="AA202" s="67" t="str">
        <f ca="1" t="shared" si="201"/>
        <v/>
      </c>
      <c r="AB202" s="67" t="str">
        <f ca="1" t="shared" si="202"/>
        <v/>
      </c>
      <c r="AQ202" s="70"/>
      <c r="AR202" s="70"/>
      <c r="AS202" s="70">
        <f ca="1" t="shared" si="204"/>
        <v>0</v>
      </c>
      <c r="AT202" s="31"/>
      <c r="BQ202" s="70"/>
      <c r="BR202" s="70"/>
      <c r="BS202" s="70">
        <f ca="1" t="shared" si="205"/>
        <v>0</v>
      </c>
      <c r="BT202" s="31"/>
      <c r="CQ202" s="70"/>
      <c r="CR202" s="70"/>
      <c r="CS202" s="70">
        <f ca="1" t="shared" si="206"/>
        <v>0</v>
      </c>
      <c r="CT202" s="31"/>
      <c r="DQ202" s="70"/>
      <c r="DR202" s="70"/>
      <c r="DS202" s="70">
        <f ca="1" t="shared" si="207"/>
        <v>0</v>
      </c>
      <c r="DT202" s="31"/>
      <c r="EQ202" s="70"/>
      <c r="ER202" s="70"/>
      <c r="ES202" s="70">
        <f ca="1" t="shared" si="208"/>
        <v>0</v>
      </c>
      <c r="ET202" s="31"/>
      <c r="FQ202" s="70"/>
      <c r="FR202" s="70"/>
      <c r="FS202" s="70">
        <f ca="1" t="shared" si="209"/>
        <v>0</v>
      </c>
      <c r="FT202" s="31"/>
      <c r="GQ202" s="70"/>
      <c r="GR202" s="70"/>
      <c r="GS202" s="70">
        <f ca="1" t="shared" si="210"/>
        <v>0</v>
      </c>
      <c r="GT202" s="31"/>
      <c r="HQ202" s="70"/>
      <c r="HR202" s="70"/>
      <c r="HS202" s="70">
        <f ca="1" t="shared" si="211"/>
        <v>0</v>
      </c>
      <c r="HT202" s="31"/>
    </row>
    <row r="203" spans="1:228">
      <c r="A203" s="22" t="str">
        <f>IF(OR(使用指南!$E$30="",比赛操作!$C$10="",$E203=""),"",ROW())</f>
        <v/>
      </c>
      <c r="B203" s="22" t="str">
        <f>IF(OR(使用指南!$E$30="",比赛操作!$C$10="",$E203=""),"",RANK($A203,$A$3:$A$514,1))</f>
        <v/>
      </c>
      <c r="C203" s="22" t="str">
        <f ca="1">IF(OR(使用指南!$E$30="",比赛操作!$C$10="",$E203=""),"",IF(比赛操作!$C$10="抽签编排",RAND(),ROW()-2))</f>
        <v/>
      </c>
      <c r="D203" s="22" t="str">
        <f ca="1" t="shared" si="203"/>
        <v/>
      </c>
      <c r="E203" s="31"/>
      <c r="F203" s="22" t="str">
        <f ca="1">IF(OR(使用指南!$E$30&lt;&gt;"√",COUNTA($E$3:$E$514)&lt;ROW()-2,COUNTBLANK($C$3:$C$514)=512),"",ROW()-2)</f>
        <v/>
      </c>
      <c r="G203" s="22" t="str">
        <f ca="1" t="shared" si="212"/>
        <v/>
      </c>
      <c r="H203" s="31" t="str">
        <f ca="1" t="shared" si="213"/>
        <v/>
      </c>
      <c r="I203" s="31"/>
      <c r="K203" s="22" t="str">
        <f ca="1">IF(OR(使用指南!$E$30&lt;&gt;"√",$F203=""),"",$F203)</f>
        <v/>
      </c>
      <c r="L203" s="22" t="str">
        <f ca="1" t="shared" si="214"/>
        <v/>
      </c>
      <c r="M203" s="39"/>
      <c r="N203" s="39"/>
      <c r="O203" s="39"/>
      <c r="P203" s="66" t="str">
        <f ca="1">IF($K203="","",IF(T203&lt;&gt;"","/",IF(比赛操作!$C$10="手动编排",$M203+$N203,IF(比赛操作!$C$10="抽签编排",417-VLOOKUP(L203,I:K,3,0)))))</f>
        <v/>
      </c>
      <c r="Q203" s="33" t="str">
        <f ca="1">IF($K203="","",IF(T203&lt;&gt;"","/",RANK($P203,$P$3:$P$434)+COUNTIF($P$3:$P203,$P203)-1))</f>
        <v/>
      </c>
      <c r="R203" s="33" t="str">
        <f ca="1" t="shared" si="215"/>
        <v/>
      </c>
      <c r="S203" s="70">
        <f ca="1" t="shared" si="216"/>
        <v>0</v>
      </c>
      <c r="T203" s="31"/>
      <c r="U203" s="67" t="str">
        <f ca="1" t="shared" si="195"/>
        <v/>
      </c>
      <c r="V203" s="67" t="str">
        <f ca="1" t="shared" si="196"/>
        <v/>
      </c>
      <c r="W203" s="67" t="str">
        <f ca="1" t="shared" si="197"/>
        <v/>
      </c>
      <c r="X203" s="67" t="str">
        <f ca="1" t="shared" si="198"/>
        <v/>
      </c>
      <c r="Y203" s="67" t="str">
        <f ca="1" t="shared" si="199"/>
        <v/>
      </c>
      <c r="Z203" s="67" t="str">
        <f ca="1" t="shared" si="200"/>
        <v/>
      </c>
      <c r="AA203" s="67" t="str">
        <f ca="1" t="shared" si="201"/>
        <v/>
      </c>
      <c r="AB203" s="67" t="str">
        <f ca="1" t="shared" si="202"/>
        <v/>
      </c>
      <c r="AQ203" s="70"/>
      <c r="AR203" s="70"/>
      <c r="AS203" s="70">
        <f ca="1" t="shared" si="204"/>
        <v>0</v>
      </c>
      <c r="AT203" s="31"/>
      <c r="BQ203" s="70"/>
      <c r="BR203" s="70"/>
      <c r="BS203" s="70">
        <f ca="1" t="shared" si="205"/>
        <v>0</v>
      </c>
      <c r="BT203" s="31"/>
      <c r="CQ203" s="70"/>
      <c r="CR203" s="70"/>
      <c r="CS203" s="70">
        <f ca="1" t="shared" si="206"/>
        <v>0</v>
      </c>
      <c r="CT203" s="31"/>
      <c r="DQ203" s="70"/>
      <c r="DR203" s="70"/>
      <c r="DS203" s="70">
        <f ca="1" t="shared" si="207"/>
        <v>0</v>
      </c>
      <c r="DT203" s="31"/>
      <c r="EQ203" s="70"/>
      <c r="ER203" s="70"/>
      <c r="ES203" s="70">
        <f ca="1" t="shared" si="208"/>
        <v>0</v>
      </c>
      <c r="ET203" s="31"/>
      <c r="FQ203" s="70"/>
      <c r="FR203" s="70"/>
      <c r="FS203" s="70">
        <f ca="1" t="shared" si="209"/>
        <v>0</v>
      </c>
      <c r="FT203" s="31"/>
      <c r="GQ203" s="70"/>
      <c r="GR203" s="70"/>
      <c r="GS203" s="70">
        <f ca="1" t="shared" si="210"/>
        <v>0</v>
      </c>
      <c r="GT203" s="31"/>
      <c r="HQ203" s="70"/>
      <c r="HR203" s="70"/>
      <c r="HS203" s="70">
        <f ca="1" t="shared" si="211"/>
        <v>0</v>
      </c>
      <c r="HT203" s="31"/>
    </row>
    <row r="204" spans="1:228">
      <c r="A204" s="22" t="str">
        <f>IF(OR(使用指南!$E$30="",比赛操作!$C$10="",$E204=""),"",ROW())</f>
        <v/>
      </c>
      <c r="B204" s="22" t="str">
        <f>IF(OR(使用指南!$E$30="",比赛操作!$C$10="",$E204=""),"",RANK($A204,$A$3:$A$514,1))</f>
        <v/>
      </c>
      <c r="C204" s="22" t="str">
        <f ca="1">IF(OR(使用指南!$E$30="",比赛操作!$C$10="",$E204=""),"",IF(比赛操作!$C$10="抽签编排",RAND(),ROW()-2))</f>
        <v/>
      </c>
      <c r="D204" s="22" t="str">
        <f ca="1" t="shared" si="203"/>
        <v/>
      </c>
      <c r="E204" s="31"/>
      <c r="F204" s="22" t="str">
        <f ca="1">IF(OR(使用指南!$E$30&lt;&gt;"√",COUNTA($E$3:$E$514)&lt;ROW()-2,COUNTBLANK($C$3:$C$514)=512),"",ROW()-2)</f>
        <v/>
      </c>
      <c r="G204" s="22" t="str">
        <f ca="1" t="shared" si="212"/>
        <v/>
      </c>
      <c r="H204" s="31" t="str">
        <f ca="1" t="shared" si="213"/>
        <v/>
      </c>
      <c r="I204" s="31"/>
      <c r="K204" s="22" t="str">
        <f ca="1">IF(OR(使用指南!$E$30&lt;&gt;"√",$F204=""),"",$F204)</f>
        <v/>
      </c>
      <c r="L204" s="22" t="str">
        <f ca="1" t="shared" si="214"/>
        <v/>
      </c>
      <c r="M204" s="39"/>
      <c r="N204" s="39"/>
      <c r="O204" s="39"/>
      <c r="P204" s="66" t="str">
        <f ca="1">IF($K204="","",IF(T204&lt;&gt;"","/",IF(比赛操作!$C$10="手动编排",$M204+$N204,IF(比赛操作!$C$10="抽签编排",417-VLOOKUP(L204,I:K,3,0)))))</f>
        <v/>
      </c>
      <c r="Q204" s="33" t="str">
        <f ca="1">IF($K204="","",IF(T204&lt;&gt;"","/",RANK($P204,$P$3:$P$434)+COUNTIF($P$3:$P204,$P204)-1))</f>
        <v/>
      </c>
      <c r="R204" s="33" t="str">
        <f ca="1" t="shared" si="215"/>
        <v/>
      </c>
      <c r="S204" s="70">
        <f ca="1" t="shared" si="216"/>
        <v>0</v>
      </c>
      <c r="T204" s="31"/>
      <c r="U204" s="67" t="str">
        <f ca="1" t="shared" ref="U204:U213" si="217">IF(INDIRECT(ADDRESS(ROW(),COLUMN($T:$T)+26*(COLUMN()-COLUMN($T:$T))))="","",INDIRECT(ADDRESS(ROW(),COLUMN($T:$T)+26*(COLUMN()-COLUMN($T:$T)))))</f>
        <v/>
      </c>
      <c r="V204" s="67" t="str">
        <f ca="1" t="shared" ref="V204:V213" si="218">IF(INDIRECT(ADDRESS(ROW(),COLUMN($T:$T)+26*(COLUMN()-COLUMN($T:$T))))="","",INDIRECT(ADDRESS(ROW(),COLUMN($T:$T)+26*(COLUMN()-COLUMN($T:$T)))))</f>
        <v/>
      </c>
      <c r="W204" s="67" t="str">
        <f ca="1" t="shared" ref="W204:W213" si="219">IF(INDIRECT(ADDRESS(ROW(),COLUMN($T:$T)+26*(COLUMN()-COLUMN($T:$T))))="","",INDIRECT(ADDRESS(ROW(),COLUMN($T:$T)+26*(COLUMN()-COLUMN($T:$T)))))</f>
        <v/>
      </c>
      <c r="X204" s="67" t="str">
        <f ca="1" t="shared" ref="X204:X213" si="220">IF(INDIRECT(ADDRESS(ROW(),COLUMN($T:$T)+26*(COLUMN()-COLUMN($T:$T))))="","",INDIRECT(ADDRESS(ROW(),COLUMN($T:$T)+26*(COLUMN()-COLUMN($T:$T)))))</f>
        <v/>
      </c>
      <c r="Y204" s="67" t="str">
        <f ca="1" t="shared" ref="Y204:Y213" si="221">IF(INDIRECT(ADDRESS(ROW(),COLUMN($T:$T)+26*(COLUMN()-COLUMN($T:$T))))="","",INDIRECT(ADDRESS(ROW(),COLUMN($T:$T)+26*(COLUMN()-COLUMN($T:$T)))))</f>
        <v/>
      </c>
      <c r="Z204" s="67" t="str">
        <f ca="1" t="shared" ref="Z204:Z213" si="222">IF(INDIRECT(ADDRESS(ROW(),COLUMN($T:$T)+26*(COLUMN()-COLUMN($T:$T))))="","",INDIRECT(ADDRESS(ROW(),COLUMN($T:$T)+26*(COLUMN()-COLUMN($T:$T)))))</f>
        <v/>
      </c>
      <c r="AA204" s="67" t="str">
        <f ca="1" t="shared" ref="AA204:AA213" si="223">IF(INDIRECT(ADDRESS(ROW(),COLUMN($T:$T)+26*(COLUMN()-COLUMN($T:$T))))="","",INDIRECT(ADDRESS(ROW(),COLUMN($T:$T)+26*(COLUMN()-COLUMN($T:$T)))))</f>
        <v/>
      </c>
      <c r="AB204" s="67" t="str">
        <f ca="1" t="shared" ref="AB204:AB213" si="224">IF(INDIRECT(ADDRESS(ROW(),COLUMN($T:$T)+26*(COLUMN()-COLUMN($T:$T))))="","",INDIRECT(ADDRESS(ROW(),COLUMN($T:$T)+26*(COLUMN()-COLUMN($T:$T)))))</f>
        <v/>
      </c>
      <c r="AQ204" s="70"/>
      <c r="AR204" s="70"/>
      <c r="AS204" s="70">
        <f ca="1" t="shared" si="204"/>
        <v>0</v>
      </c>
      <c r="AT204" s="31"/>
      <c r="BQ204" s="70"/>
      <c r="BR204" s="70"/>
      <c r="BS204" s="70">
        <f ca="1" t="shared" si="205"/>
        <v>0</v>
      </c>
      <c r="BT204" s="31"/>
      <c r="CQ204" s="70"/>
      <c r="CR204" s="70"/>
      <c r="CS204" s="70">
        <f ca="1" t="shared" si="206"/>
        <v>0</v>
      </c>
      <c r="CT204" s="31"/>
      <c r="DQ204" s="70"/>
      <c r="DR204" s="70"/>
      <c r="DS204" s="70">
        <f ca="1" t="shared" si="207"/>
        <v>0</v>
      </c>
      <c r="DT204" s="31"/>
      <c r="EQ204" s="70"/>
      <c r="ER204" s="70"/>
      <c r="ES204" s="70">
        <f ca="1" t="shared" si="208"/>
        <v>0</v>
      </c>
      <c r="ET204" s="31"/>
      <c r="FQ204" s="70"/>
      <c r="FR204" s="70"/>
      <c r="FS204" s="70">
        <f ca="1" t="shared" si="209"/>
        <v>0</v>
      </c>
      <c r="FT204" s="31"/>
      <c r="GQ204" s="70"/>
      <c r="GR204" s="70"/>
      <c r="GS204" s="70">
        <f ca="1" t="shared" si="210"/>
        <v>0</v>
      </c>
      <c r="GT204" s="31"/>
      <c r="HQ204" s="70"/>
      <c r="HR204" s="70"/>
      <c r="HS204" s="70">
        <f ca="1" t="shared" si="211"/>
        <v>0</v>
      </c>
      <c r="HT204" s="31"/>
    </row>
    <row r="205" spans="1:228">
      <c r="A205" s="22" t="str">
        <f>IF(OR(使用指南!$E$30="",比赛操作!$C$10="",$E205=""),"",ROW())</f>
        <v/>
      </c>
      <c r="B205" s="22" t="str">
        <f>IF(OR(使用指南!$E$30="",比赛操作!$C$10="",$E205=""),"",RANK($A205,$A$3:$A$514,1))</f>
        <v/>
      </c>
      <c r="C205" s="22" t="str">
        <f ca="1">IF(OR(使用指南!$E$30="",比赛操作!$C$10="",$E205=""),"",IF(比赛操作!$C$10="抽签编排",RAND(),ROW()-2))</f>
        <v/>
      </c>
      <c r="D205" s="22" t="str">
        <f ca="1" t="shared" si="203"/>
        <v/>
      </c>
      <c r="E205" s="31"/>
      <c r="F205" s="22" t="str">
        <f ca="1">IF(OR(使用指南!$E$30&lt;&gt;"√",COUNTA($E$3:$E$514)&lt;ROW()-2,COUNTBLANK($C$3:$C$514)=512),"",ROW()-2)</f>
        <v/>
      </c>
      <c r="G205" s="22" t="str">
        <f ca="1" t="shared" si="212"/>
        <v/>
      </c>
      <c r="H205" s="31" t="str">
        <f ca="1" t="shared" si="213"/>
        <v/>
      </c>
      <c r="I205" s="31"/>
      <c r="K205" s="22" t="str">
        <f ca="1">IF(OR(使用指南!$E$30&lt;&gt;"√",$F205=""),"",$F205)</f>
        <v/>
      </c>
      <c r="L205" s="22" t="str">
        <f ca="1" t="shared" si="214"/>
        <v/>
      </c>
      <c r="M205" s="39"/>
      <c r="N205" s="39"/>
      <c r="O205" s="39"/>
      <c r="P205" s="66" t="str">
        <f ca="1">IF($K205="","",IF(T205&lt;&gt;"","/",IF(比赛操作!$C$10="手动编排",$M205+$N205,IF(比赛操作!$C$10="抽签编排",417-VLOOKUP(L205,I:K,3,0)))))</f>
        <v/>
      </c>
      <c r="Q205" s="33" t="str">
        <f ca="1">IF($K205="","",IF(T205&lt;&gt;"","/",RANK($P205,$P$3:$P$434)+COUNTIF($P$3:$P205,$P205)-1))</f>
        <v/>
      </c>
      <c r="R205" s="33" t="str">
        <f ca="1" t="shared" si="215"/>
        <v/>
      </c>
      <c r="S205" s="70">
        <f ca="1" t="shared" si="216"/>
        <v>0</v>
      </c>
      <c r="T205" s="31"/>
      <c r="U205" s="67" t="str">
        <f ca="1" t="shared" si="217"/>
        <v/>
      </c>
      <c r="V205" s="67" t="str">
        <f ca="1" t="shared" si="218"/>
        <v/>
      </c>
      <c r="W205" s="67" t="str">
        <f ca="1" t="shared" si="219"/>
        <v/>
      </c>
      <c r="X205" s="67" t="str">
        <f ca="1" t="shared" si="220"/>
        <v/>
      </c>
      <c r="Y205" s="67" t="str">
        <f ca="1" t="shared" si="221"/>
        <v/>
      </c>
      <c r="Z205" s="67" t="str">
        <f ca="1" t="shared" si="222"/>
        <v/>
      </c>
      <c r="AA205" s="67" t="str">
        <f ca="1" t="shared" si="223"/>
        <v/>
      </c>
      <c r="AB205" s="67" t="str">
        <f ca="1" t="shared" si="224"/>
        <v/>
      </c>
      <c r="AQ205" s="70"/>
      <c r="AR205" s="70"/>
      <c r="AS205" s="70">
        <f ca="1" t="shared" si="204"/>
        <v>0</v>
      </c>
      <c r="AT205" s="31"/>
      <c r="BQ205" s="70"/>
      <c r="BR205" s="70"/>
      <c r="BS205" s="70">
        <f ca="1" t="shared" si="205"/>
        <v>0</v>
      </c>
      <c r="BT205" s="31"/>
      <c r="CQ205" s="70"/>
      <c r="CR205" s="70"/>
      <c r="CS205" s="70">
        <f ca="1" t="shared" si="206"/>
        <v>0</v>
      </c>
      <c r="CT205" s="31"/>
      <c r="DQ205" s="70"/>
      <c r="DR205" s="70"/>
      <c r="DS205" s="70">
        <f ca="1" t="shared" si="207"/>
        <v>0</v>
      </c>
      <c r="DT205" s="31"/>
      <c r="EQ205" s="70"/>
      <c r="ER205" s="70"/>
      <c r="ES205" s="70">
        <f ca="1" t="shared" si="208"/>
        <v>0</v>
      </c>
      <c r="ET205" s="31"/>
      <c r="FQ205" s="70"/>
      <c r="FR205" s="70"/>
      <c r="FS205" s="70">
        <f ca="1" t="shared" si="209"/>
        <v>0</v>
      </c>
      <c r="FT205" s="31"/>
      <c r="GQ205" s="70"/>
      <c r="GR205" s="70"/>
      <c r="GS205" s="70">
        <f ca="1" t="shared" si="210"/>
        <v>0</v>
      </c>
      <c r="GT205" s="31"/>
      <c r="HQ205" s="70"/>
      <c r="HR205" s="70"/>
      <c r="HS205" s="70">
        <f ca="1" t="shared" si="211"/>
        <v>0</v>
      </c>
      <c r="HT205" s="31"/>
    </row>
    <row r="206" spans="1:228">
      <c r="A206" s="22" t="str">
        <f>IF(OR(使用指南!$E$30="",比赛操作!$C$10="",$E206=""),"",ROW())</f>
        <v/>
      </c>
      <c r="B206" s="22" t="str">
        <f>IF(OR(使用指南!$E$30="",比赛操作!$C$10="",$E206=""),"",RANK($A206,$A$3:$A$514,1))</f>
        <v/>
      </c>
      <c r="C206" s="22" t="str">
        <f ca="1">IF(OR(使用指南!$E$30="",比赛操作!$C$10="",$E206=""),"",IF(比赛操作!$C$10="抽签编排",RAND(),ROW()-2))</f>
        <v/>
      </c>
      <c r="D206" s="22" t="str">
        <f ca="1" t="shared" si="203"/>
        <v/>
      </c>
      <c r="E206" s="31"/>
      <c r="F206" s="22" t="str">
        <f ca="1">IF(OR(使用指南!$E$30&lt;&gt;"√",COUNTA($E$3:$E$514)&lt;ROW()-2,COUNTBLANK($C$3:$C$514)=512),"",ROW()-2)</f>
        <v/>
      </c>
      <c r="G206" s="22" t="str">
        <f ca="1" t="shared" si="212"/>
        <v/>
      </c>
      <c r="H206" s="31" t="str">
        <f ca="1" t="shared" si="213"/>
        <v/>
      </c>
      <c r="I206" s="31"/>
      <c r="K206" s="22" t="str">
        <f ca="1">IF(OR(使用指南!$E$30&lt;&gt;"√",$F206=""),"",$F206)</f>
        <v/>
      </c>
      <c r="L206" s="22" t="str">
        <f ca="1" t="shared" si="214"/>
        <v/>
      </c>
      <c r="M206" s="39"/>
      <c r="N206" s="39"/>
      <c r="O206" s="39"/>
      <c r="P206" s="66" t="str">
        <f ca="1">IF($K206="","",IF(T206&lt;&gt;"","/",IF(比赛操作!$C$10="手动编排",$M206+$N206,IF(比赛操作!$C$10="抽签编排",417-VLOOKUP(L206,I:K,3,0)))))</f>
        <v/>
      </c>
      <c r="Q206" s="33" t="str">
        <f ca="1">IF($K206="","",IF(T206&lt;&gt;"","/",RANK($P206,$P$3:$P$434)+COUNTIF($P$3:$P206,$P206)-1))</f>
        <v/>
      </c>
      <c r="R206" s="33" t="str">
        <f ca="1" t="shared" si="215"/>
        <v/>
      </c>
      <c r="S206" s="70">
        <f ca="1" t="shared" si="216"/>
        <v>0</v>
      </c>
      <c r="T206" s="31"/>
      <c r="U206" s="67" t="str">
        <f ca="1" t="shared" si="217"/>
        <v/>
      </c>
      <c r="V206" s="67" t="str">
        <f ca="1" t="shared" si="218"/>
        <v/>
      </c>
      <c r="W206" s="67" t="str">
        <f ca="1" t="shared" si="219"/>
        <v/>
      </c>
      <c r="X206" s="67" t="str">
        <f ca="1" t="shared" si="220"/>
        <v/>
      </c>
      <c r="Y206" s="67" t="str">
        <f ca="1" t="shared" si="221"/>
        <v/>
      </c>
      <c r="Z206" s="67" t="str">
        <f ca="1" t="shared" si="222"/>
        <v/>
      </c>
      <c r="AA206" s="67" t="str">
        <f ca="1" t="shared" si="223"/>
        <v/>
      </c>
      <c r="AB206" s="67" t="str">
        <f ca="1" t="shared" si="224"/>
        <v/>
      </c>
      <c r="AQ206" s="70"/>
      <c r="AR206" s="70"/>
      <c r="AS206" s="70">
        <f ca="1" t="shared" si="204"/>
        <v>0</v>
      </c>
      <c r="AT206" s="31"/>
      <c r="BQ206" s="70"/>
      <c r="BR206" s="70"/>
      <c r="BS206" s="70">
        <f ca="1" t="shared" si="205"/>
        <v>0</v>
      </c>
      <c r="BT206" s="31"/>
      <c r="CQ206" s="70"/>
      <c r="CR206" s="70"/>
      <c r="CS206" s="70">
        <f ca="1" t="shared" si="206"/>
        <v>0</v>
      </c>
      <c r="CT206" s="31"/>
      <c r="DQ206" s="70"/>
      <c r="DR206" s="70"/>
      <c r="DS206" s="70">
        <f ca="1" t="shared" si="207"/>
        <v>0</v>
      </c>
      <c r="DT206" s="31"/>
      <c r="EQ206" s="70"/>
      <c r="ER206" s="70"/>
      <c r="ES206" s="70">
        <f ca="1" t="shared" si="208"/>
        <v>0</v>
      </c>
      <c r="ET206" s="31"/>
      <c r="FQ206" s="70"/>
      <c r="FR206" s="70"/>
      <c r="FS206" s="70">
        <f ca="1" t="shared" si="209"/>
        <v>0</v>
      </c>
      <c r="FT206" s="31"/>
      <c r="GQ206" s="70"/>
      <c r="GR206" s="70"/>
      <c r="GS206" s="70">
        <f ca="1" t="shared" si="210"/>
        <v>0</v>
      </c>
      <c r="GT206" s="31"/>
      <c r="HQ206" s="70"/>
      <c r="HR206" s="70"/>
      <c r="HS206" s="70">
        <f ca="1" t="shared" si="211"/>
        <v>0</v>
      </c>
      <c r="HT206" s="31"/>
    </row>
    <row r="207" spans="1:228">
      <c r="A207" s="22" t="str">
        <f>IF(OR(使用指南!$E$30="",比赛操作!$C$10="",$E207=""),"",ROW())</f>
        <v/>
      </c>
      <c r="B207" s="22" t="str">
        <f>IF(OR(使用指南!$E$30="",比赛操作!$C$10="",$E207=""),"",RANK($A207,$A$3:$A$514,1))</f>
        <v/>
      </c>
      <c r="C207" s="22" t="str">
        <f ca="1">IF(OR(使用指南!$E$30="",比赛操作!$C$10="",$E207=""),"",IF(比赛操作!$C$10="抽签编排",RAND(),ROW()-2))</f>
        <v/>
      </c>
      <c r="D207" s="22" t="str">
        <f ca="1" t="shared" si="203"/>
        <v/>
      </c>
      <c r="E207" s="31"/>
      <c r="F207" s="22" t="str">
        <f ca="1">IF(OR(使用指南!$E$30&lt;&gt;"√",COUNTA($E$3:$E$514)&lt;ROW()-2,COUNTBLANK($C$3:$C$514)=512),"",ROW()-2)</f>
        <v/>
      </c>
      <c r="G207" s="22" t="str">
        <f ca="1" t="shared" si="212"/>
        <v/>
      </c>
      <c r="H207" s="31" t="str">
        <f ca="1" t="shared" si="213"/>
        <v/>
      </c>
      <c r="I207" s="31"/>
      <c r="K207" s="22" t="str">
        <f ca="1">IF(OR(使用指南!$E$30&lt;&gt;"√",$F207=""),"",$F207)</f>
        <v/>
      </c>
      <c r="L207" s="22" t="str">
        <f ca="1" t="shared" si="214"/>
        <v/>
      </c>
      <c r="M207" s="39"/>
      <c r="N207" s="39"/>
      <c r="O207" s="39"/>
      <c r="P207" s="66" t="str">
        <f ca="1">IF($K207="","",IF(T207&lt;&gt;"","/",IF(比赛操作!$C$10="手动编排",$M207+$N207,IF(比赛操作!$C$10="抽签编排",417-VLOOKUP(L207,I:K,3,0)))))</f>
        <v/>
      </c>
      <c r="Q207" s="33" t="str">
        <f ca="1">IF($K207="","",IF(T207&lt;&gt;"","/",RANK($P207,$P$3:$P$434)+COUNTIF($P$3:$P207,$P207)-1))</f>
        <v/>
      </c>
      <c r="R207" s="33" t="str">
        <f ca="1" t="shared" si="215"/>
        <v/>
      </c>
      <c r="S207" s="70">
        <f ca="1" t="shared" si="216"/>
        <v>0</v>
      </c>
      <c r="T207" s="31"/>
      <c r="U207" s="67" t="str">
        <f ca="1" t="shared" si="217"/>
        <v/>
      </c>
      <c r="V207" s="67" t="str">
        <f ca="1" t="shared" si="218"/>
        <v/>
      </c>
      <c r="W207" s="67" t="str">
        <f ca="1" t="shared" si="219"/>
        <v/>
      </c>
      <c r="X207" s="67" t="str">
        <f ca="1" t="shared" si="220"/>
        <v/>
      </c>
      <c r="Y207" s="67" t="str">
        <f ca="1" t="shared" si="221"/>
        <v/>
      </c>
      <c r="Z207" s="67" t="str">
        <f ca="1" t="shared" si="222"/>
        <v/>
      </c>
      <c r="AA207" s="67" t="str">
        <f ca="1" t="shared" si="223"/>
        <v/>
      </c>
      <c r="AB207" s="67" t="str">
        <f ca="1" t="shared" si="224"/>
        <v/>
      </c>
      <c r="AQ207" s="70"/>
      <c r="AR207" s="70"/>
      <c r="AS207" s="70">
        <f ca="1" t="shared" si="204"/>
        <v>0</v>
      </c>
      <c r="AT207" s="31"/>
      <c r="BQ207" s="70"/>
      <c r="BR207" s="70"/>
      <c r="BS207" s="70">
        <f ca="1" t="shared" si="205"/>
        <v>0</v>
      </c>
      <c r="BT207" s="31"/>
      <c r="CQ207" s="70"/>
      <c r="CR207" s="70"/>
      <c r="CS207" s="70">
        <f ca="1" t="shared" si="206"/>
        <v>0</v>
      </c>
      <c r="CT207" s="31"/>
      <c r="DQ207" s="70"/>
      <c r="DR207" s="70"/>
      <c r="DS207" s="70">
        <f ca="1" t="shared" si="207"/>
        <v>0</v>
      </c>
      <c r="DT207" s="31"/>
      <c r="EQ207" s="70"/>
      <c r="ER207" s="70"/>
      <c r="ES207" s="70">
        <f ca="1" t="shared" si="208"/>
        <v>0</v>
      </c>
      <c r="ET207" s="31"/>
      <c r="FQ207" s="70"/>
      <c r="FR207" s="70"/>
      <c r="FS207" s="70">
        <f ca="1" t="shared" si="209"/>
        <v>0</v>
      </c>
      <c r="FT207" s="31"/>
      <c r="GQ207" s="70"/>
      <c r="GR207" s="70"/>
      <c r="GS207" s="70">
        <f ca="1" t="shared" si="210"/>
        <v>0</v>
      </c>
      <c r="GT207" s="31"/>
      <c r="HQ207" s="70"/>
      <c r="HR207" s="70"/>
      <c r="HS207" s="70">
        <f ca="1" t="shared" si="211"/>
        <v>0</v>
      </c>
      <c r="HT207" s="31"/>
    </row>
    <row r="208" spans="1:228">
      <c r="A208" s="22" t="str">
        <f>IF(OR(使用指南!$E$30="",比赛操作!$C$10="",$E208=""),"",ROW())</f>
        <v/>
      </c>
      <c r="B208" s="22" t="str">
        <f>IF(OR(使用指南!$E$30="",比赛操作!$C$10="",$E208=""),"",RANK($A208,$A$3:$A$514,1))</f>
        <v/>
      </c>
      <c r="C208" s="22" t="str">
        <f ca="1">IF(OR(使用指南!$E$30="",比赛操作!$C$10="",$E208=""),"",IF(比赛操作!$C$10="抽签编排",RAND(),ROW()-2))</f>
        <v/>
      </c>
      <c r="D208" s="22" t="str">
        <f ca="1" t="shared" si="203"/>
        <v/>
      </c>
      <c r="E208" s="31"/>
      <c r="F208" s="22" t="str">
        <f ca="1">IF(OR(使用指南!$E$30&lt;&gt;"√",COUNTA($E$3:$E$514)&lt;ROW()-2,COUNTBLANK($C$3:$C$514)=512),"",ROW()-2)</f>
        <v/>
      </c>
      <c r="G208" s="22" t="str">
        <f ca="1" t="shared" si="212"/>
        <v/>
      </c>
      <c r="H208" s="31" t="str">
        <f ca="1" t="shared" si="213"/>
        <v/>
      </c>
      <c r="I208" s="31"/>
      <c r="K208" s="22" t="str">
        <f ca="1">IF(OR(使用指南!$E$30&lt;&gt;"√",$F208=""),"",$F208)</f>
        <v/>
      </c>
      <c r="L208" s="22" t="str">
        <f ca="1" t="shared" si="214"/>
        <v/>
      </c>
      <c r="M208" s="39"/>
      <c r="N208" s="39"/>
      <c r="O208" s="39"/>
      <c r="P208" s="66" t="str">
        <f ca="1">IF($K208="","",IF(T208&lt;&gt;"","/",IF(比赛操作!$C$10="手动编排",$M208+$N208,IF(比赛操作!$C$10="抽签编排",417-VLOOKUP(L208,I:K,3,0)))))</f>
        <v/>
      </c>
      <c r="Q208" s="33" t="str">
        <f ca="1">IF($K208="","",IF(T208&lt;&gt;"","/",RANK($P208,$P$3:$P$434)+COUNTIF($P$3:$P208,$P208)-1))</f>
        <v/>
      </c>
      <c r="R208" s="33" t="str">
        <f ca="1" t="shared" si="215"/>
        <v/>
      </c>
      <c r="S208" s="70">
        <f ca="1" t="shared" si="216"/>
        <v>0</v>
      </c>
      <c r="T208" s="31"/>
      <c r="U208" s="67" t="str">
        <f ca="1" t="shared" si="217"/>
        <v/>
      </c>
      <c r="V208" s="67" t="str">
        <f ca="1" t="shared" si="218"/>
        <v/>
      </c>
      <c r="W208" s="67" t="str">
        <f ca="1" t="shared" si="219"/>
        <v/>
      </c>
      <c r="X208" s="67" t="str">
        <f ca="1" t="shared" si="220"/>
        <v/>
      </c>
      <c r="Y208" s="67" t="str">
        <f ca="1" t="shared" si="221"/>
        <v/>
      </c>
      <c r="Z208" s="67" t="str">
        <f ca="1" t="shared" si="222"/>
        <v/>
      </c>
      <c r="AA208" s="67" t="str">
        <f ca="1" t="shared" si="223"/>
        <v/>
      </c>
      <c r="AB208" s="67" t="str">
        <f ca="1" t="shared" si="224"/>
        <v/>
      </c>
      <c r="AQ208" s="70"/>
      <c r="AR208" s="70"/>
      <c r="AS208" s="70">
        <f ca="1" t="shared" si="204"/>
        <v>0</v>
      </c>
      <c r="AT208" s="31"/>
      <c r="BQ208" s="70"/>
      <c r="BR208" s="70"/>
      <c r="BS208" s="70">
        <f ca="1" t="shared" si="205"/>
        <v>0</v>
      </c>
      <c r="BT208" s="31"/>
      <c r="CQ208" s="70"/>
      <c r="CR208" s="70"/>
      <c r="CS208" s="70">
        <f ca="1" t="shared" si="206"/>
        <v>0</v>
      </c>
      <c r="CT208" s="31"/>
      <c r="DQ208" s="70"/>
      <c r="DR208" s="70"/>
      <c r="DS208" s="70">
        <f ca="1" t="shared" si="207"/>
        <v>0</v>
      </c>
      <c r="DT208" s="31"/>
      <c r="EQ208" s="70"/>
      <c r="ER208" s="70"/>
      <c r="ES208" s="70">
        <f ca="1" t="shared" si="208"/>
        <v>0</v>
      </c>
      <c r="ET208" s="31"/>
      <c r="FQ208" s="70"/>
      <c r="FR208" s="70"/>
      <c r="FS208" s="70">
        <f ca="1" t="shared" si="209"/>
        <v>0</v>
      </c>
      <c r="FT208" s="31"/>
      <c r="GQ208" s="70"/>
      <c r="GR208" s="70"/>
      <c r="GS208" s="70">
        <f ca="1" t="shared" si="210"/>
        <v>0</v>
      </c>
      <c r="GT208" s="31"/>
      <c r="HQ208" s="70"/>
      <c r="HR208" s="70"/>
      <c r="HS208" s="70">
        <f ca="1" t="shared" si="211"/>
        <v>0</v>
      </c>
      <c r="HT208" s="31"/>
    </row>
    <row r="209" spans="1:228">
      <c r="A209" s="22" t="str">
        <f>IF(OR(使用指南!$E$30="",比赛操作!$C$10="",$E209=""),"",ROW())</f>
        <v/>
      </c>
      <c r="B209" s="22" t="str">
        <f>IF(OR(使用指南!$E$30="",比赛操作!$C$10="",$E209=""),"",RANK($A209,$A$3:$A$514,1))</f>
        <v/>
      </c>
      <c r="C209" s="22" t="str">
        <f ca="1">IF(OR(使用指南!$E$30="",比赛操作!$C$10="",$E209=""),"",IF(比赛操作!$C$10="抽签编排",RAND(),ROW()-2))</f>
        <v/>
      </c>
      <c r="D209" s="22" t="str">
        <f ca="1" t="shared" si="203"/>
        <v/>
      </c>
      <c r="E209" s="31"/>
      <c r="F209" s="22" t="str">
        <f ca="1">IF(OR(使用指南!$E$30&lt;&gt;"√",COUNTA($E$3:$E$514)&lt;ROW()-2,COUNTBLANK($C$3:$C$514)=512),"",ROW()-2)</f>
        <v/>
      </c>
      <c r="G209" s="22" t="str">
        <f ca="1" t="shared" si="212"/>
        <v/>
      </c>
      <c r="H209" s="31" t="str">
        <f ca="1" t="shared" si="213"/>
        <v/>
      </c>
      <c r="I209" s="31"/>
      <c r="K209" s="22" t="str">
        <f ca="1">IF(OR(使用指南!$E$30&lt;&gt;"√",$F209=""),"",$F209)</f>
        <v/>
      </c>
      <c r="L209" s="22" t="str">
        <f ca="1" t="shared" si="214"/>
        <v/>
      </c>
      <c r="M209" s="39"/>
      <c r="N209" s="39"/>
      <c r="O209" s="39"/>
      <c r="P209" s="66" t="str">
        <f ca="1">IF($K209="","",IF(T209&lt;&gt;"","/",IF(比赛操作!$C$10="手动编排",$M209+$N209,IF(比赛操作!$C$10="抽签编排",417-VLOOKUP(L209,I:K,3,0)))))</f>
        <v/>
      </c>
      <c r="Q209" s="33" t="str">
        <f ca="1">IF($K209="","",IF(T209&lt;&gt;"","/",RANK($P209,$P$3:$P$434)+COUNTIF($P$3:$P209,$P209)-1))</f>
        <v/>
      </c>
      <c r="R209" s="33" t="str">
        <f ca="1" t="shared" si="215"/>
        <v/>
      </c>
      <c r="S209" s="70">
        <f ca="1" t="shared" si="216"/>
        <v>0</v>
      </c>
      <c r="T209" s="31"/>
      <c r="U209" s="67" t="str">
        <f ca="1" t="shared" si="217"/>
        <v/>
      </c>
      <c r="V209" s="67" t="str">
        <f ca="1" t="shared" si="218"/>
        <v/>
      </c>
      <c r="W209" s="67" t="str">
        <f ca="1" t="shared" si="219"/>
        <v/>
      </c>
      <c r="X209" s="67" t="str">
        <f ca="1" t="shared" si="220"/>
        <v/>
      </c>
      <c r="Y209" s="67" t="str">
        <f ca="1" t="shared" si="221"/>
        <v/>
      </c>
      <c r="Z209" s="67" t="str">
        <f ca="1" t="shared" si="222"/>
        <v/>
      </c>
      <c r="AA209" s="67" t="str">
        <f ca="1" t="shared" si="223"/>
        <v/>
      </c>
      <c r="AB209" s="67" t="str">
        <f ca="1" t="shared" si="224"/>
        <v/>
      </c>
      <c r="AQ209" s="70"/>
      <c r="AR209" s="70"/>
      <c r="AS209" s="70">
        <f ca="1" t="shared" si="204"/>
        <v>0</v>
      </c>
      <c r="AT209" s="31"/>
      <c r="BQ209" s="70"/>
      <c r="BR209" s="70"/>
      <c r="BS209" s="70">
        <f ca="1" t="shared" si="205"/>
        <v>0</v>
      </c>
      <c r="BT209" s="31"/>
      <c r="CQ209" s="70"/>
      <c r="CR209" s="70"/>
      <c r="CS209" s="70">
        <f ca="1" t="shared" si="206"/>
        <v>0</v>
      </c>
      <c r="CT209" s="31"/>
      <c r="DQ209" s="70"/>
      <c r="DR209" s="70"/>
      <c r="DS209" s="70">
        <f ca="1" t="shared" si="207"/>
        <v>0</v>
      </c>
      <c r="DT209" s="31"/>
      <c r="EQ209" s="70"/>
      <c r="ER209" s="70"/>
      <c r="ES209" s="70">
        <f ca="1" t="shared" si="208"/>
        <v>0</v>
      </c>
      <c r="ET209" s="31"/>
      <c r="FQ209" s="70"/>
      <c r="FR209" s="70"/>
      <c r="FS209" s="70">
        <f ca="1" t="shared" si="209"/>
        <v>0</v>
      </c>
      <c r="FT209" s="31"/>
      <c r="GQ209" s="70"/>
      <c r="GR209" s="70"/>
      <c r="GS209" s="70">
        <f ca="1" t="shared" si="210"/>
        <v>0</v>
      </c>
      <c r="GT209" s="31"/>
      <c r="HQ209" s="70"/>
      <c r="HR209" s="70"/>
      <c r="HS209" s="70">
        <f ca="1" t="shared" si="211"/>
        <v>0</v>
      </c>
      <c r="HT209" s="31"/>
    </row>
    <row r="210" spans="1:228">
      <c r="A210" s="22" t="str">
        <f>IF(OR(使用指南!$E$30="",比赛操作!$C$10="",$E210=""),"",ROW())</f>
        <v/>
      </c>
      <c r="B210" s="22" t="str">
        <f>IF(OR(使用指南!$E$30="",比赛操作!$C$10="",$E210=""),"",RANK($A210,$A$3:$A$514,1))</f>
        <v/>
      </c>
      <c r="C210" s="22" t="str">
        <f ca="1">IF(OR(使用指南!$E$30="",比赛操作!$C$10="",$E210=""),"",IF(比赛操作!$C$10="抽签编排",RAND(),ROW()-2))</f>
        <v/>
      </c>
      <c r="D210" s="22" t="str">
        <f ca="1" t="shared" si="203"/>
        <v/>
      </c>
      <c r="E210" s="31"/>
      <c r="F210" s="22" t="str">
        <f ca="1">IF(OR(使用指南!$E$30&lt;&gt;"√",COUNTA($E$3:$E$514)&lt;ROW()-2,COUNTBLANK($C$3:$C$514)=512),"",ROW()-2)</f>
        <v/>
      </c>
      <c r="G210" s="22" t="str">
        <f ca="1" t="shared" si="212"/>
        <v/>
      </c>
      <c r="H210" s="31" t="str">
        <f ca="1" t="shared" si="213"/>
        <v/>
      </c>
      <c r="I210" s="31"/>
      <c r="K210" s="22" t="str">
        <f ca="1">IF(OR(使用指南!$E$30&lt;&gt;"√",$F210=""),"",$F210)</f>
        <v/>
      </c>
      <c r="L210" s="22" t="str">
        <f ca="1" t="shared" si="214"/>
        <v/>
      </c>
      <c r="M210" s="39"/>
      <c r="N210" s="39"/>
      <c r="O210" s="39"/>
      <c r="P210" s="66" t="str">
        <f ca="1">IF($K210="","",IF(T210&lt;&gt;"","/",IF(比赛操作!$C$10="手动编排",$M210+$N210,IF(比赛操作!$C$10="抽签编排",417-VLOOKUP(L210,I:K,3,0)))))</f>
        <v/>
      </c>
      <c r="Q210" s="33" t="str">
        <f ca="1">IF($K210="","",IF(T210&lt;&gt;"","/",RANK($P210,$P$3:$P$434)+COUNTIF($P$3:$P210,$P210)-1))</f>
        <v/>
      </c>
      <c r="R210" s="33" t="str">
        <f ca="1" t="shared" si="215"/>
        <v/>
      </c>
      <c r="S210" s="70">
        <f ca="1" t="shared" si="216"/>
        <v>0</v>
      </c>
      <c r="T210" s="31"/>
      <c r="U210" s="67" t="str">
        <f ca="1" t="shared" si="217"/>
        <v/>
      </c>
      <c r="V210" s="67" t="str">
        <f ca="1" t="shared" si="218"/>
        <v/>
      </c>
      <c r="W210" s="67" t="str">
        <f ca="1" t="shared" si="219"/>
        <v/>
      </c>
      <c r="X210" s="67" t="str">
        <f ca="1" t="shared" si="220"/>
        <v/>
      </c>
      <c r="Y210" s="67" t="str">
        <f ca="1" t="shared" si="221"/>
        <v/>
      </c>
      <c r="Z210" s="67" t="str">
        <f ca="1" t="shared" si="222"/>
        <v/>
      </c>
      <c r="AA210" s="67" t="str">
        <f ca="1" t="shared" si="223"/>
        <v/>
      </c>
      <c r="AB210" s="67" t="str">
        <f ca="1" t="shared" si="224"/>
        <v/>
      </c>
      <c r="AQ210" s="70"/>
      <c r="AR210" s="70"/>
      <c r="AS210" s="70">
        <f ca="1" t="shared" si="204"/>
        <v>0</v>
      </c>
      <c r="AT210" s="31"/>
      <c r="BQ210" s="70"/>
      <c r="BR210" s="70"/>
      <c r="BS210" s="70">
        <f ca="1" t="shared" si="205"/>
        <v>0</v>
      </c>
      <c r="BT210" s="31"/>
      <c r="CQ210" s="70"/>
      <c r="CR210" s="70"/>
      <c r="CS210" s="70">
        <f ca="1" t="shared" si="206"/>
        <v>0</v>
      </c>
      <c r="CT210" s="31"/>
      <c r="DQ210" s="70"/>
      <c r="DR210" s="70"/>
      <c r="DS210" s="70">
        <f ca="1" t="shared" si="207"/>
        <v>0</v>
      </c>
      <c r="DT210" s="31"/>
      <c r="EQ210" s="70"/>
      <c r="ER210" s="70"/>
      <c r="ES210" s="70">
        <f ca="1" t="shared" si="208"/>
        <v>0</v>
      </c>
      <c r="ET210" s="31"/>
      <c r="FQ210" s="70"/>
      <c r="FR210" s="70"/>
      <c r="FS210" s="70">
        <f ca="1" t="shared" si="209"/>
        <v>0</v>
      </c>
      <c r="FT210" s="31"/>
      <c r="GQ210" s="70"/>
      <c r="GR210" s="70"/>
      <c r="GS210" s="70">
        <f ca="1" t="shared" si="210"/>
        <v>0</v>
      </c>
      <c r="GT210" s="31"/>
      <c r="HQ210" s="70"/>
      <c r="HR210" s="70"/>
      <c r="HS210" s="70">
        <f ca="1" t="shared" si="211"/>
        <v>0</v>
      </c>
      <c r="HT210" s="31"/>
    </row>
    <row r="211" spans="1:228">
      <c r="A211" s="22" t="str">
        <f>IF(OR(使用指南!$E$30="",比赛操作!$C$10="",$E211=""),"",ROW())</f>
        <v/>
      </c>
      <c r="B211" s="22" t="str">
        <f>IF(OR(使用指南!$E$30="",比赛操作!$C$10="",$E211=""),"",RANK($A211,$A$3:$A$514,1))</f>
        <v/>
      </c>
      <c r="C211" s="22" t="str">
        <f ca="1">IF(OR(使用指南!$E$30="",比赛操作!$C$10="",$E211=""),"",IF(比赛操作!$C$10="抽签编排",RAND(),ROW()-2))</f>
        <v/>
      </c>
      <c r="D211" s="22" t="str">
        <f ca="1" t="shared" si="203"/>
        <v/>
      </c>
      <c r="E211" s="31"/>
      <c r="F211" s="22" t="str">
        <f ca="1">IF(OR(使用指南!$E$30&lt;&gt;"√",COUNTA($E$3:$E$514)&lt;ROW()-2,COUNTBLANK($C$3:$C$514)=512),"",ROW()-2)</f>
        <v/>
      </c>
      <c r="G211" s="22" t="str">
        <f ca="1" t="shared" si="212"/>
        <v/>
      </c>
      <c r="H211" s="31" t="str">
        <f ca="1" t="shared" si="213"/>
        <v/>
      </c>
      <c r="I211" s="31"/>
      <c r="K211" s="22" t="str">
        <f ca="1">IF(OR(使用指南!$E$30&lt;&gt;"√",$F211=""),"",$F211)</f>
        <v/>
      </c>
      <c r="L211" s="22" t="str">
        <f ca="1" t="shared" si="214"/>
        <v/>
      </c>
      <c r="M211" s="39"/>
      <c r="N211" s="39"/>
      <c r="O211" s="39"/>
      <c r="P211" s="66" t="str">
        <f ca="1">IF($K211="","",IF(T211&lt;&gt;"","/",IF(比赛操作!$C$10="手动编排",$M211+$N211,IF(比赛操作!$C$10="抽签编排",417-VLOOKUP(L211,I:K,3,0)))))</f>
        <v/>
      </c>
      <c r="Q211" s="33" t="str">
        <f ca="1">IF($K211="","",IF(T211&lt;&gt;"","/",RANK($P211,$P$3:$P$434)+COUNTIF($P$3:$P211,$P211)-1))</f>
        <v/>
      </c>
      <c r="R211" s="33" t="str">
        <f ca="1" t="shared" si="215"/>
        <v/>
      </c>
      <c r="S211" s="70">
        <f ca="1" t="shared" si="216"/>
        <v>0</v>
      </c>
      <c r="T211" s="31"/>
      <c r="U211" s="67" t="str">
        <f ca="1" t="shared" si="217"/>
        <v/>
      </c>
      <c r="V211" s="67" t="str">
        <f ca="1" t="shared" si="218"/>
        <v/>
      </c>
      <c r="W211" s="67" t="str">
        <f ca="1" t="shared" si="219"/>
        <v/>
      </c>
      <c r="X211" s="67" t="str">
        <f ca="1" t="shared" si="220"/>
        <v/>
      </c>
      <c r="Y211" s="67" t="str">
        <f ca="1" t="shared" si="221"/>
        <v/>
      </c>
      <c r="Z211" s="67" t="str">
        <f ca="1" t="shared" si="222"/>
        <v/>
      </c>
      <c r="AA211" s="67" t="str">
        <f ca="1" t="shared" si="223"/>
        <v/>
      </c>
      <c r="AB211" s="67" t="str">
        <f ca="1" t="shared" si="224"/>
        <v/>
      </c>
      <c r="AQ211" s="70"/>
      <c r="AR211" s="70"/>
      <c r="AS211" s="70">
        <f ca="1" t="shared" si="204"/>
        <v>0</v>
      </c>
      <c r="AT211" s="31"/>
      <c r="BQ211" s="70"/>
      <c r="BR211" s="70"/>
      <c r="BS211" s="70">
        <f ca="1" t="shared" si="205"/>
        <v>0</v>
      </c>
      <c r="BT211" s="31"/>
      <c r="CQ211" s="70"/>
      <c r="CR211" s="70"/>
      <c r="CS211" s="70">
        <f ca="1" t="shared" si="206"/>
        <v>0</v>
      </c>
      <c r="CT211" s="31"/>
      <c r="DQ211" s="70"/>
      <c r="DR211" s="70"/>
      <c r="DS211" s="70">
        <f ca="1" t="shared" si="207"/>
        <v>0</v>
      </c>
      <c r="DT211" s="31"/>
      <c r="EQ211" s="70"/>
      <c r="ER211" s="70"/>
      <c r="ES211" s="70">
        <f ca="1" t="shared" si="208"/>
        <v>0</v>
      </c>
      <c r="ET211" s="31"/>
      <c r="FQ211" s="70"/>
      <c r="FR211" s="70"/>
      <c r="FS211" s="70">
        <f ca="1" t="shared" si="209"/>
        <v>0</v>
      </c>
      <c r="FT211" s="31"/>
      <c r="GQ211" s="70"/>
      <c r="GR211" s="70"/>
      <c r="GS211" s="70">
        <f ca="1" t="shared" si="210"/>
        <v>0</v>
      </c>
      <c r="GT211" s="31"/>
      <c r="HQ211" s="70"/>
      <c r="HR211" s="70"/>
      <c r="HS211" s="70">
        <f ca="1" t="shared" si="211"/>
        <v>0</v>
      </c>
      <c r="HT211" s="31"/>
    </row>
    <row r="212" spans="1:228">
      <c r="A212" s="22" t="str">
        <f>IF(OR(使用指南!$E$30="",比赛操作!$C$10="",$E212=""),"",ROW())</f>
        <v/>
      </c>
      <c r="B212" s="22" t="str">
        <f>IF(OR(使用指南!$E$30="",比赛操作!$C$10="",$E212=""),"",RANK($A212,$A$3:$A$514,1))</f>
        <v/>
      </c>
      <c r="C212" s="22" t="str">
        <f ca="1">IF(OR(使用指南!$E$30="",比赛操作!$C$10="",$E212=""),"",IF(比赛操作!$C$10="抽签编排",RAND(),ROW()-2))</f>
        <v/>
      </c>
      <c r="D212" s="22" t="str">
        <f ca="1" t="shared" si="203"/>
        <v/>
      </c>
      <c r="E212" s="31"/>
      <c r="F212" s="22" t="str">
        <f ca="1">IF(OR(使用指南!$E$30&lt;&gt;"√",COUNTA($E$3:$E$514)&lt;ROW()-2,COUNTBLANK($C$3:$C$514)=512),"",ROW()-2)</f>
        <v/>
      </c>
      <c r="G212" s="22" t="str">
        <f ca="1" t="shared" si="212"/>
        <v/>
      </c>
      <c r="H212" s="31" t="str">
        <f ca="1" t="shared" si="213"/>
        <v/>
      </c>
      <c r="I212" s="31"/>
      <c r="K212" s="22" t="str">
        <f ca="1">IF(OR(使用指南!$E$30&lt;&gt;"√",$F212=""),"",$F212)</f>
        <v/>
      </c>
      <c r="L212" s="22" t="str">
        <f ca="1" t="shared" si="214"/>
        <v/>
      </c>
      <c r="M212" s="39"/>
      <c r="N212" s="39"/>
      <c r="O212" s="39"/>
      <c r="P212" s="66" t="str">
        <f ca="1">IF($K212="","",IF(T212&lt;&gt;"","/",IF(比赛操作!$C$10="手动编排",$M212+$N212,IF(比赛操作!$C$10="抽签编排",417-VLOOKUP(L212,I:K,3,0)))))</f>
        <v/>
      </c>
      <c r="Q212" s="33" t="str">
        <f ca="1">IF($K212="","",IF(T212&lt;&gt;"","/",RANK($P212,$P$3:$P$434)+COUNTIF($P$3:$P212,$P212)-1))</f>
        <v/>
      </c>
      <c r="R212" s="33" t="str">
        <f ca="1" t="shared" si="215"/>
        <v/>
      </c>
      <c r="S212" s="70">
        <f ca="1" t="shared" si="216"/>
        <v>0</v>
      </c>
      <c r="T212" s="31"/>
      <c r="U212" s="67" t="str">
        <f ca="1" t="shared" si="217"/>
        <v/>
      </c>
      <c r="V212" s="67" t="str">
        <f ca="1" t="shared" si="218"/>
        <v/>
      </c>
      <c r="W212" s="67" t="str">
        <f ca="1" t="shared" si="219"/>
        <v/>
      </c>
      <c r="X212" s="67" t="str">
        <f ca="1" t="shared" si="220"/>
        <v/>
      </c>
      <c r="Y212" s="67" t="str">
        <f ca="1" t="shared" si="221"/>
        <v/>
      </c>
      <c r="Z212" s="67" t="str">
        <f ca="1" t="shared" si="222"/>
        <v/>
      </c>
      <c r="AA212" s="67" t="str">
        <f ca="1" t="shared" si="223"/>
        <v/>
      </c>
      <c r="AB212" s="67" t="str">
        <f ca="1" t="shared" si="224"/>
        <v/>
      </c>
      <c r="AQ212" s="70"/>
      <c r="AR212" s="70"/>
      <c r="AS212" s="70">
        <f ca="1" t="shared" si="204"/>
        <v>0</v>
      </c>
      <c r="AT212" s="31"/>
      <c r="BQ212" s="70"/>
      <c r="BR212" s="70"/>
      <c r="BS212" s="70">
        <f ca="1" t="shared" si="205"/>
        <v>0</v>
      </c>
      <c r="BT212" s="31"/>
      <c r="CQ212" s="70"/>
      <c r="CR212" s="70"/>
      <c r="CS212" s="70">
        <f ca="1" t="shared" si="206"/>
        <v>0</v>
      </c>
      <c r="CT212" s="31"/>
      <c r="DQ212" s="70"/>
      <c r="DR212" s="70"/>
      <c r="DS212" s="70">
        <f ca="1" t="shared" si="207"/>
        <v>0</v>
      </c>
      <c r="DT212" s="31"/>
      <c r="EQ212" s="70"/>
      <c r="ER212" s="70"/>
      <c r="ES212" s="70">
        <f ca="1" t="shared" si="208"/>
        <v>0</v>
      </c>
      <c r="ET212" s="31"/>
      <c r="FQ212" s="70"/>
      <c r="FR212" s="70"/>
      <c r="FS212" s="70">
        <f ca="1" t="shared" si="209"/>
        <v>0</v>
      </c>
      <c r="FT212" s="31"/>
      <c r="GQ212" s="70"/>
      <c r="GR212" s="70"/>
      <c r="GS212" s="70">
        <f ca="1" t="shared" si="210"/>
        <v>0</v>
      </c>
      <c r="GT212" s="31"/>
      <c r="HQ212" s="70"/>
      <c r="HR212" s="70"/>
      <c r="HS212" s="70">
        <f ca="1" t="shared" si="211"/>
        <v>0</v>
      </c>
      <c r="HT212" s="31"/>
    </row>
    <row r="213" spans="1:228">
      <c r="A213" s="22" t="str">
        <f>IF(OR(使用指南!$E$30="",比赛操作!$C$10="",$E213=""),"",ROW())</f>
        <v/>
      </c>
      <c r="B213" s="22" t="str">
        <f>IF(OR(使用指南!$E$30="",比赛操作!$C$10="",$E213=""),"",RANK($A213,$A$3:$A$514,1))</f>
        <v/>
      </c>
      <c r="C213" s="22" t="str">
        <f ca="1">IF(OR(使用指南!$E$30="",比赛操作!$C$10="",$E213=""),"",IF(比赛操作!$C$10="抽签编排",RAND(),ROW()-2))</f>
        <v/>
      </c>
      <c r="D213" s="22" t="str">
        <f ca="1" t="shared" si="203"/>
        <v/>
      </c>
      <c r="E213" s="31"/>
      <c r="F213" s="22" t="str">
        <f ca="1">IF(OR(使用指南!$E$30&lt;&gt;"√",COUNTA($E$3:$E$514)&lt;ROW()-2,COUNTBLANK($C$3:$C$514)=512),"",ROW()-2)</f>
        <v/>
      </c>
      <c r="G213" s="22" t="str">
        <f ca="1" t="shared" si="212"/>
        <v/>
      </c>
      <c r="H213" s="31" t="str">
        <f ca="1" t="shared" si="213"/>
        <v/>
      </c>
      <c r="I213" s="31"/>
      <c r="K213" s="22" t="str">
        <f ca="1">IF(OR(使用指南!$E$30&lt;&gt;"√",$F213=""),"",$F213)</f>
        <v/>
      </c>
      <c r="L213" s="22" t="str">
        <f ca="1" t="shared" si="214"/>
        <v/>
      </c>
      <c r="M213" s="39"/>
      <c r="N213" s="39"/>
      <c r="O213" s="39"/>
      <c r="P213" s="66" t="str">
        <f ca="1">IF($K213="","",IF(T213&lt;&gt;"","/",IF(比赛操作!$C$10="手动编排",$M213+$N213,IF(比赛操作!$C$10="抽签编排",417-VLOOKUP(L213,I:K,3,0)))))</f>
        <v/>
      </c>
      <c r="Q213" s="33" t="str">
        <f ca="1">IF($K213="","",IF(T213&lt;&gt;"","/",RANK($P213,$P$3:$P$434)+COUNTIF($P$3:$P213,$P213)-1))</f>
        <v/>
      </c>
      <c r="R213" s="33" t="str">
        <f ca="1" t="shared" si="215"/>
        <v/>
      </c>
      <c r="S213" s="70">
        <f ca="1" t="shared" si="216"/>
        <v>0</v>
      </c>
      <c r="T213" s="31"/>
      <c r="U213" s="67" t="str">
        <f ca="1" t="shared" si="217"/>
        <v/>
      </c>
      <c r="V213" s="67" t="str">
        <f ca="1" t="shared" si="218"/>
        <v/>
      </c>
      <c r="W213" s="67" t="str">
        <f ca="1" t="shared" si="219"/>
        <v/>
      </c>
      <c r="X213" s="67" t="str">
        <f ca="1" t="shared" si="220"/>
        <v/>
      </c>
      <c r="Y213" s="67" t="str">
        <f ca="1" t="shared" si="221"/>
        <v/>
      </c>
      <c r="Z213" s="67" t="str">
        <f ca="1" t="shared" si="222"/>
        <v/>
      </c>
      <c r="AA213" s="67" t="str">
        <f ca="1" t="shared" si="223"/>
        <v/>
      </c>
      <c r="AB213" s="67" t="str">
        <f ca="1" t="shared" si="224"/>
        <v/>
      </c>
      <c r="AQ213" s="70"/>
      <c r="AR213" s="70"/>
      <c r="AS213" s="70">
        <f ca="1" t="shared" si="204"/>
        <v>0</v>
      </c>
      <c r="AT213" s="31"/>
      <c r="BQ213" s="70"/>
      <c r="BR213" s="70"/>
      <c r="BS213" s="70">
        <f ca="1" t="shared" si="205"/>
        <v>0</v>
      </c>
      <c r="BT213" s="31"/>
      <c r="CQ213" s="70"/>
      <c r="CR213" s="70"/>
      <c r="CS213" s="70">
        <f ca="1" t="shared" si="206"/>
        <v>0</v>
      </c>
      <c r="CT213" s="31"/>
      <c r="DQ213" s="70"/>
      <c r="DR213" s="70"/>
      <c r="DS213" s="70">
        <f ca="1" t="shared" si="207"/>
        <v>0</v>
      </c>
      <c r="DT213" s="31"/>
      <c r="EQ213" s="70"/>
      <c r="ER213" s="70"/>
      <c r="ES213" s="70">
        <f ca="1" t="shared" si="208"/>
        <v>0</v>
      </c>
      <c r="ET213" s="31"/>
      <c r="FQ213" s="70"/>
      <c r="FR213" s="70"/>
      <c r="FS213" s="70">
        <f ca="1" t="shared" si="209"/>
        <v>0</v>
      </c>
      <c r="FT213" s="31"/>
      <c r="GQ213" s="70"/>
      <c r="GR213" s="70"/>
      <c r="GS213" s="70">
        <f ca="1" t="shared" si="210"/>
        <v>0</v>
      </c>
      <c r="GT213" s="31"/>
      <c r="HQ213" s="70"/>
      <c r="HR213" s="70"/>
      <c r="HS213" s="70">
        <f ca="1" t="shared" si="211"/>
        <v>0</v>
      </c>
      <c r="HT213" s="31"/>
    </row>
    <row r="214" spans="1:228">
      <c r="A214" s="22" t="str">
        <f>IF(OR(使用指南!$E$30="",比赛操作!$C$10="",$E214=""),"",ROW())</f>
        <v/>
      </c>
      <c r="B214" s="22" t="str">
        <f>IF(OR(使用指南!$E$30="",比赛操作!$C$10="",$E214=""),"",RANK($A214,$A$3:$A$514,1))</f>
        <v/>
      </c>
      <c r="C214" s="22" t="str">
        <f ca="1">IF(OR(使用指南!$E$30="",比赛操作!$C$10="",$E214=""),"",IF(比赛操作!$C$10="抽签编排",RAND(),ROW()-2))</f>
        <v/>
      </c>
      <c r="D214" s="22" t="str">
        <f ca="1" t="shared" si="203"/>
        <v/>
      </c>
      <c r="E214" s="31"/>
      <c r="F214" s="22" t="str">
        <f ca="1">IF(OR(使用指南!$E$30&lt;&gt;"√",COUNTA($E$3:$E$514)&lt;ROW()-2,COUNTBLANK($C$3:$C$514)=512),"",ROW()-2)</f>
        <v/>
      </c>
      <c r="G214" s="22" t="str">
        <f ca="1" t="shared" si="212"/>
        <v/>
      </c>
      <c r="H214" s="31" t="str">
        <f ca="1" t="shared" si="213"/>
        <v/>
      </c>
      <c r="I214" s="31"/>
      <c r="K214" s="22" t="str">
        <f ca="1">IF(OR(使用指南!$E$30&lt;&gt;"√",$F214=""),"",$F214)</f>
        <v/>
      </c>
      <c r="L214" s="22" t="str">
        <f ca="1" t="shared" si="214"/>
        <v/>
      </c>
      <c r="M214" s="39"/>
      <c r="N214" s="39"/>
      <c r="O214" s="39"/>
      <c r="P214" s="66" t="str">
        <f ca="1">IF($K214="","",IF(T214&lt;&gt;"","/",IF(比赛操作!$C$10="手动编排",$M214+$N214,IF(比赛操作!$C$10="抽签编排",417-VLOOKUP(L214,I:K,3,0)))))</f>
        <v/>
      </c>
      <c r="Q214" s="33" t="str">
        <f ca="1">IF($K214="","",IF(T214&lt;&gt;"","/",RANK($P214,$P$3:$P$434)+COUNTIF($P$3:$P214,$P214)-1))</f>
        <v/>
      </c>
      <c r="R214" s="33" t="str">
        <f ca="1" t="shared" si="215"/>
        <v/>
      </c>
      <c r="S214" s="70">
        <f ca="1" t="shared" si="216"/>
        <v>0</v>
      </c>
      <c r="T214" s="31"/>
      <c r="U214" s="67" t="str">
        <f ca="1" t="shared" ref="U214:U223" si="225">IF(INDIRECT(ADDRESS(ROW(),COLUMN($T:$T)+26*(COLUMN()-COLUMN($T:$T))))="","",INDIRECT(ADDRESS(ROW(),COLUMN($T:$T)+26*(COLUMN()-COLUMN($T:$T)))))</f>
        <v/>
      </c>
      <c r="V214" s="67" t="str">
        <f ca="1" t="shared" ref="V214:V223" si="226">IF(INDIRECT(ADDRESS(ROW(),COLUMN($T:$T)+26*(COLUMN()-COLUMN($T:$T))))="","",INDIRECT(ADDRESS(ROW(),COLUMN($T:$T)+26*(COLUMN()-COLUMN($T:$T)))))</f>
        <v/>
      </c>
      <c r="W214" s="67" t="str">
        <f ca="1" t="shared" ref="W214:W223" si="227">IF(INDIRECT(ADDRESS(ROW(),COLUMN($T:$T)+26*(COLUMN()-COLUMN($T:$T))))="","",INDIRECT(ADDRESS(ROW(),COLUMN($T:$T)+26*(COLUMN()-COLUMN($T:$T)))))</f>
        <v/>
      </c>
      <c r="X214" s="67" t="str">
        <f ca="1" t="shared" ref="X214:X223" si="228">IF(INDIRECT(ADDRESS(ROW(),COLUMN($T:$T)+26*(COLUMN()-COLUMN($T:$T))))="","",INDIRECT(ADDRESS(ROW(),COLUMN($T:$T)+26*(COLUMN()-COLUMN($T:$T)))))</f>
        <v/>
      </c>
      <c r="Y214" s="67" t="str">
        <f ca="1" t="shared" ref="Y214:Y223" si="229">IF(INDIRECT(ADDRESS(ROW(),COLUMN($T:$T)+26*(COLUMN()-COLUMN($T:$T))))="","",INDIRECT(ADDRESS(ROW(),COLUMN($T:$T)+26*(COLUMN()-COLUMN($T:$T)))))</f>
        <v/>
      </c>
      <c r="Z214" s="67" t="str">
        <f ca="1" t="shared" ref="Z214:Z223" si="230">IF(INDIRECT(ADDRESS(ROW(),COLUMN($T:$T)+26*(COLUMN()-COLUMN($T:$T))))="","",INDIRECT(ADDRESS(ROW(),COLUMN($T:$T)+26*(COLUMN()-COLUMN($T:$T)))))</f>
        <v/>
      </c>
      <c r="AA214" s="67" t="str">
        <f ca="1" t="shared" ref="AA214:AA223" si="231">IF(INDIRECT(ADDRESS(ROW(),COLUMN($T:$T)+26*(COLUMN()-COLUMN($T:$T))))="","",INDIRECT(ADDRESS(ROW(),COLUMN($T:$T)+26*(COLUMN()-COLUMN($T:$T)))))</f>
        <v/>
      </c>
      <c r="AB214" s="67" t="str">
        <f ca="1" t="shared" ref="AB214:AB223" si="232">IF(INDIRECT(ADDRESS(ROW(),COLUMN($T:$T)+26*(COLUMN()-COLUMN($T:$T))))="","",INDIRECT(ADDRESS(ROW(),COLUMN($T:$T)+26*(COLUMN()-COLUMN($T:$T)))))</f>
        <v/>
      </c>
      <c r="AQ214" s="70"/>
      <c r="AR214" s="70"/>
      <c r="AS214" s="70">
        <f ca="1" t="shared" si="204"/>
        <v>0</v>
      </c>
      <c r="AT214" s="31"/>
      <c r="BQ214" s="70"/>
      <c r="BR214" s="70"/>
      <c r="BS214" s="70">
        <f ca="1" t="shared" si="205"/>
        <v>0</v>
      </c>
      <c r="BT214" s="31"/>
      <c r="CQ214" s="70"/>
      <c r="CR214" s="70"/>
      <c r="CS214" s="70">
        <f ca="1" t="shared" si="206"/>
        <v>0</v>
      </c>
      <c r="CT214" s="31"/>
      <c r="DQ214" s="70"/>
      <c r="DR214" s="70"/>
      <c r="DS214" s="70">
        <f ca="1" t="shared" si="207"/>
        <v>0</v>
      </c>
      <c r="DT214" s="31"/>
      <c r="EQ214" s="70"/>
      <c r="ER214" s="70"/>
      <c r="ES214" s="70">
        <f ca="1" t="shared" si="208"/>
        <v>0</v>
      </c>
      <c r="ET214" s="31"/>
      <c r="FQ214" s="70"/>
      <c r="FR214" s="70"/>
      <c r="FS214" s="70">
        <f ca="1" t="shared" si="209"/>
        <v>0</v>
      </c>
      <c r="FT214" s="31"/>
      <c r="GQ214" s="70"/>
      <c r="GR214" s="70"/>
      <c r="GS214" s="70">
        <f ca="1" t="shared" si="210"/>
        <v>0</v>
      </c>
      <c r="GT214" s="31"/>
      <c r="HQ214" s="70"/>
      <c r="HR214" s="70"/>
      <c r="HS214" s="70">
        <f ca="1" t="shared" si="211"/>
        <v>0</v>
      </c>
      <c r="HT214" s="31"/>
    </row>
    <row r="215" spans="1:228">
      <c r="A215" s="22" t="str">
        <f>IF(OR(使用指南!$E$30="",比赛操作!$C$10="",$E215=""),"",ROW())</f>
        <v/>
      </c>
      <c r="B215" s="22" t="str">
        <f>IF(OR(使用指南!$E$30="",比赛操作!$C$10="",$E215=""),"",RANK($A215,$A$3:$A$514,1))</f>
        <v/>
      </c>
      <c r="C215" s="22" t="str">
        <f ca="1">IF(OR(使用指南!$E$30="",比赛操作!$C$10="",$E215=""),"",IF(比赛操作!$C$10="抽签编排",RAND(),ROW()-2))</f>
        <v/>
      </c>
      <c r="D215" s="22" t="str">
        <f ca="1" t="shared" si="203"/>
        <v/>
      </c>
      <c r="E215" s="31"/>
      <c r="F215" s="22" t="str">
        <f ca="1">IF(OR(使用指南!$E$30&lt;&gt;"√",COUNTA($E$3:$E$514)&lt;ROW()-2,COUNTBLANK($C$3:$C$514)=512),"",ROW()-2)</f>
        <v/>
      </c>
      <c r="G215" s="22" t="str">
        <f ca="1" t="shared" si="212"/>
        <v/>
      </c>
      <c r="H215" s="31" t="str">
        <f ca="1" t="shared" si="213"/>
        <v/>
      </c>
      <c r="I215" s="31"/>
      <c r="K215" s="22" t="str">
        <f ca="1">IF(OR(使用指南!$E$30&lt;&gt;"√",$F215=""),"",$F215)</f>
        <v/>
      </c>
      <c r="L215" s="22" t="str">
        <f ca="1" t="shared" si="214"/>
        <v/>
      </c>
      <c r="M215" s="39"/>
      <c r="N215" s="39"/>
      <c r="O215" s="39"/>
      <c r="P215" s="66" t="str">
        <f ca="1">IF($K215="","",IF(T215&lt;&gt;"","/",IF(比赛操作!$C$10="手动编排",$M215+$N215,IF(比赛操作!$C$10="抽签编排",417-VLOOKUP(L215,I:K,3,0)))))</f>
        <v/>
      </c>
      <c r="Q215" s="33" t="str">
        <f ca="1">IF($K215="","",IF(T215&lt;&gt;"","/",RANK($P215,$P$3:$P$434)+COUNTIF($P$3:$P215,$P215)-1))</f>
        <v/>
      </c>
      <c r="R215" s="33" t="str">
        <f ca="1" t="shared" si="215"/>
        <v/>
      </c>
      <c r="S215" s="70">
        <f ca="1" t="shared" si="216"/>
        <v>0</v>
      </c>
      <c r="T215" s="31"/>
      <c r="U215" s="67" t="str">
        <f ca="1" t="shared" si="225"/>
        <v/>
      </c>
      <c r="V215" s="67" t="str">
        <f ca="1" t="shared" si="226"/>
        <v/>
      </c>
      <c r="W215" s="67" t="str">
        <f ca="1" t="shared" si="227"/>
        <v/>
      </c>
      <c r="X215" s="67" t="str">
        <f ca="1" t="shared" si="228"/>
        <v/>
      </c>
      <c r="Y215" s="67" t="str">
        <f ca="1" t="shared" si="229"/>
        <v/>
      </c>
      <c r="Z215" s="67" t="str">
        <f ca="1" t="shared" si="230"/>
        <v/>
      </c>
      <c r="AA215" s="67" t="str">
        <f ca="1" t="shared" si="231"/>
        <v/>
      </c>
      <c r="AB215" s="67" t="str">
        <f ca="1" t="shared" si="232"/>
        <v/>
      </c>
      <c r="AQ215" s="70"/>
      <c r="AR215" s="70"/>
      <c r="AS215" s="70">
        <f ca="1" t="shared" si="204"/>
        <v>0</v>
      </c>
      <c r="AT215" s="31"/>
      <c r="BQ215" s="70"/>
      <c r="BR215" s="70"/>
      <c r="BS215" s="70">
        <f ca="1" t="shared" si="205"/>
        <v>0</v>
      </c>
      <c r="BT215" s="31"/>
      <c r="CQ215" s="70"/>
      <c r="CR215" s="70"/>
      <c r="CS215" s="70">
        <f ca="1" t="shared" si="206"/>
        <v>0</v>
      </c>
      <c r="CT215" s="31"/>
      <c r="DQ215" s="70"/>
      <c r="DR215" s="70"/>
      <c r="DS215" s="70">
        <f ca="1" t="shared" si="207"/>
        <v>0</v>
      </c>
      <c r="DT215" s="31"/>
      <c r="EQ215" s="70"/>
      <c r="ER215" s="70"/>
      <c r="ES215" s="70">
        <f ca="1" t="shared" si="208"/>
        <v>0</v>
      </c>
      <c r="ET215" s="31"/>
      <c r="FQ215" s="70"/>
      <c r="FR215" s="70"/>
      <c r="FS215" s="70">
        <f ca="1" t="shared" si="209"/>
        <v>0</v>
      </c>
      <c r="FT215" s="31"/>
      <c r="GQ215" s="70"/>
      <c r="GR215" s="70"/>
      <c r="GS215" s="70">
        <f ca="1" t="shared" si="210"/>
        <v>0</v>
      </c>
      <c r="GT215" s="31"/>
      <c r="HQ215" s="70"/>
      <c r="HR215" s="70"/>
      <c r="HS215" s="70">
        <f ca="1" t="shared" si="211"/>
        <v>0</v>
      </c>
      <c r="HT215" s="31"/>
    </row>
    <row r="216" spans="1:228">
      <c r="A216" s="22" t="str">
        <f>IF(OR(使用指南!$E$30="",比赛操作!$C$10="",$E216=""),"",ROW())</f>
        <v/>
      </c>
      <c r="B216" s="22" t="str">
        <f>IF(OR(使用指南!$E$30="",比赛操作!$C$10="",$E216=""),"",RANK($A216,$A$3:$A$514,1))</f>
        <v/>
      </c>
      <c r="C216" s="22" t="str">
        <f ca="1">IF(OR(使用指南!$E$30="",比赛操作!$C$10="",$E216=""),"",IF(比赛操作!$C$10="抽签编排",RAND(),ROW()-2))</f>
        <v/>
      </c>
      <c r="D216" s="22" t="str">
        <f ca="1" t="shared" si="203"/>
        <v/>
      </c>
      <c r="E216" s="31"/>
      <c r="F216" s="22" t="str">
        <f ca="1">IF(OR(使用指南!$E$30&lt;&gt;"√",COUNTA($E$3:$E$514)&lt;ROW()-2,COUNTBLANK($C$3:$C$514)=512),"",ROW()-2)</f>
        <v/>
      </c>
      <c r="G216" s="22" t="str">
        <f ca="1" t="shared" si="212"/>
        <v/>
      </c>
      <c r="H216" s="31" t="str">
        <f ca="1" t="shared" si="213"/>
        <v/>
      </c>
      <c r="I216" s="31"/>
      <c r="K216" s="22" t="str">
        <f ca="1">IF(OR(使用指南!$E$30&lt;&gt;"√",$F216=""),"",$F216)</f>
        <v/>
      </c>
      <c r="L216" s="22" t="str">
        <f ca="1" t="shared" si="214"/>
        <v/>
      </c>
      <c r="M216" s="39"/>
      <c r="N216" s="39"/>
      <c r="O216" s="39"/>
      <c r="P216" s="66" t="str">
        <f ca="1">IF($K216="","",IF(T216&lt;&gt;"","/",IF(比赛操作!$C$10="手动编排",$M216+$N216,IF(比赛操作!$C$10="抽签编排",417-VLOOKUP(L216,I:K,3,0)))))</f>
        <v/>
      </c>
      <c r="Q216" s="33" t="str">
        <f ca="1">IF($K216="","",IF(T216&lt;&gt;"","/",RANK($P216,$P$3:$P$434)+COUNTIF($P$3:$P216,$P216)-1))</f>
        <v/>
      </c>
      <c r="R216" s="33" t="str">
        <f ca="1" t="shared" si="215"/>
        <v/>
      </c>
      <c r="S216" s="70">
        <f ca="1" t="shared" si="216"/>
        <v>0</v>
      </c>
      <c r="T216" s="31"/>
      <c r="U216" s="67" t="str">
        <f ca="1" t="shared" si="225"/>
        <v/>
      </c>
      <c r="V216" s="67" t="str">
        <f ca="1" t="shared" si="226"/>
        <v/>
      </c>
      <c r="W216" s="67" t="str">
        <f ca="1" t="shared" si="227"/>
        <v/>
      </c>
      <c r="X216" s="67" t="str">
        <f ca="1" t="shared" si="228"/>
        <v/>
      </c>
      <c r="Y216" s="67" t="str">
        <f ca="1" t="shared" si="229"/>
        <v/>
      </c>
      <c r="Z216" s="67" t="str">
        <f ca="1" t="shared" si="230"/>
        <v/>
      </c>
      <c r="AA216" s="67" t="str">
        <f ca="1" t="shared" si="231"/>
        <v/>
      </c>
      <c r="AB216" s="67" t="str">
        <f ca="1" t="shared" si="232"/>
        <v/>
      </c>
      <c r="AQ216" s="70"/>
      <c r="AR216" s="70"/>
      <c r="AS216" s="70">
        <f ca="1" t="shared" si="204"/>
        <v>0</v>
      </c>
      <c r="AT216" s="31"/>
      <c r="BQ216" s="70"/>
      <c r="BR216" s="70"/>
      <c r="BS216" s="70">
        <f ca="1" t="shared" si="205"/>
        <v>0</v>
      </c>
      <c r="BT216" s="31"/>
      <c r="CQ216" s="70"/>
      <c r="CR216" s="70"/>
      <c r="CS216" s="70">
        <f ca="1" t="shared" si="206"/>
        <v>0</v>
      </c>
      <c r="CT216" s="31"/>
      <c r="DQ216" s="70"/>
      <c r="DR216" s="70"/>
      <c r="DS216" s="70">
        <f ca="1" t="shared" si="207"/>
        <v>0</v>
      </c>
      <c r="DT216" s="31"/>
      <c r="EQ216" s="70"/>
      <c r="ER216" s="70"/>
      <c r="ES216" s="70">
        <f ca="1" t="shared" si="208"/>
        <v>0</v>
      </c>
      <c r="ET216" s="31"/>
      <c r="FQ216" s="70"/>
      <c r="FR216" s="70"/>
      <c r="FS216" s="70">
        <f ca="1" t="shared" si="209"/>
        <v>0</v>
      </c>
      <c r="FT216" s="31"/>
      <c r="GQ216" s="70"/>
      <c r="GR216" s="70"/>
      <c r="GS216" s="70">
        <f ca="1" t="shared" si="210"/>
        <v>0</v>
      </c>
      <c r="GT216" s="31"/>
      <c r="HQ216" s="70"/>
      <c r="HR216" s="70"/>
      <c r="HS216" s="70">
        <f ca="1" t="shared" si="211"/>
        <v>0</v>
      </c>
      <c r="HT216" s="31"/>
    </row>
    <row r="217" spans="1:228">
      <c r="A217" s="22" t="str">
        <f>IF(OR(使用指南!$E$30="",比赛操作!$C$10="",$E217=""),"",ROW())</f>
        <v/>
      </c>
      <c r="B217" s="22" t="str">
        <f>IF(OR(使用指南!$E$30="",比赛操作!$C$10="",$E217=""),"",RANK($A217,$A$3:$A$514,1))</f>
        <v/>
      </c>
      <c r="C217" s="22" t="str">
        <f ca="1">IF(OR(使用指南!$E$30="",比赛操作!$C$10="",$E217=""),"",IF(比赛操作!$C$10="抽签编排",RAND(),ROW()-2))</f>
        <v/>
      </c>
      <c r="D217" s="22" t="str">
        <f ca="1" t="shared" si="203"/>
        <v/>
      </c>
      <c r="E217" s="31"/>
      <c r="F217" s="22" t="str">
        <f ca="1">IF(OR(使用指南!$E$30&lt;&gt;"√",COUNTA($E$3:$E$514)&lt;ROW()-2,COUNTBLANK($C$3:$C$514)=512),"",ROW()-2)</f>
        <v/>
      </c>
      <c r="G217" s="22" t="str">
        <f ca="1" t="shared" si="212"/>
        <v/>
      </c>
      <c r="H217" s="31" t="str">
        <f ca="1" t="shared" si="213"/>
        <v/>
      </c>
      <c r="I217" s="31"/>
      <c r="K217" s="22" t="str">
        <f ca="1">IF(OR(使用指南!$E$30&lt;&gt;"√",$F217=""),"",$F217)</f>
        <v/>
      </c>
      <c r="L217" s="22" t="str">
        <f ca="1" t="shared" si="214"/>
        <v/>
      </c>
      <c r="M217" s="39"/>
      <c r="N217" s="39"/>
      <c r="O217" s="39"/>
      <c r="P217" s="66" t="str">
        <f ca="1">IF($K217="","",IF(T217&lt;&gt;"","/",IF(比赛操作!$C$10="手动编排",$M217+$N217,IF(比赛操作!$C$10="抽签编排",417-VLOOKUP(L217,I:K,3,0)))))</f>
        <v/>
      </c>
      <c r="Q217" s="33" t="str">
        <f ca="1">IF($K217="","",IF(T217&lt;&gt;"","/",RANK($P217,$P$3:$P$434)+COUNTIF($P$3:$P217,$P217)-1))</f>
        <v/>
      </c>
      <c r="R217" s="33" t="str">
        <f ca="1" t="shared" si="215"/>
        <v/>
      </c>
      <c r="S217" s="70">
        <f ca="1" t="shared" si="216"/>
        <v>0</v>
      </c>
      <c r="T217" s="31"/>
      <c r="U217" s="67" t="str">
        <f ca="1" t="shared" si="225"/>
        <v/>
      </c>
      <c r="V217" s="67" t="str">
        <f ca="1" t="shared" si="226"/>
        <v/>
      </c>
      <c r="W217" s="67" t="str">
        <f ca="1" t="shared" si="227"/>
        <v/>
      </c>
      <c r="X217" s="67" t="str">
        <f ca="1" t="shared" si="228"/>
        <v/>
      </c>
      <c r="Y217" s="67" t="str">
        <f ca="1" t="shared" si="229"/>
        <v/>
      </c>
      <c r="Z217" s="67" t="str">
        <f ca="1" t="shared" si="230"/>
        <v/>
      </c>
      <c r="AA217" s="67" t="str">
        <f ca="1" t="shared" si="231"/>
        <v/>
      </c>
      <c r="AB217" s="67" t="str">
        <f ca="1" t="shared" si="232"/>
        <v/>
      </c>
      <c r="AQ217" s="70"/>
      <c r="AR217" s="70"/>
      <c r="AS217" s="70">
        <f ca="1" t="shared" si="204"/>
        <v>0</v>
      </c>
      <c r="AT217" s="31"/>
      <c r="BQ217" s="70"/>
      <c r="BR217" s="70"/>
      <c r="BS217" s="70">
        <f ca="1" t="shared" si="205"/>
        <v>0</v>
      </c>
      <c r="BT217" s="31"/>
      <c r="CQ217" s="70"/>
      <c r="CR217" s="70"/>
      <c r="CS217" s="70">
        <f ca="1" t="shared" si="206"/>
        <v>0</v>
      </c>
      <c r="CT217" s="31"/>
      <c r="DQ217" s="70"/>
      <c r="DR217" s="70"/>
      <c r="DS217" s="70">
        <f ca="1" t="shared" si="207"/>
        <v>0</v>
      </c>
      <c r="DT217" s="31"/>
      <c r="EQ217" s="70"/>
      <c r="ER217" s="70"/>
      <c r="ES217" s="70">
        <f ca="1" t="shared" si="208"/>
        <v>0</v>
      </c>
      <c r="ET217" s="31"/>
      <c r="FQ217" s="70"/>
      <c r="FR217" s="70"/>
      <c r="FS217" s="70">
        <f ca="1" t="shared" si="209"/>
        <v>0</v>
      </c>
      <c r="FT217" s="31"/>
      <c r="GQ217" s="70"/>
      <c r="GR217" s="70"/>
      <c r="GS217" s="70">
        <f ca="1" t="shared" si="210"/>
        <v>0</v>
      </c>
      <c r="GT217" s="31"/>
      <c r="HQ217" s="70"/>
      <c r="HR217" s="70"/>
      <c r="HS217" s="70">
        <f ca="1" t="shared" si="211"/>
        <v>0</v>
      </c>
      <c r="HT217" s="31"/>
    </row>
    <row r="218" spans="1:228">
      <c r="A218" s="22" t="str">
        <f>IF(OR(使用指南!$E$30="",比赛操作!$C$10="",$E218=""),"",ROW())</f>
        <v/>
      </c>
      <c r="B218" s="22" t="str">
        <f>IF(OR(使用指南!$E$30="",比赛操作!$C$10="",$E218=""),"",RANK($A218,$A$3:$A$514,1))</f>
        <v/>
      </c>
      <c r="C218" s="22" t="str">
        <f ca="1">IF(OR(使用指南!$E$30="",比赛操作!$C$10="",$E218=""),"",IF(比赛操作!$C$10="抽签编排",RAND(),ROW()-2))</f>
        <v/>
      </c>
      <c r="D218" s="22" t="str">
        <f ca="1" t="shared" si="203"/>
        <v/>
      </c>
      <c r="E218" s="31"/>
      <c r="F218" s="22" t="str">
        <f ca="1">IF(OR(使用指南!$E$30&lt;&gt;"√",COUNTA($E$3:$E$514)&lt;ROW()-2,COUNTBLANK($C$3:$C$514)=512),"",ROW()-2)</f>
        <v/>
      </c>
      <c r="G218" s="22" t="str">
        <f ca="1" t="shared" si="212"/>
        <v/>
      </c>
      <c r="H218" s="31" t="str">
        <f ca="1" t="shared" si="213"/>
        <v/>
      </c>
      <c r="I218" s="31"/>
      <c r="K218" s="22" t="str">
        <f ca="1">IF(OR(使用指南!$E$30&lt;&gt;"√",$F218=""),"",$F218)</f>
        <v/>
      </c>
      <c r="L218" s="22" t="str">
        <f ca="1" t="shared" si="214"/>
        <v/>
      </c>
      <c r="M218" s="39"/>
      <c r="N218" s="39"/>
      <c r="O218" s="39"/>
      <c r="P218" s="66" t="str">
        <f ca="1">IF($K218="","",IF(T218&lt;&gt;"","/",IF(比赛操作!$C$10="手动编排",$M218+$N218,IF(比赛操作!$C$10="抽签编排",417-VLOOKUP(L218,I:K,3,0)))))</f>
        <v/>
      </c>
      <c r="Q218" s="33" t="str">
        <f ca="1">IF($K218="","",IF(T218&lt;&gt;"","/",RANK($P218,$P$3:$P$434)+COUNTIF($P$3:$P218,$P218)-1))</f>
        <v/>
      </c>
      <c r="R218" s="33" t="str">
        <f ca="1" t="shared" si="215"/>
        <v/>
      </c>
      <c r="S218" s="70">
        <f ca="1" t="shared" si="216"/>
        <v>0</v>
      </c>
      <c r="T218" s="31"/>
      <c r="U218" s="67" t="str">
        <f ca="1" t="shared" si="225"/>
        <v/>
      </c>
      <c r="V218" s="67" t="str">
        <f ca="1" t="shared" si="226"/>
        <v/>
      </c>
      <c r="W218" s="67" t="str">
        <f ca="1" t="shared" si="227"/>
        <v/>
      </c>
      <c r="X218" s="67" t="str">
        <f ca="1" t="shared" si="228"/>
        <v/>
      </c>
      <c r="Y218" s="67" t="str">
        <f ca="1" t="shared" si="229"/>
        <v/>
      </c>
      <c r="Z218" s="67" t="str">
        <f ca="1" t="shared" si="230"/>
        <v/>
      </c>
      <c r="AA218" s="67" t="str">
        <f ca="1" t="shared" si="231"/>
        <v/>
      </c>
      <c r="AB218" s="67" t="str">
        <f ca="1" t="shared" si="232"/>
        <v/>
      </c>
      <c r="AQ218" s="70"/>
      <c r="AR218" s="70"/>
      <c r="AS218" s="70">
        <f ca="1" t="shared" si="204"/>
        <v>0</v>
      </c>
      <c r="AT218" s="31"/>
      <c r="BQ218" s="70"/>
      <c r="BR218" s="70"/>
      <c r="BS218" s="70">
        <f ca="1" t="shared" si="205"/>
        <v>0</v>
      </c>
      <c r="BT218" s="31"/>
      <c r="CQ218" s="70"/>
      <c r="CR218" s="70"/>
      <c r="CS218" s="70">
        <f ca="1" t="shared" si="206"/>
        <v>0</v>
      </c>
      <c r="CT218" s="31"/>
      <c r="DQ218" s="70"/>
      <c r="DR218" s="70"/>
      <c r="DS218" s="70">
        <f ca="1" t="shared" si="207"/>
        <v>0</v>
      </c>
      <c r="DT218" s="31"/>
      <c r="EQ218" s="70"/>
      <c r="ER218" s="70"/>
      <c r="ES218" s="70">
        <f ca="1" t="shared" si="208"/>
        <v>0</v>
      </c>
      <c r="ET218" s="31"/>
      <c r="FQ218" s="70"/>
      <c r="FR218" s="70"/>
      <c r="FS218" s="70">
        <f ca="1" t="shared" si="209"/>
        <v>0</v>
      </c>
      <c r="FT218" s="31"/>
      <c r="GQ218" s="70"/>
      <c r="GR218" s="70"/>
      <c r="GS218" s="70">
        <f ca="1" t="shared" si="210"/>
        <v>0</v>
      </c>
      <c r="GT218" s="31"/>
      <c r="HQ218" s="70"/>
      <c r="HR218" s="70"/>
      <c r="HS218" s="70">
        <f ca="1" t="shared" si="211"/>
        <v>0</v>
      </c>
      <c r="HT218" s="31"/>
    </row>
    <row r="219" spans="1:228">
      <c r="A219" s="22" t="str">
        <f>IF(OR(使用指南!$E$30="",比赛操作!$C$10="",$E219=""),"",ROW())</f>
        <v/>
      </c>
      <c r="B219" s="22" t="str">
        <f>IF(OR(使用指南!$E$30="",比赛操作!$C$10="",$E219=""),"",RANK($A219,$A$3:$A$514,1))</f>
        <v/>
      </c>
      <c r="C219" s="22" t="str">
        <f ca="1">IF(OR(使用指南!$E$30="",比赛操作!$C$10="",$E219=""),"",IF(比赛操作!$C$10="抽签编排",RAND(),ROW()-2))</f>
        <v/>
      </c>
      <c r="D219" s="22" t="str">
        <f ca="1" t="shared" si="203"/>
        <v/>
      </c>
      <c r="E219" s="31"/>
      <c r="F219" s="22" t="str">
        <f ca="1">IF(OR(使用指南!$E$30&lt;&gt;"√",COUNTA($E$3:$E$514)&lt;ROW()-2,COUNTBLANK($C$3:$C$514)=512),"",ROW()-2)</f>
        <v/>
      </c>
      <c r="G219" s="22" t="str">
        <f ca="1" t="shared" si="212"/>
        <v/>
      </c>
      <c r="H219" s="31" t="str">
        <f ca="1" t="shared" si="213"/>
        <v/>
      </c>
      <c r="I219" s="31"/>
      <c r="K219" s="22" t="str">
        <f ca="1">IF(OR(使用指南!$E$30&lt;&gt;"√",$F219=""),"",$F219)</f>
        <v/>
      </c>
      <c r="L219" s="22" t="str">
        <f ca="1" t="shared" si="214"/>
        <v/>
      </c>
      <c r="M219" s="39"/>
      <c r="N219" s="39"/>
      <c r="O219" s="39"/>
      <c r="P219" s="66" t="str">
        <f ca="1">IF($K219="","",IF(T219&lt;&gt;"","/",IF(比赛操作!$C$10="手动编排",$M219+$N219,IF(比赛操作!$C$10="抽签编排",417-VLOOKUP(L219,I:K,3,0)))))</f>
        <v/>
      </c>
      <c r="Q219" s="33" t="str">
        <f ca="1">IF($K219="","",IF(T219&lt;&gt;"","/",RANK($P219,$P$3:$P$434)+COUNTIF($P$3:$P219,$P219)-1))</f>
        <v/>
      </c>
      <c r="R219" s="33" t="str">
        <f ca="1" t="shared" si="215"/>
        <v/>
      </c>
      <c r="S219" s="70">
        <f ca="1" t="shared" si="216"/>
        <v>0</v>
      </c>
      <c r="T219" s="31"/>
      <c r="U219" s="67" t="str">
        <f ca="1" t="shared" si="225"/>
        <v/>
      </c>
      <c r="V219" s="67" t="str">
        <f ca="1" t="shared" si="226"/>
        <v/>
      </c>
      <c r="W219" s="67" t="str">
        <f ca="1" t="shared" si="227"/>
        <v/>
      </c>
      <c r="X219" s="67" t="str">
        <f ca="1" t="shared" si="228"/>
        <v/>
      </c>
      <c r="Y219" s="67" t="str">
        <f ca="1" t="shared" si="229"/>
        <v/>
      </c>
      <c r="Z219" s="67" t="str">
        <f ca="1" t="shared" si="230"/>
        <v/>
      </c>
      <c r="AA219" s="67" t="str">
        <f ca="1" t="shared" si="231"/>
        <v/>
      </c>
      <c r="AB219" s="67" t="str">
        <f ca="1" t="shared" si="232"/>
        <v/>
      </c>
      <c r="AQ219" s="70"/>
      <c r="AR219" s="70"/>
      <c r="AS219" s="70">
        <f ca="1" t="shared" si="204"/>
        <v>0</v>
      </c>
      <c r="AT219" s="31"/>
      <c r="BQ219" s="70"/>
      <c r="BR219" s="70"/>
      <c r="BS219" s="70">
        <f ca="1" t="shared" si="205"/>
        <v>0</v>
      </c>
      <c r="BT219" s="31"/>
      <c r="CQ219" s="70"/>
      <c r="CR219" s="70"/>
      <c r="CS219" s="70">
        <f ca="1" t="shared" si="206"/>
        <v>0</v>
      </c>
      <c r="CT219" s="31"/>
      <c r="DQ219" s="70"/>
      <c r="DR219" s="70"/>
      <c r="DS219" s="70">
        <f ca="1" t="shared" si="207"/>
        <v>0</v>
      </c>
      <c r="DT219" s="31"/>
      <c r="EQ219" s="70"/>
      <c r="ER219" s="70"/>
      <c r="ES219" s="70">
        <f ca="1" t="shared" si="208"/>
        <v>0</v>
      </c>
      <c r="ET219" s="31"/>
      <c r="FQ219" s="70"/>
      <c r="FR219" s="70"/>
      <c r="FS219" s="70">
        <f ca="1" t="shared" si="209"/>
        <v>0</v>
      </c>
      <c r="FT219" s="31"/>
      <c r="GQ219" s="70"/>
      <c r="GR219" s="70"/>
      <c r="GS219" s="70">
        <f ca="1" t="shared" si="210"/>
        <v>0</v>
      </c>
      <c r="GT219" s="31"/>
      <c r="HQ219" s="70"/>
      <c r="HR219" s="70"/>
      <c r="HS219" s="70">
        <f ca="1" t="shared" si="211"/>
        <v>0</v>
      </c>
      <c r="HT219" s="31"/>
    </row>
    <row r="220" spans="1:228">
      <c r="A220" s="22" t="str">
        <f>IF(OR(使用指南!$E$30="",比赛操作!$C$10="",$E220=""),"",ROW())</f>
        <v/>
      </c>
      <c r="B220" s="22" t="str">
        <f>IF(OR(使用指南!$E$30="",比赛操作!$C$10="",$E220=""),"",RANK($A220,$A$3:$A$514,1))</f>
        <v/>
      </c>
      <c r="C220" s="22" t="str">
        <f ca="1">IF(OR(使用指南!$E$30="",比赛操作!$C$10="",$E220=""),"",IF(比赛操作!$C$10="抽签编排",RAND(),ROW()-2))</f>
        <v/>
      </c>
      <c r="D220" s="22" t="str">
        <f ca="1" t="shared" si="203"/>
        <v/>
      </c>
      <c r="E220" s="31"/>
      <c r="F220" s="22" t="str">
        <f ca="1">IF(OR(使用指南!$E$30&lt;&gt;"√",COUNTA($E$3:$E$514)&lt;ROW()-2,COUNTBLANK($C$3:$C$514)=512),"",ROW()-2)</f>
        <v/>
      </c>
      <c r="G220" s="22" t="str">
        <f ca="1" t="shared" si="212"/>
        <v/>
      </c>
      <c r="H220" s="31" t="str">
        <f ca="1" t="shared" si="213"/>
        <v/>
      </c>
      <c r="I220" s="31"/>
      <c r="K220" s="22" t="str">
        <f ca="1">IF(OR(使用指南!$E$30&lt;&gt;"√",$F220=""),"",$F220)</f>
        <v/>
      </c>
      <c r="L220" s="22" t="str">
        <f ca="1" t="shared" si="214"/>
        <v/>
      </c>
      <c r="M220" s="39"/>
      <c r="N220" s="39"/>
      <c r="O220" s="39"/>
      <c r="P220" s="66" t="str">
        <f ca="1">IF($K220="","",IF(T220&lt;&gt;"","/",IF(比赛操作!$C$10="手动编排",$M220+$N220,IF(比赛操作!$C$10="抽签编排",417-VLOOKUP(L220,I:K,3,0)))))</f>
        <v/>
      </c>
      <c r="Q220" s="33" t="str">
        <f ca="1">IF($K220="","",IF(T220&lt;&gt;"","/",RANK($P220,$P$3:$P$434)+COUNTIF($P$3:$P220,$P220)-1))</f>
        <v/>
      </c>
      <c r="R220" s="33" t="str">
        <f ca="1" t="shared" si="215"/>
        <v/>
      </c>
      <c r="S220" s="70">
        <f ca="1" t="shared" si="216"/>
        <v>0</v>
      </c>
      <c r="T220" s="31"/>
      <c r="U220" s="67" t="str">
        <f ca="1" t="shared" si="225"/>
        <v/>
      </c>
      <c r="V220" s="67" t="str">
        <f ca="1" t="shared" si="226"/>
        <v/>
      </c>
      <c r="W220" s="67" t="str">
        <f ca="1" t="shared" si="227"/>
        <v/>
      </c>
      <c r="X220" s="67" t="str">
        <f ca="1" t="shared" si="228"/>
        <v/>
      </c>
      <c r="Y220" s="67" t="str">
        <f ca="1" t="shared" si="229"/>
        <v/>
      </c>
      <c r="Z220" s="67" t="str">
        <f ca="1" t="shared" si="230"/>
        <v/>
      </c>
      <c r="AA220" s="67" t="str">
        <f ca="1" t="shared" si="231"/>
        <v/>
      </c>
      <c r="AB220" s="67" t="str">
        <f ca="1" t="shared" si="232"/>
        <v/>
      </c>
      <c r="AQ220" s="70"/>
      <c r="AR220" s="70"/>
      <c r="AS220" s="70">
        <f ca="1" t="shared" si="204"/>
        <v>0</v>
      </c>
      <c r="AT220" s="31"/>
      <c r="BQ220" s="70"/>
      <c r="BR220" s="70"/>
      <c r="BS220" s="70">
        <f ca="1" t="shared" si="205"/>
        <v>0</v>
      </c>
      <c r="BT220" s="31"/>
      <c r="CQ220" s="70"/>
      <c r="CR220" s="70"/>
      <c r="CS220" s="70">
        <f ca="1" t="shared" si="206"/>
        <v>0</v>
      </c>
      <c r="CT220" s="31"/>
      <c r="DQ220" s="70"/>
      <c r="DR220" s="70"/>
      <c r="DS220" s="70">
        <f ca="1" t="shared" si="207"/>
        <v>0</v>
      </c>
      <c r="DT220" s="31"/>
      <c r="EQ220" s="70"/>
      <c r="ER220" s="70"/>
      <c r="ES220" s="70">
        <f ca="1" t="shared" si="208"/>
        <v>0</v>
      </c>
      <c r="ET220" s="31"/>
      <c r="FQ220" s="70"/>
      <c r="FR220" s="70"/>
      <c r="FS220" s="70">
        <f ca="1" t="shared" si="209"/>
        <v>0</v>
      </c>
      <c r="FT220" s="31"/>
      <c r="GQ220" s="70"/>
      <c r="GR220" s="70"/>
      <c r="GS220" s="70">
        <f ca="1" t="shared" si="210"/>
        <v>0</v>
      </c>
      <c r="GT220" s="31"/>
      <c r="HQ220" s="70"/>
      <c r="HR220" s="70"/>
      <c r="HS220" s="70">
        <f ca="1" t="shared" si="211"/>
        <v>0</v>
      </c>
      <c r="HT220" s="31"/>
    </row>
    <row r="221" spans="1:228">
      <c r="A221" s="22" t="str">
        <f>IF(OR(使用指南!$E$30="",比赛操作!$C$10="",$E221=""),"",ROW())</f>
        <v/>
      </c>
      <c r="B221" s="22" t="str">
        <f>IF(OR(使用指南!$E$30="",比赛操作!$C$10="",$E221=""),"",RANK($A221,$A$3:$A$514,1))</f>
        <v/>
      </c>
      <c r="C221" s="22" t="str">
        <f ca="1">IF(OR(使用指南!$E$30="",比赛操作!$C$10="",$E221=""),"",IF(比赛操作!$C$10="抽签编排",RAND(),ROW()-2))</f>
        <v/>
      </c>
      <c r="D221" s="22" t="str">
        <f ca="1" t="shared" si="203"/>
        <v/>
      </c>
      <c r="E221" s="31"/>
      <c r="F221" s="22" t="str">
        <f ca="1">IF(OR(使用指南!$E$30&lt;&gt;"√",COUNTA($E$3:$E$514)&lt;ROW()-2,COUNTBLANK($C$3:$C$514)=512),"",ROW()-2)</f>
        <v/>
      </c>
      <c r="G221" s="22" t="str">
        <f ca="1" t="shared" si="212"/>
        <v/>
      </c>
      <c r="H221" s="31" t="str">
        <f ca="1" t="shared" si="213"/>
        <v/>
      </c>
      <c r="I221" s="31"/>
      <c r="K221" s="22" t="str">
        <f ca="1">IF(OR(使用指南!$E$30&lt;&gt;"√",$F221=""),"",$F221)</f>
        <v/>
      </c>
      <c r="L221" s="22" t="str">
        <f ca="1" t="shared" si="214"/>
        <v/>
      </c>
      <c r="M221" s="39"/>
      <c r="N221" s="39"/>
      <c r="O221" s="39"/>
      <c r="P221" s="66" t="str">
        <f ca="1">IF($K221="","",IF(T221&lt;&gt;"","/",IF(比赛操作!$C$10="手动编排",$M221+$N221,IF(比赛操作!$C$10="抽签编排",417-VLOOKUP(L221,I:K,3,0)))))</f>
        <v/>
      </c>
      <c r="Q221" s="33" t="str">
        <f ca="1">IF($K221="","",IF(T221&lt;&gt;"","/",RANK($P221,$P$3:$P$434)+COUNTIF($P$3:$P221,$P221)-1))</f>
        <v/>
      </c>
      <c r="R221" s="33" t="str">
        <f ca="1" t="shared" si="215"/>
        <v/>
      </c>
      <c r="S221" s="70">
        <f ca="1" t="shared" si="216"/>
        <v>0</v>
      </c>
      <c r="T221" s="31"/>
      <c r="U221" s="67" t="str">
        <f ca="1" t="shared" si="225"/>
        <v/>
      </c>
      <c r="V221" s="67" t="str">
        <f ca="1" t="shared" si="226"/>
        <v/>
      </c>
      <c r="W221" s="67" t="str">
        <f ca="1" t="shared" si="227"/>
        <v/>
      </c>
      <c r="X221" s="67" t="str">
        <f ca="1" t="shared" si="228"/>
        <v/>
      </c>
      <c r="Y221" s="67" t="str">
        <f ca="1" t="shared" si="229"/>
        <v/>
      </c>
      <c r="Z221" s="67" t="str">
        <f ca="1" t="shared" si="230"/>
        <v/>
      </c>
      <c r="AA221" s="67" t="str">
        <f ca="1" t="shared" si="231"/>
        <v/>
      </c>
      <c r="AB221" s="67" t="str">
        <f ca="1" t="shared" si="232"/>
        <v/>
      </c>
      <c r="AQ221" s="70"/>
      <c r="AR221" s="70"/>
      <c r="AS221" s="70">
        <f ca="1" t="shared" si="204"/>
        <v>0</v>
      </c>
      <c r="AT221" s="31"/>
      <c r="BQ221" s="70"/>
      <c r="BR221" s="70"/>
      <c r="BS221" s="70">
        <f ca="1" t="shared" si="205"/>
        <v>0</v>
      </c>
      <c r="BT221" s="31"/>
      <c r="CQ221" s="70"/>
      <c r="CR221" s="70"/>
      <c r="CS221" s="70">
        <f ca="1" t="shared" si="206"/>
        <v>0</v>
      </c>
      <c r="CT221" s="31"/>
      <c r="DQ221" s="70"/>
      <c r="DR221" s="70"/>
      <c r="DS221" s="70">
        <f ca="1" t="shared" si="207"/>
        <v>0</v>
      </c>
      <c r="DT221" s="31"/>
      <c r="EQ221" s="70"/>
      <c r="ER221" s="70"/>
      <c r="ES221" s="70">
        <f ca="1" t="shared" si="208"/>
        <v>0</v>
      </c>
      <c r="ET221" s="31"/>
      <c r="FQ221" s="70"/>
      <c r="FR221" s="70"/>
      <c r="FS221" s="70">
        <f ca="1" t="shared" si="209"/>
        <v>0</v>
      </c>
      <c r="FT221" s="31"/>
      <c r="GQ221" s="70"/>
      <c r="GR221" s="70"/>
      <c r="GS221" s="70">
        <f ca="1" t="shared" si="210"/>
        <v>0</v>
      </c>
      <c r="GT221" s="31"/>
      <c r="HQ221" s="70"/>
      <c r="HR221" s="70"/>
      <c r="HS221" s="70">
        <f ca="1" t="shared" si="211"/>
        <v>0</v>
      </c>
      <c r="HT221" s="31"/>
    </row>
    <row r="222" spans="1:228">
      <c r="A222" s="22" t="str">
        <f>IF(OR(使用指南!$E$30="",比赛操作!$C$10="",$E222=""),"",ROW())</f>
        <v/>
      </c>
      <c r="B222" s="22" t="str">
        <f>IF(OR(使用指南!$E$30="",比赛操作!$C$10="",$E222=""),"",RANK($A222,$A$3:$A$514,1))</f>
        <v/>
      </c>
      <c r="C222" s="22" t="str">
        <f ca="1">IF(OR(使用指南!$E$30="",比赛操作!$C$10="",$E222=""),"",IF(比赛操作!$C$10="抽签编排",RAND(),ROW()-2))</f>
        <v/>
      </c>
      <c r="D222" s="22" t="str">
        <f ca="1" t="shared" si="203"/>
        <v/>
      </c>
      <c r="E222" s="31"/>
      <c r="F222" s="22" t="str">
        <f ca="1">IF(OR(使用指南!$E$30&lt;&gt;"√",COUNTA($E$3:$E$514)&lt;ROW()-2,COUNTBLANK($C$3:$C$514)=512),"",ROW()-2)</f>
        <v/>
      </c>
      <c r="G222" s="22" t="str">
        <f ca="1" t="shared" si="212"/>
        <v/>
      </c>
      <c r="H222" s="31" t="str">
        <f ca="1" t="shared" si="213"/>
        <v/>
      </c>
      <c r="I222" s="31"/>
      <c r="K222" s="22" t="str">
        <f ca="1">IF(OR(使用指南!$E$30&lt;&gt;"√",$F222=""),"",$F222)</f>
        <v/>
      </c>
      <c r="L222" s="22" t="str">
        <f ca="1" t="shared" si="214"/>
        <v/>
      </c>
      <c r="M222" s="39"/>
      <c r="N222" s="39"/>
      <c r="O222" s="39"/>
      <c r="P222" s="66" t="str">
        <f ca="1">IF($K222="","",IF(T222&lt;&gt;"","/",IF(比赛操作!$C$10="手动编排",$M222+$N222,IF(比赛操作!$C$10="抽签编排",417-VLOOKUP(L222,I:K,3,0)))))</f>
        <v/>
      </c>
      <c r="Q222" s="33" t="str">
        <f ca="1">IF($K222="","",IF(T222&lt;&gt;"","/",RANK($P222,$P$3:$P$434)+COUNTIF($P$3:$P222,$P222)-1))</f>
        <v/>
      </c>
      <c r="R222" s="33" t="str">
        <f ca="1" t="shared" si="215"/>
        <v/>
      </c>
      <c r="S222" s="70">
        <f ca="1" t="shared" si="216"/>
        <v>0</v>
      </c>
      <c r="T222" s="31"/>
      <c r="U222" s="67" t="str">
        <f ca="1" t="shared" si="225"/>
        <v/>
      </c>
      <c r="V222" s="67" t="str">
        <f ca="1" t="shared" si="226"/>
        <v/>
      </c>
      <c r="W222" s="67" t="str">
        <f ca="1" t="shared" si="227"/>
        <v/>
      </c>
      <c r="X222" s="67" t="str">
        <f ca="1" t="shared" si="228"/>
        <v/>
      </c>
      <c r="Y222" s="67" t="str">
        <f ca="1" t="shared" si="229"/>
        <v/>
      </c>
      <c r="Z222" s="67" t="str">
        <f ca="1" t="shared" si="230"/>
        <v/>
      </c>
      <c r="AA222" s="67" t="str">
        <f ca="1" t="shared" si="231"/>
        <v/>
      </c>
      <c r="AB222" s="67" t="str">
        <f ca="1" t="shared" si="232"/>
        <v/>
      </c>
      <c r="AQ222" s="70"/>
      <c r="AR222" s="70"/>
      <c r="AS222" s="70">
        <f ca="1" t="shared" si="204"/>
        <v>0</v>
      </c>
      <c r="AT222" s="31"/>
      <c r="BQ222" s="70"/>
      <c r="BR222" s="70"/>
      <c r="BS222" s="70">
        <f ca="1" t="shared" si="205"/>
        <v>0</v>
      </c>
      <c r="BT222" s="31"/>
      <c r="CQ222" s="70"/>
      <c r="CR222" s="70"/>
      <c r="CS222" s="70">
        <f ca="1" t="shared" si="206"/>
        <v>0</v>
      </c>
      <c r="CT222" s="31"/>
      <c r="DQ222" s="70"/>
      <c r="DR222" s="70"/>
      <c r="DS222" s="70">
        <f ca="1" t="shared" si="207"/>
        <v>0</v>
      </c>
      <c r="DT222" s="31"/>
      <c r="EQ222" s="70"/>
      <c r="ER222" s="70"/>
      <c r="ES222" s="70">
        <f ca="1" t="shared" si="208"/>
        <v>0</v>
      </c>
      <c r="ET222" s="31"/>
      <c r="FQ222" s="70"/>
      <c r="FR222" s="70"/>
      <c r="FS222" s="70">
        <f ca="1" t="shared" si="209"/>
        <v>0</v>
      </c>
      <c r="FT222" s="31"/>
      <c r="GQ222" s="70"/>
      <c r="GR222" s="70"/>
      <c r="GS222" s="70">
        <f ca="1" t="shared" si="210"/>
        <v>0</v>
      </c>
      <c r="GT222" s="31"/>
      <c r="HQ222" s="70"/>
      <c r="HR222" s="70"/>
      <c r="HS222" s="70">
        <f ca="1" t="shared" si="211"/>
        <v>0</v>
      </c>
      <c r="HT222" s="31"/>
    </row>
    <row r="223" spans="1:228">
      <c r="A223" s="22" t="str">
        <f>IF(OR(使用指南!$E$30="",比赛操作!$C$10="",$E223=""),"",ROW())</f>
        <v/>
      </c>
      <c r="B223" s="22" t="str">
        <f>IF(OR(使用指南!$E$30="",比赛操作!$C$10="",$E223=""),"",RANK($A223,$A$3:$A$514,1))</f>
        <v/>
      </c>
      <c r="C223" s="22" t="str">
        <f ca="1">IF(OR(使用指南!$E$30="",比赛操作!$C$10="",$E223=""),"",IF(比赛操作!$C$10="抽签编排",RAND(),ROW()-2))</f>
        <v/>
      </c>
      <c r="D223" s="22" t="str">
        <f ca="1" t="shared" si="203"/>
        <v/>
      </c>
      <c r="E223" s="31"/>
      <c r="F223" s="22" t="str">
        <f ca="1">IF(OR(使用指南!$E$30&lt;&gt;"√",COUNTA($E$3:$E$514)&lt;ROW()-2,COUNTBLANK($C$3:$C$514)=512),"",ROW()-2)</f>
        <v/>
      </c>
      <c r="G223" s="22" t="str">
        <f ca="1" t="shared" si="212"/>
        <v/>
      </c>
      <c r="H223" s="31" t="str">
        <f ca="1" t="shared" si="213"/>
        <v/>
      </c>
      <c r="I223" s="31"/>
      <c r="K223" s="22" t="str">
        <f ca="1">IF(OR(使用指南!$E$30&lt;&gt;"√",$F223=""),"",$F223)</f>
        <v/>
      </c>
      <c r="L223" s="22" t="str">
        <f ca="1" t="shared" si="214"/>
        <v/>
      </c>
      <c r="M223" s="39"/>
      <c r="N223" s="39"/>
      <c r="O223" s="39"/>
      <c r="P223" s="66" t="str">
        <f ca="1">IF($K223="","",IF(T223&lt;&gt;"","/",IF(比赛操作!$C$10="手动编排",$M223+$N223,IF(比赛操作!$C$10="抽签编排",417-VLOOKUP(L223,I:K,3,0)))))</f>
        <v/>
      </c>
      <c r="Q223" s="33" t="str">
        <f ca="1">IF($K223="","",IF(T223&lt;&gt;"","/",RANK($P223,$P$3:$P$434)+COUNTIF($P$3:$P223,$P223)-1))</f>
        <v/>
      </c>
      <c r="R223" s="33" t="str">
        <f ca="1" t="shared" si="215"/>
        <v/>
      </c>
      <c r="S223" s="70">
        <f ca="1" t="shared" si="216"/>
        <v>0</v>
      </c>
      <c r="T223" s="31"/>
      <c r="U223" s="67" t="str">
        <f ca="1" t="shared" si="225"/>
        <v/>
      </c>
      <c r="V223" s="67" t="str">
        <f ca="1" t="shared" si="226"/>
        <v/>
      </c>
      <c r="W223" s="67" t="str">
        <f ca="1" t="shared" si="227"/>
        <v/>
      </c>
      <c r="X223" s="67" t="str">
        <f ca="1" t="shared" si="228"/>
        <v/>
      </c>
      <c r="Y223" s="67" t="str">
        <f ca="1" t="shared" si="229"/>
        <v/>
      </c>
      <c r="Z223" s="67" t="str">
        <f ca="1" t="shared" si="230"/>
        <v/>
      </c>
      <c r="AA223" s="67" t="str">
        <f ca="1" t="shared" si="231"/>
        <v/>
      </c>
      <c r="AB223" s="67" t="str">
        <f ca="1" t="shared" si="232"/>
        <v/>
      </c>
      <c r="AQ223" s="70"/>
      <c r="AR223" s="70"/>
      <c r="AS223" s="70">
        <f ca="1" t="shared" si="204"/>
        <v>0</v>
      </c>
      <c r="AT223" s="31"/>
      <c r="BQ223" s="70"/>
      <c r="BR223" s="70"/>
      <c r="BS223" s="70">
        <f ca="1" t="shared" si="205"/>
        <v>0</v>
      </c>
      <c r="BT223" s="31"/>
      <c r="CQ223" s="70"/>
      <c r="CR223" s="70"/>
      <c r="CS223" s="70">
        <f ca="1" t="shared" si="206"/>
        <v>0</v>
      </c>
      <c r="CT223" s="31"/>
      <c r="DQ223" s="70"/>
      <c r="DR223" s="70"/>
      <c r="DS223" s="70">
        <f ca="1" t="shared" si="207"/>
        <v>0</v>
      </c>
      <c r="DT223" s="31"/>
      <c r="EQ223" s="70"/>
      <c r="ER223" s="70"/>
      <c r="ES223" s="70">
        <f ca="1" t="shared" si="208"/>
        <v>0</v>
      </c>
      <c r="ET223" s="31"/>
      <c r="FQ223" s="70"/>
      <c r="FR223" s="70"/>
      <c r="FS223" s="70">
        <f ca="1" t="shared" si="209"/>
        <v>0</v>
      </c>
      <c r="FT223" s="31"/>
      <c r="GQ223" s="70"/>
      <c r="GR223" s="70"/>
      <c r="GS223" s="70">
        <f ca="1" t="shared" si="210"/>
        <v>0</v>
      </c>
      <c r="GT223" s="31"/>
      <c r="HQ223" s="70"/>
      <c r="HR223" s="70"/>
      <c r="HS223" s="70">
        <f ca="1" t="shared" si="211"/>
        <v>0</v>
      </c>
      <c r="HT223" s="31"/>
    </row>
    <row r="224" spans="1:228">
      <c r="A224" s="22" t="str">
        <f>IF(OR(使用指南!$E$30="",比赛操作!$C$10="",$E224=""),"",ROW())</f>
        <v/>
      </c>
      <c r="B224" s="22" t="str">
        <f>IF(OR(使用指南!$E$30="",比赛操作!$C$10="",$E224=""),"",RANK($A224,$A$3:$A$514,1))</f>
        <v/>
      </c>
      <c r="C224" s="22" t="str">
        <f ca="1">IF(OR(使用指南!$E$30="",比赛操作!$C$10="",$E224=""),"",IF(比赛操作!$C$10="抽签编排",RAND(),ROW()-2))</f>
        <v/>
      </c>
      <c r="D224" s="22" t="str">
        <f ca="1" t="shared" si="203"/>
        <v/>
      </c>
      <c r="E224" s="31"/>
      <c r="F224" s="22" t="str">
        <f ca="1">IF(OR(使用指南!$E$30&lt;&gt;"√",COUNTA($E$3:$E$514)&lt;ROW()-2,COUNTBLANK($C$3:$C$514)=512),"",ROW()-2)</f>
        <v/>
      </c>
      <c r="G224" s="22" t="str">
        <f ca="1" t="shared" si="212"/>
        <v/>
      </c>
      <c r="H224" s="31" t="str">
        <f ca="1" t="shared" si="213"/>
        <v/>
      </c>
      <c r="I224" s="31"/>
      <c r="K224" s="22" t="str">
        <f ca="1">IF(OR(使用指南!$E$30&lt;&gt;"√",$F224=""),"",$F224)</f>
        <v/>
      </c>
      <c r="L224" s="22" t="str">
        <f ca="1" t="shared" si="214"/>
        <v/>
      </c>
      <c r="M224" s="39"/>
      <c r="N224" s="39"/>
      <c r="O224" s="39"/>
      <c r="P224" s="66" t="str">
        <f ca="1">IF($K224="","",IF(T224&lt;&gt;"","/",IF(比赛操作!$C$10="手动编排",$M224+$N224,IF(比赛操作!$C$10="抽签编排",417-VLOOKUP(L224,I:K,3,0)))))</f>
        <v/>
      </c>
      <c r="Q224" s="33" t="str">
        <f ca="1">IF($K224="","",IF(T224&lt;&gt;"","/",RANK($P224,$P$3:$P$434)+COUNTIF($P$3:$P224,$P224)-1))</f>
        <v/>
      </c>
      <c r="R224" s="33" t="str">
        <f ca="1" t="shared" si="215"/>
        <v/>
      </c>
      <c r="S224" s="70">
        <f ca="1" t="shared" si="216"/>
        <v>0</v>
      </c>
      <c r="T224" s="31"/>
      <c r="U224" s="67" t="str">
        <f ca="1" t="shared" ref="U224:U233" si="233">IF(INDIRECT(ADDRESS(ROW(),COLUMN($T:$T)+26*(COLUMN()-COLUMN($T:$T))))="","",INDIRECT(ADDRESS(ROW(),COLUMN($T:$T)+26*(COLUMN()-COLUMN($T:$T)))))</f>
        <v/>
      </c>
      <c r="V224" s="67" t="str">
        <f ca="1" t="shared" ref="V224:V233" si="234">IF(INDIRECT(ADDRESS(ROW(),COLUMN($T:$T)+26*(COLUMN()-COLUMN($T:$T))))="","",INDIRECT(ADDRESS(ROW(),COLUMN($T:$T)+26*(COLUMN()-COLUMN($T:$T)))))</f>
        <v/>
      </c>
      <c r="W224" s="67" t="str">
        <f ca="1" t="shared" ref="W224:W233" si="235">IF(INDIRECT(ADDRESS(ROW(),COLUMN($T:$T)+26*(COLUMN()-COLUMN($T:$T))))="","",INDIRECT(ADDRESS(ROW(),COLUMN($T:$T)+26*(COLUMN()-COLUMN($T:$T)))))</f>
        <v/>
      </c>
      <c r="X224" s="67" t="str">
        <f ca="1" t="shared" ref="X224:X233" si="236">IF(INDIRECT(ADDRESS(ROW(),COLUMN($T:$T)+26*(COLUMN()-COLUMN($T:$T))))="","",INDIRECT(ADDRESS(ROW(),COLUMN($T:$T)+26*(COLUMN()-COLUMN($T:$T)))))</f>
        <v/>
      </c>
      <c r="Y224" s="67" t="str">
        <f ca="1" t="shared" ref="Y224:Y233" si="237">IF(INDIRECT(ADDRESS(ROW(),COLUMN($T:$T)+26*(COLUMN()-COLUMN($T:$T))))="","",INDIRECT(ADDRESS(ROW(),COLUMN($T:$T)+26*(COLUMN()-COLUMN($T:$T)))))</f>
        <v/>
      </c>
      <c r="Z224" s="67" t="str">
        <f ca="1" t="shared" ref="Z224:Z233" si="238">IF(INDIRECT(ADDRESS(ROW(),COLUMN($T:$T)+26*(COLUMN()-COLUMN($T:$T))))="","",INDIRECT(ADDRESS(ROW(),COLUMN($T:$T)+26*(COLUMN()-COLUMN($T:$T)))))</f>
        <v/>
      </c>
      <c r="AA224" s="67" t="str">
        <f ca="1" t="shared" ref="AA224:AA233" si="239">IF(INDIRECT(ADDRESS(ROW(),COLUMN($T:$T)+26*(COLUMN()-COLUMN($T:$T))))="","",INDIRECT(ADDRESS(ROW(),COLUMN($T:$T)+26*(COLUMN()-COLUMN($T:$T)))))</f>
        <v/>
      </c>
      <c r="AB224" s="67" t="str">
        <f ca="1" t="shared" ref="AB224:AB233" si="240">IF(INDIRECT(ADDRESS(ROW(),COLUMN($T:$T)+26*(COLUMN()-COLUMN($T:$T))))="","",INDIRECT(ADDRESS(ROW(),COLUMN($T:$T)+26*(COLUMN()-COLUMN($T:$T)))))</f>
        <v/>
      </c>
      <c r="AQ224" s="70"/>
      <c r="AR224" s="70"/>
      <c r="AS224" s="70">
        <f ca="1" t="shared" si="204"/>
        <v>0</v>
      </c>
      <c r="AT224" s="31"/>
      <c r="BQ224" s="70"/>
      <c r="BR224" s="70"/>
      <c r="BS224" s="70">
        <f ca="1" t="shared" si="205"/>
        <v>0</v>
      </c>
      <c r="BT224" s="31"/>
      <c r="CQ224" s="70"/>
      <c r="CR224" s="70"/>
      <c r="CS224" s="70">
        <f ca="1" t="shared" si="206"/>
        <v>0</v>
      </c>
      <c r="CT224" s="31"/>
      <c r="DQ224" s="70"/>
      <c r="DR224" s="70"/>
      <c r="DS224" s="70">
        <f ca="1" t="shared" si="207"/>
        <v>0</v>
      </c>
      <c r="DT224" s="31"/>
      <c r="EQ224" s="70"/>
      <c r="ER224" s="70"/>
      <c r="ES224" s="70">
        <f ca="1" t="shared" si="208"/>
        <v>0</v>
      </c>
      <c r="ET224" s="31"/>
      <c r="FQ224" s="70"/>
      <c r="FR224" s="70"/>
      <c r="FS224" s="70">
        <f ca="1" t="shared" si="209"/>
        <v>0</v>
      </c>
      <c r="FT224" s="31"/>
      <c r="GQ224" s="70"/>
      <c r="GR224" s="70"/>
      <c r="GS224" s="70">
        <f ca="1" t="shared" si="210"/>
        <v>0</v>
      </c>
      <c r="GT224" s="31"/>
      <c r="HQ224" s="70"/>
      <c r="HR224" s="70"/>
      <c r="HS224" s="70">
        <f ca="1" t="shared" si="211"/>
        <v>0</v>
      </c>
      <c r="HT224" s="31"/>
    </row>
    <row r="225" spans="1:228">
      <c r="A225" s="22" t="str">
        <f>IF(OR(使用指南!$E$30="",比赛操作!$C$10="",$E225=""),"",ROW())</f>
        <v/>
      </c>
      <c r="B225" s="22" t="str">
        <f>IF(OR(使用指南!$E$30="",比赛操作!$C$10="",$E225=""),"",RANK($A225,$A$3:$A$514,1))</f>
        <v/>
      </c>
      <c r="C225" s="22" t="str">
        <f ca="1">IF(OR(使用指南!$E$30="",比赛操作!$C$10="",$E225=""),"",IF(比赛操作!$C$10="抽签编排",RAND(),ROW()-2))</f>
        <v/>
      </c>
      <c r="D225" s="22" t="str">
        <f ca="1" t="shared" si="203"/>
        <v/>
      </c>
      <c r="E225" s="31"/>
      <c r="F225" s="22" t="str">
        <f ca="1">IF(OR(使用指南!$E$30&lt;&gt;"√",COUNTA($E$3:$E$514)&lt;ROW()-2,COUNTBLANK($C$3:$C$514)=512),"",ROW()-2)</f>
        <v/>
      </c>
      <c r="G225" s="22" t="str">
        <f ca="1" t="shared" si="212"/>
        <v/>
      </c>
      <c r="H225" s="31" t="str">
        <f ca="1" t="shared" si="213"/>
        <v/>
      </c>
      <c r="I225" s="31"/>
      <c r="K225" s="22" t="str">
        <f ca="1">IF(OR(使用指南!$E$30&lt;&gt;"√",$F225=""),"",$F225)</f>
        <v/>
      </c>
      <c r="L225" s="22" t="str">
        <f ca="1" t="shared" si="214"/>
        <v/>
      </c>
      <c r="M225" s="39"/>
      <c r="N225" s="39"/>
      <c r="O225" s="39"/>
      <c r="P225" s="66" t="str">
        <f ca="1">IF($K225="","",IF(T225&lt;&gt;"","/",IF(比赛操作!$C$10="手动编排",$M225+$N225,IF(比赛操作!$C$10="抽签编排",417-VLOOKUP(L225,I:K,3,0)))))</f>
        <v/>
      </c>
      <c r="Q225" s="33" t="str">
        <f ca="1">IF($K225="","",IF(T225&lt;&gt;"","/",RANK($P225,$P$3:$P$434)+COUNTIF($P$3:$P225,$P225)-1))</f>
        <v/>
      </c>
      <c r="R225" s="33" t="str">
        <f ca="1" t="shared" si="215"/>
        <v/>
      </c>
      <c r="S225" s="70">
        <f ca="1" t="shared" si="216"/>
        <v>0</v>
      </c>
      <c r="T225" s="31"/>
      <c r="U225" s="67" t="str">
        <f ca="1" t="shared" si="233"/>
        <v/>
      </c>
      <c r="V225" s="67" t="str">
        <f ca="1" t="shared" si="234"/>
        <v/>
      </c>
      <c r="W225" s="67" t="str">
        <f ca="1" t="shared" si="235"/>
        <v/>
      </c>
      <c r="X225" s="67" t="str">
        <f ca="1" t="shared" si="236"/>
        <v/>
      </c>
      <c r="Y225" s="67" t="str">
        <f ca="1" t="shared" si="237"/>
        <v/>
      </c>
      <c r="Z225" s="67" t="str">
        <f ca="1" t="shared" si="238"/>
        <v/>
      </c>
      <c r="AA225" s="67" t="str">
        <f ca="1" t="shared" si="239"/>
        <v/>
      </c>
      <c r="AB225" s="67" t="str">
        <f ca="1" t="shared" si="240"/>
        <v/>
      </c>
      <c r="AQ225" s="70"/>
      <c r="AR225" s="70"/>
      <c r="AS225" s="70">
        <f ca="1" t="shared" si="204"/>
        <v>0</v>
      </c>
      <c r="AT225" s="31"/>
      <c r="BQ225" s="70"/>
      <c r="BR225" s="70"/>
      <c r="BS225" s="70">
        <f ca="1" t="shared" si="205"/>
        <v>0</v>
      </c>
      <c r="BT225" s="31"/>
      <c r="CQ225" s="70"/>
      <c r="CR225" s="70"/>
      <c r="CS225" s="70">
        <f ca="1" t="shared" si="206"/>
        <v>0</v>
      </c>
      <c r="CT225" s="31"/>
      <c r="DQ225" s="70"/>
      <c r="DR225" s="70"/>
      <c r="DS225" s="70">
        <f ca="1" t="shared" si="207"/>
        <v>0</v>
      </c>
      <c r="DT225" s="31"/>
      <c r="EQ225" s="70"/>
      <c r="ER225" s="70"/>
      <c r="ES225" s="70">
        <f ca="1" t="shared" si="208"/>
        <v>0</v>
      </c>
      <c r="ET225" s="31"/>
      <c r="FQ225" s="70"/>
      <c r="FR225" s="70"/>
      <c r="FS225" s="70">
        <f ca="1" t="shared" si="209"/>
        <v>0</v>
      </c>
      <c r="FT225" s="31"/>
      <c r="GQ225" s="70"/>
      <c r="GR225" s="70"/>
      <c r="GS225" s="70">
        <f ca="1" t="shared" si="210"/>
        <v>0</v>
      </c>
      <c r="GT225" s="31"/>
      <c r="HQ225" s="70"/>
      <c r="HR225" s="70"/>
      <c r="HS225" s="70">
        <f ca="1" t="shared" si="211"/>
        <v>0</v>
      </c>
      <c r="HT225" s="31"/>
    </row>
    <row r="226" spans="1:228">
      <c r="A226" s="22" t="str">
        <f>IF(OR(使用指南!$E$30="",比赛操作!$C$10="",$E226=""),"",ROW())</f>
        <v/>
      </c>
      <c r="B226" s="22" t="str">
        <f>IF(OR(使用指南!$E$30="",比赛操作!$C$10="",$E226=""),"",RANK($A226,$A$3:$A$514,1))</f>
        <v/>
      </c>
      <c r="C226" s="22" t="str">
        <f ca="1">IF(OR(使用指南!$E$30="",比赛操作!$C$10="",$E226=""),"",IF(比赛操作!$C$10="抽签编排",RAND(),ROW()-2))</f>
        <v/>
      </c>
      <c r="D226" s="22" t="str">
        <f ca="1" t="shared" si="203"/>
        <v/>
      </c>
      <c r="E226" s="31"/>
      <c r="F226" s="22" t="str">
        <f ca="1">IF(OR(使用指南!$E$30&lt;&gt;"√",COUNTA($E$3:$E$514)&lt;ROW()-2,COUNTBLANK($C$3:$C$514)=512),"",ROW()-2)</f>
        <v/>
      </c>
      <c r="G226" s="22" t="str">
        <f ca="1" t="shared" si="212"/>
        <v/>
      </c>
      <c r="H226" s="31" t="str">
        <f ca="1" t="shared" si="213"/>
        <v/>
      </c>
      <c r="I226" s="31"/>
      <c r="K226" s="22" t="str">
        <f ca="1">IF(OR(使用指南!$E$30&lt;&gt;"√",$F226=""),"",$F226)</f>
        <v/>
      </c>
      <c r="L226" s="22" t="str">
        <f ca="1" t="shared" si="214"/>
        <v/>
      </c>
      <c r="M226" s="39"/>
      <c r="N226" s="39"/>
      <c r="O226" s="39"/>
      <c r="P226" s="66" t="str">
        <f ca="1">IF($K226="","",IF(T226&lt;&gt;"","/",IF(比赛操作!$C$10="手动编排",$M226+$N226,IF(比赛操作!$C$10="抽签编排",417-VLOOKUP(L226,I:K,3,0)))))</f>
        <v/>
      </c>
      <c r="Q226" s="33" t="str">
        <f ca="1">IF($K226="","",IF(T226&lt;&gt;"","/",RANK($P226,$P$3:$P$434)+COUNTIF($P$3:$P226,$P226)-1))</f>
        <v/>
      </c>
      <c r="R226" s="33" t="str">
        <f ca="1" t="shared" si="215"/>
        <v/>
      </c>
      <c r="S226" s="70">
        <f ca="1" t="shared" si="216"/>
        <v>0</v>
      </c>
      <c r="T226" s="31"/>
      <c r="U226" s="67" t="str">
        <f ca="1" t="shared" si="233"/>
        <v/>
      </c>
      <c r="V226" s="67" t="str">
        <f ca="1" t="shared" si="234"/>
        <v/>
      </c>
      <c r="W226" s="67" t="str">
        <f ca="1" t="shared" si="235"/>
        <v/>
      </c>
      <c r="X226" s="67" t="str">
        <f ca="1" t="shared" si="236"/>
        <v/>
      </c>
      <c r="Y226" s="67" t="str">
        <f ca="1" t="shared" si="237"/>
        <v/>
      </c>
      <c r="Z226" s="67" t="str">
        <f ca="1" t="shared" si="238"/>
        <v/>
      </c>
      <c r="AA226" s="67" t="str">
        <f ca="1" t="shared" si="239"/>
        <v/>
      </c>
      <c r="AB226" s="67" t="str">
        <f ca="1" t="shared" si="240"/>
        <v/>
      </c>
      <c r="AQ226" s="70"/>
      <c r="AR226" s="70"/>
      <c r="AS226" s="70">
        <f ca="1" t="shared" si="204"/>
        <v>0</v>
      </c>
      <c r="AT226" s="31"/>
      <c r="BQ226" s="70"/>
      <c r="BR226" s="70"/>
      <c r="BS226" s="70">
        <f ca="1" t="shared" si="205"/>
        <v>0</v>
      </c>
      <c r="BT226" s="31"/>
      <c r="CQ226" s="70"/>
      <c r="CR226" s="70"/>
      <c r="CS226" s="70">
        <f ca="1" t="shared" si="206"/>
        <v>0</v>
      </c>
      <c r="CT226" s="31"/>
      <c r="DQ226" s="70"/>
      <c r="DR226" s="70"/>
      <c r="DS226" s="70">
        <f ca="1" t="shared" si="207"/>
        <v>0</v>
      </c>
      <c r="DT226" s="31"/>
      <c r="EQ226" s="70"/>
      <c r="ER226" s="70"/>
      <c r="ES226" s="70">
        <f ca="1" t="shared" si="208"/>
        <v>0</v>
      </c>
      <c r="ET226" s="31"/>
      <c r="FQ226" s="70"/>
      <c r="FR226" s="70"/>
      <c r="FS226" s="70">
        <f ca="1" t="shared" si="209"/>
        <v>0</v>
      </c>
      <c r="FT226" s="31"/>
      <c r="GQ226" s="70"/>
      <c r="GR226" s="70"/>
      <c r="GS226" s="70">
        <f ca="1" t="shared" si="210"/>
        <v>0</v>
      </c>
      <c r="GT226" s="31"/>
      <c r="HQ226" s="70"/>
      <c r="HR226" s="70"/>
      <c r="HS226" s="70">
        <f ca="1" t="shared" si="211"/>
        <v>0</v>
      </c>
      <c r="HT226" s="31"/>
    </row>
    <row r="227" spans="1:228">
      <c r="A227" s="22" t="str">
        <f>IF(OR(使用指南!$E$30="",比赛操作!$C$10="",$E227=""),"",ROW())</f>
        <v/>
      </c>
      <c r="B227" s="22" t="str">
        <f>IF(OR(使用指南!$E$30="",比赛操作!$C$10="",$E227=""),"",RANK($A227,$A$3:$A$514,1))</f>
        <v/>
      </c>
      <c r="C227" s="22" t="str">
        <f ca="1">IF(OR(使用指南!$E$30="",比赛操作!$C$10="",$E227=""),"",IF(比赛操作!$C$10="抽签编排",RAND(),ROW()-2))</f>
        <v/>
      </c>
      <c r="D227" s="22" t="str">
        <f ca="1" t="shared" si="203"/>
        <v/>
      </c>
      <c r="E227" s="31"/>
      <c r="F227" s="22" t="str">
        <f ca="1">IF(OR(使用指南!$E$30&lt;&gt;"√",COUNTA($E$3:$E$514)&lt;ROW()-2,COUNTBLANK($C$3:$C$514)=512),"",ROW()-2)</f>
        <v/>
      </c>
      <c r="G227" s="22" t="str">
        <f ca="1" t="shared" si="212"/>
        <v/>
      </c>
      <c r="H227" s="31" t="str">
        <f ca="1" t="shared" si="213"/>
        <v/>
      </c>
      <c r="I227" s="31"/>
      <c r="K227" s="22" t="str">
        <f ca="1">IF(OR(使用指南!$E$30&lt;&gt;"√",$F227=""),"",$F227)</f>
        <v/>
      </c>
      <c r="L227" s="22" t="str">
        <f ca="1" t="shared" si="214"/>
        <v/>
      </c>
      <c r="M227" s="39"/>
      <c r="N227" s="39"/>
      <c r="O227" s="39"/>
      <c r="P227" s="66" t="str">
        <f ca="1">IF($K227="","",IF(T227&lt;&gt;"","/",IF(比赛操作!$C$10="手动编排",$M227+$N227,IF(比赛操作!$C$10="抽签编排",417-VLOOKUP(L227,I:K,3,0)))))</f>
        <v/>
      </c>
      <c r="Q227" s="33" t="str">
        <f ca="1">IF($K227="","",IF(T227&lt;&gt;"","/",RANK($P227,$P$3:$P$434)+COUNTIF($P$3:$P227,$P227)-1))</f>
        <v/>
      </c>
      <c r="R227" s="33" t="str">
        <f ca="1" t="shared" si="215"/>
        <v/>
      </c>
      <c r="S227" s="70">
        <f ca="1" t="shared" si="216"/>
        <v>0</v>
      </c>
      <c r="T227" s="31"/>
      <c r="U227" s="67" t="str">
        <f ca="1" t="shared" si="233"/>
        <v/>
      </c>
      <c r="V227" s="67" t="str">
        <f ca="1" t="shared" si="234"/>
        <v/>
      </c>
      <c r="W227" s="67" t="str">
        <f ca="1" t="shared" si="235"/>
        <v/>
      </c>
      <c r="X227" s="67" t="str">
        <f ca="1" t="shared" si="236"/>
        <v/>
      </c>
      <c r="Y227" s="67" t="str">
        <f ca="1" t="shared" si="237"/>
        <v/>
      </c>
      <c r="Z227" s="67" t="str">
        <f ca="1" t="shared" si="238"/>
        <v/>
      </c>
      <c r="AA227" s="67" t="str">
        <f ca="1" t="shared" si="239"/>
        <v/>
      </c>
      <c r="AB227" s="67" t="str">
        <f ca="1" t="shared" si="240"/>
        <v/>
      </c>
      <c r="AQ227" s="70"/>
      <c r="AR227" s="70"/>
      <c r="AS227" s="70">
        <f ca="1" t="shared" si="204"/>
        <v>0</v>
      </c>
      <c r="AT227" s="31"/>
      <c r="BQ227" s="70"/>
      <c r="BR227" s="70"/>
      <c r="BS227" s="70">
        <f ca="1" t="shared" si="205"/>
        <v>0</v>
      </c>
      <c r="BT227" s="31"/>
      <c r="CQ227" s="70"/>
      <c r="CR227" s="70"/>
      <c r="CS227" s="70">
        <f ca="1" t="shared" si="206"/>
        <v>0</v>
      </c>
      <c r="CT227" s="31"/>
      <c r="DQ227" s="70"/>
      <c r="DR227" s="70"/>
      <c r="DS227" s="70">
        <f ca="1" t="shared" si="207"/>
        <v>0</v>
      </c>
      <c r="DT227" s="31"/>
      <c r="EQ227" s="70"/>
      <c r="ER227" s="70"/>
      <c r="ES227" s="70">
        <f ca="1" t="shared" si="208"/>
        <v>0</v>
      </c>
      <c r="ET227" s="31"/>
      <c r="FQ227" s="70"/>
      <c r="FR227" s="70"/>
      <c r="FS227" s="70">
        <f ca="1" t="shared" si="209"/>
        <v>0</v>
      </c>
      <c r="FT227" s="31"/>
      <c r="GQ227" s="70"/>
      <c r="GR227" s="70"/>
      <c r="GS227" s="70">
        <f ca="1" t="shared" si="210"/>
        <v>0</v>
      </c>
      <c r="GT227" s="31"/>
      <c r="HQ227" s="70"/>
      <c r="HR227" s="70"/>
      <c r="HS227" s="70">
        <f ca="1" t="shared" si="211"/>
        <v>0</v>
      </c>
      <c r="HT227" s="31"/>
    </row>
    <row r="228" spans="1:228">
      <c r="A228" s="22" t="str">
        <f>IF(OR(使用指南!$E$30="",比赛操作!$C$10="",$E228=""),"",ROW())</f>
        <v/>
      </c>
      <c r="B228" s="22" t="str">
        <f>IF(OR(使用指南!$E$30="",比赛操作!$C$10="",$E228=""),"",RANK($A228,$A$3:$A$514,1))</f>
        <v/>
      </c>
      <c r="C228" s="22" t="str">
        <f ca="1">IF(OR(使用指南!$E$30="",比赛操作!$C$10="",$E228=""),"",IF(比赛操作!$C$10="抽签编排",RAND(),ROW()-2))</f>
        <v/>
      </c>
      <c r="D228" s="22" t="str">
        <f ca="1" t="shared" si="203"/>
        <v/>
      </c>
      <c r="E228" s="31"/>
      <c r="F228" s="22" t="str">
        <f ca="1">IF(OR(使用指南!$E$30&lt;&gt;"√",COUNTA($E$3:$E$514)&lt;ROW()-2,COUNTBLANK($C$3:$C$514)=512),"",ROW()-2)</f>
        <v/>
      </c>
      <c r="G228" s="22" t="str">
        <f ca="1" t="shared" si="212"/>
        <v/>
      </c>
      <c r="H228" s="31" t="str">
        <f ca="1" t="shared" si="213"/>
        <v/>
      </c>
      <c r="I228" s="31"/>
      <c r="K228" s="22" t="str">
        <f ca="1">IF(OR(使用指南!$E$30&lt;&gt;"√",$F228=""),"",$F228)</f>
        <v/>
      </c>
      <c r="L228" s="22" t="str">
        <f ca="1" t="shared" si="214"/>
        <v/>
      </c>
      <c r="M228" s="39"/>
      <c r="N228" s="39"/>
      <c r="O228" s="39"/>
      <c r="P228" s="66" t="str">
        <f ca="1">IF($K228="","",IF(T228&lt;&gt;"","/",IF(比赛操作!$C$10="手动编排",$M228+$N228,IF(比赛操作!$C$10="抽签编排",417-VLOOKUP(L228,I:K,3,0)))))</f>
        <v/>
      </c>
      <c r="Q228" s="33" t="str">
        <f ca="1">IF($K228="","",IF(T228&lt;&gt;"","/",RANK($P228,$P$3:$P$434)+COUNTIF($P$3:$P228,$P228)-1))</f>
        <v/>
      </c>
      <c r="R228" s="33" t="str">
        <f ca="1" t="shared" si="215"/>
        <v/>
      </c>
      <c r="S228" s="70">
        <f ca="1" t="shared" si="216"/>
        <v>0</v>
      </c>
      <c r="T228" s="31"/>
      <c r="U228" s="67" t="str">
        <f ca="1" t="shared" si="233"/>
        <v/>
      </c>
      <c r="V228" s="67" t="str">
        <f ca="1" t="shared" si="234"/>
        <v/>
      </c>
      <c r="W228" s="67" t="str">
        <f ca="1" t="shared" si="235"/>
        <v/>
      </c>
      <c r="X228" s="67" t="str">
        <f ca="1" t="shared" si="236"/>
        <v/>
      </c>
      <c r="Y228" s="67" t="str">
        <f ca="1" t="shared" si="237"/>
        <v/>
      </c>
      <c r="Z228" s="67" t="str">
        <f ca="1" t="shared" si="238"/>
        <v/>
      </c>
      <c r="AA228" s="67" t="str">
        <f ca="1" t="shared" si="239"/>
        <v/>
      </c>
      <c r="AB228" s="67" t="str">
        <f ca="1" t="shared" si="240"/>
        <v/>
      </c>
      <c r="AQ228" s="70"/>
      <c r="AR228" s="70"/>
      <c r="AS228" s="70">
        <f ca="1" t="shared" si="204"/>
        <v>0</v>
      </c>
      <c r="AT228" s="31"/>
      <c r="BQ228" s="70"/>
      <c r="BR228" s="70"/>
      <c r="BS228" s="70">
        <f ca="1" t="shared" si="205"/>
        <v>0</v>
      </c>
      <c r="BT228" s="31"/>
      <c r="CQ228" s="70"/>
      <c r="CR228" s="70"/>
      <c r="CS228" s="70">
        <f ca="1" t="shared" si="206"/>
        <v>0</v>
      </c>
      <c r="CT228" s="31"/>
      <c r="DQ228" s="70"/>
      <c r="DR228" s="70"/>
      <c r="DS228" s="70">
        <f ca="1" t="shared" si="207"/>
        <v>0</v>
      </c>
      <c r="DT228" s="31"/>
      <c r="EQ228" s="70"/>
      <c r="ER228" s="70"/>
      <c r="ES228" s="70">
        <f ca="1" t="shared" si="208"/>
        <v>0</v>
      </c>
      <c r="ET228" s="31"/>
      <c r="FQ228" s="70"/>
      <c r="FR228" s="70"/>
      <c r="FS228" s="70">
        <f ca="1" t="shared" si="209"/>
        <v>0</v>
      </c>
      <c r="FT228" s="31"/>
      <c r="GQ228" s="70"/>
      <c r="GR228" s="70"/>
      <c r="GS228" s="70">
        <f ca="1" t="shared" si="210"/>
        <v>0</v>
      </c>
      <c r="GT228" s="31"/>
      <c r="HQ228" s="70"/>
      <c r="HR228" s="70"/>
      <c r="HS228" s="70">
        <f ca="1" t="shared" si="211"/>
        <v>0</v>
      </c>
      <c r="HT228" s="31"/>
    </row>
    <row r="229" spans="1:228">
      <c r="A229" s="22" t="str">
        <f>IF(OR(使用指南!$E$30="",比赛操作!$C$10="",$E229=""),"",ROW())</f>
        <v/>
      </c>
      <c r="B229" s="22" t="str">
        <f>IF(OR(使用指南!$E$30="",比赛操作!$C$10="",$E229=""),"",RANK($A229,$A$3:$A$514,1))</f>
        <v/>
      </c>
      <c r="C229" s="22" t="str">
        <f ca="1">IF(OR(使用指南!$E$30="",比赛操作!$C$10="",$E229=""),"",IF(比赛操作!$C$10="抽签编排",RAND(),ROW()-2))</f>
        <v/>
      </c>
      <c r="D229" s="22" t="str">
        <f ca="1" t="shared" si="203"/>
        <v/>
      </c>
      <c r="E229" s="31"/>
      <c r="F229" s="22" t="str">
        <f ca="1">IF(OR(使用指南!$E$30&lt;&gt;"√",COUNTA($E$3:$E$514)&lt;ROW()-2,COUNTBLANK($C$3:$C$514)=512),"",ROW()-2)</f>
        <v/>
      </c>
      <c r="G229" s="22" t="str">
        <f ca="1" t="shared" si="212"/>
        <v/>
      </c>
      <c r="H229" s="31" t="str">
        <f ca="1" t="shared" si="213"/>
        <v/>
      </c>
      <c r="I229" s="31"/>
      <c r="K229" s="22" t="str">
        <f ca="1">IF(OR(使用指南!$E$30&lt;&gt;"√",$F229=""),"",$F229)</f>
        <v/>
      </c>
      <c r="L229" s="22" t="str">
        <f ca="1" t="shared" si="214"/>
        <v/>
      </c>
      <c r="M229" s="39"/>
      <c r="N229" s="39"/>
      <c r="O229" s="39"/>
      <c r="P229" s="66" t="str">
        <f ca="1">IF($K229="","",IF(T229&lt;&gt;"","/",IF(比赛操作!$C$10="手动编排",$M229+$N229,IF(比赛操作!$C$10="抽签编排",417-VLOOKUP(L229,I:K,3,0)))))</f>
        <v/>
      </c>
      <c r="Q229" s="33" t="str">
        <f ca="1">IF($K229="","",IF(T229&lt;&gt;"","/",RANK($P229,$P$3:$P$434)+COUNTIF($P$3:$P229,$P229)-1))</f>
        <v/>
      </c>
      <c r="R229" s="33" t="str">
        <f ca="1" t="shared" si="215"/>
        <v/>
      </c>
      <c r="S229" s="70">
        <f ca="1" t="shared" si="216"/>
        <v>0</v>
      </c>
      <c r="T229" s="31"/>
      <c r="U229" s="67" t="str">
        <f ca="1" t="shared" si="233"/>
        <v/>
      </c>
      <c r="V229" s="67" t="str">
        <f ca="1" t="shared" si="234"/>
        <v/>
      </c>
      <c r="W229" s="67" t="str">
        <f ca="1" t="shared" si="235"/>
        <v/>
      </c>
      <c r="X229" s="67" t="str">
        <f ca="1" t="shared" si="236"/>
        <v/>
      </c>
      <c r="Y229" s="67" t="str">
        <f ca="1" t="shared" si="237"/>
        <v/>
      </c>
      <c r="Z229" s="67" t="str">
        <f ca="1" t="shared" si="238"/>
        <v/>
      </c>
      <c r="AA229" s="67" t="str">
        <f ca="1" t="shared" si="239"/>
        <v/>
      </c>
      <c r="AB229" s="67" t="str">
        <f ca="1" t="shared" si="240"/>
        <v/>
      </c>
      <c r="AQ229" s="70"/>
      <c r="AR229" s="70"/>
      <c r="AS229" s="70">
        <f ca="1" t="shared" si="204"/>
        <v>0</v>
      </c>
      <c r="AT229" s="31"/>
      <c r="BQ229" s="70"/>
      <c r="BR229" s="70"/>
      <c r="BS229" s="70">
        <f ca="1" t="shared" si="205"/>
        <v>0</v>
      </c>
      <c r="BT229" s="31"/>
      <c r="CQ229" s="70"/>
      <c r="CR229" s="70"/>
      <c r="CS229" s="70">
        <f ca="1" t="shared" si="206"/>
        <v>0</v>
      </c>
      <c r="CT229" s="31"/>
      <c r="DQ229" s="70"/>
      <c r="DR229" s="70"/>
      <c r="DS229" s="70">
        <f ca="1" t="shared" si="207"/>
        <v>0</v>
      </c>
      <c r="DT229" s="31"/>
      <c r="EQ229" s="70"/>
      <c r="ER229" s="70"/>
      <c r="ES229" s="70">
        <f ca="1" t="shared" si="208"/>
        <v>0</v>
      </c>
      <c r="ET229" s="31"/>
      <c r="FQ229" s="70"/>
      <c r="FR229" s="70"/>
      <c r="FS229" s="70">
        <f ca="1" t="shared" si="209"/>
        <v>0</v>
      </c>
      <c r="FT229" s="31"/>
      <c r="GQ229" s="70"/>
      <c r="GR229" s="70"/>
      <c r="GS229" s="70">
        <f ca="1" t="shared" si="210"/>
        <v>0</v>
      </c>
      <c r="GT229" s="31"/>
      <c r="HQ229" s="70"/>
      <c r="HR229" s="70"/>
      <c r="HS229" s="70">
        <f ca="1" t="shared" si="211"/>
        <v>0</v>
      </c>
      <c r="HT229" s="31"/>
    </row>
    <row r="230" spans="1:228">
      <c r="A230" s="22" t="str">
        <f>IF(OR(使用指南!$E$30="",比赛操作!$C$10="",$E230=""),"",ROW())</f>
        <v/>
      </c>
      <c r="B230" s="22" t="str">
        <f>IF(OR(使用指南!$E$30="",比赛操作!$C$10="",$E230=""),"",RANK($A230,$A$3:$A$514,1))</f>
        <v/>
      </c>
      <c r="C230" s="22" t="str">
        <f ca="1">IF(OR(使用指南!$E$30="",比赛操作!$C$10="",$E230=""),"",IF(比赛操作!$C$10="抽签编排",RAND(),ROW()-2))</f>
        <v/>
      </c>
      <c r="D230" s="22" t="str">
        <f ca="1" t="shared" si="203"/>
        <v/>
      </c>
      <c r="E230" s="31"/>
      <c r="F230" s="22" t="str">
        <f ca="1">IF(OR(使用指南!$E$30&lt;&gt;"√",COUNTA($E$3:$E$514)&lt;ROW()-2,COUNTBLANK($C$3:$C$514)=512),"",ROW()-2)</f>
        <v/>
      </c>
      <c r="G230" s="22" t="str">
        <f ca="1" t="shared" si="212"/>
        <v/>
      </c>
      <c r="H230" s="31" t="str">
        <f ca="1" t="shared" si="213"/>
        <v/>
      </c>
      <c r="I230" s="31"/>
      <c r="K230" s="22" t="str">
        <f ca="1">IF(OR(使用指南!$E$30&lt;&gt;"√",$F230=""),"",$F230)</f>
        <v/>
      </c>
      <c r="L230" s="22" t="str">
        <f ca="1" t="shared" si="214"/>
        <v/>
      </c>
      <c r="M230" s="39"/>
      <c r="N230" s="39"/>
      <c r="O230" s="39"/>
      <c r="P230" s="66" t="str">
        <f ca="1">IF($K230="","",IF(T230&lt;&gt;"","/",IF(比赛操作!$C$10="手动编排",$M230+$N230,IF(比赛操作!$C$10="抽签编排",417-VLOOKUP(L230,I:K,3,0)))))</f>
        <v/>
      </c>
      <c r="Q230" s="33" t="str">
        <f ca="1">IF($K230="","",IF(T230&lt;&gt;"","/",RANK($P230,$P$3:$P$434)+COUNTIF($P$3:$P230,$P230)-1))</f>
        <v/>
      </c>
      <c r="R230" s="33" t="str">
        <f ca="1" t="shared" si="215"/>
        <v/>
      </c>
      <c r="S230" s="70">
        <f ca="1" t="shared" si="216"/>
        <v>0</v>
      </c>
      <c r="T230" s="31"/>
      <c r="U230" s="67" t="str">
        <f ca="1" t="shared" si="233"/>
        <v/>
      </c>
      <c r="V230" s="67" t="str">
        <f ca="1" t="shared" si="234"/>
        <v/>
      </c>
      <c r="W230" s="67" t="str">
        <f ca="1" t="shared" si="235"/>
        <v/>
      </c>
      <c r="X230" s="67" t="str">
        <f ca="1" t="shared" si="236"/>
        <v/>
      </c>
      <c r="Y230" s="67" t="str">
        <f ca="1" t="shared" si="237"/>
        <v/>
      </c>
      <c r="Z230" s="67" t="str">
        <f ca="1" t="shared" si="238"/>
        <v/>
      </c>
      <c r="AA230" s="67" t="str">
        <f ca="1" t="shared" si="239"/>
        <v/>
      </c>
      <c r="AB230" s="67" t="str">
        <f ca="1" t="shared" si="240"/>
        <v/>
      </c>
      <c r="AQ230" s="70"/>
      <c r="AR230" s="70"/>
      <c r="AS230" s="70">
        <f ca="1" t="shared" si="204"/>
        <v>0</v>
      </c>
      <c r="AT230" s="31"/>
      <c r="BQ230" s="70"/>
      <c r="BR230" s="70"/>
      <c r="BS230" s="70">
        <f ca="1" t="shared" si="205"/>
        <v>0</v>
      </c>
      <c r="BT230" s="31"/>
      <c r="CQ230" s="70"/>
      <c r="CR230" s="70"/>
      <c r="CS230" s="70">
        <f ca="1" t="shared" si="206"/>
        <v>0</v>
      </c>
      <c r="CT230" s="31"/>
      <c r="DQ230" s="70"/>
      <c r="DR230" s="70"/>
      <c r="DS230" s="70">
        <f ca="1" t="shared" si="207"/>
        <v>0</v>
      </c>
      <c r="DT230" s="31"/>
      <c r="EQ230" s="70"/>
      <c r="ER230" s="70"/>
      <c r="ES230" s="70">
        <f ca="1" t="shared" si="208"/>
        <v>0</v>
      </c>
      <c r="ET230" s="31"/>
      <c r="FQ230" s="70"/>
      <c r="FR230" s="70"/>
      <c r="FS230" s="70">
        <f ca="1" t="shared" si="209"/>
        <v>0</v>
      </c>
      <c r="FT230" s="31"/>
      <c r="GQ230" s="70"/>
      <c r="GR230" s="70"/>
      <c r="GS230" s="70">
        <f ca="1" t="shared" si="210"/>
        <v>0</v>
      </c>
      <c r="GT230" s="31"/>
      <c r="HQ230" s="70"/>
      <c r="HR230" s="70"/>
      <c r="HS230" s="70">
        <f ca="1" t="shared" si="211"/>
        <v>0</v>
      </c>
      <c r="HT230" s="31"/>
    </row>
    <row r="231" spans="1:228">
      <c r="A231" s="22" t="str">
        <f>IF(OR(使用指南!$E$30="",比赛操作!$C$10="",$E231=""),"",ROW())</f>
        <v/>
      </c>
      <c r="B231" s="22" t="str">
        <f>IF(OR(使用指南!$E$30="",比赛操作!$C$10="",$E231=""),"",RANK($A231,$A$3:$A$514,1))</f>
        <v/>
      </c>
      <c r="C231" s="22" t="str">
        <f ca="1">IF(OR(使用指南!$E$30="",比赛操作!$C$10="",$E231=""),"",IF(比赛操作!$C$10="抽签编排",RAND(),ROW()-2))</f>
        <v/>
      </c>
      <c r="D231" s="22" t="str">
        <f ca="1" t="shared" si="203"/>
        <v/>
      </c>
      <c r="E231" s="31"/>
      <c r="F231" s="22" t="str">
        <f ca="1">IF(OR(使用指南!$E$30&lt;&gt;"√",COUNTA($E$3:$E$514)&lt;ROW()-2,COUNTBLANK($C$3:$C$514)=512),"",ROW()-2)</f>
        <v/>
      </c>
      <c r="G231" s="22" t="str">
        <f ca="1" t="shared" si="212"/>
        <v/>
      </c>
      <c r="H231" s="31" t="str">
        <f ca="1" t="shared" si="213"/>
        <v/>
      </c>
      <c r="I231" s="31"/>
      <c r="K231" s="22" t="str">
        <f ca="1">IF(OR(使用指南!$E$30&lt;&gt;"√",$F231=""),"",$F231)</f>
        <v/>
      </c>
      <c r="L231" s="22" t="str">
        <f ca="1" t="shared" si="214"/>
        <v/>
      </c>
      <c r="M231" s="39"/>
      <c r="N231" s="39"/>
      <c r="O231" s="39"/>
      <c r="P231" s="66" t="str">
        <f ca="1">IF($K231="","",IF(T231&lt;&gt;"","/",IF(比赛操作!$C$10="手动编排",$M231+$N231,IF(比赛操作!$C$10="抽签编排",417-VLOOKUP(L231,I:K,3,0)))))</f>
        <v/>
      </c>
      <c r="Q231" s="33" t="str">
        <f ca="1">IF($K231="","",IF(T231&lt;&gt;"","/",RANK($P231,$P$3:$P$434)+COUNTIF($P$3:$P231,$P231)-1))</f>
        <v/>
      </c>
      <c r="R231" s="33" t="str">
        <f ca="1" t="shared" si="215"/>
        <v/>
      </c>
      <c r="S231" s="70">
        <f ca="1" t="shared" si="216"/>
        <v>0</v>
      </c>
      <c r="T231" s="31"/>
      <c r="U231" s="67" t="str">
        <f ca="1" t="shared" si="233"/>
        <v/>
      </c>
      <c r="V231" s="67" t="str">
        <f ca="1" t="shared" si="234"/>
        <v/>
      </c>
      <c r="W231" s="67" t="str">
        <f ca="1" t="shared" si="235"/>
        <v/>
      </c>
      <c r="X231" s="67" t="str">
        <f ca="1" t="shared" si="236"/>
        <v/>
      </c>
      <c r="Y231" s="67" t="str">
        <f ca="1" t="shared" si="237"/>
        <v/>
      </c>
      <c r="Z231" s="67" t="str">
        <f ca="1" t="shared" si="238"/>
        <v/>
      </c>
      <c r="AA231" s="67" t="str">
        <f ca="1" t="shared" si="239"/>
        <v/>
      </c>
      <c r="AB231" s="67" t="str">
        <f ca="1" t="shared" si="240"/>
        <v/>
      </c>
      <c r="AQ231" s="70"/>
      <c r="AR231" s="70"/>
      <c r="AS231" s="70">
        <f ca="1" t="shared" si="204"/>
        <v>0</v>
      </c>
      <c r="AT231" s="31"/>
      <c r="BQ231" s="70"/>
      <c r="BR231" s="70"/>
      <c r="BS231" s="70">
        <f ca="1" t="shared" si="205"/>
        <v>0</v>
      </c>
      <c r="BT231" s="31"/>
      <c r="CQ231" s="70"/>
      <c r="CR231" s="70"/>
      <c r="CS231" s="70">
        <f ca="1" t="shared" si="206"/>
        <v>0</v>
      </c>
      <c r="CT231" s="31"/>
      <c r="DQ231" s="70"/>
      <c r="DR231" s="70"/>
      <c r="DS231" s="70">
        <f ca="1" t="shared" si="207"/>
        <v>0</v>
      </c>
      <c r="DT231" s="31"/>
      <c r="EQ231" s="70"/>
      <c r="ER231" s="70"/>
      <c r="ES231" s="70">
        <f ca="1" t="shared" si="208"/>
        <v>0</v>
      </c>
      <c r="ET231" s="31"/>
      <c r="FQ231" s="70"/>
      <c r="FR231" s="70"/>
      <c r="FS231" s="70">
        <f ca="1" t="shared" si="209"/>
        <v>0</v>
      </c>
      <c r="FT231" s="31"/>
      <c r="GQ231" s="70"/>
      <c r="GR231" s="70"/>
      <c r="GS231" s="70">
        <f ca="1" t="shared" si="210"/>
        <v>0</v>
      </c>
      <c r="GT231" s="31"/>
      <c r="HQ231" s="70"/>
      <c r="HR231" s="70"/>
      <c r="HS231" s="70">
        <f ca="1" t="shared" si="211"/>
        <v>0</v>
      </c>
      <c r="HT231" s="31"/>
    </row>
    <row r="232" spans="1:228">
      <c r="A232" s="22" t="str">
        <f>IF(OR(使用指南!$E$30="",比赛操作!$C$10="",$E232=""),"",ROW())</f>
        <v/>
      </c>
      <c r="B232" s="22" t="str">
        <f>IF(OR(使用指南!$E$30="",比赛操作!$C$10="",$E232=""),"",RANK($A232,$A$3:$A$514,1))</f>
        <v/>
      </c>
      <c r="C232" s="22" t="str">
        <f ca="1">IF(OR(使用指南!$E$30="",比赛操作!$C$10="",$E232=""),"",IF(比赛操作!$C$10="抽签编排",RAND(),ROW()-2))</f>
        <v/>
      </c>
      <c r="D232" s="22" t="str">
        <f ca="1" t="shared" si="203"/>
        <v/>
      </c>
      <c r="E232" s="31"/>
      <c r="F232" s="22" t="str">
        <f ca="1">IF(OR(使用指南!$E$30&lt;&gt;"√",COUNTA($E$3:$E$514)&lt;ROW()-2,COUNTBLANK($C$3:$C$514)=512),"",ROW()-2)</f>
        <v/>
      </c>
      <c r="G232" s="22" t="str">
        <f ca="1" t="shared" si="212"/>
        <v/>
      </c>
      <c r="H232" s="31" t="str">
        <f ca="1" t="shared" si="213"/>
        <v/>
      </c>
      <c r="I232" s="31"/>
      <c r="K232" s="22" t="str">
        <f ca="1">IF(OR(使用指南!$E$30&lt;&gt;"√",$F232=""),"",$F232)</f>
        <v/>
      </c>
      <c r="L232" s="22" t="str">
        <f ca="1" t="shared" si="214"/>
        <v/>
      </c>
      <c r="M232" s="39"/>
      <c r="N232" s="39"/>
      <c r="O232" s="39"/>
      <c r="P232" s="66" t="str">
        <f ca="1">IF($K232="","",IF(T232&lt;&gt;"","/",IF(比赛操作!$C$10="手动编排",$M232+$N232,IF(比赛操作!$C$10="抽签编排",417-VLOOKUP(L232,I:K,3,0)))))</f>
        <v/>
      </c>
      <c r="Q232" s="33" t="str">
        <f ca="1">IF($K232="","",IF(T232&lt;&gt;"","/",RANK($P232,$P$3:$P$434)+COUNTIF($P$3:$P232,$P232)-1))</f>
        <v/>
      </c>
      <c r="R232" s="33" t="str">
        <f ca="1" t="shared" si="215"/>
        <v/>
      </c>
      <c r="S232" s="70">
        <f ca="1" t="shared" si="216"/>
        <v>0</v>
      </c>
      <c r="T232" s="31"/>
      <c r="U232" s="67" t="str">
        <f ca="1" t="shared" si="233"/>
        <v/>
      </c>
      <c r="V232" s="67" t="str">
        <f ca="1" t="shared" si="234"/>
        <v/>
      </c>
      <c r="W232" s="67" t="str">
        <f ca="1" t="shared" si="235"/>
        <v/>
      </c>
      <c r="X232" s="67" t="str">
        <f ca="1" t="shared" si="236"/>
        <v/>
      </c>
      <c r="Y232" s="67" t="str">
        <f ca="1" t="shared" si="237"/>
        <v/>
      </c>
      <c r="Z232" s="67" t="str">
        <f ca="1" t="shared" si="238"/>
        <v/>
      </c>
      <c r="AA232" s="67" t="str">
        <f ca="1" t="shared" si="239"/>
        <v/>
      </c>
      <c r="AB232" s="67" t="str">
        <f ca="1" t="shared" si="240"/>
        <v/>
      </c>
      <c r="AQ232" s="70"/>
      <c r="AR232" s="70"/>
      <c r="AS232" s="70">
        <f ca="1" t="shared" si="204"/>
        <v>0</v>
      </c>
      <c r="AT232" s="31"/>
      <c r="BQ232" s="70"/>
      <c r="BR232" s="70"/>
      <c r="BS232" s="70">
        <f ca="1" t="shared" si="205"/>
        <v>0</v>
      </c>
      <c r="BT232" s="31"/>
      <c r="CQ232" s="70"/>
      <c r="CR232" s="70"/>
      <c r="CS232" s="70">
        <f ca="1" t="shared" si="206"/>
        <v>0</v>
      </c>
      <c r="CT232" s="31"/>
      <c r="DQ232" s="70"/>
      <c r="DR232" s="70"/>
      <c r="DS232" s="70">
        <f ca="1" t="shared" si="207"/>
        <v>0</v>
      </c>
      <c r="DT232" s="31"/>
      <c r="EQ232" s="70"/>
      <c r="ER232" s="70"/>
      <c r="ES232" s="70">
        <f ca="1" t="shared" si="208"/>
        <v>0</v>
      </c>
      <c r="ET232" s="31"/>
      <c r="FQ232" s="70"/>
      <c r="FR232" s="70"/>
      <c r="FS232" s="70">
        <f ca="1" t="shared" si="209"/>
        <v>0</v>
      </c>
      <c r="FT232" s="31"/>
      <c r="GQ232" s="70"/>
      <c r="GR232" s="70"/>
      <c r="GS232" s="70">
        <f ca="1" t="shared" si="210"/>
        <v>0</v>
      </c>
      <c r="GT232" s="31"/>
      <c r="HQ232" s="70"/>
      <c r="HR232" s="70"/>
      <c r="HS232" s="70">
        <f ca="1" t="shared" si="211"/>
        <v>0</v>
      </c>
      <c r="HT232" s="31"/>
    </row>
    <row r="233" spans="1:228">
      <c r="A233" s="22" t="str">
        <f>IF(OR(使用指南!$E$30="",比赛操作!$C$10="",$E233=""),"",ROW())</f>
        <v/>
      </c>
      <c r="B233" s="22" t="str">
        <f>IF(OR(使用指南!$E$30="",比赛操作!$C$10="",$E233=""),"",RANK($A233,$A$3:$A$514,1))</f>
        <v/>
      </c>
      <c r="C233" s="22" t="str">
        <f ca="1">IF(OR(使用指南!$E$30="",比赛操作!$C$10="",$E233=""),"",IF(比赛操作!$C$10="抽签编排",RAND(),ROW()-2))</f>
        <v/>
      </c>
      <c r="D233" s="22" t="str">
        <f ca="1" t="shared" si="203"/>
        <v/>
      </c>
      <c r="E233" s="31"/>
      <c r="F233" s="22" t="str">
        <f ca="1">IF(OR(使用指南!$E$30&lt;&gt;"√",COUNTA($E$3:$E$514)&lt;ROW()-2,COUNTBLANK($C$3:$C$514)=512),"",ROW()-2)</f>
        <v/>
      </c>
      <c r="G233" s="22" t="str">
        <f ca="1" t="shared" si="212"/>
        <v/>
      </c>
      <c r="H233" s="31" t="str">
        <f ca="1" t="shared" si="213"/>
        <v/>
      </c>
      <c r="I233" s="31"/>
      <c r="K233" s="22" t="str">
        <f ca="1">IF(OR(使用指南!$E$30&lt;&gt;"√",$F233=""),"",$F233)</f>
        <v/>
      </c>
      <c r="L233" s="22" t="str">
        <f ca="1" t="shared" si="214"/>
        <v/>
      </c>
      <c r="M233" s="39"/>
      <c r="N233" s="39"/>
      <c r="O233" s="39"/>
      <c r="P233" s="66" t="str">
        <f ca="1">IF($K233="","",IF(T233&lt;&gt;"","/",IF(比赛操作!$C$10="手动编排",$M233+$N233,IF(比赛操作!$C$10="抽签编排",417-VLOOKUP(L233,I:K,3,0)))))</f>
        <v/>
      </c>
      <c r="Q233" s="33" t="str">
        <f ca="1">IF($K233="","",IF(T233&lt;&gt;"","/",RANK($P233,$P$3:$P$434)+COUNTIF($P$3:$P233,$P233)-1))</f>
        <v/>
      </c>
      <c r="R233" s="33" t="str">
        <f ca="1" t="shared" si="215"/>
        <v/>
      </c>
      <c r="S233" s="70">
        <f ca="1" t="shared" si="216"/>
        <v>0</v>
      </c>
      <c r="T233" s="31"/>
      <c r="U233" s="67" t="str">
        <f ca="1" t="shared" si="233"/>
        <v/>
      </c>
      <c r="V233" s="67" t="str">
        <f ca="1" t="shared" si="234"/>
        <v/>
      </c>
      <c r="W233" s="67" t="str">
        <f ca="1" t="shared" si="235"/>
        <v/>
      </c>
      <c r="X233" s="67" t="str">
        <f ca="1" t="shared" si="236"/>
        <v/>
      </c>
      <c r="Y233" s="67" t="str">
        <f ca="1" t="shared" si="237"/>
        <v/>
      </c>
      <c r="Z233" s="67" t="str">
        <f ca="1" t="shared" si="238"/>
        <v/>
      </c>
      <c r="AA233" s="67" t="str">
        <f ca="1" t="shared" si="239"/>
        <v/>
      </c>
      <c r="AB233" s="67" t="str">
        <f ca="1" t="shared" si="240"/>
        <v/>
      </c>
      <c r="AQ233" s="70"/>
      <c r="AR233" s="70"/>
      <c r="AS233" s="70">
        <f ca="1" t="shared" si="204"/>
        <v>0</v>
      </c>
      <c r="AT233" s="31"/>
      <c r="BQ233" s="70"/>
      <c r="BR233" s="70"/>
      <c r="BS233" s="70">
        <f ca="1" t="shared" si="205"/>
        <v>0</v>
      </c>
      <c r="BT233" s="31"/>
      <c r="CQ233" s="70"/>
      <c r="CR233" s="70"/>
      <c r="CS233" s="70">
        <f ca="1" t="shared" si="206"/>
        <v>0</v>
      </c>
      <c r="CT233" s="31"/>
      <c r="DQ233" s="70"/>
      <c r="DR233" s="70"/>
      <c r="DS233" s="70">
        <f ca="1" t="shared" si="207"/>
        <v>0</v>
      </c>
      <c r="DT233" s="31"/>
      <c r="EQ233" s="70"/>
      <c r="ER233" s="70"/>
      <c r="ES233" s="70">
        <f ca="1" t="shared" si="208"/>
        <v>0</v>
      </c>
      <c r="ET233" s="31"/>
      <c r="FQ233" s="70"/>
      <c r="FR233" s="70"/>
      <c r="FS233" s="70">
        <f ca="1" t="shared" si="209"/>
        <v>0</v>
      </c>
      <c r="FT233" s="31"/>
      <c r="GQ233" s="70"/>
      <c r="GR233" s="70"/>
      <c r="GS233" s="70">
        <f ca="1" t="shared" si="210"/>
        <v>0</v>
      </c>
      <c r="GT233" s="31"/>
      <c r="HQ233" s="70"/>
      <c r="HR233" s="70"/>
      <c r="HS233" s="70">
        <f ca="1" t="shared" si="211"/>
        <v>0</v>
      </c>
      <c r="HT233" s="31"/>
    </row>
    <row r="234" spans="1:228">
      <c r="A234" s="22" t="str">
        <f>IF(OR(使用指南!$E$30="",比赛操作!$C$10="",$E234=""),"",ROW())</f>
        <v/>
      </c>
      <c r="B234" s="22" t="str">
        <f>IF(OR(使用指南!$E$30="",比赛操作!$C$10="",$E234=""),"",RANK($A234,$A$3:$A$514,1))</f>
        <v/>
      </c>
      <c r="C234" s="22" t="str">
        <f ca="1">IF(OR(使用指南!$E$30="",比赛操作!$C$10="",$E234=""),"",IF(比赛操作!$C$10="抽签编排",RAND(),ROW()-2))</f>
        <v/>
      </c>
      <c r="D234" s="22" t="str">
        <f ca="1" t="shared" si="203"/>
        <v/>
      </c>
      <c r="E234" s="31"/>
      <c r="F234" s="22" t="str">
        <f ca="1">IF(OR(使用指南!$E$30&lt;&gt;"√",COUNTA($E$3:$E$514)&lt;ROW()-2,COUNTBLANK($C$3:$C$514)=512),"",ROW()-2)</f>
        <v/>
      </c>
      <c r="G234" s="22" t="str">
        <f ca="1" t="shared" si="212"/>
        <v/>
      </c>
      <c r="H234" s="31" t="str">
        <f ca="1" t="shared" si="213"/>
        <v/>
      </c>
      <c r="I234" s="31"/>
      <c r="K234" s="22" t="str">
        <f ca="1">IF(OR(使用指南!$E$30&lt;&gt;"√",$F234=""),"",$F234)</f>
        <v/>
      </c>
      <c r="L234" s="22" t="str">
        <f ca="1" t="shared" si="214"/>
        <v/>
      </c>
      <c r="M234" s="39"/>
      <c r="N234" s="39"/>
      <c r="O234" s="39"/>
      <c r="P234" s="66" t="str">
        <f ca="1">IF($K234="","",IF(T234&lt;&gt;"","/",IF(比赛操作!$C$10="手动编排",$M234+$N234,IF(比赛操作!$C$10="抽签编排",417-VLOOKUP(L234,I:K,3,0)))))</f>
        <v/>
      </c>
      <c r="Q234" s="33" t="str">
        <f ca="1">IF($K234="","",IF(T234&lt;&gt;"","/",RANK($P234,$P$3:$P$434)+COUNTIF($P$3:$P234,$P234)-1))</f>
        <v/>
      </c>
      <c r="R234" s="33" t="str">
        <f ca="1" t="shared" si="215"/>
        <v/>
      </c>
      <c r="S234" s="70">
        <f ca="1" t="shared" si="216"/>
        <v>0</v>
      </c>
      <c r="T234" s="31"/>
      <c r="U234" s="67" t="str">
        <f ca="1" t="shared" ref="U234:U243" si="241">IF(INDIRECT(ADDRESS(ROW(),COLUMN($T:$T)+26*(COLUMN()-COLUMN($T:$T))))="","",INDIRECT(ADDRESS(ROW(),COLUMN($T:$T)+26*(COLUMN()-COLUMN($T:$T)))))</f>
        <v/>
      </c>
      <c r="V234" s="67" t="str">
        <f ca="1" t="shared" ref="V234:V243" si="242">IF(INDIRECT(ADDRESS(ROW(),COLUMN($T:$T)+26*(COLUMN()-COLUMN($T:$T))))="","",INDIRECT(ADDRESS(ROW(),COLUMN($T:$T)+26*(COLUMN()-COLUMN($T:$T)))))</f>
        <v/>
      </c>
      <c r="W234" s="67" t="str">
        <f ca="1" t="shared" ref="W234:W243" si="243">IF(INDIRECT(ADDRESS(ROW(),COLUMN($T:$T)+26*(COLUMN()-COLUMN($T:$T))))="","",INDIRECT(ADDRESS(ROW(),COLUMN($T:$T)+26*(COLUMN()-COLUMN($T:$T)))))</f>
        <v/>
      </c>
      <c r="X234" s="67" t="str">
        <f ca="1" t="shared" ref="X234:X243" si="244">IF(INDIRECT(ADDRESS(ROW(),COLUMN($T:$T)+26*(COLUMN()-COLUMN($T:$T))))="","",INDIRECT(ADDRESS(ROW(),COLUMN($T:$T)+26*(COLUMN()-COLUMN($T:$T)))))</f>
        <v/>
      </c>
      <c r="Y234" s="67" t="str">
        <f ca="1" t="shared" ref="Y234:Y243" si="245">IF(INDIRECT(ADDRESS(ROW(),COLUMN($T:$T)+26*(COLUMN()-COLUMN($T:$T))))="","",INDIRECT(ADDRESS(ROW(),COLUMN($T:$T)+26*(COLUMN()-COLUMN($T:$T)))))</f>
        <v/>
      </c>
      <c r="Z234" s="67" t="str">
        <f ca="1" t="shared" ref="Z234:Z243" si="246">IF(INDIRECT(ADDRESS(ROW(),COLUMN($T:$T)+26*(COLUMN()-COLUMN($T:$T))))="","",INDIRECT(ADDRESS(ROW(),COLUMN($T:$T)+26*(COLUMN()-COLUMN($T:$T)))))</f>
        <v/>
      </c>
      <c r="AA234" s="67" t="str">
        <f ca="1" t="shared" ref="AA234:AA243" si="247">IF(INDIRECT(ADDRESS(ROW(),COLUMN($T:$T)+26*(COLUMN()-COLUMN($T:$T))))="","",INDIRECT(ADDRESS(ROW(),COLUMN($T:$T)+26*(COLUMN()-COLUMN($T:$T)))))</f>
        <v/>
      </c>
      <c r="AB234" s="67" t="str">
        <f ca="1" t="shared" ref="AB234:AB243" si="248">IF(INDIRECT(ADDRESS(ROW(),COLUMN($T:$T)+26*(COLUMN()-COLUMN($T:$T))))="","",INDIRECT(ADDRESS(ROW(),COLUMN($T:$T)+26*(COLUMN()-COLUMN($T:$T)))))</f>
        <v/>
      </c>
      <c r="AQ234" s="70"/>
      <c r="AR234" s="70"/>
      <c r="AS234" s="70">
        <f ca="1" t="shared" si="204"/>
        <v>0</v>
      </c>
      <c r="AT234" s="31"/>
      <c r="BQ234" s="70"/>
      <c r="BR234" s="70"/>
      <c r="BS234" s="70">
        <f ca="1" t="shared" si="205"/>
        <v>0</v>
      </c>
      <c r="BT234" s="31"/>
      <c r="CQ234" s="70"/>
      <c r="CR234" s="70"/>
      <c r="CS234" s="70">
        <f ca="1" t="shared" si="206"/>
        <v>0</v>
      </c>
      <c r="CT234" s="31"/>
      <c r="DQ234" s="70"/>
      <c r="DR234" s="70"/>
      <c r="DS234" s="70">
        <f ca="1" t="shared" si="207"/>
        <v>0</v>
      </c>
      <c r="DT234" s="31"/>
      <c r="EQ234" s="70"/>
      <c r="ER234" s="70"/>
      <c r="ES234" s="70">
        <f ca="1" t="shared" si="208"/>
        <v>0</v>
      </c>
      <c r="ET234" s="31"/>
      <c r="FQ234" s="70"/>
      <c r="FR234" s="70"/>
      <c r="FS234" s="70">
        <f ca="1" t="shared" si="209"/>
        <v>0</v>
      </c>
      <c r="FT234" s="31"/>
      <c r="GQ234" s="70"/>
      <c r="GR234" s="70"/>
      <c r="GS234" s="70">
        <f ca="1" t="shared" si="210"/>
        <v>0</v>
      </c>
      <c r="GT234" s="31"/>
      <c r="HQ234" s="70"/>
      <c r="HR234" s="70"/>
      <c r="HS234" s="70">
        <f ca="1" t="shared" si="211"/>
        <v>0</v>
      </c>
      <c r="HT234" s="31"/>
    </row>
    <row r="235" spans="1:228">
      <c r="A235" s="22" t="str">
        <f>IF(OR(使用指南!$E$30="",比赛操作!$C$10="",$E235=""),"",ROW())</f>
        <v/>
      </c>
      <c r="B235" s="22" t="str">
        <f>IF(OR(使用指南!$E$30="",比赛操作!$C$10="",$E235=""),"",RANK($A235,$A$3:$A$514,1))</f>
        <v/>
      </c>
      <c r="C235" s="22" t="str">
        <f ca="1">IF(OR(使用指南!$E$30="",比赛操作!$C$10="",$E235=""),"",IF(比赛操作!$C$10="抽签编排",RAND(),ROW()-2))</f>
        <v/>
      </c>
      <c r="D235" s="22" t="str">
        <f ca="1" t="shared" si="203"/>
        <v/>
      </c>
      <c r="E235" s="31"/>
      <c r="F235" s="22" t="str">
        <f ca="1">IF(OR(使用指南!$E$30&lt;&gt;"√",COUNTA($E$3:$E$514)&lt;ROW()-2,COUNTBLANK($C$3:$C$514)=512),"",ROW()-2)</f>
        <v/>
      </c>
      <c r="G235" s="22" t="str">
        <f ca="1" t="shared" si="212"/>
        <v/>
      </c>
      <c r="H235" s="31" t="str">
        <f ca="1" t="shared" si="213"/>
        <v/>
      </c>
      <c r="I235" s="31"/>
      <c r="K235" s="22" t="str">
        <f ca="1">IF(OR(使用指南!$E$30&lt;&gt;"√",$F235=""),"",$F235)</f>
        <v/>
      </c>
      <c r="L235" s="22" t="str">
        <f ca="1" t="shared" si="214"/>
        <v/>
      </c>
      <c r="M235" s="39"/>
      <c r="N235" s="39"/>
      <c r="O235" s="39"/>
      <c r="P235" s="66" t="str">
        <f ca="1">IF($K235="","",IF(T235&lt;&gt;"","/",IF(比赛操作!$C$10="手动编排",$M235+$N235,IF(比赛操作!$C$10="抽签编排",417-VLOOKUP(L235,I:K,3,0)))))</f>
        <v/>
      </c>
      <c r="Q235" s="33" t="str">
        <f ca="1">IF($K235="","",IF(T235&lt;&gt;"","/",RANK($P235,$P$3:$P$434)+COUNTIF($P$3:$P235,$P235)-1))</f>
        <v/>
      </c>
      <c r="R235" s="33" t="str">
        <f ca="1" t="shared" si="215"/>
        <v/>
      </c>
      <c r="S235" s="70">
        <f ca="1" t="shared" si="216"/>
        <v>0</v>
      </c>
      <c r="T235" s="31"/>
      <c r="U235" s="67" t="str">
        <f ca="1" t="shared" si="241"/>
        <v/>
      </c>
      <c r="V235" s="67" t="str">
        <f ca="1" t="shared" si="242"/>
        <v/>
      </c>
      <c r="W235" s="67" t="str">
        <f ca="1" t="shared" si="243"/>
        <v/>
      </c>
      <c r="X235" s="67" t="str">
        <f ca="1" t="shared" si="244"/>
        <v/>
      </c>
      <c r="Y235" s="67" t="str">
        <f ca="1" t="shared" si="245"/>
        <v/>
      </c>
      <c r="Z235" s="67" t="str">
        <f ca="1" t="shared" si="246"/>
        <v/>
      </c>
      <c r="AA235" s="67" t="str">
        <f ca="1" t="shared" si="247"/>
        <v/>
      </c>
      <c r="AB235" s="67" t="str">
        <f ca="1" t="shared" si="248"/>
        <v/>
      </c>
      <c r="AQ235" s="70"/>
      <c r="AR235" s="70"/>
      <c r="AS235" s="70">
        <f ca="1" t="shared" si="204"/>
        <v>0</v>
      </c>
      <c r="AT235" s="31"/>
      <c r="BQ235" s="70"/>
      <c r="BR235" s="70"/>
      <c r="BS235" s="70">
        <f ca="1" t="shared" si="205"/>
        <v>0</v>
      </c>
      <c r="BT235" s="31"/>
      <c r="CQ235" s="70"/>
      <c r="CR235" s="70"/>
      <c r="CS235" s="70">
        <f ca="1" t="shared" si="206"/>
        <v>0</v>
      </c>
      <c r="CT235" s="31"/>
      <c r="DQ235" s="70"/>
      <c r="DR235" s="70"/>
      <c r="DS235" s="70">
        <f ca="1" t="shared" si="207"/>
        <v>0</v>
      </c>
      <c r="DT235" s="31"/>
      <c r="EQ235" s="70"/>
      <c r="ER235" s="70"/>
      <c r="ES235" s="70">
        <f ca="1" t="shared" si="208"/>
        <v>0</v>
      </c>
      <c r="ET235" s="31"/>
      <c r="FQ235" s="70"/>
      <c r="FR235" s="70"/>
      <c r="FS235" s="70">
        <f ca="1" t="shared" si="209"/>
        <v>0</v>
      </c>
      <c r="FT235" s="31"/>
      <c r="GQ235" s="70"/>
      <c r="GR235" s="70"/>
      <c r="GS235" s="70">
        <f ca="1" t="shared" si="210"/>
        <v>0</v>
      </c>
      <c r="GT235" s="31"/>
      <c r="HQ235" s="70"/>
      <c r="HR235" s="70"/>
      <c r="HS235" s="70">
        <f ca="1" t="shared" si="211"/>
        <v>0</v>
      </c>
      <c r="HT235" s="31"/>
    </row>
    <row r="236" spans="1:228">
      <c r="A236" s="22" t="str">
        <f>IF(OR(使用指南!$E$30="",比赛操作!$C$10="",$E236=""),"",ROW())</f>
        <v/>
      </c>
      <c r="B236" s="22" t="str">
        <f>IF(OR(使用指南!$E$30="",比赛操作!$C$10="",$E236=""),"",RANK($A236,$A$3:$A$514,1))</f>
        <v/>
      </c>
      <c r="C236" s="22" t="str">
        <f ca="1">IF(OR(使用指南!$E$30="",比赛操作!$C$10="",$E236=""),"",IF(比赛操作!$C$10="抽签编排",RAND(),ROW()-2))</f>
        <v/>
      </c>
      <c r="D236" s="22" t="str">
        <f ca="1" t="shared" si="203"/>
        <v/>
      </c>
      <c r="E236" s="31"/>
      <c r="F236" s="22" t="str">
        <f ca="1">IF(OR(使用指南!$E$30&lt;&gt;"√",COUNTA($E$3:$E$514)&lt;ROW()-2,COUNTBLANK($C$3:$C$514)=512),"",ROW()-2)</f>
        <v/>
      </c>
      <c r="G236" s="22" t="str">
        <f ca="1" t="shared" si="212"/>
        <v/>
      </c>
      <c r="H236" s="31" t="str">
        <f ca="1" t="shared" si="213"/>
        <v/>
      </c>
      <c r="I236" s="31"/>
      <c r="K236" s="22" t="str">
        <f ca="1">IF(OR(使用指南!$E$30&lt;&gt;"√",$F236=""),"",$F236)</f>
        <v/>
      </c>
      <c r="L236" s="22" t="str">
        <f ca="1" t="shared" si="214"/>
        <v/>
      </c>
      <c r="M236" s="39"/>
      <c r="N236" s="39"/>
      <c r="O236" s="39"/>
      <c r="P236" s="66" t="str">
        <f ca="1">IF($K236="","",IF(T236&lt;&gt;"","/",IF(比赛操作!$C$10="手动编排",$M236+$N236,IF(比赛操作!$C$10="抽签编排",417-VLOOKUP(L236,I:K,3,0)))))</f>
        <v/>
      </c>
      <c r="Q236" s="33" t="str">
        <f ca="1">IF($K236="","",IF(T236&lt;&gt;"","/",RANK($P236,$P$3:$P$434)+COUNTIF($P$3:$P236,$P236)-1))</f>
        <v/>
      </c>
      <c r="R236" s="33" t="str">
        <f ca="1" t="shared" si="215"/>
        <v/>
      </c>
      <c r="S236" s="70">
        <f ca="1" t="shared" si="216"/>
        <v>0</v>
      </c>
      <c r="T236" s="31"/>
      <c r="U236" s="67" t="str">
        <f ca="1" t="shared" si="241"/>
        <v/>
      </c>
      <c r="V236" s="67" t="str">
        <f ca="1" t="shared" si="242"/>
        <v/>
      </c>
      <c r="W236" s="67" t="str">
        <f ca="1" t="shared" si="243"/>
        <v/>
      </c>
      <c r="X236" s="67" t="str">
        <f ca="1" t="shared" si="244"/>
        <v/>
      </c>
      <c r="Y236" s="67" t="str">
        <f ca="1" t="shared" si="245"/>
        <v/>
      </c>
      <c r="Z236" s="67" t="str">
        <f ca="1" t="shared" si="246"/>
        <v/>
      </c>
      <c r="AA236" s="67" t="str">
        <f ca="1" t="shared" si="247"/>
        <v/>
      </c>
      <c r="AB236" s="67" t="str">
        <f ca="1" t="shared" si="248"/>
        <v/>
      </c>
      <c r="AQ236" s="70"/>
      <c r="AR236" s="70"/>
      <c r="AS236" s="70">
        <f ca="1" t="shared" si="204"/>
        <v>0</v>
      </c>
      <c r="AT236" s="31"/>
      <c r="BQ236" s="70"/>
      <c r="BR236" s="70"/>
      <c r="BS236" s="70">
        <f ca="1" t="shared" si="205"/>
        <v>0</v>
      </c>
      <c r="BT236" s="31"/>
      <c r="CQ236" s="70"/>
      <c r="CR236" s="70"/>
      <c r="CS236" s="70">
        <f ca="1" t="shared" si="206"/>
        <v>0</v>
      </c>
      <c r="CT236" s="31"/>
      <c r="DQ236" s="70"/>
      <c r="DR236" s="70"/>
      <c r="DS236" s="70">
        <f ca="1" t="shared" si="207"/>
        <v>0</v>
      </c>
      <c r="DT236" s="31"/>
      <c r="EQ236" s="70"/>
      <c r="ER236" s="70"/>
      <c r="ES236" s="70">
        <f ca="1" t="shared" si="208"/>
        <v>0</v>
      </c>
      <c r="ET236" s="31"/>
      <c r="FQ236" s="70"/>
      <c r="FR236" s="70"/>
      <c r="FS236" s="70">
        <f ca="1" t="shared" si="209"/>
        <v>0</v>
      </c>
      <c r="FT236" s="31"/>
      <c r="GQ236" s="70"/>
      <c r="GR236" s="70"/>
      <c r="GS236" s="70">
        <f ca="1" t="shared" si="210"/>
        <v>0</v>
      </c>
      <c r="GT236" s="31"/>
      <c r="HQ236" s="70"/>
      <c r="HR236" s="70"/>
      <c r="HS236" s="70">
        <f ca="1" t="shared" si="211"/>
        <v>0</v>
      </c>
      <c r="HT236" s="31"/>
    </row>
    <row r="237" spans="1:228">
      <c r="A237" s="22" t="str">
        <f>IF(OR(使用指南!$E$30="",比赛操作!$C$10="",$E237=""),"",ROW())</f>
        <v/>
      </c>
      <c r="B237" s="22" t="str">
        <f>IF(OR(使用指南!$E$30="",比赛操作!$C$10="",$E237=""),"",RANK($A237,$A$3:$A$514,1))</f>
        <v/>
      </c>
      <c r="C237" s="22" t="str">
        <f ca="1">IF(OR(使用指南!$E$30="",比赛操作!$C$10="",$E237=""),"",IF(比赛操作!$C$10="抽签编排",RAND(),ROW()-2))</f>
        <v/>
      </c>
      <c r="D237" s="22" t="str">
        <f ca="1" t="shared" si="203"/>
        <v/>
      </c>
      <c r="E237" s="31"/>
      <c r="F237" s="22" t="str">
        <f ca="1">IF(OR(使用指南!$E$30&lt;&gt;"√",COUNTA($E$3:$E$514)&lt;ROW()-2,COUNTBLANK($C$3:$C$514)=512),"",ROW()-2)</f>
        <v/>
      </c>
      <c r="G237" s="22" t="str">
        <f ca="1" t="shared" si="212"/>
        <v/>
      </c>
      <c r="H237" s="31" t="str">
        <f ca="1" t="shared" si="213"/>
        <v/>
      </c>
      <c r="I237" s="31"/>
      <c r="K237" s="22" t="str">
        <f ca="1">IF(OR(使用指南!$E$30&lt;&gt;"√",$F237=""),"",$F237)</f>
        <v/>
      </c>
      <c r="L237" s="22" t="str">
        <f ca="1" t="shared" si="214"/>
        <v/>
      </c>
      <c r="M237" s="39"/>
      <c r="N237" s="39"/>
      <c r="O237" s="39"/>
      <c r="P237" s="66" t="str">
        <f ca="1">IF($K237="","",IF(T237&lt;&gt;"","/",IF(比赛操作!$C$10="手动编排",$M237+$N237,IF(比赛操作!$C$10="抽签编排",417-VLOOKUP(L237,I:K,3,0)))))</f>
        <v/>
      </c>
      <c r="Q237" s="33" t="str">
        <f ca="1">IF($K237="","",IF(T237&lt;&gt;"","/",RANK($P237,$P$3:$P$434)+COUNTIF($P$3:$P237,$P237)-1))</f>
        <v/>
      </c>
      <c r="R237" s="33" t="str">
        <f ca="1" t="shared" si="215"/>
        <v/>
      </c>
      <c r="S237" s="70">
        <f ca="1" t="shared" si="216"/>
        <v>0</v>
      </c>
      <c r="T237" s="31"/>
      <c r="U237" s="67" t="str">
        <f ca="1" t="shared" si="241"/>
        <v/>
      </c>
      <c r="V237" s="67" t="str">
        <f ca="1" t="shared" si="242"/>
        <v/>
      </c>
      <c r="W237" s="67" t="str">
        <f ca="1" t="shared" si="243"/>
        <v/>
      </c>
      <c r="X237" s="67" t="str">
        <f ca="1" t="shared" si="244"/>
        <v/>
      </c>
      <c r="Y237" s="67" t="str">
        <f ca="1" t="shared" si="245"/>
        <v/>
      </c>
      <c r="Z237" s="67" t="str">
        <f ca="1" t="shared" si="246"/>
        <v/>
      </c>
      <c r="AA237" s="67" t="str">
        <f ca="1" t="shared" si="247"/>
        <v/>
      </c>
      <c r="AB237" s="67" t="str">
        <f ca="1" t="shared" si="248"/>
        <v/>
      </c>
      <c r="AQ237" s="70"/>
      <c r="AR237" s="70"/>
      <c r="AS237" s="70">
        <f ca="1" t="shared" si="204"/>
        <v>0</v>
      </c>
      <c r="AT237" s="31"/>
      <c r="BQ237" s="70"/>
      <c r="BR237" s="70"/>
      <c r="BS237" s="70">
        <f ca="1" t="shared" si="205"/>
        <v>0</v>
      </c>
      <c r="BT237" s="31"/>
      <c r="CQ237" s="70"/>
      <c r="CR237" s="70"/>
      <c r="CS237" s="70">
        <f ca="1" t="shared" si="206"/>
        <v>0</v>
      </c>
      <c r="CT237" s="31"/>
      <c r="DQ237" s="70"/>
      <c r="DR237" s="70"/>
      <c r="DS237" s="70">
        <f ca="1" t="shared" si="207"/>
        <v>0</v>
      </c>
      <c r="DT237" s="31"/>
      <c r="EQ237" s="70"/>
      <c r="ER237" s="70"/>
      <c r="ES237" s="70">
        <f ca="1" t="shared" si="208"/>
        <v>0</v>
      </c>
      <c r="ET237" s="31"/>
      <c r="FQ237" s="70"/>
      <c r="FR237" s="70"/>
      <c r="FS237" s="70">
        <f ca="1" t="shared" si="209"/>
        <v>0</v>
      </c>
      <c r="FT237" s="31"/>
      <c r="GQ237" s="70"/>
      <c r="GR237" s="70"/>
      <c r="GS237" s="70">
        <f ca="1" t="shared" si="210"/>
        <v>0</v>
      </c>
      <c r="GT237" s="31"/>
      <c r="HQ237" s="70"/>
      <c r="HR237" s="70"/>
      <c r="HS237" s="70">
        <f ca="1" t="shared" si="211"/>
        <v>0</v>
      </c>
      <c r="HT237" s="31"/>
    </row>
    <row r="238" spans="1:228">
      <c r="A238" s="22" t="str">
        <f>IF(OR(使用指南!$E$30="",比赛操作!$C$10="",$E238=""),"",ROW())</f>
        <v/>
      </c>
      <c r="B238" s="22" t="str">
        <f>IF(OR(使用指南!$E$30="",比赛操作!$C$10="",$E238=""),"",RANK($A238,$A$3:$A$514,1))</f>
        <v/>
      </c>
      <c r="C238" s="22" t="str">
        <f ca="1">IF(OR(使用指南!$E$30="",比赛操作!$C$10="",$E238=""),"",IF(比赛操作!$C$10="抽签编排",RAND(),ROW()-2))</f>
        <v/>
      </c>
      <c r="D238" s="22" t="str">
        <f ca="1" t="shared" si="203"/>
        <v/>
      </c>
      <c r="E238" s="31"/>
      <c r="F238" s="22" t="str">
        <f ca="1">IF(OR(使用指南!$E$30&lt;&gt;"√",COUNTA($E$3:$E$514)&lt;ROW()-2,COUNTBLANK($C$3:$C$514)=512),"",ROW()-2)</f>
        <v/>
      </c>
      <c r="G238" s="22" t="str">
        <f ca="1" t="shared" si="212"/>
        <v/>
      </c>
      <c r="H238" s="31" t="str">
        <f ca="1" t="shared" si="213"/>
        <v/>
      </c>
      <c r="I238" s="31"/>
      <c r="K238" s="22" t="str">
        <f ca="1">IF(OR(使用指南!$E$30&lt;&gt;"√",$F238=""),"",$F238)</f>
        <v/>
      </c>
      <c r="L238" s="22" t="str">
        <f ca="1" t="shared" si="214"/>
        <v/>
      </c>
      <c r="M238" s="39"/>
      <c r="N238" s="39"/>
      <c r="O238" s="39"/>
      <c r="P238" s="66" t="str">
        <f ca="1">IF($K238="","",IF(T238&lt;&gt;"","/",IF(比赛操作!$C$10="手动编排",$M238+$N238,IF(比赛操作!$C$10="抽签编排",417-VLOOKUP(L238,I:K,3,0)))))</f>
        <v/>
      </c>
      <c r="Q238" s="33" t="str">
        <f ca="1">IF($K238="","",IF(T238&lt;&gt;"","/",RANK($P238,$P$3:$P$434)+COUNTIF($P$3:$P238,$P238)-1))</f>
        <v/>
      </c>
      <c r="R238" s="33" t="str">
        <f ca="1" t="shared" si="215"/>
        <v/>
      </c>
      <c r="S238" s="70">
        <f ca="1" t="shared" si="216"/>
        <v>0</v>
      </c>
      <c r="T238" s="31"/>
      <c r="U238" s="67" t="str">
        <f ca="1" t="shared" si="241"/>
        <v/>
      </c>
      <c r="V238" s="67" t="str">
        <f ca="1" t="shared" si="242"/>
        <v/>
      </c>
      <c r="W238" s="67" t="str">
        <f ca="1" t="shared" si="243"/>
        <v/>
      </c>
      <c r="X238" s="67" t="str">
        <f ca="1" t="shared" si="244"/>
        <v/>
      </c>
      <c r="Y238" s="67" t="str">
        <f ca="1" t="shared" si="245"/>
        <v/>
      </c>
      <c r="Z238" s="67" t="str">
        <f ca="1" t="shared" si="246"/>
        <v/>
      </c>
      <c r="AA238" s="67" t="str">
        <f ca="1" t="shared" si="247"/>
        <v/>
      </c>
      <c r="AB238" s="67" t="str">
        <f ca="1" t="shared" si="248"/>
        <v/>
      </c>
      <c r="AQ238" s="70"/>
      <c r="AR238" s="70"/>
      <c r="AS238" s="70">
        <f ca="1" t="shared" si="204"/>
        <v>0</v>
      </c>
      <c r="AT238" s="31"/>
      <c r="BQ238" s="70"/>
      <c r="BR238" s="70"/>
      <c r="BS238" s="70">
        <f ca="1" t="shared" si="205"/>
        <v>0</v>
      </c>
      <c r="BT238" s="31"/>
      <c r="CQ238" s="70"/>
      <c r="CR238" s="70"/>
      <c r="CS238" s="70">
        <f ca="1" t="shared" si="206"/>
        <v>0</v>
      </c>
      <c r="CT238" s="31"/>
      <c r="DQ238" s="70"/>
      <c r="DR238" s="70"/>
      <c r="DS238" s="70">
        <f ca="1" t="shared" si="207"/>
        <v>0</v>
      </c>
      <c r="DT238" s="31"/>
      <c r="EQ238" s="70"/>
      <c r="ER238" s="70"/>
      <c r="ES238" s="70">
        <f ca="1" t="shared" si="208"/>
        <v>0</v>
      </c>
      <c r="ET238" s="31"/>
      <c r="FQ238" s="70"/>
      <c r="FR238" s="70"/>
      <c r="FS238" s="70">
        <f ca="1" t="shared" si="209"/>
        <v>0</v>
      </c>
      <c r="FT238" s="31"/>
      <c r="GQ238" s="70"/>
      <c r="GR238" s="70"/>
      <c r="GS238" s="70">
        <f ca="1" t="shared" si="210"/>
        <v>0</v>
      </c>
      <c r="GT238" s="31"/>
      <c r="HQ238" s="70"/>
      <c r="HR238" s="70"/>
      <c r="HS238" s="70">
        <f ca="1" t="shared" si="211"/>
        <v>0</v>
      </c>
      <c r="HT238" s="31"/>
    </row>
    <row r="239" spans="1:228">
      <c r="A239" s="22" t="str">
        <f>IF(OR(使用指南!$E$30="",比赛操作!$C$10="",$E239=""),"",ROW())</f>
        <v/>
      </c>
      <c r="B239" s="22" t="str">
        <f>IF(OR(使用指南!$E$30="",比赛操作!$C$10="",$E239=""),"",RANK($A239,$A$3:$A$514,1))</f>
        <v/>
      </c>
      <c r="C239" s="22" t="str">
        <f ca="1">IF(OR(使用指南!$E$30="",比赛操作!$C$10="",$E239=""),"",IF(比赛操作!$C$10="抽签编排",RAND(),ROW()-2))</f>
        <v/>
      </c>
      <c r="D239" s="22" t="str">
        <f ca="1" t="shared" si="203"/>
        <v/>
      </c>
      <c r="E239" s="31"/>
      <c r="F239" s="22" t="str">
        <f ca="1">IF(OR(使用指南!$E$30&lt;&gt;"√",COUNTA($E$3:$E$514)&lt;ROW()-2,COUNTBLANK($C$3:$C$514)=512),"",ROW()-2)</f>
        <v/>
      </c>
      <c r="G239" s="22" t="str">
        <f ca="1" t="shared" si="212"/>
        <v/>
      </c>
      <c r="H239" s="31" t="str">
        <f ca="1" t="shared" si="213"/>
        <v/>
      </c>
      <c r="I239" s="31"/>
      <c r="K239" s="22" t="str">
        <f ca="1">IF(OR(使用指南!$E$30&lt;&gt;"√",$F239=""),"",$F239)</f>
        <v/>
      </c>
      <c r="L239" s="22" t="str">
        <f ca="1" t="shared" si="214"/>
        <v/>
      </c>
      <c r="M239" s="39"/>
      <c r="N239" s="39"/>
      <c r="O239" s="39"/>
      <c r="P239" s="66" t="str">
        <f ca="1">IF($K239="","",IF(T239&lt;&gt;"","/",IF(比赛操作!$C$10="手动编排",$M239+$N239,IF(比赛操作!$C$10="抽签编排",417-VLOOKUP(L239,I:K,3,0)))))</f>
        <v/>
      </c>
      <c r="Q239" s="33" t="str">
        <f ca="1">IF($K239="","",IF(T239&lt;&gt;"","/",RANK($P239,$P$3:$P$434)+COUNTIF($P$3:$P239,$P239)-1))</f>
        <v/>
      </c>
      <c r="R239" s="33" t="str">
        <f ca="1" t="shared" si="215"/>
        <v/>
      </c>
      <c r="S239" s="70">
        <f ca="1" t="shared" si="216"/>
        <v>0</v>
      </c>
      <c r="T239" s="31"/>
      <c r="U239" s="67" t="str">
        <f ca="1" t="shared" si="241"/>
        <v/>
      </c>
      <c r="V239" s="67" t="str">
        <f ca="1" t="shared" si="242"/>
        <v/>
      </c>
      <c r="W239" s="67" t="str">
        <f ca="1" t="shared" si="243"/>
        <v/>
      </c>
      <c r="X239" s="67" t="str">
        <f ca="1" t="shared" si="244"/>
        <v/>
      </c>
      <c r="Y239" s="67" t="str">
        <f ca="1" t="shared" si="245"/>
        <v/>
      </c>
      <c r="Z239" s="67" t="str">
        <f ca="1" t="shared" si="246"/>
        <v/>
      </c>
      <c r="AA239" s="67" t="str">
        <f ca="1" t="shared" si="247"/>
        <v/>
      </c>
      <c r="AB239" s="67" t="str">
        <f ca="1" t="shared" si="248"/>
        <v/>
      </c>
      <c r="AQ239" s="70"/>
      <c r="AR239" s="70"/>
      <c r="AS239" s="70">
        <f ca="1" t="shared" si="204"/>
        <v>0</v>
      </c>
      <c r="AT239" s="31"/>
      <c r="BQ239" s="70"/>
      <c r="BR239" s="70"/>
      <c r="BS239" s="70">
        <f ca="1" t="shared" si="205"/>
        <v>0</v>
      </c>
      <c r="BT239" s="31"/>
      <c r="CQ239" s="70"/>
      <c r="CR239" s="70"/>
      <c r="CS239" s="70">
        <f ca="1" t="shared" si="206"/>
        <v>0</v>
      </c>
      <c r="CT239" s="31"/>
      <c r="DQ239" s="70"/>
      <c r="DR239" s="70"/>
      <c r="DS239" s="70">
        <f ca="1" t="shared" si="207"/>
        <v>0</v>
      </c>
      <c r="DT239" s="31"/>
      <c r="EQ239" s="70"/>
      <c r="ER239" s="70"/>
      <c r="ES239" s="70">
        <f ca="1" t="shared" si="208"/>
        <v>0</v>
      </c>
      <c r="ET239" s="31"/>
      <c r="FQ239" s="70"/>
      <c r="FR239" s="70"/>
      <c r="FS239" s="70">
        <f ca="1" t="shared" si="209"/>
        <v>0</v>
      </c>
      <c r="FT239" s="31"/>
      <c r="GQ239" s="70"/>
      <c r="GR239" s="70"/>
      <c r="GS239" s="70">
        <f ca="1" t="shared" si="210"/>
        <v>0</v>
      </c>
      <c r="GT239" s="31"/>
      <c r="HQ239" s="70"/>
      <c r="HR239" s="70"/>
      <c r="HS239" s="70">
        <f ca="1" t="shared" si="211"/>
        <v>0</v>
      </c>
      <c r="HT239" s="31"/>
    </row>
    <row r="240" spans="1:228">
      <c r="A240" s="22" t="str">
        <f>IF(OR(使用指南!$E$30="",比赛操作!$C$10="",$E240=""),"",ROW())</f>
        <v/>
      </c>
      <c r="B240" s="22" t="str">
        <f>IF(OR(使用指南!$E$30="",比赛操作!$C$10="",$E240=""),"",RANK($A240,$A$3:$A$514,1))</f>
        <v/>
      </c>
      <c r="C240" s="22" t="str">
        <f ca="1">IF(OR(使用指南!$E$30="",比赛操作!$C$10="",$E240=""),"",IF(比赛操作!$C$10="抽签编排",RAND(),ROW()-2))</f>
        <v/>
      </c>
      <c r="D240" s="22" t="str">
        <f ca="1" t="shared" si="203"/>
        <v/>
      </c>
      <c r="E240" s="31"/>
      <c r="F240" s="22" t="str">
        <f ca="1">IF(OR(使用指南!$E$30&lt;&gt;"√",COUNTA($E$3:$E$514)&lt;ROW()-2,COUNTBLANK($C$3:$C$514)=512),"",ROW()-2)</f>
        <v/>
      </c>
      <c r="G240" s="22" t="str">
        <f ca="1" t="shared" si="212"/>
        <v/>
      </c>
      <c r="H240" s="31" t="str">
        <f ca="1" t="shared" si="213"/>
        <v/>
      </c>
      <c r="I240" s="31"/>
      <c r="K240" s="22" t="str">
        <f ca="1">IF(OR(使用指南!$E$30&lt;&gt;"√",$F240=""),"",$F240)</f>
        <v/>
      </c>
      <c r="L240" s="22" t="str">
        <f ca="1" t="shared" si="214"/>
        <v/>
      </c>
      <c r="M240" s="39"/>
      <c r="N240" s="39"/>
      <c r="O240" s="39"/>
      <c r="P240" s="66" t="str">
        <f ca="1">IF($K240="","",IF(T240&lt;&gt;"","/",IF(比赛操作!$C$10="手动编排",$M240+$N240,IF(比赛操作!$C$10="抽签编排",417-VLOOKUP(L240,I:K,3,0)))))</f>
        <v/>
      </c>
      <c r="Q240" s="33" t="str">
        <f ca="1">IF($K240="","",IF(T240&lt;&gt;"","/",RANK($P240,$P$3:$P$434)+COUNTIF($P$3:$P240,$P240)-1))</f>
        <v/>
      </c>
      <c r="R240" s="33" t="str">
        <f ca="1" t="shared" si="215"/>
        <v/>
      </c>
      <c r="S240" s="70">
        <f ca="1" t="shared" si="216"/>
        <v>0</v>
      </c>
      <c r="T240" s="31"/>
      <c r="U240" s="67" t="str">
        <f ca="1" t="shared" si="241"/>
        <v/>
      </c>
      <c r="V240" s="67" t="str">
        <f ca="1" t="shared" si="242"/>
        <v/>
      </c>
      <c r="W240" s="67" t="str">
        <f ca="1" t="shared" si="243"/>
        <v/>
      </c>
      <c r="X240" s="67" t="str">
        <f ca="1" t="shared" si="244"/>
        <v/>
      </c>
      <c r="Y240" s="67" t="str">
        <f ca="1" t="shared" si="245"/>
        <v/>
      </c>
      <c r="Z240" s="67" t="str">
        <f ca="1" t="shared" si="246"/>
        <v/>
      </c>
      <c r="AA240" s="67" t="str">
        <f ca="1" t="shared" si="247"/>
        <v/>
      </c>
      <c r="AB240" s="67" t="str">
        <f ca="1" t="shared" si="248"/>
        <v/>
      </c>
      <c r="AQ240" s="70"/>
      <c r="AR240" s="70"/>
      <c r="AS240" s="70">
        <f ca="1" t="shared" si="204"/>
        <v>0</v>
      </c>
      <c r="AT240" s="31"/>
      <c r="BQ240" s="70"/>
      <c r="BR240" s="70"/>
      <c r="BS240" s="70">
        <f ca="1" t="shared" si="205"/>
        <v>0</v>
      </c>
      <c r="BT240" s="31"/>
      <c r="CQ240" s="70"/>
      <c r="CR240" s="70"/>
      <c r="CS240" s="70">
        <f ca="1" t="shared" si="206"/>
        <v>0</v>
      </c>
      <c r="CT240" s="31"/>
      <c r="DQ240" s="70"/>
      <c r="DR240" s="70"/>
      <c r="DS240" s="70">
        <f ca="1" t="shared" si="207"/>
        <v>0</v>
      </c>
      <c r="DT240" s="31"/>
      <c r="EQ240" s="70"/>
      <c r="ER240" s="70"/>
      <c r="ES240" s="70">
        <f ca="1" t="shared" si="208"/>
        <v>0</v>
      </c>
      <c r="ET240" s="31"/>
      <c r="FQ240" s="70"/>
      <c r="FR240" s="70"/>
      <c r="FS240" s="70">
        <f ca="1" t="shared" si="209"/>
        <v>0</v>
      </c>
      <c r="FT240" s="31"/>
      <c r="GQ240" s="70"/>
      <c r="GR240" s="70"/>
      <c r="GS240" s="70">
        <f ca="1" t="shared" si="210"/>
        <v>0</v>
      </c>
      <c r="GT240" s="31"/>
      <c r="HQ240" s="70"/>
      <c r="HR240" s="70"/>
      <c r="HS240" s="70">
        <f ca="1" t="shared" si="211"/>
        <v>0</v>
      </c>
      <c r="HT240" s="31"/>
    </row>
    <row r="241" spans="1:228">
      <c r="A241" s="22" t="str">
        <f>IF(OR(使用指南!$E$30="",比赛操作!$C$10="",$E241=""),"",ROW())</f>
        <v/>
      </c>
      <c r="B241" s="22" t="str">
        <f>IF(OR(使用指南!$E$30="",比赛操作!$C$10="",$E241=""),"",RANK($A241,$A$3:$A$514,1))</f>
        <v/>
      </c>
      <c r="C241" s="22" t="str">
        <f ca="1">IF(OR(使用指南!$E$30="",比赛操作!$C$10="",$E241=""),"",IF(比赛操作!$C$10="抽签编排",RAND(),ROW()-2))</f>
        <v/>
      </c>
      <c r="D241" s="22" t="str">
        <f ca="1" t="shared" si="203"/>
        <v/>
      </c>
      <c r="E241" s="31"/>
      <c r="F241" s="22" t="str">
        <f ca="1">IF(OR(使用指南!$E$30&lt;&gt;"√",COUNTA($E$3:$E$514)&lt;ROW()-2,COUNTBLANK($C$3:$C$514)=512),"",ROW()-2)</f>
        <v/>
      </c>
      <c r="G241" s="22" t="str">
        <f ca="1" t="shared" si="212"/>
        <v/>
      </c>
      <c r="H241" s="31" t="str">
        <f ca="1" t="shared" si="213"/>
        <v/>
      </c>
      <c r="I241" s="31"/>
      <c r="K241" s="22" t="str">
        <f ca="1">IF(OR(使用指南!$E$30&lt;&gt;"√",$F241=""),"",$F241)</f>
        <v/>
      </c>
      <c r="L241" s="22" t="str">
        <f ca="1" t="shared" si="214"/>
        <v/>
      </c>
      <c r="M241" s="39"/>
      <c r="N241" s="39"/>
      <c r="O241" s="39"/>
      <c r="P241" s="66" t="str">
        <f ca="1">IF($K241="","",IF(T241&lt;&gt;"","/",IF(比赛操作!$C$10="手动编排",$M241+$N241,IF(比赛操作!$C$10="抽签编排",417-VLOOKUP(L241,I:K,3,0)))))</f>
        <v/>
      </c>
      <c r="Q241" s="33" t="str">
        <f ca="1">IF($K241="","",IF(T241&lt;&gt;"","/",RANK($P241,$P$3:$P$434)+COUNTIF($P$3:$P241,$P241)-1))</f>
        <v/>
      </c>
      <c r="R241" s="33" t="str">
        <f ca="1" t="shared" si="215"/>
        <v/>
      </c>
      <c r="S241" s="70">
        <f ca="1" t="shared" si="216"/>
        <v>0</v>
      </c>
      <c r="T241" s="31"/>
      <c r="U241" s="67" t="str">
        <f ca="1" t="shared" si="241"/>
        <v/>
      </c>
      <c r="V241" s="67" t="str">
        <f ca="1" t="shared" si="242"/>
        <v/>
      </c>
      <c r="W241" s="67" t="str">
        <f ca="1" t="shared" si="243"/>
        <v/>
      </c>
      <c r="X241" s="67" t="str">
        <f ca="1" t="shared" si="244"/>
        <v/>
      </c>
      <c r="Y241" s="67" t="str">
        <f ca="1" t="shared" si="245"/>
        <v/>
      </c>
      <c r="Z241" s="67" t="str">
        <f ca="1" t="shared" si="246"/>
        <v/>
      </c>
      <c r="AA241" s="67" t="str">
        <f ca="1" t="shared" si="247"/>
        <v/>
      </c>
      <c r="AB241" s="67" t="str">
        <f ca="1" t="shared" si="248"/>
        <v/>
      </c>
      <c r="AQ241" s="70"/>
      <c r="AR241" s="70"/>
      <c r="AS241" s="70">
        <f ca="1" t="shared" si="204"/>
        <v>0</v>
      </c>
      <c r="AT241" s="31"/>
      <c r="BQ241" s="70"/>
      <c r="BR241" s="70"/>
      <c r="BS241" s="70">
        <f ca="1" t="shared" si="205"/>
        <v>0</v>
      </c>
      <c r="BT241" s="31"/>
      <c r="CQ241" s="70"/>
      <c r="CR241" s="70"/>
      <c r="CS241" s="70">
        <f ca="1" t="shared" si="206"/>
        <v>0</v>
      </c>
      <c r="CT241" s="31"/>
      <c r="DQ241" s="70"/>
      <c r="DR241" s="70"/>
      <c r="DS241" s="70">
        <f ca="1" t="shared" si="207"/>
        <v>0</v>
      </c>
      <c r="DT241" s="31"/>
      <c r="EQ241" s="70"/>
      <c r="ER241" s="70"/>
      <c r="ES241" s="70">
        <f ca="1" t="shared" si="208"/>
        <v>0</v>
      </c>
      <c r="ET241" s="31"/>
      <c r="FQ241" s="70"/>
      <c r="FR241" s="70"/>
      <c r="FS241" s="70">
        <f ca="1" t="shared" si="209"/>
        <v>0</v>
      </c>
      <c r="FT241" s="31"/>
      <c r="GQ241" s="70"/>
      <c r="GR241" s="70"/>
      <c r="GS241" s="70">
        <f ca="1" t="shared" si="210"/>
        <v>0</v>
      </c>
      <c r="GT241" s="31"/>
      <c r="HQ241" s="70"/>
      <c r="HR241" s="70"/>
      <c r="HS241" s="70">
        <f ca="1" t="shared" si="211"/>
        <v>0</v>
      </c>
      <c r="HT241" s="31"/>
    </row>
    <row r="242" spans="1:228">
      <c r="A242" s="22" t="str">
        <f>IF(OR(使用指南!$E$30="",比赛操作!$C$10="",$E242=""),"",ROW())</f>
        <v/>
      </c>
      <c r="B242" s="22" t="str">
        <f>IF(OR(使用指南!$E$30="",比赛操作!$C$10="",$E242=""),"",RANK($A242,$A$3:$A$514,1))</f>
        <v/>
      </c>
      <c r="C242" s="22" t="str">
        <f ca="1">IF(OR(使用指南!$E$30="",比赛操作!$C$10="",$E242=""),"",IF(比赛操作!$C$10="抽签编排",RAND(),ROW()-2))</f>
        <v/>
      </c>
      <c r="D242" s="22" t="str">
        <f ca="1" t="shared" si="203"/>
        <v/>
      </c>
      <c r="E242" s="31"/>
      <c r="F242" s="22" t="str">
        <f ca="1">IF(OR(使用指南!$E$30&lt;&gt;"√",COUNTA($E$3:$E$514)&lt;ROW()-2,COUNTBLANK($C$3:$C$514)=512),"",ROW()-2)</f>
        <v/>
      </c>
      <c r="G242" s="22" t="str">
        <f ca="1" t="shared" si="212"/>
        <v/>
      </c>
      <c r="H242" s="31" t="str">
        <f ca="1" t="shared" si="213"/>
        <v/>
      </c>
      <c r="I242" s="31"/>
      <c r="K242" s="22" t="str">
        <f ca="1">IF(OR(使用指南!$E$30&lt;&gt;"√",$F242=""),"",$F242)</f>
        <v/>
      </c>
      <c r="L242" s="22" t="str">
        <f ca="1" t="shared" si="214"/>
        <v/>
      </c>
      <c r="M242" s="39"/>
      <c r="N242" s="39"/>
      <c r="O242" s="39"/>
      <c r="P242" s="66" t="str">
        <f ca="1">IF($K242="","",IF(T242&lt;&gt;"","/",IF(比赛操作!$C$10="手动编排",$M242+$N242,IF(比赛操作!$C$10="抽签编排",417-VLOOKUP(L242,I:K,3,0)))))</f>
        <v/>
      </c>
      <c r="Q242" s="33" t="str">
        <f ca="1">IF($K242="","",IF(T242&lt;&gt;"","/",RANK($P242,$P$3:$P$434)+COUNTIF($P$3:$P242,$P242)-1))</f>
        <v/>
      </c>
      <c r="R242" s="33" t="str">
        <f ca="1" t="shared" si="215"/>
        <v/>
      </c>
      <c r="S242" s="70">
        <f ca="1" t="shared" si="216"/>
        <v>0</v>
      </c>
      <c r="T242" s="31"/>
      <c r="U242" s="67" t="str">
        <f ca="1" t="shared" si="241"/>
        <v/>
      </c>
      <c r="V242" s="67" t="str">
        <f ca="1" t="shared" si="242"/>
        <v/>
      </c>
      <c r="W242" s="67" t="str">
        <f ca="1" t="shared" si="243"/>
        <v/>
      </c>
      <c r="X242" s="67" t="str">
        <f ca="1" t="shared" si="244"/>
        <v/>
      </c>
      <c r="Y242" s="67" t="str">
        <f ca="1" t="shared" si="245"/>
        <v/>
      </c>
      <c r="Z242" s="67" t="str">
        <f ca="1" t="shared" si="246"/>
        <v/>
      </c>
      <c r="AA242" s="67" t="str">
        <f ca="1" t="shared" si="247"/>
        <v/>
      </c>
      <c r="AB242" s="67" t="str">
        <f ca="1" t="shared" si="248"/>
        <v/>
      </c>
      <c r="AQ242" s="70"/>
      <c r="AR242" s="70"/>
      <c r="AS242" s="70">
        <f ca="1" t="shared" si="204"/>
        <v>0</v>
      </c>
      <c r="AT242" s="31"/>
      <c r="BQ242" s="70"/>
      <c r="BR242" s="70"/>
      <c r="BS242" s="70">
        <f ca="1" t="shared" si="205"/>
        <v>0</v>
      </c>
      <c r="BT242" s="31"/>
      <c r="CQ242" s="70"/>
      <c r="CR242" s="70"/>
      <c r="CS242" s="70">
        <f ca="1" t="shared" si="206"/>
        <v>0</v>
      </c>
      <c r="CT242" s="31"/>
      <c r="DQ242" s="70"/>
      <c r="DR242" s="70"/>
      <c r="DS242" s="70">
        <f ca="1" t="shared" si="207"/>
        <v>0</v>
      </c>
      <c r="DT242" s="31"/>
      <c r="EQ242" s="70"/>
      <c r="ER242" s="70"/>
      <c r="ES242" s="70">
        <f ca="1" t="shared" si="208"/>
        <v>0</v>
      </c>
      <c r="ET242" s="31"/>
      <c r="FQ242" s="70"/>
      <c r="FR242" s="70"/>
      <c r="FS242" s="70">
        <f ca="1" t="shared" si="209"/>
        <v>0</v>
      </c>
      <c r="FT242" s="31"/>
      <c r="GQ242" s="70"/>
      <c r="GR242" s="70"/>
      <c r="GS242" s="70">
        <f ca="1" t="shared" si="210"/>
        <v>0</v>
      </c>
      <c r="GT242" s="31"/>
      <c r="HQ242" s="70"/>
      <c r="HR242" s="70"/>
      <c r="HS242" s="70">
        <f ca="1" t="shared" si="211"/>
        <v>0</v>
      </c>
      <c r="HT242" s="31"/>
    </row>
    <row r="243" spans="1:228">
      <c r="A243" s="22" t="str">
        <f>IF(OR(使用指南!$E$30="",比赛操作!$C$10="",$E243=""),"",ROW())</f>
        <v/>
      </c>
      <c r="B243" s="22" t="str">
        <f>IF(OR(使用指南!$E$30="",比赛操作!$C$10="",$E243=""),"",RANK($A243,$A$3:$A$514,1))</f>
        <v/>
      </c>
      <c r="C243" s="22" t="str">
        <f ca="1">IF(OR(使用指南!$E$30="",比赛操作!$C$10="",$E243=""),"",IF(比赛操作!$C$10="抽签编排",RAND(),ROW()-2))</f>
        <v/>
      </c>
      <c r="D243" s="22" t="str">
        <f ca="1" t="shared" si="203"/>
        <v/>
      </c>
      <c r="E243" s="31"/>
      <c r="F243" s="22" t="str">
        <f ca="1">IF(OR(使用指南!$E$30&lt;&gt;"√",COUNTA($E$3:$E$514)&lt;ROW()-2,COUNTBLANK($C$3:$C$514)=512),"",ROW()-2)</f>
        <v/>
      </c>
      <c r="G243" s="22" t="str">
        <f ca="1" t="shared" si="212"/>
        <v/>
      </c>
      <c r="H243" s="31" t="str">
        <f ca="1" t="shared" si="213"/>
        <v/>
      </c>
      <c r="I243" s="31"/>
      <c r="K243" s="22" t="str">
        <f ca="1">IF(OR(使用指南!$E$30&lt;&gt;"√",$F243=""),"",$F243)</f>
        <v/>
      </c>
      <c r="L243" s="22" t="str">
        <f ca="1" t="shared" si="214"/>
        <v/>
      </c>
      <c r="M243" s="39"/>
      <c r="N243" s="39"/>
      <c r="O243" s="39"/>
      <c r="P243" s="66" t="str">
        <f ca="1">IF($K243="","",IF(T243&lt;&gt;"","/",IF(比赛操作!$C$10="手动编排",$M243+$N243,IF(比赛操作!$C$10="抽签编排",417-VLOOKUP(L243,I:K,3,0)))))</f>
        <v/>
      </c>
      <c r="Q243" s="33" t="str">
        <f ca="1">IF($K243="","",IF(T243&lt;&gt;"","/",RANK($P243,$P$3:$P$434)+COUNTIF($P$3:$P243,$P243)-1))</f>
        <v/>
      </c>
      <c r="R243" s="33" t="str">
        <f ca="1" t="shared" si="215"/>
        <v/>
      </c>
      <c r="S243" s="70">
        <f ca="1" t="shared" si="216"/>
        <v>0</v>
      </c>
      <c r="T243" s="31"/>
      <c r="U243" s="67" t="str">
        <f ca="1" t="shared" si="241"/>
        <v/>
      </c>
      <c r="V243" s="67" t="str">
        <f ca="1" t="shared" si="242"/>
        <v/>
      </c>
      <c r="W243" s="67" t="str">
        <f ca="1" t="shared" si="243"/>
        <v/>
      </c>
      <c r="X243" s="67" t="str">
        <f ca="1" t="shared" si="244"/>
        <v/>
      </c>
      <c r="Y243" s="67" t="str">
        <f ca="1" t="shared" si="245"/>
        <v/>
      </c>
      <c r="Z243" s="67" t="str">
        <f ca="1" t="shared" si="246"/>
        <v/>
      </c>
      <c r="AA243" s="67" t="str">
        <f ca="1" t="shared" si="247"/>
        <v/>
      </c>
      <c r="AB243" s="67" t="str">
        <f ca="1" t="shared" si="248"/>
        <v/>
      </c>
      <c r="AQ243" s="70"/>
      <c r="AR243" s="70"/>
      <c r="AS243" s="70">
        <f ca="1" t="shared" si="204"/>
        <v>0</v>
      </c>
      <c r="AT243" s="31"/>
      <c r="BQ243" s="70"/>
      <c r="BR243" s="70"/>
      <c r="BS243" s="70">
        <f ca="1" t="shared" si="205"/>
        <v>0</v>
      </c>
      <c r="BT243" s="31"/>
      <c r="CQ243" s="70"/>
      <c r="CR243" s="70"/>
      <c r="CS243" s="70">
        <f ca="1" t="shared" si="206"/>
        <v>0</v>
      </c>
      <c r="CT243" s="31"/>
      <c r="DQ243" s="70"/>
      <c r="DR243" s="70"/>
      <c r="DS243" s="70">
        <f ca="1" t="shared" si="207"/>
        <v>0</v>
      </c>
      <c r="DT243" s="31"/>
      <c r="EQ243" s="70"/>
      <c r="ER243" s="70"/>
      <c r="ES243" s="70">
        <f ca="1" t="shared" si="208"/>
        <v>0</v>
      </c>
      <c r="ET243" s="31"/>
      <c r="FQ243" s="70"/>
      <c r="FR243" s="70"/>
      <c r="FS243" s="70">
        <f ca="1" t="shared" si="209"/>
        <v>0</v>
      </c>
      <c r="FT243" s="31"/>
      <c r="GQ243" s="70"/>
      <c r="GR243" s="70"/>
      <c r="GS243" s="70">
        <f ca="1" t="shared" si="210"/>
        <v>0</v>
      </c>
      <c r="GT243" s="31"/>
      <c r="HQ243" s="70"/>
      <c r="HR243" s="70"/>
      <c r="HS243" s="70">
        <f ca="1" t="shared" si="211"/>
        <v>0</v>
      </c>
      <c r="HT243" s="31"/>
    </row>
    <row r="244" spans="1:228">
      <c r="A244" s="22" t="str">
        <f>IF(OR(使用指南!$E$30="",比赛操作!$C$10="",$E244=""),"",ROW())</f>
        <v/>
      </c>
      <c r="B244" s="22" t="str">
        <f>IF(OR(使用指南!$E$30="",比赛操作!$C$10="",$E244=""),"",RANK($A244,$A$3:$A$514,1))</f>
        <v/>
      </c>
      <c r="C244" s="22" t="str">
        <f ca="1">IF(OR(使用指南!$E$30="",比赛操作!$C$10="",$E244=""),"",IF(比赛操作!$C$10="抽签编排",RAND(),ROW()-2))</f>
        <v/>
      </c>
      <c r="D244" s="22" t="str">
        <f ca="1" t="shared" si="203"/>
        <v/>
      </c>
      <c r="E244" s="31"/>
      <c r="F244" s="22" t="str">
        <f ca="1">IF(OR(使用指南!$E$30&lt;&gt;"√",COUNTA($E$3:$E$514)&lt;ROW()-2,COUNTBLANK($C$3:$C$514)=512),"",ROW()-2)</f>
        <v/>
      </c>
      <c r="G244" s="22" t="str">
        <f ca="1" t="shared" si="212"/>
        <v/>
      </c>
      <c r="H244" s="31" t="str">
        <f ca="1" t="shared" si="213"/>
        <v/>
      </c>
      <c r="I244" s="31"/>
      <c r="K244" s="22" t="str">
        <f ca="1">IF(OR(使用指南!$E$30&lt;&gt;"√",$F244=""),"",$F244)</f>
        <v/>
      </c>
      <c r="L244" s="22" t="str">
        <f ca="1" t="shared" si="214"/>
        <v/>
      </c>
      <c r="M244" s="39"/>
      <c r="N244" s="39"/>
      <c r="O244" s="39"/>
      <c r="P244" s="66" t="str">
        <f ca="1">IF($K244="","",IF(T244&lt;&gt;"","/",IF(比赛操作!$C$10="手动编排",$M244+$N244,IF(比赛操作!$C$10="抽签编排",417-VLOOKUP(L244,I:K,3,0)))))</f>
        <v/>
      </c>
      <c r="Q244" s="33" t="str">
        <f ca="1">IF($K244="","",IF(T244&lt;&gt;"","/",RANK($P244,$P$3:$P$434)+COUNTIF($P$3:$P244,$P244)-1))</f>
        <v/>
      </c>
      <c r="R244" s="33" t="str">
        <f ca="1" t="shared" si="215"/>
        <v/>
      </c>
      <c r="S244" s="70">
        <f ca="1" t="shared" si="216"/>
        <v>0</v>
      </c>
      <c r="T244" s="31"/>
      <c r="U244" s="67" t="str">
        <f ca="1" t="shared" ref="U244:U253" si="249">IF(INDIRECT(ADDRESS(ROW(),COLUMN($T:$T)+26*(COLUMN()-COLUMN($T:$T))))="","",INDIRECT(ADDRESS(ROW(),COLUMN($T:$T)+26*(COLUMN()-COLUMN($T:$T)))))</f>
        <v/>
      </c>
      <c r="V244" s="67" t="str">
        <f ca="1" t="shared" ref="V244:V253" si="250">IF(INDIRECT(ADDRESS(ROW(),COLUMN($T:$T)+26*(COLUMN()-COLUMN($T:$T))))="","",INDIRECT(ADDRESS(ROW(),COLUMN($T:$T)+26*(COLUMN()-COLUMN($T:$T)))))</f>
        <v/>
      </c>
      <c r="W244" s="67" t="str">
        <f ca="1" t="shared" ref="W244:W253" si="251">IF(INDIRECT(ADDRESS(ROW(),COLUMN($T:$T)+26*(COLUMN()-COLUMN($T:$T))))="","",INDIRECT(ADDRESS(ROW(),COLUMN($T:$T)+26*(COLUMN()-COLUMN($T:$T)))))</f>
        <v/>
      </c>
      <c r="X244" s="67" t="str">
        <f ca="1" t="shared" ref="X244:X253" si="252">IF(INDIRECT(ADDRESS(ROW(),COLUMN($T:$T)+26*(COLUMN()-COLUMN($T:$T))))="","",INDIRECT(ADDRESS(ROW(),COLUMN($T:$T)+26*(COLUMN()-COLUMN($T:$T)))))</f>
        <v/>
      </c>
      <c r="Y244" s="67" t="str">
        <f ca="1" t="shared" ref="Y244:Y253" si="253">IF(INDIRECT(ADDRESS(ROW(),COLUMN($T:$T)+26*(COLUMN()-COLUMN($T:$T))))="","",INDIRECT(ADDRESS(ROW(),COLUMN($T:$T)+26*(COLUMN()-COLUMN($T:$T)))))</f>
        <v/>
      </c>
      <c r="Z244" s="67" t="str">
        <f ca="1" t="shared" ref="Z244:Z253" si="254">IF(INDIRECT(ADDRESS(ROW(),COLUMN($T:$T)+26*(COLUMN()-COLUMN($T:$T))))="","",INDIRECT(ADDRESS(ROW(),COLUMN($T:$T)+26*(COLUMN()-COLUMN($T:$T)))))</f>
        <v/>
      </c>
      <c r="AA244" s="67" t="str">
        <f ca="1" t="shared" ref="AA244:AA253" si="255">IF(INDIRECT(ADDRESS(ROW(),COLUMN($T:$T)+26*(COLUMN()-COLUMN($T:$T))))="","",INDIRECT(ADDRESS(ROW(),COLUMN($T:$T)+26*(COLUMN()-COLUMN($T:$T)))))</f>
        <v/>
      </c>
      <c r="AB244" s="67" t="str">
        <f ca="1" t="shared" ref="AB244:AB253" si="256">IF(INDIRECT(ADDRESS(ROW(),COLUMN($T:$T)+26*(COLUMN()-COLUMN($T:$T))))="","",INDIRECT(ADDRESS(ROW(),COLUMN($T:$T)+26*(COLUMN()-COLUMN($T:$T)))))</f>
        <v/>
      </c>
      <c r="AQ244" s="70"/>
      <c r="AR244" s="70"/>
      <c r="AS244" s="70">
        <f ca="1" t="shared" si="204"/>
        <v>0</v>
      </c>
      <c r="AT244" s="31"/>
      <c r="BQ244" s="70"/>
      <c r="BR244" s="70"/>
      <c r="BS244" s="70">
        <f ca="1" t="shared" si="205"/>
        <v>0</v>
      </c>
      <c r="BT244" s="31"/>
      <c r="CQ244" s="70"/>
      <c r="CR244" s="70"/>
      <c r="CS244" s="70">
        <f ca="1" t="shared" si="206"/>
        <v>0</v>
      </c>
      <c r="CT244" s="31"/>
      <c r="DQ244" s="70"/>
      <c r="DR244" s="70"/>
      <c r="DS244" s="70">
        <f ca="1" t="shared" si="207"/>
        <v>0</v>
      </c>
      <c r="DT244" s="31"/>
      <c r="EQ244" s="70"/>
      <c r="ER244" s="70"/>
      <c r="ES244" s="70">
        <f ca="1" t="shared" si="208"/>
        <v>0</v>
      </c>
      <c r="ET244" s="31"/>
      <c r="FQ244" s="70"/>
      <c r="FR244" s="70"/>
      <c r="FS244" s="70">
        <f ca="1" t="shared" si="209"/>
        <v>0</v>
      </c>
      <c r="FT244" s="31"/>
      <c r="GQ244" s="70"/>
      <c r="GR244" s="70"/>
      <c r="GS244" s="70">
        <f ca="1" t="shared" si="210"/>
        <v>0</v>
      </c>
      <c r="GT244" s="31"/>
      <c r="HQ244" s="70"/>
      <c r="HR244" s="70"/>
      <c r="HS244" s="70">
        <f ca="1" t="shared" si="211"/>
        <v>0</v>
      </c>
      <c r="HT244" s="31"/>
    </row>
    <row r="245" spans="1:228">
      <c r="A245" s="22" t="str">
        <f>IF(OR(使用指南!$E$30="",比赛操作!$C$10="",$E245=""),"",ROW())</f>
        <v/>
      </c>
      <c r="B245" s="22" t="str">
        <f>IF(OR(使用指南!$E$30="",比赛操作!$C$10="",$E245=""),"",RANK($A245,$A$3:$A$514,1))</f>
        <v/>
      </c>
      <c r="C245" s="22" t="str">
        <f ca="1">IF(OR(使用指南!$E$30="",比赛操作!$C$10="",$E245=""),"",IF(比赛操作!$C$10="抽签编排",RAND(),ROW()-2))</f>
        <v/>
      </c>
      <c r="D245" s="22" t="str">
        <f ca="1" t="shared" si="203"/>
        <v/>
      </c>
      <c r="E245" s="31"/>
      <c r="F245" s="22" t="str">
        <f ca="1">IF(OR(使用指南!$E$30&lt;&gt;"√",COUNTA($E$3:$E$514)&lt;ROW()-2,COUNTBLANK($C$3:$C$514)=512),"",ROW()-2)</f>
        <v/>
      </c>
      <c r="G245" s="22" t="str">
        <f ca="1" t="shared" si="212"/>
        <v/>
      </c>
      <c r="H245" s="31" t="str">
        <f ca="1" t="shared" si="213"/>
        <v/>
      </c>
      <c r="I245" s="31"/>
      <c r="K245" s="22" t="str">
        <f ca="1">IF(OR(使用指南!$E$30&lt;&gt;"√",$F245=""),"",$F245)</f>
        <v/>
      </c>
      <c r="L245" s="22" t="str">
        <f ca="1" t="shared" si="214"/>
        <v/>
      </c>
      <c r="M245" s="39"/>
      <c r="N245" s="39"/>
      <c r="O245" s="39"/>
      <c r="P245" s="66" t="str">
        <f ca="1">IF($K245="","",IF(T245&lt;&gt;"","/",IF(比赛操作!$C$10="手动编排",$M245+$N245,IF(比赛操作!$C$10="抽签编排",417-VLOOKUP(L245,I:K,3,0)))))</f>
        <v/>
      </c>
      <c r="Q245" s="33" t="str">
        <f ca="1">IF($K245="","",IF(T245&lt;&gt;"","/",RANK($P245,$P$3:$P$434)+COUNTIF($P$3:$P245,$P245)-1))</f>
        <v/>
      </c>
      <c r="R245" s="33" t="str">
        <f ca="1" t="shared" si="215"/>
        <v/>
      </c>
      <c r="S245" s="70">
        <f ca="1" t="shared" si="216"/>
        <v>0</v>
      </c>
      <c r="T245" s="31"/>
      <c r="U245" s="67" t="str">
        <f ca="1" t="shared" si="249"/>
        <v/>
      </c>
      <c r="V245" s="67" t="str">
        <f ca="1" t="shared" si="250"/>
        <v/>
      </c>
      <c r="W245" s="67" t="str">
        <f ca="1" t="shared" si="251"/>
        <v/>
      </c>
      <c r="X245" s="67" t="str">
        <f ca="1" t="shared" si="252"/>
        <v/>
      </c>
      <c r="Y245" s="67" t="str">
        <f ca="1" t="shared" si="253"/>
        <v/>
      </c>
      <c r="Z245" s="67" t="str">
        <f ca="1" t="shared" si="254"/>
        <v/>
      </c>
      <c r="AA245" s="67" t="str">
        <f ca="1" t="shared" si="255"/>
        <v/>
      </c>
      <c r="AB245" s="67" t="str">
        <f ca="1" t="shared" si="256"/>
        <v/>
      </c>
      <c r="AQ245" s="70"/>
      <c r="AR245" s="70"/>
      <c r="AS245" s="70">
        <f ca="1" t="shared" si="204"/>
        <v>0</v>
      </c>
      <c r="AT245" s="31"/>
      <c r="BQ245" s="70"/>
      <c r="BR245" s="70"/>
      <c r="BS245" s="70">
        <f ca="1" t="shared" si="205"/>
        <v>0</v>
      </c>
      <c r="BT245" s="31"/>
      <c r="CQ245" s="70"/>
      <c r="CR245" s="70"/>
      <c r="CS245" s="70">
        <f ca="1" t="shared" si="206"/>
        <v>0</v>
      </c>
      <c r="CT245" s="31"/>
      <c r="DQ245" s="70"/>
      <c r="DR245" s="70"/>
      <c r="DS245" s="70">
        <f ca="1" t="shared" si="207"/>
        <v>0</v>
      </c>
      <c r="DT245" s="31"/>
      <c r="EQ245" s="70"/>
      <c r="ER245" s="70"/>
      <c r="ES245" s="70">
        <f ca="1" t="shared" si="208"/>
        <v>0</v>
      </c>
      <c r="ET245" s="31"/>
      <c r="FQ245" s="70"/>
      <c r="FR245" s="70"/>
      <c r="FS245" s="70">
        <f ca="1" t="shared" si="209"/>
        <v>0</v>
      </c>
      <c r="FT245" s="31"/>
      <c r="GQ245" s="70"/>
      <c r="GR245" s="70"/>
      <c r="GS245" s="70">
        <f ca="1" t="shared" si="210"/>
        <v>0</v>
      </c>
      <c r="GT245" s="31"/>
      <c r="HQ245" s="70"/>
      <c r="HR245" s="70"/>
      <c r="HS245" s="70">
        <f ca="1" t="shared" si="211"/>
        <v>0</v>
      </c>
      <c r="HT245" s="31"/>
    </row>
    <row r="246" spans="1:228">
      <c r="A246" s="22" t="str">
        <f>IF(OR(使用指南!$E$30="",比赛操作!$C$10="",$E246=""),"",ROW())</f>
        <v/>
      </c>
      <c r="B246" s="22" t="str">
        <f>IF(OR(使用指南!$E$30="",比赛操作!$C$10="",$E246=""),"",RANK($A246,$A$3:$A$514,1))</f>
        <v/>
      </c>
      <c r="C246" s="22" t="str">
        <f ca="1">IF(OR(使用指南!$E$30="",比赛操作!$C$10="",$E246=""),"",IF(比赛操作!$C$10="抽签编排",RAND(),ROW()-2))</f>
        <v/>
      </c>
      <c r="D246" s="22" t="str">
        <f ca="1" t="shared" si="203"/>
        <v/>
      </c>
      <c r="E246" s="31"/>
      <c r="F246" s="22" t="str">
        <f ca="1">IF(OR(使用指南!$E$30&lt;&gt;"√",COUNTA($E$3:$E$514)&lt;ROW()-2,COUNTBLANK($C$3:$C$514)=512),"",ROW()-2)</f>
        <v/>
      </c>
      <c r="G246" s="22" t="str">
        <f ca="1" t="shared" si="212"/>
        <v/>
      </c>
      <c r="H246" s="31" t="str">
        <f ca="1" t="shared" si="213"/>
        <v/>
      </c>
      <c r="I246" s="31"/>
      <c r="K246" s="22" t="str">
        <f ca="1">IF(OR(使用指南!$E$30&lt;&gt;"√",$F246=""),"",$F246)</f>
        <v/>
      </c>
      <c r="L246" s="22" t="str">
        <f ca="1" t="shared" si="214"/>
        <v/>
      </c>
      <c r="M246" s="39"/>
      <c r="N246" s="39"/>
      <c r="O246" s="39"/>
      <c r="P246" s="66" t="str">
        <f ca="1">IF($K246="","",IF(T246&lt;&gt;"","/",IF(比赛操作!$C$10="手动编排",$M246+$N246,IF(比赛操作!$C$10="抽签编排",417-VLOOKUP(L246,I:K,3,0)))))</f>
        <v/>
      </c>
      <c r="Q246" s="33" t="str">
        <f ca="1">IF($K246="","",IF(T246&lt;&gt;"","/",RANK($P246,$P$3:$P$434)+COUNTIF($P$3:$P246,$P246)-1))</f>
        <v/>
      </c>
      <c r="R246" s="33" t="str">
        <f ca="1" t="shared" si="215"/>
        <v/>
      </c>
      <c r="S246" s="70">
        <f ca="1" t="shared" si="216"/>
        <v>0</v>
      </c>
      <c r="T246" s="31"/>
      <c r="U246" s="67" t="str">
        <f ca="1" t="shared" si="249"/>
        <v/>
      </c>
      <c r="V246" s="67" t="str">
        <f ca="1" t="shared" si="250"/>
        <v/>
      </c>
      <c r="W246" s="67" t="str">
        <f ca="1" t="shared" si="251"/>
        <v/>
      </c>
      <c r="X246" s="67" t="str">
        <f ca="1" t="shared" si="252"/>
        <v/>
      </c>
      <c r="Y246" s="67" t="str">
        <f ca="1" t="shared" si="253"/>
        <v/>
      </c>
      <c r="Z246" s="67" t="str">
        <f ca="1" t="shared" si="254"/>
        <v/>
      </c>
      <c r="AA246" s="67" t="str">
        <f ca="1" t="shared" si="255"/>
        <v/>
      </c>
      <c r="AB246" s="67" t="str">
        <f ca="1" t="shared" si="256"/>
        <v/>
      </c>
      <c r="AQ246" s="70"/>
      <c r="AR246" s="70"/>
      <c r="AS246" s="70">
        <f ca="1" t="shared" si="204"/>
        <v>0</v>
      </c>
      <c r="AT246" s="31"/>
      <c r="BQ246" s="70"/>
      <c r="BR246" s="70"/>
      <c r="BS246" s="70">
        <f ca="1" t="shared" si="205"/>
        <v>0</v>
      </c>
      <c r="BT246" s="31"/>
      <c r="CQ246" s="70"/>
      <c r="CR246" s="70"/>
      <c r="CS246" s="70">
        <f ca="1" t="shared" si="206"/>
        <v>0</v>
      </c>
      <c r="CT246" s="31"/>
      <c r="DQ246" s="70"/>
      <c r="DR246" s="70"/>
      <c r="DS246" s="70">
        <f ca="1" t="shared" si="207"/>
        <v>0</v>
      </c>
      <c r="DT246" s="31"/>
      <c r="EQ246" s="70"/>
      <c r="ER246" s="70"/>
      <c r="ES246" s="70">
        <f ca="1" t="shared" si="208"/>
        <v>0</v>
      </c>
      <c r="ET246" s="31"/>
      <c r="FQ246" s="70"/>
      <c r="FR246" s="70"/>
      <c r="FS246" s="70">
        <f ca="1" t="shared" si="209"/>
        <v>0</v>
      </c>
      <c r="FT246" s="31"/>
      <c r="GQ246" s="70"/>
      <c r="GR246" s="70"/>
      <c r="GS246" s="70">
        <f ca="1" t="shared" si="210"/>
        <v>0</v>
      </c>
      <c r="GT246" s="31"/>
      <c r="HQ246" s="70"/>
      <c r="HR246" s="70"/>
      <c r="HS246" s="70">
        <f ca="1" t="shared" si="211"/>
        <v>0</v>
      </c>
      <c r="HT246" s="31"/>
    </row>
    <row r="247" spans="1:228">
      <c r="A247" s="22" t="str">
        <f>IF(OR(使用指南!$E$30="",比赛操作!$C$10="",$E247=""),"",ROW())</f>
        <v/>
      </c>
      <c r="B247" s="22" t="str">
        <f>IF(OR(使用指南!$E$30="",比赛操作!$C$10="",$E247=""),"",RANK($A247,$A$3:$A$514,1))</f>
        <v/>
      </c>
      <c r="C247" s="22" t="str">
        <f ca="1">IF(OR(使用指南!$E$30="",比赛操作!$C$10="",$E247=""),"",IF(比赛操作!$C$10="抽签编排",RAND(),ROW()-2))</f>
        <v/>
      </c>
      <c r="D247" s="22" t="str">
        <f ca="1" t="shared" si="203"/>
        <v/>
      </c>
      <c r="E247" s="31"/>
      <c r="F247" s="22" t="str">
        <f ca="1">IF(OR(使用指南!$E$30&lt;&gt;"√",COUNTA($E$3:$E$514)&lt;ROW()-2,COUNTBLANK($C$3:$C$514)=512),"",ROW()-2)</f>
        <v/>
      </c>
      <c r="G247" s="22" t="str">
        <f ca="1" t="shared" si="212"/>
        <v/>
      </c>
      <c r="H247" s="31" t="str">
        <f ca="1" t="shared" si="213"/>
        <v/>
      </c>
      <c r="I247" s="31"/>
      <c r="K247" s="22" t="str">
        <f ca="1">IF(OR(使用指南!$E$30&lt;&gt;"√",$F247=""),"",$F247)</f>
        <v/>
      </c>
      <c r="L247" s="22" t="str">
        <f ca="1" t="shared" si="214"/>
        <v/>
      </c>
      <c r="M247" s="39"/>
      <c r="N247" s="39"/>
      <c r="O247" s="39"/>
      <c r="P247" s="66" t="str">
        <f ca="1">IF($K247="","",IF(T247&lt;&gt;"","/",IF(比赛操作!$C$10="手动编排",$M247+$N247,IF(比赛操作!$C$10="抽签编排",417-VLOOKUP(L247,I:K,3,0)))))</f>
        <v/>
      </c>
      <c r="Q247" s="33" t="str">
        <f ca="1">IF($K247="","",IF(T247&lt;&gt;"","/",RANK($P247,$P$3:$P$434)+COUNTIF($P$3:$P247,$P247)-1))</f>
        <v/>
      </c>
      <c r="R247" s="33" t="str">
        <f ca="1" t="shared" si="215"/>
        <v/>
      </c>
      <c r="S247" s="70">
        <f ca="1" t="shared" si="216"/>
        <v>0</v>
      </c>
      <c r="T247" s="31"/>
      <c r="U247" s="67" t="str">
        <f ca="1" t="shared" si="249"/>
        <v/>
      </c>
      <c r="V247" s="67" t="str">
        <f ca="1" t="shared" si="250"/>
        <v/>
      </c>
      <c r="W247" s="67" t="str">
        <f ca="1" t="shared" si="251"/>
        <v/>
      </c>
      <c r="X247" s="67" t="str">
        <f ca="1" t="shared" si="252"/>
        <v/>
      </c>
      <c r="Y247" s="67" t="str">
        <f ca="1" t="shared" si="253"/>
        <v/>
      </c>
      <c r="Z247" s="67" t="str">
        <f ca="1" t="shared" si="254"/>
        <v/>
      </c>
      <c r="AA247" s="67" t="str">
        <f ca="1" t="shared" si="255"/>
        <v/>
      </c>
      <c r="AB247" s="67" t="str">
        <f ca="1" t="shared" si="256"/>
        <v/>
      </c>
      <c r="AQ247" s="70"/>
      <c r="AR247" s="70"/>
      <c r="AS247" s="70">
        <f ca="1" t="shared" si="204"/>
        <v>0</v>
      </c>
      <c r="AT247" s="31"/>
      <c r="BQ247" s="70"/>
      <c r="BR247" s="70"/>
      <c r="BS247" s="70">
        <f ca="1" t="shared" si="205"/>
        <v>0</v>
      </c>
      <c r="BT247" s="31"/>
      <c r="CQ247" s="70"/>
      <c r="CR247" s="70"/>
      <c r="CS247" s="70">
        <f ca="1" t="shared" si="206"/>
        <v>0</v>
      </c>
      <c r="CT247" s="31"/>
      <c r="DQ247" s="70"/>
      <c r="DR247" s="70"/>
      <c r="DS247" s="70">
        <f ca="1" t="shared" si="207"/>
        <v>0</v>
      </c>
      <c r="DT247" s="31"/>
      <c r="EQ247" s="70"/>
      <c r="ER247" s="70"/>
      <c r="ES247" s="70">
        <f ca="1" t="shared" si="208"/>
        <v>0</v>
      </c>
      <c r="ET247" s="31"/>
      <c r="FQ247" s="70"/>
      <c r="FR247" s="70"/>
      <c r="FS247" s="70">
        <f ca="1" t="shared" si="209"/>
        <v>0</v>
      </c>
      <c r="FT247" s="31"/>
      <c r="GQ247" s="70"/>
      <c r="GR247" s="70"/>
      <c r="GS247" s="70">
        <f ca="1" t="shared" si="210"/>
        <v>0</v>
      </c>
      <c r="GT247" s="31"/>
      <c r="HQ247" s="70"/>
      <c r="HR247" s="70"/>
      <c r="HS247" s="70">
        <f ca="1" t="shared" si="211"/>
        <v>0</v>
      </c>
      <c r="HT247" s="31"/>
    </row>
    <row r="248" spans="1:228">
      <c r="A248" s="22" t="str">
        <f>IF(OR(使用指南!$E$30="",比赛操作!$C$10="",$E248=""),"",ROW())</f>
        <v/>
      </c>
      <c r="B248" s="22" t="str">
        <f>IF(OR(使用指南!$E$30="",比赛操作!$C$10="",$E248=""),"",RANK($A248,$A$3:$A$514,1))</f>
        <v/>
      </c>
      <c r="C248" s="22" t="str">
        <f ca="1">IF(OR(使用指南!$E$30="",比赛操作!$C$10="",$E248=""),"",IF(比赛操作!$C$10="抽签编排",RAND(),ROW()-2))</f>
        <v/>
      </c>
      <c r="D248" s="22" t="str">
        <f ca="1" t="shared" si="203"/>
        <v/>
      </c>
      <c r="E248" s="31"/>
      <c r="F248" s="22" t="str">
        <f ca="1">IF(OR(使用指南!$E$30&lt;&gt;"√",COUNTA($E$3:$E$514)&lt;ROW()-2,COUNTBLANK($C$3:$C$514)=512),"",ROW()-2)</f>
        <v/>
      </c>
      <c r="G248" s="22" t="str">
        <f ca="1" t="shared" si="212"/>
        <v/>
      </c>
      <c r="H248" s="31" t="str">
        <f ca="1" t="shared" si="213"/>
        <v/>
      </c>
      <c r="I248" s="31"/>
      <c r="K248" s="22" t="str">
        <f ca="1">IF(OR(使用指南!$E$30&lt;&gt;"√",$F248=""),"",$F248)</f>
        <v/>
      </c>
      <c r="L248" s="22" t="str">
        <f ca="1" t="shared" si="214"/>
        <v/>
      </c>
      <c r="M248" s="39"/>
      <c r="N248" s="39"/>
      <c r="O248" s="39"/>
      <c r="P248" s="66" t="str">
        <f ca="1">IF($K248="","",IF(T248&lt;&gt;"","/",IF(比赛操作!$C$10="手动编排",$M248+$N248,IF(比赛操作!$C$10="抽签编排",417-VLOOKUP(L248,I:K,3,0)))))</f>
        <v/>
      </c>
      <c r="Q248" s="33" t="str">
        <f ca="1">IF($K248="","",IF(T248&lt;&gt;"","/",RANK($P248,$P$3:$P$434)+COUNTIF($P$3:$P248,$P248)-1))</f>
        <v/>
      </c>
      <c r="R248" s="33" t="str">
        <f ca="1" t="shared" si="215"/>
        <v/>
      </c>
      <c r="S248" s="70">
        <f ca="1" t="shared" si="216"/>
        <v>0</v>
      </c>
      <c r="T248" s="31"/>
      <c r="U248" s="67" t="str">
        <f ca="1" t="shared" si="249"/>
        <v/>
      </c>
      <c r="V248" s="67" t="str">
        <f ca="1" t="shared" si="250"/>
        <v/>
      </c>
      <c r="W248" s="67" t="str">
        <f ca="1" t="shared" si="251"/>
        <v/>
      </c>
      <c r="X248" s="67" t="str">
        <f ca="1" t="shared" si="252"/>
        <v/>
      </c>
      <c r="Y248" s="67" t="str">
        <f ca="1" t="shared" si="253"/>
        <v/>
      </c>
      <c r="Z248" s="67" t="str">
        <f ca="1" t="shared" si="254"/>
        <v/>
      </c>
      <c r="AA248" s="67" t="str">
        <f ca="1" t="shared" si="255"/>
        <v/>
      </c>
      <c r="AB248" s="67" t="str">
        <f ca="1" t="shared" si="256"/>
        <v/>
      </c>
      <c r="AQ248" s="70"/>
      <c r="AR248" s="70"/>
      <c r="AS248" s="70">
        <f ca="1" t="shared" si="204"/>
        <v>0</v>
      </c>
      <c r="AT248" s="31"/>
      <c r="BQ248" s="70"/>
      <c r="BR248" s="70"/>
      <c r="BS248" s="70">
        <f ca="1" t="shared" si="205"/>
        <v>0</v>
      </c>
      <c r="BT248" s="31"/>
      <c r="CQ248" s="70"/>
      <c r="CR248" s="70"/>
      <c r="CS248" s="70">
        <f ca="1" t="shared" si="206"/>
        <v>0</v>
      </c>
      <c r="CT248" s="31"/>
      <c r="DQ248" s="70"/>
      <c r="DR248" s="70"/>
      <c r="DS248" s="70">
        <f ca="1" t="shared" si="207"/>
        <v>0</v>
      </c>
      <c r="DT248" s="31"/>
      <c r="EQ248" s="70"/>
      <c r="ER248" s="70"/>
      <c r="ES248" s="70">
        <f ca="1" t="shared" si="208"/>
        <v>0</v>
      </c>
      <c r="ET248" s="31"/>
      <c r="FQ248" s="70"/>
      <c r="FR248" s="70"/>
      <c r="FS248" s="70">
        <f ca="1" t="shared" si="209"/>
        <v>0</v>
      </c>
      <c r="FT248" s="31"/>
      <c r="GQ248" s="70"/>
      <c r="GR248" s="70"/>
      <c r="GS248" s="70">
        <f ca="1" t="shared" si="210"/>
        <v>0</v>
      </c>
      <c r="GT248" s="31"/>
      <c r="HQ248" s="70"/>
      <c r="HR248" s="70"/>
      <c r="HS248" s="70">
        <f ca="1" t="shared" si="211"/>
        <v>0</v>
      </c>
      <c r="HT248" s="31"/>
    </row>
    <row r="249" spans="1:228">
      <c r="A249" s="22" t="str">
        <f>IF(OR(使用指南!$E$30="",比赛操作!$C$10="",$E249=""),"",ROW())</f>
        <v/>
      </c>
      <c r="B249" s="22" t="str">
        <f>IF(OR(使用指南!$E$30="",比赛操作!$C$10="",$E249=""),"",RANK($A249,$A$3:$A$514,1))</f>
        <v/>
      </c>
      <c r="C249" s="22" t="str">
        <f ca="1">IF(OR(使用指南!$E$30="",比赛操作!$C$10="",$E249=""),"",IF(比赛操作!$C$10="抽签编排",RAND(),ROW()-2))</f>
        <v/>
      </c>
      <c r="D249" s="22" t="str">
        <f ca="1" t="shared" si="203"/>
        <v/>
      </c>
      <c r="E249" s="31"/>
      <c r="F249" s="22" t="str">
        <f ca="1">IF(OR(使用指南!$E$30&lt;&gt;"√",COUNTA($E$3:$E$514)&lt;ROW()-2,COUNTBLANK($C$3:$C$514)=512),"",ROW()-2)</f>
        <v/>
      </c>
      <c r="G249" s="22" t="str">
        <f ca="1" t="shared" si="212"/>
        <v/>
      </c>
      <c r="H249" s="31" t="str">
        <f ca="1" t="shared" si="213"/>
        <v/>
      </c>
      <c r="I249" s="31"/>
      <c r="K249" s="22" t="str">
        <f ca="1">IF(OR(使用指南!$E$30&lt;&gt;"√",$F249=""),"",$F249)</f>
        <v/>
      </c>
      <c r="L249" s="22" t="str">
        <f ca="1" t="shared" si="214"/>
        <v/>
      </c>
      <c r="M249" s="39"/>
      <c r="N249" s="39"/>
      <c r="O249" s="39"/>
      <c r="P249" s="66" t="str">
        <f ca="1">IF($K249="","",IF(T249&lt;&gt;"","/",IF(比赛操作!$C$10="手动编排",$M249+$N249,IF(比赛操作!$C$10="抽签编排",417-VLOOKUP(L249,I:K,3,0)))))</f>
        <v/>
      </c>
      <c r="Q249" s="33" t="str">
        <f ca="1">IF($K249="","",IF(T249&lt;&gt;"","/",RANK($P249,$P$3:$P$434)+COUNTIF($P$3:$P249,$P249)-1))</f>
        <v/>
      </c>
      <c r="R249" s="33" t="str">
        <f ca="1" t="shared" si="215"/>
        <v/>
      </c>
      <c r="S249" s="70">
        <f ca="1" t="shared" si="216"/>
        <v>0</v>
      </c>
      <c r="T249" s="31"/>
      <c r="U249" s="67" t="str">
        <f ca="1" t="shared" si="249"/>
        <v/>
      </c>
      <c r="V249" s="67" t="str">
        <f ca="1" t="shared" si="250"/>
        <v/>
      </c>
      <c r="W249" s="67" t="str">
        <f ca="1" t="shared" si="251"/>
        <v/>
      </c>
      <c r="X249" s="67" t="str">
        <f ca="1" t="shared" si="252"/>
        <v/>
      </c>
      <c r="Y249" s="67" t="str">
        <f ca="1" t="shared" si="253"/>
        <v/>
      </c>
      <c r="Z249" s="67" t="str">
        <f ca="1" t="shared" si="254"/>
        <v/>
      </c>
      <c r="AA249" s="67" t="str">
        <f ca="1" t="shared" si="255"/>
        <v/>
      </c>
      <c r="AB249" s="67" t="str">
        <f ca="1" t="shared" si="256"/>
        <v/>
      </c>
      <c r="AQ249" s="70"/>
      <c r="AR249" s="70"/>
      <c r="AS249" s="70">
        <f ca="1" t="shared" si="204"/>
        <v>0</v>
      </c>
      <c r="AT249" s="31"/>
      <c r="BQ249" s="70"/>
      <c r="BR249" s="70"/>
      <c r="BS249" s="70">
        <f ca="1" t="shared" si="205"/>
        <v>0</v>
      </c>
      <c r="BT249" s="31"/>
      <c r="CQ249" s="70"/>
      <c r="CR249" s="70"/>
      <c r="CS249" s="70">
        <f ca="1" t="shared" si="206"/>
        <v>0</v>
      </c>
      <c r="CT249" s="31"/>
      <c r="DQ249" s="70"/>
      <c r="DR249" s="70"/>
      <c r="DS249" s="70">
        <f ca="1" t="shared" si="207"/>
        <v>0</v>
      </c>
      <c r="DT249" s="31"/>
      <c r="EQ249" s="70"/>
      <c r="ER249" s="70"/>
      <c r="ES249" s="70">
        <f ca="1" t="shared" si="208"/>
        <v>0</v>
      </c>
      <c r="ET249" s="31"/>
      <c r="FQ249" s="70"/>
      <c r="FR249" s="70"/>
      <c r="FS249" s="70">
        <f ca="1" t="shared" si="209"/>
        <v>0</v>
      </c>
      <c r="FT249" s="31"/>
      <c r="GQ249" s="70"/>
      <c r="GR249" s="70"/>
      <c r="GS249" s="70">
        <f ca="1" t="shared" si="210"/>
        <v>0</v>
      </c>
      <c r="GT249" s="31"/>
      <c r="HQ249" s="70"/>
      <c r="HR249" s="70"/>
      <c r="HS249" s="70">
        <f ca="1" t="shared" si="211"/>
        <v>0</v>
      </c>
      <c r="HT249" s="31"/>
    </row>
    <row r="250" spans="1:228">
      <c r="A250" s="22" t="str">
        <f>IF(OR(使用指南!$E$30="",比赛操作!$C$10="",$E250=""),"",ROW())</f>
        <v/>
      </c>
      <c r="B250" s="22" t="str">
        <f>IF(OR(使用指南!$E$30="",比赛操作!$C$10="",$E250=""),"",RANK($A250,$A$3:$A$514,1))</f>
        <v/>
      </c>
      <c r="C250" s="22" t="str">
        <f ca="1">IF(OR(使用指南!$E$30="",比赛操作!$C$10="",$E250=""),"",IF(比赛操作!$C$10="抽签编排",RAND(),ROW()-2))</f>
        <v/>
      </c>
      <c r="D250" s="22" t="str">
        <f ca="1" t="shared" si="203"/>
        <v/>
      </c>
      <c r="E250" s="31"/>
      <c r="F250" s="22" t="str">
        <f ca="1">IF(OR(使用指南!$E$30&lt;&gt;"√",COUNTA($E$3:$E$514)&lt;ROW()-2,COUNTBLANK($C$3:$C$514)=512),"",ROW()-2)</f>
        <v/>
      </c>
      <c r="G250" s="22" t="str">
        <f ca="1" t="shared" si="212"/>
        <v/>
      </c>
      <c r="H250" s="31" t="str">
        <f ca="1" t="shared" si="213"/>
        <v/>
      </c>
      <c r="I250" s="31"/>
      <c r="K250" s="22" t="str">
        <f ca="1">IF(OR(使用指南!$E$30&lt;&gt;"√",$F250=""),"",$F250)</f>
        <v/>
      </c>
      <c r="L250" s="22" t="str">
        <f ca="1" t="shared" si="214"/>
        <v/>
      </c>
      <c r="M250" s="39"/>
      <c r="N250" s="39"/>
      <c r="O250" s="39"/>
      <c r="P250" s="66" t="str">
        <f ca="1">IF($K250="","",IF(T250&lt;&gt;"","/",IF(比赛操作!$C$10="手动编排",$M250+$N250,IF(比赛操作!$C$10="抽签编排",417-VLOOKUP(L250,I:K,3,0)))))</f>
        <v/>
      </c>
      <c r="Q250" s="33" t="str">
        <f ca="1">IF($K250="","",IF(T250&lt;&gt;"","/",RANK($P250,$P$3:$P$434)+COUNTIF($P$3:$P250,$P250)-1))</f>
        <v/>
      </c>
      <c r="R250" s="33" t="str">
        <f ca="1" t="shared" si="215"/>
        <v/>
      </c>
      <c r="S250" s="70">
        <f ca="1" t="shared" si="216"/>
        <v>0</v>
      </c>
      <c r="T250" s="31"/>
      <c r="U250" s="67" t="str">
        <f ca="1" t="shared" si="249"/>
        <v/>
      </c>
      <c r="V250" s="67" t="str">
        <f ca="1" t="shared" si="250"/>
        <v/>
      </c>
      <c r="W250" s="67" t="str">
        <f ca="1" t="shared" si="251"/>
        <v/>
      </c>
      <c r="X250" s="67" t="str">
        <f ca="1" t="shared" si="252"/>
        <v/>
      </c>
      <c r="Y250" s="67" t="str">
        <f ca="1" t="shared" si="253"/>
        <v/>
      </c>
      <c r="Z250" s="67" t="str">
        <f ca="1" t="shared" si="254"/>
        <v/>
      </c>
      <c r="AA250" s="67" t="str">
        <f ca="1" t="shared" si="255"/>
        <v/>
      </c>
      <c r="AB250" s="67" t="str">
        <f ca="1" t="shared" si="256"/>
        <v/>
      </c>
      <c r="AQ250" s="70"/>
      <c r="AR250" s="70"/>
      <c r="AS250" s="70">
        <f ca="1" t="shared" si="204"/>
        <v>0</v>
      </c>
      <c r="AT250" s="31"/>
      <c r="BQ250" s="70"/>
      <c r="BR250" s="70"/>
      <c r="BS250" s="70">
        <f ca="1" t="shared" si="205"/>
        <v>0</v>
      </c>
      <c r="BT250" s="31"/>
      <c r="CQ250" s="70"/>
      <c r="CR250" s="70"/>
      <c r="CS250" s="70">
        <f ca="1" t="shared" si="206"/>
        <v>0</v>
      </c>
      <c r="CT250" s="31"/>
      <c r="DQ250" s="70"/>
      <c r="DR250" s="70"/>
      <c r="DS250" s="70">
        <f ca="1" t="shared" si="207"/>
        <v>0</v>
      </c>
      <c r="DT250" s="31"/>
      <c r="EQ250" s="70"/>
      <c r="ER250" s="70"/>
      <c r="ES250" s="70">
        <f ca="1" t="shared" si="208"/>
        <v>0</v>
      </c>
      <c r="ET250" s="31"/>
      <c r="FQ250" s="70"/>
      <c r="FR250" s="70"/>
      <c r="FS250" s="70">
        <f ca="1" t="shared" si="209"/>
        <v>0</v>
      </c>
      <c r="FT250" s="31"/>
      <c r="GQ250" s="70"/>
      <c r="GR250" s="70"/>
      <c r="GS250" s="70">
        <f ca="1" t="shared" si="210"/>
        <v>0</v>
      </c>
      <c r="GT250" s="31"/>
      <c r="HQ250" s="70"/>
      <c r="HR250" s="70"/>
      <c r="HS250" s="70">
        <f ca="1" t="shared" si="211"/>
        <v>0</v>
      </c>
      <c r="HT250" s="31"/>
    </row>
    <row r="251" spans="1:228">
      <c r="A251" s="22" t="str">
        <f>IF(OR(使用指南!$E$30="",比赛操作!$C$10="",$E251=""),"",ROW())</f>
        <v/>
      </c>
      <c r="B251" s="22" t="str">
        <f>IF(OR(使用指南!$E$30="",比赛操作!$C$10="",$E251=""),"",RANK($A251,$A$3:$A$514,1))</f>
        <v/>
      </c>
      <c r="C251" s="22" t="str">
        <f ca="1">IF(OR(使用指南!$E$30="",比赛操作!$C$10="",$E251=""),"",IF(比赛操作!$C$10="抽签编排",RAND(),ROW()-2))</f>
        <v/>
      </c>
      <c r="D251" s="22" t="str">
        <f ca="1" t="shared" si="203"/>
        <v/>
      </c>
      <c r="E251" s="31"/>
      <c r="F251" s="22" t="str">
        <f ca="1">IF(OR(使用指南!$E$30&lt;&gt;"√",COUNTA($E$3:$E$514)&lt;ROW()-2,COUNTBLANK($C$3:$C$514)=512),"",ROW()-2)</f>
        <v/>
      </c>
      <c r="G251" s="22" t="str">
        <f ca="1" t="shared" si="212"/>
        <v/>
      </c>
      <c r="H251" s="31" t="str">
        <f ca="1" t="shared" si="213"/>
        <v/>
      </c>
      <c r="I251" s="31"/>
      <c r="K251" s="22" t="str">
        <f ca="1">IF(OR(使用指南!$E$30&lt;&gt;"√",$F251=""),"",$F251)</f>
        <v/>
      </c>
      <c r="L251" s="22" t="str">
        <f ca="1" t="shared" si="214"/>
        <v/>
      </c>
      <c r="M251" s="39"/>
      <c r="N251" s="39"/>
      <c r="O251" s="39"/>
      <c r="P251" s="66" t="str">
        <f ca="1">IF($K251="","",IF(T251&lt;&gt;"","/",IF(比赛操作!$C$10="手动编排",$M251+$N251,IF(比赛操作!$C$10="抽签编排",417-VLOOKUP(L251,I:K,3,0)))))</f>
        <v/>
      </c>
      <c r="Q251" s="33" t="str">
        <f ca="1">IF($K251="","",IF(T251&lt;&gt;"","/",RANK($P251,$P$3:$P$434)+COUNTIF($P$3:$P251,$P251)-1))</f>
        <v/>
      </c>
      <c r="R251" s="33" t="str">
        <f ca="1" t="shared" si="215"/>
        <v/>
      </c>
      <c r="S251" s="70">
        <f ca="1" t="shared" si="216"/>
        <v>0</v>
      </c>
      <c r="T251" s="31"/>
      <c r="U251" s="67" t="str">
        <f ca="1" t="shared" si="249"/>
        <v/>
      </c>
      <c r="V251" s="67" t="str">
        <f ca="1" t="shared" si="250"/>
        <v/>
      </c>
      <c r="W251" s="67" t="str">
        <f ca="1" t="shared" si="251"/>
        <v/>
      </c>
      <c r="X251" s="67" t="str">
        <f ca="1" t="shared" si="252"/>
        <v/>
      </c>
      <c r="Y251" s="67" t="str">
        <f ca="1" t="shared" si="253"/>
        <v/>
      </c>
      <c r="Z251" s="67" t="str">
        <f ca="1" t="shared" si="254"/>
        <v/>
      </c>
      <c r="AA251" s="67" t="str">
        <f ca="1" t="shared" si="255"/>
        <v/>
      </c>
      <c r="AB251" s="67" t="str">
        <f ca="1" t="shared" si="256"/>
        <v/>
      </c>
      <c r="AQ251" s="70"/>
      <c r="AR251" s="70"/>
      <c r="AS251" s="70">
        <f ca="1" t="shared" si="204"/>
        <v>0</v>
      </c>
      <c r="AT251" s="31"/>
      <c r="BQ251" s="70"/>
      <c r="BR251" s="70"/>
      <c r="BS251" s="70">
        <f ca="1" t="shared" si="205"/>
        <v>0</v>
      </c>
      <c r="BT251" s="31"/>
      <c r="CQ251" s="70"/>
      <c r="CR251" s="70"/>
      <c r="CS251" s="70">
        <f ca="1" t="shared" si="206"/>
        <v>0</v>
      </c>
      <c r="CT251" s="31"/>
      <c r="DQ251" s="70"/>
      <c r="DR251" s="70"/>
      <c r="DS251" s="70">
        <f ca="1" t="shared" si="207"/>
        <v>0</v>
      </c>
      <c r="DT251" s="31"/>
      <c r="EQ251" s="70"/>
      <c r="ER251" s="70"/>
      <c r="ES251" s="70">
        <f ca="1" t="shared" si="208"/>
        <v>0</v>
      </c>
      <c r="ET251" s="31"/>
      <c r="FQ251" s="70"/>
      <c r="FR251" s="70"/>
      <c r="FS251" s="70">
        <f ca="1" t="shared" si="209"/>
        <v>0</v>
      </c>
      <c r="FT251" s="31"/>
      <c r="GQ251" s="70"/>
      <c r="GR251" s="70"/>
      <c r="GS251" s="70">
        <f ca="1" t="shared" si="210"/>
        <v>0</v>
      </c>
      <c r="GT251" s="31"/>
      <c r="HQ251" s="70"/>
      <c r="HR251" s="70"/>
      <c r="HS251" s="70">
        <f ca="1" t="shared" si="211"/>
        <v>0</v>
      </c>
      <c r="HT251" s="31"/>
    </row>
    <row r="252" spans="1:228">
      <c r="A252" s="22" t="str">
        <f>IF(OR(使用指南!$E$30="",比赛操作!$C$10="",$E252=""),"",ROW())</f>
        <v/>
      </c>
      <c r="B252" s="22" t="str">
        <f>IF(OR(使用指南!$E$30="",比赛操作!$C$10="",$E252=""),"",RANK($A252,$A$3:$A$514,1))</f>
        <v/>
      </c>
      <c r="C252" s="22" t="str">
        <f ca="1">IF(OR(使用指南!$E$30="",比赛操作!$C$10="",$E252=""),"",IF(比赛操作!$C$10="抽签编排",RAND(),ROW()-2))</f>
        <v/>
      </c>
      <c r="D252" s="22" t="str">
        <f ca="1" t="shared" si="203"/>
        <v/>
      </c>
      <c r="E252" s="31"/>
      <c r="F252" s="22" t="str">
        <f ca="1">IF(OR(使用指南!$E$30&lt;&gt;"√",COUNTA($E$3:$E$514)&lt;ROW()-2,COUNTBLANK($C$3:$C$514)=512),"",ROW()-2)</f>
        <v/>
      </c>
      <c r="G252" s="22" t="str">
        <f ca="1" t="shared" si="212"/>
        <v/>
      </c>
      <c r="H252" s="31" t="str">
        <f ca="1" t="shared" si="213"/>
        <v/>
      </c>
      <c r="I252" s="31"/>
      <c r="K252" s="22" t="str">
        <f ca="1">IF(OR(使用指南!$E$30&lt;&gt;"√",$F252=""),"",$F252)</f>
        <v/>
      </c>
      <c r="L252" s="22" t="str">
        <f ca="1" t="shared" si="214"/>
        <v/>
      </c>
      <c r="M252" s="39"/>
      <c r="N252" s="39"/>
      <c r="O252" s="39"/>
      <c r="P252" s="66" t="str">
        <f ca="1">IF($K252="","",IF(T252&lt;&gt;"","/",IF(比赛操作!$C$10="手动编排",$M252+$N252,IF(比赛操作!$C$10="抽签编排",417-VLOOKUP(L252,I:K,3,0)))))</f>
        <v/>
      </c>
      <c r="Q252" s="33" t="str">
        <f ca="1">IF($K252="","",IF(T252&lt;&gt;"","/",RANK($P252,$P$3:$P$434)+COUNTIF($P$3:$P252,$P252)-1))</f>
        <v/>
      </c>
      <c r="R252" s="33" t="str">
        <f ca="1" t="shared" si="215"/>
        <v/>
      </c>
      <c r="S252" s="70">
        <f ca="1" t="shared" si="216"/>
        <v>0</v>
      </c>
      <c r="T252" s="31"/>
      <c r="U252" s="67" t="str">
        <f ca="1" t="shared" si="249"/>
        <v/>
      </c>
      <c r="V252" s="67" t="str">
        <f ca="1" t="shared" si="250"/>
        <v/>
      </c>
      <c r="W252" s="67" t="str">
        <f ca="1" t="shared" si="251"/>
        <v/>
      </c>
      <c r="X252" s="67" t="str">
        <f ca="1" t="shared" si="252"/>
        <v/>
      </c>
      <c r="Y252" s="67" t="str">
        <f ca="1" t="shared" si="253"/>
        <v/>
      </c>
      <c r="Z252" s="67" t="str">
        <f ca="1" t="shared" si="254"/>
        <v/>
      </c>
      <c r="AA252" s="67" t="str">
        <f ca="1" t="shared" si="255"/>
        <v/>
      </c>
      <c r="AB252" s="67" t="str">
        <f ca="1" t="shared" si="256"/>
        <v/>
      </c>
      <c r="AQ252" s="70"/>
      <c r="AR252" s="70"/>
      <c r="AS252" s="70">
        <f ca="1" t="shared" si="204"/>
        <v>0</v>
      </c>
      <c r="AT252" s="31"/>
      <c r="BQ252" s="70"/>
      <c r="BR252" s="70"/>
      <c r="BS252" s="70">
        <f ca="1" t="shared" si="205"/>
        <v>0</v>
      </c>
      <c r="BT252" s="31"/>
      <c r="CQ252" s="70"/>
      <c r="CR252" s="70"/>
      <c r="CS252" s="70">
        <f ca="1" t="shared" si="206"/>
        <v>0</v>
      </c>
      <c r="CT252" s="31"/>
      <c r="DQ252" s="70"/>
      <c r="DR252" s="70"/>
      <c r="DS252" s="70">
        <f ca="1" t="shared" si="207"/>
        <v>0</v>
      </c>
      <c r="DT252" s="31"/>
      <c r="EQ252" s="70"/>
      <c r="ER252" s="70"/>
      <c r="ES252" s="70">
        <f ca="1" t="shared" si="208"/>
        <v>0</v>
      </c>
      <c r="ET252" s="31"/>
      <c r="FQ252" s="70"/>
      <c r="FR252" s="70"/>
      <c r="FS252" s="70">
        <f ca="1" t="shared" si="209"/>
        <v>0</v>
      </c>
      <c r="FT252" s="31"/>
      <c r="GQ252" s="70"/>
      <c r="GR252" s="70"/>
      <c r="GS252" s="70">
        <f ca="1" t="shared" si="210"/>
        <v>0</v>
      </c>
      <c r="GT252" s="31"/>
      <c r="HQ252" s="70"/>
      <c r="HR252" s="70"/>
      <c r="HS252" s="70">
        <f ca="1" t="shared" si="211"/>
        <v>0</v>
      </c>
      <c r="HT252" s="31"/>
    </row>
    <row r="253" spans="1:228">
      <c r="A253" s="22" t="str">
        <f>IF(OR(使用指南!$E$30="",比赛操作!$C$10="",$E253=""),"",ROW())</f>
        <v/>
      </c>
      <c r="B253" s="22" t="str">
        <f>IF(OR(使用指南!$E$30="",比赛操作!$C$10="",$E253=""),"",RANK($A253,$A$3:$A$514,1))</f>
        <v/>
      </c>
      <c r="C253" s="22" t="str">
        <f ca="1">IF(OR(使用指南!$E$30="",比赛操作!$C$10="",$E253=""),"",IF(比赛操作!$C$10="抽签编排",RAND(),ROW()-2))</f>
        <v/>
      </c>
      <c r="D253" s="22" t="str">
        <f ca="1" t="shared" si="203"/>
        <v/>
      </c>
      <c r="E253" s="31"/>
      <c r="F253" s="22" t="str">
        <f ca="1">IF(OR(使用指南!$E$30&lt;&gt;"√",COUNTA($E$3:$E$514)&lt;ROW()-2,COUNTBLANK($C$3:$C$514)=512),"",ROW()-2)</f>
        <v/>
      </c>
      <c r="G253" s="22" t="str">
        <f ca="1" t="shared" si="212"/>
        <v/>
      </c>
      <c r="H253" s="31" t="str">
        <f ca="1" t="shared" si="213"/>
        <v/>
      </c>
      <c r="I253" s="31"/>
      <c r="K253" s="22" t="str">
        <f ca="1">IF(OR(使用指南!$E$30&lt;&gt;"√",$F253=""),"",$F253)</f>
        <v/>
      </c>
      <c r="L253" s="22" t="str">
        <f ca="1" t="shared" si="214"/>
        <v/>
      </c>
      <c r="M253" s="39"/>
      <c r="N253" s="39"/>
      <c r="O253" s="39"/>
      <c r="P253" s="66" t="str">
        <f ca="1">IF($K253="","",IF(T253&lt;&gt;"","/",IF(比赛操作!$C$10="手动编排",$M253+$N253,IF(比赛操作!$C$10="抽签编排",417-VLOOKUP(L253,I:K,3,0)))))</f>
        <v/>
      </c>
      <c r="Q253" s="33" t="str">
        <f ca="1">IF($K253="","",IF(T253&lt;&gt;"","/",RANK($P253,$P$3:$P$434)+COUNTIF($P$3:$P253,$P253)-1))</f>
        <v/>
      </c>
      <c r="R253" s="33" t="str">
        <f ca="1" t="shared" si="215"/>
        <v/>
      </c>
      <c r="S253" s="70">
        <f ca="1" t="shared" si="216"/>
        <v>0</v>
      </c>
      <c r="T253" s="31"/>
      <c r="U253" s="67" t="str">
        <f ca="1" t="shared" si="249"/>
        <v/>
      </c>
      <c r="V253" s="67" t="str">
        <f ca="1" t="shared" si="250"/>
        <v/>
      </c>
      <c r="W253" s="67" t="str">
        <f ca="1" t="shared" si="251"/>
        <v/>
      </c>
      <c r="X253" s="67" t="str">
        <f ca="1" t="shared" si="252"/>
        <v/>
      </c>
      <c r="Y253" s="67" t="str">
        <f ca="1" t="shared" si="253"/>
        <v/>
      </c>
      <c r="Z253" s="67" t="str">
        <f ca="1" t="shared" si="254"/>
        <v/>
      </c>
      <c r="AA253" s="67" t="str">
        <f ca="1" t="shared" si="255"/>
        <v/>
      </c>
      <c r="AB253" s="67" t="str">
        <f ca="1" t="shared" si="256"/>
        <v/>
      </c>
      <c r="AQ253" s="70"/>
      <c r="AR253" s="70"/>
      <c r="AS253" s="70">
        <f ca="1" t="shared" si="204"/>
        <v>0</v>
      </c>
      <c r="AT253" s="31"/>
      <c r="BQ253" s="70"/>
      <c r="BR253" s="70"/>
      <c r="BS253" s="70">
        <f ca="1" t="shared" si="205"/>
        <v>0</v>
      </c>
      <c r="BT253" s="31"/>
      <c r="CQ253" s="70"/>
      <c r="CR253" s="70"/>
      <c r="CS253" s="70">
        <f ca="1" t="shared" si="206"/>
        <v>0</v>
      </c>
      <c r="CT253" s="31"/>
      <c r="DQ253" s="70"/>
      <c r="DR253" s="70"/>
      <c r="DS253" s="70">
        <f ca="1" t="shared" si="207"/>
        <v>0</v>
      </c>
      <c r="DT253" s="31"/>
      <c r="EQ253" s="70"/>
      <c r="ER253" s="70"/>
      <c r="ES253" s="70">
        <f ca="1" t="shared" si="208"/>
        <v>0</v>
      </c>
      <c r="ET253" s="31"/>
      <c r="FQ253" s="70"/>
      <c r="FR253" s="70"/>
      <c r="FS253" s="70">
        <f ca="1" t="shared" si="209"/>
        <v>0</v>
      </c>
      <c r="FT253" s="31"/>
      <c r="GQ253" s="70"/>
      <c r="GR253" s="70"/>
      <c r="GS253" s="70">
        <f ca="1" t="shared" si="210"/>
        <v>0</v>
      </c>
      <c r="GT253" s="31"/>
      <c r="HQ253" s="70"/>
      <c r="HR253" s="70"/>
      <c r="HS253" s="70">
        <f ca="1" t="shared" si="211"/>
        <v>0</v>
      </c>
      <c r="HT253" s="31"/>
    </row>
    <row r="254" spans="1:228">
      <c r="A254" s="22" t="str">
        <f>IF(OR(使用指南!$E$30="",比赛操作!$C$10="",$E254=""),"",ROW())</f>
        <v/>
      </c>
      <c r="B254" s="22" t="str">
        <f>IF(OR(使用指南!$E$30="",比赛操作!$C$10="",$E254=""),"",RANK($A254,$A$3:$A$514,1))</f>
        <v/>
      </c>
      <c r="C254" s="22" t="str">
        <f ca="1">IF(OR(使用指南!$E$30="",比赛操作!$C$10="",$E254=""),"",IF(比赛操作!$C$10="抽签编排",RAND(),ROW()-2))</f>
        <v/>
      </c>
      <c r="D254" s="22" t="str">
        <f ca="1" t="shared" si="203"/>
        <v/>
      </c>
      <c r="E254" s="31"/>
      <c r="F254" s="22" t="str">
        <f ca="1">IF(OR(使用指南!$E$30&lt;&gt;"√",COUNTA($E$3:$E$514)&lt;ROW()-2,COUNTBLANK($C$3:$C$514)=512),"",ROW()-2)</f>
        <v/>
      </c>
      <c r="G254" s="22" t="str">
        <f ca="1" t="shared" si="212"/>
        <v/>
      </c>
      <c r="H254" s="31" t="str">
        <f ca="1" t="shared" si="213"/>
        <v/>
      </c>
      <c r="I254" s="31"/>
      <c r="K254" s="22" t="str">
        <f ca="1">IF(OR(使用指南!$E$30&lt;&gt;"√",$F254=""),"",$F254)</f>
        <v/>
      </c>
      <c r="L254" s="22" t="str">
        <f ca="1" t="shared" si="214"/>
        <v/>
      </c>
      <c r="M254" s="39"/>
      <c r="N254" s="39"/>
      <c r="O254" s="39"/>
      <c r="P254" s="66" t="str">
        <f ca="1">IF($K254="","",IF(T254&lt;&gt;"","/",IF(比赛操作!$C$10="手动编排",$M254+$N254,IF(比赛操作!$C$10="抽签编排",417-VLOOKUP(L254,I:K,3,0)))))</f>
        <v/>
      </c>
      <c r="Q254" s="33" t="str">
        <f ca="1">IF($K254="","",IF(T254&lt;&gt;"","/",RANK($P254,$P$3:$P$434)+COUNTIF($P$3:$P254,$P254)-1))</f>
        <v/>
      </c>
      <c r="R254" s="33" t="str">
        <f ca="1" t="shared" si="215"/>
        <v/>
      </c>
      <c r="S254" s="70">
        <f ca="1" t="shared" si="216"/>
        <v>0</v>
      </c>
      <c r="T254" s="31"/>
      <c r="U254" s="67" t="str">
        <f ca="1" t="shared" ref="U254:U263" si="257">IF(INDIRECT(ADDRESS(ROW(),COLUMN($T:$T)+26*(COLUMN()-COLUMN($T:$T))))="","",INDIRECT(ADDRESS(ROW(),COLUMN($T:$T)+26*(COLUMN()-COLUMN($T:$T)))))</f>
        <v/>
      </c>
      <c r="V254" s="67" t="str">
        <f ca="1" t="shared" ref="V254:V263" si="258">IF(INDIRECT(ADDRESS(ROW(),COLUMN($T:$T)+26*(COLUMN()-COLUMN($T:$T))))="","",INDIRECT(ADDRESS(ROW(),COLUMN($T:$T)+26*(COLUMN()-COLUMN($T:$T)))))</f>
        <v/>
      </c>
      <c r="W254" s="67" t="str">
        <f ca="1" t="shared" ref="W254:W263" si="259">IF(INDIRECT(ADDRESS(ROW(),COLUMN($T:$T)+26*(COLUMN()-COLUMN($T:$T))))="","",INDIRECT(ADDRESS(ROW(),COLUMN($T:$T)+26*(COLUMN()-COLUMN($T:$T)))))</f>
        <v/>
      </c>
      <c r="X254" s="67" t="str">
        <f ca="1" t="shared" ref="X254:X263" si="260">IF(INDIRECT(ADDRESS(ROW(),COLUMN($T:$T)+26*(COLUMN()-COLUMN($T:$T))))="","",INDIRECT(ADDRESS(ROW(),COLUMN($T:$T)+26*(COLUMN()-COLUMN($T:$T)))))</f>
        <v/>
      </c>
      <c r="Y254" s="67" t="str">
        <f ca="1" t="shared" ref="Y254:Y263" si="261">IF(INDIRECT(ADDRESS(ROW(),COLUMN($T:$T)+26*(COLUMN()-COLUMN($T:$T))))="","",INDIRECT(ADDRESS(ROW(),COLUMN($T:$T)+26*(COLUMN()-COLUMN($T:$T)))))</f>
        <v/>
      </c>
      <c r="Z254" s="67" t="str">
        <f ca="1" t="shared" ref="Z254:Z263" si="262">IF(INDIRECT(ADDRESS(ROW(),COLUMN($T:$T)+26*(COLUMN()-COLUMN($T:$T))))="","",INDIRECT(ADDRESS(ROW(),COLUMN($T:$T)+26*(COLUMN()-COLUMN($T:$T)))))</f>
        <v/>
      </c>
      <c r="AA254" s="67" t="str">
        <f ca="1" t="shared" ref="AA254:AA263" si="263">IF(INDIRECT(ADDRESS(ROW(),COLUMN($T:$T)+26*(COLUMN()-COLUMN($T:$T))))="","",INDIRECT(ADDRESS(ROW(),COLUMN($T:$T)+26*(COLUMN()-COLUMN($T:$T)))))</f>
        <v/>
      </c>
      <c r="AB254" s="67" t="str">
        <f ca="1" t="shared" ref="AB254:AB263" si="264">IF(INDIRECT(ADDRESS(ROW(),COLUMN($T:$T)+26*(COLUMN()-COLUMN($T:$T))))="","",INDIRECT(ADDRESS(ROW(),COLUMN($T:$T)+26*(COLUMN()-COLUMN($T:$T)))))</f>
        <v/>
      </c>
      <c r="AQ254" s="70"/>
      <c r="AR254" s="70"/>
      <c r="AS254" s="70">
        <f ca="1" t="shared" si="204"/>
        <v>0</v>
      </c>
      <c r="AT254" s="31"/>
      <c r="BQ254" s="70"/>
      <c r="BR254" s="70"/>
      <c r="BS254" s="70">
        <f ca="1" t="shared" si="205"/>
        <v>0</v>
      </c>
      <c r="BT254" s="31"/>
      <c r="CQ254" s="70"/>
      <c r="CR254" s="70"/>
      <c r="CS254" s="70">
        <f ca="1" t="shared" si="206"/>
        <v>0</v>
      </c>
      <c r="CT254" s="31"/>
      <c r="DQ254" s="70"/>
      <c r="DR254" s="70"/>
      <c r="DS254" s="70">
        <f ca="1" t="shared" si="207"/>
        <v>0</v>
      </c>
      <c r="DT254" s="31"/>
      <c r="EQ254" s="70"/>
      <c r="ER254" s="70"/>
      <c r="ES254" s="70">
        <f ca="1" t="shared" si="208"/>
        <v>0</v>
      </c>
      <c r="ET254" s="31"/>
      <c r="FQ254" s="70"/>
      <c r="FR254" s="70"/>
      <c r="FS254" s="70">
        <f ca="1" t="shared" si="209"/>
        <v>0</v>
      </c>
      <c r="FT254" s="31"/>
      <c r="GQ254" s="70"/>
      <c r="GR254" s="70"/>
      <c r="GS254" s="70">
        <f ca="1" t="shared" si="210"/>
        <v>0</v>
      </c>
      <c r="GT254" s="31"/>
      <c r="HQ254" s="70"/>
      <c r="HR254" s="70"/>
      <c r="HS254" s="70">
        <f ca="1" t="shared" si="211"/>
        <v>0</v>
      </c>
      <c r="HT254" s="31"/>
    </row>
    <row r="255" spans="1:228">
      <c r="A255" s="22" t="str">
        <f>IF(OR(使用指南!$E$30="",比赛操作!$C$10="",$E255=""),"",ROW())</f>
        <v/>
      </c>
      <c r="B255" s="22" t="str">
        <f>IF(OR(使用指南!$E$30="",比赛操作!$C$10="",$E255=""),"",RANK($A255,$A$3:$A$514,1))</f>
        <v/>
      </c>
      <c r="C255" s="22" t="str">
        <f ca="1">IF(OR(使用指南!$E$30="",比赛操作!$C$10="",$E255=""),"",IF(比赛操作!$C$10="抽签编排",RAND(),ROW()-2))</f>
        <v/>
      </c>
      <c r="D255" s="22" t="str">
        <f ca="1" t="shared" si="203"/>
        <v/>
      </c>
      <c r="E255" s="31"/>
      <c r="F255" s="22" t="str">
        <f ca="1">IF(OR(使用指南!$E$30&lt;&gt;"√",COUNTA($E$3:$E$514)&lt;ROW()-2,COUNTBLANK($C$3:$C$514)=512),"",ROW()-2)</f>
        <v/>
      </c>
      <c r="G255" s="22" t="str">
        <f ca="1" t="shared" si="212"/>
        <v/>
      </c>
      <c r="H255" s="31" t="str">
        <f ca="1" t="shared" si="213"/>
        <v/>
      </c>
      <c r="I255" s="31"/>
      <c r="K255" s="22" t="str">
        <f ca="1">IF(OR(使用指南!$E$30&lt;&gt;"√",$F255=""),"",$F255)</f>
        <v/>
      </c>
      <c r="L255" s="22" t="str">
        <f ca="1" t="shared" si="214"/>
        <v/>
      </c>
      <c r="M255" s="39"/>
      <c r="N255" s="39"/>
      <c r="O255" s="39"/>
      <c r="P255" s="66" t="str">
        <f ca="1">IF($K255="","",IF(T255&lt;&gt;"","/",IF(比赛操作!$C$10="手动编排",$M255+$N255,IF(比赛操作!$C$10="抽签编排",417-VLOOKUP(L255,I:K,3,0)))))</f>
        <v/>
      </c>
      <c r="Q255" s="33" t="str">
        <f ca="1">IF($K255="","",IF(T255&lt;&gt;"","/",RANK($P255,$P$3:$P$434)+COUNTIF($P$3:$P255,$P255)-1))</f>
        <v/>
      </c>
      <c r="R255" s="33" t="str">
        <f ca="1" t="shared" si="215"/>
        <v/>
      </c>
      <c r="S255" s="70">
        <f ca="1" t="shared" si="216"/>
        <v>0</v>
      </c>
      <c r="T255" s="31"/>
      <c r="U255" s="67" t="str">
        <f ca="1" t="shared" si="257"/>
        <v/>
      </c>
      <c r="V255" s="67" t="str">
        <f ca="1" t="shared" si="258"/>
        <v/>
      </c>
      <c r="W255" s="67" t="str">
        <f ca="1" t="shared" si="259"/>
        <v/>
      </c>
      <c r="X255" s="67" t="str">
        <f ca="1" t="shared" si="260"/>
        <v/>
      </c>
      <c r="Y255" s="67" t="str">
        <f ca="1" t="shared" si="261"/>
        <v/>
      </c>
      <c r="Z255" s="67" t="str">
        <f ca="1" t="shared" si="262"/>
        <v/>
      </c>
      <c r="AA255" s="67" t="str">
        <f ca="1" t="shared" si="263"/>
        <v/>
      </c>
      <c r="AB255" s="67" t="str">
        <f ca="1" t="shared" si="264"/>
        <v/>
      </c>
      <c r="AQ255" s="70"/>
      <c r="AR255" s="70"/>
      <c r="AS255" s="70">
        <f ca="1" t="shared" si="204"/>
        <v>0</v>
      </c>
      <c r="AT255" s="31"/>
      <c r="BQ255" s="70"/>
      <c r="BR255" s="70"/>
      <c r="BS255" s="70">
        <f ca="1" t="shared" si="205"/>
        <v>0</v>
      </c>
      <c r="BT255" s="31"/>
      <c r="CQ255" s="70"/>
      <c r="CR255" s="70"/>
      <c r="CS255" s="70">
        <f ca="1" t="shared" si="206"/>
        <v>0</v>
      </c>
      <c r="CT255" s="31"/>
      <c r="DQ255" s="70"/>
      <c r="DR255" s="70"/>
      <c r="DS255" s="70">
        <f ca="1" t="shared" si="207"/>
        <v>0</v>
      </c>
      <c r="DT255" s="31"/>
      <c r="EQ255" s="70"/>
      <c r="ER255" s="70"/>
      <c r="ES255" s="70">
        <f ca="1" t="shared" si="208"/>
        <v>0</v>
      </c>
      <c r="ET255" s="31"/>
      <c r="FQ255" s="70"/>
      <c r="FR255" s="70"/>
      <c r="FS255" s="70">
        <f ca="1" t="shared" si="209"/>
        <v>0</v>
      </c>
      <c r="FT255" s="31"/>
      <c r="GQ255" s="70"/>
      <c r="GR255" s="70"/>
      <c r="GS255" s="70">
        <f ca="1" t="shared" si="210"/>
        <v>0</v>
      </c>
      <c r="GT255" s="31"/>
      <c r="HQ255" s="70"/>
      <c r="HR255" s="70"/>
      <c r="HS255" s="70">
        <f ca="1" t="shared" si="211"/>
        <v>0</v>
      </c>
      <c r="HT255" s="31"/>
    </row>
    <row r="256" spans="1:228">
      <c r="A256" s="22" t="str">
        <f>IF(OR(使用指南!$E$30="",比赛操作!$C$10="",$E256=""),"",ROW())</f>
        <v/>
      </c>
      <c r="B256" s="22" t="str">
        <f>IF(OR(使用指南!$E$30="",比赛操作!$C$10="",$E256=""),"",RANK($A256,$A$3:$A$514,1))</f>
        <v/>
      </c>
      <c r="C256" s="22" t="str">
        <f ca="1">IF(OR(使用指南!$E$30="",比赛操作!$C$10="",$E256=""),"",IF(比赛操作!$C$10="抽签编排",RAND(),ROW()-2))</f>
        <v/>
      </c>
      <c r="D256" s="22" t="str">
        <f ca="1" t="shared" si="203"/>
        <v/>
      </c>
      <c r="E256" s="31"/>
      <c r="F256" s="22" t="str">
        <f ca="1">IF(OR(使用指南!$E$30&lt;&gt;"√",COUNTA($E$3:$E$514)&lt;ROW()-2,COUNTBLANK($C$3:$C$514)=512),"",ROW()-2)</f>
        <v/>
      </c>
      <c r="G256" s="22" t="str">
        <f ca="1" t="shared" si="212"/>
        <v/>
      </c>
      <c r="H256" s="31" t="str">
        <f ca="1" t="shared" si="213"/>
        <v/>
      </c>
      <c r="I256" s="31"/>
      <c r="K256" s="22" t="str">
        <f ca="1">IF(OR(使用指南!$E$30&lt;&gt;"√",$F256=""),"",$F256)</f>
        <v/>
      </c>
      <c r="L256" s="22" t="str">
        <f ca="1" t="shared" si="214"/>
        <v/>
      </c>
      <c r="M256" s="39"/>
      <c r="N256" s="39"/>
      <c r="O256" s="39"/>
      <c r="P256" s="66" t="str">
        <f ca="1">IF($K256="","",IF(T256&lt;&gt;"","/",IF(比赛操作!$C$10="手动编排",$M256+$N256,IF(比赛操作!$C$10="抽签编排",417-VLOOKUP(L256,I:K,3,0)))))</f>
        <v/>
      </c>
      <c r="Q256" s="33" t="str">
        <f ca="1">IF($K256="","",IF(T256&lt;&gt;"","/",RANK($P256,$P$3:$P$434)+COUNTIF($P$3:$P256,$P256)-1))</f>
        <v/>
      </c>
      <c r="R256" s="33" t="str">
        <f ca="1" t="shared" si="215"/>
        <v/>
      </c>
      <c r="S256" s="70">
        <f ca="1" t="shared" si="216"/>
        <v>0</v>
      </c>
      <c r="T256" s="31"/>
      <c r="U256" s="67" t="str">
        <f ca="1" t="shared" si="257"/>
        <v/>
      </c>
      <c r="V256" s="67" t="str">
        <f ca="1" t="shared" si="258"/>
        <v/>
      </c>
      <c r="W256" s="67" t="str">
        <f ca="1" t="shared" si="259"/>
        <v/>
      </c>
      <c r="X256" s="67" t="str">
        <f ca="1" t="shared" si="260"/>
        <v/>
      </c>
      <c r="Y256" s="67" t="str">
        <f ca="1" t="shared" si="261"/>
        <v/>
      </c>
      <c r="Z256" s="67" t="str">
        <f ca="1" t="shared" si="262"/>
        <v/>
      </c>
      <c r="AA256" s="67" t="str">
        <f ca="1" t="shared" si="263"/>
        <v/>
      </c>
      <c r="AB256" s="67" t="str">
        <f ca="1" t="shared" si="264"/>
        <v/>
      </c>
      <c r="AQ256" s="70"/>
      <c r="AR256" s="70"/>
      <c r="AS256" s="70">
        <f ca="1" t="shared" si="204"/>
        <v>0</v>
      </c>
      <c r="AT256" s="31"/>
      <c r="BQ256" s="70"/>
      <c r="BR256" s="70"/>
      <c r="BS256" s="70">
        <f ca="1" t="shared" si="205"/>
        <v>0</v>
      </c>
      <c r="BT256" s="31"/>
      <c r="CQ256" s="70"/>
      <c r="CR256" s="70"/>
      <c r="CS256" s="70">
        <f ca="1" t="shared" si="206"/>
        <v>0</v>
      </c>
      <c r="CT256" s="31"/>
      <c r="DQ256" s="70"/>
      <c r="DR256" s="70"/>
      <c r="DS256" s="70">
        <f ca="1" t="shared" si="207"/>
        <v>0</v>
      </c>
      <c r="DT256" s="31"/>
      <c r="EQ256" s="70"/>
      <c r="ER256" s="70"/>
      <c r="ES256" s="70">
        <f ca="1" t="shared" si="208"/>
        <v>0</v>
      </c>
      <c r="ET256" s="31"/>
      <c r="FQ256" s="70"/>
      <c r="FR256" s="70"/>
      <c r="FS256" s="70">
        <f ca="1" t="shared" si="209"/>
        <v>0</v>
      </c>
      <c r="FT256" s="31"/>
      <c r="GQ256" s="70"/>
      <c r="GR256" s="70"/>
      <c r="GS256" s="70">
        <f ca="1" t="shared" si="210"/>
        <v>0</v>
      </c>
      <c r="GT256" s="31"/>
      <c r="HQ256" s="70"/>
      <c r="HR256" s="70"/>
      <c r="HS256" s="70">
        <f ca="1" t="shared" si="211"/>
        <v>0</v>
      </c>
      <c r="HT256" s="31"/>
    </row>
    <row r="257" spans="1:228">
      <c r="A257" s="22" t="str">
        <f>IF(OR(使用指南!$E$30="",比赛操作!$C$10="",$E257=""),"",ROW())</f>
        <v/>
      </c>
      <c r="B257" s="22" t="str">
        <f>IF(OR(使用指南!$E$30="",比赛操作!$C$10="",$E257=""),"",RANK($A257,$A$3:$A$514,1))</f>
        <v/>
      </c>
      <c r="C257" s="22" t="str">
        <f ca="1">IF(OR(使用指南!$E$30="",比赛操作!$C$10="",$E257=""),"",IF(比赛操作!$C$10="抽签编排",RAND(),ROW()-2))</f>
        <v/>
      </c>
      <c r="D257" s="22" t="str">
        <f ca="1" t="shared" si="203"/>
        <v/>
      </c>
      <c r="E257" s="31"/>
      <c r="F257" s="22" t="str">
        <f ca="1">IF(OR(使用指南!$E$30&lt;&gt;"√",COUNTA($E$3:$E$514)&lt;ROW()-2,COUNTBLANK($C$3:$C$514)=512),"",ROW()-2)</f>
        <v/>
      </c>
      <c r="G257" s="22" t="str">
        <f ca="1" t="shared" si="212"/>
        <v/>
      </c>
      <c r="H257" s="31" t="str">
        <f ca="1" t="shared" si="213"/>
        <v/>
      </c>
      <c r="I257" s="31"/>
      <c r="K257" s="22" t="str">
        <f ca="1">IF(OR(使用指南!$E$30&lt;&gt;"√",$F257=""),"",$F257)</f>
        <v/>
      </c>
      <c r="L257" s="22" t="str">
        <f ca="1" t="shared" si="214"/>
        <v/>
      </c>
      <c r="M257" s="39"/>
      <c r="N257" s="39"/>
      <c r="O257" s="39"/>
      <c r="P257" s="66" t="str">
        <f ca="1">IF($K257="","",IF(T257&lt;&gt;"","/",IF(比赛操作!$C$10="手动编排",$M257+$N257,IF(比赛操作!$C$10="抽签编排",417-VLOOKUP(L257,I:K,3,0)))))</f>
        <v/>
      </c>
      <c r="Q257" s="33" t="str">
        <f ca="1">IF($K257="","",IF(T257&lt;&gt;"","/",RANK($P257,$P$3:$P$434)+COUNTIF($P$3:$P257,$P257)-1))</f>
        <v/>
      </c>
      <c r="R257" s="33" t="str">
        <f ca="1" t="shared" si="215"/>
        <v/>
      </c>
      <c r="S257" s="70">
        <f ca="1" t="shared" si="216"/>
        <v>0</v>
      </c>
      <c r="T257" s="31"/>
      <c r="U257" s="67" t="str">
        <f ca="1" t="shared" si="257"/>
        <v/>
      </c>
      <c r="V257" s="67" t="str">
        <f ca="1" t="shared" si="258"/>
        <v/>
      </c>
      <c r="W257" s="67" t="str">
        <f ca="1" t="shared" si="259"/>
        <v/>
      </c>
      <c r="X257" s="67" t="str">
        <f ca="1" t="shared" si="260"/>
        <v/>
      </c>
      <c r="Y257" s="67" t="str">
        <f ca="1" t="shared" si="261"/>
        <v/>
      </c>
      <c r="Z257" s="67" t="str">
        <f ca="1" t="shared" si="262"/>
        <v/>
      </c>
      <c r="AA257" s="67" t="str">
        <f ca="1" t="shared" si="263"/>
        <v/>
      </c>
      <c r="AB257" s="67" t="str">
        <f ca="1" t="shared" si="264"/>
        <v/>
      </c>
      <c r="AQ257" s="70"/>
      <c r="AR257" s="70"/>
      <c r="AS257" s="70">
        <f ca="1" t="shared" si="204"/>
        <v>0</v>
      </c>
      <c r="AT257" s="31"/>
      <c r="BQ257" s="70"/>
      <c r="BR257" s="70"/>
      <c r="BS257" s="70">
        <f ca="1" t="shared" si="205"/>
        <v>0</v>
      </c>
      <c r="BT257" s="31"/>
      <c r="CQ257" s="70"/>
      <c r="CR257" s="70"/>
      <c r="CS257" s="70">
        <f ca="1" t="shared" si="206"/>
        <v>0</v>
      </c>
      <c r="CT257" s="31"/>
      <c r="DQ257" s="70"/>
      <c r="DR257" s="70"/>
      <c r="DS257" s="70">
        <f ca="1" t="shared" si="207"/>
        <v>0</v>
      </c>
      <c r="DT257" s="31"/>
      <c r="EQ257" s="70"/>
      <c r="ER257" s="70"/>
      <c r="ES257" s="70">
        <f ca="1" t="shared" si="208"/>
        <v>0</v>
      </c>
      <c r="ET257" s="31"/>
      <c r="FQ257" s="70"/>
      <c r="FR257" s="70"/>
      <c r="FS257" s="70">
        <f ca="1" t="shared" si="209"/>
        <v>0</v>
      </c>
      <c r="FT257" s="31"/>
      <c r="GQ257" s="70"/>
      <c r="GR257" s="70"/>
      <c r="GS257" s="70">
        <f ca="1" t="shared" si="210"/>
        <v>0</v>
      </c>
      <c r="GT257" s="31"/>
      <c r="HQ257" s="70"/>
      <c r="HR257" s="70"/>
      <c r="HS257" s="70">
        <f ca="1" t="shared" si="211"/>
        <v>0</v>
      </c>
      <c r="HT257" s="31"/>
    </row>
    <row r="258" spans="1:228">
      <c r="A258" s="22" t="str">
        <f>IF(OR(使用指南!$E$30="",比赛操作!$C$10="",$E258=""),"",ROW())</f>
        <v/>
      </c>
      <c r="B258" s="22" t="str">
        <f>IF(OR(使用指南!$E$30="",比赛操作!$C$10="",$E258=""),"",RANK($A258,$A$3:$A$514,1))</f>
        <v/>
      </c>
      <c r="C258" s="22" t="str">
        <f ca="1">IF(OR(使用指南!$E$30="",比赛操作!$C$10="",$E258=""),"",IF(比赛操作!$C$10="抽签编排",RAND(),ROW()-2))</f>
        <v/>
      </c>
      <c r="D258" s="22" t="str">
        <f ca="1" t="shared" si="203"/>
        <v/>
      </c>
      <c r="E258" s="31"/>
      <c r="F258" s="22" t="str">
        <f ca="1">IF(OR(使用指南!$E$30&lt;&gt;"√",COUNTA($E$3:$E$514)&lt;ROW()-2,COUNTBLANK($C$3:$C$514)=512),"",ROW()-2)</f>
        <v/>
      </c>
      <c r="G258" s="22" t="str">
        <f ca="1" t="shared" si="212"/>
        <v/>
      </c>
      <c r="H258" s="31" t="str">
        <f ca="1" t="shared" si="213"/>
        <v/>
      </c>
      <c r="I258" s="31"/>
      <c r="K258" s="22" t="str">
        <f ca="1">IF(OR(使用指南!$E$30&lt;&gt;"√",$F258=""),"",$F258)</f>
        <v/>
      </c>
      <c r="L258" s="22" t="str">
        <f ca="1" t="shared" si="214"/>
        <v/>
      </c>
      <c r="M258" s="39"/>
      <c r="N258" s="39"/>
      <c r="O258" s="39"/>
      <c r="P258" s="66" t="str">
        <f ca="1">IF($K258="","",IF(T258&lt;&gt;"","/",IF(比赛操作!$C$10="手动编排",$M258+$N258,IF(比赛操作!$C$10="抽签编排",417-VLOOKUP(L258,I:K,3,0)))))</f>
        <v/>
      </c>
      <c r="Q258" s="33" t="str">
        <f ca="1">IF($K258="","",IF(T258&lt;&gt;"","/",RANK($P258,$P$3:$P$434)+COUNTIF($P$3:$P258,$P258)-1))</f>
        <v/>
      </c>
      <c r="R258" s="33" t="str">
        <f ca="1" t="shared" si="215"/>
        <v/>
      </c>
      <c r="S258" s="70">
        <f ca="1" t="shared" si="216"/>
        <v>0</v>
      </c>
      <c r="T258" s="31"/>
      <c r="U258" s="67" t="str">
        <f ca="1" t="shared" si="257"/>
        <v/>
      </c>
      <c r="V258" s="67" t="str">
        <f ca="1" t="shared" si="258"/>
        <v/>
      </c>
      <c r="W258" s="67" t="str">
        <f ca="1" t="shared" si="259"/>
        <v/>
      </c>
      <c r="X258" s="67" t="str">
        <f ca="1" t="shared" si="260"/>
        <v/>
      </c>
      <c r="Y258" s="67" t="str">
        <f ca="1" t="shared" si="261"/>
        <v/>
      </c>
      <c r="Z258" s="67" t="str">
        <f ca="1" t="shared" si="262"/>
        <v/>
      </c>
      <c r="AA258" s="67" t="str">
        <f ca="1" t="shared" si="263"/>
        <v/>
      </c>
      <c r="AB258" s="67" t="str">
        <f ca="1" t="shared" si="264"/>
        <v/>
      </c>
      <c r="AQ258" s="70"/>
      <c r="AR258" s="70"/>
      <c r="AS258" s="70">
        <f ca="1" t="shared" si="204"/>
        <v>0</v>
      </c>
      <c r="AT258" s="31"/>
      <c r="BQ258" s="70"/>
      <c r="BR258" s="70"/>
      <c r="BS258" s="70">
        <f ca="1" t="shared" si="205"/>
        <v>0</v>
      </c>
      <c r="BT258" s="31"/>
      <c r="CQ258" s="70"/>
      <c r="CR258" s="70"/>
      <c r="CS258" s="70">
        <f ca="1" t="shared" si="206"/>
        <v>0</v>
      </c>
      <c r="CT258" s="31"/>
      <c r="DQ258" s="70"/>
      <c r="DR258" s="70"/>
      <c r="DS258" s="70">
        <f ca="1" t="shared" si="207"/>
        <v>0</v>
      </c>
      <c r="DT258" s="31"/>
      <c r="EQ258" s="70"/>
      <c r="ER258" s="70"/>
      <c r="ES258" s="70">
        <f ca="1" t="shared" si="208"/>
        <v>0</v>
      </c>
      <c r="ET258" s="31"/>
      <c r="FQ258" s="70"/>
      <c r="FR258" s="70"/>
      <c r="FS258" s="70">
        <f ca="1" t="shared" si="209"/>
        <v>0</v>
      </c>
      <c r="FT258" s="31"/>
      <c r="GQ258" s="70"/>
      <c r="GR258" s="70"/>
      <c r="GS258" s="70">
        <f ca="1" t="shared" si="210"/>
        <v>0</v>
      </c>
      <c r="GT258" s="31"/>
      <c r="HQ258" s="70"/>
      <c r="HR258" s="70"/>
      <c r="HS258" s="70">
        <f ca="1" t="shared" si="211"/>
        <v>0</v>
      </c>
      <c r="HT258" s="31"/>
    </row>
    <row r="259" spans="1:228">
      <c r="A259" s="22" t="str">
        <f>IF(OR(使用指南!$E$30="",比赛操作!$C$10="",$E259=""),"",ROW())</f>
        <v/>
      </c>
      <c r="B259" s="22" t="str">
        <f>IF(OR(使用指南!$E$30="",比赛操作!$C$10="",$E259=""),"",RANK($A259,$A$3:$A$514,1))</f>
        <v/>
      </c>
      <c r="C259" s="22" t="str">
        <f ca="1">IF(OR(使用指南!$E$30="",比赛操作!$C$10="",$E259=""),"",IF(比赛操作!$C$10="抽签编排",RAND(),ROW()-2))</f>
        <v/>
      </c>
      <c r="D259" s="22" t="str">
        <f ca="1">IF(OR($C259="",$E259=""),"",RANK($C259,$C$3:$C$514,1))</f>
        <v/>
      </c>
      <c r="E259" s="31"/>
      <c r="F259" s="22" t="str">
        <f ca="1">IF(OR(使用指南!$E$30&lt;&gt;"√",COUNTA($E$3:$E$514)&lt;ROW()-2,COUNTBLANK($C$3:$C$514)=512),"",ROW()-2)</f>
        <v/>
      </c>
      <c r="G259" s="22" t="str">
        <f ca="1" t="shared" si="212"/>
        <v/>
      </c>
      <c r="H259" s="31" t="str">
        <f ca="1" t="shared" si="213"/>
        <v/>
      </c>
      <c r="I259" s="31"/>
      <c r="K259" s="22" t="str">
        <f ca="1">IF(OR(使用指南!$E$30&lt;&gt;"√",$F259=""),"",$F259)</f>
        <v/>
      </c>
      <c r="L259" s="22" t="str">
        <f ca="1" t="shared" si="214"/>
        <v/>
      </c>
      <c r="M259" s="39"/>
      <c r="N259" s="39"/>
      <c r="O259" s="39"/>
      <c r="P259" s="66" t="str">
        <f ca="1">IF($K259="","",IF(T259&lt;&gt;"","/",IF(比赛操作!$C$10="手动编排",$M259+$N259,IF(比赛操作!$C$10="抽签编排",417-VLOOKUP(L259,I:K,3,0)))))</f>
        <v/>
      </c>
      <c r="Q259" s="33" t="str">
        <f ca="1">IF($K259="","",IF(T259&lt;&gt;"","/",RANK($P259,$P$3:$P$434)+COUNTIF($P$3:$P259,$P259)-1))</f>
        <v/>
      </c>
      <c r="R259" s="33" t="str">
        <f ca="1" t="shared" si="215"/>
        <v/>
      </c>
      <c r="S259" s="70">
        <f ca="1" t="shared" si="216"/>
        <v>0</v>
      </c>
      <c r="T259" s="31"/>
      <c r="U259" s="67" t="str">
        <f ca="1" t="shared" si="257"/>
        <v/>
      </c>
      <c r="V259" s="67" t="str">
        <f ca="1" t="shared" si="258"/>
        <v/>
      </c>
      <c r="W259" s="67" t="str">
        <f ca="1" t="shared" si="259"/>
        <v/>
      </c>
      <c r="X259" s="67" t="str">
        <f ca="1" t="shared" si="260"/>
        <v/>
      </c>
      <c r="Y259" s="67" t="str">
        <f ca="1" t="shared" si="261"/>
        <v/>
      </c>
      <c r="Z259" s="67" t="str">
        <f ca="1" t="shared" si="262"/>
        <v/>
      </c>
      <c r="AA259" s="67" t="str">
        <f ca="1" t="shared" si="263"/>
        <v/>
      </c>
      <c r="AB259" s="67" t="str">
        <f ca="1" t="shared" si="264"/>
        <v/>
      </c>
      <c r="AQ259" s="70"/>
      <c r="AR259" s="70"/>
      <c r="AS259" s="70">
        <f ca="1" t="shared" ref="AS259:AS322" si="265">_xlfn.IFS(OR($K259="",AT259=""),0,AT259="公假",12,AT259="抽调",10,AT259="病假",7,AT259="公事",5,AT259="私事",2,AT259="旷课",0,AT259="其他",0)</f>
        <v>0</v>
      </c>
      <c r="AT259" s="31"/>
      <c r="BQ259" s="70"/>
      <c r="BR259" s="70"/>
      <c r="BS259" s="70">
        <f ca="1" t="shared" ref="BS259:BS322" si="266">_xlfn.IFS(OR($K259="",BT259=""),0,BT259="公假",12,BT259="抽调",10,BT259="病假",7,BT259="公事",5,BT259="私事",2,BT259="旷课",0,BT259="其他",0)</f>
        <v>0</v>
      </c>
      <c r="BT259" s="31"/>
      <c r="CQ259" s="70"/>
      <c r="CR259" s="70"/>
      <c r="CS259" s="70">
        <f ca="1" t="shared" ref="CS259:CS322" si="267">_xlfn.IFS(OR($K259="",CT259=""),0,CT259="公假",12,CT259="抽调",10,CT259="病假",7,CT259="公事",5,CT259="私事",2,CT259="旷课",0,CT259="其他",0)</f>
        <v>0</v>
      </c>
      <c r="CT259" s="31"/>
      <c r="DQ259" s="70"/>
      <c r="DR259" s="70"/>
      <c r="DS259" s="70">
        <f ca="1" t="shared" ref="DS259:DS322" si="268">_xlfn.IFS(OR($K259="",DT259=""),0,DT259="公假",12,DT259="抽调",10,DT259="病假",7,DT259="公事",5,DT259="私事",2,DT259="旷课",0,DT259="其他",0)</f>
        <v>0</v>
      </c>
      <c r="DT259" s="31"/>
      <c r="EQ259" s="70"/>
      <c r="ER259" s="70"/>
      <c r="ES259" s="70">
        <f ca="1" t="shared" ref="ES259:ES322" si="269">_xlfn.IFS(OR($K259="",ET259=""),0,ET259="公假",12,ET259="抽调",10,ET259="病假",7,ET259="公事",5,ET259="私事",2,ET259="旷课",0,ET259="其他",0)</f>
        <v>0</v>
      </c>
      <c r="ET259" s="31"/>
      <c r="FQ259" s="70"/>
      <c r="FR259" s="70"/>
      <c r="FS259" s="70">
        <f ca="1" t="shared" ref="FS259:FS322" si="270">_xlfn.IFS(OR($K259="",FT259=""),0,FT259="公假",12,FT259="抽调",10,FT259="病假",7,FT259="公事",5,FT259="私事",2,FT259="旷课",0,FT259="其他",0)</f>
        <v>0</v>
      </c>
      <c r="FT259" s="31"/>
      <c r="GQ259" s="70"/>
      <c r="GR259" s="70"/>
      <c r="GS259" s="70">
        <f ca="1" t="shared" ref="GS259:GS322" si="271">_xlfn.IFS(OR($K259="",GT259=""),0,GT259="公假",12,GT259="抽调",10,GT259="病假",7,GT259="公事",5,GT259="私事",2,GT259="旷课",0,GT259="其他",0)</f>
        <v>0</v>
      </c>
      <c r="GT259" s="31"/>
      <c r="HQ259" s="70"/>
      <c r="HR259" s="70"/>
      <c r="HS259" s="70">
        <f ca="1" t="shared" ref="HS259:HS322" si="272">_xlfn.IFS(OR($K259="",HT259=""),0,HT259="公假",12,HT259="抽调",10,HT259="病假",7,HT259="公事",5,HT259="私事",2,HT259="旷课",0,HT259="其他",0)</f>
        <v>0</v>
      </c>
      <c r="HT259" s="31"/>
    </row>
    <row r="260" spans="1:228">
      <c r="A260" s="22" t="str">
        <f>IF(OR(使用指南!$E$30="",比赛操作!$C$10="",$E260=""),"",ROW())</f>
        <v/>
      </c>
      <c r="B260" s="22" t="str">
        <f>IF(OR(使用指南!$E$30="",比赛操作!$C$10="",$E260=""),"",RANK($A260,$A$3:$A$514,1))</f>
        <v/>
      </c>
      <c r="C260" s="22" t="str">
        <f ca="1">IF(OR(使用指南!$E$30="",比赛操作!$C$10="",$E260=""),"",IF(比赛操作!$C$10="抽签编排",RAND(),ROW()-2))</f>
        <v/>
      </c>
      <c r="D260" s="22" t="str">
        <f ca="1">IF(OR($C260="",$E260=""),"",RANK($C260,$C$3:$C$514,1))</f>
        <v/>
      </c>
      <c r="E260" s="31"/>
      <c r="F260" s="22" t="str">
        <f ca="1">IF(OR(使用指南!$E$30&lt;&gt;"√",COUNTA($E$3:$E$514)&lt;ROW()-2,COUNTBLANK($C$3:$C$514)=512),"",ROW()-2)</f>
        <v/>
      </c>
      <c r="G260" s="22" t="str">
        <f ca="1" t="shared" ref="G260:G323" si="273">IFERROR(IF($F260="","",VLOOKUP($F260,$D:$E,2,0)),"")</f>
        <v/>
      </c>
      <c r="H260" s="31" t="str">
        <f ca="1" t="shared" ref="H260:H323" si="274">IF($G260="","",$G260)</f>
        <v/>
      </c>
      <c r="I260" s="31"/>
      <c r="K260" s="22" t="str">
        <f ca="1">IF(OR(使用指南!$E$30&lt;&gt;"√",$F260=""),"",$F260)</f>
        <v/>
      </c>
      <c r="L260" s="22" t="str">
        <f ca="1" t="shared" ref="L260:L323" si="275">IF($K260="","",VLOOKUP($K260,B:E,4,0))</f>
        <v/>
      </c>
      <c r="M260" s="39"/>
      <c r="N260" s="39"/>
      <c r="O260" s="39"/>
      <c r="P260" s="66" t="str">
        <f ca="1">IF($K260="","",IF(T260&lt;&gt;"","/",IF(比赛操作!$C$10="手动编排",$M260+$N260,IF(比赛操作!$C$10="抽签编排",417-VLOOKUP(L260,I:K,3,0)))))</f>
        <v/>
      </c>
      <c r="Q260" s="33" t="str">
        <f ca="1">IF($K260="","",IF(T260&lt;&gt;"","/",RANK($P260,$P$3:$P$434)+COUNTIF($P$3:$P260,$P260)-1))</f>
        <v/>
      </c>
      <c r="R260" s="33" t="str">
        <f ca="1" t="shared" ref="R260:R323" si="276">IF($K260="","",$L260)</f>
        <v/>
      </c>
      <c r="S260" s="70">
        <f ca="1" t="shared" ref="S260:S323" si="277">_xlfn.IFS(OR($K260="",T260=""),0,T260="公假",12,T260="抽调",10,T260="病假",7,T260="公事",5,T260="私事",2,T260="旷课",0,T260="其他",0)</f>
        <v>0</v>
      </c>
      <c r="T260" s="31"/>
      <c r="U260" s="67" t="str">
        <f ca="1" t="shared" si="257"/>
        <v/>
      </c>
      <c r="V260" s="67" t="str">
        <f ca="1" t="shared" si="258"/>
        <v/>
      </c>
      <c r="W260" s="67" t="str">
        <f ca="1" t="shared" si="259"/>
        <v/>
      </c>
      <c r="X260" s="67" t="str">
        <f ca="1" t="shared" si="260"/>
        <v/>
      </c>
      <c r="Y260" s="67" t="str">
        <f ca="1" t="shared" si="261"/>
        <v/>
      </c>
      <c r="Z260" s="67" t="str">
        <f ca="1" t="shared" si="262"/>
        <v/>
      </c>
      <c r="AA260" s="67" t="str">
        <f ca="1" t="shared" si="263"/>
        <v/>
      </c>
      <c r="AB260" s="67" t="str">
        <f ca="1" t="shared" si="264"/>
        <v/>
      </c>
      <c r="AQ260" s="70"/>
      <c r="AR260" s="70"/>
      <c r="AS260" s="70">
        <f ca="1" t="shared" si="265"/>
        <v>0</v>
      </c>
      <c r="AT260" s="31"/>
      <c r="BQ260" s="70"/>
      <c r="BR260" s="70"/>
      <c r="BS260" s="70">
        <f ca="1" t="shared" si="266"/>
        <v>0</v>
      </c>
      <c r="BT260" s="31"/>
      <c r="CQ260" s="70"/>
      <c r="CR260" s="70"/>
      <c r="CS260" s="70">
        <f ca="1" t="shared" si="267"/>
        <v>0</v>
      </c>
      <c r="CT260" s="31"/>
      <c r="DQ260" s="70"/>
      <c r="DR260" s="70"/>
      <c r="DS260" s="70">
        <f ca="1" t="shared" si="268"/>
        <v>0</v>
      </c>
      <c r="DT260" s="31"/>
      <c r="EQ260" s="70"/>
      <c r="ER260" s="70"/>
      <c r="ES260" s="70">
        <f ca="1" t="shared" si="269"/>
        <v>0</v>
      </c>
      <c r="ET260" s="31"/>
      <c r="FQ260" s="70"/>
      <c r="FR260" s="70"/>
      <c r="FS260" s="70">
        <f ca="1" t="shared" si="270"/>
        <v>0</v>
      </c>
      <c r="FT260" s="31"/>
      <c r="GQ260" s="70"/>
      <c r="GR260" s="70"/>
      <c r="GS260" s="70">
        <f ca="1" t="shared" si="271"/>
        <v>0</v>
      </c>
      <c r="GT260" s="31"/>
      <c r="HQ260" s="70"/>
      <c r="HR260" s="70"/>
      <c r="HS260" s="70">
        <f ca="1" t="shared" si="272"/>
        <v>0</v>
      </c>
      <c r="HT260" s="31"/>
    </row>
    <row r="261" spans="1:228">
      <c r="A261" s="22" t="str">
        <f>IF(OR(使用指南!$E$30="",比赛操作!$C$10="",$E261=""),"",ROW())</f>
        <v/>
      </c>
      <c r="B261" s="22" t="str">
        <f>IF(OR(使用指南!$E$30="",比赛操作!$C$10="",$E261=""),"",RANK($A261,$A$3:$A$514,1))</f>
        <v/>
      </c>
      <c r="C261" s="22" t="str">
        <f ca="1">IF(OR(使用指南!$E$30="",比赛操作!$C$10="",$E261=""),"",IF(比赛操作!$C$10="抽签编排",RAND(),ROW()-2))</f>
        <v/>
      </c>
      <c r="D261" s="22" t="str">
        <f ca="1">IF(OR($C261="",$E261=""),"",RANK($C261,$C$3:$C$514,1))</f>
        <v/>
      </c>
      <c r="E261" s="31"/>
      <c r="F261" s="22" t="str">
        <f ca="1">IF(OR(使用指南!$E$30&lt;&gt;"√",COUNTA($E$3:$E$514)&lt;ROW()-2,COUNTBLANK($C$3:$C$514)=512),"",ROW()-2)</f>
        <v/>
      </c>
      <c r="G261" s="22" t="str">
        <f ca="1" t="shared" si="273"/>
        <v/>
      </c>
      <c r="H261" s="31" t="str">
        <f ca="1" t="shared" si="274"/>
        <v/>
      </c>
      <c r="I261" s="31"/>
      <c r="K261" s="22" t="str">
        <f ca="1">IF(OR(使用指南!$E$30&lt;&gt;"√",$F261=""),"",$F261)</f>
        <v/>
      </c>
      <c r="L261" s="22" t="str">
        <f ca="1" t="shared" si="275"/>
        <v/>
      </c>
      <c r="M261" s="39"/>
      <c r="N261" s="39"/>
      <c r="O261" s="39"/>
      <c r="P261" s="66" t="str">
        <f ca="1">IF($K261="","",IF(T261&lt;&gt;"","/",IF(比赛操作!$C$10="手动编排",$M261+$N261,IF(比赛操作!$C$10="抽签编排",417-VLOOKUP(L261,I:K,3,0)))))</f>
        <v/>
      </c>
      <c r="Q261" s="33" t="str">
        <f ca="1">IF($K261="","",IF(T261&lt;&gt;"","/",RANK($P261,$P$3:$P$434)+COUNTIF($P$3:$P261,$P261)-1))</f>
        <v/>
      </c>
      <c r="R261" s="33" t="str">
        <f ca="1" t="shared" si="276"/>
        <v/>
      </c>
      <c r="S261" s="70">
        <f ca="1" t="shared" si="277"/>
        <v>0</v>
      </c>
      <c r="T261" s="31"/>
      <c r="U261" s="67" t="str">
        <f ca="1" t="shared" si="257"/>
        <v/>
      </c>
      <c r="V261" s="67" t="str">
        <f ca="1" t="shared" si="258"/>
        <v/>
      </c>
      <c r="W261" s="67" t="str">
        <f ca="1" t="shared" si="259"/>
        <v/>
      </c>
      <c r="X261" s="67" t="str">
        <f ca="1" t="shared" si="260"/>
        <v/>
      </c>
      <c r="Y261" s="67" t="str">
        <f ca="1" t="shared" si="261"/>
        <v/>
      </c>
      <c r="Z261" s="67" t="str">
        <f ca="1" t="shared" si="262"/>
        <v/>
      </c>
      <c r="AA261" s="67" t="str">
        <f ca="1" t="shared" si="263"/>
        <v/>
      </c>
      <c r="AB261" s="67" t="str">
        <f ca="1" t="shared" si="264"/>
        <v/>
      </c>
      <c r="AQ261" s="70"/>
      <c r="AR261" s="70"/>
      <c r="AS261" s="70">
        <f ca="1" t="shared" si="265"/>
        <v>0</v>
      </c>
      <c r="AT261" s="31"/>
      <c r="BQ261" s="70"/>
      <c r="BR261" s="70"/>
      <c r="BS261" s="70">
        <f ca="1" t="shared" si="266"/>
        <v>0</v>
      </c>
      <c r="BT261" s="31"/>
      <c r="CQ261" s="70"/>
      <c r="CR261" s="70"/>
      <c r="CS261" s="70">
        <f ca="1" t="shared" si="267"/>
        <v>0</v>
      </c>
      <c r="CT261" s="31"/>
      <c r="DQ261" s="70"/>
      <c r="DR261" s="70"/>
      <c r="DS261" s="70">
        <f ca="1" t="shared" si="268"/>
        <v>0</v>
      </c>
      <c r="DT261" s="31"/>
      <c r="EQ261" s="70"/>
      <c r="ER261" s="70"/>
      <c r="ES261" s="70">
        <f ca="1" t="shared" si="269"/>
        <v>0</v>
      </c>
      <c r="ET261" s="31"/>
      <c r="FQ261" s="70"/>
      <c r="FR261" s="70"/>
      <c r="FS261" s="70">
        <f ca="1" t="shared" si="270"/>
        <v>0</v>
      </c>
      <c r="FT261" s="31"/>
      <c r="GQ261" s="70"/>
      <c r="GR261" s="70"/>
      <c r="GS261" s="70">
        <f ca="1" t="shared" si="271"/>
        <v>0</v>
      </c>
      <c r="GT261" s="31"/>
      <c r="HQ261" s="70"/>
      <c r="HR261" s="70"/>
      <c r="HS261" s="70">
        <f ca="1" t="shared" si="272"/>
        <v>0</v>
      </c>
      <c r="HT261" s="31"/>
    </row>
    <row r="262" spans="1:228">
      <c r="A262" s="22" t="str">
        <f>IF(OR(使用指南!$E$30="",比赛操作!$C$10="",$E262=""),"",ROW())</f>
        <v/>
      </c>
      <c r="B262" s="22" t="str">
        <f>IF(OR(使用指南!$E$30="",比赛操作!$C$10="",$E262=""),"",RANK($A262,$A$3:$A$514,1))</f>
        <v/>
      </c>
      <c r="C262" s="22" t="str">
        <f ca="1">IF(OR(使用指南!$E$30="",比赛操作!$C$10="",$E262=""),"",IF(比赛操作!$C$10="抽签编排",RAND(),ROW()-2))</f>
        <v/>
      </c>
      <c r="D262" s="22" t="str">
        <f ca="1">IF(OR($C262="",$E262=""),"",RANK($C262,$C$3:$C$514,1))</f>
        <v/>
      </c>
      <c r="E262" s="31"/>
      <c r="F262" s="22" t="str">
        <f ca="1">IF(OR(使用指南!$E$30&lt;&gt;"√",COUNTA($E$3:$E$514)&lt;ROW()-2,COUNTBLANK($C$3:$C$514)=512),"",ROW()-2)</f>
        <v/>
      </c>
      <c r="G262" s="22" t="str">
        <f ca="1" t="shared" si="273"/>
        <v/>
      </c>
      <c r="H262" s="31" t="str">
        <f ca="1" t="shared" si="274"/>
        <v/>
      </c>
      <c r="I262" s="31"/>
      <c r="K262" s="22" t="str">
        <f ca="1">IF(OR(使用指南!$E$30&lt;&gt;"√",$F262=""),"",$F262)</f>
        <v/>
      </c>
      <c r="L262" s="22" t="str">
        <f ca="1" t="shared" si="275"/>
        <v/>
      </c>
      <c r="M262" s="39"/>
      <c r="N262" s="39"/>
      <c r="O262" s="39"/>
      <c r="P262" s="66" t="str">
        <f ca="1">IF($K262="","",IF(T262&lt;&gt;"","/",IF(比赛操作!$C$10="手动编排",$M262+$N262,IF(比赛操作!$C$10="抽签编排",417-VLOOKUP(L262,I:K,3,0)))))</f>
        <v/>
      </c>
      <c r="Q262" s="33" t="str">
        <f ca="1">IF($K262="","",IF(T262&lt;&gt;"","/",RANK($P262,$P$3:$P$434)+COUNTIF($P$3:$P262,$P262)-1))</f>
        <v/>
      </c>
      <c r="R262" s="33" t="str">
        <f ca="1" t="shared" si="276"/>
        <v/>
      </c>
      <c r="S262" s="70">
        <f ca="1" t="shared" si="277"/>
        <v>0</v>
      </c>
      <c r="T262" s="31"/>
      <c r="U262" s="67" t="str">
        <f ca="1" t="shared" si="257"/>
        <v/>
      </c>
      <c r="V262" s="67" t="str">
        <f ca="1" t="shared" si="258"/>
        <v/>
      </c>
      <c r="W262" s="67" t="str">
        <f ca="1" t="shared" si="259"/>
        <v/>
      </c>
      <c r="X262" s="67" t="str">
        <f ca="1" t="shared" si="260"/>
        <v/>
      </c>
      <c r="Y262" s="67" t="str">
        <f ca="1" t="shared" si="261"/>
        <v/>
      </c>
      <c r="Z262" s="67" t="str">
        <f ca="1" t="shared" si="262"/>
        <v/>
      </c>
      <c r="AA262" s="67" t="str">
        <f ca="1" t="shared" si="263"/>
        <v/>
      </c>
      <c r="AB262" s="67" t="str">
        <f ca="1" t="shared" si="264"/>
        <v/>
      </c>
      <c r="AQ262" s="70"/>
      <c r="AR262" s="70"/>
      <c r="AS262" s="70">
        <f ca="1" t="shared" si="265"/>
        <v>0</v>
      </c>
      <c r="AT262" s="31"/>
      <c r="BQ262" s="70"/>
      <c r="BR262" s="70"/>
      <c r="BS262" s="70">
        <f ca="1" t="shared" si="266"/>
        <v>0</v>
      </c>
      <c r="BT262" s="31"/>
      <c r="CQ262" s="70"/>
      <c r="CR262" s="70"/>
      <c r="CS262" s="70">
        <f ca="1" t="shared" si="267"/>
        <v>0</v>
      </c>
      <c r="CT262" s="31"/>
      <c r="DQ262" s="70"/>
      <c r="DR262" s="70"/>
      <c r="DS262" s="70">
        <f ca="1" t="shared" si="268"/>
        <v>0</v>
      </c>
      <c r="DT262" s="31"/>
      <c r="EQ262" s="70"/>
      <c r="ER262" s="70"/>
      <c r="ES262" s="70">
        <f ca="1" t="shared" si="269"/>
        <v>0</v>
      </c>
      <c r="ET262" s="31"/>
      <c r="FQ262" s="70"/>
      <c r="FR262" s="70"/>
      <c r="FS262" s="70">
        <f ca="1" t="shared" si="270"/>
        <v>0</v>
      </c>
      <c r="FT262" s="31"/>
      <c r="GQ262" s="70"/>
      <c r="GR262" s="70"/>
      <c r="GS262" s="70">
        <f ca="1" t="shared" si="271"/>
        <v>0</v>
      </c>
      <c r="GT262" s="31"/>
      <c r="HQ262" s="70"/>
      <c r="HR262" s="70"/>
      <c r="HS262" s="70">
        <f ca="1" t="shared" si="272"/>
        <v>0</v>
      </c>
      <c r="HT262" s="31"/>
    </row>
    <row r="263" spans="1:228">
      <c r="A263" s="22" t="str">
        <f>IF(OR(使用指南!$E$30="",比赛操作!$C$10="",$E263=""),"",ROW())</f>
        <v/>
      </c>
      <c r="B263" s="22" t="str">
        <f>IF(OR(使用指南!$E$30="",比赛操作!$C$10="",$E263=""),"",RANK($A263,$A$3:$A$514,1))</f>
        <v/>
      </c>
      <c r="C263" s="22" t="str">
        <f ca="1">IF(OR(使用指南!$E$30="",比赛操作!$C$10="",$E263=""),"",IF(比赛操作!$C$10="抽签编排",RAND(),ROW()-2))</f>
        <v/>
      </c>
      <c r="D263" s="22" t="str">
        <f ca="1">IF(OR($C263="",$E263=""),"",RANK($C263,$C$3:$C$514,1))</f>
        <v/>
      </c>
      <c r="E263" s="31"/>
      <c r="F263" s="22" t="str">
        <f ca="1">IF(OR(使用指南!$E$30&lt;&gt;"√",COUNTA($E$3:$E$514)&lt;ROW()-2,COUNTBLANK($C$3:$C$514)=512),"",ROW()-2)</f>
        <v/>
      </c>
      <c r="G263" s="22" t="str">
        <f ca="1" t="shared" si="273"/>
        <v/>
      </c>
      <c r="H263" s="31" t="str">
        <f ca="1" t="shared" si="274"/>
        <v/>
      </c>
      <c r="I263" s="31"/>
      <c r="K263" s="22" t="str">
        <f ca="1">IF(OR(使用指南!$E$30&lt;&gt;"√",$F263=""),"",$F263)</f>
        <v/>
      </c>
      <c r="L263" s="22" t="str">
        <f ca="1" t="shared" si="275"/>
        <v/>
      </c>
      <c r="M263" s="39"/>
      <c r="N263" s="39"/>
      <c r="O263" s="39"/>
      <c r="P263" s="66" t="str">
        <f ca="1">IF($K263="","",IF(T263&lt;&gt;"","/",IF(比赛操作!$C$10="手动编排",$M263+$N263,IF(比赛操作!$C$10="抽签编排",417-VLOOKUP(L263,I:K,3,0)))))</f>
        <v/>
      </c>
      <c r="Q263" s="33" t="str">
        <f ca="1">IF($K263="","",IF(T263&lt;&gt;"","/",RANK($P263,$P$3:$P$434)+COUNTIF($P$3:$P263,$P263)-1))</f>
        <v/>
      </c>
      <c r="R263" s="33" t="str">
        <f ca="1" t="shared" si="276"/>
        <v/>
      </c>
      <c r="S263" s="70">
        <f ca="1" t="shared" si="277"/>
        <v>0</v>
      </c>
      <c r="T263" s="31"/>
      <c r="U263" s="67" t="str">
        <f ca="1" t="shared" si="257"/>
        <v/>
      </c>
      <c r="V263" s="67" t="str">
        <f ca="1" t="shared" si="258"/>
        <v/>
      </c>
      <c r="W263" s="67" t="str">
        <f ca="1" t="shared" si="259"/>
        <v/>
      </c>
      <c r="X263" s="67" t="str">
        <f ca="1" t="shared" si="260"/>
        <v/>
      </c>
      <c r="Y263" s="67" t="str">
        <f ca="1" t="shared" si="261"/>
        <v/>
      </c>
      <c r="Z263" s="67" t="str">
        <f ca="1" t="shared" si="262"/>
        <v/>
      </c>
      <c r="AA263" s="67" t="str">
        <f ca="1" t="shared" si="263"/>
        <v/>
      </c>
      <c r="AB263" s="67" t="str">
        <f ca="1" t="shared" si="264"/>
        <v/>
      </c>
      <c r="AQ263" s="70"/>
      <c r="AR263" s="70"/>
      <c r="AS263" s="70">
        <f ca="1" t="shared" si="265"/>
        <v>0</v>
      </c>
      <c r="AT263" s="31"/>
      <c r="BQ263" s="70"/>
      <c r="BR263" s="70"/>
      <c r="BS263" s="70">
        <f ca="1" t="shared" si="266"/>
        <v>0</v>
      </c>
      <c r="BT263" s="31"/>
      <c r="CQ263" s="70"/>
      <c r="CR263" s="70"/>
      <c r="CS263" s="70">
        <f ca="1" t="shared" si="267"/>
        <v>0</v>
      </c>
      <c r="CT263" s="31"/>
      <c r="DQ263" s="70"/>
      <c r="DR263" s="70"/>
      <c r="DS263" s="70">
        <f ca="1" t="shared" si="268"/>
        <v>0</v>
      </c>
      <c r="DT263" s="31"/>
      <c r="EQ263" s="70"/>
      <c r="ER263" s="70"/>
      <c r="ES263" s="70">
        <f ca="1" t="shared" si="269"/>
        <v>0</v>
      </c>
      <c r="ET263" s="31"/>
      <c r="FQ263" s="70"/>
      <c r="FR263" s="70"/>
      <c r="FS263" s="70">
        <f ca="1" t="shared" si="270"/>
        <v>0</v>
      </c>
      <c r="FT263" s="31"/>
      <c r="GQ263" s="70"/>
      <c r="GR263" s="70"/>
      <c r="GS263" s="70">
        <f ca="1" t="shared" si="271"/>
        <v>0</v>
      </c>
      <c r="GT263" s="31"/>
      <c r="HQ263" s="70"/>
      <c r="HR263" s="70"/>
      <c r="HS263" s="70">
        <f ca="1" t="shared" si="272"/>
        <v>0</v>
      </c>
      <c r="HT263" s="31"/>
    </row>
    <row r="264" spans="1:228">
      <c r="A264" s="22" t="str">
        <f>IF(OR(使用指南!$E$30="",比赛操作!$C$10="",$E264=""),"",ROW())</f>
        <v/>
      </c>
      <c r="B264" s="22" t="str">
        <f>IF(OR(使用指南!$E$30="",比赛操作!$C$10="",$E264=""),"",RANK($A264,$A$3:$A$514,1))</f>
        <v/>
      </c>
      <c r="C264" s="22" t="str">
        <f ca="1">IF(OR(使用指南!$E$30="",比赛操作!$C$10="",$E264=""),"",IF(比赛操作!$C$10="抽签编排",RAND(),ROW()-2))</f>
        <v/>
      </c>
      <c r="D264" s="22" t="str">
        <f ca="1">IF(OR($C264="",$E264=""),"",RANK($C264,$C$3:$C$514,1))</f>
        <v/>
      </c>
      <c r="E264" s="31"/>
      <c r="F264" s="22" t="str">
        <f ca="1">IF(OR(使用指南!$E$30&lt;&gt;"√",COUNTA($E$3:$E$514)&lt;ROW()-2,COUNTBLANK($C$3:$C$514)=512),"",ROW()-2)</f>
        <v/>
      </c>
      <c r="G264" s="22" t="str">
        <f ca="1" t="shared" si="273"/>
        <v/>
      </c>
      <c r="H264" s="31" t="str">
        <f ca="1" t="shared" si="274"/>
        <v/>
      </c>
      <c r="I264" s="31"/>
      <c r="K264" s="22" t="str">
        <f ca="1">IF(OR(使用指南!$E$30&lt;&gt;"√",$F264=""),"",$F264)</f>
        <v/>
      </c>
      <c r="L264" s="22" t="str">
        <f ca="1" t="shared" si="275"/>
        <v/>
      </c>
      <c r="M264" s="39"/>
      <c r="N264" s="39"/>
      <c r="O264" s="39"/>
      <c r="P264" s="66" t="str">
        <f ca="1">IF($K264="","",IF(T264&lt;&gt;"","/",IF(比赛操作!$C$10="手动编排",$M264+$N264,IF(比赛操作!$C$10="抽签编排",417-VLOOKUP(L264,I:K,3,0)))))</f>
        <v/>
      </c>
      <c r="Q264" s="33" t="str">
        <f ca="1">IF($K264="","",IF(T264&lt;&gt;"","/",RANK($P264,$P$3:$P$434)+COUNTIF($P$3:$P264,$P264)-1))</f>
        <v/>
      </c>
      <c r="R264" s="33" t="str">
        <f ca="1" t="shared" si="276"/>
        <v/>
      </c>
      <c r="S264" s="70">
        <f ca="1" t="shared" si="277"/>
        <v>0</v>
      </c>
      <c r="T264" s="31"/>
      <c r="U264" s="67" t="str">
        <f ca="1" t="shared" ref="U264:U273" si="278">IF(INDIRECT(ADDRESS(ROW(),COLUMN($T:$T)+26*(COLUMN()-COLUMN($T:$T))))="","",INDIRECT(ADDRESS(ROW(),COLUMN($T:$T)+26*(COLUMN()-COLUMN($T:$T)))))</f>
        <v/>
      </c>
      <c r="V264" s="67" t="str">
        <f ca="1" t="shared" ref="V264:V273" si="279">IF(INDIRECT(ADDRESS(ROW(),COLUMN($T:$T)+26*(COLUMN()-COLUMN($T:$T))))="","",INDIRECT(ADDRESS(ROW(),COLUMN($T:$T)+26*(COLUMN()-COLUMN($T:$T)))))</f>
        <v/>
      </c>
      <c r="W264" s="67" t="str">
        <f ca="1" t="shared" ref="W264:W273" si="280">IF(INDIRECT(ADDRESS(ROW(),COLUMN($T:$T)+26*(COLUMN()-COLUMN($T:$T))))="","",INDIRECT(ADDRESS(ROW(),COLUMN($T:$T)+26*(COLUMN()-COLUMN($T:$T)))))</f>
        <v/>
      </c>
      <c r="X264" s="67" t="str">
        <f ca="1" t="shared" ref="X264:X273" si="281">IF(INDIRECT(ADDRESS(ROW(),COLUMN($T:$T)+26*(COLUMN()-COLUMN($T:$T))))="","",INDIRECT(ADDRESS(ROW(),COLUMN($T:$T)+26*(COLUMN()-COLUMN($T:$T)))))</f>
        <v/>
      </c>
      <c r="Y264" s="67" t="str">
        <f ca="1" t="shared" ref="Y264:Y273" si="282">IF(INDIRECT(ADDRESS(ROW(),COLUMN($T:$T)+26*(COLUMN()-COLUMN($T:$T))))="","",INDIRECT(ADDRESS(ROW(),COLUMN($T:$T)+26*(COLUMN()-COLUMN($T:$T)))))</f>
        <v/>
      </c>
      <c r="Z264" s="67" t="str">
        <f ca="1" t="shared" ref="Z264:Z273" si="283">IF(INDIRECT(ADDRESS(ROW(),COLUMN($T:$T)+26*(COLUMN()-COLUMN($T:$T))))="","",INDIRECT(ADDRESS(ROW(),COLUMN($T:$T)+26*(COLUMN()-COLUMN($T:$T)))))</f>
        <v/>
      </c>
      <c r="AA264" s="67" t="str">
        <f ca="1" t="shared" ref="AA264:AA273" si="284">IF(INDIRECT(ADDRESS(ROW(),COLUMN($T:$T)+26*(COLUMN()-COLUMN($T:$T))))="","",INDIRECT(ADDRESS(ROW(),COLUMN($T:$T)+26*(COLUMN()-COLUMN($T:$T)))))</f>
        <v/>
      </c>
      <c r="AB264" s="67" t="str">
        <f ca="1" t="shared" ref="AB264:AB273" si="285">IF(INDIRECT(ADDRESS(ROW(),COLUMN($T:$T)+26*(COLUMN()-COLUMN($T:$T))))="","",INDIRECT(ADDRESS(ROW(),COLUMN($T:$T)+26*(COLUMN()-COLUMN($T:$T)))))</f>
        <v/>
      </c>
      <c r="AQ264" s="70"/>
      <c r="AR264" s="70"/>
      <c r="AS264" s="70">
        <f ca="1" t="shared" si="265"/>
        <v>0</v>
      </c>
      <c r="AT264" s="31"/>
      <c r="BQ264" s="70"/>
      <c r="BR264" s="70"/>
      <c r="BS264" s="70">
        <f ca="1" t="shared" si="266"/>
        <v>0</v>
      </c>
      <c r="BT264" s="31"/>
      <c r="CQ264" s="70"/>
      <c r="CR264" s="70"/>
      <c r="CS264" s="70">
        <f ca="1" t="shared" si="267"/>
        <v>0</v>
      </c>
      <c r="CT264" s="31"/>
      <c r="DQ264" s="70"/>
      <c r="DR264" s="70"/>
      <c r="DS264" s="70">
        <f ca="1" t="shared" si="268"/>
        <v>0</v>
      </c>
      <c r="DT264" s="31"/>
      <c r="EQ264" s="70"/>
      <c r="ER264" s="70"/>
      <c r="ES264" s="70">
        <f ca="1" t="shared" si="269"/>
        <v>0</v>
      </c>
      <c r="ET264" s="31"/>
      <c r="FQ264" s="70"/>
      <c r="FR264" s="70"/>
      <c r="FS264" s="70">
        <f ca="1" t="shared" si="270"/>
        <v>0</v>
      </c>
      <c r="FT264" s="31"/>
      <c r="GQ264" s="70"/>
      <c r="GR264" s="70"/>
      <c r="GS264" s="70">
        <f ca="1" t="shared" si="271"/>
        <v>0</v>
      </c>
      <c r="GT264" s="31"/>
      <c r="HQ264" s="70"/>
      <c r="HR264" s="70"/>
      <c r="HS264" s="70">
        <f ca="1" t="shared" si="272"/>
        <v>0</v>
      </c>
      <c r="HT264" s="31"/>
    </row>
    <row r="265" spans="1:228">
      <c r="A265" s="22" t="str">
        <f>IF(OR(使用指南!$E$30="",比赛操作!$C$10="",$E265=""),"",ROW())</f>
        <v/>
      </c>
      <c r="B265" s="22" t="str">
        <f>IF(OR(使用指南!$E$30="",比赛操作!$C$10="",$E265=""),"",RANK($A265,$A$3:$A$514,1))</f>
        <v/>
      </c>
      <c r="C265" s="22" t="str">
        <f ca="1">IF(OR(使用指南!$E$30="",比赛操作!$C$10="",$E265=""),"",IF(比赛操作!$C$10="抽签编排",RAND(),ROW()-2))</f>
        <v/>
      </c>
      <c r="D265" s="22" t="str">
        <f ca="1">IF(OR($C265="",$E265=""),"",RANK($C265,$C$3:$C$514,1))</f>
        <v/>
      </c>
      <c r="E265" s="31"/>
      <c r="F265" s="22" t="str">
        <f ca="1">IF(OR(使用指南!$E$30&lt;&gt;"√",COUNTA($E$3:$E$514)&lt;ROW()-2,COUNTBLANK($C$3:$C$514)=512),"",ROW()-2)</f>
        <v/>
      </c>
      <c r="G265" s="22" t="str">
        <f ca="1" t="shared" si="273"/>
        <v/>
      </c>
      <c r="H265" s="31" t="str">
        <f ca="1" t="shared" si="274"/>
        <v/>
      </c>
      <c r="I265" s="31"/>
      <c r="K265" s="22" t="str">
        <f ca="1">IF(OR(使用指南!$E$30&lt;&gt;"√",$F265=""),"",$F265)</f>
        <v/>
      </c>
      <c r="L265" s="22" t="str">
        <f ca="1" t="shared" si="275"/>
        <v/>
      </c>
      <c r="M265" s="39"/>
      <c r="N265" s="39"/>
      <c r="O265" s="39"/>
      <c r="P265" s="66" t="str">
        <f ca="1">IF($K265="","",IF(T265&lt;&gt;"","/",IF(比赛操作!$C$10="手动编排",$M265+$N265,IF(比赛操作!$C$10="抽签编排",417-VLOOKUP(L265,I:K,3,0)))))</f>
        <v/>
      </c>
      <c r="Q265" s="33" t="str">
        <f ca="1">IF($K265="","",IF(T265&lt;&gt;"","/",RANK($P265,$P$3:$P$434)+COUNTIF($P$3:$P265,$P265)-1))</f>
        <v/>
      </c>
      <c r="R265" s="33" t="str">
        <f ca="1" t="shared" si="276"/>
        <v/>
      </c>
      <c r="S265" s="70">
        <f ca="1" t="shared" si="277"/>
        <v>0</v>
      </c>
      <c r="T265" s="31"/>
      <c r="U265" s="67" t="str">
        <f ca="1" t="shared" si="278"/>
        <v/>
      </c>
      <c r="V265" s="67" t="str">
        <f ca="1" t="shared" si="279"/>
        <v/>
      </c>
      <c r="W265" s="67" t="str">
        <f ca="1" t="shared" si="280"/>
        <v/>
      </c>
      <c r="X265" s="67" t="str">
        <f ca="1" t="shared" si="281"/>
        <v/>
      </c>
      <c r="Y265" s="67" t="str">
        <f ca="1" t="shared" si="282"/>
        <v/>
      </c>
      <c r="Z265" s="67" t="str">
        <f ca="1" t="shared" si="283"/>
        <v/>
      </c>
      <c r="AA265" s="67" t="str">
        <f ca="1" t="shared" si="284"/>
        <v/>
      </c>
      <c r="AB265" s="67" t="str">
        <f ca="1" t="shared" si="285"/>
        <v/>
      </c>
      <c r="AQ265" s="70"/>
      <c r="AR265" s="70"/>
      <c r="AS265" s="70">
        <f ca="1" t="shared" si="265"/>
        <v>0</v>
      </c>
      <c r="AT265" s="31"/>
      <c r="BQ265" s="70"/>
      <c r="BR265" s="70"/>
      <c r="BS265" s="70">
        <f ca="1" t="shared" si="266"/>
        <v>0</v>
      </c>
      <c r="BT265" s="31"/>
      <c r="CQ265" s="70"/>
      <c r="CR265" s="70"/>
      <c r="CS265" s="70">
        <f ca="1" t="shared" si="267"/>
        <v>0</v>
      </c>
      <c r="CT265" s="31"/>
      <c r="DQ265" s="70"/>
      <c r="DR265" s="70"/>
      <c r="DS265" s="70">
        <f ca="1" t="shared" si="268"/>
        <v>0</v>
      </c>
      <c r="DT265" s="31"/>
      <c r="EQ265" s="70"/>
      <c r="ER265" s="70"/>
      <c r="ES265" s="70">
        <f ca="1" t="shared" si="269"/>
        <v>0</v>
      </c>
      <c r="ET265" s="31"/>
      <c r="FQ265" s="70"/>
      <c r="FR265" s="70"/>
      <c r="FS265" s="70">
        <f ca="1" t="shared" si="270"/>
        <v>0</v>
      </c>
      <c r="FT265" s="31"/>
      <c r="GQ265" s="70"/>
      <c r="GR265" s="70"/>
      <c r="GS265" s="70">
        <f ca="1" t="shared" si="271"/>
        <v>0</v>
      </c>
      <c r="GT265" s="31"/>
      <c r="HQ265" s="70"/>
      <c r="HR265" s="70"/>
      <c r="HS265" s="70">
        <f ca="1" t="shared" si="272"/>
        <v>0</v>
      </c>
      <c r="HT265" s="31"/>
    </row>
    <row r="266" spans="1:228">
      <c r="A266" s="22" t="str">
        <f>IF(OR(使用指南!$E$30="",比赛操作!$C$10="",$E266=""),"",ROW())</f>
        <v/>
      </c>
      <c r="B266" s="22" t="str">
        <f>IF(OR(使用指南!$E$30="",比赛操作!$C$10="",$E266=""),"",RANK($A266,$A$3:$A$514,1))</f>
        <v/>
      </c>
      <c r="C266" s="22" t="str">
        <f ca="1">IF(OR(使用指南!$E$30="",比赛操作!$C$10="",$E266=""),"",IF(比赛操作!$C$10="抽签编排",RAND(),ROW()-2))</f>
        <v/>
      </c>
      <c r="D266" s="22" t="str">
        <f ca="1">IF(OR($C266="",$E266=""),"",RANK($C266,$C$3:$C$514,1))</f>
        <v/>
      </c>
      <c r="E266" s="31"/>
      <c r="F266" s="22" t="str">
        <f ca="1">IF(OR(使用指南!$E$30&lt;&gt;"√",COUNTA($E$3:$E$514)&lt;ROW()-2,COUNTBLANK($C$3:$C$514)=512),"",ROW()-2)</f>
        <v/>
      </c>
      <c r="G266" s="22" t="str">
        <f ca="1" t="shared" si="273"/>
        <v/>
      </c>
      <c r="H266" s="31" t="str">
        <f ca="1" t="shared" si="274"/>
        <v/>
      </c>
      <c r="I266" s="31"/>
      <c r="K266" s="22" t="str">
        <f ca="1">IF(OR(使用指南!$E$30&lt;&gt;"√",$F266=""),"",$F266)</f>
        <v/>
      </c>
      <c r="L266" s="22" t="str">
        <f ca="1" t="shared" si="275"/>
        <v/>
      </c>
      <c r="M266" s="39"/>
      <c r="N266" s="39"/>
      <c r="O266" s="39"/>
      <c r="P266" s="66" t="str">
        <f ca="1">IF($K266="","",IF(T266&lt;&gt;"","/",IF(比赛操作!$C$10="手动编排",$M266+$N266,IF(比赛操作!$C$10="抽签编排",417-VLOOKUP(L266,I:K,3,0)))))</f>
        <v/>
      </c>
      <c r="Q266" s="33" t="str">
        <f ca="1">IF($K266="","",IF(T266&lt;&gt;"","/",RANK($P266,$P$3:$P$434)+COUNTIF($P$3:$P266,$P266)-1))</f>
        <v/>
      </c>
      <c r="R266" s="33" t="str">
        <f ca="1" t="shared" si="276"/>
        <v/>
      </c>
      <c r="S266" s="70">
        <f ca="1" t="shared" si="277"/>
        <v>0</v>
      </c>
      <c r="T266" s="31"/>
      <c r="U266" s="67" t="str">
        <f ca="1" t="shared" si="278"/>
        <v/>
      </c>
      <c r="V266" s="67" t="str">
        <f ca="1" t="shared" si="279"/>
        <v/>
      </c>
      <c r="W266" s="67" t="str">
        <f ca="1" t="shared" si="280"/>
        <v/>
      </c>
      <c r="X266" s="67" t="str">
        <f ca="1" t="shared" si="281"/>
        <v/>
      </c>
      <c r="Y266" s="67" t="str">
        <f ca="1" t="shared" si="282"/>
        <v/>
      </c>
      <c r="Z266" s="67" t="str">
        <f ca="1" t="shared" si="283"/>
        <v/>
      </c>
      <c r="AA266" s="67" t="str">
        <f ca="1" t="shared" si="284"/>
        <v/>
      </c>
      <c r="AB266" s="67" t="str">
        <f ca="1" t="shared" si="285"/>
        <v/>
      </c>
      <c r="AQ266" s="70"/>
      <c r="AR266" s="70"/>
      <c r="AS266" s="70">
        <f ca="1" t="shared" si="265"/>
        <v>0</v>
      </c>
      <c r="AT266" s="31"/>
      <c r="BQ266" s="70"/>
      <c r="BR266" s="70"/>
      <c r="BS266" s="70">
        <f ca="1" t="shared" si="266"/>
        <v>0</v>
      </c>
      <c r="BT266" s="31"/>
      <c r="CQ266" s="70"/>
      <c r="CR266" s="70"/>
      <c r="CS266" s="70">
        <f ca="1" t="shared" si="267"/>
        <v>0</v>
      </c>
      <c r="CT266" s="31"/>
      <c r="DQ266" s="70"/>
      <c r="DR266" s="70"/>
      <c r="DS266" s="70">
        <f ca="1" t="shared" si="268"/>
        <v>0</v>
      </c>
      <c r="DT266" s="31"/>
      <c r="EQ266" s="70"/>
      <c r="ER266" s="70"/>
      <c r="ES266" s="70">
        <f ca="1" t="shared" si="269"/>
        <v>0</v>
      </c>
      <c r="ET266" s="31"/>
      <c r="FQ266" s="70"/>
      <c r="FR266" s="70"/>
      <c r="FS266" s="70">
        <f ca="1" t="shared" si="270"/>
        <v>0</v>
      </c>
      <c r="FT266" s="31"/>
      <c r="GQ266" s="70"/>
      <c r="GR266" s="70"/>
      <c r="GS266" s="70">
        <f ca="1" t="shared" si="271"/>
        <v>0</v>
      </c>
      <c r="GT266" s="31"/>
      <c r="HQ266" s="70"/>
      <c r="HR266" s="70"/>
      <c r="HS266" s="70">
        <f ca="1" t="shared" si="272"/>
        <v>0</v>
      </c>
      <c r="HT266" s="31"/>
    </row>
    <row r="267" spans="1:228">
      <c r="A267" s="22" t="str">
        <f>IF(OR(使用指南!$E$30="",比赛操作!$C$10="",$E267=""),"",ROW())</f>
        <v/>
      </c>
      <c r="B267" s="22" t="str">
        <f>IF(OR(使用指南!$E$30="",比赛操作!$C$10="",$E267=""),"",RANK($A267,$A$3:$A$514,1))</f>
        <v/>
      </c>
      <c r="C267" s="22" t="str">
        <f ca="1">IF(OR(使用指南!$E$30="",比赛操作!$C$10="",$E267=""),"",IF(比赛操作!$C$10="抽签编排",RAND(),ROW()-2))</f>
        <v/>
      </c>
      <c r="D267" s="22" t="str">
        <f ca="1">IF(OR($C267="",$E267=""),"",RANK($C267,$C$3:$C$514,1))</f>
        <v/>
      </c>
      <c r="E267" s="31"/>
      <c r="F267" s="22" t="str">
        <f ca="1">IF(OR(使用指南!$E$30&lt;&gt;"√",COUNTA($E$3:$E$514)&lt;ROW()-2,COUNTBLANK($C$3:$C$514)=512),"",ROW()-2)</f>
        <v/>
      </c>
      <c r="G267" s="22" t="str">
        <f ca="1" t="shared" si="273"/>
        <v/>
      </c>
      <c r="H267" s="31" t="str">
        <f ca="1" t="shared" si="274"/>
        <v/>
      </c>
      <c r="I267" s="31"/>
      <c r="K267" s="22" t="str">
        <f ca="1">IF(OR(使用指南!$E$30&lt;&gt;"√",$F267=""),"",$F267)</f>
        <v/>
      </c>
      <c r="L267" s="22" t="str">
        <f ca="1" t="shared" si="275"/>
        <v/>
      </c>
      <c r="M267" s="39"/>
      <c r="N267" s="39"/>
      <c r="O267" s="39"/>
      <c r="P267" s="66" t="str">
        <f ca="1">IF($K267="","",IF(T267&lt;&gt;"","/",IF(比赛操作!$C$10="手动编排",$M267+$N267,IF(比赛操作!$C$10="抽签编排",417-VLOOKUP(L267,I:K,3,0)))))</f>
        <v/>
      </c>
      <c r="Q267" s="33" t="str">
        <f ca="1">IF($K267="","",IF(T267&lt;&gt;"","/",RANK($P267,$P$3:$P$434)+COUNTIF($P$3:$P267,$P267)-1))</f>
        <v/>
      </c>
      <c r="R267" s="33" t="str">
        <f ca="1" t="shared" si="276"/>
        <v/>
      </c>
      <c r="S267" s="70">
        <f ca="1" t="shared" si="277"/>
        <v>0</v>
      </c>
      <c r="T267" s="31"/>
      <c r="U267" s="67" t="str">
        <f ca="1" t="shared" si="278"/>
        <v/>
      </c>
      <c r="V267" s="67" t="str">
        <f ca="1" t="shared" si="279"/>
        <v/>
      </c>
      <c r="W267" s="67" t="str">
        <f ca="1" t="shared" si="280"/>
        <v/>
      </c>
      <c r="X267" s="67" t="str">
        <f ca="1" t="shared" si="281"/>
        <v/>
      </c>
      <c r="Y267" s="67" t="str">
        <f ca="1" t="shared" si="282"/>
        <v/>
      </c>
      <c r="Z267" s="67" t="str">
        <f ca="1" t="shared" si="283"/>
        <v/>
      </c>
      <c r="AA267" s="67" t="str">
        <f ca="1" t="shared" si="284"/>
        <v/>
      </c>
      <c r="AB267" s="67" t="str">
        <f ca="1" t="shared" si="285"/>
        <v/>
      </c>
      <c r="AQ267" s="70"/>
      <c r="AR267" s="70"/>
      <c r="AS267" s="70">
        <f ca="1" t="shared" si="265"/>
        <v>0</v>
      </c>
      <c r="AT267" s="31"/>
      <c r="BQ267" s="70"/>
      <c r="BR267" s="70"/>
      <c r="BS267" s="70">
        <f ca="1" t="shared" si="266"/>
        <v>0</v>
      </c>
      <c r="BT267" s="31"/>
      <c r="CQ267" s="70"/>
      <c r="CR267" s="70"/>
      <c r="CS267" s="70">
        <f ca="1" t="shared" si="267"/>
        <v>0</v>
      </c>
      <c r="CT267" s="31"/>
      <c r="DQ267" s="70"/>
      <c r="DR267" s="70"/>
      <c r="DS267" s="70">
        <f ca="1" t="shared" si="268"/>
        <v>0</v>
      </c>
      <c r="DT267" s="31"/>
      <c r="EQ267" s="70"/>
      <c r="ER267" s="70"/>
      <c r="ES267" s="70">
        <f ca="1" t="shared" si="269"/>
        <v>0</v>
      </c>
      <c r="ET267" s="31"/>
      <c r="FQ267" s="70"/>
      <c r="FR267" s="70"/>
      <c r="FS267" s="70">
        <f ca="1" t="shared" si="270"/>
        <v>0</v>
      </c>
      <c r="FT267" s="31"/>
      <c r="GQ267" s="70"/>
      <c r="GR267" s="70"/>
      <c r="GS267" s="70">
        <f ca="1" t="shared" si="271"/>
        <v>0</v>
      </c>
      <c r="GT267" s="31"/>
      <c r="HQ267" s="70"/>
      <c r="HR267" s="70"/>
      <c r="HS267" s="70">
        <f ca="1" t="shared" si="272"/>
        <v>0</v>
      </c>
      <c r="HT267" s="31"/>
    </row>
    <row r="268" spans="1:228">
      <c r="A268" s="22" t="str">
        <f>IF(OR(使用指南!$E$30="",比赛操作!$C$10="",$E268=""),"",ROW())</f>
        <v/>
      </c>
      <c r="B268" s="22" t="str">
        <f>IF(OR(使用指南!$E$30="",比赛操作!$C$10="",$E268=""),"",RANK($A268,$A$3:$A$514,1))</f>
        <v/>
      </c>
      <c r="C268" s="22" t="str">
        <f ca="1">IF(OR(使用指南!$E$30="",比赛操作!$C$10="",$E268=""),"",IF(比赛操作!$C$10="抽签编排",RAND(),ROW()-2))</f>
        <v/>
      </c>
      <c r="D268" s="22" t="str">
        <f ca="1">IF(OR($C268="",$E268=""),"",RANK($C268,$C$3:$C$514,1))</f>
        <v/>
      </c>
      <c r="E268" s="31"/>
      <c r="F268" s="22" t="str">
        <f ca="1">IF(OR(使用指南!$E$30&lt;&gt;"√",COUNTA($E$3:$E$514)&lt;ROW()-2,COUNTBLANK($C$3:$C$514)=512),"",ROW()-2)</f>
        <v/>
      </c>
      <c r="G268" s="22" t="str">
        <f ca="1" t="shared" si="273"/>
        <v/>
      </c>
      <c r="H268" s="31" t="str">
        <f ca="1" t="shared" si="274"/>
        <v/>
      </c>
      <c r="I268" s="31"/>
      <c r="K268" s="22" t="str">
        <f ca="1">IF(OR(使用指南!$E$30&lt;&gt;"√",$F268=""),"",$F268)</f>
        <v/>
      </c>
      <c r="L268" s="22" t="str">
        <f ca="1" t="shared" si="275"/>
        <v/>
      </c>
      <c r="M268" s="39"/>
      <c r="N268" s="39"/>
      <c r="O268" s="39"/>
      <c r="P268" s="66" t="str">
        <f ca="1">IF($K268="","",IF(T268&lt;&gt;"","/",IF(比赛操作!$C$10="手动编排",$M268+$N268,IF(比赛操作!$C$10="抽签编排",417-VLOOKUP(L268,I:K,3,0)))))</f>
        <v/>
      </c>
      <c r="Q268" s="33" t="str">
        <f ca="1">IF($K268="","",IF(T268&lt;&gt;"","/",RANK($P268,$P$3:$P$434)+COUNTIF($P$3:$P268,$P268)-1))</f>
        <v/>
      </c>
      <c r="R268" s="33" t="str">
        <f ca="1" t="shared" si="276"/>
        <v/>
      </c>
      <c r="S268" s="70">
        <f ca="1" t="shared" si="277"/>
        <v>0</v>
      </c>
      <c r="T268" s="31"/>
      <c r="U268" s="67" t="str">
        <f ca="1" t="shared" si="278"/>
        <v/>
      </c>
      <c r="V268" s="67" t="str">
        <f ca="1" t="shared" si="279"/>
        <v/>
      </c>
      <c r="W268" s="67" t="str">
        <f ca="1" t="shared" si="280"/>
        <v/>
      </c>
      <c r="X268" s="67" t="str">
        <f ca="1" t="shared" si="281"/>
        <v/>
      </c>
      <c r="Y268" s="67" t="str">
        <f ca="1" t="shared" si="282"/>
        <v/>
      </c>
      <c r="Z268" s="67" t="str">
        <f ca="1" t="shared" si="283"/>
        <v/>
      </c>
      <c r="AA268" s="67" t="str">
        <f ca="1" t="shared" si="284"/>
        <v/>
      </c>
      <c r="AB268" s="67" t="str">
        <f ca="1" t="shared" si="285"/>
        <v/>
      </c>
      <c r="AQ268" s="70"/>
      <c r="AR268" s="70"/>
      <c r="AS268" s="70">
        <f ca="1" t="shared" si="265"/>
        <v>0</v>
      </c>
      <c r="AT268" s="31"/>
      <c r="BQ268" s="70"/>
      <c r="BR268" s="70"/>
      <c r="BS268" s="70">
        <f ca="1" t="shared" si="266"/>
        <v>0</v>
      </c>
      <c r="BT268" s="31"/>
      <c r="CQ268" s="70"/>
      <c r="CR268" s="70"/>
      <c r="CS268" s="70">
        <f ca="1" t="shared" si="267"/>
        <v>0</v>
      </c>
      <c r="CT268" s="31"/>
      <c r="DQ268" s="70"/>
      <c r="DR268" s="70"/>
      <c r="DS268" s="70">
        <f ca="1" t="shared" si="268"/>
        <v>0</v>
      </c>
      <c r="DT268" s="31"/>
      <c r="EQ268" s="70"/>
      <c r="ER268" s="70"/>
      <c r="ES268" s="70">
        <f ca="1" t="shared" si="269"/>
        <v>0</v>
      </c>
      <c r="ET268" s="31"/>
      <c r="FQ268" s="70"/>
      <c r="FR268" s="70"/>
      <c r="FS268" s="70">
        <f ca="1" t="shared" si="270"/>
        <v>0</v>
      </c>
      <c r="FT268" s="31"/>
      <c r="GQ268" s="70"/>
      <c r="GR268" s="70"/>
      <c r="GS268" s="70">
        <f ca="1" t="shared" si="271"/>
        <v>0</v>
      </c>
      <c r="GT268" s="31"/>
      <c r="HQ268" s="70"/>
      <c r="HR268" s="70"/>
      <c r="HS268" s="70">
        <f ca="1" t="shared" si="272"/>
        <v>0</v>
      </c>
      <c r="HT268" s="31"/>
    </row>
    <row r="269" spans="1:228">
      <c r="A269" s="22" t="str">
        <f>IF(OR(使用指南!$E$30="",比赛操作!$C$10="",$E269=""),"",ROW())</f>
        <v/>
      </c>
      <c r="B269" s="22" t="str">
        <f>IF(OR(使用指南!$E$30="",比赛操作!$C$10="",$E269=""),"",RANK($A269,$A$3:$A$514,1))</f>
        <v/>
      </c>
      <c r="C269" s="22" t="str">
        <f ca="1">IF(OR(使用指南!$E$30="",比赛操作!$C$10="",$E269=""),"",IF(比赛操作!$C$10="抽签编排",RAND(),ROW()-2))</f>
        <v/>
      </c>
      <c r="D269" s="22" t="str">
        <f ca="1">IF(OR($C269="",$E269=""),"",RANK($C269,$C$3:$C$514,1))</f>
        <v/>
      </c>
      <c r="E269" s="31"/>
      <c r="F269" s="22" t="str">
        <f ca="1">IF(OR(使用指南!$E$30&lt;&gt;"√",COUNTA($E$3:$E$514)&lt;ROW()-2,COUNTBLANK($C$3:$C$514)=512),"",ROW()-2)</f>
        <v/>
      </c>
      <c r="G269" s="22" t="str">
        <f ca="1" t="shared" si="273"/>
        <v/>
      </c>
      <c r="H269" s="31" t="str">
        <f ca="1" t="shared" si="274"/>
        <v/>
      </c>
      <c r="I269" s="31"/>
      <c r="K269" s="22" t="str">
        <f ca="1">IF(OR(使用指南!$E$30&lt;&gt;"√",$F269=""),"",$F269)</f>
        <v/>
      </c>
      <c r="L269" s="22" t="str">
        <f ca="1" t="shared" si="275"/>
        <v/>
      </c>
      <c r="M269" s="39"/>
      <c r="N269" s="39"/>
      <c r="O269" s="39"/>
      <c r="P269" s="66" t="str">
        <f ca="1">IF($K269="","",IF(T269&lt;&gt;"","/",IF(比赛操作!$C$10="手动编排",$M269+$N269,IF(比赛操作!$C$10="抽签编排",417-VLOOKUP(L269,I:K,3,0)))))</f>
        <v/>
      </c>
      <c r="Q269" s="33" t="str">
        <f ca="1">IF($K269="","",IF(T269&lt;&gt;"","/",RANK($P269,$P$3:$P$434)+COUNTIF($P$3:$P269,$P269)-1))</f>
        <v/>
      </c>
      <c r="R269" s="33" t="str">
        <f ca="1" t="shared" si="276"/>
        <v/>
      </c>
      <c r="S269" s="70">
        <f ca="1" t="shared" si="277"/>
        <v>0</v>
      </c>
      <c r="T269" s="31"/>
      <c r="U269" s="67" t="str">
        <f ca="1" t="shared" si="278"/>
        <v/>
      </c>
      <c r="V269" s="67" t="str">
        <f ca="1" t="shared" si="279"/>
        <v/>
      </c>
      <c r="W269" s="67" t="str">
        <f ca="1" t="shared" si="280"/>
        <v/>
      </c>
      <c r="X269" s="67" t="str">
        <f ca="1" t="shared" si="281"/>
        <v/>
      </c>
      <c r="Y269" s="67" t="str">
        <f ca="1" t="shared" si="282"/>
        <v/>
      </c>
      <c r="Z269" s="67" t="str">
        <f ca="1" t="shared" si="283"/>
        <v/>
      </c>
      <c r="AA269" s="67" t="str">
        <f ca="1" t="shared" si="284"/>
        <v/>
      </c>
      <c r="AB269" s="67" t="str">
        <f ca="1" t="shared" si="285"/>
        <v/>
      </c>
      <c r="AQ269" s="70"/>
      <c r="AR269" s="70"/>
      <c r="AS269" s="70">
        <f ca="1" t="shared" si="265"/>
        <v>0</v>
      </c>
      <c r="AT269" s="31"/>
      <c r="BQ269" s="70"/>
      <c r="BR269" s="70"/>
      <c r="BS269" s="70">
        <f ca="1" t="shared" si="266"/>
        <v>0</v>
      </c>
      <c r="BT269" s="31"/>
      <c r="CQ269" s="70"/>
      <c r="CR269" s="70"/>
      <c r="CS269" s="70">
        <f ca="1" t="shared" si="267"/>
        <v>0</v>
      </c>
      <c r="CT269" s="31"/>
      <c r="DQ269" s="70"/>
      <c r="DR269" s="70"/>
      <c r="DS269" s="70">
        <f ca="1" t="shared" si="268"/>
        <v>0</v>
      </c>
      <c r="DT269" s="31"/>
      <c r="EQ269" s="70"/>
      <c r="ER269" s="70"/>
      <c r="ES269" s="70">
        <f ca="1" t="shared" si="269"/>
        <v>0</v>
      </c>
      <c r="ET269" s="31"/>
      <c r="FQ269" s="70"/>
      <c r="FR269" s="70"/>
      <c r="FS269" s="70">
        <f ca="1" t="shared" si="270"/>
        <v>0</v>
      </c>
      <c r="FT269" s="31"/>
      <c r="GQ269" s="70"/>
      <c r="GR269" s="70"/>
      <c r="GS269" s="70">
        <f ca="1" t="shared" si="271"/>
        <v>0</v>
      </c>
      <c r="GT269" s="31"/>
      <c r="HQ269" s="70"/>
      <c r="HR269" s="70"/>
      <c r="HS269" s="70">
        <f ca="1" t="shared" si="272"/>
        <v>0</v>
      </c>
      <c r="HT269" s="31"/>
    </row>
    <row r="270" spans="1:228">
      <c r="A270" s="22" t="str">
        <f>IF(OR(使用指南!$E$30="",比赛操作!$C$10="",$E270=""),"",ROW())</f>
        <v/>
      </c>
      <c r="B270" s="22" t="str">
        <f>IF(OR(使用指南!$E$30="",比赛操作!$C$10="",$E270=""),"",RANK($A270,$A$3:$A$514,1))</f>
        <v/>
      </c>
      <c r="C270" s="22" t="str">
        <f ca="1">IF(OR(使用指南!$E$30="",比赛操作!$C$10="",$E270=""),"",IF(比赛操作!$C$10="抽签编排",RAND(),ROW()-2))</f>
        <v/>
      </c>
      <c r="D270" s="22" t="str">
        <f ca="1">IF(OR($C270="",$E270=""),"",RANK($C270,$C$3:$C$514,1))</f>
        <v/>
      </c>
      <c r="E270" s="31"/>
      <c r="F270" s="22" t="str">
        <f ca="1">IF(OR(使用指南!$E$30&lt;&gt;"√",COUNTA($E$3:$E$514)&lt;ROW()-2,COUNTBLANK($C$3:$C$514)=512),"",ROW()-2)</f>
        <v/>
      </c>
      <c r="G270" s="22" t="str">
        <f ca="1" t="shared" si="273"/>
        <v/>
      </c>
      <c r="H270" s="31" t="str">
        <f ca="1" t="shared" si="274"/>
        <v/>
      </c>
      <c r="I270" s="31"/>
      <c r="K270" s="22" t="str">
        <f ca="1">IF(OR(使用指南!$E$30&lt;&gt;"√",$F270=""),"",$F270)</f>
        <v/>
      </c>
      <c r="L270" s="22" t="str">
        <f ca="1" t="shared" si="275"/>
        <v/>
      </c>
      <c r="M270" s="39"/>
      <c r="N270" s="39"/>
      <c r="O270" s="39"/>
      <c r="P270" s="66" t="str">
        <f ca="1">IF($K270="","",IF(T270&lt;&gt;"","/",IF(比赛操作!$C$10="手动编排",$M270+$N270,IF(比赛操作!$C$10="抽签编排",417-VLOOKUP(L270,I:K,3,0)))))</f>
        <v/>
      </c>
      <c r="Q270" s="33" t="str">
        <f ca="1">IF($K270="","",IF(T270&lt;&gt;"","/",RANK($P270,$P$3:$P$434)+COUNTIF($P$3:$P270,$P270)-1))</f>
        <v/>
      </c>
      <c r="R270" s="33" t="str">
        <f ca="1" t="shared" si="276"/>
        <v/>
      </c>
      <c r="S270" s="70">
        <f ca="1" t="shared" si="277"/>
        <v>0</v>
      </c>
      <c r="T270" s="31"/>
      <c r="U270" s="67" t="str">
        <f ca="1" t="shared" si="278"/>
        <v/>
      </c>
      <c r="V270" s="67" t="str">
        <f ca="1" t="shared" si="279"/>
        <v/>
      </c>
      <c r="W270" s="67" t="str">
        <f ca="1" t="shared" si="280"/>
        <v/>
      </c>
      <c r="X270" s="67" t="str">
        <f ca="1" t="shared" si="281"/>
        <v/>
      </c>
      <c r="Y270" s="67" t="str">
        <f ca="1" t="shared" si="282"/>
        <v/>
      </c>
      <c r="Z270" s="67" t="str">
        <f ca="1" t="shared" si="283"/>
        <v/>
      </c>
      <c r="AA270" s="67" t="str">
        <f ca="1" t="shared" si="284"/>
        <v/>
      </c>
      <c r="AB270" s="67" t="str">
        <f ca="1" t="shared" si="285"/>
        <v/>
      </c>
      <c r="AQ270" s="70"/>
      <c r="AR270" s="70"/>
      <c r="AS270" s="70">
        <f ca="1" t="shared" si="265"/>
        <v>0</v>
      </c>
      <c r="AT270" s="31"/>
      <c r="BQ270" s="70"/>
      <c r="BR270" s="70"/>
      <c r="BS270" s="70">
        <f ca="1" t="shared" si="266"/>
        <v>0</v>
      </c>
      <c r="BT270" s="31"/>
      <c r="CQ270" s="70"/>
      <c r="CR270" s="70"/>
      <c r="CS270" s="70">
        <f ca="1" t="shared" si="267"/>
        <v>0</v>
      </c>
      <c r="CT270" s="31"/>
      <c r="DQ270" s="70"/>
      <c r="DR270" s="70"/>
      <c r="DS270" s="70">
        <f ca="1" t="shared" si="268"/>
        <v>0</v>
      </c>
      <c r="DT270" s="31"/>
      <c r="EQ270" s="70"/>
      <c r="ER270" s="70"/>
      <c r="ES270" s="70">
        <f ca="1" t="shared" si="269"/>
        <v>0</v>
      </c>
      <c r="ET270" s="31"/>
      <c r="FQ270" s="70"/>
      <c r="FR270" s="70"/>
      <c r="FS270" s="70">
        <f ca="1" t="shared" si="270"/>
        <v>0</v>
      </c>
      <c r="FT270" s="31"/>
      <c r="GQ270" s="70"/>
      <c r="GR270" s="70"/>
      <c r="GS270" s="70">
        <f ca="1" t="shared" si="271"/>
        <v>0</v>
      </c>
      <c r="GT270" s="31"/>
      <c r="HQ270" s="70"/>
      <c r="HR270" s="70"/>
      <c r="HS270" s="70">
        <f ca="1" t="shared" si="272"/>
        <v>0</v>
      </c>
      <c r="HT270" s="31"/>
    </row>
    <row r="271" spans="1:228">
      <c r="A271" s="22" t="str">
        <f>IF(OR(使用指南!$E$30="",比赛操作!$C$10="",$E271=""),"",ROW())</f>
        <v/>
      </c>
      <c r="B271" s="22" t="str">
        <f>IF(OR(使用指南!$E$30="",比赛操作!$C$10="",$E271=""),"",RANK($A271,$A$3:$A$514,1))</f>
        <v/>
      </c>
      <c r="C271" s="22" t="str">
        <f ca="1">IF(OR(使用指南!$E$30="",比赛操作!$C$10="",$E271=""),"",IF(比赛操作!$C$10="抽签编排",RAND(),ROW()-2))</f>
        <v/>
      </c>
      <c r="D271" s="22" t="str">
        <f ca="1">IF(OR($C271="",$E271=""),"",RANK($C271,$C$3:$C$514,1))</f>
        <v/>
      </c>
      <c r="E271" s="31"/>
      <c r="F271" s="22" t="str">
        <f ca="1">IF(OR(使用指南!$E$30&lt;&gt;"√",COUNTA($E$3:$E$514)&lt;ROW()-2,COUNTBLANK($C$3:$C$514)=512),"",ROW()-2)</f>
        <v/>
      </c>
      <c r="G271" s="22" t="str">
        <f ca="1" t="shared" si="273"/>
        <v/>
      </c>
      <c r="H271" s="31" t="str">
        <f ca="1" t="shared" si="274"/>
        <v/>
      </c>
      <c r="I271" s="31"/>
      <c r="K271" s="22" t="str">
        <f ca="1">IF(OR(使用指南!$E$30&lt;&gt;"√",$F271=""),"",$F271)</f>
        <v/>
      </c>
      <c r="L271" s="22" t="str">
        <f ca="1" t="shared" si="275"/>
        <v/>
      </c>
      <c r="M271" s="39"/>
      <c r="N271" s="39"/>
      <c r="O271" s="39"/>
      <c r="P271" s="66" t="str">
        <f ca="1">IF($K271="","",IF(T271&lt;&gt;"","/",IF(比赛操作!$C$10="手动编排",$M271+$N271,IF(比赛操作!$C$10="抽签编排",417-VLOOKUP(L271,I:K,3,0)))))</f>
        <v/>
      </c>
      <c r="Q271" s="33" t="str">
        <f ca="1">IF($K271="","",IF(T271&lt;&gt;"","/",RANK($P271,$P$3:$P$434)+COUNTIF($P$3:$P271,$P271)-1))</f>
        <v/>
      </c>
      <c r="R271" s="33" t="str">
        <f ca="1" t="shared" si="276"/>
        <v/>
      </c>
      <c r="S271" s="70">
        <f ca="1" t="shared" si="277"/>
        <v>0</v>
      </c>
      <c r="T271" s="31"/>
      <c r="U271" s="67" t="str">
        <f ca="1" t="shared" si="278"/>
        <v/>
      </c>
      <c r="V271" s="67" t="str">
        <f ca="1" t="shared" si="279"/>
        <v/>
      </c>
      <c r="W271" s="67" t="str">
        <f ca="1" t="shared" si="280"/>
        <v/>
      </c>
      <c r="X271" s="67" t="str">
        <f ca="1" t="shared" si="281"/>
        <v/>
      </c>
      <c r="Y271" s="67" t="str">
        <f ca="1" t="shared" si="282"/>
        <v/>
      </c>
      <c r="Z271" s="67" t="str">
        <f ca="1" t="shared" si="283"/>
        <v/>
      </c>
      <c r="AA271" s="67" t="str">
        <f ca="1" t="shared" si="284"/>
        <v/>
      </c>
      <c r="AB271" s="67" t="str">
        <f ca="1" t="shared" si="285"/>
        <v/>
      </c>
      <c r="AQ271" s="70"/>
      <c r="AR271" s="70"/>
      <c r="AS271" s="70">
        <f ca="1" t="shared" si="265"/>
        <v>0</v>
      </c>
      <c r="AT271" s="31"/>
      <c r="BQ271" s="70"/>
      <c r="BR271" s="70"/>
      <c r="BS271" s="70">
        <f ca="1" t="shared" si="266"/>
        <v>0</v>
      </c>
      <c r="BT271" s="31"/>
      <c r="CQ271" s="70"/>
      <c r="CR271" s="70"/>
      <c r="CS271" s="70">
        <f ca="1" t="shared" si="267"/>
        <v>0</v>
      </c>
      <c r="CT271" s="31"/>
      <c r="DQ271" s="70"/>
      <c r="DR271" s="70"/>
      <c r="DS271" s="70">
        <f ca="1" t="shared" si="268"/>
        <v>0</v>
      </c>
      <c r="DT271" s="31"/>
      <c r="EQ271" s="70"/>
      <c r="ER271" s="70"/>
      <c r="ES271" s="70">
        <f ca="1" t="shared" si="269"/>
        <v>0</v>
      </c>
      <c r="ET271" s="31"/>
      <c r="FQ271" s="70"/>
      <c r="FR271" s="70"/>
      <c r="FS271" s="70">
        <f ca="1" t="shared" si="270"/>
        <v>0</v>
      </c>
      <c r="FT271" s="31"/>
      <c r="GQ271" s="70"/>
      <c r="GR271" s="70"/>
      <c r="GS271" s="70">
        <f ca="1" t="shared" si="271"/>
        <v>0</v>
      </c>
      <c r="GT271" s="31"/>
      <c r="HQ271" s="70"/>
      <c r="HR271" s="70"/>
      <c r="HS271" s="70">
        <f ca="1" t="shared" si="272"/>
        <v>0</v>
      </c>
      <c r="HT271" s="31"/>
    </row>
    <row r="272" spans="1:228">
      <c r="A272" s="22" t="str">
        <f>IF(OR(使用指南!$E$30="",比赛操作!$C$10="",$E272=""),"",ROW())</f>
        <v/>
      </c>
      <c r="B272" s="22" t="str">
        <f>IF(OR(使用指南!$E$30="",比赛操作!$C$10="",$E272=""),"",RANK($A272,$A$3:$A$514,1))</f>
        <v/>
      </c>
      <c r="C272" s="22" t="str">
        <f ca="1">IF(OR(使用指南!$E$30="",比赛操作!$C$10="",$E272=""),"",IF(比赛操作!$C$10="抽签编排",RAND(),ROW()-2))</f>
        <v/>
      </c>
      <c r="D272" s="22" t="str">
        <f ca="1">IF(OR($C272="",$E272=""),"",RANK($C272,$C$3:$C$514,1))</f>
        <v/>
      </c>
      <c r="E272" s="31"/>
      <c r="F272" s="22" t="str">
        <f ca="1">IF(OR(使用指南!$E$30&lt;&gt;"√",COUNTA($E$3:$E$514)&lt;ROW()-2,COUNTBLANK($C$3:$C$514)=512),"",ROW()-2)</f>
        <v/>
      </c>
      <c r="G272" s="22" t="str">
        <f ca="1" t="shared" si="273"/>
        <v/>
      </c>
      <c r="H272" s="31" t="str">
        <f ca="1" t="shared" si="274"/>
        <v/>
      </c>
      <c r="I272" s="31"/>
      <c r="K272" s="22" t="str">
        <f ca="1">IF(OR(使用指南!$E$30&lt;&gt;"√",$F272=""),"",$F272)</f>
        <v/>
      </c>
      <c r="L272" s="22" t="str">
        <f ca="1" t="shared" si="275"/>
        <v/>
      </c>
      <c r="M272" s="39"/>
      <c r="N272" s="39"/>
      <c r="O272" s="39"/>
      <c r="P272" s="66" t="str">
        <f ca="1">IF($K272="","",IF(T272&lt;&gt;"","/",IF(比赛操作!$C$10="手动编排",$M272+$N272,IF(比赛操作!$C$10="抽签编排",417-VLOOKUP(L272,I:K,3,0)))))</f>
        <v/>
      </c>
      <c r="Q272" s="33" t="str">
        <f ca="1">IF($K272="","",IF(T272&lt;&gt;"","/",RANK($P272,$P$3:$P$434)+COUNTIF($P$3:$P272,$P272)-1))</f>
        <v/>
      </c>
      <c r="R272" s="33" t="str">
        <f ca="1" t="shared" si="276"/>
        <v/>
      </c>
      <c r="S272" s="70">
        <f ca="1" t="shared" si="277"/>
        <v>0</v>
      </c>
      <c r="T272" s="31"/>
      <c r="U272" s="67" t="str">
        <f ca="1" t="shared" si="278"/>
        <v/>
      </c>
      <c r="V272" s="67" t="str">
        <f ca="1" t="shared" si="279"/>
        <v/>
      </c>
      <c r="W272" s="67" t="str">
        <f ca="1" t="shared" si="280"/>
        <v/>
      </c>
      <c r="X272" s="67" t="str">
        <f ca="1" t="shared" si="281"/>
        <v/>
      </c>
      <c r="Y272" s="67" t="str">
        <f ca="1" t="shared" si="282"/>
        <v/>
      </c>
      <c r="Z272" s="67" t="str">
        <f ca="1" t="shared" si="283"/>
        <v/>
      </c>
      <c r="AA272" s="67" t="str">
        <f ca="1" t="shared" si="284"/>
        <v/>
      </c>
      <c r="AB272" s="67" t="str">
        <f ca="1" t="shared" si="285"/>
        <v/>
      </c>
      <c r="AQ272" s="70"/>
      <c r="AR272" s="70"/>
      <c r="AS272" s="70">
        <f ca="1" t="shared" si="265"/>
        <v>0</v>
      </c>
      <c r="AT272" s="31"/>
      <c r="BQ272" s="70"/>
      <c r="BR272" s="70"/>
      <c r="BS272" s="70">
        <f ca="1" t="shared" si="266"/>
        <v>0</v>
      </c>
      <c r="BT272" s="31"/>
      <c r="CQ272" s="70"/>
      <c r="CR272" s="70"/>
      <c r="CS272" s="70">
        <f ca="1" t="shared" si="267"/>
        <v>0</v>
      </c>
      <c r="CT272" s="31"/>
      <c r="DQ272" s="70"/>
      <c r="DR272" s="70"/>
      <c r="DS272" s="70">
        <f ca="1" t="shared" si="268"/>
        <v>0</v>
      </c>
      <c r="DT272" s="31"/>
      <c r="EQ272" s="70"/>
      <c r="ER272" s="70"/>
      <c r="ES272" s="70">
        <f ca="1" t="shared" si="269"/>
        <v>0</v>
      </c>
      <c r="ET272" s="31"/>
      <c r="FQ272" s="70"/>
      <c r="FR272" s="70"/>
      <c r="FS272" s="70">
        <f ca="1" t="shared" si="270"/>
        <v>0</v>
      </c>
      <c r="FT272" s="31"/>
      <c r="GQ272" s="70"/>
      <c r="GR272" s="70"/>
      <c r="GS272" s="70">
        <f ca="1" t="shared" si="271"/>
        <v>0</v>
      </c>
      <c r="GT272" s="31"/>
      <c r="HQ272" s="70"/>
      <c r="HR272" s="70"/>
      <c r="HS272" s="70">
        <f ca="1" t="shared" si="272"/>
        <v>0</v>
      </c>
      <c r="HT272" s="31"/>
    </row>
    <row r="273" spans="1:228">
      <c r="A273" s="22" t="str">
        <f>IF(OR(使用指南!$E$30="",比赛操作!$C$10="",$E273=""),"",ROW())</f>
        <v/>
      </c>
      <c r="B273" s="22" t="str">
        <f>IF(OR(使用指南!$E$30="",比赛操作!$C$10="",$E273=""),"",RANK($A273,$A$3:$A$514,1))</f>
        <v/>
      </c>
      <c r="C273" s="22" t="str">
        <f ca="1">IF(OR(使用指南!$E$30="",比赛操作!$C$10="",$E273=""),"",IF(比赛操作!$C$10="抽签编排",RAND(),ROW()-2))</f>
        <v/>
      </c>
      <c r="D273" s="22" t="str">
        <f ca="1">IF(OR($C273="",$E273=""),"",RANK($C273,$C$3:$C$514,1))</f>
        <v/>
      </c>
      <c r="E273" s="31"/>
      <c r="F273" s="22" t="str">
        <f ca="1">IF(OR(使用指南!$E$30&lt;&gt;"√",COUNTA($E$3:$E$514)&lt;ROW()-2,COUNTBLANK($C$3:$C$514)=512),"",ROW()-2)</f>
        <v/>
      </c>
      <c r="G273" s="22" t="str">
        <f ca="1" t="shared" si="273"/>
        <v/>
      </c>
      <c r="H273" s="31" t="str">
        <f ca="1" t="shared" si="274"/>
        <v/>
      </c>
      <c r="I273" s="31"/>
      <c r="K273" s="22" t="str">
        <f ca="1">IF(OR(使用指南!$E$30&lt;&gt;"√",$F273=""),"",$F273)</f>
        <v/>
      </c>
      <c r="L273" s="22" t="str">
        <f ca="1" t="shared" si="275"/>
        <v/>
      </c>
      <c r="M273" s="39"/>
      <c r="N273" s="39"/>
      <c r="O273" s="39"/>
      <c r="P273" s="66" t="str">
        <f ca="1">IF($K273="","",IF(T273&lt;&gt;"","/",IF(比赛操作!$C$10="手动编排",$M273+$N273,IF(比赛操作!$C$10="抽签编排",417-VLOOKUP(L273,I:K,3,0)))))</f>
        <v/>
      </c>
      <c r="Q273" s="33" t="str">
        <f ca="1">IF($K273="","",IF(T273&lt;&gt;"","/",RANK($P273,$P$3:$P$434)+COUNTIF($P$3:$P273,$P273)-1))</f>
        <v/>
      </c>
      <c r="R273" s="33" t="str">
        <f ca="1" t="shared" si="276"/>
        <v/>
      </c>
      <c r="S273" s="70">
        <f ca="1" t="shared" si="277"/>
        <v>0</v>
      </c>
      <c r="T273" s="31"/>
      <c r="U273" s="67" t="str">
        <f ca="1" t="shared" si="278"/>
        <v/>
      </c>
      <c r="V273" s="67" t="str">
        <f ca="1" t="shared" si="279"/>
        <v/>
      </c>
      <c r="W273" s="67" t="str">
        <f ca="1" t="shared" si="280"/>
        <v/>
      </c>
      <c r="X273" s="67" t="str">
        <f ca="1" t="shared" si="281"/>
        <v/>
      </c>
      <c r="Y273" s="67" t="str">
        <f ca="1" t="shared" si="282"/>
        <v/>
      </c>
      <c r="Z273" s="67" t="str">
        <f ca="1" t="shared" si="283"/>
        <v/>
      </c>
      <c r="AA273" s="67" t="str">
        <f ca="1" t="shared" si="284"/>
        <v/>
      </c>
      <c r="AB273" s="67" t="str">
        <f ca="1" t="shared" si="285"/>
        <v/>
      </c>
      <c r="AQ273" s="70"/>
      <c r="AR273" s="70"/>
      <c r="AS273" s="70">
        <f ca="1" t="shared" si="265"/>
        <v>0</v>
      </c>
      <c r="AT273" s="31"/>
      <c r="BQ273" s="70"/>
      <c r="BR273" s="70"/>
      <c r="BS273" s="70">
        <f ca="1" t="shared" si="266"/>
        <v>0</v>
      </c>
      <c r="BT273" s="31"/>
      <c r="CQ273" s="70"/>
      <c r="CR273" s="70"/>
      <c r="CS273" s="70">
        <f ca="1" t="shared" si="267"/>
        <v>0</v>
      </c>
      <c r="CT273" s="31"/>
      <c r="DQ273" s="70"/>
      <c r="DR273" s="70"/>
      <c r="DS273" s="70">
        <f ca="1" t="shared" si="268"/>
        <v>0</v>
      </c>
      <c r="DT273" s="31"/>
      <c r="EQ273" s="70"/>
      <c r="ER273" s="70"/>
      <c r="ES273" s="70">
        <f ca="1" t="shared" si="269"/>
        <v>0</v>
      </c>
      <c r="ET273" s="31"/>
      <c r="FQ273" s="70"/>
      <c r="FR273" s="70"/>
      <c r="FS273" s="70">
        <f ca="1" t="shared" si="270"/>
        <v>0</v>
      </c>
      <c r="FT273" s="31"/>
      <c r="GQ273" s="70"/>
      <c r="GR273" s="70"/>
      <c r="GS273" s="70">
        <f ca="1" t="shared" si="271"/>
        <v>0</v>
      </c>
      <c r="GT273" s="31"/>
      <c r="HQ273" s="70"/>
      <c r="HR273" s="70"/>
      <c r="HS273" s="70">
        <f ca="1" t="shared" si="272"/>
        <v>0</v>
      </c>
      <c r="HT273" s="31"/>
    </row>
    <row r="274" spans="1:228">
      <c r="A274" s="22" t="str">
        <f>IF(OR(使用指南!$E$30="",比赛操作!$C$10="",$E274=""),"",ROW())</f>
        <v/>
      </c>
      <c r="B274" s="22" t="str">
        <f>IF(OR(使用指南!$E$30="",比赛操作!$C$10="",$E274=""),"",RANK($A274,$A$3:$A$514,1))</f>
        <v/>
      </c>
      <c r="C274" s="22" t="str">
        <f ca="1">IF(OR(使用指南!$E$30="",比赛操作!$C$10="",$E274=""),"",IF(比赛操作!$C$10="抽签编排",RAND(),ROW()-2))</f>
        <v/>
      </c>
      <c r="D274" s="22" t="str">
        <f ca="1">IF(OR($C274="",$E274=""),"",RANK($C274,$C$3:$C$514,1))</f>
        <v/>
      </c>
      <c r="E274" s="31"/>
      <c r="F274" s="22" t="str">
        <f ca="1">IF(OR(使用指南!$E$30&lt;&gt;"√",COUNTA($E$3:$E$514)&lt;ROW()-2,COUNTBLANK($C$3:$C$514)=512),"",ROW()-2)</f>
        <v/>
      </c>
      <c r="G274" s="22" t="str">
        <f ca="1" t="shared" si="273"/>
        <v/>
      </c>
      <c r="H274" s="31" t="str">
        <f ca="1" t="shared" si="274"/>
        <v/>
      </c>
      <c r="I274" s="31"/>
      <c r="K274" s="22" t="str">
        <f ca="1">IF(OR(使用指南!$E$30&lt;&gt;"√",$F274=""),"",$F274)</f>
        <v/>
      </c>
      <c r="L274" s="22" t="str">
        <f ca="1" t="shared" si="275"/>
        <v/>
      </c>
      <c r="M274" s="39"/>
      <c r="N274" s="39"/>
      <c r="O274" s="39"/>
      <c r="P274" s="66" t="str">
        <f ca="1">IF($K274="","",IF(T274&lt;&gt;"","/",IF(比赛操作!$C$10="手动编排",$M274+$N274,IF(比赛操作!$C$10="抽签编排",417-VLOOKUP(L274,I:K,3,0)))))</f>
        <v/>
      </c>
      <c r="Q274" s="33" t="str">
        <f ca="1">IF($K274="","",IF(T274&lt;&gt;"","/",RANK($P274,$P$3:$P$434)+COUNTIF($P$3:$P274,$P274)-1))</f>
        <v/>
      </c>
      <c r="R274" s="33" t="str">
        <f ca="1" t="shared" si="276"/>
        <v/>
      </c>
      <c r="S274" s="70">
        <f ca="1" t="shared" si="277"/>
        <v>0</v>
      </c>
      <c r="T274" s="31"/>
      <c r="U274" s="67" t="str">
        <f ca="1" t="shared" ref="U274:U283" si="286">IF(INDIRECT(ADDRESS(ROW(),COLUMN($T:$T)+26*(COLUMN()-COLUMN($T:$T))))="","",INDIRECT(ADDRESS(ROW(),COLUMN($T:$T)+26*(COLUMN()-COLUMN($T:$T)))))</f>
        <v/>
      </c>
      <c r="V274" s="67" t="str">
        <f ca="1" t="shared" ref="V274:V283" si="287">IF(INDIRECT(ADDRESS(ROW(),COLUMN($T:$T)+26*(COLUMN()-COLUMN($T:$T))))="","",INDIRECT(ADDRESS(ROW(),COLUMN($T:$T)+26*(COLUMN()-COLUMN($T:$T)))))</f>
        <v/>
      </c>
      <c r="W274" s="67" t="str">
        <f ca="1" t="shared" ref="W274:W283" si="288">IF(INDIRECT(ADDRESS(ROW(),COLUMN($T:$T)+26*(COLUMN()-COLUMN($T:$T))))="","",INDIRECT(ADDRESS(ROW(),COLUMN($T:$T)+26*(COLUMN()-COLUMN($T:$T)))))</f>
        <v/>
      </c>
      <c r="X274" s="67" t="str">
        <f ca="1" t="shared" ref="X274:X283" si="289">IF(INDIRECT(ADDRESS(ROW(),COLUMN($T:$T)+26*(COLUMN()-COLUMN($T:$T))))="","",INDIRECT(ADDRESS(ROW(),COLUMN($T:$T)+26*(COLUMN()-COLUMN($T:$T)))))</f>
        <v/>
      </c>
      <c r="Y274" s="67" t="str">
        <f ca="1" t="shared" ref="Y274:Y283" si="290">IF(INDIRECT(ADDRESS(ROW(),COLUMN($T:$T)+26*(COLUMN()-COLUMN($T:$T))))="","",INDIRECT(ADDRESS(ROW(),COLUMN($T:$T)+26*(COLUMN()-COLUMN($T:$T)))))</f>
        <v/>
      </c>
      <c r="Z274" s="67" t="str">
        <f ca="1" t="shared" ref="Z274:Z283" si="291">IF(INDIRECT(ADDRESS(ROW(),COLUMN($T:$T)+26*(COLUMN()-COLUMN($T:$T))))="","",INDIRECT(ADDRESS(ROW(),COLUMN($T:$T)+26*(COLUMN()-COLUMN($T:$T)))))</f>
        <v/>
      </c>
      <c r="AA274" s="67" t="str">
        <f ca="1" t="shared" ref="AA274:AA283" si="292">IF(INDIRECT(ADDRESS(ROW(),COLUMN($T:$T)+26*(COLUMN()-COLUMN($T:$T))))="","",INDIRECT(ADDRESS(ROW(),COLUMN($T:$T)+26*(COLUMN()-COLUMN($T:$T)))))</f>
        <v/>
      </c>
      <c r="AB274" s="67" t="str">
        <f ca="1" t="shared" ref="AB274:AB283" si="293">IF(INDIRECT(ADDRESS(ROW(),COLUMN($T:$T)+26*(COLUMN()-COLUMN($T:$T))))="","",INDIRECT(ADDRESS(ROW(),COLUMN($T:$T)+26*(COLUMN()-COLUMN($T:$T)))))</f>
        <v/>
      </c>
      <c r="AQ274" s="70"/>
      <c r="AR274" s="70"/>
      <c r="AS274" s="70">
        <f ca="1" t="shared" si="265"/>
        <v>0</v>
      </c>
      <c r="AT274" s="31"/>
      <c r="BQ274" s="70"/>
      <c r="BR274" s="70"/>
      <c r="BS274" s="70">
        <f ca="1" t="shared" si="266"/>
        <v>0</v>
      </c>
      <c r="BT274" s="31"/>
      <c r="CQ274" s="70"/>
      <c r="CR274" s="70"/>
      <c r="CS274" s="70">
        <f ca="1" t="shared" si="267"/>
        <v>0</v>
      </c>
      <c r="CT274" s="31"/>
      <c r="DQ274" s="70"/>
      <c r="DR274" s="70"/>
      <c r="DS274" s="70">
        <f ca="1" t="shared" si="268"/>
        <v>0</v>
      </c>
      <c r="DT274" s="31"/>
      <c r="EQ274" s="70"/>
      <c r="ER274" s="70"/>
      <c r="ES274" s="70">
        <f ca="1" t="shared" si="269"/>
        <v>0</v>
      </c>
      <c r="ET274" s="31"/>
      <c r="FQ274" s="70"/>
      <c r="FR274" s="70"/>
      <c r="FS274" s="70">
        <f ca="1" t="shared" si="270"/>
        <v>0</v>
      </c>
      <c r="FT274" s="31"/>
      <c r="GQ274" s="70"/>
      <c r="GR274" s="70"/>
      <c r="GS274" s="70">
        <f ca="1" t="shared" si="271"/>
        <v>0</v>
      </c>
      <c r="GT274" s="31"/>
      <c r="HQ274" s="70"/>
      <c r="HR274" s="70"/>
      <c r="HS274" s="70">
        <f ca="1" t="shared" si="272"/>
        <v>0</v>
      </c>
      <c r="HT274" s="31"/>
    </row>
    <row r="275" spans="1:228">
      <c r="A275" s="22" t="str">
        <f>IF(OR(使用指南!$E$30="",比赛操作!$C$10="",$E275=""),"",ROW())</f>
        <v/>
      </c>
      <c r="B275" s="22" t="str">
        <f>IF(OR(使用指南!$E$30="",比赛操作!$C$10="",$E275=""),"",RANK($A275,$A$3:$A$514,1))</f>
        <v/>
      </c>
      <c r="C275" s="22" t="str">
        <f ca="1">IF(OR(使用指南!$E$30="",比赛操作!$C$10="",$E275=""),"",IF(比赛操作!$C$10="抽签编排",RAND(),ROW()-2))</f>
        <v/>
      </c>
      <c r="D275" s="22" t="str">
        <f ca="1">IF(OR($C275="",$E275=""),"",RANK($C275,$C$3:$C$514,1))</f>
        <v/>
      </c>
      <c r="E275" s="31"/>
      <c r="F275" s="22" t="str">
        <f ca="1">IF(OR(使用指南!$E$30&lt;&gt;"√",COUNTA($E$3:$E$514)&lt;ROW()-2,COUNTBLANK($C$3:$C$514)=512),"",ROW()-2)</f>
        <v/>
      </c>
      <c r="G275" s="22" t="str">
        <f ca="1" t="shared" si="273"/>
        <v/>
      </c>
      <c r="H275" s="31" t="str">
        <f ca="1" t="shared" si="274"/>
        <v/>
      </c>
      <c r="I275" s="31"/>
      <c r="K275" s="22" t="str">
        <f ca="1">IF(OR(使用指南!$E$30&lt;&gt;"√",$F275=""),"",$F275)</f>
        <v/>
      </c>
      <c r="L275" s="22" t="str">
        <f ca="1" t="shared" si="275"/>
        <v/>
      </c>
      <c r="M275" s="39"/>
      <c r="N275" s="39"/>
      <c r="O275" s="39"/>
      <c r="P275" s="66" t="str">
        <f ca="1">IF($K275="","",IF(T275&lt;&gt;"","/",IF(比赛操作!$C$10="手动编排",$M275+$N275,IF(比赛操作!$C$10="抽签编排",417-VLOOKUP(L275,I:K,3,0)))))</f>
        <v/>
      </c>
      <c r="Q275" s="33" t="str">
        <f ca="1">IF($K275="","",IF(T275&lt;&gt;"","/",RANK($P275,$P$3:$P$434)+COUNTIF($P$3:$P275,$P275)-1))</f>
        <v/>
      </c>
      <c r="R275" s="33" t="str">
        <f ca="1" t="shared" si="276"/>
        <v/>
      </c>
      <c r="S275" s="70">
        <f ca="1" t="shared" si="277"/>
        <v>0</v>
      </c>
      <c r="T275" s="31"/>
      <c r="U275" s="67" t="str">
        <f ca="1" t="shared" si="286"/>
        <v/>
      </c>
      <c r="V275" s="67" t="str">
        <f ca="1" t="shared" si="287"/>
        <v/>
      </c>
      <c r="W275" s="67" t="str">
        <f ca="1" t="shared" si="288"/>
        <v/>
      </c>
      <c r="X275" s="67" t="str">
        <f ca="1" t="shared" si="289"/>
        <v/>
      </c>
      <c r="Y275" s="67" t="str">
        <f ca="1" t="shared" si="290"/>
        <v/>
      </c>
      <c r="Z275" s="67" t="str">
        <f ca="1" t="shared" si="291"/>
        <v/>
      </c>
      <c r="AA275" s="67" t="str">
        <f ca="1" t="shared" si="292"/>
        <v/>
      </c>
      <c r="AB275" s="67" t="str">
        <f ca="1" t="shared" si="293"/>
        <v/>
      </c>
      <c r="AQ275" s="70"/>
      <c r="AR275" s="70"/>
      <c r="AS275" s="70">
        <f ca="1" t="shared" si="265"/>
        <v>0</v>
      </c>
      <c r="AT275" s="31"/>
      <c r="BQ275" s="70"/>
      <c r="BR275" s="70"/>
      <c r="BS275" s="70">
        <f ca="1" t="shared" si="266"/>
        <v>0</v>
      </c>
      <c r="BT275" s="31"/>
      <c r="CQ275" s="70"/>
      <c r="CR275" s="70"/>
      <c r="CS275" s="70">
        <f ca="1" t="shared" si="267"/>
        <v>0</v>
      </c>
      <c r="CT275" s="31"/>
      <c r="DQ275" s="70"/>
      <c r="DR275" s="70"/>
      <c r="DS275" s="70">
        <f ca="1" t="shared" si="268"/>
        <v>0</v>
      </c>
      <c r="DT275" s="31"/>
      <c r="EQ275" s="70"/>
      <c r="ER275" s="70"/>
      <c r="ES275" s="70">
        <f ca="1" t="shared" si="269"/>
        <v>0</v>
      </c>
      <c r="ET275" s="31"/>
      <c r="FQ275" s="70"/>
      <c r="FR275" s="70"/>
      <c r="FS275" s="70">
        <f ca="1" t="shared" si="270"/>
        <v>0</v>
      </c>
      <c r="FT275" s="31"/>
      <c r="GQ275" s="70"/>
      <c r="GR275" s="70"/>
      <c r="GS275" s="70">
        <f ca="1" t="shared" si="271"/>
        <v>0</v>
      </c>
      <c r="GT275" s="31"/>
      <c r="HQ275" s="70"/>
      <c r="HR275" s="70"/>
      <c r="HS275" s="70">
        <f ca="1" t="shared" si="272"/>
        <v>0</v>
      </c>
      <c r="HT275" s="31"/>
    </row>
    <row r="276" spans="1:228">
      <c r="A276" s="22" t="str">
        <f>IF(OR(使用指南!$E$30="",比赛操作!$C$10="",$E276=""),"",ROW())</f>
        <v/>
      </c>
      <c r="B276" s="22" t="str">
        <f>IF(OR(使用指南!$E$30="",比赛操作!$C$10="",$E276=""),"",RANK($A276,$A$3:$A$514,1))</f>
        <v/>
      </c>
      <c r="C276" s="22" t="str">
        <f ca="1">IF(OR(使用指南!$E$30="",比赛操作!$C$10="",$E276=""),"",IF(比赛操作!$C$10="抽签编排",RAND(),ROW()-2))</f>
        <v/>
      </c>
      <c r="D276" s="22" t="str">
        <f ca="1">IF(OR($C276="",$E276=""),"",RANK($C276,$C$3:$C$514,1))</f>
        <v/>
      </c>
      <c r="E276" s="31"/>
      <c r="F276" s="22" t="str">
        <f ca="1">IF(OR(使用指南!$E$30&lt;&gt;"√",COUNTA($E$3:$E$514)&lt;ROW()-2,COUNTBLANK($C$3:$C$514)=512),"",ROW()-2)</f>
        <v/>
      </c>
      <c r="G276" s="22" t="str">
        <f ca="1" t="shared" si="273"/>
        <v/>
      </c>
      <c r="H276" s="31" t="str">
        <f ca="1" t="shared" si="274"/>
        <v/>
      </c>
      <c r="I276" s="31"/>
      <c r="K276" s="22" t="str">
        <f ca="1">IF(OR(使用指南!$E$30&lt;&gt;"√",$F276=""),"",$F276)</f>
        <v/>
      </c>
      <c r="L276" s="22" t="str">
        <f ca="1" t="shared" si="275"/>
        <v/>
      </c>
      <c r="M276" s="39"/>
      <c r="N276" s="39"/>
      <c r="O276" s="39"/>
      <c r="P276" s="66" t="str">
        <f ca="1">IF($K276="","",IF(T276&lt;&gt;"","/",IF(比赛操作!$C$10="手动编排",$M276+$N276,IF(比赛操作!$C$10="抽签编排",417-VLOOKUP(L276,I:K,3,0)))))</f>
        <v/>
      </c>
      <c r="Q276" s="33" t="str">
        <f ca="1">IF($K276="","",IF(T276&lt;&gt;"","/",RANK($P276,$P$3:$P$434)+COUNTIF($P$3:$P276,$P276)-1))</f>
        <v/>
      </c>
      <c r="R276" s="33" t="str">
        <f ca="1" t="shared" si="276"/>
        <v/>
      </c>
      <c r="S276" s="70">
        <f ca="1" t="shared" si="277"/>
        <v>0</v>
      </c>
      <c r="T276" s="31"/>
      <c r="U276" s="67" t="str">
        <f ca="1" t="shared" si="286"/>
        <v/>
      </c>
      <c r="V276" s="67" t="str">
        <f ca="1" t="shared" si="287"/>
        <v/>
      </c>
      <c r="W276" s="67" t="str">
        <f ca="1" t="shared" si="288"/>
        <v/>
      </c>
      <c r="X276" s="67" t="str">
        <f ca="1" t="shared" si="289"/>
        <v/>
      </c>
      <c r="Y276" s="67" t="str">
        <f ca="1" t="shared" si="290"/>
        <v/>
      </c>
      <c r="Z276" s="67" t="str">
        <f ca="1" t="shared" si="291"/>
        <v/>
      </c>
      <c r="AA276" s="67" t="str">
        <f ca="1" t="shared" si="292"/>
        <v/>
      </c>
      <c r="AB276" s="67" t="str">
        <f ca="1" t="shared" si="293"/>
        <v/>
      </c>
      <c r="AQ276" s="70"/>
      <c r="AR276" s="70"/>
      <c r="AS276" s="70">
        <f ca="1" t="shared" si="265"/>
        <v>0</v>
      </c>
      <c r="AT276" s="31"/>
      <c r="BQ276" s="70"/>
      <c r="BR276" s="70"/>
      <c r="BS276" s="70">
        <f ca="1" t="shared" si="266"/>
        <v>0</v>
      </c>
      <c r="BT276" s="31"/>
      <c r="CQ276" s="70"/>
      <c r="CR276" s="70"/>
      <c r="CS276" s="70">
        <f ca="1" t="shared" si="267"/>
        <v>0</v>
      </c>
      <c r="CT276" s="31"/>
      <c r="DQ276" s="70"/>
      <c r="DR276" s="70"/>
      <c r="DS276" s="70">
        <f ca="1" t="shared" si="268"/>
        <v>0</v>
      </c>
      <c r="DT276" s="31"/>
      <c r="EQ276" s="70"/>
      <c r="ER276" s="70"/>
      <c r="ES276" s="70">
        <f ca="1" t="shared" si="269"/>
        <v>0</v>
      </c>
      <c r="ET276" s="31"/>
      <c r="FQ276" s="70"/>
      <c r="FR276" s="70"/>
      <c r="FS276" s="70">
        <f ca="1" t="shared" si="270"/>
        <v>0</v>
      </c>
      <c r="FT276" s="31"/>
      <c r="GQ276" s="70"/>
      <c r="GR276" s="70"/>
      <c r="GS276" s="70">
        <f ca="1" t="shared" si="271"/>
        <v>0</v>
      </c>
      <c r="GT276" s="31"/>
      <c r="HQ276" s="70"/>
      <c r="HR276" s="70"/>
      <c r="HS276" s="70">
        <f ca="1" t="shared" si="272"/>
        <v>0</v>
      </c>
      <c r="HT276" s="31"/>
    </row>
    <row r="277" spans="1:228">
      <c r="A277" s="22" t="str">
        <f>IF(OR(使用指南!$E$30="",比赛操作!$C$10="",$E277=""),"",ROW())</f>
        <v/>
      </c>
      <c r="B277" s="22" t="str">
        <f>IF(OR(使用指南!$E$30="",比赛操作!$C$10="",$E277=""),"",RANK($A277,$A$3:$A$514,1))</f>
        <v/>
      </c>
      <c r="C277" s="22" t="str">
        <f ca="1">IF(OR(使用指南!$E$30="",比赛操作!$C$10="",$E277=""),"",IF(比赛操作!$C$10="抽签编排",RAND(),ROW()-2))</f>
        <v/>
      </c>
      <c r="D277" s="22" t="str">
        <f ca="1">IF(OR($C277="",$E277=""),"",RANK($C277,$C$3:$C$514,1))</f>
        <v/>
      </c>
      <c r="E277" s="31"/>
      <c r="F277" s="22" t="str">
        <f ca="1">IF(OR(使用指南!$E$30&lt;&gt;"√",COUNTA($E$3:$E$514)&lt;ROW()-2,COUNTBLANK($C$3:$C$514)=512),"",ROW()-2)</f>
        <v/>
      </c>
      <c r="G277" s="22" t="str">
        <f ca="1" t="shared" si="273"/>
        <v/>
      </c>
      <c r="H277" s="31" t="str">
        <f ca="1" t="shared" si="274"/>
        <v/>
      </c>
      <c r="I277" s="31"/>
      <c r="K277" s="22" t="str">
        <f ca="1">IF(OR(使用指南!$E$30&lt;&gt;"√",$F277=""),"",$F277)</f>
        <v/>
      </c>
      <c r="L277" s="22" t="str">
        <f ca="1" t="shared" si="275"/>
        <v/>
      </c>
      <c r="M277" s="39"/>
      <c r="N277" s="39"/>
      <c r="O277" s="39"/>
      <c r="P277" s="66" t="str">
        <f ca="1">IF($K277="","",IF(T277&lt;&gt;"","/",IF(比赛操作!$C$10="手动编排",$M277+$N277,IF(比赛操作!$C$10="抽签编排",417-VLOOKUP(L277,I:K,3,0)))))</f>
        <v/>
      </c>
      <c r="Q277" s="33" t="str">
        <f ca="1">IF($K277="","",IF(T277&lt;&gt;"","/",RANK($P277,$P$3:$P$434)+COUNTIF($P$3:$P277,$P277)-1))</f>
        <v/>
      </c>
      <c r="R277" s="33" t="str">
        <f ca="1" t="shared" si="276"/>
        <v/>
      </c>
      <c r="S277" s="70">
        <f ca="1" t="shared" si="277"/>
        <v>0</v>
      </c>
      <c r="T277" s="31"/>
      <c r="U277" s="67" t="str">
        <f ca="1" t="shared" si="286"/>
        <v/>
      </c>
      <c r="V277" s="67" t="str">
        <f ca="1" t="shared" si="287"/>
        <v/>
      </c>
      <c r="W277" s="67" t="str">
        <f ca="1" t="shared" si="288"/>
        <v/>
      </c>
      <c r="X277" s="67" t="str">
        <f ca="1" t="shared" si="289"/>
        <v/>
      </c>
      <c r="Y277" s="67" t="str">
        <f ca="1" t="shared" si="290"/>
        <v/>
      </c>
      <c r="Z277" s="67" t="str">
        <f ca="1" t="shared" si="291"/>
        <v/>
      </c>
      <c r="AA277" s="67" t="str">
        <f ca="1" t="shared" si="292"/>
        <v/>
      </c>
      <c r="AB277" s="67" t="str">
        <f ca="1" t="shared" si="293"/>
        <v/>
      </c>
      <c r="AQ277" s="70"/>
      <c r="AR277" s="70"/>
      <c r="AS277" s="70">
        <f ca="1" t="shared" si="265"/>
        <v>0</v>
      </c>
      <c r="AT277" s="31"/>
      <c r="BQ277" s="70"/>
      <c r="BR277" s="70"/>
      <c r="BS277" s="70">
        <f ca="1" t="shared" si="266"/>
        <v>0</v>
      </c>
      <c r="BT277" s="31"/>
      <c r="CQ277" s="70"/>
      <c r="CR277" s="70"/>
      <c r="CS277" s="70">
        <f ca="1" t="shared" si="267"/>
        <v>0</v>
      </c>
      <c r="CT277" s="31"/>
      <c r="DQ277" s="70"/>
      <c r="DR277" s="70"/>
      <c r="DS277" s="70">
        <f ca="1" t="shared" si="268"/>
        <v>0</v>
      </c>
      <c r="DT277" s="31"/>
      <c r="EQ277" s="70"/>
      <c r="ER277" s="70"/>
      <c r="ES277" s="70">
        <f ca="1" t="shared" si="269"/>
        <v>0</v>
      </c>
      <c r="ET277" s="31"/>
      <c r="FQ277" s="70"/>
      <c r="FR277" s="70"/>
      <c r="FS277" s="70">
        <f ca="1" t="shared" si="270"/>
        <v>0</v>
      </c>
      <c r="FT277" s="31"/>
      <c r="GQ277" s="70"/>
      <c r="GR277" s="70"/>
      <c r="GS277" s="70">
        <f ca="1" t="shared" si="271"/>
        <v>0</v>
      </c>
      <c r="GT277" s="31"/>
      <c r="HQ277" s="70"/>
      <c r="HR277" s="70"/>
      <c r="HS277" s="70">
        <f ca="1" t="shared" si="272"/>
        <v>0</v>
      </c>
      <c r="HT277" s="31"/>
    </row>
    <row r="278" spans="1:228">
      <c r="A278" s="22" t="str">
        <f>IF(OR(使用指南!$E$30="",比赛操作!$C$10="",$E278=""),"",ROW())</f>
        <v/>
      </c>
      <c r="B278" s="22" t="str">
        <f>IF(OR(使用指南!$E$30="",比赛操作!$C$10="",$E278=""),"",RANK($A278,$A$3:$A$514,1))</f>
        <v/>
      </c>
      <c r="C278" s="22" t="str">
        <f ca="1">IF(OR(使用指南!$E$30="",比赛操作!$C$10="",$E278=""),"",IF(比赛操作!$C$10="抽签编排",RAND(),ROW()-2))</f>
        <v/>
      </c>
      <c r="D278" s="22" t="str">
        <f ca="1">IF(OR($C278="",$E278=""),"",RANK($C278,$C$3:$C$514,1))</f>
        <v/>
      </c>
      <c r="E278" s="31"/>
      <c r="F278" s="22" t="str">
        <f ca="1">IF(OR(使用指南!$E$30&lt;&gt;"√",COUNTA($E$3:$E$514)&lt;ROW()-2,COUNTBLANK($C$3:$C$514)=512),"",ROW()-2)</f>
        <v/>
      </c>
      <c r="G278" s="22" t="str">
        <f ca="1" t="shared" si="273"/>
        <v/>
      </c>
      <c r="H278" s="31" t="str">
        <f ca="1" t="shared" si="274"/>
        <v/>
      </c>
      <c r="I278" s="31"/>
      <c r="K278" s="22" t="str">
        <f ca="1">IF(OR(使用指南!$E$30&lt;&gt;"√",$F278=""),"",$F278)</f>
        <v/>
      </c>
      <c r="L278" s="22" t="str">
        <f ca="1" t="shared" si="275"/>
        <v/>
      </c>
      <c r="M278" s="39"/>
      <c r="N278" s="39"/>
      <c r="O278" s="39"/>
      <c r="P278" s="66" t="str">
        <f ca="1">IF($K278="","",IF(T278&lt;&gt;"","/",IF(比赛操作!$C$10="手动编排",$M278+$N278,IF(比赛操作!$C$10="抽签编排",417-VLOOKUP(L278,I:K,3,0)))))</f>
        <v/>
      </c>
      <c r="Q278" s="33" t="str">
        <f ca="1">IF($K278="","",IF(T278&lt;&gt;"","/",RANK($P278,$P$3:$P$434)+COUNTIF($P$3:$P278,$P278)-1))</f>
        <v/>
      </c>
      <c r="R278" s="33" t="str">
        <f ca="1" t="shared" si="276"/>
        <v/>
      </c>
      <c r="S278" s="70">
        <f ca="1" t="shared" si="277"/>
        <v>0</v>
      </c>
      <c r="T278" s="31"/>
      <c r="U278" s="67" t="str">
        <f ca="1" t="shared" si="286"/>
        <v/>
      </c>
      <c r="V278" s="67" t="str">
        <f ca="1" t="shared" si="287"/>
        <v/>
      </c>
      <c r="W278" s="67" t="str">
        <f ca="1" t="shared" si="288"/>
        <v/>
      </c>
      <c r="X278" s="67" t="str">
        <f ca="1" t="shared" si="289"/>
        <v/>
      </c>
      <c r="Y278" s="67" t="str">
        <f ca="1" t="shared" si="290"/>
        <v/>
      </c>
      <c r="Z278" s="67" t="str">
        <f ca="1" t="shared" si="291"/>
        <v/>
      </c>
      <c r="AA278" s="67" t="str">
        <f ca="1" t="shared" si="292"/>
        <v/>
      </c>
      <c r="AB278" s="67" t="str">
        <f ca="1" t="shared" si="293"/>
        <v/>
      </c>
      <c r="AQ278" s="70"/>
      <c r="AR278" s="70"/>
      <c r="AS278" s="70">
        <f ca="1" t="shared" si="265"/>
        <v>0</v>
      </c>
      <c r="AT278" s="31"/>
      <c r="BQ278" s="70"/>
      <c r="BR278" s="70"/>
      <c r="BS278" s="70">
        <f ca="1" t="shared" si="266"/>
        <v>0</v>
      </c>
      <c r="BT278" s="31"/>
      <c r="CQ278" s="70"/>
      <c r="CR278" s="70"/>
      <c r="CS278" s="70">
        <f ca="1" t="shared" si="267"/>
        <v>0</v>
      </c>
      <c r="CT278" s="31"/>
      <c r="DQ278" s="70"/>
      <c r="DR278" s="70"/>
      <c r="DS278" s="70">
        <f ca="1" t="shared" si="268"/>
        <v>0</v>
      </c>
      <c r="DT278" s="31"/>
      <c r="EQ278" s="70"/>
      <c r="ER278" s="70"/>
      <c r="ES278" s="70">
        <f ca="1" t="shared" si="269"/>
        <v>0</v>
      </c>
      <c r="ET278" s="31"/>
      <c r="FQ278" s="70"/>
      <c r="FR278" s="70"/>
      <c r="FS278" s="70">
        <f ca="1" t="shared" si="270"/>
        <v>0</v>
      </c>
      <c r="FT278" s="31"/>
      <c r="GQ278" s="70"/>
      <c r="GR278" s="70"/>
      <c r="GS278" s="70">
        <f ca="1" t="shared" si="271"/>
        <v>0</v>
      </c>
      <c r="GT278" s="31"/>
      <c r="HQ278" s="70"/>
      <c r="HR278" s="70"/>
      <c r="HS278" s="70">
        <f ca="1" t="shared" si="272"/>
        <v>0</v>
      </c>
      <c r="HT278" s="31"/>
    </row>
    <row r="279" spans="1:228">
      <c r="A279" s="22" t="str">
        <f>IF(OR(使用指南!$E$30="",比赛操作!$C$10="",$E279=""),"",ROW())</f>
        <v/>
      </c>
      <c r="B279" s="22" t="str">
        <f>IF(OR(使用指南!$E$30="",比赛操作!$C$10="",$E279=""),"",RANK($A279,$A$3:$A$514,1))</f>
        <v/>
      </c>
      <c r="C279" s="22" t="str">
        <f ca="1">IF(OR(使用指南!$E$30="",比赛操作!$C$10="",$E279=""),"",IF(比赛操作!$C$10="抽签编排",RAND(),ROW()-2))</f>
        <v/>
      </c>
      <c r="D279" s="22" t="str">
        <f ca="1">IF(OR($C279="",$E279=""),"",RANK($C279,$C$3:$C$514,1))</f>
        <v/>
      </c>
      <c r="E279" s="31"/>
      <c r="F279" s="22" t="str">
        <f ca="1">IF(OR(使用指南!$E$30&lt;&gt;"√",COUNTA($E$3:$E$514)&lt;ROW()-2,COUNTBLANK($C$3:$C$514)=512),"",ROW()-2)</f>
        <v/>
      </c>
      <c r="G279" s="22" t="str">
        <f ca="1" t="shared" si="273"/>
        <v/>
      </c>
      <c r="H279" s="31" t="str">
        <f ca="1" t="shared" si="274"/>
        <v/>
      </c>
      <c r="I279" s="31"/>
      <c r="K279" s="22" t="str">
        <f ca="1">IF(OR(使用指南!$E$30&lt;&gt;"√",$F279=""),"",$F279)</f>
        <v/>
      </c>
      <c r="L279" s="22" t="str">
        <f ca="1" t="shared" si="275"/>
        <v/>
      </c>
      <c r="M279" s="39"/>
      <c r="N279" s="39"/>
      <c r="O279" s="39"/>
      <c r="P279" s="66" t="str">
        <f ca="1">IF($K279="","",IF(T279&lt;&gt;"","/",IF(比赛操作!$C$10="手动编排",$M279+$N279,IF(比赛操作!$C$10="抽签编排",417-VLOOKUP(L279,I:K,3,0)))))</f>
        <v/>
      </c>
      <c r="Q279" s="33" t="str">
        <f ca="1">IF($K279="","",IF(T279&lt;&gt;"","/",RANK($P279,$P$3:$P$434)+COUNTIF($P$3:$P279,$P279)-1))</f>
        <v/>
      </c>
      <c r="R279" s="33" t="str">
        <f ca="1" t="shared" si="276"/>
        <v/>
      </c>
      <c r="S279" s="70">
        <f ca="1" t="shared" si="277"/>
        <v>0</v>
      </c>
      <c r="T279" s="31"/>
      <c r="U279" s="67" t="str">
        <f ca="1" t="shared" si="286"/>
        <v/>
      </c>
      <c r="V279" s="67" t="str">
        <f ca="1" t="shared" si="287"/>
        <v/>
      </c>
      <c r="W279" s="67" t="str">
        <f ca="1" t="shared" si="288"/>
        <v/>
      </c>
      <c r="X279" s="67" t="str">
        <f ca="1" t="shared" si="289"/>
        <v/>
      </c>
      <c r="Y279" s="67" t="str">
        <f ca="1" t="shared" si="290"/>
        <v/>
      </c>
      <c r="Z279" s="67" t="str">
        <f ca="1" t="shared" si="291"/>
        <v/>
      </c>
      <c r="AA279" s="67" t="str">
        <f ca="1" t="shared" si="292"/>
        <v/>
      </c>
      <c r="AB279" s="67" t="str">
        <f ca="1" t="shared" si="293"/>
        <v/>
      </c>
      <c r="AQ279" s="70"/>
      <c r="AR279" s="70"/>
      <c r="AS279" s="70">
        <f ca="1" t="shared" si="265"/>
        <v>0</v>
      </c>
      <c r="AT279" s="31"/>
      <c r="BQ279" s="70"/>
      <c r="BR279" s="70"/>
      <c r="BS279" s="70">
        <f ca="1" t="shared" si="266"/>
        <v>0</v>
      </c>
      <c r="BT279" s="31"/>
      <c r="CQ279" s="70"/>
      <c r="CR279" s="70"/>
      <c r="CS279" s="70">
        <f ca="1" t="shared" si="267"/>
        <v>0</v>
      </c>
      <c r="CT279" s="31"/>
      <c r="DQ279" s="70"/>
      <c r="DR279" s="70"/>
      <c r="DS279" s="70">
        <f ca="1" t="shared" si="268"/>
        <v>0</v>
      </c>
      <c r="DT279" s="31"/>
      <c r="EQ279" s="70"/>
      <c r="ER279" s="70"/>
      <c r="ES279" s="70">
        <f ca="1" t="shared" si="269"/>
        <v>0</v>
      </c>
      <c r="ET279" s="31"/>
      <c r="FQ279" s="70"/>
      <c r="FR279" s="70"/>
      <c r="FS279" s="70">
        <f ca="1" t="shared" si="270"/>
        <v>0</v>
      </c>
      <c r="FT279" s="31"/>
      <c r="GQ279" s="70"/>
      <c r="GR279" s="70"/>
      <c r="GS279" s="70">
        <f ca="1" t="shared" si="271"/>
        <v>0</v>
      </c>
      <c r="GT279" s="31"/>
      <c r="HQ279" s="70"/>
      <c r="HR279" s="70"/>
      <c r="HS279" s="70">
        <f ca="1" t="shared" si="272"/>
        <v>0</v>
      </c>
      <c r="HT279" s="31"/>
    </row>
    <row r="280" spans="1:228">
      <c r="A280" s="22" t="str">
        <f>IF(OR(使用指南!$E$30="",比赛操作!$C$10="",$E280=""),"",ROW())</f>
        <v/>
      </c>
      <c r="B280" s="22" t="str">
        <f>IF(OR(使用指南!$E$30="",比赛操作!$C$10="",$E280=""),"",RANK($A280,$A$3:$A$514,1))</f>
        <v/>
      </c>
      <c r="C280" s="22" t="str">
        <f ca="1">IF(OR(使用指南!$E$30="",比赛操作!$C$10="",$E280=""),"",IF(比赛操作!$C$10="抽签编排",RAND(),ROW()-2))</f>
        <v/>
      </c>
      <c r="D280" s="22" t="str">
        <f ca="1">IF(OR($C280="",$E280=""),"",RANK($C280,$C$3:$C$514,1))</f>
        <v/>
      </c>
      <c r="E280" s="31"/>
      <c r="F280" s="22" t="str">
        <f ca="1">IF(OR(使用指南!$E$30&lt;&gt;"√",COUNTA($E$3:$E$514)&lt;ROW()-2,COUNTBLANK($C$3:$C$514)=512),"",ROW()-2)</f>
        <v/>
      </c>
      <c r="G280" s="22" t="str">
        <f ca="1" t="shared" si="273"/>
        <v/>
      </c>
      <c r="H280" s="31" t="str">
        <f ca="1" t="shared" si="274"/>
        <v/>
      </c>
      <c r="I280" s="31"/>
      <c r="K280" s="22" t="str">
        <f ca="1">IF(OR(使用指南!$E$30&lt;&gt;"√",$F280=""),"",$F280)</f>
        <v/>
      </c>
      <c r="L280" s="22" t="str">
        <f ca="1" t="shared" si="275"/>
        <v/>
      </c>
      <c r="M280" s="39"/>
      <c r="N280" s="39"/>
      <c r="O280" s="39"/>
      <c r="P280" s="66" t="str">
        <f ca="1">IF($K280="","",IF(T280&lt;&gt;"","/",IF(比赛操作!$C$10="手动编排",$M280+$N280,IF(比赛操作!$C$10="抽签编排",417-VLOOKUP(L280,I:K,3,0)))))</f>
        <v/>
      </c>
      <c r="Q280" s="33" t="str">
        <f ca="1">IF($K280="","",IF(T280&lt;&gt;"","/",RANK($P280,$P$3:$P$434)+COUNTIF($P$3:$P280,$P280)-1))</f>
        <v/>
      </c>
      <c r="R280" s="33" t="str">
        <f ca="1" t="shared" si="276"/>
        <v/>
      </c>
      <c r="S280" s="70">
        <f ca="1" t="shared" si="277"/>
        <v>0</v>
      </c>
      <c r="T280" s="31"/>
      <c r="U280" s="67" t="str">
        <f ca="1" t="shared" si="286"/>
        <v/>
      </c>
      <c r="V280" s="67" t="str">
        <f ca="1" t="shared" si="287"/>
        <v/>
      </c>
      <c r="W280" s="67" t="str">
        <f ca="1" t="shared" si="288"/>
        <v/>
      </c>
      <c r="X280" s="67" t="str">
        <f ca="1" t="shared" si="289"/>
        <v/>
      </c>
      <c r="Y280" s="67" t="str">
        <f ca="1" t="shared" si="290"/>
        <v/>
      </c>
      <c r="Z280" s="67" t="str">
        <f ca="1" t="shared" si="291"/>
        <v/>
      </c>
      <c r="AA280" s="67" t="str">
        <f ca="1" t="shared" si="292"/>
        <v/>
      </c>
      <c r="AB280" s="67" t="str">
        <f ca="1" t="shared" si="293"/>
        <v/>
      </c>
      <c r="AQ280" s="70"/>
      <c r="AR280" s="70"/>
      <c r="AS280" s="70">
        <f ca="1" t="shared" si="265"/>
        <v>0</v>
      </c>
      <c r="AT280" s="31"/>
      <c r="BQ280" s="70"/>
      <c r="BR280" s="70"/>
      <c r="BS280" s="70">
        <f ca="1" t="shared" si="266"/>
        <v>0</v>
      </c>
      <c r="BT280" s="31"/>
      <c r="CQ280" s="70"/>
      <c r="CR280" s="70"/>
      <c r="CS280" s="70">
        <f ca="1" t="shared" si="267"/>
        <v>0</v>
      </c>
      <c r="CT280" s="31"/>
      <c r="DQ280" s="70"/>
      <c r="DR280" s="70"/>
      <c r="DS280" s="70">
        <f ca="1" t="shared" si="268"/>
        <v>0</v>
      </c>
      <c r="DT280" s="31"/>
      <c r="EQ280" s="70"/>
      <c r="ER280" s="70"/>
      <c r="ES280" s="70">
        <f ca="1" t="shared" si="269"/>
        <v>0</v>
      </c>
      <c r="ET280" s="31"/>
      <c r="FQ280" s="70"/>
      <c r="FR280" s="70"/>
      <c r="FS280" s="70">
        <f ca="1" t="shared" si="270"/>
        <v>0</v>
      </c>
      <c r="FT280" s="31"/>
      <c r="GQ280" s="70"/>
      <c r="GR280" s="70"/>
      <c r="GS280" s="70">
        <f ca="1" t="shared" si="271"/>
        <v>0</v>
      </c>
      <c r="GT280" s="31"/>
      <c r="HQ280" s="70"/>
      <c r="HR280" s="70"/>
      <c r="HS280" s="70">
        <f ca="1" t="shared" si="272"/>
        <v>0</v>
      </c>
      <c r="HT280" s="31"/>
    </row>
    <row r="281" spans="1:228">
      <c r="A281" s="22" t="str">
        <f>IF(OR(使用指南!$E$30="",比赛操作!$C$10="",$E281=""),"",ROW())</f>
        <v/>
      </c>
      <c r="B281" s="22" t="str">
        <f>IF(OR(使用指南!$E$30="",比赛操作!$C$10="",$E281=""),"",RANK($A281,$A$3:$A$514,1))</f>
        <v/>
      </c>
      <c r="C281" s="22" t="str">
        <f ca="1">IF(OR(使用指南!$E$30="",比赛操作!$C$10="",$E281=""),"",IF(比赛操作!$C$10="抽签编排",RAND(),ROW()-2))</f>
        <v/>
      </c>
      <c r="D281" s="22" t="str">
        <f ca="1">IF(OR($C281="",$E281=""),"",RANK($C281,$C$3:$C$514,1))</f>
        <v/>
      </c>
      <c r="E281" s="31"/>
      <c r="F281" s="22" t="str">
        <f ca="1">IF(OR(使用指南!$E$30&lt;&gt;"√",COUNTA($E$3:$E$514)&lt;ROW()-2,COUNTBLANK($C$3:$C$514)=512),"",ROW()-2)</f>
        <v/>
      </c>
      <c r="G281" s="22" t="str">
        <f ca="1" t="shared" si="273"/>
        <v/>
      </c>
      <c r="H281" s="31" t="str">
        <f ca="1" t="shared" si="274"/>
        <v/>
      </c>
      <c r="I281" s="31"/>
      <c r="K281" s="22" t="str">
        <f ca="1">IF(OR(使用指南!$E$30&lt;&gt;"√",$F281=""),"",$F281)</f>
        <v/>
      </c>
      <c r="L281" s="22" t="str">
        <f ca="1" t="shared" si="275"/>
        <v/>
      </c>
      <c r="M281" s="39"/>
      <c r="N281" s="39"/>
      <c r="O281" s="39"/>
      <c r="P281" s="66" t="str">
        <f ca="1">IF($K281="","",IF(T281&lt;&gt;"","/",IF(比赛操作!$C$10="手动编排",$M281+$N281,IF(比赛操作!$C$10="抽签编排",417-VLOOKUP(L281,I:K,3,0)))))</f>
        <v/>
      </c>
      <c r="Q281" s="33" t="str">
        <f ca="1">IF($K281="","",IF(T281&lt;&gt;"","/",RANK($P281,$P$3:$P$434)+COUNTIF($P$3:$P281,$P281)-1))</f>
        <v/>
      </c>
      <c r="R281" s="33" t="str">
        <f ca="1" t="shared" si="276"/>
        <v/>
      </c>
      <c r="S281" s="70">
        <f ca="1" t="shared" si="277"/>
        <v>0</v>
      </c>
      <c r="T281" s="31"/>
      <c r="U281" s="67" t="str">
        <f ca="1" t="shared" si="286"/>
        <v/>
      </c>
      <c r="V281" s="67" t="str">
        <f ca="1" t="shared" si="287"/>
        <v/>
      </c>
      <c r="W281" s="67" t="str">
        <f ca="1" t="shared" si="288"/>
        <v/>
      </c>
      <c r="X281" s="67" t="str">
        <f ca="1" t="shared" si="289"/>
        <v/>
      </c>
      <c r="Y281" s="67" t="str">
        <f ca="1" t="shared" si="290"/>
        <v/>
      </c>
      <c r="Z281" s="67" t="str">
        <f ca="1" t="shared" si="291"/>
        <v/>
      </c>
      <c r="AA281" s="67" t="str">
        <f ca="1" t="shared" si="292"/>
        <v/>
      </c>
      <c r="AB281" s="67" t="str">
        <f ca="1" t="shared" si="293"/>
        <v/>
      </c>
      <c r="AQ281" s="70"/>
      <c r="AR281" s="70"/>
      <c r="AS281" s="70">
        <f ca="1" t="shared" si="265"/>
        <v>0</v>
      </c>
      <c r="AT281" s="31"/>
      <c r="BQ281" s="70"/>
      <c r="BR281" s="70"/>
      <c r="BS281" s="70">
        <f ca="1" t="shared" si="266"/>
        <v>0</v>
      </c>
      <c r="BT281" s="31"/>
      <c r="CQ281" s="70"/>
      <c r="CR281" s="70"/>
      <c r="CS281" s="70">
        <f ca="1" t="shared" si="267"/>
        <v>0</v>
      </c>
      <c r="CT281" s="31"/>
      <c r="DQ281" s="70"/>
      <c r="DR281" s="70"/>
      <c r="DS281" s="70">
        <f ca="1" t="shared" si="268"/>
        <v>0</v>
      </c>
      <c r="DT281" s="31"/>
      <c r="EQ281" s="70"/>
      <c r="ER281" s="70"/>
      <c r="ES281" s="70">
        <f ca="1" t="shared" si="269"/>
        <v>0</v>
      </c>
      <c r="ET281" s="31"/>
      <c r="FQ281" s="70"/>
      <c r="FR281" s="70"/>
      <c r="FS281" s="70">
        <f ca="1" t="shared" si="270"/>
        <v>0</v>
      </c>
      <c r="FT281" s="31"/>
      <c r="GQ281" s="70"/>
      <c r="GR281" s="70"/>
      <c r="GS281" s="70">
        <f ca="1" t="shared" si="271"/>
        <v>0</v>
      </c>
      <c r="GT281" s="31"/>
      <c r="HQ281" s="70"/>
      <c r="HR281" s="70"/>
      <c r="HS281" s="70">
        <f ca="1" t="shared" si="272"/>
        <v>0</v>
      </c>
      <c r="HT281" s="31"/>
    </row>
    <row r="282" spans="1:228">
      <c r="A282" s="22" t="str">
        <f>IF(OR(使用指南!$E$30="",比赛操作!$C$10="",$E282=""),"",ROW())</f>
        <v/>
      </c>
      <c r="B282" s="22" t="str">
        <f>IF(OR(使用指南!$E$30="",比赛操作!$C$10="",$E282=""),"",RANK($A282,$A$3:$A$514,1))</f>
        <v/>
      </c>
      <c r="C282" s="22" t="str">
        <f ca="1">IF(OR(使用指南!$E$30="",比赛操作!$C$10="",$E282=""),"",IF(比赛操作!$C$10="抽签编排",RAND(),ROW()-2))</f>
        <v/>
      </c>
      <c r="D282" s="22" t="str">
        <f ca="1">IF(OR($C282="",$E282=""),"",RANK($C282,$C$3:$C$514,1))</f>
        <v/>
      </c>
      <c r="E282" s="31"/>
      <c r="F282" s="22" t="str">
        <f ca="1">IF(OR(使用指南!$E$30&lt;&gt;"√",COUNTA($E$3:$E$514)&lt;ROW()-2,COUNTBLANK($C$3:$C$514)=512),"",ROW()-2)</f>
        <v/>
      </c>
      <c r="G282" s="22" t="str">
        <f ca="1" t="shared" si="273"/>
        <v/>
      </c>
      <c r="H282" s="31" t="str">
        <f ca="1" t="shared" si="274"/>
        <v/>
      </c>
      <c r="I282" s="31"/>
      <c r="K282" s="22" t="str">
        <f ca="1">IF(OR(使用指南!$E$30&lt;&gt;"√",$F282=""),"",$F282)</f>
        <v/>
      </c>
      <c r="L282" s="22" t="str">
        <f ca="1" t="shared" si="275"/>
        <v/>
      </c>
      <c r="M282" s="39"/>
      <c r="N282" s="39"/>
      <c r="O282" s="39"/>
      <c r="P282" s="66" t="str">
        <f ca="1">IF($K282="","",IF(T282&lt;&gt;"","/",IF(比赛操作!$C$10="手动编排",$M282+$N282,IF(比赛操作!$C$10="抽签编排",417-VLOOKUP(L282,I:K,3,0)))))</f>
        <v/>
      </c>
      <c r="Q282" s="33" t="str">
        <f ca="1">IF($K282="","",IF(T282&lt;&gt;"","/",RANK($P282,$P$3:$P$434)+COUNTIF($P$3:$P282,$P282)-1))</f>
        <v/>
      </c>
      <c r="R282" s="33" t="str">
        <f ca="1" t="shared" si="276"/>
        <v/>
      </c>
      <c r="S282" s="70">
        <f ca="1" t="shared" si="277"/>
        <v>0</v>
      </c>
      <c r="T282" s="31"/>
      <c r="U282" s="67" t="str">
        <f ca="1" t="shared" si="286"/>
        <v/>
      </c>
      <c r="V282" s="67" t="str">
        <f ca="1" t="shared" si="287"/>
        <v/>
      </c>
      <c r="W282" s="67" t="str">
        <f ca="1" t="shared" si="288"/>
        <v/>
      </c>
      <c r="X282" s="67" t="str">
        <f ca="1" t="shared" si="289"/>
        <v/>
      </c>
      <c r="Y282" s="67" t="str">
        <f ca="1" t="shared" si="290"/>
        <v/>
      </c>
      <c r="Z282" s="67" t="str">
        <f ca="1" t="shared" si="291"/>
        <v/>
      </c>
      <c r="AA282" s="67" t="str">
        <f ca="1" t="shared" si="292"/>
        <v/>
      </c>
      <c r="AB282" s="67" t="str">
        <f ca="1" t="shared" si="293"/>
        <v/>
      </c>
      <c r="AQ282" s="70"/>
      <c r="AR282" s="70"/>
      <c r="AS282" s="70">
        <f ca="1" t="shared" si="265"/>
        <v>0</v>
      </c>
      <c r="AT282" s="31"/>
      <c r="BQ282" s="70"/>
      <c r="BR282" s="70"/>
      <c r="BS282" s="70">
        <f ca="1" t="shared" si="266"/>
        <v>0</v>
      </c>
      <c r="BT282" s="31"/>
      <c r="CQ282" s="70"/>
      <c r="CR282" s="70"/>
      <c r="CS282" s="70">
        <f ca="1" t="shared" si="267"/>
        <v>0</v>
      </c>
      <c r="CT282" s="31"/>
      <c r="DQ282" s="70"/>
      <c r="DR282" s="70"/>
      <c r="DS282" s="70">
        <f ca="1" t="shared" si="268"/>
        <v>0</v>
      </c>
      <c r="DT282" s="31"/>
      <c r="EQ282" s="70"/>
      <c r="ER282" s="70"/>
      <c r="ES282" s="70">
        <f ca="1" t="shared" si="269"/>
        <v>0</v>
      </c>
      <c r="ET282" s="31"/>
      <c r="FQ282" s="70"/>
      <c r="FR282" s="70"/>
      <c r="FS282" s="70">
        <f ca="1" t="shared" si="270"/>
        <v>0</v>
      </c>
      <c r="FT282" s="31"/>
      <c r="GQ282" s="70"/>
      <c r="GR282" s="70"/>
      <c r="GS282" s="70">
        <f ca="1" t="shared" si="271"/>
        <v>0</v>
      </c>
      <c r="GT282" s="31"/>
      <c r="HQ282" s="70"/>
      <c r="HR282" s="70"/>
      <c r="HS282" s="70">
        <f ca="1" t="shared" si="272"/>
        <v>0</v>
      </c>
      <c r="HT282" s="31"/>
    </row>
    <row r="283" spans="1:228">
      <c r="A283" s="22" t="str">
        <f>IF(OR(使用指南!$E$30="",比赛操作!$C$10="",$E283=""),"",ROW())</f>
        <v/>
      </c>
      <c r="B283" s="22" t="str">
        <f>IF(OR(使用指南!$E$30="",比赛操作!$C$10="",$E283=""),"",RANK($A283,$A$3:$A$514,1))</f>
        <v/>
      </c>
      <c r="C283" s="22" t="str">
        <f ca="1">IF(OR(使用指南!$E$30="",比赛操作!$C$10="",$E283=""),"",IF(比赛操作!$C$10="抽签编排",RAND(),ROW()-2))</f>
        <v/>
      </c>
      <c r="D283" s="22" t="str">
        <f ca="1">IF(OR($C283="",$E283=""),"",RANK($C283,$C$3:$C$514,1))</f>
        <v/>
      </c>
      <c r="E283" s="31"/>
      <c r="F283" s="22" t="str">
        <f ca="1">IF(OR(使用指南!$E$30&lt;&gt;"√",COUNTA($E$3:$E$514)&lt;ROW()-2,COUNTBLANK($C$3:$C$514)=512),"",ROW()-2)</f>
        <v/>
      </c>
      <c r="G283" s="22" t="str">
        <f ca="1" t="shared" si="273"/>
        <v/>
      </c>
      <c r="H283" s="31" t="str">
        <f ca="1" t="shared" si="274"/>
        <v/>
      </c>
      <c r="I283" s="31"/>
      <c r="K283" s="22" t="str">
        <f ca="1">IF(OR(使用指南!$E$30&lt;&gt;"√",$F283=""),"",$F283)</f>
        <v/>
      </c>
      <c r="L283" s="22" t="str">
        <f ca="1" t="shared" si="275"/>
        <v/>
      </c>
      <c r="M283" s="39"/>
      <c r="N283" s="39"/>
      <c r="O283" s="39"/>
      <c r="P283" s="66" t="str">
        <f ca="1">IF($K283="","",IF(T283&lt;&gt;"","/",IF(比赛操作!$C$10="手动编排",$M283+$N283,IF(比赛操作!$C$10="抽签编排",417-VLOOKUP(L283,I:K,3,0)))))</f>
        <v/>
      </c>
      <c r="Q283" s="33" t="str">
        <f ca="1">IF($K283="","",IF(T283&lt;&gt;"","/",RANK($P283,$P$3:$P$434)+COUNTIF($P$3:$P283,$P283)-1))</f>
        <v/>
      </c>
      <c r="R283" s="33" t="str">
        <f ca="1" t="shared" si="276"/>
        <v/>
      </c>
      <c r="S283" s="70">
        <f ca="1" t="shared" si="277"/>
        <v>0</v>
      </c>
      <c r="T283" s="31"/>
      <c r="U283" s="67" t="str">
        <f ca="1" t="shared" si="286"/>
        <v/>
      </c>
      <c r="V283" s="67" t="str">
        <f ca="1" t="shared" si="287"/>
        <v/>
      </c>
      <c r="W283" s="67" t="str">
        <f ca="1" t="shared" si="288"/>
        <v/>
      </c>
      <c r="X283" s="67" t="str">
        <f ca="1" t="shared" si="289"/>
        <v/>
      </c>
      <c r="Y283" s="67" t="str">
        <f ca="1" t="shared" si="290"/>
        <v/>
      </c>
      <c r="Z283" s="67" t="str">
        <f ca="1" t="shared" si="291"/>
        <v/>
      </c>
      <c r="AA283" s="67" t="str">
        <f ca="1" t="shared" si="292"/>
        <v/>
      </c>
      <c r="AB283" s="67" t="str">
        <f ca="1" t="shared" si="293"/>
        <v/>
      </c>
      <c r="AQ283" s="70"/>
      <c r="AR283" s="70"/>
      <c r="AS283" s="70">
        <f ca="1" t="shared" si="265"/>
        <v>0</v>
      </c>
      <c r="AT283" s="31"/>
      <c r="BQ283" s="70"/>
      <c r="BR283" s="70"/>
      <c r="BS283" s="70">
        <f ca="1" t="shared" si="266"/>
        <v>0</v>
      </c>
      <c r="BT283" s="31"/>
      <c r="CQ283" s="70"/>
      <c r="CR283" s="70"/>
      <c r="CS283" s="70">
        <f ca="1" t="shared" si="267"/>
        <v>0</v>
      </c>
      <c r="CT283" s="31"/>
      <c r="DQ283" s="70"/>
      <c r="DR283" s="70"/>
      <c r="DS283" s="70">
        <f ca="1" t="shared" si="268"/>
        <v>0</v>
      </c>
      <c r="DT283" s="31"/>
      <c r="EQ283" s="70"/>
      <c r="ER283" s="70"/>
      <c r="ES283" s="70">
        <f ca="1" t="shared" si="269"/>
        <v>0</v>
      </c>
      <c r="ET283" s="31"/>
      <c r="FQ283" s="70"/>
      <c r="FR283" s="70"/>
      <c r="FS283" s="70">
        <f ca="1" t="shared" si="270"/>
        <v>0</v>
      </c>
      <c r="FT283" s="31"/>
      <c r="GQ283" s="70"/>
      <c r="GR283" s="70"/>
      <c r="GS283" s="70">
        <f ca="1" t="shared" si="271"/>
        <v>0</v>
      </c>
      <c r="GT283" s="31"/>
      <c r="HQ283" s="70"/>
      <c r="HR283" s="70"/>
      <c r="HS283" s="70">
        <f ca="1" t="shared" si="272"/>
        <v>0</v>
      </c>
      <c r="HT283" s="31"/>
    </row>
    <row r="284" spans="1:228">
      <c r="A284" s="22" t="str">
        <f>IF(OR(使用指南!$E$30="",比赛操作!$C$10="",$E284=""),"",ROW())</f>
        <v/>
      </c>
      <c r="B284" s="22" t="str">
        <f>IF(OR(使用指南!$E$30="",比赛操作!$C$10="",$E284=""),"",RANK($A284,$A$3:$A$514,1))</f>
        <v/>
      </c>
      <c r="C284" s="22" t="str">
        <f ca="1">IF(OR(使用指南!$E$30="",比赛操作!$C$10="",$E284=""),"",IF(比赛操作!$C$10="抽签编排",RAND(),ROW()-2))</f>
        <v/>
      </c>
      <c r="D284" s="22" t="str">
        <f ca="1">IF(OR($C284="",$E284=""),"",RANK($C284,$C$3:$C$514,1))</f>
        <v/>
      </c>
      <c r="E284" s="31"/>
      <c r="F284" s="22" t="str">
        <f ca="1">IF(OR(使用指南!$E$30&lt;&gt;"√",COUNTA($E$3:$E$514)&lt;ROW()-2,COUNTBLANK($C$3:$C$514)=512),"",ROW()-2)</f>
        <v/>
      </c>
      <c r="G284" s="22" t="str">
        <f ca="1" t="shared" si="273"/>
        <v/>
      </c>
      <c r="H284" s="31" t="str">
        <f ca="1" t="shared" si="274"/>
        <v/>
      </c>
      <c r="I284" s="31"/>
      <c r="K284" s="22" t="str">
        <f ca="1">IF(OR(使用指南!$E$30&lt;&gt;"√",$F284=""),"",$F284)</f>
        <v/>
      </c>
      <c r="L284" s="22" t="str">
        <f ca="1" t="shared" si="275"/>
        <v/>
      </c>
      <c r="M284" s="39"/>
      <c r="N284" s="39"/>
      <c r="O284" s="39"/>
      <c r="P284" s="66" t="str">
        <f ca="1">IF($K284="","",IF(T284&lt;&gt;"","/",IF(比赛操作!$C$10="手动编排",$M284+$N284,IF(比赛操作!$C$10="抽签编排",417-VLOOKUP(L284,I:K,3,0)))))</f>
        <v/>
      </c>
      <c r="Q284" s="33" t="str">
        <f ca="1">IF($K284="","",IF(T284&lt;&gt;"","/",RANK($P284,$P$3:$P$434)+COUNTIF($P$3:$P284,$P284)-1))</f>
        <v/>
      </c>
      <c r="R284" s="33" t="str">
        <f ca="1" t="shared" si="276"/>
        <v/>
      </c>
      <c r="S284" s="70">
        <f ca="1" t="shared" si="277"/>
        <v>0</v>
      </c>
      <c r="T284" s="31"/>
      <c r="U284" s="67" t="str">
        <f ca="1" t="shared" ref="U284:U293" si="294">IF(INDIRECT(ADDRESS(ROW(),COLUMN($T:$T)+26*(COLUMN()-COLUMN($T:$T))))="","",INDIRECT(ADDRESS(ROW(),COLUMN($T:$T)+26*(COLUMN()-COLUMN($T:$T)))))</f>
        <v/>
      </c>
      <c r="V284" s="67" t="str">
        <f ca="1" t="shared" ref="V284:V293" si="295">IF(INDIRECT(ADDRESS(ROW(),COLUMN($T:$T)+26*(COLUMN()-COLUMN($T:$T))))="","",INDIRECT(ADDRESS(ROW(),COLUMN($T:$T)+26*(COLUMN()-COLUMN($T:$T)))))</f>
        <v/>
      </c>
      <c r="W284" s="67" t="str">
        <f ca="1" t="shared" ref="W284:W293" si="296">IF(INDIRECT(ADDRESS(ROW(),COLUMN($T:$T)+26*(COLUMN()-COLUMN($T:$T))))="","",INDIRECT(ADDRESS(ROW(),COLUMN($T:$T)+26*(COLUMN()-COLUMN($T:$T)))))</f>
        <v/>
      </c>
      <c r="X284" s="67" t="str">
        <f ca="1" t="shared" ref="X284:X293" si="297">IF(INDIRECT(ADDRESS(ROW(),COLUMN($T:$T)+26*(COLUMN()-COLUMN($T:$T))))="","",INDIRECT(ADDRESS(ROW(),COLUMN($T:$T)+26*(COLUMN()-COLUMN($T:$T)))))</f>
        <v/>
      </c>
      <c r="Y284" s="67" t="str">
        <f ca="1" t="shared" ref="Y284:Y293" si="298">IF(INDIRECT(ADDRESS(ROW(),COLUMN($T:$T)+26*(COLUMN()-COLUMN($T:$T))))="","",INDIRECT(ADDRESS(ROW(),COLUMN($T:$T)+26*(COLUMN()-COLUMN($T:$T)))))</f>
        <v/>
      </c>
      <c r="Z284" s="67" t="str">
        <f ca="1" t="shared" ref="Z284:Z293" si="299">IF(INDIRECT(ADDRESS(ROW(),COLUMN($T:$T)+26*(COLUMN()-COLUMN($T:$T))))="","",INDIRECT(ADDRESS(ROW(),COLUMN($T:$T)+26*(COLUMN()-COLUMN($T:$T)))))</f>
        <v/>
      </c>
      <c r="AA284" s="67" t="str">
        <f ca="1" t="shared" ref="AA284:AA293" si="300">IF(INDIRECT(ADDRESS(ROW(),COLUMN($T:$T)+26*(COLUMN()-COLUMN($T:$T))))="","",INDIRECT(ADDRESS(ROW(),COLUMN($T:$T)+26*(COLUMN()-COLUMN($T:$T)))))</f>
        <v/>
      </c>
      <c r="AB284" s="67" t="str">
        <f ca="1" t="shared" ref="AB284:AB293" si="301">IF(INDIRECT(ADDRESS(ROW(),COLUMN($T:$T)+26*(COLUMN()-COLUMN($T:$T))))="","",INDIRECT(ADDRESS(ROW(),COLUMN($T:$T)+26*(COLUMN()-COLUMN($T:$T)))))</f>
        <v/>
      </c>
      <c r="AQ284" s="70"/>
      <c r="AR284" s="70"/>
      <c r="AS284" s="70">
        <f ca="1" t="shared" si="265"/>
        <v>0</v>
      </c>
      <c r="AT284" s="31"/>
      <c r="BQ284" s="70"/>
      <c r="BR284" s="70"/>
      <c r="BS284" s="70">
        <f ca="1" t="shared" si="266"/>
        <v>0</v>
      </c>
      <c r="BT284" s="31"/>
      <c r="CQ284" s="70"/>
      <c r="CR284" s="70"/>
      <c r="CS284" s="70">
        <f ca="1" t="shared" si="267"/>
        <v>0</v>
      </c>
      <c r="CT284" s="31"/>
      <c r="DQ284" s="70"/>
      <c r="DR284" s="70"/>
      <c r="DS284" s="70">
        <f ca="1" t="shared" si="268"/>
        <v>0</v>
      </c>
      <c r="DT284" s="31"/>
      <c r="EQ284" s="70"/>
      <c r="ER284" s="70"/>
      <c r="ES284" s="70">
        <f ca="1" t="shared" si="269"/>
        <v>0</v>
      </c>
      <c r="ET284" s="31"/>
      <c r="FQ284" s="70"/>
      <c r="FR284" s="70"/>
      <c r="FS284" s="70">
        <f ca="1" t="shared" si="270"/>
        <v>0</v>
      </c>
      <c r="FT284" s="31"/>
      <c r="GQ284" s="70"/>
      <c r="GR284" s="70"/>
      <c r="GS284" s="70">
        <f ca="1" t="shared" si="271"/>
        <v>0</v>
      </c>
      <c r="GT284" s="31"/>
      <c r="HQ284" s="70"/>
      <c r="HR284" s="70"/>
      <c r="HS284" s="70">
        <f ca="1" t="shared" si="272"/>
        <v>0</v>
      </c>
      <c r="HT284" s="31"/>
    </row>
    <row r="285" spans="1:228">
      <c r="A285" s="22" t="str">
        <f>IF(OR(使用指南!$E$30="",比赛操作!$C$10="",$E285=""),"",ROW())</f>
        <v/>
      </c>
      <c r="B285" s="22" t="str">
        <f>IF(OR(使用指南!$E$30="",比赛操作!$C$10="",$E285=""),"",RANK($A285,$A$3:$A$514,1))</f>
        <v/>
      </c>
      <c r="C285" s="22" t="str">
        <f ca="1">IF(OR(使用指南!$E$30="",比赛操作!$C$10="",$E285=""),"",IF(比赛操作!$C$10="抽签编排",RAND(),ROW()-2))</f>
        <v/>
      </c>
      <c r="D285" s="22" t="str">
        <f ca="1">IF(OR($C285="",$E285=""),"",RANK($C285,$C$3:$C$514,1))</f>
        <v/>
      </c>
      <c r="E285" s="31"/>
      <c r="F285" s="22" t="str">
        <f ca="1">IF(OR(使用指南!$E$30&lt;&gt;"√",COUNTA($E$3:$E$514)&lt;ROW()-2,COUNTBLANK($C$3:$C$514)=512),"",ROW()-2)</f>
        <v/>
      </c>
      <c r="G285" s="22" t="str">
        <f ca="1" t="shared" si="273"/>
        <v/>
      </c>
      <c r="H285" s="31" t="str">
        <f ca="1" t="shared" si="274"/>
        <v/>
      </c>
      <c r="I285" s="31"/>
      <c r="K285" s="22" t="str">
        <f ca="1">IF(OR(使用指南!$E$30&lt;&gt;"√",$F285=""),"",$F285)</f>
        <v/>
      </c>
      <c r="L285" s="22" t="str">
        <f ca="1" t="shared" si="275"/>
        <v/>
      </c>
      <c r="M285" s="39"/>
      <c r="N285" s="39"/>
      <c r="O285" s="39"/>
      <c r="P285" s="66" t="str">
        <f ca="1">IF($K285="","",IF(T285&lt;&gt;"","/",IF(比赛操作!$C$10="手动编排",$M285+$N285,IF(比赛操作!$C$10="抽签编排",417-VLOOKUP(L285,I:K,3,0)))))</f>
        <v/>
      </c>
      <c r="Q285" s="33" t="str">
        <f ca="1">IF($K285="","",IF(T285&lt;&gt;"","/",RANK($P285,$P$3:$P$434)+COUNTIF($P$3:$P285,$P285)-1))</f>
        <v/>
      </c>
      <c r="R285" s="33" t="str">
        <f ca="1" t="shared" si="276"/>
        <v/>
      </c>
      <c r="S285" s="70">
        <f ca="1" t="shared" si="277"/>
        <v>0</v>
      </c>
      <c r="T285" s="31"/>
      <c r="U285" s="67" t="str">
        <f ca="1" t="shared" si="294"/>
        <v/>
      </c>
      <c r="V285" s="67" t="str">
        <f ca="1" t="shared" si="295"/>
        <v/>
      </c>
      <c r="W285" s="67" t="str">
        <f ca="1" t="shared" si="296"/>
        <v/>
      </c>
      <c r="X285" s="67" t="str">
        <f ca="1" t="shared" si="297"/>
        <v/>
      </c>
      <c r="Y285" s="67" t="str">
        <f ca="1" t="shared" si="298"/>
        <v/>
      </c>
      <c r="Z285" s="67" t="str">
        <f ca="1" t="shared" si="299"/>
        <v/>
      </c>
      <c r="AA285" s="67" t="str">
        <f ca="1" t="shared" si="300"/>
        <v/>
      </c>
      <c r="AB285" s="67" t="str">
        <f ca="1" t="shared" si="301"/>
        <v/>
      </c>
      <c r="AQ285" s="70"/>
      <c r="AR285" s="70"/>
      <c r="AS285" s="70">
        <f ca="1" t="shared" si="265"/>
        <v>0</v>
      </c>
      <c r="AT285" s="31"/>
      <c r="BQ285" s="70"/>
      <c r="BR285" s="70"/>
      <c r="BS285" s="70">
        <f ca="1" t="shared" si="266"/>
        <v>0</v>
      </c>
      <c r="BT285" s="31"/>
      <c r="CQ285" s="70"/>
      <c r="CR285" s="70"/>
      <c r="CS285" s="70">
        <f ca="1" t="shared" si="267"/>
        <v>0</v>
      </c>
      <c r="CT285" s="31"/>
      <c r="DQ285" s="70"/>
      <c r="DR285" s="70"/>
      <c r="DS285" s="70">
        <f ca="1" t="shared" si="268"/>
        <v>0</v>
      </c>
      <c r="DT285" s="31"/>
      <c r="EQ285" s="70"/>
      <c r="ER285" s="70"/>
      <c r="ES285" s="70">
        <f ca="1" t="shared" si="269"/>
        <v>0</v>
      </c>
      <c r="ET285" s="31"/>
      <c r="FQ285" s="70"/>
      <c r="FR285" s="70"/>
      <c r="FS285" s="70">
        <f ca="1" t="shared" si="270"/>
        <v>0</v>
      </c>
      <c r="FT285" s="31"/>
      <c r="GQ285" s="70"/>
      <c r="GR285" s="70"/>
      <c r="GS285" s="70">
        <f ca="1" t="shared" si="271"/>
        <v>0</v>
      </c>
      <c r="GT285" s="31"/>
      <c r="HQ285" s="70"/>
      <c r="HR285" s="70"/>
      <c r="HS285" s="70">
        <f ca="1" t="shared" si="272"/>
        <v>0</v>
      </c>
      <c r="HT285" s="31"/>
    </row>
    <row r="286" spans="1:228">
      <c r="A286" s="22" t="str">
        <f>IF(OR(使用指南!$E$30="",比赛操作!$C$10="",$E286=""),"",ROW())</f>
        <v/>
      </c>
      <c r="B286" s="22" t="str">
        <f>IF(OR(使用指南!$E$30="",比赛操作!$C$10="",$E286=""),"",RANK($A286,$A$3:$A$514,1))</f>
        <v/>
      </c>
      <c r="C286" s="22" t="str">
        <f ca="1">IF(OR(使用指南!$E$30="",比赛操作!$C$10="",$E286=""),"",IF(比赛操作!$C$10="抽签编排",RAND(),ROW()-2))</f>
        <v/>
      </c>
      <c r="D286" s="22" t="str">
        <f ca="1" t="shared" ref="D260:D323" si="302">IF(OR($C286="",$E286=""),"",RANK($C286,$C$3:$C$514,1))</f>
        <v/>
      </c>
      <c r="E286" s="31"/>
      <c r="F286" s="22" t="str">
        <f ca="1">IF(OR(使用指南!$E$30&lt;&gt;"√",COUNTA($E$3:$E$514)&lt;ROW()-2,COUNTBLANK($C$3:$C$514)=512),"",ROW()-2)</f>
        <v/>
      </c>
      <c r="G286" s="22" t="str">
        <f ca="1" t="shared" si="273"/>
        <v/>
      </c>
      <c r="H286" s="31" t="str">
        <f ca="1" t="shared" si="274"/>
        <v/>
      </c>
      <c r="I286" s="31"/>
      <c r="K286" s="22" t="str">
        <f ca="1">IF(OR(使用指南!$E$30&lt;&gt;"√",$F286=""),"",$F286)</f>
        <v/>
      </c>
      <c r="L286" s="22" t="str">
        <f ca="1" t="shared" si="275"/>
        <v/>
      </c>
      <c r="M286" s="39"/>
      <c r="N286" s="39"/>
      <c r="O286" s="39"/>
      <c r="P286" s="66" t="str">
        <f ca="1">IF($K286="","",IF(T286&lt;&gt;"","/",IF(比赛操作!$C$10="手动编排",$M286+$N286,IF(比赛操作!$C$10="抽签编排",417-VLOOKUP(L286,I:K,3,0)))))</f>
        <v/>
      </c>
      <c r="Q286" s="33" t="str">
        <f ca="1">IF($K286="","",IF(T286&lt;&gt;"","/",RANK($P286,$P$3:$P$434)+COUNTIF($P$3:$P286,$P286)-1))</f>
        <v/>
      </c>
      <c r="R286" s="33" t="str">
        <f ca="1" t="shared" si="276"/>
        <v/>
      </c>
      <c r="S286" s="70">
        <f ca="1" t="shared" si="277"/>
        <v>0</v>
      </c>
      <c r="T286" s="31"/>
      <c r="U286" s="67" t="str">
        <f ca="1" t="shared" si="294"/>
        <v/>
      </c>
      <c r="V286" s="67" t="str">
        <f ca="1" t="shared" si="295"/>
        <v/>
      </c>
      <c r="W286" s="67" t="str">
        <f ca="1" t="shared" si="296"/>
        <v/>
      </c>
      <c r="X286" s="67" t="str">
        <f ca="1" t="shared" si="297"/>
        <v/>
      </c>
      <c r="Y286" s="67" t="str">
        <f ca="1" t="shared" si="298"/>
        <v/>
      </c>
      <c r="Z286" s="67" t="str">
        <f ca="1" t="shared" si="299"/>
        <v/>
      </c>
      <c r="AA286" s="67" t="str">
        <f ca="1" t="shared" si="300"/>
        <v/>
      </c>
      <c r="AB286" s="67" t="str">
        <f ca="1" t="shared" si="301"/>
        <v/>
      </c>
      <c r="AQ286" s="70"/>
      <c r="AR286" s="70"/>
      <c r="AS286" s="70">
        <f ca="1" t="shared" si="265"/>
        <v>0</v>
      </c>
      <c r="AT286" s="31"/>
      <c r="BQ286" s="70"/>
      <c r="BR286" s="70"/>
      <c r="BS286" s="70">
        <f ca="1" t="shared" si="266"/>
        <v>0</v>
      </c>
      <c r="BT286" s="31"/>
      <c r="CQ286" s="70"/>
      <c r="CR286" s="70"/>
      <c r="CS286" s="70">
        <f ca="1" t="shared" si="267"/>
        <v>0</v>
      </c>
      <c r="CT286" s="31"/>
      <c r="DQ286" s="70"/>
      <c r="DR286" s="70"/>
      <c r="DS286" s="70">
        <f ca="1" t="shared" si="268"/>
        <v>0</v>
      </c>
      <c r="DT286" s="31"/>
      <c r="EQ286" s="70"/>
      <c r="ER286" s="70"/>
      <c r="ES286" s="70">
        <f ca="1" t="shared" si="269"/>
        <v>0</v>
      </c>
      <c r="ET286" s="31"/>
      <c r="FQ286" s="70"/>
      <c r="FR286" s="70"/>
      <c r="FS286" s="70">
        <f ca="1" t="shared" si="270"/>
        <v>0</v>
      </c>
      <c r="FT286" s="31"/>
      <c r="GQ286" s="70"/>
      <c r="GR286" s="70"/>
      <c r="GS286" s="70">
        <f ca="1" t="shared" si="271"/>
        <v>0</v>
      </c>
      <c r="GT286" s="31"/>
      <c r="HQ286" s="70"/>
      <c r="HR286" s="70"/>
      <c r="HS286" s="70">
        <f ca="1" t="shared" si="272"/>
        <v>0</v>
      </c>
      <c r="HT286" s="31"/>
    </row>
    <row r="287" spans="1:228">
      <c r="A287" s="22" t="str">
        <f>IF(OR(使用指南!$E$30="",比赛操作!$C$10="",$E287=""),"",ROW())</f>
        <v/>
      </c>
      <c r="B287" s="22" t="str">
        <f>IF(OR(使用指南!$E$30="",比赛操作!$C$10="",$E287=""),"",RANK($A287,$A$3:$A$514,1))</f>
        <v/>
      </c>
      <c r="C287" s="22" t="str">
        <f ca="1">IF(OR(使用指南!$E$30="",比赛操作!$C$10="",$E287=""),"",IF(比赛操作!$C$10="抽签编排",RAND(),ROW()-2))</f>
        <v/>
      </c>
      <c r="D287" s="22" t="str">
        <f ca="1" t="shared" si="302"/>
        <v/>
      </c>
      <c r="E287" s="31"/>
      <c r="F287" s="22" t="str">
        <f ca="1">IF(OR(使用指南!$E$30&lt;&gt;"√",COUNTA($E$3:$E$514)&lt;ROW()-2,COUNTBLANK($C$3:$C$514)=512),"",ROW()-2)</f>
        <v/>
      </c>
      <c r="G287" s="22" t="str">
        <f ca="1" t="shared" si="273"/>
        <v/>
      </c>
      <c r="H287" s="31" t="str">
        <f ca="1" t="shared" si="274"/>
        <v/>
      </c>
      <c r="I287" s="31"/>
      <c r="K287" s="22" t="str">
        <f ca="1">IF(OR(使用指南!$E$30&lt;&gt;"√",$F287=""),"",$F287)</f>
        <v/>
      </c>
      <c r="L287" s="22" t="str">
        <f ca="1" t="shared" si="275"/>
        <v/>
      </c>
      <c r="M287" s="39"/>
      <c r="N287" s="39"/>
      <c r="O287" s="39"/>
      <c r="P287" s="66" t="str">
        <f ca="1">IF($K287="","",IF(T287&lt;&gt;"","/",IF(比赛操作!$C$10="手动编排",$M287+$N287,IF(比赛操作!$C$10="抽签编排",417-VLOOKUP(L287,I:K,3,0)))))</f>
        <v/>
      </c>
      <c r="Q287" s="33" t="str">
        <f ca="1">IF($K287="","",IF(T287&lt;&gt;"","/",RANK($P287,$P$3:$P$434)+COUNTIF($P$3:$P287,$P287)-1))</f>
        <v/>
      </c>
      <c r="R287" s="33" t="str">
        <f ca="1" t="shared" si="276"/>
        <v/>
      </c>
      <c r="S287" s="70">
        <f ca="1" t="shared" si="277"/>
        <v>0</v>
      </c>
      <c r="T287" s="31"/>
      <c r="U287" s="67" t="str">
        <f ca="1" t="shared" si="294"/>
        <v/>
      </c>
      <c r="V287" s="67" t="str">
        <f ca="1" t="shared" si="295"/>
        <v/>
      </c>
      <c r="W287" s="67" t="str">
        <f ca="1" t="shared" si="296"/>
        <v/>
      </c>
      <c r="X287" s="67" t="str">
        <f ca="1" t="shared" si="297"/>
        <v/>
      </c>
      <c r="Y287" s="67" t="str">
        <f ca="1" t="shared" si="298"/>
        <v/>
      </c>
      <c r="Z287" s="67" t="str">
        <f ca="1" t="shared" si="299"/>
        <v/>
      </c>
      <c r="AA287" s="67" t="str">
        <f ca="1" t="shared" si="300"/>
        <v/>
      </c>
      <c r="AB287" s="67" t="str">
        <f ca="1" t="shared" si="301"/>
        <v/>
      </c>
      <c r="AQ287" s="70"/>
      <c r="AR287" s="70"/>
      <c r="AS287" s="70">
        <f ca="1" t="shared" si="265"/>
        <v>0</v>
      </c>
      <c r="AT287" s="31"/>
      <c r="BQ287" s="70"/>
      <c r="BR287" s="70"/>
      <c r="BS287" s="70">
        <f ca="1" t="shared" si="266"/>
        <v>0</v>
      </c>
      <c r="BT287" s="31"/>
      <c r="CQ287" s="70"/>
      <c r="CR287" s="70"/>
      <c r="CS287" s="70">
        <f ca="1" t="shared" si="267"/>
        <v>0</v>
      </c>
      <c r="CT287" s="31"/>
      <c r="DQ287" s="70"/>
      <c r="DR287" s="70"/>
      <c r="DS287" s="70">
        <f ca="1" t="shared" si="268"/>
        <v>0</v>
      </c>
      <c r="DT287" s="31"/>
      <c r="EQ287" s="70"/>
      <c r="ER287" s="70"/>
      <c r="ES287" s="70">
        <f ca="1" t="shared" si="269"/>
        <v>0</v>
      </c>
      <c r="ET287" s="31"/>
      <c r="FQ287" s="70"/>
      <c r="FR287" s="70"/>
      <c r="FS287" s="70">
        <f ca="1" t="shared" si="270"/>
        <v>0</v>
      </c>
      <c r="FT287" s="31"/>
      <c r="GQ287" s="70"/>
      <c r="GR287" s="70"/>
      <c r="GS287" s="70">
        <f ca="1" t="shared" si="271"/>
        <v>0</v>
      </c>
      <c r="GT287" s="31"/>
      <c r="HQ287" s="70"/>
      <c r="HR287" s="70"/>
      <c r="HS287" s="70">
        <f ca="1" t="shared" si="272"/>
        <v>0</v>
      </c>
      <c r="HT287" s="31"/>
    </row>
    <row r="288" spans="1:228">
      <c r="A288" s="22" t="str">
        <f>IF(OR(使用指南!$E$30="",比赛操作!$C$10="",$E288=""),"",ROW())</f>
        <v/>
      </c>
      <c r="B288" s="22" t="str">
        <f>IF(OR(使用指南!$E$30="",比赛操作!$C$10="",$E288=""),"",RANK($A288,$A$3:$A$514,1))</f>
        <v/>
      </c>
      <c r="C288" s="22" t="str">
        <f ca="1">IF(OR(使用指南!$E$30="",比赛操作!$C$10="",$E288=""),"",IF(比赛操作!$C$10="抽签编排",RAND(),ROW()-2))</f>
        <v/>
      </c>
      <c r="D288" s="22" t="str">
        <f ca="1" t="shared" si="302"/>
        <v/>
      </c>
      <c r="E288" s="31"/>
      <c r="F288" s="22" t="str">
        <f ca="1">IF(OR(使用指南!$E$30&lt;&gt;"√",COUNTA($E$3:$E$514)&lt;ROW()-2,COUNTBLANK($C$3:$C$514)=512),"",ROW()-2)</f>
        <v/>
      </c>
      <c r="G288" s="22" t="str">
        <f ca="1" t="shared" si="273"/>
        <v/>
      </c>
      <c r="H288" s="31" t="str">
        <f ca="1" t="shared" si="274"/>
        <v/>
      </c>
      <c r="I288" s="31"/>
      <c r="K288" s="22" t="str">
        <f ca="1">IF(OR(使用指南!$E$30&lt;&gt;"√",$F288=""),"",$F288)</f>
        <v/>
      </c>
      <c r="L288" s="22" t="str">
        <f ca="1" t="shared" si="275"/>
        <v/>
      </c>
      <c r="M288" s="39"/>
      <c r="N288" s="39"/>
      <c r="O288" s="39"/>
      <c r="P288" s="66" t="str">
        <f ca="1">IF($K288="","",IF(T288&lt;&gt;"","/",IF(比赛操作!$C$10="手动编排",$M288+$N288,IF(比赛操作!$C$10="抽签编排",417-VLOOKUP(L288,I:K,3,0)))))</f>
        <v/>
      </c>
      <c r="Q288" s="33" t="str">
        <f ca="1">IF($K288="","",IF(T288&lt;&gt;"","/",RANK($P288,$P$3:$P$434)+COUNTIF($P$3:$P288,$P288)-1))</f>
        <v/>
      </c>
      <c r="R288" s="33" t="str">
        <f ca="1" t="shared" si="276"/>
        <v/>
      </c>
      <c r="S288" s="70">
        <f ca="1" t="shared" si="277"/>
        <v>0</v>
      </c>
      <c r="T288" s="31"/>
      <c r="U288" s="67" t="str">
        <f ca="1" t="shared" si="294"/>
        <v/>
      </c>
      <c r="V288" s="67" t="str">
        <f ca="1" t="shared" si="295"/>
        <v/>
      </c>
      <c r="W288" s="67" t="str">
        <f ca="1" t="shared" si="296"/>
        <v/>
      </c>
      <c r="X288" s="67" t="str">
        <f ca="1" t="shared" si="297"/>
        <v/>
      </c>
      <c r="Y288" s="67" t="str">
        <f ca="1" t="shared" si="298"/>
        <v/>
      </c>
      <c r="Z288" s="67" t="str">
        <f ca="1" t="shared" si="299"/>
        <v/>
      </c>
      <c r="AA288" s="67" t="str">
        <f ca="1" t="shared" si="300"/>
        <v/>
      </c>
      <c r="AB288" s="67" t="str">
        <f ca="1" t="shared" si="301"/>
        <v/>
      </c>
      <c r="AQ288" s="70"/>
      <c r="AR288" s="70"/>
      <c r="AS288" s="70">
        <f ca="1" t="shared" si="265"/>
        <v>0</v>
      </c>
      <c r="AT288" s="31"/>
      <c r="BQ288" s="70"/>
      <c r="BR288" s="70"/>
      <c r="BS288" s="70">
        <f ca="1" t="shared" si="266"/>
        <v>0</v>
      </c>
      <c r="BT288" s="31"/>
      <c r="CQ288" s="70"/>
      <c r="CR288" s="70"/>
      <c r="CS288" s="70">
        <f ca="1" t="shared" si="267"/>
        <v>0</v>
      </c>
      <c r="CT288" s="31"/>
      <c r="DQ288" s="70"/>
      <c r="DR288" s="70"/>
      <c r="DS288" s="70">
        <f ca="1" t="shared" si="268"/>
        <v>0</v>
      </c>
      <c r="DT288" s="31"/>
      <c r="EQ288" s="70"/>
      <c r="ER288" s="70"/>
      <c r="ES288" s="70">
        <f ca="1" t="shared" si="269"/>
        <v>0</v>
      </c>
      <c r="ET288" s="31"/>
      <c r="FQ288" s="70"/>
      <c r="FR288" s="70"/>
      <c r="FS288" s="70">
        <f ca="1" t="shared" si="270"/>
        <v>0</v>
      </c>
      <c r="FT288" s="31"/>
      <c r="GQ288" s="70"/>
      <c r="GR288" s="70"/>
      <c r="GS288" s="70">
        <f ca="1" t="shared" si="271"/>
        <v>0</v>
      </c>
      <c r="GT288" s="31"/>
      <c r="HQ288" s="70"/>
      <c r="HR288" s="70"/>
      <c r="HS288" s="70">
        <f ca="1" t="shared" si="272"/>
        <v>0</v>
      </c>
      <c r="HT288" s="31"/>
    </row>
    <row r="289" spans="1:228">
      <c r="A289" s="22" t="str">
        <f>IF(OR(使用指南!$E$30="",比赛操作!$C$10="",$E289=""),"",ROW())</f>
        <v/>
      </c>
      <c r="B289" s="22" t="str">
        <f>IF(OR(使用指南!$E$30="",比赛操作!$C$10="",$E289=""),"",RANK($A289,$A$3:$A$514,1))</f>
        <v/>
      </c>
      <c r="C289" s="22" t="str">
        <f ca="1">IF(OR(使用指南!$E$30="",比赛操作!$C$10="",$E289=""),"",IF(比赛操作!$C$10="抽签编排",RAND(),ROW()-2))</f>
        <v/>
      </c>
      <c r="D289" s="22" t="str">
        <f ca="1" t="shared" si="302"/>
        <v/>
      </c>
      <c r="E289" s="31"/>
      <c r="F289" s="22" t="str">
        <f ca="1">IF(OR(使用指南!$E$30&lt;&gt;"√",COUNTA($E$3:$E$514)&lt;ROW()-2,COUNTBLANK($C$3:$C$514)=512),"",ROW()-2)</f>
        <v/>
      </c>
      <c r="G289" s="22" t="str">
        <f ca="1" t="shared" si="273"/>
        <v/>
      </c>
      <c r="H289" s="31" t="str">
        <f ca="1" t="shared" si="274"/>
        <v/>
      </c>
      <c r="I289" s="31"/>
      <c r="K289" s="22" t="str">
        <f ca="1">IF(OR(使用指南!$E$30&lt;&gt;"√",$F289=""),"",$F289)</f>
        <v/>
      </c>
      <c r="L289" s="22" t="str">
        <f ca="1" t="shared" si="275"/>
        <v/>
      </c>
      <c r="M289" s="39"/>
      <c r="N289" s="39"/>
      <c r="O289" s="39"/>
      <c r="P289" s="66" t="str">
        <f ca="1">IF($K289="","",IF(T289&lt;&gt;"","/",IF(比赛操作!$C$10="手动编排",$M289+$N289,IF(比赛操作!$C$10="抽签编排",417-VLOOKUP(L289,I:K,3,0)))))</f>
        <v/>
      </c>
      <c r="Q289" s="33" t="str">
        <f ca="1">IF($K289="","",IF(T289&lt;&gt;"","/",RANK($P289,$P$3:$P$434)+COUNTIF($P$3:$P289,$P289)-1))</f>
        <v/>
      </c>
      <c r="R289" s="33" t="str">
        <f ca="1" t="shared" si="276"/>
        <v/>
      </c>
      <c r="S289" s="70">
        <f ca="1" t="shared" si="277"/>
        <v>0</v>
      </c>
      <c r="T289" s="31"/>
      <c r="U289" s="67" t="str">
        <f ca="1" t="shared" si="294"/>
        <v/>
      </c>
      <c r="V289" s="67" t="str">
        <f ca="1" t="shared" si="295"/>
        <v/>
      </c>
      <c r="W289" s="67" t="str">
        <f ca="1" t="shared" si="296"/>
        <v/>
      </c>
      <c r="X289" s="67" t="str">
        <f ca="1" t="shared" si="297"/>
        <v/>
      </c>
      <c r="Y289" s="67" t="str">
        <f ca="1" t="shared" si="298"/>
        <v/>
      </c>
      <c r="Z289" s="67" t="str">
        <f ca="1" t="shared" si="299"/>
        <v/>
      </c>
      <c r="AA289" s="67" t="str">
        <f ca="1" t="shared" si="300"/>
        <v/>
      </c>
      <c r="AB289" s="67" t="str">
        <f ca="1" t="shared" si="301"/>
        <v/>
      </c>
      <c r="AQ289" s="70"/>
      <c r="AR289" s="70"/>
      <c r="AS289" s="70">
        <f ca="1" t="shared" si="265"/>
        <v>0</v>
      </c>
      <c r="AT289" s="31"/>
      <c r="BQ289" s="70"/>
      <c r="BR289" s="70"/>
      <c r="BS289" s="70">
        <f ca="1" t="shared" si="266"/>
        <v>0</v>
      </c>
      <c r="BT289" s="31"/>
      <c r="CQ289" s="70"/>
      <c r="CR289" s="70"/>
      <c r="CS289" s="70">
        <f ca="1" t="shared" si="267"/>
        <v>0</v>
      </c>
      <c r="CT289" s="31"/>
      <c r="DQ289" s="70"/>
      <c r="DR289" s="70"/>
      <c r="DS289" s="70">
        <f ca="1" t="shared" si="268"/>
        <v>0</v>
      </c>
      <c r="DT289" s="31"/>
      <c r="EQ289" s="70"/>
      <c r="ER289" s="70"/>
      <c r="ES289" s="70">
        <f ca="1" t="shared" si="269"/>
        <v>0</v>
      </c>
      <c r="ET289" s="31"/>
      <c r="FQ289" s="70"/>
      <c r="FR289" s="70"/>
      <c r="FS289" s="70">
        <f ca="1" t="shared" si="270"/>
        <v>0</v>
      </c>
      <c r="FT289" s="31"/>
      <c r="GQ289" s="70"/>
      <c r="GR289" s="70"/>
      <c r="GS289" s="70">
        <f ca="1" t="shared" si="271"/>
        <v>0</v>
      </c>
      <c r="GT289" s="31"/>
      <c r="HQ289" s="70"/>
      <c r="HR289" s="70"/>
      <c r="HS289" s="70">
        <f ca="1" t="shared" si="272"/>
        <v>0</v>
      </c>
      <c r="HT289" s="31"/>
    </row>
    <row r="290" spans="1:228">
      <c r="A290" s="22" t="str">
        <f>IF(OR(使用指南!$E$30="",比赛操作!$C$10="",$E290=""),"",ROW())</f>
        <v/>
      </c>
      <c r="B290" s="22" t="str">
        <f>IF(OR(使用指南!$E$30="",比赛操作!$C$10="",$E290=""),"",RANK($A290,$A$3:$A$514,1))</f>
        <v/>
      </c>
      <c r="C290" s="22" t="str">
        <f ca="1">IF(OR(使用指南!$E$30="",比赛操作!$C$10="",$E290=""),"",IF(比赛操作!$C$10="抽签编排",RAND(),ROW()-2))</f>
        <v/>
      </c>
      <c r="D290" s="22" t="str">
        <f ca="1" t="shared" si="302"/>
        <v/>
      </c>
      <c r="E290" s="31"/>
      <c r="F290" s="22" t="str">
        <f ca="1">IF(OR(使用指南!$E$30&lt;&gt;"√",COUNTA($E$3:$E$514)&lt;ROW()-2,COUNTBLANK($C$3:$C$514)=512),"",ROW()-2)</f>
        <v/>
      </c>
      <c r="G290" s="22" t="str">
        <f ca="1" t="shared" si="273"/>
        <v/>
      </c>
      <c r="H290" s="31" t="str">
        <f ca="1" t="shared" si="274"/>
        <v/>
      </c>
      <c r="I290" s="31"/>
      <c r="K290" s="22" t="str">
        <f ca="1">IF(OR(使用指南!$E$30&lt;&gt;"√",$F290=""),"",$F290)</f>
        <v/>
      </c>
      <c r="L290" s="22" t="str">
        <f ca="1" t="shared" si="275"/>
        <v/>
      </c>
      <c r="M290" s="39"/>
      <c r="N290" s="39"/>
      <c r="O290" s="39"/>
      <c r="P290" s="66" t="str">
        <f ca="1">IF($K290="","",IF(T290&lt;&gt;"","/",IF(比赛操作!$C$10="手动编排",$M290+$N290,IF(比赛操作!$C$10="抽签编排",417-VLOOKUP(L290,I:K,3,0)))))</f>
        <v/>
      </c>
      <c r="Q290" s="33" t="str">
        <f ca="1">IF($K290="","",IF(T290&lt;&gt;"","/",RANK($P290,$P$3:$P$434)+COUNTIF($P$3:$P290,$P290)-1))</f>
        <v/>
      </c>
      <c r="R290" s="33" t="str">
        <f ca="1" t="shared" si="276"/>
        <v/>
      </c>
      <c r="S290" s="70">
        <f ca="1" t="shared" si="277"/>
        <v>0</v>
      </c>
      <c r="T290" s="31"/>
      <c r="U290" s="67" t="str">
        <f ca="1" t="shared" si="294"/>
        <v/>
      </c>
      <c r="V290" s="67" t="str">
        <f ca="1" t="shared" si="295"/>
        <v/>
      </c>
      <c r="W290" s="67" t="str">
        <f ca="1" t="shared" si="296"/>
        <v/>
      </c>
      <c r="X290" s="67" t="str">
        <f ca="1" t="shared" si="297"/>
        <v/>
      </c>
      <c r="Y290" s="67" t="str">
        <f ca="1" t="shared" si="298"/>
        <v/>
      </c>
      <c r="Z290" s="67" t="str">
        <f ca="1" t="shared" si="299"/>
        <v/>
      </c>
      <c r="AA290" s="67" t="str">
        <f ca="1" t="shared" si="300"/>
        <v/>
      </c>
      <c r="AB290" s="67" t="str">
        <f ca="1" t="shared" si="301"/>
        <v/>
      </c>
      <c r="AQ290" s="70"/>
      <c r="AR290" s="70"/>
      <c r="AS290" s="70">
        <f ca="1" t="shared" si="265"/>
        <v>0</v>
      </c>
      <c r="AT290" s="31"/>
      <c r="BQ290" s="70"/>
      <c r="BR290" s="70"/>
      <c r="BS290" s="70">
        <f ca="1" t="shared" si="266"/>
        <v>0</v>
      </c>
      <c r="BT290" s="31"/>
      <c r="CQ290" s="70"/>
      <c r="CR290" s="70"/>
      <c r="CS290" s="70">
        <f ca="1" t="shared" si="267"/>
        <v>0</v>
      </c>
      <c r="CT290" s="31"/>
      <c r="DQ290" s="70"/>
      <c r="DR290" s="70"/>
      <c r="DS290" s="70">
        <f ca="1" t="shared" si="268"/>
        <v>0</v>
      </c>
      <c r="DT290" s="31"/>
      <c r="EQ290" s="70"/>
      <c r="ER290" s="70"/>
      <c r="ES290" s="70">
        <f ca="1" t="shared" si="269"/>
        <v>0</v>
      </c>
      <c r="ET290" s="31"/>
      <c r="FQ290" s="70"/>
      <c r="FR290" s="70"/>
      <c r="FS290" s="70">
        <f ca="1" t="shared" si="270"/>
        <v>0</v>
      </c>
      <c r="FT290" s="31"/>
      <c r="GQ290" s="70"/>
      <c r="GR290" s="70"/>
      <c r="GS290" s="70">
        <f ca="1" t="shared" si="271"/>
        <v>0</v>
      </c>
      <c r="GT290" s="31"/>
      <c r="HQ290" s="70"/>
      <c r="HR290" s="70"/>
      <c r="HS290" s="70">
        <f ca="1" t="shared" si="272"/>
        <v>0</v>
      </c>
      <c r="HT290" s="31"/>
    </row>
    <row r="291" spans="1:228">
      <c r="A291" s="22" t="str">
        <f>IF(OR(使用指南!$E$30="",比赛操作!$C$10="",$E291=""),"",ROW())</f>
        <v/>
      </c>
      <c r="B291" s="22" t="str">
        <f>IF(OR(使用指南!$E$30="",比赛操作!$C$10="",$E291=""),"",RANK($A291,$A$3:$A$514,1))</f>
        <v/>
      </c>
      <c r="C291" s="22" t="str">
        <f ca="1">IF(OR(使用指南!$E$30="",比赛操作!$C$10="",$E291=""),"",IF(比赛操作!$C$10="抽签编排",RAND(),ROW()-2))</f>
        <v/>
      </c>
      <c r="D291" s="22" t="str">
        <f ca="1" t="shared" si="302"/>
        <v/>
      </c>
      <c r="E291" s="31"/>
      <c r="F291" s="22" t="str">
        <f ca="1">IF(OR(使用指南!$E$30&lt;&gt;"√",COUNTA($E$3:$E$514)&lt;ROW()-2,COUNTBLANK($C$3:$C$514)=512),"",ROW()-2)</f>
        <v/>
      </c>
      <c r="G291" s="22" t="str">
        <f ca="1" t="shared" si="273"/>
        <v/>
      </c>
      <c r="H291" s="31" t="str">
        <f ca="1" t="shared" si="274"/>
        <v/>
      </c>
      <c r="I291" s="31"/>
      <c r="K291" s="22" t="str">
        <f ca="1">IF(OR(使用指南!$E$30&lt;&gt;"√",$F291=""),"",$F291)</f>
        <v/>
      </c>
      <c r="L291" s="22" t="str">
        <f ca="1" t="shared" si="275"/>
        <v/>
      </c>
      <c r="M291" s="39"/>
      <c r="N291" s="39"/>
      <c r="O291" s="39"/>
      <c r="P291" s="66" t="str">
        <f ca="1">IF($K291="","",IF(T291&lt;&gt;"","/",IF(比赛操作!$C$10="手动编排",$M291+$N291,IF(比赛操作!$C$10="抽签编排",417-VLOOKUP(L291,I:K,3,0)))))</f>
        <v/>
      </c>
      <c r="Q291" s="33" t="str">
        <f ca="1">IF($K291="","",IF(T291&lt;&gt;"","/",RANK($P291,$P$3:$P$434)+COUNTIF($P$3:$P291,$P291)-1))</f>
        <v/>
      </c>
      <c r="R291" s="33" t="str">
        <f ca="1" t="shared" si="276"/>
        <v/>
      </c>
      <c r="S291" s="70">
        <f ca="1" t="shared" si="277"/>
        <v>0</v>
      </c>
      <c r="T291" s="31"/>
      <c r="U291" s="67" t="str">
        <f ca="1" t="shared" si="294"/>
        <v/>
      </c>
      <c r="V291" s="67" t="str">
        <f ca="1" t="shared" si="295"/>
        <v/>
      </c>
      <c r="W291" s="67" t="str">
        <f ca="1" t="shared" si="296"/>
        <v/>
      </c>
      <c r="X291" s="67" t="str">
        <f ca="1" t="shared" si="297"/>
        <v/>
      </c>
      <c r="Y291" s="67" t="str">
        <f ca="1" t="shared" si="298"/>
        <v/>
      </c>
      <c r="Z291" s="67" t="str">
        <f ca="1" t="shared" si="299"/>
        <v/>
      </c>
      <c r="AA291" s="67" t="str">
        <f ca="1" t="shared" si="300"/>
        <v/>
      </c>
      <c r="AB291" s="67" t="str">
        <f ca="1" t="shared" si="301"/>
        <v/>
      </c>
      <c r="AQ291" s="70"/>
      <c r="AR291" s="70"/>
      <c r="AS291" s="70">
        <f ca="1" t="shared" si="265"/>
        <v>0</v>
      </c>
      <c r="AT291" s="31"/>
      <c r="BQ291" s="70"/>
      <c r="BR291" s="70"/>
      <c r="BS291" s="70">
        <f ca="1" t="shared" si="266"/>
        <v>0</v>
      </c>
      <c r="BT291" s="31"/>
      <c r="CQ291" s="70"/>
      <c r="CR291" s="70"/>
      <c r="CS291" s="70">
        <f ca="1" t="shared" si="267"/>
        <v>0</v>
      </c>
      <c r="CT291" s="31"/>
      <c r="DQ291" s="70"/>
      <c r="DR291" s="70"/>
      <c r="DS291" s="70">
        <f ca="1" t="shared" si="268"/>
        <v>0</v>
      </c>
      <c r="DT291" s="31"/>
      <c r="EQ291" s="70"/>
      <c r="ER291" s="70"/>
      <c r="ES291" s="70">
        <f ca="1" t="shared" si="269"/>
        <v>0</v>
      </c>
      <c r="ET291" s="31"/>
      <c r="FQ291" s="70"/>
      <c r="FR291" s="70"/>
      <c r="FS291" s="70">
        <f ca="1" t="shared" si="270"/>
        <v>0</v>
      </c>
      <c r="FT291" s="31"/>
      <c r="GQ291" s="70"/>
      <c r="GR291" s="70"/>
      <c r="GS291" s="70">
        <f ca="1" t="shared" si="271"/>
        <v>0</v>
      </c>
      <c r="GT291" s="31"/>
      <c r="HQ291" s="70"/>
      <c r="HR291" s="70"/>
      <c r="HS291" s="70">
        <f ca="1" t="shared" si="272"/>
        <v>0</v>
      </c>
      <c r="HT291" s="31"/>
    </row>
    <row r="292" spans="1:228">
      <c r="A292" s="22" t="str">
        <f>IF(OR(使用指南!$E$30="",比赛操作!$C$10="",$E292=""),"",ROW())</f>
        <v/>
      </c>
      <c r="B292" s="22" t="str">
        <f>IF(OR(使用指南!$E$30="",比赛操作!$C$10="",$E292=""),"",RANK($A292,$A$3:$A$514,1))</f>
        <v/>
      </c>
      <c r="C292" s="22" t="str">
        <f ca="1">IF(OR(使用指南!$E$30="",比赛操作!$C$10="",$E292=""),"",IF(比赛操作!$C$10="抽签编排",RAND(),ROW()-2))</f>
        <v/>
      </c>
      <c r="D292" s="22" t="str">
        <f ca="1" t="shared" si="302"/>
        <v/>
      </c>
      <c r="E292" s="31"/>
      <c r="F292" s="22" t="str">
        <f ca="1">IF(OR(使用指南!$E$30&lt;&gt;"√",COUNTA($E$3:$E$514)&lt;ROW()-2,COUNTBLANK($C$3:$C$514)=512),"",ROW()-2)</f>
        <v/>
      </c>
      <c r="G292" s="22" t="str">
        <f ca="1" t="shared" si="273"/>
        <v/>
      </c>
      <c r="H292" s="31" t="str">
        <f ca="1" t="shared" si="274"/>
        <v/>
      </c>
      <c r="I292" s="31"/>
      <c r="K292" s="22" t="str">
        <f ca="1">IF(OR(使用指南!$E$30&lt;&gt;"√",$F292=""),"",$F292)</f>
        <v/>
      </c>
      <c r="L292" s="22" t="str">
        <f ca="1" t="shared" si="275"/>
        <v/>
      </c>
      <c r="M292" s="39"/>
      <c r="N292" s="39"/>
      <c r="O292" s="39"/>
      <c r="P292" s="66" t="str">
        <f ca="1">IF($K292="","",IF(T292&lt;&gt;"","/",IF(比赛操作!$C$10="手动编排",$M292+$N292,IF(比赛操作!$C$10="抽签编排",417-VLOOKUP(L292,I:K,3,0)))))</f>
        <v/>
      </c>
      <c r="Q292" s="33" t="str">
        <f ca="1">IF($K292="","",IF(T292&lt;&gt;"","/",RANK($P292,$P$3:$P$434)+COUNTIF($P$3:$P292,$P292)-1))</f>
        <v/>
      </c>
      <c r="R292" s="33" t="str">
        <f ca="1" t="shared" si="276"/>
        <v/>
      </c>
      <c r="S292" s="70">
        <f ca="1" t="shared" si="277"/>
        <v>0</v>
      </c>
      <c r="T292" s="31"/>
      <c r="U292" s="67" t="str">
        <f ca="1" t="shared" si="294"/>
        <v/>
      </c>
      <c r="V292" s="67" t="str">
        <f ca="1" t="shared" si="295"/>
        <v/>
      </c>
      <c r="W292" s="67" t="str">
        <f ca="1" t="shared" si="296"/>
        <v/>
      </c>
      <c r="X292" s="67" t="str">
        <f ca="1" t="shared" si="297"/>
        <v/>
      </c>
      <c r="Y292" s="67" t="str">
        <f ca="1" t="shared" si="298"/>
        <v/>
      </c>
      <c r="Z292" s="67" t="str">
        <f ca="1" t="shared" si="299"/>
        <v/>
      </c>
      <c r="AA292" s="67" t="str">
        <f ca="1" t="shared" si="300"/>
        <v/>
      </c>
      <c r="AB292" s="67" t="str">
        <f ca="1" t="shared" si="301"/>
        <v/>
      </c>
      <c r="AQ292" s="70"/>
      <c r="AR292" s="70"/>
      <c r="AS292" s="70">
        <f ca="1" t="shared" si="265"/>
        <v>0</v>
      </c>
      <c r="AT292" s="31"/>
      <c r="BQ292" s="70"/>
      <c r="BR292" s="70"/>
      <c r="BS292" s="70">
        <f ca="1" t="shared" si="266"/>
        <v>0</v>
      </c>
      <c r="BT292" s="31"/>
      <c r="CQ292" s="70"/>
      <c r="CR292" s="70"/>
      <c r="CS292" s="70">
        <f ca="1" t="shared" si="267"/>
        <v>0</v>
      </c>
      <c r="CT292" s="31"/>
      <c r="DQ292" s="70"/>
      <c r="DR292" s="70"/>
      <c r="DS292" s="70">
        <f ca="1" t="shared" si="268"/>
        <v>0</v>
      </c>
      <c r="DT292" s="31"/>
      <c r="EQ292" s="70"/>
      <c r="ER292" s="70"/>
      <c r="ES292" s="70">
        <f ca="1" t="shared" si="269"/>
        <v>0</v>
      </c>
      <c r="ET292" s="31"/>
      <c r="FQ292" s="70"/>
      <c r="FR292" s="70"/>
      <c r="FS292" s="70">
        <f ca="1" t="shared" si="270"/>
        <v>0</v>
      </c>
      <c r="FT292" s="31"/>
      <c r="GQ292" s="70"/>
      <c r="GR292" s="70"/>
      <c r="GS292" s="70">
        <f ca="1" t="shared" si="271"/>
        <v>0</v>
      </c>
      <c r="GT292" s="31"/>
      <c r="HQ292" s="70"/>
      <c r="HR292" s="70"/>
      <c r="HS292" s="70">
        <f ca="1" t="shared" si="272"/>
        <v>0</v>
      </c>
      <c r="HT292" s="31"/>
    </row>
    <row r="293" spans="1:228">
      <c r="A293" s="22" t="str">
        <f>IF(OR(使用指南!$E$30="",比赛操作!$C$10="",$E293=""),"",ROW())</f>
        <v/>
      </c>
      <c r="B293" s="22" t="str">
        <f>IF(OR(使用指南!$E$30="",比赛操作!$C$10="",$E293=""),"",RANK($A293,$A$3:$A$514,1))</f>
        <v/>
      </c>
      <c r="C293" s="22" t="str">
        <f ca="1">IF(OR(使用指南!$E$30="",比赛操作!$C$10="",$E293=""),"",IF(比赛操作!$C$10="抽签编排",RAND(),ROW()-2))</f>
        <v/>
      </c>
      <c r="D293" s="22" t="str">
        <f ca="1" t="shared" si="302"/>
        <v/>
      </c>
      <c r="E293" s="31"/>
      <c r="F293" s="22" t="str">
        <f ca="1">IF(OR(使用指南!$E$30&lt;&gt;"√",COUNTA($E$3:$E$514)&lt;ROW()-2,COUNTBLANK($C$3:$C$514)=512),"",ROW()-2)</f>
        <v/>
      </c>
      <c r="G293" s="22" t="str">
        <f ca="1" t="shared" si="273"/>
        <v/>
      </c>
      <c r="H293" s="31" t="str">
        <f ca="1" t="shared" si="274"/>
        <v/>
      </c>
      <c r="I293" s="31"/>
      <c r="K293" s="22" t="str">
        <f ca="1">IF(OR(使用指南!$E$30&lt;&gt;"√",$F293=""),"",$F293)</f>
        <v/>
      </c>
      <c r="L293" s="22" t="str">
        <f ca="1" t="shared" si="275"/>
        <v/>
      </c>
      <c r="M293" s="39"/>
      <c r="N293" s="39"/>
      <c r="O293" s="39"/>
      <c r="P293" s="66" t="str">
        <f ca="1">IF($K293="","",IF(T293&lt;&gt;"","/",IF(比赛操作!$C$10="手动编排",$M293+$N293,IF(比赛操作!$C$10="抽签编排",417-VLOOKUP(L293,I:K,3,0)))))</f>
        <v/>
      </c>
      <c r="Q293" s="33" t="str">
        <f ca="1">IF($K293="","",IF(T293&lt;&gt;"","/",RANK($P293,$P$3:$P$434)+COUNTIF($P$3:$P293,$P293)-1))</f>
        <v/>
      </c>
      <c r="R293" s="33" t="str">
        <f ca="1" t="shared" si="276"/>
        <v/>
      </c>
      <c r="S293" s="70">
        <f ca="1" t="shared" si="277"/>
        <v>0</v>
      </c>
      <c r="T293" s="31"/>
      <c r="U293" s="67" t="str">
        <f ca="1" t="shared" si="294"/>
        <v/>
      </c>
      <c r="V293" s="67" t="str">
        <f ca="1" t="shared" si="295"/>
        <v/>
      </c>
      <c r="W293" s="67" t="str">
        <f ca="1" t="shared" si="296"/>
        <v/>
      </c>
      <c r="X293" s="67" t="str">
        <f ca="1" t="shared" si="297"/>
        <v/>
      </c>
      <c r="Y293" s="67" t="str">
        <f ca="1" t="shared" si="298"/>
        <v/>
      </c>
      <c r="Z293" s="67" t="str">
        <f ca="1" t="shared" si="299"/>
        <v/>
      </c>
      <c r="AA293" s="67" t="str">
        <f ca="1" t="shared" si="300"/>
        <v/>
      </c>
      <c r="AB293" s="67" t="str">
        <f ca="1" t="shared" si="301"/>
        <v/>
      </c>
      <c r="AQ293" s="70"/>
      <c r="AR293" s="70"/>
      <c r="AS293" s="70">
        <f ca="1" t="shared" si="265"/>
        <v>0</v>
      </c>
      <c r="AT293" s="31"/>
      <c r="BQ293" s="70"/>
      <c r="BR293" s="70"/>
      <c r="BS293" s="70">
        <f ca="1" t="shared" si="266"/>
        <v>0</v>
      </c>
      <c r="BT293" s="31"/>
      <c r="CQ293" s="70"/>
      <c r="CR293" s="70"/>
      <c r="CS293" s="70">
        <f ca="1" t="shared" si="267"/>
        <v>0</v>
      </c>
      <c r="CT293" s="31"/>
      <c r="DQ293" s="70"/>
      <c r="DR293" s="70"/>
      <c r="DS293" s="70">
        <f ca="1" t="shared" si="268"/>
        <v>0</v>
      </c>
      <c r="DT293" s="31"/>
      <c r="EQ293" s="70"/>
      <c r="ER293" s="70"/>
      <c r="ES293" s="70">
        <f ca="1" t="shared" si="269"/>
        <v>0</v>
      </c>
      <c r="ET293" s="31"/>
      <c r="FQ293" s="70"/>
      <c r="FR293" s="70"/>
      <c r="FS293" s="70">
        <f ca="1" t="shared" si="270"/>
        <v>0</v>
      </c>
      <c r="FT293" s="31"/>
      <c r="GQ293" s="70"/>
      <c r="GR293" s="70"/>
      <c r="GS293" s="70">
        <f ca="1" t="shared" si="271"/>
        <v>0</v>
      </c>
      <c r="GT293" s="31"/>
      <c r="HQ293" s="70"/>
      <c r="HR293" s="70"/>
      <c r="HS293" s="70">
        <f ca="1" t="shared" si="272"/>
        <v>0</v>
      </c>
      <c r="HT293" s="31"/>
    </row>
    <row r="294" spans="1:228">
      <c r="A294" s="22" t="str">
        <f>IF(OR(使用指南!$E$30="",比赛操作!$C$10="",$E294=""),"",ROW())</f>
        <v/>
      </c>
      <c r="B294" s="22" t="str">
        <f>IF(OR(使用指南!$E$30="",比赛操作!$C$10="",$E294=""),"",RANK($A294,$A$3:$A$514,1))</f>
        <v/>
      </c>
      <c r="C294" s="22" t="str">
        <f ca="1">IF(OR(使用指南!$E$30="",比赛操作!$C$10="",$E294=""),"",IF(比赛操作!$C$10="抽签编排",RAND(),ROW()-2))</f>
        <v/>
      </c>
      <c r="D294" s="22" t="str">
        <f ca="1" t="shared" si="302"/>
        <v/>
      </c>
      <c r="E294" s="31"/>
      <c r="F294" s="22" t="str">
        <f ca="1">IF(OR(使用指南!$E$30&lt;&gt;"√",COUNTA($E$3:$E$514)&lt;ROW()-2,COUNTBLANK($C$3:$C$514)=512),"",ROW()-2)</f>
        <v/>
      </c>
      <c r="G294" s="22" t="str">
        <f ca="1" t="shared" si="273"/>
        <v/>
      </c>
      <c r="H294" s="31" t="str">
        <f ca="1" t="shared" si="274"/>
        <v/>
      </c>
      <c r="I294" s="31"/>
      <c r="K294" s="22" t="str">
        <f ca="1">IF(OR(使用指南!$E$30&lt;&gt;"√",$F294=""),"",$F294)</f>
        <v/>
      </c>
      <c r="L294" s="22" t="str">
        <f ca="1" t="shared" si="275"/>
        <v/>
      </c>
      <c r="M294" s="39"/>
      <c r="N294" s="39"/>
      <c r="O294" s="39"/>
      <c r="P294" s="66" t="str">
        <f ca="1">IF($K294="","",IF(T294&lt;&gt;"","/",IF(比赛操作!$C$10="手动编排",$M294+$N294,IF(比赛操作!$C$10="抽签编排",417-VLOOKUP(L294,I:K,3,0)))))</f>
        <v/>
      </c>
      <c r="Q294" s="33" t="str">
        <f ca="1">IF($K294="","",IF(T294&lt;&gt;"","/",RANK($P294,$P$3:$P$434)+COUNTIF($P$3:$P294,$P294)-1))</f>
        <v/>
      </c>
      <c r="R294" s="33" t="str">
        <f ca="1" t="shared" si="276"/>
        <v/>
      </c>
      <c r="S294" s="70">
        <f ca="1" t="shared" si="277"/>
        <v>0</v>
      </c>
      <c r="T294" s="31"/>
      <c r="U294" s="67" t="str">
        <f ca="1" t="shared" ref="U294:U303" si="303">IF(INDIRECT(ADDRESS(ROW(),COLUMN($T:$T)+26*(COLUMN()-COLUMN($T:$T))))="","",INDIRECT(ADDRESS(ROW(),COLUMN($T:$T)+26*(COLUMN()-COLUMN($T:$T)))))</f>
        <v/>
      </c>
      <c r="V294" s="67" t="str">
        <f ca="1" t="shared" ref="V294:V303" si="304">IF(INDIRECT(ADDRESS(ROW(),COLUMN($T:$T)+26*(COLUMN()-COLUMN($T:$T))))="","",INDIRECT(ADDRESS(ROW(),COLUMN($T:$T)+26*(COLUMN()-COLUMN($T:$T)))))</f>
        <v/>
      </c>
      <c r="W294" s="67" t="str">
        <f ca="1" t="shared" ref="W294:W303" si="305">IF(INDIRECT(ADDRESS(ROW(),COLUMN($T:$T)+26*(COLUMN()-COLUMN($T:$T))))="","",INDIRECT(ADDRESS(ROW(),COLUMN($T:$T)+26*(COLUMN()-COLUMN($T:$T)))))</f>
        <v/>
      </c>
      <c r="X294" s="67" t="str">
        <f ca="1" t="shared" ref="X294:X303" si="306">IF(INDIRECT(ADDRESS(ROW(),COLUMN($T:$T)+26*(COLUMN()-COLUMN($T:$T))))="","",INDIRECT(ADDRESS(ROW(),COLUMN($T:$T)+26*(COLUMN()-COLUMN($T:$T)))))</f>
        <v/>
      </c>
      <c r="Y294" s="67" t="str">
        <f ca="1" t="shared" ref="Y294:Y303" si="307">IF(INDIRECT(ADDRESS(ROW(),COLUMN($T:$T)+26*(COLUMN()-COLUMN($T:$T))))="","",INDIRECT(ADDRESS(ROW(),COLUMN($T:$T)+26*(COLUMN()-COLUMN($T:$T)))))</f>
        <v/>
      </c>
      <c r="Z294" s="67" t="str">
        <f ca="1" t="shared" ref="Z294:Z303" si="308">IF(INDIRECT(ADDRESS(ROW(),COLUMN($T:$T)+26*(COLUMN()-COLUMN($T:$T))))="","",INDIRECT(ADDRESS(ROW(),COLUMN($T:$T)+26*(COLUMN()-COLUMN($T:$T)))))</f>
        <v/>
      </c>
      <c r="AA294" s="67" t="str">
        <f ca="1" t="shared" ref="AA294:AA303" si="309">IF(INDIRECT(ADDRESS(ROW(),COLUMN($T:$T)+26*(COLUMN()-COLUMN($T:$T))))="","",INDIRECT(ADDRESS(ROW(),COLUMN($T:$T)+26*(COLUMN()-COLUMN($T:$T)))))</f>
        <v/>
      </c>
      <c r="AB294" s="67" t="str">
        <f ca="1" t="shared" ref="AB294:AB303" si="310">IF(INDIRECT(ADDRESS(ROW(),COLUMN($T:$T)+26*(COLUMN()-COLUMN($T:$T))))="","",INDIRECT(ADDRESS(ROW(),COLUMN($T:$T)+26*(COLUMN()-COLUMN($T:$T)))))</f>
        <v/>
      </c>
      <c r="AQ294" s="70"/>
      <c r="AR294" s="70"/>
      <c r="AS294" s="70">
        <f ca="1" t="shared" si="265"/>
        <v>0</v>
      </c>
      <c r="AT294" s="31"/>
      <c r="BQ294" s="70"/>
      <c r="BR294" s="70"/>
      <c r="BS294" s="70">
        <f ca="1" t="shared" si="266"/>
        <v>0</v>
      </c>
      <c r="BT294" s="31"/>
      <c r="CQ294" s="70"/>
      <c r="CR294" s="70"/>
      <c r="CS294" s="70">
        <f ca="1" t="shared" si="267"/>
        <v>0</v>
      </c>
      <c r="CT294" s="31"/>
      <c r="DQ294" s="70"/>
      <c r="DR294" s="70"/>
      <c r="DS294" s="70">
        <f ca="1" t="shared" si="268"/>
        <v>0</v>
      </c>
      <c r="DT294" s="31"/>
      <c r="EQ294" s="70"/>
      <c r="ER294" s="70"/>
      <c r="ES294" s="70">
        <f ca="1" t="shared" si="269"/>
        <v>0</v>
      </c>
      <c r="ET294" s="31"/>
      <c r="FQ294" s="70"/>
      <c r="FR294" s="70"/>
      <c r="FS294" s="70">
        <f ca="1" t="shared" si="270"/>
        <v>0</v>
      </c>
      <c r="FT294" s="31"/>
      <c r="GQ294" s="70"/>
      <c r="GR294" s="70"/>
      <c r="GS294" s="70">
        <f ca="1" t="shared" si="271"/>
        <v>0</v>
      </c>
      <c r="GT294" s="31"/>
      <c r="HQ294" s="70"/>
      <c r="HR294" s="70"/>
      <c r="HS294" s="70">
        <f ca="1" t="shared" si="272"/>
        <v>0</v>
      </c>
      <c r="HT294" s="31"/>
    </row>
    <row r="295" spans="1:228">
      <c r="A295" s="22" t="str">
        <f>IF(OR(使用指南!$E$30="",比赛操作!$C$10="",$E295=""),"",ROW())</f>
        <v/>
      </c>
      <c r="B295" s="22" t="str">
        <f>IF(OR(使用指南!$E$30="",比赛操作!$C$10="",$E295=""),"",RANK($A295,$A$3:$A$514,1))</f>
        <v/>
      </c>
      <c r="C295" s="22" t="str">
        <f ca="1">IF(OR(使用指南!$E$30="",比赛操作!$C$10="",$E295=""),"",IF(比赛操作!$C$10="抽签编排",RAND(),ROW()-2))</f>
        <v/>
      </c>
      <c r="D295" s="22" t="str">
        <f ca="1" t="shared" si="302"/>
        <v/>
      </c>
      <c r="E295" s="31"/>
      <c r="F295" s="22" t="str">
        <f ca="1">IF(OR(使用指南!$E$30&lt;&gt;"√",COUNTA($E$3:$E$514)&lt;ROW()-2,COUNTBLANK($C$3:$C$514)=512),"",ROW()-2)</f>
        <v/>
      </c>
      <c r="G295" s="22" t="str">
        <f ca="1" t="shared" si="273"/>
        <v/>
      </c>
      <c r="H295" s="31" t="str">
        <f ca="1" t="shared" si="274"/>
        <v/>
      </c>
      <c r="I295" s="31"/>
      <c r="K295" s="22" t="str">
        <f ca="1">IF(OR(使用指南!$E$30&lt;&gt;"√",$F295=""),"",$F295)</f>
        <v/>
      </c>
      <c r="L295" s="22" t="str">
        <f ca="1" t="shared" si="275"/>
        <v/>
      </c>
      <c r="M295" s="39"/>
      <c r="N295" s="39"/>
      <c r="O295" s="39"/>
      <c r="P295" s="66" t="str">
        <f ca="1">IF($K295="","",IF(T295&lt;&gt;"","/",IF(比赛操作!$C$10="手动编排",$M295+$N295,IF(比赛操作!$C$10="抽签编排",417-VLOOKUP(L295,I:K,3,0)))))</f>
        <v/>
      </c>
      <c r="Q295" s="33" t="str">
        <f ca="1">IF($K295="","",IF(T295&lt;&gt;"","/",RANK($P295,$P$3:$P$434)+COUNTIF($P$3:$P295,$P295)-1))</f>
        <v/>
      </c>
      <c r="R295" s="33" t="str">
        <f ca="1" t="shared" si="276"/>
        <v/>
      </c>
      <c r="S295" s="70">
        <f ca="1" t="shared" si="277"/>
        <v>0</v>
      </c>
      <c r="T295" s="31"/>
      <c r="U295" s="67" t="str">
        <f ca="1" t="shared" si="303"/>
        <v/>
      </c>
      <c r="V295" s="67" t="str">
        <f ca="1" t="shared" si="304"/>
        <v/>
      </c>
      <c r="W295" s="67" t="str">
        <f ca="1" t="shared" si="305"/>
        <v/>
      </c>
      <c r="X295" s="67" t="str">
        <f ca="1" t="shared" si="306"/>
        <v/>
      </c>
      <c r="Y295" s="67" t="str">
        <f ca="1" t="shared" si="307"/>
        <v/>
      </c>
      <c r="Z295" s="67" t="str">
        <f ca="1" t="shared" si="308"/>
        <v/>
      </c>
      <c r="AA295" s="67" t="str">
        <f ca="1" t="shared" si="309"/>
        <v/>
      </c>
      <c r="AB295" s="67" t="str">
        <f ca="1" t="shared" si="310"/>
        <v/>
      </c>
      <c r="AQ295" s="70"/>
      <c r="AR295" s="70"/>
      <c r="AS295" s="70">
        <f ca="1" t="shared" si="265"/>
        <v>0</v>
      </c>
      <c r="AT295" s="31"/>
      <c r="BQ295" s="70"/>
      <c r="BR295" s="70"/>
      <c r="BS295" s="70">
        <f ca="1" t="shared" si="266"/>
        <v>0</v>
      </c>
      <c r="BT295" s="31"/>
      <c r="CQ295" s="70"/>
      <c r="CR295" s="70"/>
      <c r="CS295" s="70">
        <f ca="1" t="shared" si="267"/>
        <v>0</v>
      </c>
      <c r="CT295" s="31"/>
      <c r="DQ295" s="70"/>
      <c r="DR295" s="70"/>
      <c r="DS295" s="70">
        <f ca="1" t="shared" si="268"/>
        <v>0</v>
      </c>
      <c r="DT295" s="31"/>
      <c r="EQ295" s="70"/>
      <c r="ER295" s="70"/>
      <c r="ES295" s="70">
        <f ca="1" t="shared" si="269"/>
        <v>0</v>
      </c>
      <c r="ET295" s="31"/>
      <c r="FQ295" s="70"/>
      <c r="FR295" s="70"/>
      <c r="FS295" s="70">
        <f ca="1" t="shared" si="270"/>
        <v>0</v>
      </c>
      <c r="FT295" s="31"/>
      <c r="GQ295" s="70"/>
      <c r="GR295" s="70"/>
      <c r="GS295" s="70">
        <f ca="1" t="shared" si="271"/>
        <v>0</v>
      </c>
      <c r="GT295" s="31"/>
      <c r="HQ295" s="70"/>
      <c r="HR295" s="70"/>
      <c r="HS295" s="70">
        <f ca="1" t="shared" si="272"/>
        <v>0</v>
      </c>
      <c r="HT295" s="31"/>
    </row>
    <row r="296" spans="1:228">
      <c r="A296" s="22" t="str">
        <f>IF(OR(使用指南!$E$30="",比赛操作!$C$10="",$E296=""),"",ROW())</f>
        <v/>
      </c>
      <c r="B296" s="22" t="str">
        <f>IF(OR(使用指南!$E$30="",比赛操作!$C$10="",$E296=""),"",RANK($A296,$A$3:$A$514,1))</f>
        <v/>
      </c>
      <c r="C296" s="22" t="str">
        <f ca="1">IF(OR(使用指南!$E$30="",比赛操作!$C$10="",$E296=""),"",IF(比赛操作!$C$10="抽签编排",RAND(),ROW()-2))</f>
        <v/>
      </c>
      <c r="D296" s="22" t="str">
        <f ca="1" t="shared" si="302"/>
        <v/>
      </c>
      <c r="E296" s="31"/>
      <c r="F296" s="22" t="str">
        <f ca="1">IF(OR(使用指南!$E$30&lt;&gt;"√",COUNTA($E$3:$E$514)&lt;ROW()-2,COUNTBLANK($C$3:$C$514)=512),"",ROW()-2)</f>
        <v/>
      </c>
      <c r="G296" s="22" t="str">
        <f ca="1" t="shared" si="273"/>
        <v/>
      </c>
      <c r="H296" s="31" t="str">
        <f ca="1" t="shared" si="274"/>
        <v/>
      </c>
      <c r="I296" s="31"/>
      <c r="K296" s="22" t="str">
        <f ca="1">IF(OR(使用指南!$E$30&lt;&gt;"√",$F296=""),"",$F296)</f>
        <v/>
      </c>
      <c r="L296" s="22" t="str">
        <f ca="1" t="shared" si="275"/>
        <v/>
      </c>
      <c r="M296" s="39"/>
      <c r="N296" s="39"/>
      <c r="O296" s="39"/>
      <c r="P296" s="66" t="str">
        <f ca="1">IF($K296="","",IF(T296&lt;&gt;"","/",IF(比赛操作!$C$10="手动编排",$M296+$N296,IF(比赛操作!$C$10="抽签编排",417-VLOOKUP(L296,I:K,3,0)))))</f>
        <v/>
      </c>
      <c r="Q296" s="33" t="str">
        <f ca="1">IF($K296="","",IF(T296&lt;&gt;"","/",RANK($P296,$P$3:$P$434)+COUNTIF($P$3:$P296,$P296)-1))</f>
        <v/>
      </c>
      <c r="R296" s="33" t="str">
        <f ca="1" t="shared" si="276"/>
        <v/>
      </c>
      <c r="S296" s="70">
        <f ca="1" t="shared" si="277"/>
        <v>0</v>
      </c>
      <c r="T296" s="31"/>
      <c r="U296" s="67" t="str">
        <f ca="1" t="shared" si="303"/>
        <v/>
      </c>
      <c r="V296" s="67" t="str">
        <f ca="1" t="shared" si="304"/>
        <v/>
      </c>
      <c r="W296" s="67" t="str">
        <f ca="1" t="shared" si="305"/>
        <v/>
      </c>
      <c r="X296" s="67" t="str">
        <f ca="1" t="shared" si="306"/>
        <v/>
      </c>
      <c r="Y296" s="67" t="str">
        <f ca="1" t="shared" si="307"/>
        <v/>
      </c>
      <c r="Z296" s="67" t="str">
        <f ca="1" t="shared" si="308"/>
        <v/>
      </c>
      <c r="AA296" s="67" t="str">
        <f ca="1" t="shared" si="309"/>
        <v/>
      </c>
      <c r="AB296" s="67" t="str">
        <f ca="1" t="shared" si="310"/>
        <v/>
      </c>
      <c r="AQ296" s="70"/>
      <c r="AR296" s="70"/>
      <c r="AS296" s="70">
        <f ca="1" t="shared" si="265"/>
        <v>0</v>
      </c>
      <c r="AT296" s="31"/>
      <c r="BQ296" s="70"/>
      <c r="BR296" s="70"/>
      <c r="BS296" s="70">
        <f ca="1" t="shared" si="266"/>
        <v>0</v>
      </c>
      <c r="BT296" s="31"/>
      <c r="CQ296" s="70"/>
      <c r="CR296" s="70"/>
      <c r="CS296" s="70">
        <f ca="1" t="shared" si="267"/>
        <v>0</v>
      </c>
      <c r="CT296" s="31"/>
      <c r="DQ296" s="70"/>
      <c r="DR296" s="70"/>
      <c r="DS296" s="70">
        <f ca="1" t="shared" si="268"/>
        <v>0</v>
      </c>
      <c r="DT296" s="31"/>
      <c r="EQ296" s="70"/>
      <c r="ER296" s="70"/>
      <c r="ES296" s="70">
        <f ca="1" t="shared" si="269"/>
        <v>0</v>
      </c>
      <c r="ET296" s="31"/>
      <c r="FQ296" s="70"/>
      <c r="FR296" s="70"/>
      <c r="FS296" s="70">
        <f ca="1" t="shared" si="270"/>
        <v>0</v>
      </c>
      <c r="FT296" s="31"/>
      <c r="GQ296" s="70"/>
      <c r="GR296" s="70"/>
      <c r="GS296" s="70">
        <f ca="1" t="shared" si="271"/>
        <v>0</v>
      </c>
      <c r="GT296" s="31"/>
      <c r="HQ296" s="70"/>
      <c r="HR296" s="70"/>
      <c r="HS296" s="70">
        <f ca="1" t="shared" si="272"/>
        <v>0</v>
      </c>
      <c r="HT296" s="31"/>
    </row>
    <row r="297" spans="1:228">
      <c r="A297" s="22" t="str">
        <f>IF(OR(使用指南!$E$30="",比赛操作!$C$10="",$E297=""),"",ROW())</f>
        <v/>
      </c>
      <c r="B297" s="22" t="str">
        <f>IF(OR(使用指南!$E$30="",比赛操作!$C$10="",$E297=""),"",RANK($A297,$A$3:$A$514,1))</f>
        <v/>
      </c>
      <c r="C297" s="22" t="str">
        <f ca="1">IF(OR(使用指南!$E$30="",比赛操作!$C$10="",$E297=""),"",IF(比赛操作!$C$10="抽签编排",RAND(),ROW()-2))</f>
        <v/>
      </c>
      <c r="D297" s="22" t="str">
        <f ca="1" t="shared" si="302"/>
        <v/>
      </c>
      <c r="E297" s="31"/>
      <c r="F297" s="22" t="str">
        <f ca="1">IF(OR(使用指南!$E$30&lt;&gt;"√",COUNTA($E$3:$E$514)&lt;ROW()-2,COUNTBLANK($C$3:$C$514)=512),"",ROW()-2)</f>
        <v/>
      </c>
      <c r="G297" s="22" t="str">
        <f ca="1" t="shared" si="273"/>
        <v/>
      </c>
      <c r="H297" s="31" t="str">
        <f ca="1" t="shared" si="274"/>
        <v/>
      </c>
      <c r="I297" s="31"/>
      <c r="K297" s="22" t="str">
        <f ca="1">IF(OR(使用指南!$E$30&lt;&gt;"√",$F297=""),"",$F297)</f>
        <v/>
      </c>
      <c r="L297" s="22" t="str">
        <f ca="1" t="shared" si="275"/>
        <v/>
      </c>
      <c r="M297" s="39"/>
      <c r="N297" s="39"/>
      <c r="O297" s="39"/>
      <c r="P297" s="66" t="str">
        <f ca="1">IF($K297="","",IF(T297&lt;&gt;"","/",IF(比赛操作!$C$10="手动编排",$M297+$N297,IF(比赛操作!$C$10="抽签编排",417-VLOOKUP(L297,I:K,3,0)))))</f>
        <v/>
      </c>
      <c r="Q297" s="33" t="str">
        <f ca="1">IF($K297="","",IF(T297&lt;&gt;"","/",RANK($P297,$P$3:$P$434)+COUNTIF($P$3:$P297,$P297)-1))</f>
        <v/>
      </c>
      <c r="R297" s="33" t="str">
        <f ca="1" t="shared" si="276"/>
        <v/>
      </c>
      <c r="S297" s="70">
        <f ca="1" t="shared" si="277"/>
        <v>0</v>
      </c>
      <c r="T297" s="31"/>
      <c r="U297" s="67" t="str">
        <f ca="1" t="shared" si="303"/>
        <v/>
      </c>
      <c r="V297" s="67" t="str">
        <f ca="1" t="shared" si="304"/>
        <v/>
      </c>
      <c r="W297" s="67" t="str">
        <f ca="1" t="shared" si="305"/>
        <v/>
      </c>
      <c r="X297" s="67" t="str">
        <f ca="1" t="shared" si="306"/>
        <v/>
      </c>
      <c r="Y297" s="67" t="str">
        <f ca="1" t="shared" si="307"/>
        <v/>
      </c>
      <c r="Z297" s="67" t="str">
        <f ca="1" t="shared" si="308"/>
        <v/>
      </c>
      <c r="AA297" s="67" t="str">
        <f ca="1" t="shared" si="309"/>
        <v/>
      </c>
      <c r="AB297" s="67" t="str">
        <f ca="1" t="shared" si="310"/>
        <v/>
      </c>
      <c r="AQ297" s="70"/>
      <c r="AR297" s="70"/>
      <c r="AS297" s="70">
        <f ca="1" t="shared" si="265"/>
        <v>0</v>
      </c>
      <c r="AT297" s="31"/>
      <c r="BQ297" s="70"/>
      <c r="BR297" s="70"/>
      <c r="BS297" s="70">
        <f ca="1" t="shared" si="266"/>
        <v>0</v>
      </c>
      <c r="BT297" s="31"/>
      <c r="CQ297" s="70"/>
      <c r="CR297" s="70"/>
      <c r="CS297" s="70">
        <f ca="1" t="shared" si="267"/>
        <v>0</v>
      </c>
      <c r="CT297" s="31"/>
      <c r="DQ297" s="70"/>
      <c r="DR297" s="70"/>
      <c r="DS297" s="70">
        <f ca="1" t="shared" si="268"/>
        <v>0</v>
      </c>
      <c r="DT297" s="31"/>
      <c r="EQ297" s="70"/>
      <c r="ER297" s="70"/>
      <c r="ES297" s="70">
        <f ca="1" t="shared" si="269"/>
        <v>0</v>
      </c>
      <c r="ET297" s="31"/>
      <c r="FQ297" s="70"/>
      <c r="FR297" s="70"/>
      <c r="FS297" s="70">
        <f ca="1" t="shared" si="270"/>
        <v>0</v>
      </c>
      <c r="FT297" s="31"/>
      <c r="GQ297" s="70"/>
      <c r="GR297" s="70"/>
      <c r="GS297" s="70">
        <f ca="1" t="shared" si="271"/>
        <v>0</v>
      </c>
      <c r="GT297" s="31"/>
      <c r="HQ297" s="70"/>
      <c r="HR297" s="70"/>
      <c r="HS297" s="70">
        <f ca="1" t="shared" si="272"/>
        <v>0</v>
      </c>
      <c r="HT297" s="31"/>
    </row>
    <row r="298" spans="1:228">
      <c r="A298" s="22" t="str">
        <f>IF(OR(使用指南!$E$30="",比赛操作!$C$10="",$E298=""),"",ROW())</f>
        <v/>
      </c>
      <c r="B298" s="22" t="str">
        <f>IF(OR(使用指南!$E$30="",比赛操作!$C$10="",$E298=""),"",RANK($A298,$A$3:$A$514,1))</f>
        <v/>
      </c>
      <c r="C298" s="22" t="str">
        <f ca="1">IF(OR(使用指南!$E$30="",比赛操作!$C$10="",$E298=""),"",IF(比赛操作!$C$10="抽签编排",RAND(),ROW()-2))</f>
        <v/>
      </c>
      <c r="D298" s="22" t="str">
        <f ca="1" t="shared" si="302"/>
        <v/>
      </c>
      <c r="E298" s="31"/>
      <c r="F298" s="22" t="str">
        <f ca="1">IF(OR(使用指南!$E$30&lt;&gt;"√",COUNTA($E$3:$E$514)&lt;ROW()-2,COUNTBLANK($C$3:$C$514)=512),"",ROW()-2)</f>
        <v/>
      </c>
      <c r="G298" s="22" t="str">
        <f ca="1" t="shared" si="273"/>
        <v/>
      </c>
      <c r="H298" s="31" t="str">
        <f ca="1" t="shared" si="274"/>
        <v/>
      </c>
      <c r="I298" s="31"/>
      <c r="K298" s="22" t="str">
        <f ca="1">IF(OR(使用指南!$E$30&lt;&gt;"√",$F298=""),"",$F298)</f>
        <v/>
      </c>
      <c r="L298" s="22" t="str">
        <f ca="1" t="shared" si="275"/>
        <v/>
      </c>
      <c r="M298" s="39"/>
      <c r="N298" s="39"/>
      <c r="O298" s="39"/>
      <c r="P298" s="66" t="str">
        <f ca="1">IF($K298="","",IF(T298&lt;&gt;"","/",IF(比赛操作!$C$10="手动编排",$M298+$N298,IF(比赛操作!$C$10="抽签编排",417-VLOOKUP(L298,I:K,3,0)))))</f>
        <v/>
      </c>
      <c r="Q298" s="33" t="str">
        <f ca="1">IF($K298="","",IF(T298&lt;&gt;"","/",RANK($P298,$P$3:$P$434)+COUNTIF($P$3:$P298,$P298)-1))</f>
        <v/>
      </c>
      <c r="R298" s="33" t="str">
        <f ca="1" t="shared" si="276"/>
        <v/>
      </c>
      <c r="S298" s="70">
        <f ca="1" t="shared" si="277"/>
        <v>0</v>
      </c>
      <c r="T298" s="31"/>
      <c r="U298" s="67" t="str">
        <f ca="1" t="shared" si="303"/>
        <v/>
      </c>
      <c r="V298" s="67" t="str">
        <f ca="1" t="shared" si="304"/>
        <v/>
      </c>
      <c r="W298" s="67" t="str">
        <f ca="1" t="shared" si="305"/>
        <v/>
      </c>
      <c r="X298" s="67" t="str">
        <f ca="1" t="shared" si="306"/>
        <v/>
      </c>
      <c r="Y298" s="67" t="str">
        <f ca="1" t="shared" si="307"/>
        <v/>
      </c>
      <c r="Z298" s="67" t="str">
        <f ca="1" t="shared" si="308"/>
        <v/>
      </c>
      <c r="AA298" s="67" t="str">
        <f ca="1" t="shared" si="309"/>
        <v/>
      </c>
      <c r="AB298" s="67" t="str">
        <f ca="1" t="shared" si="310"/>
        <v/>
      </c>
      <c r="AQ298" s="70"/>
      <c r="AR298" s="70"/>
      <c r="AS298" s="70">
        <f ca="1" t="shared" si="265"/>
        <v>0</v>
      </c>
      <c r="AT298" s="31"/>
      <c r="BQ298" s="70"/>
      <c r="BR298" s="70"/>
      <c r="BS298" s="70">
        <f ca="1" t="shared" si="266"/>
        <v>0</v>
      </c>
      <c r="BT298" s="31"/>
      <c r="CQ298" s="70"/>
      <c r="CR298" s="70"/>
      <c r="CS298" s="70">
        <f ca="1" t="shared" si="267"/>
        <v>0</v>
      </c>
      <c r="CT298" s="31"/>
      <c r="DQ298" s="70"/>
      <c r="DR298" s="70"/>
      <c r="DS298" s="70">
        <f ca="1" t="shared" si="268"/>
        <v>0</v>
      </c>
      <c r="DT298" s="31"/>
      <c r="EQ298" s="70"/>
      <c r="ER298" s="70"/>
      <c r="ES298" s="70">
        <f ca="1" t="shared" si="269"/>
        <v>0</v>
      </c>
      <c r="ET298" s="31"/>
      <c r="FQ298" s="70"/>
      <c r="FR298" s="70"/>
      <c r="FS298" s="70">
        <f ca="1" t="shared" si="270"/>
        <v>0</v>
      </c>
      <c r="FT298" s="31"/>
      <c r="GQ298" s="70"/>
      <c r="GR298" s="70"/>
      <c r="GS298" s="70">
        <f ca="1" t="shared" si="271"/>
        <v>0</v>
      </c>
      <c r="GT298" s="31"/>
      <c r="HQ298" s="70"/>
      <c r="HR298" s="70"/>
      <c r="HS298" s="70">
        <f ca="1" t="shared" si="272"/>
        <v>0</v>
      </c>
      <c r="HT298" s="31"/>
    </row>
    <row r="299" spans="1:228">
      <c r="A299" s="22" t="str">
        <f>IF(OR(使用指南!$E$30="",比赛操作!$C$10="",$E299=""),"",ROW())</f>
        <v/>
      </c>
      <c r="B299" s="22" t="str">
        <f>IF(OR(使用指南!$E$30="",比赛操作!$C$10="",$E299=""),"",RANK($A299,$A$3:$A$514,1))</f>
        <v/>
      </c>
      <c r="C299" s="22" t="str">
        <f ca="1">IF(OR(使用指南!$E$30="",比赛操作!$C$10="",$E299=""),"",IF(比赛操作!$C$10="抽签编排",RAND(),ROW()-2))</f>
        <v/>
      </c>
      <c r="D299" s="22" t="str">
        <f ca="1" t="shared" si="302"/>
        <v/>
      </c>
      <c r="E299" s="31"/>
      <c r="F299" s="22" t="str">
        <f ca="1">IF(OR(使用指南!$E$30&lt;&gt;"√",COUNTA($E$3:$E$514)&lt;ROW()-2,COUNTBLANK($C$3:$C$514)=512),"",ROW()-2)</f>
        <v/>
      </c>
      <c r="G299" s="22" t="str">
        <f ca="1" t="shared" si="273"/>
        <v/>
      </c>
      <c r="H299" s="31" t="str">
        <f ca="1" t="shared" si="274"/>
        <v/>
      </c>
      <c r="I299" s="31"/>
      <c r="K299" s="22" t="str">
        <f ca="1">IF(OR(使用指南!$E$30&lt;&gt;"√",$F299=""),"",$F299)</f>
        <v/>
      </c>
      <c r="L299" s="22" t="str">
        <f ca="1" t="shared" si="275"/>
        <v/>
      </c>
      <c r="M299" s="39"/>
      <c r="N299" s="39"/>
      <c r="O299" s="39"/>
      <c r="P299" s="66" t="str">
        <f ca="1">IF($K299="","",IF(T299&lt;&gt;"","/",IF(比赛操作!$C$10="手动编排",$M299+$N299,IF(比赛操作!$C$10="抽签编排",417-VLOOKUP(L299,I:K,3,0)))))</f>
        <v/>
      </c>
      <c r="Q299" s="33" t="str">
        <f ca="1">IF($K299="","",IF(T299&lt;&gt;"","/",RANK($P299,$P$3:$P$434)+COUNTIF($P$3:$P299,$P299)-1))</f>
        <v/>
      </c>
      <c r="R299" s="33" t="str">
        <f ca="1" t="shared" si="276"/>
        <v/>
      </c>
      <c r="S299" s="70">
        <f ca="1" t="shared" si="277"/>
        <v>0</v>
      </c>
      <c r="T299" s="31"/>
      <c r="U299" s="67" t="str">
        <f ca="1" t="shared" si="303"/>
        <v/>
      </c>
      <c r="V299" s="67" t="str">
        <f ca="1" t="shared" si="304"/>
        <v/>
      </c>
      <c r="W299" s="67" t="str">
        <f ca="1" t="shared" si="305"/>
        <v/>
      </c>
      <c r="X299" s="67" t="str">
        <f ca="1" t="shared" si="306"/>
        <v/>
      </c>
      <c r="Y299" s="67" t="str">
        <f ca="1" t="shared" si="307"/>
        <v/>
      </c>
      <c r="Z299" s="67" t="str">
        <f ca="1" t="shared" si="308"/>
        <v/>
      </c>
      <c r="AA299" s="67" t="str">
        <f ca="1" t="shared" si="309"/>
        <v/>
      </c>
      <c r="AB299" s="67" t="str">
        <f ca="1" t="shared" si="310"/>
        <v/>
      </c>
      <c r="AQ299" s="70"/>
      <c r="AR299" s="70"/>
      <c r="AS299" s="70">
        <f ca="1" t="shared" si="265"/>
        <v>0</v>
      </c>
      <c r="AT299" s="31"/>
      <c r="BQ299" s="70"/>
      <c r="BR299" s="70"/>
      <c r="BS299" s="70">
        <f ca="1" t="shared" si="266"/>
        <v>0</v>
      </c>
      <c r="BT299" s="31"/>
      <c r="CQ299" s="70"/>
      <c r="CR299" s="70"/>
      <c r="CS299" s="70">
        <f ca="1" t="shared" si="267"/>
        <v>0</v>
      </c>
      <c r="CT299" s="31"/>
      <c r="DQ299" s="70"/>
      <c r="DR299" s="70"/>
      <c r="DS299" s="70">
        <f ca="1" t="shared" si="268"/>
        <v>0</v>
      </c>
      <c r="DT299" s="31"/>
      <c r="EQ299" s="70"/>
      <c r="ER299" s="70"/>
      <c r="ES299" s="70">
        <f ca="1" t="shared" si="269"/>
        <v>0</v>
      </c>
      <c r="ET299" s="31"/>
      <c r="FQ299" s="70"/>
      <c r="FR299" s="70"/>
      <c r="FS299" s="70">
        <f ca="1" t="shared" si="270"/>
        <v>0</v>
      </c>
      <c r="FT299" s="31"/>
      <c r="GQ299" s="70"/>
      <c r="GR299" s="70"/>
      <c r="GS299" s="70">
        <f ca="1" t="shared" si="271"/>
        <v>0</v>
      </c>
      <c r="GT299" s="31"/>
      <c r="HQ299" s="70"/>
      <c r="HR299" s="70"/>
      <c r="HS299" s="70">
        <f ca="1" t="shared" si="272"/>
        <v>0</v>
      </c>
      <c r="HT299" s="31"/>
    </row>
    <row r="300" spans="1:228">
      <c r="A300" s="22" t="str">
        <f>IF(OR(使用指南!$E$30="",比赛操作!$C$10="",$E300=""),"",ROW())</f>
        <v/>
      </c>
      <c r="B300" s="22" t="str">
        <f>IF(OR(使用指南!$E$30="",比赛操作!$C$10="",$E300=""),"",RANK($A300,$A$3:$A$514,1))</f>
        <v/>
      </c>
      <c r="C300" s="22" t="str">
        <f ca="1">IF(OR(使用指南!$E$30="",比赛操作!$C$10="",$E300=""),"",IF(比赛操作!$C$10="抽签编排",RAND(),ROW()-2))</f>
        <v/>
      </c>
      <c r="D300" s="22" t="str">
        <f ca="1" t="shared" si="302"/>
        <v/>
      </c>
      <c r="E300" s="31"/>
      <c r="F300" s="22" t="str">
        <f ca="1">IF(OR(使用指南!$E$30&lt;&gt;"√",COUNTA($E$3:$E$514)&lt;ROW()-2,COUNTBLANK($C$3:$C$514)=512),"",ROW()-2)</f>
        <v/>
      </c>
      <c r="G300" s="22" t="str">
        <f ca="1" t="shared" si="273"/>
        <v/>
      </c>
      <c r="H300" s="31" t="str">
        <f ca="1" t="shared" si="274"/>
        <v/>
      </c>
      <c r="I300" s="31"/>
      <c r="K300" s="22" t="str">
        <f ca="1">IF(OR(使用指南!$E$30&lt;&gt;"√",$F300=""),"",$F300)</f>
        <v/>
      </c>
      <c r="L300" s="22" t="str">
        <f ca="1" t="shared" si="275"/>
        <v/>
      </c>
      <c r="M300" s="39"/>
      <c r="N300" s="39"/>
      <c r="O300" s="39"/>
      <c r="P300" s="66" t="str">
        <f ca="1">IF($K300="","",IF(T300&lt;&gt;"","/",IF(比赛操作!$C$10="手动编排",$M300+$N300,IF(比赛操作!$C$10="抽签编排",417-VLOOKUP(L300,I:K,3,0)))))</f>
        <v/>
      </c>
      <c r="Q300" s="33" t="str">
        <f ca="1">IF($K300="","",IF(T300&lt;&gt;"","/",RANK($P300,$P$3:$P$434)+COUNTIF($P$3:$P300,$P300)-1))</f>
        <v/>
      </c>
      <c r="R300" s="33" t="str">
        <f ca="1" t="shared" si="276"/>
        <v/>
      </c>
      <c r="S300" s="70">
        <f ca="1" t="shared" si="277"/>
        <v>0</v>
      </c>
      <c r="T300" s="31"/>
      <c r="U300" s="67" t="str">
        <f ca="1" t="shared" si="303"/>
        <v/>
      </c>
      <c r="V300" s="67" t="str">
        <f ca="1" t="shared" si="304"/>
        <v/>
      </c>
      <c r="W300" s="67" t="str">
        <f ca="1" t="shared" si="305"/>
        <v/>
      </c>
      <c r="X300" s="67" t="str">
        <f ca="1" t="shared" si="306"/>
        <v/>
      </c>
      <c r="Y300" s="67" t="str">
        <f ca="1" t="shared" si="307"/>
        <v/>
      </c>
      <c r="Z300" s="67" t="str">
        <f ca="1" t="shared" si="308"/>
        <v/>
      </c>
      <c r="AA300" s="67" t="str">
        <f ca="1" t="shared" si="309"/>
        <v/>
      </c>
      <c r="AB300" s="67" t="str">
        <f ca="1" t="shared" si="310"/>
        <v/>
      </c>
      <c r="AQ300" s="70"/>
      <c r="AR300" s="70"/>
      <c r="AS300" s="70">
        <f ca="1" t="shared" si="265"/>
        <v>0</v>
      </c>
      <c r="AT300" s="31"/>
      <c r="BQ300" s="70"/>
      <c r="BR300" s="70"/>
      <c r="BS300" s="70">
        <f ca="1" t="shared" si="266"/>
        <v>0</v>
      </c>
      <c r="BT300" s="31"/>
      <c r="CQ300" s="70"/>
      <c r="CR300" s="70"/>
      <c r="CS300" s="70">
        <f ca="1" t="shared" si="267"/>
        <v>0</v>
      </c>
      <c r="CT300" s="31"/>
      <c r="DQ300" s="70"/>
      <c r="DR300" s="70"/>
      <c r="DS300" s="70">
        <f ca="1" t="shared" si="268"/>
        <v>0</v>
      </c>
      <c r="DT300" s="31"/>
      <c r="EQ300" s="70"/>
      <c r="ER300" s="70"/>
      <c r="ES300" s="70">
        <f ca="1" t="shared" si="269"/>
        <v>0</v>
      </c>
      <c r="ET300" s="31"/>
      <c r="FQ300" s="70"/>
      <c r="FR300" s="70"/>
      <c r="FS300" s="70">
        <f ca="1" t="shared" si="270"/>
        <v>0</v>
      </c>
      <c r="FT300" s="31"/>
      <c r="GQ300" s="70"/>
      <c r="GR300" s="70"/>
      <c r="GS300" s="70">
        <f ca="1" t="shared" si="271"/>
        <v>0</v>
      </c>
      <c r="GT300" s="31"/>
      <c r="HQ300" s="70"/>
      <c r="HR300" s="70"/>
      <c r="HS300" s="70">
        <f ca="1" t="shared" si="272"/>
        <v>0</v>
      </c>
      <c r="HT300" s="31"/>
    </row>
    <row r="301" spans="1:228">
      <c r="A301" s="22" t="str">
        <f>IF(OR(使用指南!$E$30="",比赛操作!$C$10="",$E301=""),"",ROW())</f>
        <v/>
      </c>
      <c r="B301" s="22" t="str">
        <f>IF(OR(使用指南!$E$30="",比赛操作!$C$10="",$E301=""),"",RANK($A301,$A$3:$A$514,1))</f>
        <v/>
      </c>
      <c r="C301" s="22" t="str">
        <f ca="1">IF(OR(使用指南!$E$30="",比赛操作!$C$10="",$E301=""),"",IF(比赛操作!$C$10="抽签编排",RAND(),ROW()-2))</f>
        <v/>
      </c>
      <c r="D301" s="22" t="str">
        <f ca="1" t="shared" si="302"/>
        <v/>
      </c>
      <c r="E301" s="31"/>
      <c r="F301" s="22" t="str">
        <f ca="1">IF(OR(使用指南!$E$30&lt;&gt;"√",COUNTA($E$3:$E$514)&lt;ROW()-2,COUNTBLANK($C$3:$C$514)=512),"",ROW()-2)</f>
        <v/>
      </c>
      <c r="G301" s="22" t="str">
        <f ca="1" t="shared" si="273"/>
        <v/>
      </c>
      <c r="H301" s="31" t="str">
        <f ca="1" t="shared" si="274"/>
        <v/>
      </c>
      <c r="I301" s="31"/>
      <c r="K301" s="22" t="str">
        <f ca="1">IF(OR(使用指南!$E$30&lt;&gt;"√",$F301=""),"",$F301)</f>
        <v/>
      </c>
      <c r="L301" s="22" t="str">
        <f ca="1" t="shared" si="275"/>
        <v/>
      </c>
      <c r="M301" s="39"/>
      <c r="N301" s="39"/>
      <c r="O301" s="39"/>
      <c r="P301" s="66" t="str">
        <f ca="1">IF($K301="","",IF(T301&lt;&gt;"","/",IF(比赛操作!$C$10="手动编排",$M301+$N301,IF(比赛操作!$C$10="抽签编排",417-VLOOKUP(L301,I:K,3,0)))))</f>
        <v/>
      </c>
      <c r="Q301" s="33" t="str">
        <f ca="1">IF($K301="","",IF(T301&lt;&gt;"","/",RANK($P301,$P$3:$P$434)+COUNTIF($P$3:$P301,$P301)-1))</f>
        <v/>
      </c>
      <c r="R301" s="33" t="str">
        <f ca="1" t="shared" si="276"/>
        <v/>
      </c>
      <c r="S301" s="70">
        <f ca="1" t="shared" si="277"/>
        <v>0</v>
      </c>
      <c r="T301" s="31"/>
      <c r="U301" s="67" t="str">
        <f ca="1" t="shared" si="303"/>
        <v/>
      </c>
      <c r="V301" s="67" t="str">
        <f ca="1" t="shared" si="304"/>
        <v/>
      </c>
      <c r="W301" s="67" t="str">
        <f ca="1" t="shared" si="305"/>
        <v/>
      </c>
      <c r="X301" s="67" t="str">
        <f ca="1" t="shared" si="306"/>
        <v/>
      </c>
      <c r="Y301" s="67" t="str">
        <f ca="1" t="shared" si="307"/>
        <v/>
      </c>
      <c r="Z301" s="67" t="str">
        <f ca="1" t="shared" si="308"/>
        <v/>
      </c>
      <c r="AA301" s="67" t="str">
        <f ca="1" t="shared" si="309"/>
        <v/>
      </c>
      <c r="AB301" s="67" t="str">
        <f ca="1" t="shared" si="310"/>
        <v/>
      </c>
      <c r="AQ301" s="70"/>
      <c r="AR301" s="70"/>
      <c r="AS301" s="70">
        <f ca="1" t="shared" si="265"/>
        <v>0</v>
      </c>
      <c r="AT301" s="31"/>
      <c r="BQ301" s="70"/>
      <c r="BR301" s="70"/>
      <c r="BS301" s="70">
        <f ca="1" t="shared" si="266"/>
        <v>0</v>
      </c>
      <c r="BT301" s="31"/>
      <c r="CQ301" s="70"/>
      <c r="CR301" s="70"/>
      <c r="CS301" s="70">
        <f ca="1" t="shared" si="267"/>
        <v>0</v>
      </c>
      <c r="CT301" s="31"/>
      <c r="DQ301" s="70"/>
      <c r="DR301" s="70"/>
      <c r="DS301" s="70">
        <f ca="1" t="shared" si="268"/>
        <v>0</v>
      </c>
      <c r="DT301" s="31"/>
      <c r="EQ301" s="70"/>
      <c r="ER301" s="70"/>
      <c r="ES301" s="70">
        <f ca="1" t="shared" si="269"/>
        <v>0</v>
      </c>
      <c r="ET301" s="31"/>
      <c r="FQ301" s="70"/>
      <c r="FR301" s="70"/>
      <c r="FS301" s="70">
        <f ca="1" t="shared" si="270"/>
        <v>0</v>
      </c>
      <c r="FT301" s="31"/>
      <c r="GQ301" s="70"/>
      <c r="GR301" s="70"/>
      <c r="GS301" s="70">
        <f ca="1" t="shared" si="271"/>
        <v>0</v>
      </c>
      <c r="GT301" s="31"/>
      <c r="HQ301" s="70"/>
      <c r="HR301" s="70"/>
      <c r="HS301" s="70">
        <f ca="1" t="shared" si="272"/>
        <v>0</v>
      </c>
      <c r="HT301" s="31"/>
    </row>
    <row r="302" spans="1:228">
      <c r="A302" s="22" t="str">
        <f>IF(OR(使用指南!$E$30="",比赛操作!$C$10="",$E302=""),"",ROW())</f>
        <v/>
      </c>
      <c r="B302" s="22" t="str">
        <f>IF(OR(使用指南!$E$30="",比赛操作!$C$10="",$E302=""),"",RANK($A302,$A$3:$A$514,1))</f>
        <v/>
      </c>
      <c r="C302" s="22" t="str">
        <f ca="1">IF(OR(使用指南!$E$30="",比赛操作!$C$10="",$E302=""),"",IF(比赛操作!$C$10="抽签编排",RAND(),ROW()-2))</f>
        <v/>
      </c>
      <c r="D302" s="22" t="str">
        <f ca="1" t="shared" si="302"/>
        <v/>
      </c>
      <c r="E302" s="31"/>
      <c r="F302" s="22" t="str">
        <f ca="1">IF(OR(使用指南!$E$30&lt;&gt;"√",COUNTA($E$3:$E$514)&lt;ROW()-2,COUNTBLANK($C$3:$C$514)=512),"",ROW()-2)</f>
        <v/>
      </c>
      <c r="G302" s="22" t="str">
        <f ca="1" t="shared" si="273"/>
        <v/>
      </c>
      <c r="H302" s="31" t="str">
        <f ca="1" t="shared" si="274"/>
        <v/>
      </c>
      <c r="I302" s="31"/>
      <c r="K302" s="22" t="str">
        <f ca="1">IF(OR(使用指南!$E$30&lt;&gt;"√",$F302=""),"",$F302)</f>
        <v/>
      </c>
      <c r="L302" s="22" t="str">
        <f ca="1" t="shared" si="275"/>
        <v/>
      </c>
      <c r="M302" s="39"/>
      <c r="N302" s="39"/>
      <c r="O302" s="39"/>
      <c r="P302" s="66" t="str">
        <f ca="1">IF($K302="","",IF(T302&lt;&gt;"","/",IF(比赛操作!$C$10="手动编排",$M302+$N302,IF(比赛操作!$C$10="抽签编排",417-VLOOKUP(L302,I:K,3,0)))))</f>
        <v/>
      </c>
      <c r="Q302" s="33" t="str">
        <f ca="1">IF($K302="","",IF(T302&lt;&gt;"","/",RANK($P302,$P$3:$P$434)+COUNTIF($P$3:$P302,$P302)-1))</f>
        <v/>
      </c>
      <c r="R302" s="33" t="str">
        <f ca="1" t="shared" si="276"/>
        <v/>
      </c>
      <c r="S302" s="70">
        <f ca="1" t="shared" si="277"/>
        <v>0</v>
      </c>
      <c r="T302" s="31"/>
      <c r="U302" s="67" t="str">
        <f ca="1" t="shared" si="303"/>
        <v/>
      </c>
      <c r="V302" s="67" t="str">
        <f ca="1" t="shared" si="304"/>
        <v/>
      </c>
      <c r="W302" s="67" t="str">
        <f ca="1" t="shared" si="305"/>
        <v/>
      </c>
      <c r="X302" s="67" t="str">
        <f ca="1" t="shared" si="306"/>
        <v/>
      </c>
      <c r="Y302" s="67" t="str">
        <f ca="1" t="shared" si="307"/>
        <v/>
      </c>
      <c r="Z302" s="67" t="str">
        <f ca="1" t="shared" si="308"/>
        <v/>
      </c>
      <c r="AA302" s="67" t="str">
        <f ca="1" t="shared" si="309"/>
        <v/>
      </c>
      <c r="AB302" s="67" t="str">
        <f ca="1" t="shared" si="310"/>
        <v/>
      </c>
      <c r="AQ302" s="70"/>
      <c r="AR302" s="70"/>
      <c r="AS302" s="70">
        <f ca="1" t="shared" si="265"/>
        <v>0</v>
      </c>
      <c r="AT302" s="31"/>
      <c r="BQ302" s="70"/>
      <c r="BR302" s="70"/>
      <c r="BS302" s="70">
        <f ca="1" t="shared" si="266"/>
        <v>0</v>
      </c>
      <c r="BT302" s="31"/>
      <c r="CQ302" s="70"/>
      <c r="CR302" s="70"/>
      <c r="CS302" s="70">
        <f ca="1" t="shared" si="267"/>
        <v>0</v>
      </c>
      <c r="CT302" s="31"/>
      <c r="DQ302" s="70"/>
      <c r="DR302" s="70"/>
      <c r="DS302" s="70">
        <f ca="1" t="shared" si="268"/>
        <v>0</v>
      </c>
      <c r="DT302" s="31"/>
      <c r="EQ302" s="70"/>
      <c r="ER302" s="70"/>
      <c r="ES302" s="70">
        <f ca="1" t="shared" si="269"/>
        <v>0</v>
      </c>
      <c r="ET302" s="31"/>
      <c r="FQ302" s="70"/>
      <c r="FR302" s="70"/>
      <c r="FS302" s="70">
        <f ca="1" t="shared" si="270"/>
        <v>0</v>
      </c>
      <c r="FT302" s="31"/>
      <c r="GQ302" s="70"/>
      <c r="GR302" s="70"/>
      <c r="GS302" s="70">
        <f ca="1" t="shared" si="271"/>
        <v>0</v>
      </c>
      <c r="GT302" s="31"/>
      <c r="HQ302" s="70"/>
      <c r="HR302" s="70"/>
      <c r="HS302" s="70">
        <f ca="1" t="shared" si="272"/>
        <v>0</v>
      </c>
      <c r="HT302" s="31"/>
    </row>
    <row r="303" spans="1:228">
      <c r="A303" s="22" t="str">
        <f>IF(OR(使用指南!$E$30="",比赛操作!$C$10="",$E303=""),"",ROW())</f>
        <v/>
      </c>
      <c r="B303" s="22" t="str">
        <f>IF(OR(使用指南!$E$30="",比赛操作!$C$10="",$E303=""),"",RANK($A303,$A$3:$A$514,1))</f>
        <v/>
      </c>
      <c r="C303" s="22" t="str">
        <f ca="1">IF(OR(使用指南!$E$30="",比赛操作!$C$10="",$E303=""),"",IF(比赛操作!$C$10="抽签编排",RAND(),ROW()-2))</f>
        <v/>
      </c>
      <c r="D303" s="22" t="str">
        <f ca="1" t="shared" si="302"/>
        <v/>
      </c>
      <c r="E303" s="31"/>
      <c r="F303" s="22" t="str">
        <f ca="1">IF(OR(使用指南!$E$30&lt;&gt;"√",COUNTA($E$3:$E$514)&lt;ROW()-2,COUNTBLANK($C$3:$C$514)=512),"",ROW()-2)</f>
        <v/>
      </c>
      <c r="G303" s="22" t="str">
        <f ca="1" t="shared" si="273"/>
        <v/>
      </c>
      <c r="H303" s="31" t="str">
        <f ca="1" t="shared" si="274"/>
        <v/>
      </c>
      <c r="I303" s="31"/>
      <c r="K303" s="22" t="str">
        <f ca="1">IF(OR(使用指南!$E$30&lt;&gt;"√",$F303=""),"",$F303)</f>
        <v/>
      </c>
      <c r="L303" s="22" t="str">
        <f ca="1" t="shared" si="275"/>
        <v/>
      </c>
      <c r="M303" s="39"/>
      <c r="N303" s="39"/>
      <c r="O303" s="39"/>
      <c r="P303" s="66" t="str">
        <f ca="1">IF($K303="","",IF(T303&lt;&gt;"","/",IF(比赛操作!$C$10="手动编排",$M303+$N303,IF(比赛操作!$C$10="抽签编排",417-VLOOKUP(L303,I:K,3,0)))))</f>
        <v/>
      </c>
      <c r="Q303" s="33" t="str">
        <f ca="1">IF($K303="","",IF(T303&lt;&gt;"","/",RANK($P303,$P$3:$P$434)+COUNTIF($P$3:$P303,$P303)-1))</f>
        <v/>
      </c>
      <c r="R303" s="33" t="str">
        <f ca="1" t="shared" si="276"/>
        <v/>
      </c>
      <c r="S303" s="70">
        <f ca="1" t="shared" si="277"/>
        <v>0</v>
      </c>
      <c r="T303" s="31"/>
      <c r="U303" s="67" t="str">
        <f ca="1" t="shared" si="303"/>
        <v/>
      </c>
      <c r="V303" s="67" t="str">
        <f ca="1" t="shared" si="304"/>
        <v/>
      </c>
      <c r="W303" s="67" t="str">
        <f ca="1" t="shared" si="305"/>
        <v/>
      </c>
      <c r="X303" s="67" t="str">
        <f ca="1" t="shared" si="306"/>
        <v/>
      </c>
      <c r="Y303" s="67" t="str">
        <f ca="1" t="shared" si="307"/>
        <v/>
      </c>
      <c r="Z303" s="67" t="str">
        <f ca="1" t="shared" si="308"/>
        <v/>
      </c>
      <c r="AA303" s="67" t="str">
        <f ca="1" t="shared" si="309"/>
        <v/>
      </c>
      <c r="AB303" s="67" t="str">
        <f ca="1" t="shared" si="310"/>
        <v/>
      </c>
      <c r="AQ303" s="70"/>
      <c r="AR303" s="70"/>
      <c r="AS303" s="70">
        <f ca="1" t="shared" si="265"/>
        <v>0</v>
      </c>
      <c r="AT303" s="31"/>
      <c r="BQ303" s="70"/>
      <c r="BR303" s="70"/>
      <c r="BS303" s="70">
        <f ca="1" t="shared" si="266"/>
        <v>0</v>
      </c>
      <c r="BT303" s="31"/>
      <c r="CQ303" s="70"/>
      <c r="CR303" s="70"/>
      <c r="CS303" s="70">
        <f ca="1" t="shared" si="267"/>
        <v>0</v>
      </c>
      <c r="CT303" s="31"/>
      <c r="DQ303" s="70"/>
      <c r="DR303" s="70"/>
      <c r="DS303" s="70">
        <f ca="1" t="shared" si="268"/>
        <v>0</v>
      </c>
      <c r="DT303" s="31"/>
      <c r="EQ303" s="70"/>
      <c r="ER303" s="70"/>
      <c r="ES303" s="70">
        <f ca="1" t="shared" si="269"/>
        <v>0</v>
      </c>
      <c r="ET303" s="31"/>
      <c r="FQ303" s="70"/>
      <c r="FR303" s="70"/>
      <c r="FS303" s="70">
        <f ca="1" t="shared" si="270"/>
        <v>0</v>
      </c>
      <c r="FT303" s="31"/>
      <c r="GQ303" s="70"/>
      <c r="GR303" s="70"/>
      <c r="GS303" s="70">
        <f ca="1" t="shared" si="271"/>
        <v>0</v>
      </c>
      <c r="GT303" s="31"/>
      <c r="HQ303" s="70"/>
      <c r="HR303" s="70"/>
      <c r="HS303" s="70">
        <f ca="1" t="shared" si="272"/>
        <v>0</v>
      </c>
      <c r="HT303" s="31"/>
    </row>
    <row r="304" spans="1:228">
      <c r="A304" s="22" t="str">
        <f>IF(OR(使用指南!$E$30="",比赛操作!$C$10="",$E304=""),"",ROW())</f>
        <v/>
      </c>
      <c r="B304" s="22" t="str">
        <f>IF(OR(使用指南!$E$30="",比赛操作!$C$10="",$E304=""),"",RANK($A304,$A$3:$A$514,1))</f>
        <v/>
      </c>
      <c r="C304" s="22" t="str">
        <f ca="1">IF(OR(使用指南!$E$30="",比赛操作!$C$10="",$E304=""),"",IF(比赛操作!$C$10="抽签编排",RAND(),ROW()-2))</f>
        <v/>
      </c>
      <c r="D304" s="22" t="str">
        <f ca="1" t="shared" si="302"/>
        <v/>
      </c>
      <c r="E304" s="31"/>
      <c r="F304" s="22" t="str">
        <f ca="1">IF(OR(使用指南!$E$30&lt;&gt;"√",COUNTA($E$3:$E$514)&lt;ROW()-2,COUNTBLANK($C$3:$C$514)=512),"",ROW()-2)</f>
        <v/>
      </c>
      <c r="G304" s="22" t="str">
        <f ca="1" t="shared" si="273"/>
        <v/>
      </c>
      <c r="H304" s="31" t="str">
        <f ca="1" t="shared" si="274"/>
        <v/>
      </c>
      <c r="I304" s="31"/>
      <c r="K304" s="22" t="str">
        <f ca="1">IF(OR(使用指南!$E$30&lt;&gt;"√",$F304=""),"",$F304)</f>
        <v/>
      </c>
      <c r="L304" s="22" t="str">
        <f ca="1" t="shared" si="275"/>
        <v/>
      </c>
      <c r="M304" s="39"/>
      <c r="N304" s="39"/>
      <c r="O304" s="39"/>
      <c r="P304" s="66" t="str">
        <f ca="1">IF($K304="","",IF(T304&lt;&gt;"","/",IF(比赛操作!$C$10="手动编排",$M304+$N304,IF(比赛操作!$C$10="抽签编排",417-VLOOKUP(L304,I:K,3,0)))))</f>
        <v/>
      </c>
      <c r="Q304" s="33" t="str">
        <f ca="1">IF($K304="","",IF(T304&lt;&gt;"","/",RANK($P304,$P$3:$P$434)+COUNTIF($P$3:$P304,$P304)-1))</f>
        <v/>
      </c>
      <c r="R304" s="33" t="str">
        <f ca="1" t="shared" si="276"/>
        <v/>
      </c>
      <c r="S304" s="70">
        <f ca="1" t="shared" si="277"/>
        <v>0</v>
      </c>
      <c r="T304" s="31"/>
      <c r="U304" s="67" t="str">
        <f ca="1" t="shared" ref="U304:U313" si="311">IF(INDIRECT(ADDRESS(ROW(),COLUMN($T:$T)+26*(COLUMN()-COLUMN($T:$T))))="","",INDIRECT(ADDRESS(ROW(),COLUMN($T:$T)+26*(COLUMN()-COLUMN($T:$T)))))</f>
        <v/>
      </c>
      <c r="V304" s="67" t="str">
        <f ca="1" t="shared" ref="V304:V313" si="312">IF(INDIRECT(ADDRESS(ROW(),COLUMN($T:$T)+26*(COLUMN()-COLUMN($T:$T))))="","",INDIRECT(ADDRESS(ROW(),COLUMN($T:$T)+26*(COLUMN()-COLUMN($T:$T)))))</f>
        <v/>
      </c>
      <c r="W304" s="67" t="str">
        <f ca="1" t="shared" ref="W304:W313" si="313">IF(INDIRECT(ADDRESS(ROW(),COLUMN($T:$T)+26*(COLUMN()-COLUMN($T:$T))))="","",INDIRECT(ADDRESS(ROW(),COLUMN($T:$T)+26*(COLUMN()-COLUMN($T:$T)))))</f>
        <v/>
      </c>
      <c r="X304" s="67" t="str">
        <f ca="1" t="shared" ref="X304:X313" si="314">IF(INDIRECT(ADDRESS(ROW(),COLUMN($T:$T)+26*(COLUMN()-COLUMN($T:$T))))="","",INDIRECT(ADDRESS(ROW(),COLUMN($T:$T)+26*(COLUMN()-COLUMN($T:$T)))))</f>
        <v/>
      </c>
      <c r="Y304" s="67" t="str">
        <f ca="1" t="shared" ref="Y304:Y313" si="315">IF(INDIRECT(ADDRESS(ROW(),COLUMN($T:$T)+26*(COLUMN()-COLUMN($T:$T))))="","",INDIRECT(ADDRESS(ROW(),COLUMN($T:$T)+26*(COLUMN()-COLUMN($T:$T)))))</f>
        <v/>
      </c>
      <c r="Z304" s="67" t="str">
        <f ca="1" t="shared" ref="Z304:Z313" si="316">IF(INDIRECT(ADDRESS(ROW(),COLUMN($T:$T)+26*(COLUMN()-COLUMN($T:$T))))="","",INDIRECT(ADDRESS(ROW(),COLUMN($T:$T)+26*(COLUMN()-COLUMN($T:$T)))))</f>
        <v/>
      </c>
      <c r="AA304" s="67" t="str">
        <f ca="1" t="shared" ref="AA304:AA313" si="317">IF(INDIRECT(ADDRESS(ROW(),COLUMN($T:$T)+26*(COLUMN()-COLUMN($T:$T))))="","",INDIRECT(ADDRESS(ROW(),COLUMN($T:$T)+26*(COLUMN()-COLUMN($T:$T)))))</f>
        <v/>
      </c>
      <c r="AB304" s="67" t="str">
        <f ca="1" t="shared" ref="AB304:AB313" si="318">IF(INDIRECT(ADDRESS(ROW(),COLUMN($T:$T)+26*(COLUMN()-COLUMN($T:$T))))="","",INDIRECT(ADDRESS(ROW(),COLUMN($T:$T)+26*(COLUMN()-COLUMN($T:$T)))))</f>
        <v/>
      </c>
      <c r="AQ304" s="70"/>
      <c r="AR304" s="70"/>
      <c r="AS304" s="70">
        <f ca="1" t="shared" si="265"/>
        <v>0</v>
      </c>
      <c r="AT304" s="31"/>
      <c r="BQ304" s="70"/>
      <c r="BR304" s="70"/>
      <c r="BS304" s="70">
        <f ca="1" t="shared" si="266"/>
        <v>0</v>
      </c>
      <c r="BT304" s="31"/>
      <c r="CQ304" s="70"/>
      <c r="CR304" s="70"/>
      <c r="CS304" s="70">
        <f ca="1" t="shared" si="267"/>
        <v>0</v>
      </c>
      <c r="CT304" s="31"/>
      <c r="DQ304" s="70"/>
      <c r="DR304" s="70"/>
      <c r="DS304" s="70">
        <f ca="1" t="shared" si="268"/>
        <v>0</v>
      </c>
      <c r="DT304" s="31"/>
      <c r="EQ304" s="70"/>
      <c r="ER304" s="70"/>
      <c r="ES304" s="70">
        <f ca="1" t="shared" si="269"/>
        <v>0</v>
      </c>
      <c r="ET304" s="31"/>
      <c r="FQ304" s="70"/>
      <c r="FR304" s="70"/>
      <c r="FS304" s="70">
        <f ca="1" t="shared" si="270"/>
        <v>0</v>
      </c>
      <c r="FT304" s="31"/>
      <c r="GQ304" s="70"/>
      <c r="GR304" s="70"/>
      <c r="GS304" s="70">
        <f ca="1" t="shared" si="271"/>
        <v>0</v>
      </c>
      <c r="GT304" s="31"/>
      <c r="HQ304" s="70"/>
      <c r="HR304" s="70"/>
      <c r="HS304" s="70">
        <f ca="1" t="shared" si="272"/>
        <v>0</v>
      </c>
      <c r="HT304" s="31"/>
    </row>
    <row r="305" spans="1:228">
      <c r="A305" s="22" t="str">
        <f>IF(OR(使用指南!$E$30="",比赛操作!$C$10="",$E305=""),"",ROW())</f>
        <v/>
      </c>
      <c r="B305" s="22" t="str">
        <f>IF(OR(使用指南!$E$30="",比赛操作!$C$10="",$E305=""),"",RANK($A305,$A$3:$A$514,1))</f>
        <v/>
      </c>
      <c r="C305" s="22" t="str">
        <f ca="1">IF(OR(使用指南!$E$30="",比赛操作!$C$10="",$E305=""),"",IF(比赛操作!$C$10="抽签编排",RAND(),ROW()-2))</f>
        <v/>
      </c>
      <c r="D305" s="22" t="str">
        <f ca="1" t="shared" si="302"/>
        <v/>
      </c>
      <c r="E305" s="31"/>
      <c r="F305" s="22" t="str">
        <f ca="1">IF(OR(使用指南!$E$30&lt;&gt;"√",COUNTA($E$3:$E$514)&lt;ROW()-2,COUNTBLANK($C$3:$C$514)=512),"",ROW()-2)</f>
        <v/>
      </c>
      <c r="G305" s="22" t="str">
        <f ca="1" t="shared" si="273"/>
        <v/>
      </c>
      <c r="H305" s="31" t="str">
        <f ca="1" t="shared" si="274"/>
        <v/>
      </c>
      <c r="I305" s="31"/>
      <c r="K305" s="22" t="str">
        <f ca="1">IF(OR(使用指南!$E$30&lt;&gt;"√",$F305=""),"",$F305)</f>
        <v/>
      </c>
      <c r="L305" s="22" t="str">
        <f ca="1" t="shared" si="275"/>
        <v/>
      </c>
      <c r="M305" s="39"/>
      <c r="N305" s="39"/>
      <c r="O305" s="39"/>
      <c r="P305" s="66" t="str">
        <f ca="1">IF($K305="","",IF(T305&lt;&gt;"","/",IF(比赛操作!$C$10="手动编排",$M305+$N305,IF(比赛操作!$C$10="抽签编排",417-VLOOKUP(L305,I:K,3,0)))))</f>
        <v/>
      </c>
      <c r="Q305" s="33" t="str">
        <f ca="1">IF($K305="","",IF(T305&lt;&gt;"","/",RANK($P305,$P$3:$P$434)+COUNTIF($P$3:$P305,$P305)-1))</f>
        <v/>
      </c>
      <c r="R305" s="33" t="str">
        <f ca="1" t="shared" si="276"/>
        <v/>
      </c>
      <c r="S305" s="70">
        <f ca="1" t="shared" si="277"/>
        <v>0</v>
      </c>
      <c r="T305" s="31"/>
      <c r="U305" s="67" t="str">
        <f ca="1" t="shared" si="311"/>
        <v/>
      </c>
      <c r="V305" s="67" t="str">
        <f ca="1" t="shared" si="312"/>
        <v/>
      </c>
      <c r="W305" s="67" t="str">
        <f ca="1" t="shared" si="313"/>
        <v/>
      </c>
      <c r="X305" s="67" t="str">
        <f ca="1" t="shared" si="314"/>
        <v/>
      </c>
      <c r="Y305" s="67" t="str">
        <f ca="1" t="shared" si="315"/>
        <v/>
      </c>
      <c r="Z305" s="67" t="str">
        <f ca="1" t="shared" si="316"/>
        <v/>
      </c>
      <c r="AA305" s="67" t="str">
        <f ca="1" t="shared" si="317"/>
        <v/>
      </c>
      <c r="AB305" s="67" t="str">
        <f ca="1" t="shared" si="318"/>
        <v/>
      </c>
      <c r="AQ305" s="70"/>
      <c r="AR305" s="70"/>
      <c r="AS305" s="70">
        <f ca="1" t="shared" si="265"/>
        <v>0</v>
      </c>
      <c r="AT305" s="31"/>
      <c r="BQ305" s="70"/>
      <c r="BR305" s="70"/>
      <c r="BS305" s="70">
        <f ca="1" t="shared" si="266"/>
        <v>0</v>
      </c>
      <c r="BT305" s="31"/>
      <c r="CQ305" s="70"/>
      <c r="CR305" s="70"/>
      <c r="CS305" s="70">
        <f ca="1" t="shared" si="267"/>
        <v>0</v>
      </c>
      <c r="CT305" s="31"/>
      <c r="DQ305" s="70"/>
      <c r="DR305" s="70"/>
      <c r="DS305" s="70">
        <f ca="1" t="shared" si="268"/>
        <v>0</v>
      </c>
      <c r="DT305" s="31"/>
      <c r="EQ305" s="70"/>
      <c r="ER305" s="70"/>
      <c r="ES305" s="70">
        <f ca="1" t="shared" si="269"/>
        <v>0</v>
      </c>
      <c r="ET305" s="31"/>
      <c r="FQ305" s="70"/>
      <c r="FR305" s="70"/>
      <c r="FS305" s="70">
        <f ca="1" t="shared" si="270"/>
        <v>0</v>
      </c>
      <c r="FT305" s="31"/>
      <c r="GQ305" s="70"/>
      <c r="GR305" s="70"/>
      <c r="GS305" s="70">
        <f ca="1" t="shared" si="271"/>
        <v>0</v>
      </c>
      <c r="GT305" s="31"/>
      <c r="HQ305" s="70"/>
      <c r="HR305" s="70"/>
      <c r="HS305" s="70">
        <f ca="1" t="shared" si="272"/>
        <v>0</v>
      </c>
      <c r="HT305" s="31"/>
    </row>
    <row r="306" spans="1:228">
      <c r="A306" s="22" t="str">
        <f>IF(OR(使用指南!$E$30="",比赛操作!$C$10="",$E306=""),"",ROW())</f>
        <v/>
      </c>
      <c r="B306" s="22" t="str">
        <f>IF(OR(使用指南!$E$30="",比赛操作!$C$10="",$E306=""),"",RANK($A306,$A$3:$A$514,1))</f>
        <v/>
      </c>
      <c r="C306" s="22" t="str">
        <f ca="1">IF(OR(使用指南!$E$30="",比赛操作!$C$10="",$E306=""),"",IF(比赛操作!$C$10="抽签编排",RAND(),ROW()-2))</f>
        <v/>
      </c>
      <c r="D306" s="22" t="str">
        <f ca="1" t="shared" si="302"/>
        <v/>
      </c>
      <c r="E306" s="31"/>
      <c r="F306" s="22" t="str">
        <f ca="1">IF(OR(使用指南!$E$30&lt;&gt;"√",COUNTA($E$3:$E$514)&lt;ROW()-2,COUNTBLANK($C$3:$C$514)=512),"",ROW()-2)</f>
        <v/>
      </c>
      <c r="G306" s="22" t="str">
        <f ca="1" t="shared" si="273"/>
        <v/>
      </c>
      <c r="H306" s="31" t="str">
        <f ca="1" t="shared" si="274"/>
        <v/>
      </c>
      <c r="I306" s="31"/>
      <c r="K306" s="22" t="str">
        <f ca="1">IF(OR(使用指南!$E$30&lt;&gt;"√",$F306=""),"",$F306)</f>
        <v/>
      </c>
      <c r="L306" s="22" t="str">
        <f ca="1" t="shared" si="275"/>
        <v/>
      </c>
      <c r="M306" s="39"/>
      <c r="N306" s="39"/>
      <c r="O306" s="39"/>
      <c r="P306" s="66" t="str">
        <f ca="1">IF($K306="","",IF(T306&lt;&gt;"","/",IF(比赛操作!$C$10="手动编排",$M306+$N306,IF(比赛操作!$C$10="抽签编排",417-VLOOKUP(L306,I:K,3,0)))))</f>
        <v/>
      </c>
      <c r="Q306" s="33" t="str">
        <f ca="1">IF($K306="","",IF(T306&lt;&gt;"","/",RANK($P306,$P$3:$P$434)+COUNTIF($P$3:$P306,$P306)-1))</f>
        <v/>
      </c>
      <c r="R306" s="33" t="str">
        <f ca="1" t="shared" si="276"/>
        <v/>
      </c>
      <c r="S306" s="70">
        <f ca="1" t="shared" si="277"/>
        <v>0</v>
      </c>
      <c r="T306" s="31"/>
      <c r="U306" s="67" t="str">
        <f ca="1" t="shared" si="311"/>
        <v/>
      </c>
      <c r="V306" s="67" t="str">
        <f ca="1" t="shared" si="312"/>
        <v/>
      </c>
      <c r="W306" s="67" t="str">
        <f ca="1" t="shared" si="313"/>
        <v/>
      </c>
      <c r="X306" s="67" t="str">
        <f ca="1" t="shared" si="314"/>
        <v/>
      </c>
      <c r="Y306" s="67" t="str">
        <f ca="1" t="shared" si="315"/>
        <v/>
      </c>
      <c r="Z306" s="67" t="str">
        <f ca="1" t="shared" si="316"/>
        <v/>
      </c>
      <c r="AA306" s="67" t="str">
        <f ca="1" t="shared" si="317"/>
        <v/>
      </c>
      <c r="AB306" s="67" t="str">
        <f ca="1" t="shared" si="318"/>
        <v/>
      </c>
      <c r="AQ306" s="70"/>
      <c r="AR306" s="70"/>
      <c r="AS306" s="70">
        <f ca="1" t="shared" si="265"/>
        <v>0</v>
      </c>
      <c r="AT306" s="31"/>
      <c r="BQ306" s="70"/>
      <c r="BR306" s="70"/>
      <c r="BS306" s="70">
        <f ca="1" t="shared" si="266"/>
        <v>0</v>
      </c>
      <c r="BT306" s="31"/>
      <c r="CQ306" s="70"/>
      <c r="CR306" s="70"/>
      <c r="CS306" s="70">
        <f ca="1" t="shared" si="267"/>
        <v>0</v>
      </c>
      <c r="CT306" s="31"/>
      <c r="DQ306" s="70"/>
      <c r="DR306" s="70"/>
      <c r="DS306" s="70">
        <f ca="1" t="shared" si="268"/>
        <v>0</v>
      </c>
      <c r="DT306" s="31"/>
      <c r="EQ306" s="70"/>
      <c r="ER306" s="70"/>
      <c r="ES306" s="70">
        <f ca="1" t="shared" si="269"/>
        <v>0</v>
      </c>
      <c r="ET306" s="31"/>
      <c r="FQ306" s="70"/>
      <c r="FR306" s="70"/>
      <c r="FS306" s="70">
        <f ca="1" t="shared" si="270"/>
        <v>0</v>
      </c>
      <c r="FT306" s="31"/>
      <c r="GQ306" s="70"/>
      <c r="GR306" s="70"/>
      <c r="GS306" s="70">
        <f ca="1" t="shared" si="271"/>
        <v>0</v>
      </c>
      <c r="GT306" s="31"/>
      <c r="HQ306" s="70"/>
      <c r="HR306" s="70"/>
      <c r="HS306" s="70">
        <f ca="1" t="shared" si="272"/>
        <v>0</v>
      </c>
      <c r="HT306" s="31"/>
    </row>
    <row r="307" spans="1:228">
      <c r="A307" s="22" t="str">
        <f>IF(OR(使用指南!$E$30="",比赛操作!$C$10="",$E307=""),"",ROW())</f>
        <v/>
      </c>
      <c r="B307" s="22" t="str">
        <f>IF(OR(使用指南!$E$30="",比赛操作!$C$10="",$E307=""),"",RANK($A307,$A$3:$A$514,1))</f>
        <v/>
      </c>
      <c r="C307" s="22" t="str">
        <f ca="1">IF(OR(使用指南!$E$30="",比赛操作!$C$10="",$E307=""),"",IF(比赛操作!$C$10="抽签编排",RAND(),ROW()-2))</f>
        <v/>
      </c>
      <c r="D307" s="22" t="str">
        <f ca="1" t="shared" si="302"/>
        <v/>
      </c>
      <c r="E307" s="31"/>
      <c r="F307" s="22" t="str">
        <f ca="1">IF(OR(使用指南!$E$30&lt;&gt;"√",COUNTA($E$3:$E$514)&lt;ROW()-2,COUNTBLANK($C$3:$C$514)=512),"",ROW()-2)</f>
        <v/>
      </c>
      <c r="G307" s="22" t="str">
        <f ca="1" t="shared" si="273"/>
        <v/>
      </c>
      <c r="H307" s="31" t="str">
        <f ca="1" t="shared" si="274"/>
        <v/>
      </c>
      <c r="I307" s="31"/>
      <c r="K307" s="22" t="str">
        <f ca="1">IF(OR(使用指南!$E$30&lt;&gt;"√",$F307=""),"",$F307)</f>
        <v/>
      </c>
      <c r="L307" s="22" t="str">
        <f ca="1" t="shared" si="275"/>
        <v/>
      </c>
      <c r="M307" s="39"/>
      <c r="N307" s="39"/>
      <c r="O307" s="39"/>
      <c r="P307" s="66" t="str">
        <f ca="1">IF($K307="","",IF(T307&lt;&gt;"","/",IF(比赛操作!$C$10="手动编排",$M307+$N307,IF(比赛操作!$C$10="抽签编排",417-VLOOKUP(L307,I:K,3,0)))))</f>
        <v/>
      </c>
      <c r="Q307" s="33" t="str">
        <f ca="1">IF($K307="","",IF(T307&lt;&gt;"","/",RANK($P307,$P$3:$P$434)+COUNTIF($P$3:$P307,$P307)-1))</f>
        <v/>
      </c>
      <c r="R307" s="33" t="str">
        <f ca="1" t="shared" si="276"/>
        <v/>
      </c>
      <c r="S307" s="70">
        <f ca="1" t="shared" si="277"/>
        <v>0</v>
      </c>
      <c r="T307" s="31"/>
      <c r="U307" s="67" t="str">
        <f ca="1" t="shared" si="311"/>
        <v/>
      </c>
      <c r="V307" s="67" t="str">
        <f ca="1" t="shared" si="312"/>
        <v/>
      </c>
      <c r="W307" s="67" t="str">
        <f ca="1" t="shared" si="313"/>
        <v/>
      </c>
      <c r="X307" s="67" t="str">
        <f ca="1" t="shared" si="314"/>
        <v/>
      </c>
      <c r="Y307" s="67" t="str">
        <f ca="1" t="shared" si="315"/>
        <v/>
      </c>
      <c r="Z307" s="67" t="str">
        <f ca="1" t="shared" si="316"/>
        <v/>
      </c>
      <c r="AA307" s="67" t="str">
        <f ca="1" t="shared" si="317"/>
        <v/>
      </c>
      <c r="AB307" s="67" t="str">
        <f ca="1" t="shared" si="318"/>
        <v/>
      </c>
      <c r="AQ307" s="70"/>
      <c r="AR307" s="70"/>
      <c r="AS307" s="70">
        <f ca="1" t="shared" si="265"/>
        <v>0</v>
      </c>
      <c r="AT307" s="31"/>
      <c r="BQ307" s="70"/>
      <c r="BR307" s="70"/>
      <c r="BS307" s="70">
        <f ca="1" t="shared" si="266"/>
        <v>0</v>
      </c>
      <c r="BT307" s="31"/>
      <c r="CQ307" s="70"/>
      <c r="CR307" s="70"/>
      <c r="CS307" s="70">
        <f ca="1" t="shared" si="267"/>
        <v>0</v>
      </c>
      <c r="CT307" s="31"/>
      <c r="DQ307" s="70"/>
      <c r="DR307" s="70"/>
      <c r="DS307" s="70">
        <f ca="1" t="shared" si="268"/>
        <v>0</v>
      </c>
      <c r="DT307" s="31"/>
      <c r="EQ307" s="70"/>
      <c r="ER307" s="70"/>
      <c r="ES307" s="70">
        <f ca="1" t="shared" si="269"/>
        <v>0</v>
      </c>
      <c r="ET307" s="31"/>
      <c r="FQ307" s="70"/>
      <c r="FR307" s="70"/>
      <c r="FS307" s="70">
        <f ca="1" t="shared" si="270"/>
        <v>0</v>
      </c>
      <c r="FT307" s="31"/>
      <c r="GQ307" s="70"/>
      <c r="GR307" s="70"/>
      <c r="GS307" s="70">
        <f ca="1" t="shared" si="271"/>
        <v>0</v>
      </c>
      <c r="GT307" s="31"/>
      <c r="HQ307" s="70"/>
      <c r="HR307" s="70"/>
      <c r="HS307" s="70">
        <f ca="1" t="shared" si="272"/>
        <v>0</v>
      </c>
      <c r="HT307" s="31"/>
    </row>
    <row r="308" spans="1:228">
      <c r="A308" s="22" t="str">
        <f>IF(OR(使用指南!$E$30="",比赛操作!$C$10="",$E308=""),"",ROW())</f>
        <v/>
      </c>
      <c r="B308" s="22" t="str">
        <f>IF(OR(使用指南!$E$30="",比赛操作!$C$10="",$E308=""),"",RANK($A308,$A$3:$A$514,1))</f>
        <v/>
      </c>
      <c r="C308" s="22" t="str">
        <f ca="1">IF(OR(使用指南!$E$30="",比赛操作!$C$10="",$E308=""),"",IF(比赛操作!$C$10="抽签编排",RAND(),ROW()-2))</f>
        <v/>
      </c>
      <c r="D308" s="22" t="str">
        <f ca="1" t="shared" si="302"/>
        <v/>
      </c>
      <c r="E308" s="31"/>
      <c r="F308" s="22" t="str">
        <f ca="1">IF(OR(使用指南!$E$30&lt;&gt;"√",COUNTA($E$3:$E$514)&lt;ROW()-2,COUNTBLANK($C$3:$C$514)=512),"",ROW()-2)</f>
        <v/>
      </c>
      <c r="G308" s="22" t="str">
        <f ca="1" t="shared" si="273"/>
        <v/>
      </c>
      <c r="H308" s="31" t="str">
        <f ca="1" t="shared" si="274"/>
        <v/>
      </c>
      <c r="I308" s="31"/>
      <c r="K308" s="22" t="str">
        <f ca="1">IF(OR(使用指南!$E$30&lt;&gt;"√",$F308=""),"",$F308)</f>
        <v/>
      </c>
      <c r="L308" s="22" t="str">
        <f ca="1" t="shared" si="275"/>
        <v/>
      </c>
      <c r="M308" s="39"/>
      <c r="N308" s="39"/>
      <c r="O308" s="39"/>
      <c r="P308" s="66" t="str">
        <f ca="1">IF($K308="","",IF(T308&lt;&gt;"","/",IF(比赛操作!$C$10="手动编排",$M308+$N308,IF(比赛操作!$C$10="抽签编排",417-VLOOKUP(L308,I:K,3,0)))))</f>
        <v/>
      </c>
      <c r="Q308" s="33" t="str">
        <f ca="1">IF($K308="","",IF(T308&lt;&gt;"","/",RANK($P308,$P$3:$P$434)+COUNTIF($P$3:$P308,$P308)-1))</f>
        <v/>
      </c>
      <c r="R308" s="33" t="str">
        <f ca="1" t="shared" si="276"/>
        <v/>
      </c>
      <c r="S308" s="70">
        <f ca="1" t="shared" si="277"/>
        <v>0</v>
      </c>
      <c r="T308" s="31"/>
      <c r="U308" s="67" t="str">
        <f ca="1" t="shared" si="311"/>
        <v/>
      </c>
      <c r="V308" s="67" t="str">
        <f ca="1" t="shared" si="312"/>
        <v/>
      </c>
      <c r="W308" s="67" t="str">
        <f ca="1" t="shared" si="313"/>
        <v/>
      </c>
      <c r="X308" s="67" t="str">
        <f ca="1" t="shared" si="314"/>
        <v/>
      </c>
      <c r="Y308" s="67" t="str">
        <f ca="1" t="shared" si="315"/>
        <v/>
      </c>
      <c r="Z308" s="67" t="str">
        <f ca="1" t="shared" si="316"/>
        <v/>
      </c>
      <c r="AA308" s="67" t="str">
        <f ca="1" t="shared" si="317"/>
        <v/>
      </c>
      <c r="AB308" s="67" t="str">
        <f ca="1" t="shared" si="318"/>
        <v/>
      </c>
      <c r="AQ308" s="70"/>
      <c r="AR308" s="70"/>
      <c r="AS308" s="70">
        <f ca="1" t="shared" si="265"/>
        <v>0</v>
      </c>
      <c r="AT308" s="31"/>
      <c r="BQ308" s="70"/>
      <c r="BR308" s="70"/>
      <c r="BS308" s="70">
        <f ca="1" t="shared" si="266"/>
        <v>0</v>
      </c>
      <c r="BT308" s="31"/>
      <c r="CQ308" s="70"/>
      <c r="CR308" s="70"/>
      <c r="CS308" s="70">
        <f ca="1" t="shared" si="267"/>
        <v>0</v>
      </c>
      <c r="CT308" s="31"/>
      <c r="DQ308" s="70"/>
      <c r="DR308" s="70"/>
      <c r="DS308" s="70">
        <f ca="1" t="shared" si="268"/>
        <v>0</v>
      </c>
      <c r="DT308" s="31"/>
      <c r="EQ308" s="70"/>
      <c r="ER308" s="70"/>
      <c r="ES308" s="70">
        <f ca="1" t="shared" si="269"/>
        <v>0</v>
      </c>
      <c r="ET308" s="31"/>
      <c r="FQ308" s="70"/>
      <c r="FR308" s="70"/>
      <c r="FS308" s="70">
        <f ca="1" t="shared" si="270"/>
        <v>0</v>
      </c>
      <c r="FT308" s="31"/>
      <c r="GQ308" s="70"/>
      <c r="GR308" s="70"/>
      <c r="GS308" s="70">
        <f ca="1" t="shared" si="271"/>
        <v>0</v>
      </c>
      <c r="GT308" s="31"/>
      <c r="HQ308" s="70"/>
      <c r="HR308" s="70"/>
      <c r="HS308" s="70">
        <f ca="1" t="shared" si="272"/>
        <v>0</v>
      </c>
      <c r="HT308" s="31"/>
    </row>
    <row r="309" spans="1:228">
      <c r="A309" s="22" t="str">
        <f>IF(OR(使用指南!$E$30="",比赛操作!$C$10="",$E309=""),"",ROW())</f>
        <v/>
      </c>
      <c r="B309" s="22" t="str">
        <f>IF(OR(使用指南!$E$30="",比赛操作!$C$10="",$E309=""),"",RANK($A309,$A$3:$A$514,1))</f>
        <v/>
      </c>
      <c r="C309" s="22" t="str">
        <f ca="1">IF(OR(使用指南!$E$30="",比赛操作!$C$10="",$E309=""),"",IF(比赛操作!$C$10="抽签编排",RAND(),ROW()-2))</f>
        <v/>
      </c>
      <c r="D309" s="22" t="str">
        <f ca="1" t="shared" si="302"/>
        <v/>
      </c>
      <c r="E309" s="31"/>
      <c r="F309" s="22" t="str">
        <f ca="1">IF(OR(使用指南!$E$30&lt;&gt;"√",COUNTA($E$3:$E$514)&lt;ROW()-2,COUNTBLANK($C$3:$C$514)=512),"",ROW()-2)</f>
        <v/>
      </c>
      <c r="G309" s="22" t="str">
        <f ca="1" t="shared" si="273"/>
        <v/>
      </c>
      <c r="H309" s="31" t="str">
        <f ca="1" t="shared" si="274"/>
        <v/>
      </c>
      <c r="I309" s="31"/>
      <c r="K309" s="22" t="str">
        <f ca="1">IF(OR(使用指南!$E$30&lt;&gt;"√",$F309=""),"",$F309)</f>
        <v/>
      </c>
      <c r="L309" s="22" t="str">
        <f ca="1" t="shared" si="275"/>
        <v/>
      </c>
      <c r="M309" s="39"/>
      <c r="N309" s="39"/>
      <c r="O309" s="39"/>
      <c r="P309" s="66" t="str">
        <f ca="1">IF($K309="","",IF(T309&lt;&gt;"","/",IF(比赛操作!$C$10="手动编排",$M309+$N309,IF(比赛操作!$C$10="抽签编排",417-VLOOKUP(L309,I:K,3,0)))))</f>
        <v/>
      </c>
      <c r="Q309" s="33" t="str">
        <f ca="1">IF($K309="","",IF(T309&lt;&gt;"","/",RANK($P309,$P$3:$P$434)+COUNTIF($P$3:$P309,$P309)-1))</f>
        <v/>
      </c>
      <c r="R309" s="33" t="str">
        <f ca="1" t="shared" si="276"/>
        <v/>
      </c>
      <c r="S309" s="70">
        <f ca="1" t="shared" si="277"/>
        <v>0</v>
      </c>
      <c r="T309" s="31"/>
      <c r="U309" s="67" t="str">
        <f ca="1" t="shared" si="311"/>
        <v/>
      </c>
      <c r="V309" s="67" t="str">
        <f ca="1" t="shared" si="312"/>
        <v/>
      </c>
      <c r="W309" s="67" t="str">
        <f ca="1" t="shared" si="313"/>
        <v/>
      </c>
      <c r="X309" s="67" t="str">
        <f ca="1" t="shared" si="314"/>
        <v/>
      </c>
      <c r="Y309" s="67" t="str">
        <f ca="1" t="shared" si="315"/>
        <v/>
      </c>
      <c r="Z309" s="67" t="str">
        <f ca="1" t="shared" si="316"/>
        <v/>
      </c>
      <c r="AA309" s="67" t="str">
        <f ca="1" t="shared" si="317"/>
        <v/>
      </c>
      <c r="AB309" s="67" t="str">
        <f ca="1" t="shared" si="318"/>
        <v/>
      </c>
      <c r="AQ309" s="70"/>
      <c r="AR309" s="70"/>
      <c r="AS309" s="70">
        <f ca="1" t="shared" si="265"/>
        <v>0</v>
      </c>
      <c r="AT309" s="31"/>
      <c r="BQ309" s="70"/>
      <c r="BR309" s="70"/>
      <c r="BS309" s="70">
        <f ca="1" t="shared" si="266"/>
        <v>0</v>
      </c>
      <c r="BT309" s="31"/>
      <c r="CQ309" s="70"/>
      <c r="CR309" s="70"/>
      <c r="CS309" s="70">
        <f ca="1" t="shared" si="267"/>
        <v>0</v>
      </c>
      <c r="CT309" s="31"/>
      <c r="DQ309" s="70"/>
      <c r="DR309" s="70"/>
      <c r="DS309" s="70">
        <f ca="1" t="shared" si="268"/>
        <v>0</v>
      </c>
      <c r="DT309" s="31"/>
      <c r="EQ309" s="70"/>
      <c r="ER309" s="70"/>
      <c r="ES309" s="70">
        <f ca="1" t="shared" si="269"/>
        <v>0</v>
      </c>
      <c r="ET309" s="31"/>
      <c r="FQ309" s="70"/>
      <c r="FR309" s="70"/>
      <c r="FS309" s="70">
        <f ca="1" t="shared" si="270"/>
        <v>0</v>
      </c>
      <c r="FT309" s="31"/>
      <c r="GQ309" s="70"/>
      <c r="GR309" s="70"/>
      <c r="GS309" s="70">
        <f ca="1" t="shared" si="271"/>
        <v>0</v>
      </c>
      <c r="GT309" s="31"/>
      <c r="HQ309" s="70"/>
      <c r="HR309" s="70"/>
      <c r="HS309" s="70">
        <f ca="1" t="shared" si="272"/>
        <v>0</v>
      </c>
      <c r="HT309" s="31"/>
    </row>
    <row r="310" spans="1:228">
      <c r="A310" s="22" t="str">
        <f>IF(OR(使用指南!$E$30="",比赛操作!$C$10="",$E310=""),"",ROW())</f>
        <v/>
      </c>
      <c r="B310" s="22" t="str">
        <f>IF(OR(使用指南!$E$30="",比赛操作!$C$10="",$E310=""),"",RANK($A310,$A$3:$A$514,1))</f>
        <v/>
      </c>
      <c r="C310" s="22" t="str">
        <f ca="1">IF(OR(使用指南!$E$30="",比赛操作!$C$10="",$E310=""),"",IF(比赛操作!$C$10="抽签编排",RAND(),ROW()-2))</f>
        <v/>
      </c>
      <c r="D310" s="22" t="str">
        <f ca="1" t="shared" si="302"/>
        <v/>
      </c>
      <c r="E310" s="31"/>
      <c r="F310" s="22" t="str">
        <f ca="1">IF(OR(使用指南!$E$30&lt;&gt;"√",COUNTA($E$3:$E$514)&lt;ROW()-2,COUNTBLANK($C$3:$C$514)=512),"",ROW()-2)</f>
        <v/>
      </c>
      <c r="G310" s="22" t="str">
        <f ca="1" t="shared" si="273"/>
        <v/>
      </c>
      <c r="H310" s="31" t="str">
        <f ca="1" t="shared" si="274"/>
        <v/>
      </c>
      <c r="I310" s="31"/>
      <c r="K310" s="22" t="str">
        <f ca="1">IF(OR(使用指南!$E$30&lt;&gt;"√",$F310=""),"",$F310)</f>
        <v/>
      </c>
      <c r="L310" s="22" t="str">
        <f ca="1" t="shared" si="275"/>
        <v/>
      </c>
      <c r="M310" s="39"/>
      <c r="N310" s="39"/>
      <c r="O310" s="39"/>
      <c r="P310" s="66" t="str">
        <f ca="1">IF($K310="","",IF(T310&lt;&gt;"","/",IF(比赛操作!$C$10="手动编排",$M310+$N310,IF(比赛操作!$C$10="抽签编排",417-VLOOKUP(L310,I:K,3,0)))))</f>
        <v/>
      </c>
      <c r="Q310" s="33" t="str">
        <f ca="1">IF($K310="","",IF(T310&lt;&gt;"","/",RANK($P310,$P$3:$P$434)+COUNTIF($P$3:$P310,$P310)-1))</f>
        <v/>
      </c>
      <c r="R310" s="33" t="str">
        <f ca="1" t="shared" si="276"/>
        <v/>
      </c>
      <c r="S310" s="70">
        <f ca="1" t="shared" si="277"/>
        <v>0</v>
      </c>
      <c r="T310" s="31"/>
      <c r="U310" s="67" t="str">
        <f ca="1" t="shared" si="311"/>
        <v/>
      </c>
      <c r="V310" s="67" t="str">
        <f ca="1" t="shared" si="312"/>
        <v/>
      </c>
      <c r="W310" s="67" t="str">
        <f ca="1" t="shared" si="313"/>
        <v/>
      </c>
      <c r="X310" s="67" t="str">
        <f ca="1" t="shared" si="314"/>
        <v/>
      </c>
      <c r="Y310" s="67" t="str">
        <f ca="1" t="shared" si="315"/>
        <v/>
      </c>
      <c r="Z310" s="67" t="str">
        <f ca="1" t="shared" si="316"/>
        <v/>
      </c>
      <c r="AA310" s="67" t="str">
        <f ca="1" t="shared" si="317"/>
        <v/>
      </c>
      <c r="AB310" s="67" t="str">
        <f ca="1" t="shared" si="318"/>
        <v/>
      </c>
      <c r="AQ310" s="70"/>
      <c r="AR310" s="70"/>
      <c r="AS310" s="70">
        <f ca="1" t="shared" si="265"/>
        <v>0</v>
      </c>
      <c r="AT310" s="31"/>
      <c r="BQ310" s="70"/>
      <c r="BR310" s="70"/>
      <c r="BS310" s="70">
        <f ca="1" t="shared" si="266"/>
        <v>0</v>
      </c>
      <c r="BT310" s="31"/>
      <c r="CQ310" s="70"/>
      <c r="CR310" s="70"/>
      <c r="CS310" s="70">
        <f ca="1" t="shared" si="267"/>
        <v>0</v>
      </c>
      <c r="CT310" s="31"/>
      <c r="DQ310" s="70"/>
      <c r="DR310" s="70"/>
      <c r="DS310" s="70">
        <f ca="1" t="shared" si="268"/>
        <v>0</v>
      </c>
      <c r="DT310" s="31"/>
      <c r="EQ310" s="70"/>
      <c r="ER310" s="70"/>
      <c r="ES310" s="70">
        <f ca="1" t="shared" si="269"/>
        <v>0</v>
      </c>
      <c r="ET310" s="31"/>
      <c r="FQ310" s="70"/>
      <c r="FR310" s="70"/>
      <c r="FS310" s="70">
        <f ca="1" t="shared" si="270"/>
        <v>0</v>
      </c>
      <c r="FT310" s="31"/>
      <c r="GQ310" s="70"/>
      <c r="GR310" s="70"/>
      <c r="GS310" s="70">
        <f ca="1" t="shared" si="271"/>
        <v>0</v>
      </c>
      <c r="GT310" s="31"/>
      <c r="HQ310" s="70"/>
      <c r="HR310" s="70"/>
      <c r="HS310" s="70">
        <f ca="1" t="shared" si="272"/>
        <v>0</v>
      </c>
      <c r="HT310" s="31"/>
    </row>
    <row r="311" spans="1:228">
      <c r="A311" s="22" t="str">
        <f>IF(OR(使用指南!$E$30="",比赛操作!$C$10="",$E311=""),"",ROW())</f>
        <v/>
      </c>
      <c r="B311" s="22" t="str">
        <f>IF(OR(使用指南!$E$30="",比赛操作!$C$10="",$E311=""),"",RANK($A311,$A$3:$A$514,1))</f>
        <v/>
      </c>
      <c r="C311" s="22" t="str">
        <f ca="1">IF(OR(使用指南!$E$30="",比赛操作!$C$10="",$E311=""),"",IF(比赛操作!$C$10="抽签编排",RAND(),ROW()-2))</f>
        <v/>
      </c>
      <c r="D311" s="22" t="str">
        <f ca="1" t="shared" si="302"/>
        <v/>
      </c>
      <c r="E311" s="31"/>
      <c r="F311" s="22" t="str">
        <f ca="1">IF(OR(使用指南!$E$30&lt;&gt;"√",COUNTA($E$3:$E$514)&lt;ROW()-2,COUNTBLANK($C$3:$C$514)=512),"",ROW()-2)</f>
        <v/>
      </c>
      <c r="G311" s="22" t="str">
        <f ca="1" t="shared" si="273"/>
        <v/>
      </c>
      <c r="H311" s="31" t="str">
        <f ca="1" t="shared" si="274"/>
        <v/>
      </c>
      <c r="I311" s="31"/>
      <c r="K311" s="22" t="str">
        <f ca="1">IF(OR(使用指南!$E$30&lt;&gt;"√",$F311=""),"",$F311)</f>
        <v/>
      </c>
      <c r="L311" s="22" t="str">
        <f ca="1" t="shared" si="275"/>
        <v/>
      </c>
      <c r="M311" s="39"/>
      <c r="N311" s="39"/>
      <c r="O311" s="39"/>
      <c r="P311" s="66" t="str">
        <f ca="1">IF($K311="","",IF(T311&lt;&gt;"","/",IF(比赛操作!$C$10="手动编排",$M311+$N311,IF(比赛操作!$C$10="抽签编排",417-VLOOKUP(L311,I:K,3,0)))))</f>
        <v/>
      </c>
      <c r="Q311" s="33" t="str">
        <f ca="1">IF($K311="","",IF(T311&lt;&gt;"","/",RANK($P311,$P$3:$P$434)+COUNTIF($P$3:$P311,$P311)-1))</f>
        <v/>
      </c>
      <c r="R311" s="33" t="str">
        <f ca="1" t="shared" si="276"/>
        <v/>
      </c>
      <c r="S311" s="70">
        <f ca="1" t="shared" si="277"/>
        <v>0</v>
      </c>
      <c r="T311" s="31"/>
      <c r="U311" s="67" t="str">
        <f ca="1" t="shared" si="311"/>
        <v/>
      </c>
      <c r="V311" s="67" t="str">
        <f ca="1" t="shared" si="312"/>
        <v/>
      </c>
      <c r="W311" s="67" t="str">
        <f ca="1" t="shared" si="313"/>
        <v/>
      </c>
      <c r="X311" s="67" t="str">
        <f ca="1" t="shared" si="314"/>
        <v/>
      </c>
      <c r="Y311" s="67" t="str">
        <f ca="1" t="shared" si="315"/>
        <v/>
      </c>
      <c r="Z311" s="67" t="str">
        <f ca="1" t="shared" si="316"/>
        <v/>
      </c>
      <c r="AA311" s="67" t="str">
        <f ca="1" t="shared" si="317"/>
        <v/>
      </c>
      <c r="AB311" s="67" t="str">
        <f ca="1" t="shared" si="318"/>
        <v/>
      </c>
      <c r="AQ311" s="70"/>
      <c r="AR311" s="70"/>
      <c r="AS311" s="70">
        <f ca="1" t="shared" si="265"/>
        <v>0</v>
      </c>
      <c r="AT311" s="31"/>
      <c r="BQ311" s="70"/>
      <c r="BR311" s="70"/>
      <c r="BS311" s="70">
        <f ca="1" t="shared" si="266"/>
        <v>0</v>
      </c>
      <c r="BT311" s="31"/>
      <c r="CQ311" s="70"/>
      <c r="CR311" s="70"/>
      <c r="CS311" s="70">
        <f ca="1" t="shared" si="267"/>
        <v>0</v>
      </c>
      <c r="CT311" s="31"/>
      <c r="DQ311" s="70"/>
      <c r="DR311" s="70"/>
      <c r="DS311" s="70">
        <f ca="1" t="shared" si="268"/>
        <v>0</v>
      </c>
      <c r="DT311" s="31"/>
      <c r="EQ311" s="70"/>
      <c r="ER311" s="70"/>
      <c r="ES311" s="70">
        <f ca="1" t="shared" si="269"/>
        <v>0</v>
      </c>
      <c r="ET311" s="31"/>
      <c r="FQ311" s="70"/>
      <c r="FR311" s="70"/>
      <c r="FS311" s="70">
        <f ca="1" t="shared" si="270"/>
        <v>0</v>
      </c>
      <c r="FT311" s="31"/>
      <c r="GQ311" s="70"/>
      <c r="GR311" s="70"/>
      <c r="GS311" s="70">
        <f ca="1" t="shared" si="271"/>
        <v>0</v>
      </c>
      <c r="GT311" s="31"/>
      <c r="HQ311" s="70"/>
      <c r="HR311" s="70"/>
      <c r="HS311" s="70">
        <f ca="1" t="shared" si="272"/>
        <v>0</v>
      </c>
      <c r="HT311" s="31"/>
    </row>
    <row r="312" spans="1:228">
      <c r="A312" s="22" t="str">
        <f>IF(OR(使用指南!$E$30="",比赛操作!$C$10="",$E312=""),"",ROW())</f>
        <v/>
      </c>
      <c r="B312" s="22" t="str">
        <f>IF(OR(使用指南!$E$30="",比赛操作!$C$10="",$E312=""),"",RANK($A312,$A$3:$A$514,1))</f>
        <v/>
      </c>
      <c r="C312" s="22" t="str">
        <f ca="1">IF(OR(使用指南!$E$30="",比赛操作!$C$10="",$E312=""),"",IF(比赛操作!$C$10="抽签编排",RAND(),ROW()-2))</f>
        <v/>
      </c>
      <c r="D312" s="22" t="str">
        <f ca="1" t="shared" si="302"/>
        <v/>
      </c>
      <c r="E312" s="31"/>
      <c r="F312" s="22" t="str">
        <f ca="1">IF(OR(使用指南!$E$30&lt;&gt;"√",COUNTA($E$3:$E$514)&lt;ROW()-2,COUNTBLANK($C$3:$C$514)=512),"",ROW()-2)</f>
        <v/>
      </c>
      <c r="G312" s="22" t="str">
        <f ca="1" t="shared" si="273"/>
        <v/>
      </c>
      <c r="H312" s="31" t="str">
        <f ca="1" t="shared" si="274"/>
        <v/>
      </c>
      <c r="I312" s="31"/>
      <c r="K312" s="22" t="str">
        <f ca="1">IF(OR(使用指南!$E$30&lt;&gt;"√",$F312=""),"",$F312)</f>
        <v/>
      </c>
      <c r="L312" s="22" t="str">
        <f ca="1" t="shared" si="275"/>
        <v/>
      </c>
      <c r="M312" s="39"/>
      <c r="N312" s="39"/>
      <c r="O312" s="39"/>
      <c r="P312" s="66" t="str">
        <f ca="1">IF($K312="","",IF(T312&lt;&gt;"","/",IF(比赛操作!$C$10="手动编排",$M312+$N312,IF(比赛操作!$C$10="抽签编排",417-VLOOKUP(L312,I:K,3,0)))))</f>
        <v/>
      </c>
      <c r="Q312" s="33" t="str">
        <f ca="1">IF($K312="","",IF(T312&lt;&gt;"","/",RANK($P312,$P$3:$P$434)+COUNTIF($P$3:$P312,$P312)-1))</f>
        <v/>
      </c>
      <c r="R312" s="33" t="str">
        <f ca="1" t="shared" si="276"/>
        <v/>
      </c>
      <c r="S312" s="70">
        <f ca="1" t="shared" si="277"/>
        <v>0</v>
      </c>
      <c r="T312" s="31"/>
      <c r="U312" s="67" t="str">
        <f ca="1" t="shared" si="311"/>
        <v/>
      </c>
      <c r="V312" s="67" t="str">
        <f ca="1" t="shared" si="312"/>
        <v/>
      </c>
      <c r="W312" s="67" t="str">
        <f ca="1" t="shared" si="313"/>
        <v/>
      </c>
      <c r="X312" s="67" t="str">
        <f ca="1" t="shared" si="314"/>
        <v/>
      </c>
      <c r="Y312" s="67" t="str">
        <f ca="1" t="shared" si="315"/>
        <v/>
      </c>
      <c r="Z312" s="67" t="str">
        <f ca="1" t="shared" si="316"/>
        <v/>
      </c>
      <c r="AA312" s="67" t="str">
        <f ca="1" t="shared" si="317"/>
        <v/>
      </c>
      <c r="AB312" s="67" t="str">
        <f ca="1" t="shared" si="318"/>
        <v/>
      </c>
      <c r="AQ312" s="70"/>
      <c r="AR312" s="70"/>
      <c r="AS312" s="70">
        <f ca="1" t="shared" si="265"/>
        <v>0</v>
      </c>
      <c r="AT312" s="31"/>
      <c r="BQ312" s="70"/>
      <c r="BR312" s="70"/>
      <c r="BS312" s="70">
        <f ca="1" t="shared" si="266"/>
        <v>0</v>
      </c>
      <c r="BT312" s="31"/>
      <c r="CQ312" s="70"/>
      <c r="CR312" s="70"/>
      <c r="CS312" s="70">
        <f ca="1" t="shared" si="267"/>
        <v>0</v>
      </c>
      <c r="CT312" s="31"/>
      <c r="DQ312" s="70"/>
      <c r="DR312" s="70"/>
      <c r="DS312" s="70">
        <f ca="1" t="shared" si="268"/>
        <v>0</v>
      </c>
      <c r="DT312" s="31"/>
      <c r="EQ312" s="70"/>
      <c r="ER312" s="70"/>
      <c r="ES312" s="70">
        <f ca="1" t="shared" si="269"/>
        <v>0</v>
      </c>
      <c r="ET312" s="31"/>
      <c r="FQ312" s="70"/>
      <c r="FR312" s="70"/>
      <c r="FS312" s="70">
        <f ca="1" t="shared" si="270"/>
        <v>0</v>
      </c>
      <c r="FT312" s="31"/>
      <c r="GQ312" s="70"/>
      <c r="GR312" s="70"/>
      <c r="GS312" s="70">
        <f ca="1" t="shared" si="271"/>
        <v>0</v>
      </c>
      <c r="GT312" s="31"/>
      <c r="HQ312" s="70"/>
      <c r="HR312" s="70"/>
      <c r="HS312" s="70">
        <f ca="1" t="shared" si="272"/>
        <v>0</v>
      </c>
      <c r="HT312" s="31"/>
    </row>
    <row r="313" spans="1:228">
      <c r="A313" s="22" t="str">
        <f>IF(OR(使用指南!$E$30="",比赛操作!$C$10="",$E313=""),"",ROW())</f>
        <v/>
      </c>
      <c r="B313" s="22" t="str">
        <f>IF(OR(使用指南!$E$30="",比赛操作!$C$10="",$E313=""),"",RANK($A313,$A$3:$A$514,1))</f>
        <v/>
      </c>
      <c r="C313" s="22" t="str">
        <f ca="1">IF(OR(使用指南!$E$30="",比赛操作!$C$10="",$E313=""),"",IF(比赛操作!$C$10="抽签编排",RAND(),ROW()-2))</f>
        <v/>
      </c>
      <c r="D313" s="22" t="str">
        <f ca="1" t="shared" si="302"/>
        <v/>
      </c>
      <c r="E313" s="31"/>
      <c r="F313" s="22" t="str">
        <f ca="1">IF(OR(使用指南!$E$30&lt;&gt;"√",COUNTA($E$3:$E$514)&lt;ROW()-2,COUNTBLANK($C$3:$C$514)=512),"",ROW()-2)</f>
        <v/>
      </c>
      <c r="G313" s="22" t="str">
        <f ca="1" t="shared" si="273"/>
        <v/>
      </c>
      <c r="H313" s="31" t="str">
        <f ca="1" t="shared" si="274"/>
        <v/>
      </c>
      <c r="I313" s="31"/>
      <c r="K313" s="22" t="str">
        <f ca="1">IF(OR(使用指南!$E$30&lt;&gt;"√",$F313=""),"",$F313)</f>
        <v/>
      </c>
      <c r="L313" s="22" t="str">
        <f ca="1" t="shared" si="275"/>
        <v/>
      </c>
      <c r="M313" s="39"/>
      <c r="N313" s="39"/>
      <c r="O313" s="39"/>
      <c r="P313" s="66" t="str">
        <f ca="1">IF($K313="","",IF(T313&lt;&gt;"","/",IF(比赛操作!$C$10="手动编排",$M313+$N313,IF(比赛操作!$C$10="抽签编排",417-VLOOKUP(L313,I:K,3,0)))))</f>
        <v/>
      </c>
      <c r="Q313" s="33" t="str">
        <f ca="1">IF($K313="","",IF(T313&lt;&gt;"","/",RANK($P313,$P$3:$P$434)+COUNTIF($P$3:$P313,$P313)-1))</f>
        <v/>
      </c>
      <c r="R313" s="33" t="str">
        <f ca="1" t="shared" si="276"/>
        <v/>
      </c>
      <c r="S313" s="70">
        <f ca="1" t="shared" si="277"/>
        <v>0</v>
      </c>
      <c r="T313" s="31"/>
      <c r="U313" s="67" t="str">
        <f ca="1" t="shared" si="311"/>
        <v/>
      </c>
      <c r="V313" s="67" t="str">
        <f ca="1" t="shared" si="312"/>
        <v/>
      </c>
      <c r="W313" s="67" t="str">
        <f ca="1" t="shared" si="313"/>
        <v/>
      </c>
      <c r="X313" s="67" t="str">
        <f ca="1" t="shared" si="314"/>
        <v/>
      </c>
      <c r="Y313" s="67" t="str">
        <f ca="1" t="shared" si="315"/>
        <v/>
      </c>
      <c r="Z313" s="67" t="str">
        <f ca="1" t="shared" si="316"/>
        <v/>
      </c>
      <c r="AA313" s="67" t="str">
        <f ca="1" t="shared" si="317"/>
        <v/>
      </c>
      <c r="AB313" s="67" t="str">
        <f ca="1" t="shared" si="318"/>
        <v/>
      </c>
      <c r="AQ313" s="70"/>
      <c r="AR313" s="70"/>
      <c r="AS313" s="70">
        <f ca="1" t="shared" si="265"/>
        <v>0</v>
      </c>
      <c r="AT313" s="31"/>
      <c r="BQ313" s="70"/>
      <c r="BR313" s="70"/>
      <c r="BS313" s="70">
        <f ca="1" t="shared" si="266"/>
        <v>0</v>
      </c>
      <c r="BT313" s="31"/>
      <c r="CQ313" s="70"/>
      <c r="CR313" s="70"/>
      <c r="CS313" s="70">
        <f ca="1" t="shared" si="267"/>
        <v>0</v>
      </c>
      <c r="CT313" s="31"/>
      <c r="DQ313" s="70"/>
      <c r="DR313" s="70"/>
      <c r="DS313" s="70">
        <f ca="1" t="shared" si="268"/>
        <v>0</v>
      </c>
      <c r="DT313" s="31"/>
      <c r="EQ313" s="70"/>
      <c r="ER313" s="70"/>
      <c r="ES313" s="70">
        <f ca="1" t="shared" si="269"/>
        <v>0</v>
      </c>
      <c r="ET313" s="31"/>
      <c r="FQ313" s="70"/>
      <c r="FR313" s="70"/>
      <c r="FS313" s="70">
        <f ca="1" t="shared" si="270"/>
        <v>0</v>
      </c>
      <c r="FT313" s="31"/>
      <c r="GQ313" s="70"/>
      <c r="GR313" s="70"/>
      <c r="GS313" s="70">
        <f ca="1" t="shared" si="271"/>
        <v>0</v>
      </c>
      <c r="GT313" s="31"/>
      <c r="HQ313" s="70"/>
      <c r="HR313" s="70"/>
      <c r="HS313" s="70">
        <f ca="1" t="shared" si="272"/>
        <v>0</v>
      </c>
      <c r="HT313" s="31"/>
    </row>
    <row r="314" spans="1:228">
      <c r="A314" s="22" t="str">
        <f>IF(OR(使用指南!$E$30="",比赛操作!$C$10="",$E314=""),"",ROW())</f>
        <v/>
      </c>
      <c r="B314" s="22" t="str">
        <f>IF(OR(使用指南!$E$30="",比赛操作!$C$10="",$E314=""),"",RANK($A314,$A$3:$A$514,1))</f>
        <v/>
      </c>
      <c r="C314" s="22" t="str">
        <f ca="1">IF(OR(使用指南!$E$30="",比赛操作!$C$10="",$E314=""),"",IF(比赛操作!$C$10="抽签编排",RAND(),ROW()-2))</f>
        <v/>
      </c>
      <c r="D314" s="22" t="str">
        <f ca="1" t="shared" si="302"/>
        <v/>
      </c>
      <c r="E314" s="31"/>
      <c r="F314" s="22" t="str">
        <f ca="1">IF(OR(使用指南!$E$30&lt;&gt;"√",COUNTA($E$3:$E$514)&lt;ROW()-2,COUNTBLANK($C$3:$C$514)=512),"",ROW()-2)</f>
        <v/>
      </c>
      <c r="G314" s="22" t="str">
        <f ca="1" t="shared" si="273"/>
        <v/>
      </c>
      <c r="H314" s="31" t="str">
        <f ca="1" t="shared" si="274"/>
        <v/>
      </c>
      <c r="I314" s="31"/>
      <c r="K314" s="22" t="str">
        <f ca="1">IF(OR(使用指南!$E$30&lt;&gt;"√",$F314=""),"",$F314)</f>
        <v/>
      </c>
      <c r="L314" s="22" t="str">
        <f ca="1" t="shared" si="275"/>
        <v/>
      </c>
      <c r="M314" s="39"/>
      <c r="N314" s="39"/>
      <c r="O314" s="39"/>
      <c r="P314" s="66" t="str">
        <f ca="1">IF($K314="","",IF(T314&lt;&gt;"","/",IF(比赛操作!$C$10="手动编排",$M314+$N314,IF(比赛操作!$C$10="抽签编排",417-VLOOKUP(L314,I:K,3,0)))))</f>
        <v/>
      </c>
      <c r="Q314" s="33" t="str">
        <f ca="1">IF($K314="","",IF(T314&lt;&gt;"","/",RANK($P314,$P$3:$P$434)+COUNTIF($P$3:$P314,$P314)-1))</f>
        <v/>
      </c>
      <c r="R314" s="33" t="str">
        <f ca="1" t="shared" si="276"/>
        <v/>
      </c>
      <c r="S314" s="70">
        <f ca="1" t="shared" si="277"/>
        <v>0</v>
      </c>
      <c r="T314" s="31"/>
      <c r="U314" s="67" t="str">
        <f ca="1" t="shared" ref="U314:U323" si="319">IF(INDIRECT(ADDRESS(ROW(),COLUMN($T:$T)+26*(COLUMN()-COLUMN($T:$T))))="","",INDIRECT(ADDRESS(ROW(),COLUMN($T:$T)+26*(COLUMN()-COLUMN($T:$T)))))</f>
        <v/>
      </c>
      <c r="V314" s="67" t="str">
        <f ca="1" t="shared" ref="V314:V323" si="320">IF(INDIRECT(ADDRESS(ROW(),COLUMN($T:$T)+26*(COLUMN()-COLUMN($T:$T))))="","",INDIRECT(ADDRESS(ROW(),COLUMN($T:$T)+26*(COLUMN()-COLUMN($T:$T)))))</f>
        <v/>
      </c>
      <c r="W314" s="67" t="str">
        <f ca="1" t="shared" ref="W314:W323" si="321">IF(INDIRECT(ADDRESS(ROW(),COLUMN($T:$T)+26*(COLUMN()-COLUMN($T:$T))))="","",INDIRECT(ADDRESS(ROW(),COLUMN($T:$T)+26*(COLUMN()-COLUMN($T:$T)))))</f>
        <v/>
      </c>
      <c r="X314" s="67" t="str">
        <f ca="1" t="shared" ref="X314:X323" si="322">IF(INDIRECT(ADDRESS(ROW(),COLUMN($T:$T)+26*(COLUMN()-COLUMN($T:$T))))="","",INDIRECT(ADDRESS(ROW(),COLUMN($T:$T)+26*(COLUMN()-COLUMN($T:$T)))))</f>
        <v/>
      </c>
      <c r="Y314" s="67" t="str">
        <f ca="1" t="shared" ref="Y314:Y323" si="323">IF(INDIRECT(ADDRESS(ROW(),COLUMN($T:$T)+26*(COLUMN()-COLUMN($T:$T))))="","",INDIRECT(ADDRESS(ROW(),COLUMN($T:$T)+26*(COLUMN()-COLUMN($T:$T)))))</f>
        <v/>
      </c>
      <c r="Z314" s="67" t="str">
        <f ca="1" t="shared" ref="Z314:Z323" si="324">IF(INDIRECT(ADDRESS(ROW(),COLUMN($T:$T)+26*(COLUMN()-COLUMN($T:$T))))="","",INDIRECT(ADDRESS(ROW(),COLUMN($T:$T)+26*(COLUMN()-COLUMN($T:$T)))))</f>
        <v/>
      </c>
      <c r="AA314" s="67" t="str">
        <f ca="1" t="shared" ref="AA314:AA323" si="325">IF(INDIRECT(ADDRESS(ROW(),COLUMN($T:$T)+26*(COLUMN()-COLUMN($T:$T))))="","",INDIRECT(ADDRESS(ROW(),COLUMN($T:$T)+26*(COLUMN()-COLUMN($T:$T)))))</f>
        <v/>
      </c>
      <c r="AB314" s="67" t="str">
        <f ca="1" t="shared" ref="AB314:AB323" si="326">IF(INDIRECT(ADDRESS(ROW(),COLUMN($T:$T)+26*(COLUMN()-COLUMN($T:$T))))="","",INDIRECT(ADDRESS(ROW(),COLUMN($T:$T)+26*(COLUMN()-COLUMN($T:$T)))))</f>
        <v/>
      </c>
      <c r="AQ314" s="70"/>
      <c r="AR314" s="70"/>
      <c r="AS314" s="70">
        <f ca="1" t="shared" si="265"/>
        <v>0</v>
      </c>
      <c r="AT314" s="31"/>
      <c r="BQ314" s="70"/>
      <c r="BR314" s="70"/>
      <c r="BS314" s="70">
        <f ca="1" t="shared" si="266"/>
        <v>0</v>
      </c>
      <c r="BT314" s="31"/>
      <c r="CQ314" s="70"/>
      <c r="CR314" s="70"/>
      <c r="CS314" s="70">
        <f ca="1" t="shared" si="267"/>
        <v>0</v>
      </c>
      <c r="CT314" s="31"/>
      <c r="DQ314" s="70"/>
      <c r="DR314" s="70"/>
      <c r="DS314" s="70">
        <f ca="1" t="shared" si="268"/>
        <v>0</v>
      </c>
      <c r="DT314" s="31"/>
      <c r="EQ314" s="70"/>
      <c r="ER314" s="70"/>
      <c r="ES314" s="70">
        <f ca="1" t="shared" si="269"/>
        <v>0</v>
      </c>
      <c r="ET314" s="31"/>
      <c r="FQ314" s="70"/>
      <c r="FR314" s="70"/>
      <c r="FS314" s="70">
        <f ca="1" t="shared" si="270"/>
        <v>0</v>
      </c>
      <c r="FT314" s="31"/>
      <c r="GQ314" s="70"/>
      <c r="GR314" s="70"/>
      <c r="GS314" s="70">
        <f ca="1" t="shared" si="271"/>
        <v>0</v>
      </c>
      <c r="GT314" s="31"/>
      <c r="HQ314" s="70"/>
      <c r="HR314" s="70"/>
      <c r="HS314" s="70">
        <f ca="1" t="shared" si="272"/>
        <v>0</v>
      </c>
      <c r="HT314" s="31"/>
    </row>
    <row r="315" spans="1:228">
      <c r="A315" s="22" t="str">
        <f>IF(OR(使用指南!$E$30="",比赛操作!$C$10="",$E315=""),"",ROW())</f>
        <v/>
      </c>
      <c r="B315" s="22" t="str">
        <f>IF(OR(使用指南!$E$30="",比赛操作!$C$10="",$E315=""),"",RANK($A315,$A$3:$A$514,1))</f>
        <v/>
      </c>
      <c r="C315" s="22" t="str">
        <f ca="1">IF(OR(使用指南!$E$30="",比赛操作!$C$10="",$E315=""),"",IF(比赛操作!$C$10="抽签编排",RAND(),ROW()-2))</f>
        <v/>
      </c>
      <c r="D315" s="22" t="str">
        <f ca="1" t="shared" si="302"/>
        <v/>
      </c>
      <c r="E315" s="31"/>
      <c r="F315" s="22" t="str">
        <f ca="1">IF(OR(使用指南!$E$30&lt;&gt;"√",COUNTA($E$3:$E$514)&lt;ROW()-2,COUNTBLANK($C$3:$C$514)=512),"",ROW()-2)</f>
        <v/>
      </c>
      <c r="G315" s="22" t="str">
        <f ca="1" t="shared" si="273"/>
        <v/>
      </c>
      <c r="H315" s="31" t="str">
        <f ca="1" t="shared" si="274"/>
        <v/>
      </c>
      <c r="I315" s="31"/>
      <c r="K315" s="22" t="str">
        <f ca="1">IF(OR(使用指南!$E$30&lt;&gt;"√",$F315=""),"",$F315)</f>
        <v/>
      </c>
      <c r="L315" s="22" t="str">
        <f ca="1" t="shared" si="275"/>
        <v/>
      </c>
      <c r="M315" s="39"/>
      <c r="N315" s="39"/>
      <c r="O315" s="39"/>
      <c r="P315" s="66" t="str">
        <f ca="1">IF($K315="","",IF(T315&lt;&gt;"","/",IF(比赛操作!$C$10="手动编排",$M315+$N315,IF(比赛操作!$C$10="抽签编排",417-VLOOKUP(L315,I:K,3,0)))))</f>
        <v/>
      </c>
      <c r="Q315" s="33" t="str">
        <f ca="1">IF($K315="","",IF(T315&lt;&gt;"","/",RANK($P315,$P$3:$P$434)+COUNTIF($P$3:$P315,$P315)-1))</f>
        <v/>
      </c>
      <c r="R315" s="33" t="str">
        <f ca="1" t="shared" si="276"/>
        <v/>
      </c>
      <c r="S315" s="70">
        <f ca="1" t="shared" si="277"/>
        <v>0</v>
      </c>
      <c r="T315" s="31"/>
      <c r="U315" s="67" t="str">
        <f ca="1" t="shared" si="319"/>
        <v/>
      </c>
      <c r="V315" s="67" t="str">
        <f ca="1" t="shared" si="320"/>
        <v/>
      </c>
      <c r="W315" s="67" t="str">
        <f ca="1" t="shared" si="321"/>
        <v/>
      </c>
      <c r="X315" s="67" t="str">
        <f ca="1" t="shared" si="322"/>
        <v/>
      </c>
      <c r="Y315" s="67" t="str">
        <f ca="1" t="shared" si="323"/>
        <v/>
      </c>
      <c r="Z315" s="67" t="str">
        <f ca="1" t="shared" si="324"/>
        <v/>
      </c>
      <c r="AA315" s="67" t="str">
        <f ca="1" t="shared" si="325"/>
        <v/>
      </c>
      <c r="AB315" s="67" t="str">
        <f ca="1" t="shared" si="326"/>
        <v/>
      </c>
      <c r="AQ315" s="70"/>
      <c r="AR315" s="70"/>
      <c r="AS315" s="70">
        <f ca="1" t="shared" si="265"/>
        <v>0</v>
      </c>
      <c r="AT315" s="31"/>
      <c r="BQ315" s="70"/>
      <c r="BR315" s="70"/>
      <c r="BS315" s="70">
        <f ca="1" t="shared" si="266"/>
        <v>0</v>
      </c>
      <c r="BT315" s="31"/>
      <c r="CQ315" s="70"/>
      <c r="CR315" s="70"/>
      <c r="CS315" s="70">
        <f ca="1" t="shared" si="267"/>
        <v>0</v>
      </c>
      <c r="CT315" s="31"/>
      <c r="DQ315" s="70"/>
      <c r="DR315" s="70"/>
      <c r="DS315" s="70">
        <f ca="1" t="shared" si="268"/>
        <v>0</v>
      </c>
      <c r="DT315" s="31"/>
      <c r="EQ315" s="70"/>
      <c r="ER315" s="70"/>
      <c r="ES315" s="70">
        <f ca="1" t="shared" si="269"/>
        <v>0</v>
      </c>
      <c r="ET315" s="31"/>
      <c r="FQ315" s="70"/>
      <c r="FR315" s="70"/>
      <c r="FS315" s="70">
        <f ca="1" t="shared" si="270"/>
        <v>0</v>
      </c>
      <c r="FT315" s="31"/>
      <c r="GQ315" s="70"/>
      <c r="GR315" s="70"/>
      <c r="GS315" s="70">
        <f ca="1" t="shared" si="271"/>
        <v>0</v>
      </c>
      <c r="GT315" s="31"/>
      <c r="HQ315" s="70"/>
      <c r="HR315" s="70"/>
      <c r="HS315" s="70">
        <f ca="1" t="shared" si="272"/>
        <v>0</v>
      </c>
      <c r="HT315" s="31"/>
    </row>
    <row r="316" spans="1:228">
      <c r="A316" s="22" t="str">
        <f>IF(OR(使用指南!$E$30="",比赛操作!$C$10="",$E316=""),"",ROW())</f>
        <v/>
      </c>
      <c r="B316" s="22" t="str">
        <f>IF(OR(使用指南!$E$30="",比赛操作!$C$10="",$E316=""),"",RANK($A316,$A$3:$A$514,1))</f>
        <v/>
      </c>
      <c r="C316" s="22" t="str">
        <f ca="1">IF(OR(使用指南!$E$30="",比赛操作!$C$10="",$E316=""),"",IF(比赛操作!$C$10="抽签编排",RAND(),ROW()-2))</f>
        <v/>
      </c>
      <c r="D316" s="22" t="str">
        <f ca="1" t="shared" si="302"/>
        <v/>
      </c>
      <c r="E316" s="31"/>
      <c r="F316" s="22" t="str">
        <f ca="1">IF(OR(使用指南!$E$30&lt;&gt;"√",COUNTA($E$3:$E$514)&lt;ROW()-2,COUNTBLANK($C$3:$C$514)=512),"",ROW()-2)</f>
        <v/>
      </c>
      <c r="G316" s="22" t="str">
        <f ca="1" t="shared" si="273"/>
        <v/>
      </c>
      <c r="H316" s="31" t="str">
        <f ca="1" t="shared" si="274"/>
        <v/>
      </c>
      <c r="I316" s="31"/>
      <c r="K316" s="22" t="str">
        <f ca="1">IF(OR(使用指南!$E$30&lt;&gt;"√",$F316=""),"",$F316)</f>
        <v/>
      </c>
      <c r="L316" s="22" t="str">
        <f ca="1" t="shared" si="275"/>
        <v/>
      </c>
      <c r="M316" s="39"/>
      <c r="N316" s="39"/>
      <c r="O316" s="39"/>
      <c r="P316" s="66" t="str">
        <f ca="1">IF($K316="","",IF(T316&lt;&gt;"","/",IF(比赛操作!$C$10="手动编排",$M316+$N316,IF(比赛操作!$C$10="抽签编排",417-VLOOKUP(L316,I:K,3,0)))))</f>
        <v/>
      </c>
      <c r="Q316" s="33" t="str">
        <f ca="1">IF($K316="","",IF(T316&lt;&gt;"","/",RANK($P316,$P$3:$P$434)+COUNTIF($P$3:$P316,$P316)-1))</f>
        <v/>
      </c>
      <c r="R316" s="33" t="str">
        <f ca="1" t="shared" si="276"/>
        <v/>
      </c>
      <c r="S316" s="70">
        <f ca="1" t="shared" si="277"/>
        <v>0</v>
      </c>
      <c r="T316" s="31"/>
      <c r="U316" s="67" t="str">
        <f ca="1" t="shared" si="319"/>
        <v/>
      </c>
      <c r="V316" s="67" t="str">
        <f ca="1" t="shared" si="320"/>
        <v/>
      </c>
      <c r="W316" s="67" t="str">
        <f ca="1" t="shared" si="321"/>
        <v/>
      </c>
      <c r="X316" s="67" t="str">
        <f ca="1" t="shared" si="322"/>
        <v/>
      </c>
      <c r="Y316" s="67" t="str">
        <f ca="1" t="shared" si="323"/>
        <v/>
      </c>
      <c r="Z316" s="67" t="str">
        <f ca="1" t="shared" si="324"/>
        <v/>
      </c>
      <c r="AA316" s="67" t="str">
        <f ca="1" t="shared" si="325"/>
        <v/>
      </c>
      <c r="AB316" s="67" t="str">
        <f ca="1" t="shared" si="326"/>
        <v/>
      </c>
      <c r="AQ316" s="70"/>
      <c r="AR316" s="70"/>
      <c r="AS316" s="70">
        <f ca="1" t="shared" si="265"/>
        <v>0</v>
      </c>
      <c r="AT316" s="31"/>
      <c r="BQ316" s="70"/>
      <c r="BR316" s="70"/>
      <c r="BS316" s="70">
        <f ca="1" t="shared" si="266"/>
        <v>0</v>
      </c>
      <c r="BT316" s="31"/>
      <c r="CQ316" s="70"/>
      <c r="CR316" s="70"/>
      <c r="CS316" s="70">
        <f ca="1" t="shared" si="267"/>
        <v>0</v>
      </c>
      <c r="CT316" s="31"/>
      <c r="DQ316" s="70"/>
      <c r="DR316" s="70"/>
      <c r="DS316" s="70">
        <f ca="1" t="shared" si="268"/>
        <v>0</v>
      </c>
      <c r="DT316" s="31"/>
      <c r="EQ316" s="70"/>
      <c r="ER316" s="70"/>
      <c r="ES316" s="70">
        <f ca="1" t="shared" si="269"/>
        <v>0</v>
      </c>
      <c r="ET316" s="31"/>
      <c r="FQ316" s="70"/>
      <c r="FR316" s="70"/>
      <c r="FS316" s="70">
        <f ca="1" t="shared" si="270"/>
        <v>0</v>
      </c>
      <c r="FT316" s="31"/>
      <c r="GQ316" s="70"/>
      <c r="GR316" s="70"/>
      <c r="GS316" s="70">
        <f ca="1" t="shared" si="271"/>
        <v>0</v>
      </c>
      <c r="GT316" s="31"/>
      <c r="HQ316" s="70"/>
      <c r="HR316" s="70"/>
      <c r="HS316" s="70">
        <f ca="1" t="shared" si="272"/>
        <v>0</v>
      </c>
      <c r="HT316" s="31"/>
    </row>
    <row r="317" spans="1:228">
      <c r="A317" s="22" t="str">
        <f>IF(OR(使用指南!$E$30="",比赛操作!$C$10="",$E317=""),"",ROW())</f>
        <v/>
      </c>
      <c r="B317" s="22" t="str">
        <f>IF(OR(使用指南!$E$30="",比赛操作!$C$10="",$E317=""),"",RANK($A317,$A$3:$A$514,1))</f>
        <v/>
      </c>
      <c r="C317" s="22" t="str">
        <f ca="1">IF(OR(使用指南!$E$30="",比赛操作!$C$10="",$E317=""),"",IF(比赛操作!$C$10="抽签编排",RAND(),ROW()-2))</f>
        <v/>
      </c>
      <c r="D317" s="22" t="str">
        <f ca="1" t="shared" si="302"/>
        <v/>
      </c>
      <c r="E317" s="31"/>
      <c r="F317" s="22" t="str">
        <f ca="1">IF(OR(使用指南!$E$30&lt;&gt;"√",COUNTA($E$3:$E$514)&lt;ROW()-2,COUNTBLANK($C$3:$C$514)=512),"",ROW()-2)</f>
        <v/>
      </c>
      <c r="G317" s="22" t="str">
        <f ca="1" t="shared" si="273"/>
        <v/>
      </c>
      <c r="H317" s="31" t="str">
        <f ca="1" t="shared" si="274"/>
        <v/>
      </c>
      <c r="I317" s="31"/>
      <c r="K317" s="22" t="str">
        <f ca="1">IF(OR(使用指南!$E$30&lt;&gt;"√",$F317=""),"",$F317)</f>
        <v/>
      </c>
      <c r="L317" s="22" t="str">
        <f ca="1" t="shared" si="275"/>
        <v/>
      </c>
      <c r="M317" s="39"/>
      <c r="N317" s="39"/>
      <c r="O317" s="39"/>
      <c r="P317" s="66" t="str">
        <f ca="1">IF($K317="","",IF(T317&lt;&gt;"","/",IF(比赛操作!$C$10="手动编排",$M317+$N317,IF(比赛操作!$C$10="抽签编排",417-VLOOKUP(L317,I:K,3,0)))))</f>
        <v/>
      </c>
      <c r="Q317" s="33" t="str">
        <f ca="1">IF($K317="","",IF(T317&lt;&gt;"","/",RANK($P317,$P$3:$P$434)+COUNTIF($P$3:$P317,$P317)-1))</f>
        <v/>
      </c>
      <c r="R317" s="33" t="str">
        <f ca="1" t="shared" si="276"/>
        <v/>
      </c>
      <c r="S317" s="70">
        <f ca="1" t="shared" si="277"/>
        <v>0</v>
      </c>
      <c r="T317" s="31"/>
      <c r="U317" s="67" t="str">
        <f ca="1" t="shared" si="319"/>
        <v/>
      </c>
      <c r="V317" s="67" t="str">
        <f ca="1" t="shared" si="320"/>
        <v/>
      </c>
      <c r="W317" s="67" t="str">
        <f ca="1" t="shared" si="321"/>
        <v/>
      </c>
      <c r="X317" s="67" t="str">
        <f ca="1" t="shared" si="322"/>
        <v/>
      </c>
      <c r="Y317" s="67" t="str">
        <f ca="1" t="shared" si="323"/>
        <v/>
      </c>
      <c r="Z317" s="67" t="str">
        <f ca="1" t="shared" si="324"/>
        <v/>
      </c>
      <c r="AA317" s="67" t="str">
        <f ca="1" t="shared" si="325"/>
        <v/>
      </c>
      <c r="AB317" s="67" t="str">
        <f ca="1" t="shared" si="326"/>
        <v/>
      </c>
      <c r="AQ317" s="70"/>
      <c r="AR317" s="70"/>
      <c r="AS317" s="70">
        <f ca="1" t="shared" si="265"/>
        <v>0</v>
      </c>
      <c r="AT317" s="31"/>
      <c r="BQ317" s="70"/>
      <c r="BR317" s="70"/>
      <c r="BS317" s="70">
        <f ca="1" t="shared" si="266"/>
        <v>0</v>
      </c>
      <c r="BT317" s="31"/>
      <c r="CQ317" s="70"/>
      <c r="CR317" s="70"/>
      <c r="CS317" s="70">
        <f ca="1" t="shared" si="267"/>
        <v>0</v>
      </c>
      <c r="CT317" s="31"/>
      <c r="DQ317" s="70"/>
      <c r="DR317" s="70"/>
      <c r="DS317" s="70">
        <f ca="1" t="shared" si="268"/>
        <v>0</v>
      </c>
      <c r="DT317" s="31"/>
      <c r="EQ317" s="70"/>
      <c r="ER317" s="70"/>
      <c r="ES317" s="70">
        <f ca="1" t="shared" si="269"/>
        <v>0</v>
      </c>
      <c r="ET317" s="31"/>
      <c r="FQ317" s="70"/>
      <c r="FR317" s="70"/>
      <c r="FS317" s="70">
        <f ca="1" t="shared" si="270"/>
        <v>0</v>
      </c>
      <c r="FT317" s="31"/>
      <c r="GQ317" s="70"/>
      <c r="GR317" s="70"/>
      <c r="GS317" s="70">
        <f ca="1" t="shared" si="271"/>
        <v>0</v>
      </c>
      <c r="GT317" s="31"/>
      <c r="HQ317" s="70"/>
      <c r="HR317" s="70"/>
      <c r="HS317" s="70">
        <f ca="1" t="shared" si="272"/>
        <v>0</v>
      </c>
      <c r="HT317" s="31"/>
    </row>
    <row r="318" spans="1:228">
      <c r="A318" s="22" t="str">
        <f>IF(OR(使用指南!$E$30="",比赛操作!$C$10="",$E318=""),"",ROW())</f>
        <v/>
      </c>
      <c r="B318" s="22" t="str">
        <f>IF(OR(使用指南!$E$30="",比赛操作!$C$10="",$E318=""),"",RANK($A318,$A$3:$A$514,1))</f>
        <v/>
      </c>
      <c r="C318" s="22" t="str">
        <f ca="1">IF(OR(使用指南!$E$30="",比赛操作!$C$10="",$E318=""),"",IF(比赛操作!$C$10="抽签编排",RAND(),ROW()-2))</f>
        <v/>
      </c>
      <c r="D318" s="22" t="str">
        <f ca="1" t="shared" si="302"/>
        <v/>
      </c>
      <c r="E318" s="31"/>
      <c r="F318" s="22" t="str">
        <f ca="1">IF(OR(使用指南!$E$30&lt;&gt;"√",COUNTA($E$3:$E$514)&lt;ROW()-2,COUNTBLANK($C$3:$C$514)=512),"",ROW()-2)</f>
        <v/>
      </c>
      <c r="G318" s="22" t="str">
        <f ca="1" t="shared" si="273"/>
        <v/>
      </c>
      <c r="H318" s="31" t="str">
        <f ca="1" t="shared" si="274"/>
        <v/>
      </c>
      <c r="I318" s="31"/>
      <c r="K318" s="22" t="str">
        <f ca="1">IF(OR(使用指南!$E$30&lt;&gt;"√",$F318=""),"",$F318)</f>
        <v/>
      </c>
      <c r="L318" s="22" t="str">
        <f ca="1" t="shared" si="275"/>
        <v/>
      </c>
      <c r="M318" s="39"/>
      <c r="N318" s="39"/>
      <c r="O318" s="39"/>
      <c r="P318" s="66" t="str">
        <f ca="1">IF($K318="","",IF(T318&lt;&gt;"","/",IF(比赛操作!$C$10="手动编排",$M318+$N318,IF(比赛操作!$C$10="抽签编排",417-VLOOKUP(L318,I:K,3,0)))))</f>
        <v/>
      </c>
      <c r="Q318" s="33" t="str">
        <f ca="1">IF($K318="","",IF(T318&lt;&gt;"","/",RANK($P318,$P$3:$P$434)+COUNTIF($P$3:$P318,$P318)-1))</f>
        <v/>
      </c>
      <c r="R318" s="33" t="str">
        <f ca="1" t="shared" si="276"/>
        <v/>
      </c>
      <c r="S318" s="70">
        <f ca="1" t="shared" si="277"/>
        <v>0</v>
      </c>
      <c r="T318" s="31"/>
      <c r="U318" s="67" t="str">
        <f ca="1" t="shared" si="319"/>
        <v/>
      </c>
      <c r="V318" s="67" t="str">
        <f ca="1" t="shared" si="320"/>
        <v/>
      </c>
      <c r="W318" s="67" t="str">
        <f ca="1" t="shared" si="321"/>
        <v/>
      </c>
      <c r="X318" s="67" t="str">
        <f ca="1" t="shared" si="322"/>
        <v/>
      </c>
      <c r="Y318" s="67" t="str">
        <f ca="1" t="shared" si="323"/>
        <v/>
      </c>
      <c r="Z318" s="67" t="str">
        <f ca="1" t="shared" si="324"/>
        <v/>
      </c>
      <c r="AA318" s="67" t="str">
        <f ca="1" t="shared" si="325"/>
        <v/>
      </c>
      <c r="AB318" s="67" t="str">
        <f ca="1" t="shared" si="326"/>
        <v/>
      </c>
      <c r="AQ318" s="70"/>
      <c r="AR318" s="70"/>
      <c r="AS318" s="70">
        <f ca="1" t="shared" si="265"/>
        <v>0</v>
      </c>
      <c r="AT318" s="31"/>
      <c r="BQ318" s="70"/>
      <c r="BR318" s="70"/>
      <c r="BS318" s="70">
        <f ca="1" t="shared" si="266"/>
        <v>0</v>
      </c>
      <c r="BT318" s="31"/>
      <c r="CQ318" s="70"/>
      <c r="CR318" s="70"/>
      <c r="CS318" s="70">
        <f ca="1" t="shared" si="267"/>
        <v>0</v>
      </c>
      <c r="CT318" s="31"/>
      <c r="DQ318" s="70"/>
      <c r="DR318" s="70"/>
      <c r="DS318" s="70">
        <f ca="1" t="shared" si="268"/>
        <v>0</v>
      </c>
      <c r="DT318" s="31"/>
      <c r="EQ318" s="70"/>
      <c r="ER318" s="70"/>
      <c r="ES318" s="70">
        <f ca="1" t="shared" si="269"/>
        <v>0</v>
      </c>
      <c r="ET318" s="31"/>
      <c r="FQ318" s="70"/>
      <c r="FR318" s="70"/>
      <c r="FS318" s="70">
        <f ca="1" t="shared" si="270"/>
        <v>0</v>
      </c>
      <c r="FT318" s="31"/>
      <c r="GQ318" s="70"/>
      <c r="GR318" s="70"/>
      <c r="GS318" s="70">
        <f ca="1" t="shared" si="271"/>
        <v>0</v>
      </c>
      <c r="GT318" s="31"/>
      <c r="HQ318" s="70"/>
      <c r="HR318" s="70"/>
      <c r="HS318" s="70">
        <f ca="1" t="shared" si="272"/>
        <v>0</v>
      </c>
      <c r="HT318" s="31"/>
    </row>
    <row r="319" spans="1:228">
      <c r="A319" s="22" t="str">
        <f>IF(OR(使用指南!$E$30="",比赛操作!$C$10="",$E319=""),"",ROW())</f>
        <v/>
      </c>
      <c r="B319" s="22" t="str">
        <f>IF(OR(使用指南!$E$30="",比赛操作!$C$10="",$E319=""),"",RANK($A319,$A$3:$A$514,1))</f>
        <v/>
      </c>
      <c r="C319" s="22" t="str">
        <f ca="1">IF(OR(使用指南!$E$30="",比赛操作!$C$10="",$E319=""),"",IF(比赛操作!$C$10="抽签编排",RAND(),ROW()-2))</f>
        <v/>
      </c>
      <c r="D319" s="22" t="str">
        <f ca="1" t="shared" si="302"/>
        <v/>
      </c>
      <c r="E319" s="31"/>
      <c r="F319" s="22" t="str">
        <f ca="1">IF(OR(使用指南!$E$30&lt;&gt;"√",COUNTA($E$3:$E$514)&lt;ROW()-2,COUNTBLANK($C$3:$C$514)=512),"",ROW()-2)</f>
        <v/>
      </c>
      <c r="G319" s="22" t="str">
        <f ca="1" t="shared" si="273"/>
        <v/>
      </c>
      <c r="H319" s="31" t="str">
        <f ca="1" t="shared" si="274"/>
        <v/>
      </c>
      <c r="I319" s="31"/>
      <c r="K319" s="22" t="str">
        <f ca="1">IF(OR(使用指南!$E$30&lt;&gt;"√",$F319=""),"",$F319)</f>
        <v/>
      </c>
      <c r="L319" s="22" t="str">
        <f ca="1" t="shared" si="275"/>
        <v/>
      </c>
      <c r="M319" s="39"/>
      <c r="N319" s="39"/>
      <c r="O319" s="39"/>
      <c r="P319" s="66" t="str">
        <f ca="1">IF($K319="","",IF(T319&lt;&gt;"","/",IF(比赛操作!$C$10="手动编排",$M319+$N319,IF(比赛操作!$C$10="抽签编排",417-VLOOKUP(L319,I:K,3,0)))))</f>
        <v/>
      </c>
      <c r="Q319" s="33" t="str">
        <f ca="1">IF($K319="","",IF(T319&lt;&gt;"","/",RANK($P319,$P$3:$P$434)+COUNTIF($P$3:$P319,$P319)-1))</f>
        <v/>
      </c>
      <c r="R319" s="33" t="str">
        <f ca="1" t="shared" si="276"/>
        <v/>
      </c>
      <c r="S319" s="70">
        <f ca="1" t="shared" si="277"/>
        <v>0</v>
      </c>
      <c r="T319" s="31"/>
      <c r="U319" s="67" t="str">
        <f ca="1" t="shared" si="319"/>
        <v/>
      </c>
      <c r="V319" s="67" t="str">
        <f ca="1" t="shared" si="320"/>
        <v/>
      </c>
      <c r="W319" s="67" t="str">
        <f ca="1" t="shared" si="321"/>
        <v/>
      </c>
      <c r="X319" s="67" t="str">
        <f ca="1" t="shared" si="322"/>
        <v/>
      </c>
      <c r="Y319" s="67" t="str">
        <f ca="1" t="shared" si="323"/>
        <v/>
      </c>
      <c r="Z319" s="67" t="str">
        <f ca="1" t="shared" si="324"/>
        <v/>
      </c>
      <c r="AA319" s="67" t="str">
        <f ca="1" t="shared" si="325"/>
        <v/>
      </c>
      <c r="AB319" s="67" t="str">
        <f ca="1" t="shared" si="326"/>
        <v/>
      </c>
      <c r="AQ319" s="70"/>
      <c r="AR319" s="70"/>
      <c r="AS319" s="70">
        <f ca="1" t="shared" si="265"/>
        <v>0</v>
      </c>
      <c r="AT319" s="31"/>
      <c r="BQ319" s="70"/>
      <c r="BR319" s="70"/>
      <c r="BS319" s="70">
        <f ca="1" t="shared" si="266"/>
        <v>0</v>
      </c>
      <c r="BT319" s="31"/>
      <c r="CQ319" s="70"/>
      <c r="CR319" s="70"/>
      <c r="CS319" s="70">
        <f ca="1" t="shared" si="267"/>
        <v>0</v>
      </c>
      <c r="CT319" s="31"/>
      <c r="DQ319" s="70"/>
      <c r="DR319" s="70"/>
      <c r="DS319" s="70">
        <f ca="1" t="shared" si="268"/>
        <v>0</v>
      </c>
      <c r="DT319" s="31"/>
      <c r="EQ319" s="70"/>
      <c r="ER319" s="70"/>
      <c r="ES319" s="70">
        <f ca="1" t="shared" si="269"/>
        <v>0</v>
      </c>
      <c r="ET319" s="31"/>
      <c r="FQ319" s="70"/>
      <c r="FR319" s="70"/>
      <c r="FS319" s="70">
        <f ca="1" t="shared" si="270"/>
        <v>0</v>
      </c>
      <c r="FT319" s="31"/>
      <c r="GQ319" s="70"/>
      <c r="GR319" s="70"/>
      <c r="GS319" s="70">
        <f ca="1" t="shared" si="271"/>
        <v>0</v>
      </c>
      <c r="GT319" s="31"/>
      <c r="HQ319" s="70"/>
      <c r="HR319" s="70"/>
      <c r="HS319" s="70">
        <f ca="1" t="shared" si="272"/>
        <v>0</v>
      </c>
      <c r="HT319" s="31"/>
    </row>
    <row r="320" spans="1:228">
      <c r="A320" s="22" t="str">
        <f>IF(OR(使用指南!$E$30="",比赛操作!$C$10="",$E320=""),"",ROW())</f>
        <v/>
      </c>
      <c r="B320" s="22" t="str">
        <f>IF(OR(使用指南!$E$30="",比赛操作!$C$10="",$E320=""),"",RANK($A320,$A$3:$A$514,1))</f>
        <v/>
      </c>
      <c r="C320" s="22" t="str">
        <f ca="1">IF(OR(使用指南!$E$30="",比赛操作!$C$10="",$E320=""),"",IF(比赛操作!$C$10="抽签编排",RAND(),ROW()-2))</f>
        <v/>
      </c>
      <c r="D320" s="22" t="str">
        <f ca="1" t="shared" si="302"/>
        <v/>
      </c>
      <c r="E320" s="31"/>
      <c r="F320" s="22" t="str">
        <f ca="1">IF(OR(使用指南!$E$30&lt;&gt;"√",COUNTA($E$3:$E$514)&lt;ROW()-2,COUNTBLANK($C$3:$C$514)=512),"",ROW()-2)</f>
        <v/>
      </c>
      <c r="G320" s="22" t="str">
        <f ca="1" t="shared" si="273"/>
        <v/>
      </c>
      <c r="H320" s="31" t="str">
        <f ca="1" t="shared" si="274"/>
        <v/>
      </c>
      <c r="I320" s="31"/>
      <c r="K320" s="22" t="str">
        <f ca="1">IF(OR(使用指南!$E$30&lt;&gt;"√",$F320=""),"",$F320)</f>
        <v/>
      </c>
      <c r="L320" s="22" t="str">
        <f ca="1" t="shared" si="275"/>
        <v/>
      </c>
      <c r="M320" s="39"/>
      <c r="N320" s="39"/>
      <c r="O320" s="39"/>
      <c r="P320" s="66" t="str">
        <f ca="1">IF($K320="","",IF(T320&lt;&gt;"","/",IF(比赛操作!$C$10="手动编排",$M320+$N320,IF(比赛操作!$C$10="抽签编排",417-VLOOKUP(L320,I:K,3,0)))))</f>
        <v/>
      </c>
      <c r="Q320" s="33" t="str">
        <f ca="1">IF($K320="","",IF(T320&lt;&gt;"","/",RANK($P320,$P$3:$P$434)+COUNTIF($P$3:$P320,$P320)-1))</f>
        <v/>
      </c>
      <c r="R320" s="33" t="str">
        <f ca="1" t="shared" si="276"/>
        <v/>
      </c>
      <c r="S320" s="70">
        <f ca="1" t="shared" si="277"/>
        <v>0</v>
      </c>
      <c r="T320" s="31"/>
      <c r="U320" s="67" t="str">
        <f ca="1" t="shared" si="319"/>
        <v/>
      </c>
      <c r="V320" s="67" t="str">
        <f ca="1" t="shared" si="320"/>
        <v/>
      </c>
      <c r="W320" s="67" t="str">
        <f ca="1" t="shared" si="321"/>
        <v/>
      </c>
      <c r="X320" s="67" t="str">
        <f ca="1" t="shared" si="322"/>
        <v/>
      </c>
      <c r="Y320" s="67" t="str">
        <f ca="1" t="shared" si="323"/>
        <v/>
      </c>
      <c r="Z320" s="67" t="str">
        <f ca="1" t="shared" si="324"/>
        <v/>
      </c>
      <c r="AA320" s="67" t="str">
        <f ca="1" t="shared" si="325"/>
        <v/>
      </c>
      <c r="AB320" s="67" t="str">
        <f ca="1" t="shared" si="326"/>
        <v/>
      </c>
      <c r="AQ320" s="70"/>
      <c r="AR320" s="70"/>
      <c r="AS320" s="70">
        <f ca="1" t="shared" si="265"/>
        <v>0</v>
      </c>
      <c r="AT320" s="31"/>
      <c r="BQ320" s="70"/>
      <c r="BR320" s="70"/>
      <c r="BS320" s="70">
        <f ca="1" t="shared" si="266"/>
        <v>0</v>
      </c>
      <c r="BT320" s="31"/>
      <c r="CQ320" s="70"/>
      <c r="CR320" s="70"/>
      <c r="CS320" s="70">
        <f ca="1" t="shared" si="267"/>
        <v>0</v>
      </c>
      <c r="CT320" s="31"/>
      <c r="DQ320" s="70"/>
      <c r="DR320" s="70"/>
      <c r="DS320" s="70">
        <f ca="1" t="shared" si="268"/>
        <v>0</v>
      </c>
      <c r="DT320" s="31"/>
      <c r="EQ320" s="70"/>
      <c r="ER320" s="70"/>
      <c r="ES320" s="70">
        <f ca="1" t="shared" si="269"/>
        <v>0</v>
      </c>
      <c r="ET320" s="31"/>
      <c r="FQ320" s="70"/>
      <c r="FR320" s="70"/>
      <c r="FS320" s="70">
        <f ca="1" t="shared" si="270"/>
        <v>0</v>
      </c>
      <c r="FT320" s="31"/>
      <c r="GQ320" s="70"/>
      <c r="GR320" s="70"/>
      <c r="GS320" s="70">
        <f ca="1" t="shared" si="271"/>
        <v>0</v>
      </c>
      <c r="GT320" s="31"/>
      <c r="HQ320" s="70"/>
      <c r="HR320" s="70"/>
      <c r="HS320" s="70">
        <f ca="1" t="shared" si="272"/>
        <v>0</v>
      </c>
      <c r="HT320" s="31"/>
    </row>
    <row r="321" spans="1:228">
      <c r="A321" s="22" t="str">
        <f>IF(OR(使用指南!$E$30="",比赛操作!$C$10="",$E321=""),"",ROW())</f>
        <v/>
      </c>
      <c r="B321" s="22" t="str">
        <f>IF(OR(使用指南!$E$30="",比赛操作!$C$10="",$E321=""),"",RANK($A321,$A$3:$A$514,1))</f>
        <v/>
      </c>
      <c r="C321" s="22" t="str">
        <f ca="1">IF(OR(使用指南!$E$30="",比赛操作!$C$10="",$E321=""),"",IF(比赛操作!$C$10="抽签编排",RAND(),ROW()-2))</f>
        <v/>
      </c>
      <c r="D321" s="22" t="str">
        <f ca="1" t="shared" si="302"/>
        <v/>
      </c>
      <c r="E321" s="31"/>
      <c r="F321" s="22" t="str">
        <f ca="1">IF(OR(使用指南!$E$30&lt;&gt;"√",COUNTA($E$3:$E$514)&lt;ROW()-2,COUNTBLANK($C$3:$C$514)=512),"",ROW()-2)</f>
        <v/>
      </c>
      <c r="G321" s="22" t="str">
        <f ca="1" t="shared" si="273"/>
        <v/>
      </c>
      <c r="H321" s="31" t="str">
        <f ca="1" t="shared" si="274"/>
        <v/>
      </c>
      <c r="I321" s="31"/>
      <c r="K321" s="22" t="str">
        <f ca="1">IF(OR(使用指南!$E$30&lt;&gt;"√",$F321=""),"",$F321)</f>
        <v/>
      </c>
      <c r="L321" s="22" t="str">
        <f ca="1" t="shared" si="275"/>
        <v/>
      </c>
      <c r="M321" s="39"/>
      <c r="N321" s="39"/>
      <c r="O321" s="39"/>
      <c r="P321" s="66" t="str">
        <f ca="1">IF($K321="","",IF(T321&lt;&gt;"","/",IF(比赛操作!$C$10="手动编排",$M321+$N321,IF(比赛操作!$C$10="抽签编排",417-VLOOKUP(L321,I:K,3,0)))))</f>
        <v/>
      </c>
      <c r="Q321" s="33" t="str">
        <f ca="1">IF($K321="","",IF(T321&lt;&gt;"","/",RANK($P321,$P$3:$P$434)+COUNTIF($P$3:$P321,$P321)-1))</f>
        <v/>
      </c>
      <c r="R321" s="33" t="str">
        <f ca="1" t="shared" si="276"/>
        <v/>
      </c>
      <c r="S321" s="70">
        <f ca="1" t="shared" si="277"/>
        <v>0</v>
      </c>
      <c r="T321" s="31"/>
      <c r="U321" s="67" t="str">
        <f ca="1" t="shared" si="319"/>
        <v/>
      </c>
      <c r="V321" s="67" t="str">
        <f ca="1" t="shared" si="320"/>
        <v/>
      </c>
      <c r="W321" s="67" t="str">
        <f ca="1" t="shared" si="321"/>
        <v/>
      </c>
      <c r="X321" s="67" t="str">
        <f ca="1" t="shared" si="322"/>
        <v/>
      </c>
      <c r="Y321" s="67" t="str">
        <f ca="1" t="shared" si="323"/>
        <v/>
      </c>
      <c r="Z321" s="67" t="str">
        <f ca="1" t="shared" si="324"/>
        <v/>
      </c>
      <c r="AA321" s="67" t="str">
        <f ca="1" t="shared" si="325"/>
        <v/>
      </c>
      <c r="AB321" s="67" t="str">
        <f ca="1" t="shared" si="326"/>
        <v/>
      </c>
      <c r="AQ321" s="70"/>
      <c r="AR321" s="70"/>
      <c r="AS321" s="70">
        <f ca="1" t="shared" si="265"/>
        <v>0</v>
      </c>
      <c r="AT321" s="31"/>
      <c r="BQ321" s="70"/>
      <c r="BR321" s="70"/>
      <c r="BS321" s="70">
        <f ca="1" t="shared" si="266"/>
        <v>0</v>
      </c>
      <c r="BT321" s="31"/>
      <c r="CQ321" s="70"/>
      <c r="CR321" s="70"/>
      <c r="CS321" s="70">
        <f ca="1" t="shared" si="267"/>
        <v>0</v>
      </c>
      <c r="CT321" s="31"/>
      <c r="DQ321" s="70"/>
      <c r="DR321" s="70"/>
      <c r="DS321" s="70">
        <f ca="1" t="shared" si="268"/>
        <v>0</v>
      </c>
      <c r="DT321" s="31"/>
      <c r="EQ321" s="70"/>
      <c r="ER321" s="70"/>
      <c r="ES321" s="70">
        <f ca="1" t="shared" si="269"/>
        <v>0</v>
      </c>
      <c r="ET321" s="31"/>
      <c r="FQ321" s="70"/>
      <c r="FR321" s="70"/>
      <c r="FS321" s="70">
        <f ca="1" t="shared" si="270"/>
        <v>0</v>
      </c>
      <c r="FT321" s="31"/>
      <c r="GQ321" s="70"/>
      <c r="GR321" s="70"/>
      <c r="GS321" s="70">
        <f ca="1" t="shared" si="271"/>
        <v>0</v>
      </c>
      <c r="GT321" s="31"/>
      <c r="HQ321" s="70"/>
      <c r="HR321" s="70"/>
      <c r="HS321" s="70">
        <f ca="1" t="shared" si="272"/>
        <v>0</v>
      </c>
      <c r="HT321" s="31"/>
    </row>
    <row r="322" spans="1:228">
      <c r="A322" s="22" t="str">
        <f>IF(OR(使用指南!$E$30="",比赛操作!$C$10="",$E322=""),"",ROW())</f>
        <v/>
      </c>
      <c r="B322" s="22" t="str">
        <f>IF(OR(使用指南!$E$30="",比赛操作!$C$10="",$E322=""),"",RANK($A322,$A$3:$A$514,1))</f>
        <v/>
      </c>
      <c r="C322" s="22" t="str">
        <f ca="1">IF(OR(使用指南!$E$30="",比赛操作!$C$10="",$E322=""),"",IF(比赛操作!$C$10="抽签编排",RAND(),ROW()-2))</f>
        <v/>
      </c>
      <c r="D322" s="22" t="str">
        <f ca="1" t="shared" si="302"/>
        <v/>
      </c>
      <c r="E322" s="31"/>
      <c r="F322" s="22" t="str">
        <f ca="1">IF(OR(使用指南!$E$30&lt;&gt;"√",COUNTA($E$3:$E$514)&lt;ROW()-2,COUNTBLANK($C$3:$C$514)=512),"",ROW()-2)</f>
        <v/>
      </c>
      <c r="G322" s="22" t="str">
        <f ca="1" t="shared" si="273"/>
        <v/>
      </c>
      <c r="H322" s="31" t="str">
        <f ca="1" t="shared" si="274"/>
        <v/>
      </c>
      <c r="I322" s="31"/>
      <c r="K322" s="22" t="str">
        <f ca="1">IF(OR(使用指南!$E$30&lt;&gt;"√",$F322=""),"",$F322)</f>
        <v/>
      </c>
      <c r="L322" s="22" t="str">
        <f ca="1" t="shared" si="275"/>
        <v/>
      </c>
      <c r="M322" s="39"/>
      <c r="N322" s="39"/>
      <c r="O322" s="39"/>
      <c r="P322" s="66" t="str">
        <f ca="1">IF($K322="","",IF(T322&lt;&gt;"","/",IF(比赛操作!$C$10="手动编排",$M322+$N322,IF(比赛操作!$C$10="抽签编排",417-VLOOKUP(L322,I:K,3,0)))))</f>
        <v/>
      </c>
      <c r="Q322" s="33" t="str">
        <f ca="1">IF($K322="","",IF(T322&lt;&gt;"","/",RANK($P322,$P$3:$P$434)+COUNTIF($P$3:$P322,$P322)-1))</f>
        <v/>
      </c>
      <c r="R322" s="33" t="str">
        <f ca="1" t="shared" si="276"/>
        <v/>
      </c>
      <c r="S322" s="70">
        <f ca="1" t="shared" si="277"/>
        <v>0</v>
      </c>
      <c r="T322" s="31"/>
      <c r="U322" s="67" t="str">
        <f ca="1" t="shared" si="319"/>
        <v/>
      </c>
      <c r="V322" s="67" t="str">
        <f ca="1" t="shared" si="320"/>
        <v/>
      </c>
      <c r="W322" s="67" t="str">
        <f ca="1" t="shared" si="321"/>
        <v/>
      </c>
      <c r="X322" s="67" t="str">
        <f ca="1" t="shared" si="322"/>
        <v/>
      </c>
      <c r="Y322" s="67" t="str">
        <f ca="1" t="shared" si="323"/>
        <v/>
      </c>
      <c r="Z322" s="67" t="str">
        <f ca="1" t="shared" si="324"/>
        <v/>
      </c>
      <c r="AA322" s="67" t="str">
        <f ca="1" t="shared" si="325"/>
        <v/>
      </c>
      <c r="AB322" s="67" t="str">
        <f ca="1" t="shared" si="326"/>
        <v/>
      </c>
      <c r="AQ322" s="70"/>
      <c r="AR322" s="70"/>
      <c r="AS322" s="70">
        <f ca="1" t="shared" si="265"/>
        <v>0</v>
      </c>
      <c r="AT322" s="31"/>
      <c r="BQ322" s="70"/>
      <c r="BR322" s="70"/>
      <c r="BS322" s="70">
        <f ca="1" t="shared" si="266"/>
        <v>0</v>
      </c>
      <c r="BT322" s="31"/>
      <c r="CQ322" s="70"/>
      <c r="CR322" s="70"/>
      <c r="CS322" s="70">
        <f ca="1" t="shared" si="267"/>
        <v>0</v>
      </c>
      <c r="CT322" s="31"/>
      <c r="DQ322" s="70"/>
      <c r="DR322" s="70"/>
      <c r="DS322" s="70">
        <f ca="1" t="shared" si="268"/>
        <v>0</v>
      </c>
      <c r="DT322" s="31"/>
      <c r="EQ322" s="70"/>
      <c r="ER322" s="70"/>
      <c r="ES322" s="70">
        <f ca="1" t="shared" si="269"/>
        <v>0</v>
      </c>
      <c r="ET322" s="31"/>
      <c r="FQ322" s="70"/>
      <c r="FR322" s="70"/>
      <c r="FS322" s="70">
        <f ca="1" t="shared" si="270"/>
        <v>0</v>
      </c>
      <c r="FT322" s="31"/>
      <c r="GQ322" s="70"/>
      <c r="GR322" s="70"/>
      <c r="GS322" s="70">
        <f ca="1" t="shared" si="271"/>
        <v>0</v>
      </c>
      <c r="GT322" s="31"/>
      <c r="HQ322" s="70"/>
      <c r="HR322" s="70"/>
      <c r="HS322" s="70">
        <f ca="1" t="shared" si="272"/>
        <v>0</v>
      </c>
      <c r="HT322" s="31"/>
    </row>
    <row r="323" spans="1:228">
      <c r="A323" s="22" t="str">
        <f>IF(OR(使用指南!$E$30="",比赛操作!$C$10="",$E323=""),"",ROW())</f>
        <v/>
      </c>
      <c r="B323" s="22" t="str">
        <f>IF(OR(使用指南!$E$30="",比赛操作!$C$10="",$E323=""),"",RANK($A323,$A$3:$A$514,1))</f>
        <v/>
      </c>
      <c r="C323" s="22" t="str">
        <f ca="1">IF(OR(使用指南!$E$30="",比赛操作!$C$10="",$E323=""),"",IF(比赛操作!$C$10="抽签编排",RAND(),ROW()-2))</f>
        <v/>
      </c>
      <c r="D323" s="22" t="str">
        <f ca="1" t="shared" si="302"/>
        <v/>
      </c>
      <c r="E323" s="31"/>
      <c r="F323" s="22" t="str">
        <f ca="1">IF(OR(使用指南!$E$30&lt;&gt;"√",COUNTA($E$3:$E$514)&lt;ROW()-2,COUNTBLANK($C$3:$C$514)=512),"",ROW()-2)</f>
        <v/>
      </c>
      <c r="G323" s="22" t="str">
        <f ca="1" t="shared" si="273"/>
        <v/>
      </c>
      <c r="H323" s="31" t="str">
        <f ca="1" t="shared" si="274"/>
        <v/>
      </c>
      <c r="I323" s="31"/>
      <c r="K323" s="22" t="str">
        <f ca="1">IF(OR(使用指南!$E$30&lt;&gt;"√",$F323=""),"",$F323)</f>
        <v/>
      </c>
      <c r="L323" s="22" t="str">
        <f ca="1" t="shared" si="275"/>
        <v/>
      </c>
      <c r="M323" s="39"/>
      <c r="N323" s="39"/>
      <c r="O323" s="39"/>
      <c r="P323" s="66" t="str">
        <f ca="1">IF($K323="","",IF(T323&lt;&gt;"","/",IF(比赛操作!$C$10="手动编排",$M323+$N323,IF(比赛操作!$C$10="抽签编排",417-VLOOKUP(L323,I:K,3,0)))))</f>
        <v/>
      </c>
      <c r="Q323" s="33" t="str">
        <f ca="1">IF($K323="","",IF(T323&lt;&gt;"","/",RANK($P323,$P$3:$P$434)+COUNTIF($P$3:$P323,$P323)-1))</f>
        <v/>
      </c>
      <c r="R323" s="33" t="str">
        <f ca="1" t="shared" si="276"/>
        <v/>
      </c>
      <c r="S323" s="70">
        <f ca="1" t="shared" si="277"/>
        <v>0</v>
      </c>
      <c r="T323" s="31"/>
      <c r="U323" s="67" t="str">
        <f ca="1" t="shared" si="319"/>
        <v/>
      </c>
      <c r="V323" s="67" t="str">
        <f ca="1" t="shared" si="320"/>
        <v/>
      </c>
      <c r="W323" s="67" t="str">
        <f ca="1" t="shared" si="321"/>
        <v/>
      </c>
      <c r="X323" s="67" t="str">
        <f ca="1" t="shared" si="322"/>
        <v/>
      </c>
      <c r="Y323" s="67" t="str">
        <f ca="1" t="shared" si="323"/>
        <v/>
      </c>
      <c r="Z323" s="67" t="str">
        <f ca="1" t="shared" si="324"/>
        <v/>
      </c>
      <c r="AA323" s="67" t="str">
        <f ca="1" t="shared" si="325"/>
        <v/>
      </c>
      <c r="AB323" s="67" t="str">
        <f ca="1" t="shared" si="326"/>
        <v/>
      </c>
      <c r="AQ323" s="70"/>
      <c r="AR323" s="70"/>
      <c r="AS323" s="70">
        <f ca="1" t="shared" ref="AS323:AS386" si="327">_xlfn.IFS(OR($K323="",AT323=""),0,AT323="公假",12,AT323="抽调",10,AT323="病假",7,AT323="公事",5,AT323="私事",2,AT323="旷课",0,AT323="其他",0)</f>
        <v>0</v>
      </c>
      <c r="AT323" s="31"/>
      <c r="BQ323" s="70"/>
      <c r="BR323" s="70"/>
      <c r="BS323" s="70">
        <f ca="1" t="shared" ref="BS323:BS386" si="328">_xlfn.IFS(OR($K323="",BT323=""),0,BT323="公假",12,BT323="抽调",10,BT323="病假",7,BT323="公事",5,BT323="私事",2,BT323="旷课",0,BT323="其他",0)</f>
        <v>0</v>
      </c>
      <c r="BT323" s="31"/>
      <c r="CQ323" s="70"/>
      <c r="CR323" s="70"/>
      <c r="CS323" s="70">
        <f ca="1" t="shared" ref="CS323:CS386" si="329">_xlfn.IFS(OR($K323="",CT323=""),0,CT323="公假",12,CT323="抽调",10,CT323="病假",7,CT323="公事",5,CT323="私事",2,CT323="旷课",0,CT323="其他",0)</f>
        <v>0</v>
      </c>
      <c r="CT323" s="31"/>
      <c r="DQ323" s="70"/>
      <c r="DR323" s="70"/>
      <c r="DS323" s="70">
        <f ca="1" t="shared" ref="DS323:DS386" si="330">_xlfn.IFS(OR($K323="",DT323=""),0,DT323="公假",12,DT323="抽调",10,DT323="病假",7,DT323="公事",5,DT323="私事",2,DT323="旷课",0,DT323="其他",0)</f>
        <v>0</v>
      </c>
      <c r="DT323" s="31"/>
      <c r="EQ323" s="70"/>
      <c r="ER323" s="70"/>
      <c r="ES323" s="70">
        <f ca="1" t="shared" ref="ES323:ES386" si="331">_xlfn.IFS(OR($K323="",ET323=""),0,ET323="公假",12,ET323="抽调",10,ET323="病假",7,ET323="公事",5,ET323="私事",2,ET323="旷课",0,ET323="其他",0)</f>
        <v>0</v>
      </c>
      <c r="ET323" s="31"/>
      <c r="FQ323" s="70"/>
      <c r="FR323" s="70"/>
      <c r="FS323" s="70">
        <f ca="1" t="shared" ref="FS323:FS386" si="332">_xlfn.IFS(OR($K323="",FT323=""),0,FT323="公假",12,FT323="抽调",10,FT323="病假",7,FT323="公事",5,FT323="私事",2,FT323="旷课",0,FT323="其他",0)</f>
        <v>0</v>
      </c>
      <c r="FT323" s="31"/>
      <c r="GQ323" s="70"/>
      <c r="GR323" s="70"/>
      <c r="GS323" s="70">
        <f ca="1" t="shared" ref="GS323:GS386" si="333">_xlfn.IFS(OR($K323="",GT323=""),0,GT323="公假",12,GT323="抽调",10,GT323="病假",7,GT323="公事",5,GT323="私事",2,GT323="旷课",0,GT323="其他",0)</f>
        <v>0</v>
      </c>
      <c r="GT323" s="31"/>
      <c r="HQ323" s="70"/>
      <c r="HR323" s="70"/>
      <c r="HS323" s="70">
        <f ca="1" t="shared" ref="HS323:HS386" si="334">_xlfn.IFS(OR($K323="",HT323=""),0,HT323="公假",12,HT323="抽调",10,HT323="病假",7,HT323="公事",5,HT323="私事",2,HT323="旷课",0,HT323="其他",0)</f>
        <v>0</v>
      </c>
      <c r="HT323" s="31"/>
    </row>
    <row r="324" spans="1:228">
      <c r="A324" s="22" t="str">
        <f>IF(OR(使用指南!$E$30="",比赛操作!$C$10="",$E324=""),"",ROW())</f>
        <v/>
      </c>
      <c r="B324" s="22" t="str">
        <f>IF(OR(使用指南!$E$30="",比赛操作!$C$10="",$E324=""),"",RANK($A324,$A$3:$A$514,1))</f>
        <v/>
      </c>
      <c r="C324" s="22" t="str">
        <f ca="1">IF(OR(使用指南!$E$30="",比赛操作!$C$10="",$E324=""),"",IF(比赛操作!$C$10="抽签编排",RAND(),ROW()-2))</f>
        <v/>
      </c>
      <c r="D324" s="22" t="str">
        <f ca="1" t="shared" ref="D324:D387" si="335">IF(OR($C324="",$E324=""),"",RANK($C324,$C$3:$C$514,1))</f>
        <v/>
      </c>
      <c r="E324" s="31"/>
      <c r="F324" s="22" t="str">
        <f ca="1">IF(OR(使用指南!$E$30&lt;&gt;"√",COUNTA($E$3:$E$514)&lt;ROW()-2,COUNTBLANK($C$3:$C$514)=512),"",ROW()-2)</f>
        <v/>
      </c>
      <c r="G324" s="22" t="str">
        <f ca="1" t="shared" ref="G324:G387" si="336">IFERROR(IF($F324="","",VLOOKUP($F324,$D:$E,2,0)),"")</f>
        <v/>
      </c>
      <c r="H324" s="31" t="str">
        <f ca="1" t="shared" ref="H324:H387" si="337">IF($G324="","",$G324)</f>
        <v/>
      </c>
      <c r="I324" s="31"/>
      <c r="K324" s="22" t="str">
        <f ca="1">IF(OR(使用指南!$E$30&lt;&gt;"√",$F324=""),"",$F324)</f>
        <v/>
      </c>
      <c r="L324" s="22" t="str">
        <f ca="1" t="shared" ref="L324:L387" si="338">IF($K324="","",VLOOKUP($K324,B:E,4,0))</f>
        <v/>
      </c>
      <c r="M324" s="39"/>
      <c r="N324" s="39"/>
      <c r="O324" s="39"/>
      <c r="P324" s="66" t="str">
        <f ca="1">IF($K324="","",IF(T324&lt;&gt;"","/",IF(比赛操作!$C$10="手动编排",$M324+$N324,IF(比赛操作!$C$10="抽签编排",417-VLOOKUP(L324,I:K,3,0)))))</f>
        <v/>
      </c>
      <c r="Q324" s="33" t="str">
        <f ca="1">IF($K324="","",IF(T324&lt;&gt;"","/",RANK($P324,$P$3:$P$434)+COUNTIF($P$3:$P324,$P324)-1))</f>
        <v/>
      </c>
      <c r="R324" s="33" t="str">
        <f ca="1" t="shared" ref="R324:R387" si="339">IF($K324="","",$L324)</f>
        <v/>
      </c>
      <c r="S324" s="70">
        <f ca="1" t="shared" ref="S324:S387" si="340">_xlfn.IFS(OR($K324="",T324=""),0,T324="公假",12,T324="抽调",10,T324="病假",7,T324="公事",5,T324="私事",2,T324="旷课",0,T324="其他",0)</f>
        <v>0</v>
      </c>
      <c r="T324" s="31"/>
      <c r="U324" s="67" t="str">
        <f ca="1" t="shared" ref="U324:U333" si="341">IF(INDIRECT(ADDRESS(ROW(),COLUMN($T:$T)+26*(COLUMN()-COLUMN($T:$T))))="","",INDIRECT(ADDRESS(ROW(),COLUMN($T:$T)+26*(COLUMN()-COLUMN($T:$T)))))</f>
        <v/>
      </c>
      <c r="V324" s="67" t="str">
        <f ca="1" t="shared" ref="V324:V333" si="342">IF(INDIRECT(ADDRESS(ROW(),COLUMN($T:$T)+26*(COLUMN()-COLUMN($T:$T))))="","",INDIRECT(ADDRESS(ROW(),COLUMN($T:$T)+26*(COLUMN()-COLUMN($T:$T)))))</f>
        <v/>
      </c>
      <c r="W324" s="67" t="str">
        <f ca="1" t="shared" ref="W324:W333" si="343">IF(INDIRECT(ADDRESS(ROW(),COLUMN($T:$T)+26*(COLUMN()-COLUMN($T:$T))))="","",INDIRECT(ADDRESS(ROW(),COLUMN($T:$T)+26*(COLUMN()-COLUMN($T:$T)))))</f>
        <v/>
      </c>
      <c r="X324" s="67" t="str">
        <f ca="1" t="shared" ref="X324:X333" si="344">IF(INDIRECT(ADDRESS(ROW(),COLUMN($T:$T)+26*(COLUMN()-COLUMN($T:$T))))="","",INDIRECT(ADDRESS(ROW(),COLUMN($T:$T)+26*(COLUMN()-COLUMN($T:$T)))))</f>
        <v/>
      </c>
      <c r="Y324" s="67" t="str">
        <f ca="1" t="shared" ref="Y324:Y333" si="345">IF(INDIRECT(ADDRESS(ROW(),COLUMN($T:$T)+26*(COLUMN()-COLUMN($T:$T))))="","",INDIRECT(ADDRESS(ROW(),COLUMN($T:$T)+26*(COLUMN()-COLUMN($T:$T)))))</f>
        <v/>
      </c>
      <c r="Z324" s="67" t="str">
        <f ca="1" t="shared" ref="Z324:Z333" si="346">IF(INDIRECT(ADDRESS(ROW(),COLUMN($T:$T)+26*(COLUMN()-COLUMN($T:$T))))="","",INDIRECT(ADDRESS(ROW(),COLUMN($T:$T)+26*(COLUMN()-COLUMN($T:$T)))))</f>
        <v/>
      </c>
      <c r="AA324" s="67" t="str">
        <f ca="1" t="shared" ref="AA324:AA333" si="347">IF(INDIRECT(ADDRESS(ROW(),COLUMN($T:$T)+26*(COLUMN()-COLUMN($T:$T))))="","",INDIRECT(ADDRESS(ROW(),COLUMN($T:$T)+26*(COLUMN()-COLUMN($T:$T)))))</f>
        <v/>
      </c>
      <c r="AB324" s="67" t="str">
        <f ca="1" t="shared" ref="AB324:AB333" si="348">IF(INDIRECT(ADDRESS(ROW(),COLUMN($T:$T)+26*(COLUMN()-COLUMN($T:$T))))="","",INDIRECT(ADDRESS(ROW(),COLUMN($T:$T)+26*(COLUMN()-COLUMN($T:$T)))))</f>
        <v/>
      </c>
      <c r="AQ324" s="70"/>
      <c r="AR324" s="70"/>
      <c r="AS324" s="70">
        <f ca="1" t="shared" si="327"/>
        <v>0</v>
      </c>
      <c r="AT324" s="31"/>
      <c r="BQ324" s="70"/>
      <c r="BR324" s="70"/>
      <c r="BS324" s="70">
        <f ca="1" t="shared" si="328"/>
        <v>0</v>
      </c>
      <c r="BT324" s="31"/>
      <c r="CQ324" s="70"/>
      <c r="CR324" s="70"/>
      <c r="CS324" s="70">
        <f ca="1" t="shared" si="329"/>
        <v>0</v>
      </c>
      <c r="CT324" s="31"/>
      <c r="DQ324" s="70"/>
      <c r="DR324" s="70"/>
      <c r="DS324" s="70">
        <f ca="1" t="shared" si="330"/>
        <v>0</v>
      </c>
      <c r="DT324" s="31"/>
      <c r="EQ324" s="70"/>
      <c r="ER324" s="70"/>
      <c r="ES324" s="70">
        <f ca="1" t="shared" si="331"/>
        <v>0</v>
      </c>
      <c r="ET324" s="31"/>
      <c r="FQ324" s="70"/>
      <c r="FR324" s="70"/>
      <c r="FS324" s="70">
        <f ca="1" t="shared" si="332"/>
        <v>0</v>
      </c>
      <c r="FT324" s="31"/>
      <c r="GQ324" s="70"/>
      <c r="GR324" s="70"/>
      <c r="GS324" s="70">
        <f ca="1" t="shared" si="333"/>
        <v>0</v>
      </c>
      <c r="GT324" s="31"/>
      <c r="HQ324" s="70"/>
      <c r="HR324" s="70"/>
      <c r="HS324" s="70">
        <f ca="1" t="shared" si="334"/>
        <v>0</v>
      </c>
      <c r="HT324" s="31"/>
    </row>
    <row r="325" spans="1:228">
      <c r="A325" s="22" t="str">
        <f>IF(OR(使用指南!$E$30="",比赛操作!$C$10="",$E325=""),"",ROW())</f>
        <v/>
      </c>
      <c r="B325" s="22" t="str">
        <f>IF(OR(使用指南!$E$30="",比赛操作!$C$10="",$E325=""),"",RANK($A325,$A$3:$A$514,1))</f>
        <v/>
      </c>
      <c r="C325" s="22" t="str">
        <f ca="1">IF(OR(使用指南!$E$30="",比赛操作!$C$10="",$E325=""),"",IF(比赛操作!$C$10="抽签编排",RAND(),ROW()-2))</f>
        <v/>
      </c>
      <c r="D325" s="22" t="str">
        <f ca="1" t="shared" si="335"/>
        <v/>
      </c>
      <c r="E325" s="31"/>
      <c r="F325" s="22" t="str">
        <f ca="1">IF(OR(使用指南!$E$30&lt;&gt;"√",COUNTA($E$3:$E$514)&lt;ROW()-2,COUNTBLANK($C$3:$C$514)=512),"",ROW()-2)</f>
        <v/>
      </c>
      <c r="G325" s="22" t="str">
        <f ca="1" t="shared" si="336"/>
        <v/>
      </c>
      <c r="H325" s="31" t="str">
        <f ca="1" t="shared" si="337"/>
        <v/>
      </c>
      <c r="I325" s="31"/>
      <c r="K325" s="22" t="str">
        <f ca="1">IF(OR(使用指南!$E$30&lt;&gt;"√",$F325=""),"",$F325)</f>
        <v/>
      </c>
      <c r="L325" s="22" t="str">
        <f ca="1" t="shared" si="338"/>
        <v/>
      </c>
      <c r="M325" s="39"/>
      <c r="N325" s="39"/>
      <c r="O325" s="39"/>
      <c r="P325" s="66" t="str">
        <f ca="1">IF($K325="","",IF(T325&lt;&gt;"","/",IF(比赛操作!$C$10="手动编排",$M325+$N325,IF(比赛操作!$C$10="抽签编排",417-VLOOKUP(L325,I:K,3,0)))))</f>
        <v/>
      </c>
      <c r="Q325" s="33" t="str">
        <f ca="1">IF($K325="","",IF(T325&lt;&gt;"","/",RANK($P325,$P$3:$P$434)+COUNTIF($P$3:$P325,$P325)-1))</f>
        <v/>
      </c>
      <c r="R325" s="33" t="str">
        <f ca="1" t="shared" si="339"/>
        <v/>
      </c>
      <c r="S325" s="70">
        <f ca="1" t="shared" si="340"/>
        <v>0</v>
      </c>
      <c r="T325" s="31"/>
      <c r="U325" s="67" t="str">
        <f ca="1" t="shared" si="341"/>
        <v/>
      </c>
      <c r="V325" s="67" t="str">
        <f ca="1" t="shared" si="342"/>
        <v/>
      </c>
      <c r="W325" s="67" t="str">
        <f ca="1" t="shared" si="343"/>
        <v/>
      </c>
      <c r="X325" s="67" t="str">
        <f ca="1" t="shared" si="344"/>
        <v/>
      </c>
      <c r="Y325" s="67" t="str">
        <f ca="1" t="shared" si="345"/>
        <v/>
      </c>
      <c r="Z325" s="67" t="str">
        <f ca="1" t="shared" si="346"/>
        <v/>
      </c>
      <c r="AA325" s="67" t="str">
        <f ca="1" t="shared" si="347"/>
        <v/>
      </c>
      <c r="AB325" s="67" t="str">
        <f ca="1" t="shared" si="348"/>
        <v/>
      </c>
      <c r="AQ325" s="70"/>
      <c r="AR325" s="70"/>
      <c r="AS325" s="70">
        <f ca="1" t="shared" si="327"/>
        <v>0</v>
      </c>
      <c r="AT325" s="31"/>
      <c r="BQ325" s="70"/>
      <c r="BR325" s="70"/>
      <c r="BS325" s="70">
        <f ca="1" t="shared" si="328"/>
        <v>0</v>
      </c>
      <c r="BT325" s="31"/>
      <c r="CQ325" s="70"/>
      <c r="CR325" s="70"/>
      <c r="CS325" s="70">
        <f ca="1" t="shared" si="329"/>
        <v>0</v>
      </c>
      <c r="CT325" s="31"/>
      <c r="DQ325" s="70"/>
      <c r="DR325" s="70"/>
      <c r="DS325" s="70">
        <f ca="1" t="shared" si="330"/>
        <v>0</v>
      </c>
      <c r="DT325" s="31"/>
      <c r="EQ325" s="70"/>
      <c r="ER325" s="70"/>
      <c r="ES325" s="70">
        <f ca="1" t="shared" si="331"/>
        <v>0</v>
      </c>
      <c r="ET325" s="31"/>
      <c r="FQ325" s="70"/>
      <c r="FR325" s="70"/>
      <c r="FS325" s="70">
        <f ca="1" t="shared" si="332"/>
        <v>0</v>
      </c>
      <c r="FT325" s="31"/>
      <c r="GQ325" s="70"/>
      <c r="GR325" s="70"/>
      <c r="GS325" s="70">
        <f ca="1" t="shared" si="333"/>
        <v>0</v>
      </c>
      <c r="GT325" s="31"/>
      <c r="HQ325" s="70"/>
      <c r="HR325" s="70"/>
      <c r="HS325" s="70">
        <f ca="1" t="shared" si="334"/>
        <v>0</v>
      </c>
      <c r="HT325" s="31"/>
    </row>
    <row r="326" spans="1:228">
      <c r="A326" s="22" t="str">
        <f>IF(OR(使用指南!$E$30="",比赛操作!$C$10="",$E326=""),"",ROW())</f>
        <v/>
      </c>
      <c r="B326" s="22" t="str">
        <f>IF(OR(使用指南!$E$30="",比赛操作!$C$10="",$E326=""),"",RANK($A326,$A$3:$A$514,1))</f>
        <v/>
      </c>
      <c r="C326" s="22" t="str">
        <f ca="1">IF(OR(使用指南!$E$30="",比赛操作!$C$10="",$E326=""),"",IF(比赛操作!$C$10="抽签编排",RAND(),ROW()-2))</f>
        <v/>
      </c>
      <c r="D326" s="22" t="str">
        <f ca="1" t="shared" si="335"/>
        <v/>
      </c>
      <c r="E326" s="31"/>
      <c r="F326" s="22" t="str">
        <f ca="1">IF(OR(使用指南!$E$30&lt;&gt;"√",COUNTA($E$3:$E$514)&lt;ROW()-2,COUNTBLANK($C$3:$C$514)=512),"",ROW()-2)</f>
        <v/>
      </c>
      <c r="G326" s="22" t="str">
        <f ca="1" t="shared" si="336"/>
        <v/>
      </c>
      <c r="H326" s="31" t="str">
        <f ca="1" t="shared" si="337"/>
        <v/>
      </c>
      <c r="I326" s="31"/>
      <c r="K326" s="22" t="str">
        <f ca="1">IF(OR(使用指南!$E$30&lt;&gt;"√",$F326=""),"",$F326)</f>
        <v/>
      </c>
      <c r="L326" s="22" t="str">
        <f ca="1" t="shared" si="338"/>
        <v/>
      </c>
      <c r="M326" s="39"/>
      <c r="N326" s="39"/>
      <c r="O326" s="39"/>
      <c r="P326" s="66" t="str">
        <f ca="1">IF($K326="","",IF(T326&lt;&gt;"","/",IF(比赛操作!$C$10="手动编排",$M326+$N326,IF(比赛操作!$C$10="抽签编排",417-VLOOKUP(L326,I:K,3,0)))))</f>
        <v/>
      </c>
      <c r="Q326" s="33" t="str">
        <f ca="1">IF($K326="","",IF(T326&lt;&gt;"","/",RANK($P326,$P$3:$P$434)+COUNTIF($P$3:$P326,$P326)-1))</f>
        <v/>
      </c>
      <c r="R326" s="33" t="str">
        <f ca="1" t="shared" si="339"/>
        <v/>
      </c>
      <c r="S326" s="70">
        <f ca="1" t="shared" si="340"/>
        <v>0</v>
      </c>
      <c r="T326" s="31"/>
      <c r="U326" s="67" t="str">
        <f ca="1" t="shared" si="341"/>
        <v/>
      </c>
      <c r="V326" s="67" t="str">
        <f ca="1" t="shared" si="342"/>
        <v/>
      </c>
      <c r="W326" s="67" t="str">
        <f ca="1" t="shared" si="343"/>
        <v/>
      </c>
      <c r="X326" s="67" t="str">
        <f ca="1" t="shared" si="344"/>
        <v/>
      </c>
      <c r="Y326" s="67" t="str">
        <f ca="1" t="shared" si="345"/>
        <v/>
      </c>
      <c r="Z326" s="67" t="str">
        <f ca="1" t="shared" si="346"/>
        <v/>
      </c>
      <c r="AA326" s="67" t="str">
        <f ca="1" t="shared" si="347"/>
        <v/>
      </c>
      <c r="AB326" s="67" t="str">
        <f ca="1" t="shared" si="348"/>
        <v/>
      </c>
      <c r="AQ326" s="70"/>
      <c r="AR326" s="70"/>
      <c r="AS326" s="70">
        <f ca="1" t="shared" si="327"/>
        <v>0</v>
      </c>
      <c r="AT326" s="31"/>
      <c r="BQ326" s="70"/>
      <c r="BR326" s="70"/>
      <c r="BS326" s="70">
        <f ca="1" t="shared" si="328"/>
        <v>0</v>
      </c>
      <c r="BT326" s="31"/>
      <c r="CQ326" s="70"/>
      <c r="CR326" s="70"/>
      <c r="CS326" s="70">
        <f ca="1" t="shared" si="329"/>
        <v>0</v>
      </c>
      <c r="CT326" s="31"/>
      <c r="DQ326" s="70"/>
      <c r="DR326" s="70"/>
      <c r="DS326" s="70">
        <f ca="1" t="shared" si="330"/>
        <v>0</v>
      </c>
      <c r="DT326" s="31"/>
      <c r="EQ326" s="70"/>
      <c r="ER326" s="70"/>
      <c r="ES326" s="70">
        <f ca="1" t="shared" si="331"/>
        <v>0</v>
      </c>
      <c r="ET326" s="31"/>
      <c r="FQ326" s="70"/>
      <c r="FR326" s="70"/>
      <c r="FS326" s="70">
        <f ca="1" t="shared" si="332"/>
        <v>0</v>
      </c>
      <c r="FT326" s="31"/>
      <c r="GQ326" s="70"/>
      <c r="GR326" s="70"/>
      <c r="GS326" s="70">
        <f ca="1" t="shared" si="333"/>
        <v>0</v>
      </c>
      <c r="GT326" s="31"/>
      <c r="HQ326" s="70"/>
      <c r="HR326" s="70"/>
      <c r="HS326" s="70">
        <f ca="1" t="shared" si="334"/>
        <v>0</v>
      </c>
      <c r="HT326" s="31"/>
    </row>
    <row r="327" spans="1:228">
      <c r="A327" s="22" t="str">
        <f>IF(OR(使用指南!$E$30="",比赛操作!$C$10="",$E327=""),"",ROW())</f>
        <v/>
      </c>
      <c r="B327" s="22" t="str">
        <f>IF(OR(使用指南!$E$30="",比赛操作!$C$10="",$E327=""),"",RANK($A327,$A$3:$A$514,1))</f>
        <v/>
      </c>
      <c r="C327" s="22" t="str">
        <f ca="1">IF(OR(使用指南!$E$30="",比赛操作!$C$10="",$E327=""),"",IF(比赛操作!$C$10="抽签编排",RAND(),ROW()-2))</f>
        <v/>
      </c>
      <c r="D327" s="22" t="str">
        <f ca="1" t="shared" si="335"/>
        <v/>
      </c>
      <c r="E327" s="31"/>
      <c r="F327" s="22" t="str">
        <f ca="1">IF(OR(使用指南!$E$30&lt;&gt;"√",COUNTA($E$3:$E$514)&lt;ROW()-2,COUNTBLANK($C$3:$C$514)=512),"",ROW()-2)</f>
        <v/>
      </c>
      <c r="G327" s="22" t="str">
        <f ca="1" t="shared" si="336"/>
        <v/>
      </c>
      <c r="H327" s="31" t="str">
        <f ca="1" t="shared" si="337"/>
        <v/>
      </c>
      <c r="I327" s="31"/>
      <c r="K327" s="22" t="str">
        <f ca="1">IF(OR(使用指南!$E$30&lt;&gt;"√",$F327=""),"",$F327)</f>
        <v/>
      </c>
      <c r="L327" s="22" t="str">
        <f ca="1" t="shared" si="338"/>
        <v/>
      </c>
      <c r="M327" s="39"/>
      <c r="N327" s="39"/>
      <c r="O327" s="39"/>
      <c r="P327" s="66" t="str">
        <f ca="1">IF($K327="","",IF(T327&lt;&gt;"","/",IF(比赛操作!$C$10="手动编排",$M327+$N327,IF(比赛操作!$C$10="抽签编排",417-VLOOKUP(L327,I:K,3,0)))))</f>
        <v/>
      </c>
      <c r="Q327" s="33" t="str">
        <f ca="1">IF($K327="","",IF(T327&lt;&gt;"","/",RANK($P327,$P$3:$P$434)+COUNTIF($P$3:$P327,$P327)-1))</f>
        <v/>
      </c>
      <c r="R327" s="33" t="str">
        <f ca="1" t="shared" si="339"/>
        <v/>
      </c>
      <c r="S327" s="70">
        <f ca="1" t="shared" si="340"/>
        <v>0</v>
      </c>
      <c r="T327" s="31"/>
      <c r="U327" s="67" t="str">
        <f ca="1" t="shared" si="341"/>
        <v/>
      </c>
      <c r="V327" s="67" t="str">
        <f ca="1" t="shared" si="342"/>
        <v/>
      </c>
      <c r="W327" s="67" t="str">
        <f ca="1" t="shared" si="343"/>
        <v/>
      </c>
      <c r="X327" s="67" t="str">
        <f ca="1" t="shared" si="344"/>
        <v/>
      </c>
      <c r="Y327" s="67" t="str">
        <f ca="1" t="shared" si="345"/>
        <v/>
      </c>
      <c r="Z327" s="67" t="str">
        <f ca="1" t="shared" si="346"/>
        <v/>
      </c>
      <c r="AA327" s="67" t="str">
        <f ca="1" t="shared" si="347"/>
        <v/>
      </c>
      <c r="AB327" s="67" t="str">
        <f ca="1" t="shared" si="348"/>
        <v/>
      </c>
      <c r="AQ327" s="70"/>
      <c r="AR327" s="70"/>
      <c r="AS327" s="70">
        <f ca="1" t="shared" si="327"/>
        <v>0</v>
      </c>
      <c r="AT327" s="31"/>
      <c r="BQ327" s="70"/>
      <c r="BR327" s="70"/>
      <c r="BS327" s="70">
        <f ca="1" t="shared" si="328"/>
        <v>0</v>
      </c>
      <c r="BT327" s="31"/>
      <c r="CQ327" s="70"/>
      <c r="CR327" s="70"/>
      <c r="CS327" s="70">
        <f ca="1" t="shared" si="329"/>
        <v>0</v>
      </c>
      <c r="CT327" s="31"/>
      <c r="DQ327" s="70"/>
      <c r="DR327" s="70"/>
      <c r="DS327" s="70">
        <f ca="1" t="shared" si="330"/>
        <v>0</v>
      </c>
      <c r="DT327" s="31"/>
      <c r="EQ327" s="70"/>
      <c r="ER327" s="70"/>
      <c r="ES327" s="70">
        <f ca="1" t="shared" si="331"/>
        <v>0</v>
      </c>
      <c r="ET327" s="31"/>
      <c r="FQ327" s="70"/>
      <c r="FR327" s="70"/>
      <c r="FS327" s="70">
        <f ca="1" t="shared" si="332"/>
        <v>0</v>
      </c>
      <c r="FT327" s="31"/>
      <c r="GQ327" s="70"/>
      <c r="GR327" s="70"/>
      <c r="GS327" s="70">
        <f ca="1" t="shared" si="333"/>
        <v>0</v>
      </c>
      <c r="GT327" s="31"/>
      <c r="HQ327" s="70"/>
      <c r="HR327" s="70"/>
      <c r="HS327" s="70">
        <f ca="1" t="shared" si="334"/>
        <v>0</v>
      </c>
      <c r="HT327" s="31"/>
    </row>
    <row r="328" spans="1:228">
      <c r="A328" s="22" t="str">
        <f>IF(OR(使用指南!$E$30="",比赛操作!$C$10="",$E328=""),"",ROW())</f>
        <v/>
      </c>
      <c r="B328" s="22" t="str">
        <f>IF(OR(使用指南!$E$30="",比赛操作!$C$10="",$E328=""),"",RANK($A328,$A$3:$A$514,1))</f>
        <v/>
      </c>
      <c r="C328" s="22" t="str">
        <f ca="1">IF(OR(使用指南!$E$30="",比赛操作!$C$10="",$E328=""),"",IF(比赛操作!$C$10="抽签编排",RAND(),ROW()-2))</f>
        <v/>
      </c>
      <c r="D328" s="22" t="str">
        <f ca="1" t="shared" si="335"/>
        <v/>
      </c>
      <c r="E328" s="31"/>
      <c r="F328" s="22" t="str">
        <f ca="1">IF(OR(使用指南!$E$30&lt;&gt;"√",COUNTA($E$3:$E$514)&lt;ROW()-2,COUNTBLANK($C$3:$C$514)=512),"",ROW()-2)</f>
        <v/>
      </c>
      <c r="G328" s="22" t="str">
        <f ca="1" t="shared" si="336"/>
        <v/>
      </c>
      <c r="H328" s="31" t="str">
        <f ca="1" t="shared" si="337"/>
        <v/>
      </c>
      <c r="I328" s="31"/>
      <c r="K328" s="22" t="str">
        <f ca="1">IF(OR(使用指南!$E$30&lt;&gt;"√",$F328=""),"",$F328)</f>
        <v/>
      </c>
      <c r="L328" s="22" t="str">
        <f ca="1" t="shared" si="338"/>
        <v/>
      </c>
      <c r="M328" s="39"/>
      <c r="N328" s="39"/>
      <c r="O328" s="39"/>
      <c r="P328" s="66" t="str">
        <f ca="1">IF($K328="","",IF(T328&lt;&gt;"","/",IF(比赛操作!$C$10="手动编排",$M328+$N328,IF(比赛操作!$C$10="抽签编排",417-VLOOKUP(L328,I:K,3,0)))))</f>
        <v/>
      </c>
      <c r="Q328" s="33" t="str">
        <f ca="1">IF($K328="","",IF(T328&lt;&gt;"","/",RANK($P328,$P$3:$P$434)+COUNTIF($P$3:$P328,$P328)-1))</f>
        <v/>
      </c>
      <c r="R328" s="33" t="str">
        <f ca="1" t="shared" si="339"/>
        <v/>
      </c>
      <c r="S328" s="70">
        <f ca="1" t="shared" si="340"/>
        <v>0</v>
      </c>
      <c r="T328" s="31"/>
      <c r="U328" s="67" t="str">
        <f ca="1" t="shared" si="341"/>
        <v/>
      </c>
      <c r="V328" s="67" t="str">
        <f ca="1" t="shared" si="342"/>
        <v/>
      </c>
      <c r="W328" s="67" t="str">
        <f ca="1" t="shared" si="343"/>
        <v/>
      </c>
      <c r="X328" s="67" t="str">
        <f ca="1" t="shared" si="344"/>
        <v/>
      </c>
      <c r="Y328" s="67" t="str">
        <f ca="1" t="shared" si="345"/>
        <v/>
      </c>
      <c r="Z328" s="67" t="str">
        <f ca="1" t="shared" si="346"/>
        <v/>
      </c>
      <c r="AA328" s="67" t="str">
        <f ca="1" t="shared" si="347"/>
        <v/>
      </c>
      <c r="AB328" s="67" t="str">
        <f ca="1" t="shared" si="348"/>
        <v/>
      </c>
      <c r="AQ328" s="70"/>
      <c r="AR328" s="70"/>
      <c r="AS328" s="70">
        <f ca="1" t="shared" si="327"/>
        <v>0</v>
      </c>
      <c r="AT328" s="31"/>
      <c r="BQ328" s="70"/>
      <c r="BR328" s="70"/>
      <c r="BS328" s="70">
        <f ca="1" t="shared" si="328"/>
        <v>0</v>
      </c>
      <c r="BT328" s="31"/>
      <c r="CQ328" s="70"/>
      <c r="CR328" s="70"/>
      <c r="CS328" s="70">
        <f ca="1" t="shared" si="329"/>
        <v>0</v>
      </c>
      <c r="CT328" s="31"/>
      <c r="DQ328" s="70"/>
      <c r="DR328" s="70"/>
      <c r="DS328" s="70">
        <f ca="1" t="shared" si="330"/>
        <v>0</v>
      </c>
      <c r="DT328" s="31"/>
      <c r="EQ328" s="70"/>
      <c r="ER328" s="70"/>
      <c r="ES328" s="70">
        <f ca="1" t="shared" si="331"/>
        <v>0</v>
      </c>
      <c r="ET328" s="31"/>
      <c r="FQ328" s="70"/>
      <c r="FR328" s="70"/>
      <c r="FS328" s="70">
        <f ca="1" t="shared" si="332"/>
        <v>0</v>
      </c>
      <c r="FT328" s="31"/>
      <c r="GQ328" s="70"/>
      <c r="GR328" s="70"/>
      <c r="GS328" s="70">
        <f ca="1" t="shared" si="333"/>
        <v>0</v>
      </c>
      <c r="GT328" s="31"/>
      <c r="HQ328" s="70"/>
      <c r="HR328" s="70"/>
      <c r="HS328" s="70">
        <f ca="1" t="shared" si="334"/>
        <v>0</v>
      </c>
      <c r="HT328" s="31"/>
    </row>
    <row r="329" spans="1:228">
      <c r="A329" s="22" t="str">
        <f>IF(OR(使用指南!$E$30="",比赛操作!$C$10="",$E329=""),"",ROW())</f>
        <v/>
      </c>
      <c r="B329" s="22" t="str">
        <f>IF(OR(使用指南!$E$30="",比赛操作!$C$10="",$E329=""),"",RANK($A329,$A$3:$A$514,1))</f>
        <v/>
      </c>
      <c r="C329" s="22" t="str">
        <f ca="1">IF(OR(使用指南!$E$30="",比赛操作!$C$10="",$E329=""),"",IF(比赛操作!$C$10="抽签编排",RAND(),ROW()-2))</f>
        <v/>
      </c>
      <c r="D329" s="22" t="str">
        <f ca="1" t="shared" si="335"/>
        <v/>
      </c>
      <c r="E329" s="31"/>
      <c r="F329" s="22" t="str">
        <f ca="1">IF(OR(使用指南!$E$30&lt;&gt;"√",COUNTA($E$3:$E$514)&lt;ROW()-2,COUNTBLANK($C$3:$C$514)=512),"",ROW()-2)</f>
        <v/>
      </c>
      <c r="G329" s="22" t="str">
        <f ca="1" t="shared" si="336"/>
        <v/>
      </c>
      <c r="H329" s="31" t="str">
        <f ca="1" t="shared" si="337"/>
        <v/>
      </c>
      <c r="I329" s="31"/>
      <c r="K329" s="22" t="str">
        <f ca="1">IF(OR(使用指南!$E$30&lt;&gt;"√",$F329=""),"",$F329)</f>
        <v/>
      </c>
      <c r="L329" s="22" t="str">
        <f ca="1" t="shared" si="338"/>
        <v/>
      </c>
      <c r="M329" s="39"/>
      <c r="N329" s="39"/>
      <c r="O329" s="39"/>
      <c r="P329" s="66" t="str">
        <f ca="1">IF($K329="","",IF(T329&lt;&gt;"","/",IF(比赛操作!$C$10="手动编排",$M329+$N329,IF(比赛操作!$C$10="抽签编排",417-VLOOKUP(L329,I:K,3,0)))))</f>
        <v/>
      </c>
      <c r="Q329" s="33" t="str">
        <f ca="1">IF($K329="","",IF(T329&lt;&gt;"","/",RANK($P329,$P$3:$P$434)+COUNTIF($P$3:$P329,$P329)-1))</f>
        <v/>
      </c>
      <c r="R329" s="33" t="str">
        <f ca="1" t="shared" si="339"/>
        <v/>
      </c>
      <c r="S329" s="70">
        <f ca="1" t="shared" si="340"/>
        <v>0</v>
      </c>
      <c r="T329" s="31"/>
      <c r="U329" s="67" t="str">
        <f ca="1" t="shared" si="341"/>
        <v/>
      </c>
      <c r="V329" s="67" t="str">
        <f ca="1" t="shared" si="342"/>
        <v/>
      </c>
      <c r="W329" s="67" t="str">
        <f ca="1" t="shared" si="343"/>
        <v/>
      </c>
      <c r="X329" s="67" t="str">
        <f ca="1" t="shared" si="344"/>
        <v/>
      </c>
      <c r="Y329" s="67" t="str">
        <f ca="1" t="shared" si="345"/>
        <v/>
      </c>
      <c r="Z329" s="67" t="str">
        <f ca="1" t="shared" si="346"/>
        <v/>
      </c>
      <c r="AA329" s="67" t="str">
        <f ca="1" t="shared" si="347"/>
        <v/>
      </c>
      <c r="AB329" s="67" t="str">
        <f ca="1" t="shared" si="348"/>
        <v/>
      </c>
      <c r="AQ329" s="70"/>
      <c r="AR329" s="70"/>
      <c r="AS329" s="70">
        <f ca="1" t="shared" si="327"/>
        <v>0</v>
      </c>
      <c r="AT329" s="31"/>
      <c r="BQ329" s="70"/>
      <c r="BR329" s="70"/>
      <c r="BS329" s="70">
        <f ca="1" t="shared" si="328"/>
        <v>0</v>
      </c>
      <c r="BT329" s="31"/>
      <c r="CQ329" s="70"/>
      <c r="CR329" s="70"/>
      <c r="CS329" s="70">
        <f ca="1" t="shared" si="329"/>
        <v>0</v>
      </c>
      <c r="CT329" s="31"/>
      <c r="DQ329" s="70"/>
      <c r="DR329" s="70"/>
      <c r="DS329" s="70">
        <f ca="1" t="shared" si="330"/>
        <v>0</v>
      </c>
      <c r="DT329" s="31"/>
      <c r="EQ329" s="70"/>
      <c r="ER329" s="70"/>
      <c r="ES329" s="70">
        <f ca="1" t="shared" si="331"/>
        <v>0</v>
      </c>
      <c r="ET329" s="31"/>
      <c r="FQ329" s="70"/>
      <c r="FR329" s="70"/>
      <c r="FS329" s="70">
        <f ca="1" t="shared" si="332"/>
        <v>0</v>
      </c>
      <c r="FT329" s="31"/>
      <c r="GQ329" s="70"/>
      <c r="GR329" s="70"/>
      <c r="GS329" s="70">
        <f ca="1" t="shared" si="333"/>
        <v>0</v>
      </c>
      <c r="GT329" s="31"/>
      <c r="HQ329" s="70"/>
      <c r="HR329" s="70"/>
      <c r="HS329" s="70">
        <f ca="1" t="shared" si="334"/>
        <v>0</v>
      </c>
      <c r="HT329" s="31"/>
    </row>
    <row r="330" spans="1:228">
      <c r="A330" s="22" t="str">
        <f>IF(OR(使用指南!$E$30="",比赛操作!$C$10="",$E330=""),"",ROW())</f>
        <v/>
      </c>
      <c r="B330" s="22" t="str">
        <f>IF(OR(使用指南!$E$30="",比赛操作!$C$10="",$E330=""),"",RANK($A330,$A$3:$A$514,1))</f>
        <v/>
      </c>
      <c r="C330" s="22" t="str">
        <f ca="1">IF(OR(使用指南!$E$30="",比赛操作!$C$10="",$E330=""),"",IF(比赛操作!$C$10="抽签编排",RAND(),ROW()-2))</f>
        <v/>
      </c>
      <c r="D330" s="22" t="str">
        <f ca="1" t="shared" si="335"/>
        <v/>
      </c>
      <c r="E330" s="31"/>
      <c r="F330" s="22" t="str">
        <f ca="1">IF(OR(使用指南!$E$30&lt;&gt;"√",COUNTA($E$3:$E$514)&lt;ROW()-2,COUNTBLANK($C$3:$C$514)=512),"",ROW()-2)</f>
        <v/>
      </c>
      <c r="G330" s="22" t="str">
        <f ca="1" t="shared" si="336"/>
        <v/>
      </c>
      <c r="H330" s="31" t="str">
        <f ca="1" t="shared" si="337"/>
        <v/>
      </c>
      <c r="I330" s="31"/>
      <c r="K330" s="22" t="str">
        <f ca="1">IF(OR(使用指南!$E$30&lt;&gt;"√",$F330=""),"",$F330)</f>
        <v/>
      </c>
      <c r="L330" s="22" t="str">
        <f ca="1" t="shared" si="338"/>
        <v/>
      </c>
      <c r="M330" s="39"/>
      <c r="N330" s="39"/>
      <c r="O330" s="39"/>
      <c r="P330" s="66" t="str">
        <f ca="1">IF($K330="","",IF(T330&lt;&gt;"","/",IF(比赛操作!$C$10="手动编排",$M330+$N330,IF(比赛操作!$C$10="抽签编排",417-VLOOKUP(L330,I:K,3,0)))))</f>
        <v/>
      </c>
      <c r="Q330" s="33" t="str">
        <f ca="1">IF($K330="","",IF(T330&lt;&gt;"","/",RANK($P330,$P$3:$P$434)+COUNTIF($P$3:$P330,$P330)-1))</f>
        <v/>
      </c>
      <c r="R330" s="33" t="str">
        <f ca="1" t="shared" si="339"/>
        <v/>
      </c>
      <c r="S330" s="70">
        <f ca="1" t="shared" si="340"/>
        <v>0</v>
      </c>
      <c r="T330" s="31"/>
      <c r="U330" s="67" t="str">
        <f ca="1" t="shared" si="341"/>
        <v/>
      </c>
      <c r="V330" s="67" t="str">
        <f ca="1" t="shared" si="342"/>
        <v/>
      </c>
      <c r="W330" s="67" t="str">
        <f ca="1" t="shared" si="343"/>
        <v/>
      </c>
      <c r="X330" s="67" t="str">
        <f ca="1" t="shared" si="344"/>
        <v/>
      </c>
      <c r="Y330" s="67" t="str">
        <f ca="1" t="shared" si="345"/>
        <v/>
      </c>
      <c r="Z330" s="67" t="str">
        <f ca="1" t="shared" si="346"/>
        <v/>
      </c>
      <c r="AA330" s="67" t="str">
        <f ca="1" t="shared" si="347"/>
        <v/>
      </c>
      <c r="AB330" s="67" t="str">
        <f ca="1" t="shared" si="348"/>
        <v/>
      </c>
      <c r="AQ330" s="70"/>
      <c r="AR330" s="70"/>
      <c r="AS330" s="70">
        <f ca="1" t="shared" si="327"/>
        <v>0</v>
      </c>
      <c r="AT330" s="31"/>
      <c r="BQ330" s="70"/>
      <c r="BR330" s="70"/>
      <c r="BS330" s="70">
        <f ca="1" t="shared" si="328"/>
        <v>0</v>
      </c>
      <c r="BT330" s="31"/>
      <c r="CQ330" s="70"/>
      <c r="CR330" s="70"/>
      <c r="CS330" s="70">
        <f ca="1" t="shared" si="329"/>
        <v>0</v>
      </c>
      <c r="CT330" s="31"/>
      <c r="DQ330" s="70"/>
      <c r="DR330" s="70"/>
      <c r="DS330" s="70">
        <f ca="1" t="shared" si="330"/>
        <v>0</v>
      </c>
      <c r="DT330" s="31"/>
      <c r="EQ330" s="70"/>
      <c r="ER330" s="70"/>
      <c r="ES330" s="70">
        <f ca="1" t="shared" si="331"/>
        <v>0</v>
      </c>
      <c r="ET330" s="31"/>
      <c r="FQ330" s="70"/>
      <c r="FR330" s="70"/>
      <c r="FS330" s="70">
        <f ca="1" t="shared" si="332"/>
        <v>0</v>
      </c>
      <c r="FT330" s="31"/>
      <c r="GQ330" s="70"/>
      <c r="GR330" s="70"/>
      <c r="GS330" s="70">
        <f ca="1" t="shared" si="333"/>
        <v>0</v>
      </c>
      <c r="GT330" s="31"/>
      <c r="HQ330" s="70"/>
      <c r="HR330" s="70"/>
      <c r="HS330" s="70">
        <f ca="1" t="shared" si="334"/>
        <v>0</v>
      </c>
      <c r="HT330" s="31"/>
    </row>
    <row r="331" spans="1:228">
      <c r="A331" s="22" t="str">
        <f>IF(OR(使用指南!$E$30="",比赛操作!$C$10="",$E331=""),"",ROW())</f>
        <v/>
      </c>
      <c r="B331" s="22" t="str">
        <f>IF(OR(使用指南!$E$30="",比赛操作!$C$10="",$E331=""),"",RANK($A331,$A$3:$A$514,1))</f>
        <v/>
      </c>
      <c r="C331" s="22" t="str">
        <f ca="1">IF(OR(使用指南!$E$30="",比赛操作!$C$10="",$E331=""),"",IF(比赛操作!$C$10="抽签编排",RAND(),ROW()-2))</f>
        <v/>
      </c>
      <c r="D331" s="22" t="str">
        <f ca="1" t="shared" si="335"/>
        <v/>
      </c>
      <c r="E331" s="31"/>
      <c r="F331" s="22" t="str">
        <f ca="1">IF(OR(使用指南!$E$30&lt;&gt;"√",COUNTA($E$3:$E$514)&lt;ROW()-2,COUNTBLANK($C$3:$C$514)=512),"",ROW()-2)</f>
        <v/>
      </c>
      <c r="G331" s="22" t="str">
        <f ca="1" t="shared" si="336"/>
        <v/>
      </c>
      <c r="H331" s="31" t="str">
        <f ca="1" t="shared" si="337"/>
        <v/>
      </c>
      <c r="I331" s="31"/>
      <c r="K331" s="22" t="str">
        <f ca="1">IF(OR(使用指南!$E$30&lt;&gt;"√",$F331=""),"",$F331)</f>
        <v/>
      </c>
      <c r="L331" s="22" t="str">
        <f ca="1" t="shared" si="338"/>
        <v/>
      </c>
      <c r="M331" s="39"/>
      <c r="N331" s="39"/>
      <c r="O331" s="39"/>
      <c r="P331" s="66" t="str">
        <f ca="1">IF($K331="","",IF(T331&lt;&gt;"","/",IF(比赛操作!$C$10="手动编排",$M331+$N331,IF(比赛操作!$C$10="抽签编排",417-VLOOKUP(L331,I:K,3,0)))))</f>
        <v/>
      </c>
      <c r="Q331" s="33" t="str">
        <f ca="1">IF($K331="","",IF(T331&lt;&gt;"","/",RANK($P331,$P$3:$P$434)+COUNTIF($P$3:$P331,$P331)-1))</f>
        <v/>
      </c>
      <c r="R331" s="33" t="str">
        <f ca="1" t="shared" si="339"/>
        <v/>
      </c>
      <c r="S331" s="70">
        <f ca="1" t="shared" si="340"/>
        <v>0</v>
      </c>
      <c r="T331" s="31"/>
      <c r="U331" s="67" t="str">
        <f ca="1" t="shared" si="341"/>
        <v/>
      </c>
      <c r="V331" s="67" t="str">
        <f ca="1" t="shared" si="342"/>
        <v/>
      </c>
      <c r="W331" s="67" t="str">
        <f ca="1" t="shared" si="343"/>
        <v/>
      </c>
      <c r="X331" s="67" t="str">
        <f ca="1" t="shared" si="344"/>
        <v/>
      </c>
      <c r="Y331" s="67" t="str">
        <f ca="1" t="shared" si="345"/>
        <v/>
      </c>
      <c r="Z331" s="67" t="str">
        <f ca="1" t="shared" si="346"/>
        <v/>
      </c>
      <c r="AA331" s="67" t="str">
        <f ca="1" t="shared" si="347"/>
        <v/>
      </c>
      <c r="AB331" s="67" t="str">
        <f ca="1" t="shared" si="348"/>
        <v/>
      </c>
      <c r="AQ331" s="70"/>
      <c r="AR331" s="70"/>
      <c r="AS331" s="70">
        <f ca="1" t="shared" si="327"/>
        <v>0</v>
      </c>
      <c r="AT331" s="31"/>
      <c r="BQ331" s="70"/>
      <c r="BR331" s="70"/>
      <c r="BS331" s="70">
        <f ca="1" t="shared" si="328"/>
        <v>0</v>
      </c>
      <c r="BT331" s="31"/>
      <c r="CQ331" s="70"/>
      <c r="CR331" s="70"/>
      <c r="CS331" s="70">
        <f ca="1" t="shared" si="329"/>
        <v>0</v>
      </c>
      <c r="CT331" s="31"/>
      <c r="DQ331" s="70"/>
      <c r="DR331" s="70"/>
      <c r="DS331" s="70">
        <f ca="1" t="shared" si="330"/>
        <v>0</v>
      </c>
      <c r="DT331" s="31"/>
      <c r="EQ331" s="70"/>
      <c r="ER331" s="70"/>
      <c r="ES331" s="70">
        <f ca="1" t="shared" si="331"/>
        <v>0</v>
      </c>
      <c r="ET331" s="31"/>
      <c r="FQ331" s="70"/>
      <c r="FR331" s="70"/>
      <c r="FS331" s="70">
        <f ca="1" t="shared" si="332"/>
        <v>0</v>
      </c>
      <c r="FT331" s="31"/>
      <c r="GQ331" s="70"/>
      <c r="GR331" s="70"/>
      <c r="GS331" s="70">
        <f ca="1" t="shared" si="333"/>
        <v>0</v>
      </c>
      <c r="GT331" s="31"/>
      <c r="HQ331" s="70"/>
      <c r="HR331" s="70"/>
      <c r="HS331" s="70">
        <f ca="1" t="shared" si="334"/>
        <v>0</v>
      </c>
      <c r="HT331" s="31"/>
    </row>
    <row r="332" spans="1:228">
      <c r="A332" s="22" t="str">
        <f>IF(OR(使用指南!$E$30="",比赛操作!$C$10="",$E332=""),"",ROW())</f>
        <v/>
      </c>
      <c r="B332" s="22" t="str">
        <f>IF(OR(使用指南!$E$30="",比赛操作!$C$10="",$E332=""),"",RANK($A332,$A$3:$A$514,1))</f>
        <v/>
      </c>
      <c r="C332" s="22" t="str">
        <f ca="1">IF(OR(使用指南!$E$30="",比赛操作!$C$10="",$E332=""),"",IF(比赛操作!$C$10="抽签编排",RAND(),ROW()-2))</f>
        <v/>
      </c>
      <c r="D332" s="22" t="str">
        <f ca="1" t="shared" si="335"/>
        <v/>
      </c>
      <c r="E332" s="31"/>
      <c r="F332" s="22" t="str">
        <f ca="1">IF(OR(使用指南!$E$30&lt;&gt;"√",COUNTA($E$3:$E$514)&lt;ROW()-2,COUNTBLANK($C$3:$C$514)=512),"",ROW()-2)</f>
        <v/>
      </c>
      <c r="G332" s="22" t="str">
        <f ca="1" t="shared" si="336"/>
        <v/>
      </c>
      <c r="H332" s="31" t="str">
        <f ca="1" t="shared" si="337"/>
        <v/>
      </c>
      <c r="I332" s="31"/>
      <c r="K332" s="22" t="str">
        <f ca="1">IF(OR(使用指南!$E$30&lt;&gt;"√",$F332=""),"",$F332)</f>
        <v/>
      </c>
      <c r="L332" s="22" t="str">
        <f ca="1" t="shared" si="338"/>
        <v/>
      </c>
      <c r="M332" s="39"/>
      <c r="N332" s="39"/>
      <c r="O332" s="39"/>
      <c r="P332" s="66" t="str">
        <f ca="1">IF($K332="","",IF(T332&lt;&gt;"","/",IF(比赛操作!$C$10="手动编排",$M332+$N332,IF(比赛操作!$C$10="抽签编排",417-VLOOKUP(L332,I:K,3,0)))))</f>
        <v/>
      </c>
      <c r="Q332" s="33" t="str">
        <f ca="1">IF($K332="","",IF(T332&lt;&gt;"","/",RANK($P332,$P$3:$P$434)+COUNTIF($P$3:$P332,$P332)-1))</f>
        <v/>
      </c>
      <c r="R332" s="33" t="str">
        <f ca="1" t="shared" si="339"/>
        <v/>
      </c>
      <c r="S332" s="70">
        <f ca="1" t="shared" si="340"/>
        <v>0</v>
      </c>
      <c r="T332" s="31"/>
      <c r="U332" s="67" t="str">
        <f ca="1" t="shared" si="341"/>
        <v/>
      </c>
      <c r="V332" s="67" t="str">
        <f ca="1" t="shared" si="342"/>
        <v/>
      </c>
      <c r="W332" s="67" t="str">
        <f ca="1" t="shared" si="343"/>
        <v/>
      </c>
      <c r="X332" s="67" t="str">
        <f ca="1" t="shared" si="344"/>
        <v/>
      </c>
      <c r="Y332" s="67" t="str">
        <f ca="1" t="shared" si="345"/>
        <v/>
      </c>
      <c r="Z332" s="67" t="str">
        <f ca="1" t="shared" si="346"/>
        <v/>
      </c>
      <c r="AA332" s="67" t="str">
        <f ca="1" t="shared" si="347"/>
        <v/>
      </c>
      <c r="AB332" s="67" t="str">
        <f ca="1" t="shared" si="348"/>
        <v/>
      </c>
      <c r="AQ332" s="70"/>
      <c r="AR332" s="70"/>
      <c r="AS332" s="70">
        <f ca="1" t="shared" si="327"/>
        <v>0</v>
      </c>
      <c r="AT332" s="31"/>
      <c r="BQ332" s="70"/>
      <c r="BR332" s="70"/>
      <c r="BS332" s="70">
        <f ca="1" t="shared" si="328"/>
        <v>0</v>
      </c>
      <c r="BT332" s="31"/>
      <c r="CQ332" s="70"/>
      <c r="CR332" s="70"/>
      <c r="CS332" s="70">
        <f ca="1" t="shared" si="329"/>
        <v>0</v>
      </c>
      <c r="CT332" s="31"/>
      <c r="DQ332" s="70"/>
      <c r="DR332" s="70"/>
      <c r="DS332" s="70">
        <f ca="1" t="shared" si="330"/>
        <v>0</v>
      </c>
      <c r="DT332" s="31"/>
      <c r="EQ332" s="70"/>
      <c r="ER332" s="70"/>
      <c r="ES332" s="70">
        <f ca="1" t="shared" si="331"/>
        <v>0</v>
      </c>
      <c r="ET332" s="31"/>
      <c r="FQ332" s="70"/>
      <c r="FR332" s="70"/>
      <c r="FS332" s="70">
        <f ca="1" t="shared" si="332"/>
        <v>0</v>
      </c>
      <c r="FT332" s="31"/>
      <c r="GQ332" s="70"/>
      <c r="GR332" s="70"/>
      <c r="GS332" s="70">
        <f ca="1" t="shared" si="333"/>
        <v>0</v>
      </c>
      <c r="GT332" s="31"/>
      <c r="HQ332" s="70"/>
      <c r="HR332" s="70"/>
      <c r="HS332" s="70">
        <f ca="1" t="shared" si="334"/>
        <v>0</v>
      </c>
      <c r="HT332" s="31"/>
    </row>
    <row r="333" spans="1:228">
      <c r="A333" s="22" t="str">
        <f>IF(OR(使用指南!$E$30="",比赛操作!$C$10="",$E333=""),"",ROW())</f>
        <v/>
      </c>
      <c r="B333" s="22" t="str">
        <f>IF(OR(使用指南!$E$30="",比赛操作!$C$10="",$E333=""),"",RANK($A333,$A$3:$A$514,1))</f>
        <v/>
      </c>
      <c r="C333" s="22" t="str">
        <f ca="1">IF(OR(使用指南!$E$30="",比赛操作!$C$10="",$E333=""),"",IF(比赛操作!$C$10="抽签编排",RAND(),ROW()-2))</f>
        <v/>
      </c>
      <c r="D333" s="22" t="str">
        <f ca="1" t="shared" si="335"/>
        <v/>
      </c>
      <c r="E333" s="31"/>
      <c r="F333" s="22" t="str">
        <f ca="1">IF(OR(使用指南!$E$30&lt;&gt;"√",COUNTA($E$3:$E$514)&lt;ROW()-2,COUNTBLANK($C$3:$C$514)=512),"",ROW()-2)</f>
        <v/>
      </c>
      <c r="G333" s="22" t="str">
        <f ca="1" t="shared" si="336"/>
        <v/>
      </c>
      <c r="H333" s="31" t="str">
        <f ca="1" t="shared" si="337"/>
        <v/>
      </c>
      <c r="I333" s="31"/>
      <c r="K333" s="22" t="str">
        <f ca="1">IF(OR(使用指南!$E$30&lt;&gt;"√",$F333=""),"",$F333)</f>
        <v/>
      </c>
      <c r="L333" s="22" t="str">
        <f ca="1" t="shared" si="338"/>
        <v/>
      </c>
      <c r="M333" s="39"/>
      <c r="N333" s="39"/>
      <c r="O333" s="39"/>
      <c r="P333" s="66" t="str">
        <f ca="1">IF($K333="","",IF(T333&lt;&gt;"","/",IF(比赛操作!$C$10="手动编排",$M333+$N333,IF(比赛操作!$C$10="抽签编排",417-VLOOKUP(L333,I:K,3,0)))))</f>
        <v/>
      </c>
      <c r="Q333" s="33" t="str">
        <f ca="1">IF($K333="","",IF(T333&lt;&gt;"","/",RANK($P333,$P$3:$P$434)+COUNTIF($P$3:$P333,$P333)-1))</f>
        <v/>
      </c>
      <c r="R333" s="33" t="str">
        <f ca="1" t="shared" si="339"/>
        <v/>
      </c>
      <c r="S333" s="70">
        <f ca="1" t="shared" si="340"/>
        <v>0</v>
      </c>
      <c r="T333" s="31"/>
      <c r="U333" s="67" t="str">
        <f ca="1" t="shared" si="341"/>
        <v/>
      </c>
      <c r="V333" s="67" t="str">
        <f ca="1" t="shared" si="342"/>
        <v/>
      </c>
      <c r="W333" s="67" t="str">
        <f ca="1" t="shared" si="343"/>
        <v/>
      </c>
      <c r="X333" s="67" t="str">
        <f ca="1" t="shared" si="344"/>
        <v/>
      </c>
      <c r="Y333" s="67" t="str">
        <f ca="1" t="shared" si="345"/>
        <v/>
      </c>
      <c r="Z333" s="67" t="str">
        <f ca="1" t="shared" si="346"/>
        <v/>
      </c>
      <c r="AA333" s="67" t="str">
        <f ca="1" t="shared" si="347"/>
        <v/>
      </c>
      <c r="AB333" s="67" t="str">
        <f ca="1" t="shared" si="348"/>
        <v/>
      </c>
      <c r="AQ333" s="70"/>
      <c r="AR333" s="70"/>
      <c r="AS333" s="70">
        <f ca="1" t="shared" si="327"/>
        <v>0</v>
      </c>
      <c r="AT333" s="31"/>
      <c r="BQ333" s="70"/>
      <c r="BR333" s="70"/>
      <c r="BS333" s="70">
        <f ca="1" t="shared" si="328"/>
        <v>0</v>
      </c>
      <c r="BT333" s="31"/>
      <c r="CQ333" s="70"/>
      <c r="CR333" s="70"/>
      <c r="CS333" s="70">
        <f ca="1" t="shared" si="329"/>
        <v>0</v>
      </c>
      <c r="CT333" s="31"/>
      <c r="DQ333" s="70"/>
      <c r="DR333" s="70"/>
      <c r="DS333" s="70">
        <f ca="1" t="shared" si="330"/>
        <v>0</v>
      </c>
      <c r="DT333" s="31"/>
      <c r="EQ333" s="70"/>
      <c r="ER333" s="70"/>
      <c r="ES333" s="70">
        <f ca="1" t="shared" si="331"/>
        <v>0</v>
      </c>
      <c r="ET333" s="31"/>
      <c r="FQ333" s="70"/>
      <c r="FR333" s="70"/>
      <c r="FS333" s="70">
        <f ca="1" t="shared" si="332"/>
        <v>0</v>
      </c>
      <c r="FT333" s="31"/>
      <c r="GQ333" s="70"/>
      <c r="GR333" s="70"/>
      <c r="GS333" s="70">
        <f ca="1" t="shared" si="333"/>
        <v>0</v>
      </c>
      <c r="GT333" s="31"/>
      <c r="HQ333" s="70"/>
      <c r="HR333" s="70"/>
      <c r="HS333" s="70">
        <f ca="1" t="shared" si="334"/>
        <v>0</v>
      </c>
      <c r="HT333" s="31"/>
    </row>
    <row r="334" spans="1:228">
      <c r="A334" s="22" t="str">
        <f>IF(OR(使用指南!$E$30="",比赛操作!$C$10="",$E334=""),"",ROW())</f>
        <v/>
      </c>
      <c r="B334" s="22" t="str">
        <f>IF(OR(使用指南!$E$30="",比赛操作!$C$10="",$E334=""),"",RANK($A334,$A$3:$A$514,1))</f>
        <v/>
      </c>
      <c r="C334" s="22" t="str">
        <f ca="1">IF(OR(使用指南!$E$30="",比赛操作!$C$10="",$E334=""),"",IF(比赛操作!$C$10="抽签编排",RAND(),ROW()-2))</f>
        <v/>
      </c>
      <c r="D334" s="22" t="str">
        <f ca="1" t="shared" si="335"/>
        <v/>
      </c>
      <c r="E334" s="31"/>
      <c r="F334" s="22" t="str">
        <f ca="1">IF(OR(使用指南!$E$30&lt;&gt;"√",COUNTA($E$3:$E$514)&lt;ROW()-2,COUNTBLANK($C$3:$C$514)=512),"",ROW()-2)</f>
        <v/>
      </c>
      <c r="G334" s="22" t="str">
        <f ca="1" t="shared" si="336"/>
        <v/>
      </c>
      <c r="H334" s="31" t="str">
        <f ca="1" t="shared" si="337"/>
        <v/>
      </c>
      <c r="I334" s="31"/>
      <c r="K334" s="22" t="str">
        <f ca="1">IF(OR(使用指南!$E$30&lt;&gt;"√",$F334=""),"",$F334)</f>
        <v/>
      </c>
      <c r="L334" s="22" t="str">
        <f ca="1" t="shared" si="338"/>
        <v/>
      </c>
      <c r="M334" s="39"/>
      <c r="N334" s="39"/>
      <c r="O334" s="39"/>
      <c r="P334" s="66" t="str">
        <f ca="1">IF($K334="","",IF(T334&lt;&gt;"","/",IF(比赛操作!$C$10="手动编排",$M334+$N334,IF(比赛操作!$C$10="抽签编排",417-VLOOKUP(L334,I:K,3,0)))))</f>
        <v/>
      </c>
      <c r="Q334" s="33" t="str">
        <f ca="1">IF($K334="","",IF(T334&lt;&gt;"","/",RANK($P334,$P$3:$P$434)+COUNTIF($P$3:$P334,$P334)-1))</f>
        <v/>
      </c>
      <c r="R334" s="33" t="str">
        <f ca="1" t="shared" si="339"/>
        <v/>
      </c>
      <c r="S334" s="70">
        <f ca="1" t="shared" si="340"/>
        <v>0</v>
      </c>
      <c r="T334" s="31"/>
      <c r="U334" s="67" t="str">
        <f ca="1" t="shared" ref="U334:U343" si="349">IF(INDIRECT(ADDRESS(ROW(),COLUMN($T:$T)+26*(COLUMN()-COLUMN($T:$T))))="","",INDIRECT(ADDRESS(ROW(),COLUMN($T:$T)+26*(COLUMN()-COLUMN($T:$T)))))</f>
        <v/>
      </c>
      <c r="V334" s="67" t="str">
        <f ca="1" t="shared" ref="V334:V343" si="350">IF(INDIRECT(ADDRESS(ROW(),COLUMN($T:$T)+26*(COLUMN()-COLUMN($T:$T))))="","",INDIRECT(ADDRESS(ROW(),COLUMN($T:$T)+26*(COLUMN()-COLUMN($T:$T)))))</f>
        <v/>
      </c>
      <c r="W334" s="67" t="str">
        <f ca="1" t="shared" ref="W334:W343" si="351">IF(INDIRECT(ADDRESS(ROW(),COLUMN($T:$T)+26*(COLUMN()-COLUMN($T:$T))))="","",INDIRECT(ADDRESS(ROW(),COLUMN($T:$T)+26*(COLUMN()-COLUMN($T:$T)))))</f>
        <v/>
      </c>
      <c r="X334" s="67" t="str">
        <f ca="1" t="shared" ref="X334:X343" si="352">IF(INDIRECT(ADDRESS(ROW(),COLUMN($T:$T)+26*(COLUMN()-COLUMN($T:$T))))="","",INDIRECT(ADDRESS(ROW(),COLUMN($T:$T)+26*(COLUMN()-COLUMN($T:$T)))))</f>
        <v/>
      </c>
      <c r="Y334" s="67" t="str">
        <f ca="1" t="shared" ref="Y334:Y343" si="353">IF(INDIRECT(ADDRESS(ROW(),COLUMN($T:$T)+26*(COLUMN()-COLUMN($T:$T))))="","",INDIRECT(ADDRESS(ROW(),COLUMN($T:$T)+26*(COLUMN()-COLUMN($T:$T)))))</f>
        <v/>
      </c>
      <c r="Z334" s="67" t="str">
        <f ca="1" t="shared" ref="Z334:Z343" si="354">IF(INDIRECT(ADDRESS(ROW(),COLUMN($T:$T)+26*(COLUMN()-COLUMN($T:$T))))="","",INDIRECT(ADDRESS(ROW(),COLUMN($T:$T)+26*(COLUMN()-COLUMN($T:$T)))))</f>
        <v/>
      </c>
      <c r="AA334" s="67" t="str">
        <f ca="1" t="shared" ref="AA334:AA343" si="355">IF(INDIRECT(ADDRESS(ROW(),COLUMN($T:$T)+26*(COLUMN()-COLUMN($T:$T))))="","",INDIRECT(ADDRESS(ROW(),COLUMN($T:$T)+26*(COLUMN()-COLUMN($T:$T)))))</f>
        <v/>
      </c>
      <c r="AB334" s="67" t="str">
        <f ca="1" t="shared" ref="AB334:AB343" si="356">IF(INDIRECT(ADDRESS(ROW(),COLUMN($T:$T)+26*(COLUMN()-COLUMN($T:$T))))="","",INDIRECT(ADDRESS(ROW(),COLUMN($T:$T)+26*(COLUMN()-COLUMN($T:$T)))))</f>
        <v/>
      </c>
      <c r="AQ334" s="70"/>
      <c r="AR334" s="70"/>
      <c r="AS334" s="70">
        <f ca="1" t="shared" si="327"/>
        <v>0</v>
      </c>
      <c r="AT334" s="31"/>
      <c r="BQ334" s="70"/>
      <c r="BR334" s="70"/>
      <c r="BS334" s="70">
        <f ca="1" t="shared" si="328"/>
        <v>0</v>
      </c>
      <c r="BT334" s="31"/>
      <c r="CQ334" s="70"/>
      <c r="CR334" s="70"/>
      <c r="CS334" s="70">
        <f ca="1" t="shared" si="329"/>
        <v>0</v>
      </c>
      <c r="CT334" s="31"/>
      <c r="DQ334" s="70"/>
      <c r="DR334" s="70"/>
      <c r="DS334" s="70">
        <f ca="1" t="shared" si="330"/>
        <v>0</v>
      </c>
      <c r="DT334" s="31"/>
      <c r="EQ334" s="70"/>
      <c r="ER334" s="70"/>
      <c r="ES334" s="70">
        <f ca="1" t="shared" si="331"/>
        <v>0</v>
      </c>
      <c r="ET334" s="31"/>
      <c r="FQ334" s="70"/>
      <c r="FR334" s="70"/>
      <c r="FS334" s="70">
        <f ca="1" t="shared" si="332"/>
        <v>0</v>
      </c>
      <c r="FT334" s="31"/>
      <c r="GQ334" s="70"/>
      <c r="GR334" s="70"/>
      <c r="GS334" s="70">
        <f ca="1" t="shared" si="333"/>
        <v>0</v>
      </c>
      <c r="GT334" s="31"/>
      <c r="HQ334" s="70"/>
      <c r="HR334" s="70"/>
      <c r="HS334" s="70">
        <f ca="1" t="shared" si="334"/>
        <v>0</v>
      </c>
      <c r="HT334" s="31"/>
    </row>
    <row r="335" spans="1:228">
      <c r="A335" s="22" t="str">
        <f>IF(OR(使用指南!$E$30="",比赛操作!$C$10="",$E335=""),"",ROW())</f>
        <v/>
      </c>
      <c r="B335" s="22" t="str">
        <f>IF(OR(使用指南!$E$30="",比赛操作!$C$10="",$E335=""),"",RANK($A335,$A$3:$A$514,1))</f>
        <v/>
      </c>
      <c r="C335" s="22" t="str">
        <f ca="1">IF(OR(使用指南!$E$30="",比赛操作!$C$10="",$E335=""),"",IF(比赛操作!$C$10="抽签编排",RAND(),ROW()-2))</f>
        <v/>
      </c>
      <c r="D335" s="22" t="str">
        <f ca="1" t="shared" si="335"/>
        <v/>
      </c>
      <c r="E335" s="31"/>
      <c r="F335" s="22" t="str">
        <f ca="1">IF(OR(使用指南!$E$30&lt;&gt;"√",COUNTA($E$3:$E$514)&lt;ROW()-2,COUNTBLANK($C$3:$C$514)=512),"",ROW()-2)</f>
        <v/>
      </c>
      <c r="G335" s="22" t="str">
        <f ca="1" t="shared" si="336"/>
        <v/>
      </c>
      <c r="H335" s="31" t="str">
        <f ca="1" t="shared" si="337"/>
        <v/>
      </c>
      <c r="I335" s="31"/>
      <c r="K335" s="22" t="str">
        <f ca="1">IF(OR(使用指南!$E$30&lt;&gt;"√",$F335=""),"",$F335)</f>
        <v/>
      </c>
      <c r="L335" s="22" t="str">
        <f ca="1" t="shared" si="338"/>
        <v/>
      </c>
      <c r="M335" s="39"/>
      <c r="N335" s="39"/>
      <c r="O335" s="39"/>
      <c r="P335" s="66" t="str">
        <f ca="1">IF($K335="","",IF(T335&lt;&gt;"","/",IF(比赛操作!$C$10="手动编排",$M335+$N335,IF(比赛操作!$C$10="抽签编排",417-VLOOKUP(L335,I:K,3,0)))))</f>
        <v/>
      </c>
      <c r="Q335" s="33" t="str">
        <f ca="1">IF($K335="","",IF(T335&lt;&gt;"","/",RANK($P335,$P$3:$P$434)+COUNTIF($P$3:$P335,$P335)-1))</f>
        <v/>
      </c>
      <c r="R335" s="33" t="str">
        <f ca="1" t="shared" si="339"/>
        <v/>
      </c>
      <c r="S335" s="70">
        <f ca="1" t="shared" si="340"/>
        <v>0</v>
      </c>
      <c r="T335" s="31"/>
      <c r="U335" s="67" t="str">
        <f ca="1" t="shared" si="349"/>
        <v/>
      </c>
      <c r="V335" s="67" t="str">
        <f ca="1" t="shared" si="350"/>
        <v/>
      </c>
      <c r="W335" s="67" t="str">
        <f ca="1" t="shared" si="351"/>
        <v/>
      </c>
      <c r="X335" s="67" t="str">
        <f ca="1" t="shared" si="352"/>
        <v/>
      </c>
      <c r="Y335" s="67" t="str">
        <f ca="1" t="shared" si="353"/>
        <v/>
      </c>
      <c r="Z335" s="67" t="str">
        <f ca="1" t="shared" si="354"/>
        <v/>
      </c>
      <c r="AA335" s="67" t="str">
        <f ca="1" t="shared" si="355"/>
        <v/>
      </c>
      <c r="AB335" s="67" t="str">
        <f ca="1" t="shared" si="356"/>
        <v/>
      </c>
      <c r="AQ335" s="70"/>
      <c r="AR335" s="70"/>
      <c r="AS335" s="70">
        <f ca="1" t="shared" si="327"/>
        <v>0</v>
      </c>
      <c r="AT335" s="31"/>
      <c r="BQ335" s="70"/>
      <c r="BR335" s="70"/>
      <c r="BS335" s="70">
        <f ca="1" t="shared" si="328"/>
        <v>0</v>
      </c>
      <c r="BT335" s="31"/>
      <c r="CQ335" s="70"/>
      <c r="CR335" s="70"/>
      <c r="CS335" s="70">
        <f ca="1" t="shared" si="329"/>
        <v>0</v>
      </c>
      <c r="CT335" s="31"/>
      <c r="DQ335" s="70"/>
      <c r="DR335" s="70"/>
      <c r="DS335" s="70">
        <f ca="1" t="shared" si="330"/>
        <v>0</v>
      </c>
      <c r="DT335" s="31"/>
      <c r="EQ335" s="70"/>
      <c r="ER335" s="70"/>
      <c r="ES335" s="70">
        <f ca="1" t="shared" si="331"/>
        <v>0</v>
      </c>
      <c r="ET335" s="31"/>
      <c r="FQ335" s="70"/>
      <c r="FR335" s="70"/>
      <c r="FS335" s="70">
        <f ca="1" t="shared" si="332"/>
        <v>0</v>
      </c>
      <c r="FT335" s="31"/>
      <c r="GQ335" s="70"/>
      <c r="GR335" s="70"/>
      <c r="GS335" s="70">
        <f ca="1" t="shared" si="333"/>
        <v>0</v>
      </c>
      <c r="GT335" s="31"/>
      <c r="HQ335" s="70"/>
      <c r="HR335" s="70"/>
      <c r="HS335" s="70">
        <f ca="1" t="shared" si="334"/>
        <v>0</v>
      </c>
      <c r="HT335" s="31"/>
    </row>
    <row r="336" spans="1:228">
      <c r="A336" s="22" t="str">
        <f>IF(OR(使用指南!$E$30="",比赛操作!$C$10="",$E336=""),"",ROW())</f>
        <v/>
      </c>
      <c r="B336" s="22" t="str">
        <f>IF(OR(使用指南!$E$30="",比赛操作!$C$10="",$E336=""),"",RANK($A336,$A$3:$A$514,1))</f>
        <v/>
      </c>
      <c r="C336" s="22" t="str">
        <f ca="1">IF(OR(使用指南!$E$30="",比赛操作!$C$10="",$E336=""),"",IF(比赛操作!$C$10="抽签编排",RAND(),ROW()-2))</f>
        <v/>
      </c>
      <c r="D336" s="22" t="str">
        <f ca="1" t="shared" si="335"/>
        <v/>
      </c>
      <c r="E336" s="31"/>
      <c r="F336" s="22" t="str">
        <f ca="1">IF(OR(使用指南!$E$30&lt;&gt;"√",COUNTA($E$3:$E$514)&lt;ROW()-2,COUNTBLANK($C$3:$C$514)=512),"",ROW()-2)</f>
        <v/>
      </c>
      <c r="G336" s="22" t="str">
        <f ca="1" t="shared" si="336"/>
        <v/>
      </c>
      <c r="H336" s="31" t="str">
        <f ca="1" t="shared" si="337"/>
        <v/>
      </c>
      <c r="I336" s="31"/>
      <c r="K336" s="22" t="str">
        <f ca="1">IF(OR(使用指南!$E$30&lt;&gt;"√",$F336=""),"",$F336)</f>
        <v/>
      </c>
      <c r="L336" s="22" t="str">
        <f ca="1" t="shared" si="338"/>
        <v/>
      </c>
      <c r="M336" s="39"/>
      <c r="N336" s="39"/>
      <c r="O336" s="39"/>
      <c r="P336" s="66" t="str">
        <f ca="1">IF($K336="","",IF(T336&lt;&gt;"","/",IF(比赛操作!$C$10="手动编排",$M336+$N336,IF(比赛操作!$C$10="抽签编排",417-VLOOKUP(L336,I:K,3,0)))))</f>
        <v/>
      </c>
      <c r="Q336" s="33" t="str">
        <f ca="1">IF($K336="","",IF(T336&lt;&gt;"","/",RANK($P336,$P$3:$P$434)+COUNTIF($P$3:$P336,$P336)-1))</f>
        <v/>
      </c>
      <c r="R336" s="33" t="str">
        <f ca="1" t="shared" si="339"/>
        <v/>
      </c>
      <c r="S336" s="70">
        <f ca="1" t="shared" si="340"/>
        <v>0</v>
      </c>
      <c r="T336" s="31"/>
      <c r="U336" s="67" t="str">
        <f ca="1" t="shared" si="349"/>
        <v/>
      </c>
      <c r="V336" s="67" t="str">
        <f ca="1" t="shared" si="350"/>
        <v/>
      </c>
      <c r="W336" s="67" t="str">
        <f ca="1" t="shared" si="351"/>
        <v/>
      </c>
      <c r="X336" s="67" t="str">
        <f ca="1" t="shared" si="352"/>
        <v/>
      </c>
      <c r="Y336" s="67" t="str">
        <f ca="1" t="shared" si="353"/>
        <v/>
      </c>
      <c r="Z336" s="67" t="str">
        <f ca="1" t="shared" si="354"/>
        <v/>
      </c>
      <c r="AA336" s="67" t="str">
        <f ca="1" t="shared" si="355"/>
        <v/>
      </c>
      <c r="AB336" s="67" t="str">
        <f ca="1" t="shared" si="356"/>
        <v/>
      </c>
      <c r="AQ336" s="70"/>
      <c r="AR336" s="70"/>
      <c r="AS336" s="70">
        <f ca="1" t="shared" si="327"/>
        <v>0</v>
      </c>
      <c r="AT336" s="31"/>
      <c r="BQ336" s="70"/>
      <c r="BR336" s="70"/>
      <c r="BS336" s="70">
        <f ca="1" t="shared" si="328"/>
        <v>0</v>
      </c>
      <c r="BT336" s="31"/>
      <c r="CQ336" s="70"/>
      <c r="CR336" s="70"/>
      <c r="CS336" s="70">
        <f ca="1" t="shared" si="329"/>
        <v>0</v>
      </c>
      <c r="CT336" s="31"/>
      <c r="DQ336" s="70"/>
      <c r="DR336" s="70"/>
      <c r="DS336" s="70">
        <f ca="1" t="shared" si="330"/>
        <v>0</v>
      </c>
      <c r="DT336" s="31"/>
      <c r="EQ336" s="70"/>
      <c r="ER336" s="70"/>
      <c r="ES336" s="70">
        <f ca="1" t="shared" si="331"/>
        <v>0</v>
      </c>
      <c r="ET336" s="31"/>
      <c r="FQ336" s="70"/>
      <c r="FR336" s="70"/>
      <c r="FS336" s="70">
        <f ca="1" t="shared" si="332"/>
        <v>0</v>
      </c>
      <c r="FT336" s="31"/>
      <c r="GQ336" s="70"/>
      <c r="GR336" s="70"/>
      <c r="GS336" s="70">
        <f ca="1" t="shared" si="333"/>
        <v>0</v>
      </c>
      <c r="GT336" s="31"/>
      <c r="HQ336" s="70"/>
      <c r="HR336" s="70"/>
      <c r="HS336" s="70">
        <f ca="1" t="shared" si="334"/>
        <v>0</v>
      </c>
      <c r="HT336" s="31"/>
    </row>
    <row r="337" spans="1:228">
      <c r="A337" s="22" t="str">
        <f>IF(OR(使用指南!$E$30="",比赛操作!$C$10="",$E337=""),"",ROW())</f>
        <v/>
      </c>
      <c r="B337" s="22" t="str">
        <f>IF(OR(使用指南!$E$30="",比赛操作!$C$10="",$E337=""),"",RANK($A337,$A$3:$A$514,1))</f>
        <v/>
      </c>
      <c r="C337" s="22" t="str">
        <f ca="1">IF(OR(使用指南!$E$30="",比赛操作!$C$10="",$E337=""),"",IF(比赛操作!$C$10="抽签编排",RAND(),ROW()-2))</f>
        <v/>
      </c>
      <c r="D337" s="22" t="str">
        <f ca="1" t="shared" si="335"/>
        <v/>
      </c>
      <c r="E337" s="31"/>
      <c r="F337" s="22" t="str">
        <f ca="1">IF(OR(使用指南!$E$30&lt;&gt;"√",COUNTA($E$3:$E$514)&lt;ROW()-2,COUNTBLANK($C$3:$C$514)=512),"",ROW()-2)</f>
        <v/>
      </c>
      <c r="G337" s="22" t="str">
        <f ca="1" t="shared" si="336"/>
        <v/>
      </c>
      <c r="H337" s="31" t="str">
        <f ca="1" t="shared" si="337"/>
        <v/>
      </c>
      <c r="I337" s="31"/>
      <c r="K337" s="22" t="str">
        <f ca="1">IF(OR(使用指南!$E$30&lt;&gt;"√",$F337=""),"",$F337)</f>
        <v/>
      </c>
      <c r="L337" s="22" t="str">
        <f ca="1" t="shared" si="338"/>
        <v/>
      </c>
      <c r="M337" s="39"/>
      <c r="N337" s="39"/>
      <c r="O337" s="39"/>
      <c r="P337" s="66" t="str">
        <f ca="1">IF($K337="","",IF(T337&lt;&gt;"","/",IF(比赛操作!$C$10="手动编排",$M337+$N337,IF(比赛操作!$C$10="抽签编排",417-VLOOKUP(L337,I:K,3,0)))))</f>
        <v/>
      </c>
      <c r="Q337" s="33" t="str">
        <f ca="1">IF($K337="","",IF(T337&lt;&gt;"","/",RANK($P337,$P$3:$P$434)+COUNTIF($P$3:$P337,$P337)-1))</f>
        <v/>
      </c>
      <c r="R337" s="33" t="str">
        <f ca="1" t="shared" si="339"/>
        <v/>
      </c>
      <c r="S337" s="70">
        <f ca="1" t="shared" si="340"/>
        <v>0</v>
      </c>
      <c r="T337" s="31"/>
      <c r="U337" s="67" t="str">
        <f ca="1" t="shared" si="349"/>
        <v/>
      </c>
      <c r="V337" s="67" t="str">
        <f ca="1" t="shared" si="350"/>
        <v/>
      </c>
      <c r="W337" s="67" t="str">
        <f ca="1" t="shared" si="351"/>
        <v/>
      </c>
      <c r="X337" s="67" t="str">
        <f ca="1" t="shared" si="352"/>
        <v/>
      </c>
      <c r="Y337" s="67" t="str">
        <f ca="1" t="shared" si="353"/>
        <v/>
      </c>
      <c r="Z337" s="67" t="str">
        <f ca="1" t="shared" si="354"/>
        <v/>
      </c>
      <c r="AA337" s="67" t="str">
        <f ca="1" t="shared" si="355"/>
        <v/>
      </c>
      <c r="AB337" s="67" t="str">
        <f ca="1" t="shared" si="356"/>
        <v/>
      </c>
      <c r="AQ337" s="70"/>
      <c r="AR337" s="70"/>
      <c r="AS337" s="70">
        <f ca="1" t="shared" si="327"/>
        <v>0</v>
      </c>
      <c r="AT337" s="31"/>
      <c r="BQ337" s="70"/>
      <c r="BR337" s="70"/>
      <c r="BS337" s="70">
        <f ca="1" t="shared" si="328"/>
        <v>0</v>
      </c>
      <c r="BT337" s="31"/>
      <c r="CQ337" s="70"/>
      <c r="CR337" s="70"/>
      <c r="CS337" s="70">
        <f ca="1" t="shared" si="329"/>
        <v>0</v>
      </c>
      <c r="CT337" s="31"/>
      <c r="DQ337" s="70"/>
      <c r="DR337" s="70"/>
      <c r="DS337" s="70">
        <f ca="1" t="shared" si="330"/>
        <v>0</v>
      </c>
      <c r="DT337" s="31"/>
      <c r="EQ337" s="70"/>
      <c r="ER337" s="70"/>
      <c r="ES337" s="70">
        <f ca="1" t="shared" si="331"/>
        <v>0</v>
      </c>
      <c r="ET337" s="31"/>
      <c r="FQ337" s="70"/>
      <c r="FR337" s="70"/>
      <c r="FS337" s="70">
        <f ca="1" t="shared" si="332"/>
        <v>0</v>
      </c>
      <c r="FT337" s="31"/>
      <c r="GQ337" s="70"/>
      <c r="GR337" s="70"/>
      <c r="GS337" s="70">
        <f ca="1" t="shared" si="333"/>
        <v>0</v>
      </c>
      <c r="GT337" s="31"/>
      <c r="HQ337" s="70"/>
      <c r="HR337" s="70"/>
      <c r="HS337" s="70">
        <f ca="1" t="shared" si="334"/>
        <v>0</v>
      </c>
      <c r="HT337" s="31"/>
    </row>
    <row r="338" spans="1:228">
      <c r="A338" s="22" t="str">
        <f>IF(OR(使用指南!$E$30="",比赛操作!$C$10="",$E338=""),"",ROW())</f>
        <v/>
      </c>
      <c r="B338" s="22" t="str">
        <f>IF(OR(使用指南!$E$30="",比赛操作!$C$10="",$E338=""),"",RANK($A338,$A$3:$A$514,1))</f>
        <v/>
      </c>
      <c r="C338" s="22" t="str">
        <f ca="1">IF(OR(使用指南!$E$30="",比赛操作!$C$10="",$E338=""),"",IF(比赛操作!$C$10="抽签编排",RAND(),ROW()-2))</f>
        <v/>
      </c>
      <c r="D338" s="22" t="str">
        <f ca="1" t="shared" si="335"/>
        <v/>
      </c>
      <c r="E338" s="31"/>
      <c r="F338" s="22" t="str">
        <f ca="1">IF(OR(使用指南!$E$30&lt;&gt;"√",COUNTA($E$3:$E$514)&lt;ROW()-2,COUNTBLANK($C$3:$C$514)=512),"",ROW()-2)</f>
        <v/>
      </c>
      <c r="G338" s="22" t="str">
        <f ca="1" t="shared" si="336"/>
        <v/>
      </c>
      <c r="H338" s="31" t="str">
        <f ca="1" t="shared" si="337"/>
        <v/>
      </c>
      <c r="I338" s="31"/>
      <c r="K338" s="22" t="str">
        <f ca="1">IF(OR(使用指南!$E$30&lt;&gt;"√",$F338=""),"",$F338)</f>
        <v/>
      </c>
      <c r="L338" s="22" t="str">
        <f ca="1" t="shared" si="338"/>
        <v/>
      </c>
      <c r="M338" s="39"/>
      <c r="N338" s="39"/>
      <c r="O338" s="39"/>
      <c r="P338" s="66" t="str">
        <f ca="1">IF($K338="","",IF(T338&lt;&gt;"","/",IF(比赛操作!$C$10="手动编排",$M338+$N338,IF(比赛操作!$C$10="抽签编排",417-VLOOKUP(L338,I:K,3,0)))))</f>
        <v/>
      </c>
      <c r="Q338" s="33" t="str">
        <f ca="1">IF($K338="","",IF(T338&lt;&gt;"","/",RANK($P338,$P$3:$P$434)+COUNTIF($P$3:$P338,$P338)-1))</f>
        <v/>
      </c>
      <c r="R338" s="33" t="str">
        <f ca="1" t="shared" si="339"/>
        <v/>
      </c>
      <c r="S338" s="70">
        <f ca="1" t="shared" si="340"/>
        <v>0</v>
      </c>
      <c r="T338" s="31"/>
      <c r="U338" s="67" t="str">
        <f ca="1" t="shared" si="349"/>
        <v/>
      </c>
      <c r="V338" s="67" t="str">
        <f ca="1" t="shared" si="350"/>
        <v/>
      </c>
      <c r="W338" s="67" t="str">
        <f ca="1" t="shared" si="351"/>
        <v/>
      </c>
      <c r="X338" s="67" t="str">
        <f ca="1" t="shared" si="352"/>
        <v/>
      </c>
      <c r="Y338" s="67" t="str">
        <f ca="1" t="shared" si="353"/>
        <v/>
      </c>
      <c r="Z338" s="67" t="str">
        <f ca="1" t="shared" si="354"/>
        <v/>
      </c>
      <c r="AA338" s="67" t="str">
        <f ca="1" t="shared" si="355"/>
        <v/>
      </c>
      <c r="AB338" s="67" t="str">
        <f ca="1" t="shared" si="356"/>
        <v/>
      </c>
      <c r="AQ338" s="70"/>
      <c r="AR338" s="70"/>
      <c r="AS338" s="70">
        <f ca="1" t="shared" si="327"/>
        <v>0</v>
      </c>
      <c r="AT338" s="31"/>
      <c r="BQ338" s="70"/>
      <c r="BR338" s="70"/>
      <c r="BS338" s="70">
        <f ca="1" t="shared" si="328"/>
        <v>0</v>
      </c>
      <c r="BT338" s="31"/>
      <c r="CQ338" s="70"/>
      <c r="CR338" s="70"/>
      <c r="CS338" s="70">
        <f ca="1" t="shared" si="329"/>
        <v>0</v>
      </c>
      <c r="CT338" s="31"/>
      <c r="DQ338" s="70"/>
      <c r="DR338" s="70"/>
      <c r="DS338" s="70">
        <f ca="1" t="shared" si="330"/>
        <v>0</v>
      </c>
      <c r="DT338" s="31"/>
      <c r="EQ338" s="70"/>
      <c r="ER338" s="70"/>
      <c r="ES338" s="70">
        <f ca="1" t="shared" si="331"/>
        <v>0</v>
      </c>
      <c r="ET338" s="31"/>
      <c r="FQ338" s="70"/>
      <c r="FR338" s="70"/>
      <c r="FS338" s="70">
        <f ca="1" t="shared" si="332"/>
        <v>0</v>
      </c>
      <c r="FT338" s="31"/>
      <c r="GQ338" s="70"/>
      <c r="GR338" s="70"/>
      <c r="GS338" s="70">
        <f ca="1" t="shared" si="333"/>
        <v>0</v>
      </c>
      <c r="GT338" s="31"/>
      <c r="HQ338" s="70"/>
      <c r="HR338" s="70"/>
      <c r="HS338" s="70">
        <f ca="1" t="shared" si="334"/>
        <v>0</v>
      </c>
      <c r="HT338" s="31"/>
    </row>
    <row r="339" spans="1:228">
      <c r="A339" s="22" t="str">
        <f>IF(OR(使用指南!$E$30="",比赛操作!$C$10="",$E339=""),"",ROW())</f>
        <v/>
      </c>
      <c r="B339" s="22" t="str">
        <f>IF(OR(使用指南!$E$30="",比赛操作!$C$10="",$E339=""),"",RANK($A339,$A$3:$A$514,1))</f>
        <v/>
      </c>
      <c r="C339" s="22" t="str">
        <f ca="1">IF(OR(使用指南!$E$30="",比赛操作!$C$10="",$E339=""),"",IF(比赛操作!$C$10="抽签编排",RAND(),ROW()-2))</f>
        <v/>
      </c>
      <c r="D339" s="22" t="str">
        <f ca="1" t="shared" si="335"/>
        <v/>
      </c>
      <c r="E339" s="31"/>
      <c r="F339" s="22" t="str">
        <f ca="1">IF(OR(使用指南!$E$30&lt;&gt;"√",COUNTA($E$3:$E$514)&lt;ROW()-2,COUNTBLANK($C$3:$C$514)=512),"",ROW()-2)</f>
        <v/>
      </c>
      <c r="G339" s="22" t="str">
        <f ca="1" t="shared" si="336"/>
        <v/>
      </c>
      <c r="H339" s="31" t="str">
        <f ca="1" t="shared" si="337"/>
        <v/>
      </c>
      <c r="I339" s="31"/>
      <c r="K339" s="22" t="str">
        <f ca="1">IF(OR(使用指南!$E$30&lt;&gt;"√",$F339=""),"",$F339)</f>
        <v/>
      </c>
      <c r="L339" s="22" t="str">
        <f ca="1" t="shared" si="338"/>
        <v/>
      </c>
      <c r="M339" s="39"/>
      <c r="N339" s="39"/>
      <c r="O339" s="39"/>
      <c r="P339" s="66" t="str">
        <f ca="1">IF($K339="","",IF(T339&lt;&gt;"","/",IF(比赛操作!$C$10="手动编排",$M339+$N339,IF(比赛操作!$C$10="抽签编排",417-VLOOKUP(L339,I:K,3,0)))))</f>
        <v/>
      </c>
      <c r="Q339" s="33" t="str">
        <f ca="1">IF($K339="","",IF(T339&lt;&gt;"","/",RANK($P339,$P$3:$P$434)+COUNTIF($P$3:$P339,$P339)-1))</f>
        <v/>
      </c>
      <c r="R339" s="33" t="str">
        <f ca="1" t="shared" si="339"/>
        <v/>
      </c>
      <c r="S339" s="70">
        <f ca="1" t="shared" si="340"/>
        <v>0</v>
      </c>
      <c r="T339" s="31"/>
      <c r="U339" s="67" t="str">
        <f ca="1" t="shared" si="349"/>
        <v/>
      </c>
      <c r="V339" s="67" t="str">
        <f ca="1" t="shared" si="350"/>
        <v/>
      </c>
      <c r="W339" s="67" t="str">
        <f ca="1" t="shared" si="351"/>
        <v/>
      </c>
      <c r="X339" s="67" t="str">
        <f ca="1" t="shared" si="352"/>
        <v/>
      </c>
      <c r="Y339" s="67" t="str">
        <f ca="1" t="shared" si="353"/>
        <v/>
      </c>
      <c r="Z339" s="67" t="str">
        <f ca="1" t="shared" si="354"/>
        <v/>
      </c>
      <c r="AA339" s="67" t="str">
        <f ca="1" t="shared" si="355"/>
        <v/>
      </c>
      <c r="AB339" s="67" t="str">
        <f ca="1" t="shared" si="356"/>
        <v/>
      </c>
      <c r="AQ339" s="70"/>
      <c r="AR339" s="70"/>
      <c r="AS339" s="70">
        <f ca="1" t="shared" si="327"/>
        <v>0</v>
      </c>
      <c r="AT339" s="31"/>
      <c r="BQ339" s="70"/>
      <c r="BR339" s="70"/>
      <c r="BS339" s="70">
        <f ca="1" t="shared" si="328"/>
        <v>0</v>
      </c>
      <c r="BT339" s="31"/>
      <c r="CQ339" s="70"/>
      <c r="CR339" s="70"/>
      <c r="CS339" s="70">
        <f ca="1" t="shared" si="329"/>
        <v>0</v>
      </c>
      <c r="CT339" s="31"/>
      <c r="DQ339" s="70"/>
      <c r="DR339" s="70"/>
      <c r="DS339" s="70">
        <f ca="1" t="shared" si="330"/>
        <v>0</v>
      </c>
      <c r="DT339" s="31"/>
      <c r="EQ339" s="70"/>
      <c r="ER339" s="70"/>
      <c r="ES339" s="70">
        <f ca="1" t="shared" si="331"/>
        <v>0</v>
      </c>
      <c r="ET339" s="31"/>
      <c r="FQ339" s="70"/>
      <c r="FR339" s="70"/>
      <c r="FS339" s="70">
        <f ca="1" t="shared" si="332"/>
        <v>0</v>
      </c>
      <c r="FT339" s="31"/>
      <c r="GQ339" s="70"/>
      <c r="GR339" s="70"/>
      <c r="GS339" s="70">
        <f ca="1" t="shared" si="333"/>
        <v>0</v>
      </c>
      <c r="GT339" s="31"/>
      <c r="HQ339" s="70"/>
      <c r="HR339" s="70"/>
      <c r="HS339" s="70">
        <f ca="1" t="shared" si="334"/>
        <v>0</v>
      </c>
      <c r="HT339" s="31"/>
    </row>
    <row r="340" spans="1:228">
      <c r="A340" s="22" t="str">
        <f>IF(OR(使用指南!$E$30="",比赛操作!$C$10="",$E340=""),"",ROW())</f>
        <v/>
      </c>
      <c r="B340" s="22" t="str">
        <f>IF(OR(使用指南!$E$30="",比赛操作!$C$10="",$E340=""),"",RANK($A340,$A$3:$A$514,1))</f>
        <v/>
      </c>
      <c r="C340" s="22" t="str">
        <f ca="1">IF(OR(使用指南!$E$30="",比赛操作!$C$10="",$E340=""),"",IF(比赛操作!$C$10="抽签编排",RAND(),ROW()-2))</f>
        <v/>
      </c>
      <c r="D340" s="22" t="str">
        <f ca="1" t="shared" si="335"/>
        <v/>
      </c>
      <c r="E340" s="31"/>
      <c r="F340" s="22" t="str">
        <f ca="1">IF(OR(使用指南!$E$30&lt;&gt;"√",COUNTA($E$3:$E$514)&lt;ROW()-2,COUNTBLANK($C$3:$C$514)=512),"",ROW()-2)</f>
        <v/>
      </c>
      <c r="G340" s="22" t="str">
        <f ca="1" t="shared" si="336"/>
        <v/>
      </c>
      <c r="H340" s="31" t="str">
        <f ca="1" t="shared" si="337"/>
        <v/>
      </c>
      <c r="I340" s="31"/>
      <c r="K340" s="22" t="str">
        <f ca="1">IF(OR(使用指南!$E$30&lt;&gt;"√",$F340=""),"",$F340)</f>
        <v/>
      </c>
      <c r="L340" s="22" t="str">
        <f ca="1" t="shared" si="338"/>
        <v/>
      </c>
      <c r="M340" s="39"/>
      <c r="N340" s="39"/>
      <c r="O340" s="39"/>
      <c r="P340" s="66" t="str">
        <f ca="1">IF($K340="","",IF(T340&lt;&gt;"","/",IF(比赛操作!$C$10="手动编排",$M340+$N340,IF(比赛操作!$C$10="抽签编排",417-VLOOKUP(L340,I:K,3,0)))))</f>
        <v/>
      </c>
      <c r="Q340" s="33" t="str">
        <f ca="1">IF($K340="","",IF(T340&lt;&gt;"","/",RANK($P340,$P$3:$P$434)+COUNTIF($P$3:$P340,$P340)-1))</f>
        <v/>
      </c>
      <c r="R340" s="33" t="str">
        <f ca="1" t="shared" si="339"/>
        <v/>
      </c>
      <c r="S340" s="70">
        <f ca="1" t="shared" si="340"/>
        <v>0</v>
      </c>
      <c r="T340" s="31"/>
      <c r="U340" s="67" t="str">
        <f ca="1" t="shared" si="349"/>
        <v/>
      </c>
      <c r="V340" s="67" t="str">
        <f ca="1" t="shared" si="350"/>
        <v/>
      </c>
      <c r="W340" s="67" t="str">
        <f ca="1" t="shared" si="351"/>
        <v/>
      </c>
      <c r="X340" s="67" t="str">
        <f ca="1" t="shared" si="352"/>
        <v/>
      </c>
      <c r="Y340" s="67" t="str">
        <f ca="1" t="shared" si="353"/>
        <v/>
      </c>
      <c r="Z340" s="67" t="str">
        <f ca="1" t="shared" si="354"/>
        <v/>
      </c>
      <c r="AA340" s="67" t="str">
        <f ca="1" t="shared" si="355"/>
        <v/>
      </c>
      <c r="AB340" s="67" t="str">
        <f ca="1" t="shared" si="356"/>
        <v/>
      </c>
      <c r="AQ340" s="70"/>
      <c r="AR340" s="70"/>
      <c r="AS340" s="70">
        <f ca="1" t="shared" si="327"/>
        <v>0</v>
      </c>
      <c r="AT340" s="31"/>
      <c r="BQ340" s="70"/>
      <c r="BR340" s="70"/>
      <c r="BS340" s="70">
        <f ca="1" t="shared" si="328"/>
        <v>0</v>
      </c>
      <c r="BT340" s="31"/>
      <c r="CQ340" s="70"/>
      <c r="CR340" s="70"/>
      <c r="CS340" s="70">
        <f ca="1" t="shared" si="329"/>
        <v>0</v>
      </c>
      <c r="CT340" s="31"/>
      <c r="DQ340" s="70"/>
      <c r="DR340" s="70"/>
      <c r="DS340" s="70">
        <f ca="1" t="shared" si="330"/>
        <v>0</v>
      </c>
      <c r="DT340" s="31"/>
      <c r="EQ340" s="70"/>
      <c r="ER340" s="70"/>
      <c r="ES340" s="70">
        <f ca="1" t="shared" si="331"/>
        <v>0</v>
      </c>
      <c r="ET340" s="31"/>
      <c r="FQ340" s="70"/>
      <c r="FR340" s="70"/>
      <c r="FS340" s="70">
        <f ca="1" t="shared" si="332"/>
        <v>0</v>
      </c>
      <c r="FT340" s="31"/>
      <c r="GQ340" s="70"/>
      <c r="GR340" s="70"/>
      <c r="GS340" s="70">
        <f ca="1" t="shared" si="333"/>
        <v>0</v>
      </c>
      <c r="GT340" s="31"/>
      <c r="HQ340" s="70"/>
      <c r="HR340" s="70"/>
      <c r="HS340" s="70">
        <f ca="1" t="shared" si="334"/>
        <v>0</v>
      </c>
      <c r="HT340" s="31"/>
    </row>
    <row r="341" spans="1:228">
      <c r="A341" s="22" t="str">
        <f>IF(OR(使用指南!$E$30="",比赛操作!$C$10="",$E341=""),"",ROW())</f>
        <v/>
      </c>
      <c r="B341" s="22" t="str">
        <f>IF(OR(使用指南!$E$30="",比赛操作!$C$10="",$E341=""),"",RANK($A341,$A$3:$A$514,1))</f>
        <v/>
      </c>
      <c r="C341" s="22" t="str">
        <f ca="1">IF(OR(使用指南!$E$30="",比赛操作!$C$10="",$E341=""),"",IF(比赛操作!$C$10="抽签编排",RAND(),ROW()-2))</f>
        <v/>
      </c>
      <c r="D341" s="22" t="str">
        <f ca="1" t="shared" si="335"/>
        <v/>
      </c>
      <c r="E341" s="31"/>
      <c r="F341" s="22" t="str">
        <f ca="1">IF(OR(使用指南!$E$30&lt;&gt;"√",COUNTA($E$3:$E$514)&lt;ROW()-2,COUNTBLANK($C$3:$C$514)=512),"",ROW()-2)</f>
        <v/>
      </c>
      <c r="G341" s="22" t="str">
        <f ca="1" t="shared" si="336"/>
        <v/>
      </c>
      <c r="H341" s="31" t="str">
        <f ca="1" t="shared" si="337"/>
        <v/>
      </c>
      <c r="I341" s="31"/>
      <c r="K341" s="22" t="str">
        <f ca="1">IF(OR(使用指南!$E$30&lt;&gt;"√",$F341=""),"",$F341)</f>
        <v/>
      </c>
      <c r="L341" s="22" t="str">
        <f ca="1" t="shared" si="338"/>
        <v/>
      </c>
      <c r="M341" s="39"/>
      <c r="N341" s="39"/>
      <c r="O341" s="39"/>
      <c r="P341" s="66" t="str">
        <f ca="1">IF($K341="","",IF(T341&lt;&gt;"","/",IF(比赛操作!$C$10="手动编排",$M341+$N341,IF(比赛操作!$C$10="抽签编排",417-VLOOKUP(L341,I:K,3,0)))))</f>
        <v/>
      </c>
      <c r="Q341" s="33" t="str">
        <f ca="1">IF($K341="","",IF(T341&lt;&gt;"","/",RANK($P341,$P$3:$P$434)+COUNTIF($P$3:$P341,$P341)-1))</f>
        <v/>
      </c>
      <c r="R341" s="33" t="str">
        <f ca="1" t="shared" si="339"/>
        <v/>
      </c>
      <c r="S341" s="70">
        <f ca="1" t="shared" si="340"/>
        <v>0</v>
      </c>
      <c r="T341" s="31"/>
      <c r="U341" s="67" t="str">
        <f ca="1" t="shared" si="349"/>
        <v/>
      </c>
      <c r="V341" s="67" t="str">
        <f ca="1" t="shared" si="350"/>
        <v/>
      </c>
      <c r="W341" s="67" t="str">
        <f ca="1" t="shared" si="351"/>
        <v/>
      </c>
      <c r="X341" s="67" t="str">
        <f ca="1" t="shared" si="352"/>
        <v/>
      </c>
      <c r="Y341" s="67" t="str">
        <f ca="1" t="shared" si="353"/>
        <v/>
      </c>
      <c r="Z341" s="67" t="str">
        <f ca="1" t="shared" si="354"/>
        <v/>
      </c>
      <c r="AA341" s="67" t="str">
        <f ca="1" t="shared" si="355"/>
        <v/>
      </c>
      <c r="AB341" s="67" t="str">
        <f ca="1" t="shared" si="356"/>
        <v/>
      </c>
      <c r="AQ341" s="70"/>
      <c r="AR341" s="70"/>
      <c r="AS341" s="70">
        <f ca="1" t="shared" si="327"/>
        <v>0</v>
      </c>
      <c r="AT341" s="31"/>
      <c r="BQ341" s="70"/>
      <c r="BR341" s="70"/>
      <c r="BS341" s="70">
        <f ca="1" t="shared" si="328"/>
        <v>0</v>
      </c>
      <c r="BT341" s="31"/>
      <c r="CQ341" s="70"/>
      <c r="CR341" s="70"/>
      <c r="CS341" s="70">
        <f ca="1" t="shared" si="329"/>
        <v>0</v>
      </c>
      <c r="CT341" s="31"/>
      <c r="DQ341" s="70"/>
      <c r="DR341" s="70"/>
      <c r="DS341" s="70">
        <f ca="1" t="shared" si="330"/>
        <v>0</v>
      </c>
      <c r="DT341" s="31"/>
      <c r="EQ341" s="70"/>
      <c r="ER341" s="70"/>
      <c r="ES341" s="70">
        <f ca="1" t="shared" si="331"/>
        <v>0</v>
      </c>
      <c r="ET341" s="31"/>
      <c r="FQ341" s="70"/>
      <c r="FR341" s="70"/>
      <c r="FS341" s="70">
        <f ca="1" t="shared" si="332"/>
        <v>0</v>
      </c>
      <c r="FT341" s="31"/>
      <c r="GQ341" s="70"/>
      <c r="GR341" s="70"/>
      <c r="GS341" s="70">
        <f ca="1" t="shared" si="333"/>
        <v>0</v>
      </c>
      <c r="GT341" s="31"/>
      <c r="HQ341" s="70"/>
      <c r="HR341" s="70"/>
      <c r="HS341" s="70">
        <f ca="1" t="shared" si="334"/>
        <v>0</v>
      </c>
      <c r="HT341" s="31"/>
    </row>
    <row r="342" spans="1:228">
      <c r="A342" s="22" t="str">
        <f>IF(OR(使用指南!$E$30="",比赛操作!$C$10="",$E342=""),"",ROW())</f>
        <v/>
      </c>
      <c r="B342" s="22" t="str">
        <f>IF(OR(使用指南!$E$30="",比赛操作!$C$10="",$E342=""),"",RANK($A342,$A$3:$A$514,1))</f>
        <v/>
      </c>
      <c r="C342" s="22" t="str">
        <f ca="1">IF(OR(使用指南!$E$30="",比赛操作!$C$10="",$E342=""),"",IF(比赛操作!$C$10="抽签编排",RAND(),ROW()-2))</f>
        <v/>
      </c>
      <c r="D342" s="22" t="str">
        <f ca="1" t="shared" si="335"/>
        <v/>
      </c>
      <c r="E342" s="31"/>
      <c r="F342" s="22" t="str">
        <f ca="1">IF(OR(使用指南!$E$30&lt;&gt;"√",COUNTA($E$3:$E$514)&lt;ROW()-2,COUNTBLANK($C$3:$C$514)=512),"",ROW()-2)</f>
        <v/>
      </c>
      <c r="G342" s="22" t="str">
        <f ca="1" t="shared" si="336"/>
        <v/>
      </c>
      <c r="H342" s="31" t="str">
        <f ca="1" t="shared" si="337"/>
        <v/>
      </c>
      <c r="I342" s="31"/>
      <c r="K342" s="22" t="str">
        <f ca="1">IF(OR(使用指南!$E$30&lt;&gt;"√",$F342=""),"",$F342)</f>
        <v/>
      </c>
      <c r="L342" s="22" t="str">
        <f ca="1" t="shared" si="338"/>
        <v/>
      </c>
      <c r="M342" s="39"/>
      <c r="N342" s="39"/>
      <c r="O342" s="39"/>
      <c r="P342" s="66" t="str">
        <f ca="1">IF($K342="","",IF(T342&lt;&gt;"","/",IF(比赛操作!$C$10="手动编排",$M342+$N342,IF(比赛操作!$C$10="抽签编排",417-VLOOKUP(L342,I:K,3,0)))))</f>
        <v/>
      </c>
      <c r="Q342" s="33" t="str">
        <f ca="1">IF($K342="","",IF(T342&lt;&gt;"","/",RANK($P342,$P$3:$P$434)+COUNTIF($P$3:$P342,$P342)-1))</f>
        <v/>
      </c>
      <c r="R342" s="33" t="str">
        <f ca="1" t="shared" si="339"/>
        <v/>
      </c>
      <c r="S342" s="70">
        <f ca="1" t="shared" si="340"/>
        <v>0</v>
      </c>
      <c r="T342" s="31"/>
      <c r="U342" s="67" t="str">
        <f ca="1" t="shared" si="349"/>
        <v/>
      </c>
      <c r="V342" s="67" t="str">
        <f ca="1" t="shared" si="350"/>
        <v/>
      </c>
      <c r="W342" s="67" t="str">
        <f ca="1" t="shared" si="351"/>
        <v/>
      </c>
      <c r="X342" s="67" t="str">
        <f ca="1" t="shared" si="352"/>
        <v/>
      </c>
      <c r="Y342" s="67" t="str">
        <f ca="1" t="shared" si="353"/>
        <v/>
      </c>
      <c r="Z342" s="67" t="str">
        <f ca="1" t="shared" si="354"/>
        <v/>
      </c>
      <c r="AA342" s="67" t="str">
        <f ca="1" t="shared" si="355"/>
        <v/>
      </c>
      <c r="AB342" s="67" t="str">
        <f ca="1" t="shared" si="356"/>
        <v/>
      </c>
      <c r="AQ342" s="70"/>
      <c r="AR342" s="70"/>
      <c r="AS342" s="70">
        <f ca="1" t="shared" si="327"/>
        <v>0</v>
      </c>
      <c r="AT342" s="31"/>
      <c r="BQ342" s="70"/>
      <c r="BR342" s="70"/>
      <c r="BS342" s="70">
        <f ca="1" t="shared" si="328"/>
        <v>0</v>
      </c>
      <c r="BT342" s="31"/>
      <c r="CQ342" s="70"/>
      <c r="CR342" s="70"/>
      <c r="CS342" s="70">
        <f ca="1" t="shared" si="329"/>
        <v>0</v>
      </c>
      <c r="CT342" s="31"/>
      <c r="DQ342" s="70"/>
      <c r="DR342" s="70"/>
      <c r="DS342" s="70">
        <f ca="1" t="shared" si="330"/>
        <v>0</v>
      </c>
      <c r="DT342" s="31"/>
      <c r="EQ342" s="70"/>
      <c r="ER342" s="70"/>
      <c r="ES342" s="70">
        <f ca="1" t="shared" si="331"/>
        <v>0</v>
      </c>
      <c r="ET342" s="31"/>
      <c r="FQ342" s="70"/>
      <c r="FR342" s="70"/>
      <c r="FS342" s="70">
        <f ca="1" t="shared" si="332"/>
        <v>0</v>
      </c>
      <c r="FT342" s="31"/>
      <c r="GQ342" s="70"/>
      <c r="GR342" s="70"/>
      <c r="GS342" s="70">
        <f ca="1" t="shared" si="333"/>
        <v>0</v>
      </c>
      <c r="GT342" s="31"/>
      <c r="HQ342" s="70"/>
      <c r="HR342" s="70"/>
      <c r="HS342" s="70">
        <f ca="1" t="shared" si="334"/>
        <v>0</v>
      </c>
      <c r="HT342" s="31"/>
    </row>
    <row r="343" spans="1:228">
      <c r="A343" s="22" t="str">
        <f>IF(OR(使用指南!$E$30="",比赛操作!$C$10="",$E343=""),"",ROW())</f>
        <v/>
      </c>
      <c r="B343" s="22" t="str">
        <f>IF(OR(使用指南!$E$30="",比赛操作!$C$10="",$E343=""),"",RANK($A343,$A$3:$A$514,1))</f>
        <v/>
      </c>
      <c r="C343" s="22" t="str">
        <f ca="1">IF(OR(使用指南!$E$30="",比赛操作!$C$10="",$E343=""),"",IF(比赛操作!$C$10="抽签编排",RAND(),ROW()-2))</f>
        <v/>
      </c>
      <c r="D343" s="22" t="str">
        <f ca="1" t="shared" si="335"/>
        <v/>
      </c>
      <c r="E343" s="31"/>
      <c r="F343" s="22" t="str">
        <f ca="1">IF(OR(使用指南!$E$30&lt;&gt;"√",COUNTA($E$3:$E$514)&lt;ROW()-2,COUNTBLANK($C$3:$C$514)=512),"",ROW()-2)</f>
        <v/>
      </c>
      <c r="G343" s="22" t="str">
        <f ca="1" t="shared" si="336"/>
        <v/>
      </c>
      <c r="H343" s="31" t="str">
        <f ca="1" t="shared" si="337"/>
        <v/>
      </c>
      <c r="I343" s="31"/>
      <c r="K343" s="22" t="str">
        <f ca="1">IF(OR(使用指南!$E$30&lt;&gt;"√",$F343=""),"",$F343)</f>
        <v/>
      </c>
      <c r="L343" s="22" t="str">
        <f ca="1" t="shared" si="338"/>
        <v/>
      </c>
      <c r="M343" s="39"/>
      <c r="N343" s="39"/>
      <c r="O343" s="39"/>
      <c r="P343" s="66" t="str">
        <f ca="1">IF($K343="","",IF(T343&lt;&gt;"","/",IF(比赛操作!$C$10="手动编排",$M343+$N343,IF(比赛操作!$C$10="抽签编排",417-VLOOKUP(L343,I:K,3,0)))))</f>
        <v/>
      </c>
      <c r="Q343" s="33" t="str">
        <f ca="1">IF($K343="","",IF(T343&lt;&gt;"","/",RANK($P343,$P$3:$P$434)+COUNTIF($P$3:$P343,$P343)-1))</f>
        <v/>
      </c>
      <c r="R343" s="33" t="str">
        <f ca="1" t="shared" si="339"/>
        <v/>
      </c>
      <c r="S343" s="70">
        <f ca="1" t="shared" si="340"/>
        <v>0</v>
      </c>
      <c r="T343" s="31"/>
      <c r="U343" s="67" t="str">
        <f ca="1" t="shared" si="349"/>
        <v/>
      </c>
      <c r="V343" s="67" t="str">
        <f ca="1" t="shared" si="350"/>
        <v/>
      </c>
      <c r="W343" s="67" t="str">
        <f ca="1" t="shared" si="351"/>
        <v/>
      </c>
      <c r="X343" s="67" t="str">
        <f ca="1" t="shared" si="352"/>
        <v/>
      </c>
      <c r="Y343" s="67" t="str">
        <f ca="1" t="shared" si="353"/>
        <v/>
      </c>
      <c r="Z343" s="67" t="str">
        <f ca="1" t="shared" si="354"/>
        <v/>
      </c>
      <c r="AA343" s="67" t="str">
        <f ca="1" t="shared" si="355"/>
        <v/>
      </c>
      <c r="AB343" s="67" t="str">
        <f ca="1" t="shared" si="356"/>
        <v/>
      </c>
      <c r="AQ343" s="70"/>
      <c r="AR343" s="70"/>
      <c r="AS343" s="70">
        <f ca="1" t="shared" si="327"/>
        <v>0</v>
      </c>
      <c r="AT343" s="31"/>
      <c r="BQ343" s="70"/>
      <c r="BR343" s="70"/>
      <c r="BS343" s="70">
        <f ca="1" t="shared" si="328"/>
        <v>0</v>
      </c>
      <c r="BT343" s="31"/>
      <c r="CQ343" s="70"/>
      <c r="CR343" s="70"/>
      <c r="CS343" s="70">
        <f ca="1" t="shared" si="329"/>
        <v>0</v>
      </c>
      <c r="CT343" s="31"/>
      <c r="DQ343" s="70"/>
      <c r="DR343" s="70"/>
      <c r="DS343" s="70">
        <f ca="1" t="shared" si="330"/>
        <v>0</v>
      </c>
      <c r="DT343" s="31"/>
      <c r="EQ343" s="70"/>
      <c r="ER343" s="70"/>
      <c r="ES343" s="70">
        <f ca="1" t="shared" si="331"/>
        <v>0</v>
      </c>
      <c r="ET343" s="31"/>
      <c r="FQ343" s="70"/>
      <c r="FR343" s="70"/>
      <c r="FS343" s="70">
        <f ca="1" t="shared" si="332"/>
        <v>0</v>
      </c>
      <c r="FT343" s="31"/>
      <c r="GQ343" s="70"/>
      <c r="GR343" s="70"/>
      <c r="GS343" s="70">
        <f ca="1" t="shared" si="333"/>
        <v>0</v>
      </c>
      <c r="GT343" s="31"/>
      <c r="HQ343" s="70"/>
      <c r="HR343" s="70"/>
      <c r="HS343" s="70">
        <f ca="1" t="shared" si="334"/>
        <v>0</v>
      </c>
      <c r="HT343" s="31"/>
    </row>
    <row r="344" spans="1:228">
      <c r="A344" s="22" t="str">
        <f>IF(OR(使用指南!$E$30="",比赛操作!$C$10="",$E344=""),"",ROW())</f>
        <v/>
      </c>
      <c r="B344" s="22" t="str">
        <f>IF(OR(使用指南!$E$30="",比赛操作!$C$10="",$E344=""),"",RANK($A344,$A$3:$A$514,1))</f>
        <v/>
      </c>
      <c r="C344" s="22" t="str">
        <f ca="1">IF(OR(使用指南!$E$30="",比赛操作!$C$10="",$E344=""),"",IF(比赛操作!$C$10="抽签编排",RAND(),ROW()-2))</f>
        <v/>
      </c>
      <c r="D344" s="22" t="str">
        <f ca="1" t="shared" si="335"/>
        <v/>
      </c>
      <c r="E344" s="31"/>
      <c r="F344" s="22" t="str">
        <f ca="1">IF(OR(使用指南!$E$30&lt;&gt;"√",COUNTA($E$3:$E$514)&lt;ROW()-2,COUNTBLANK($C$3:$C$514)=512),"",ROW()-2)</f>
        <v/>
      </c>
      <c r="G344" s="22" t="str">
        <f ca="1" t="shared" si="336"/>
        <v/>
      </c>
      <c r="H344" s="31" t="str">
        <f ca="1" t="shared" si="337"/>
        <v/>
      </c>
      <c r="I344" s="31"/>
      <c r="K344" s="22" t="str">
        <f ca="1">IF(OR(使用指南!$E$30&lt;&gt;"√",$F344=""),"",$F344)</f>
        <v/>
      </c>
      <c r="L344" s="22" t="str">
        <f ca="1" t="shared" si="338"/>
        <v/>
      </c>
      <c r="M344" s="39"/>
      <c r="N344" s="39"/>
      <c r="O344" s="39"/>
      <c r="P344" s="66" t="str">
        <f ca="1">IF($K344="","",IF(T344&lt;&gt;"","/",IF(比赛操作!$C$10="手动编排",$M344+$N344,IF(比赛操作!$C$10="抽签编排",417-VLOOKUP(L344,I:K,3,0)))))</f>
        <v/>
      </c>
      <c r="Q344" s="33" t="str">
        <f ca="1">IF($K344="","",IF(T344&lt;&gt;"","/",RANK($P344,$P$3:$P$434)+COUNTIF($P$3:$P344,$P344)-1))</f>
        <v/>
      </c>
      <c r="R344" s="33" t="str">
        <f ca="1" t="shared" si="339"/>
        <v/>
      </c>
      <c r="S344" s="70">
        <f ca="1" t="shared" si="340"/>
        <v>0</v>
      </c>
      <c r="T344" s="31"/>
      <c r="U344" s="67" t="str">
        <f ca="1" t="shared" ref="U344:U353" si="357">IF(INDIRECT(ADDRESS(ROW(),COLUMN($T:$T)+26*(COLUMN()-COLUMN($T:$T))))="","",INDIRECT(ADDRESS(ROW(),COLUMN($T:$T)+26*(COLUMN()-COLUMN($T:$T)))))</f>
        <v/>
      </c>
      <c r="V344" s="67" t="str">
        <f ca="1" t="shared" ref="V344:V353" si="358">IF(INDIRECT(ADDRESS(ROW(),COLUMN($T:$T)+26*(COLUMN()-COLUMN($T:$T))))="","",INDIRECT(ADDRESS(ROW(),COLUMN($T:$T)+26*(COLUMN()-COLUMN($T:$T)))))</f>
        <v/>
      </c>
      <c r="W344" s="67" t="str">
        <f ca="1" t="shared" ref="W344:W353" si="359">IF(INDIRECT(ADDRESS(ROW(),COLUMN($T:$T)+26*(COLUMN()-COLUMN($T:$T))))="","",INDIRECT(ADDRESS(ROW(),COLUMN($T:$T)+26*(COLUMN()-COLUMN($T:$T)))))</f>
        <v/>
      </c>
      <c r="X344" s="67" t="str">
        <f ca="1" t="shared" ref="X344:X353" si="360">IF(INDIRECT(ADDRESS(ROW(),COLUMN($T:$T)+26*(COLUMN()-COLUMN($T:$T))))="","",INDIRECT(ADDRESS(ROW(),COLUMN($T:$T)+26*(COLUMN()-COLUMN($T:$T)))))</f>
        <v/>
      </c>
      <c r="Y344" s="67" t="str">
        <f ca="1" t="shared" ref="Y344:Y353" si="361">IF(INDIRECT(ADDRESS(ROW(),COLUMN($T:$T)+26*(COLUMN()-COLUMN($T:$T))))="","",INDIRECT(ADDRESS(ROW(),COLUMN($T:$T)+26*(COLUMN()-COLUMN($T:$T)))))</f>
        <v/>
      </c>
      <c r="Z344" s="67" t="str">
        <f ca="1" t="shared" ref="Z344:Z353" si="362">IF(INDIRECT(ADDRESS(ROW(),COLUMN($T:$T)+26*(COLUMN()-COLUMN($T:$T))))="","",INDIRECT(ADDRESS(ROW(),COLUMN($T:$T)+26*(COLUMN()-COLUMN($T:$T)))))</f>
        <v/>
      </c>
      <c r="AA344" s="67" t="str">
        <f ca="1" t="shared" ref="AA344:AA353" si="363">IF(INDIRECT(ADDRESS(ROW(),COLUMN($T:$T)+26*(COLUMN()-COLUMN($T:$T))))="","",INDIRECT(ADDRESS(ROW(),COLUMN($T:$T)+26*(COLUMN()-COLUMN($T:$T)))))</f>
        <v/>
      </c>
      <c r="AB344" s="67" t="str">
        <f ca="1" t="shared" ref="AB344:AB353" si="364">IF(INDIRECT(ADDRESS(ROW(),COLUMN($T:$T)+26*(COLUMN()-COLUMN($T:$T))))="","",INDIRECT(ADDRESS(ROW(),COLUMN($T:$T)+26*(COLUMN()-COLUMN($T:$T)))))</f>
        <v/>
      </c>
      <c r="AQ344" s="70"/>
      <c r="AR344" s="70"/>
      <c r="AS344" s="70">
        <f ca="1" t="shared" si="327"/>
        <v>0</v>
      </c>
      <c r="AT344" s="31"/>
      <c r="BQ344" s="70"/>
      <c r="BR344" s="70"/>
      <c r="BS344" s="70">
        <f ca="1" t="shared" si="328"/>
        <v>0</v>
      </c>
      <c r="BT344" s="31"/>
      <c r="CQ344" s="70"/>
      <c r="CR344" s="70"/>
      <c r="CS344" s="70">
        <f ca="1" t="shared" si="329"/>
        <v>0</v>
      </c>
      <c r="CT344" s="31"/>
      <c r="DQ344" s="70"/>
      <c r="DR344" s="70"/>
      <c r="DS344" s="70">
        <f ca="1" t="shared" si="330"/>
        <v>0</v>
      </c>
      <c r="DT344" s="31"/>
      <c r="EQ344" s="70"/>
      <c r="ER344" s="70"/>
      <c r="ES344" s="70">
        <f ca="1" t="shared" si="331"/>
        <v>0</v>
      </c>
      <c r="ET344" s="31"/>
      <c r="FQ344" s="70"/>
      <c r="FR344" s="70"/>
      <c r="FS344" s="70">
        <f ca="1" t="shared" si="332"/>
        <v>0</v>
      </c>
      <c r="FT344" s="31"/>
      <c r="GQ344" s="70"/>
      <c r="GR344" s="70"/>
      <c r="GS344" s="70">
        <f ca="1" t="shared" si="333"/>
        <v>0</v>
      </c>
      <c r="GT344" s="31"/>
      <c r="HQ344" s="70"/>
      <c r="HR344" s="70"/>
      <c r="HS344" s="70">
        <f ca="1" t="shared" si="334"/>
        <v>0</v>
      </c>
      <c r="HT344" s="31"/>
    </row>
    <row r="345" spans="1:228">
      <c r="A345" s="22" t="str">
        <f>IF(OR(使用指南!$E$30="",比赛操作!$C$10="",$E345=""),"",ROW())</f>
        <v/>
      </c>
      <c r="B345" s="22" t="str">
        <f>IF(OR(使用指南!$E$30="",比赛操作!$C$10="",$E345=""),"",RANK($A345,$A$3:$A$514,1))</f>
        <v/>
      </c>
      <c r="C345" s="22" t="str">
        <f ca="1">IF(OR(使用指南!$E$30="",比赛操作!$C$10="",$E345=""),"",IF(比赛操作!$C$10="抽签编排",RAND(),ROW()-2))</f>
        <v/>
      </c>
      <c r="D345" s="22" t="str">
        <f ca="1" t="shared" si="335"/>
        <v/>
      </c>
      <c r="E345" s="31"/>
      <c r="F345" s="22" t="str">
        <f ca="1">IF(OR(使用指南!$E$30&lt;&gt;"√",COUNTA($E$3:$E$514)&lt;ROW()-2,COUNTBLANK($C$3:$C$514)=512),"",ROW()-2)</f>
        <v/>
      </c>
      <c r="G345" s="22" t="str">
        <f ca="1" t="shared" si="336"/>
        <v/>
      </c>
      <c r="H345" s="31" t="str">
        <f ca="1" t="shared" si="337"/>
        <v/>
      </c>
      <c r="I345" s="31"/>
      <c r="K345" s="22" t="str">
        <f ca="1">IF(OR(使用指南!$E$30&lt;&gt;"√",$F345=""),"",$F345)</f>
        <v/>
      </c>
      <c r="L345" s="22" t="str">
        <f ca="1" t="shared" si="338"/>
        <v/>
      </c>
      <c r="M345" s="39"/>
      <c r="N345" s="39"/>
      <c r="O345" s="39"/>
      <c r="P345" s="66" t="str">
        <f ca="1">IF($K345="","",IF(T345&lt;&gt;"","/",IF(比赛操作!$C$10="手动编排",$M345+$N345,IF(比赛操作!$C$10="抽签编排",417-VLOOKUP(L345,I:K,3,0)))))</f>
        <v/>
      </c>
      <c r="Q345" s="33" t="str">
        <f ca="1">IF($K345="","",IF(T345&lt;&gt;"","/",RANK($P345,$P$3:$P$434)+COUNTIF($P$3:$P345,$P345)-1))</f>
        <v/>
      </c>
      <c r="R345" s="33" t="str">
        <f ca="1" t="shared" si="339"/>
        <v/>
      </c>
      <c r="S345" s="70">
        <f ca="1" t="shared" si="340"/>
        <v>0</v>
      </c>
      <c r="T345" s="31"/>
      <c r="U345" s="67" t="str">
        <f ca="1" t="shared" si="357"/>
        <v/>
      </c>
      <c r="V345" s="67" t="str">
        <f ca="1" t="shared" si="358"/>
        <v/>
      </c>
      <c r="W345" s="67" t="str">
        <f ca="1" t="shared" si="359"/>
        <v/>
      </c>
      <c r="X345" s="67" t="str">
        <f ca="1" t="shared" si="360"/>
        <v/>
      </c>
      <c r="Y345" s="67" t="str">
        <f ca="1" t="shared" si="361"/>
        <v/>
      </c>
      <c r="Z345" s="67" t="str">
        <f ca="1" t="shared" si="362"/>
        <v/>
      </c>
      <c r="AA345" s="67" t="str">
        <f ca="1" t="shared" si="363"/>
        <v/>
      </c>
      <c r="AB345" s="67" t="str">
        <f ca="1" t="shared" si="364"/>
        <v/>
      </c>
      <c r="AQ345" s="70"/>
      <c r="AR345" s="70"/>
      <c r="AS345" s="70">
        <f ca="1" t="shared" si="327"/>
        <v>0</v>
      </c>
      <c r="AT345" s="31"/>
      <c r="BQ345" s="70"/>
      <c r="BR345" s="70"/>
      <c r="BS345" s="70">
        <f ca="1" t="shared" si="328"/>
        <v>0</v>
      </c>
      <c r="BT345" s="31"/>
      <c r="CQ345" s="70"/>
      <c r="CR345" s="70"/>
      <c r="CS345" s="70">
        <f ca="1" t="shared" si="329"/>
        <v>0</v>
      </c>
      <c r="CT345" s="31"/>
      <c r="DQ345" s="70"/>
      <c r="DR345" s="70"/>
      <c r="DS345" s="70">
        <f ca="1" t="shared" si="330"/>
        <v>0</v>
      </c>
      <c r="DT345" s="31"/>
      <c r="EQ345" s="70"/>
      <c r="ER345" s="70"/>
      <c r="ES345" s="70">
        <f ca="1" t="shared" si="331"/>
        <v>0</v>
      </c>
      <c r="ET345" s="31"/>
      <c r="FQ345" s="70"/>
      <c r="FR345" s="70"/>
      <c r="FS345" s="70">
        <f ca="1" t="shared" si="332"/>
        <v>0</v>
      </c>
      <c r="FT345" s="31"/>
      <c r="GQ345" s="70"/>
      <c r="GR345" s="70"/>
      <c r="GS345" s="70">
        <f ca="1" t="shared" si="333"/>
        <v>0</v>
      </c>
      <c r="GT345" s="31"/>
      <c r="HQ345" s="70"/>
      <c r="HR345" s="70"/>
      <c r="HS345" s="70">
        <f ca="1" t="shared" si="334"/>
        <v>0</v>
      </c>
      <c r="HT345" s="31"/>
    </row>
    <row r="346" spans="1:228">
      <c r="A346" s="22" t="str">
        <f>IF(OR(使用指南!$E$30="",比赛操作!$C$10="",$E346=""),"",ROW())</f>
        <v/>
      </c>
      <c r="B346" s="22" t="str">
        <f>IF(OR(使用指南!$E$30="",比赛操作!$C$10="",$E346=""),"",RANK($A346,$A$3:$A$514,1))</f>
        <v/>
      </c>
      <c r="C346" s="22" t="str">
        <f ca="1">IF(OR(使用指南!$E$30="",比赛操作!$C$10="",$E346=""),"",IF(比赛操作!$C$10="抽签编排",RAND(),ROW()-2))</f>
        <v/>
      </c>
      <c r="D346" s="22" t="str">
        <f ca="1" t="shared" si="335"/>
        <v/>
      </c>
      <c r="E346" s="31"/>
      <c r="F346" s="22" t="str">
        <f ca="1">IF(OR(使用指南!$E$30&lt;&gt;"√",COUNTA($E$3:$E$514)&lt;ROW()-2,COUNTBLANK($C$3:$C$514)=512),"",ROW()-2)</f>
        <v/>
      </c>
      <c r="G346" s="22" t="str">
        <f ca="1" t="shared" si="336"/>
        <v/>
      </c>
      <c r="H346" s="31" t="str">
        <f ca="1" t="shared" si="337"/>
        <v/>
      </c>
      <c r="I346" s="31"/>
      <c r="K346" s="22" t="str">
        <f ca="1">IF(OR(使用指南!$E$30&lt;&gt;"√",$F346=""),"",$F346)</f>
        <v/>
      </c>
      <c r="L346" s="22" t="str">
        <f ca="1" t="shared" si="338"/>
        <v/>
      </c>
      <c r="M346" s="39"/>
      <c r="N346" s="39"/>
      <c r="O346" s="39"/>
      <c r="P346" s="66" t="str">
        <f ca="1">IF($K346="","",IF(T346&lt;&gt;"","/",IF(比赛操作!$C$10="手动编排",$M346+$N346,IF(比赛操作!$C$10="抽签编排",417-VLOOKUP(L346,I:K,3,0)))))</f>
        <v/>
      </c>
      <c r="Q346" s="33" t="str">
        <f ca="1">IF($K346="","",IF(T346&lt;&gt;"","/",RANK($P346,$P$3:$P$434)+COUNTIF($P$3:$P346,$P346)-1))</f>
        <v/>
      </c>
      <c r="R346" s="33" t="str">
        <f ca="1" t="shared" si="339"/>
        <v/>
      </c>
      <c r="S346" s="70">
        <f ca="1" t="shared" si="340"/>
        <v>0</v>
      </c>
      <c r="T346" s="31"/>
      <c r="U346" s="67" t="str">
        <f ca="1" t="shared" si="357"/>
        <v/>
      </c>
      <c r="V346" s="67" t="str">
        <f ca="1" t="shared" si="358"/>
        <v/>
      </c>
      <c r="W346" s="67" t="str">
        <f ca="1" t="shared" si="359"/>
        <v/>
      </c>
      <c r="X346" s="67" t="str">
        <f ca="1" t="shared" si="360"/>
        <v/>
      </c>
      <c r="Y346" s="67" t="str">
        <f ca="1" t="shared" si="361"/>
        <v/>
      </c>
      <c r="Z346" s="67" t="str">
        <f ca="1" t="shared" si="362"/>
        <v/>
      </c>
      <c r="AA346" s="67" t="str">
        <f ca="1" t="shared" si="363"/>
        <v/>
      </c>
      <c r="AB346" s="67" t="str">
        <f ca="1" t="shared" si="364"/>
        <v/>
      </c>
      <c r="AQ346" s="70"/>
      <c r="AR346" s="70"/>
      <c r="AS346" s="70">
        <f ca="1" t="shared" si="327"/>
        <v>0</v>
      </c>
      <c r="AT346" s="31"/>
      <c r="BQ346" s="70"/>
      <c r="BR346" s="70"/>
      <c r="BS346" s="70">
        <f ca="1" t="shared" si="328"/>
        <v>0</v>
      </c>
      <c r="BT346" s="31"/>
      <c r="CQ346" s="70"/>
      <c r="CR346" s="70"/>
      <c r="CS346" s="70">
        <f ca="1" t="shared" si="329"/>
        <v>0</v>
      </c>
      <c r="CT346" s="31"/>
      <c r="DQ346" s="70"/>
      <c r="DR346" s="70"/>
      <c r="DS346" s="70">
        <f ca="1" t="shared" si="330"/>
        <v>0</v>
      </c>
      <c r="DT346" s="31"/>
      <c r="EQ346" s="70"/>
      <c r="ER346" s="70"/>
      <c r="ES346" s="70">
        <f ca="1" t="shared" si="331"/>
        <v>0</v>
      </c>
      <c r="ET346" s="31"/>
      <c r="FQ346" s="70"/>
      <c r="FR346" s="70"/>
      <c r="FS346" s="70">
        <f ca="1" t="shared" si="332"/>
        <v>0</v>
      </c>
      <c r="FT346" s="31"/>
      <c r="GQ346" s="70"/>
      <c r="GR346" s="70"/>
      <c r="GS346" s="70">
        <f ca="1" t="shared" si="333"/>
        <v>0</v>
      </c>
      <c r="GT346" s="31"/>
      <c r="HQ346" s="70"/>
      <c r="HR346" s="70"/>
      <c r="HS346" s="70">
        <f ca="1" t="shared" si="334"/>
        <v>0</v>
      </c>
      <c r="HT346" s="31"/>
    </row>
    <row r="347" spans="1:228">
      <c r="A347" s="22" t="str">
        <f>IF(OR(使用指南!$E$30="",比赛操作!$C$10="",$E347=""),"",ROW())</f>
        <v/>
      </c>
      <c r="B347" s="22" t="str">
        <f>IF(OR(使用指南!$E$30="",比赛操作!$C$10="",$E347=""),"",RANK($A347,$A$3:$A$514,1))</f>
        <v/>
      </c>
      <c r="C347" s="22" t="str">
        <f ca="1">IF(OR(使用指南!$E$30="",比赛操作!$C$10="",$E347=""),"",IF(比赛操作!$C$10="抽签编排",RAND(),ROW()-2))</f>
        <v/>
      </c>
      <c r="D347" s="22" t="str">
        <f ca="1" t="shared" si="335"/>
        <v/>
      </c>
      <c r="E347" s="31"/>
      <c r="F347" s="22" t="str">
        <f ca="1">IF(OR(使用指南!$E$30&lt;&gt;"√",COUNTA($E$3:$E$514)&lt;ROW()-2,COUNTBLANK($C$3:$C$514)=512),"",ROW()-2)</f>
        <v/>
      </c>
      <c r="G347" s="22" t="str">
        <f ca="1" t="shared" si="336"/>
        <v/>
      </c>
      <c r="H347" s="31" t="str">
        <f ca="1" t="shared" si="337"/>
        <v/>
      </c>
      <c r="I347" s="31"/>
      <c r="K347" s="22" t="str">
        <f ca="1">IF(OR(使用指南!$E$30&lt;&gt;"√",$F347=""),"",$F347)</f>
        <v/>
      </c>
      <c r="L347" s="22" t="str">
        <f ca="1" t="shared" si="338"/>
        <v/>
      </c>
      <c r="M347" s="39"/>
      <c r="N347" s="39"/>
      <c r="O347" s="39"/>
      <c r="P347" s="66" t="str">
        <f ca="1">IF($K347="","",IF(T347&lt;&gt;"","/",IF(比赛操作!$C$10="手动编排",$M347+$N347,IF(比赛操作!$C$10="抽签编排",417-VLOOKUP(L347,I:K,3,0)))))</f>
        <v/>
      </c>
      <c r="Q347" s="33" t="str">
        <f ca="1">IF($K347="","",IF(T347&lt;&gt;"","/",RANK($P347,$P$3:$P$434)+COUNTIF($P$3:$P347,$P347)-1))</f>
        <v/>
      </c>
      <c r="R347" s="33" t="str">
        <f ca="1" t="shared" si="339"/>
        <v/>
      </c>
      <c r="S347" s="70">
        <f ca="1" t="shared" si="340"/>
        <v>0</v>
      </c>
      <c r="T347" s="31"/>
      <c r="U347" s="67" t="str">
        <f ca="1" t="shared" si="357"/>
        <v/>
      </c>
      <c r="V347" s="67" t="str">
        <f ca="1" t="shared" si="358"/>
        <v/>
      </c>
      <c r="W347" s="67" t="str">
        <f ca="1" t="shared" si="359"/>
        <v/>
      </c>
      <c r="X347" s="67" t="str">
        <f ca="1" t="shared" si="360"/>
        <v/>
      </c>
      <c r="Y347" s="67" t="str">
        <f ca="1" t="shared" si="361"/>
        <v/>
      </c>
      <c r="Z347" s="67" t="str">
        <f ca="1" t="shared" si="362"/>
        <v/>
      </c>
      <c r="AA347" s="67" t="str">
        <f ca="1" t="shared" si="363"/>
        <v/>
      </c>
      <c r="AB347" s="67" t="str">
        <f ca="1" t="shared" si="364"/>
        <v/>
      </c>
      <c r="AQ347" s="70"/>
      <c r="AR347" s="70"/>
      <c r="AS347" s="70">
        <f ca="1" t="shared" si="327"/>
        <v>0</v>
      </c>
      <c r="AT347" s="31"/>
      <c r="BQ347" s="70"/>
      <c r="BR347" s="70"/>
      <c r="BS347" s="70">
        <f ca="1" t="shared" si="328"/>
        <v>0</v>
      </c>
      <c r="BT347" s="31"/>
      <c r="CQ347" s="70"/>
      <c r="CR347" s="70"/>
      <c r="CS347" s="70">
        <f ca="1" t="shared" si="329"/>
        <v>0</v>
      </c>
      <c r="CT347" s="31"/>
      <c r="DQ347" s="70"/>
      <c r="DR347" s="70"/>
      <c r="DS347" s="70">
        <f ca="1" t="shared" si="330"/>
        <v>0</v>
      </c>
      <c r="DT347" s="31"/>
      <c r="EQ347" s="70"/>
      <c r="ER347" s="70"/>
      <c r="ES347" s="70">
        <f ca="1" t="shared" si="331"/>
        <v>0</v>
      </c>
      <c r="ET347" s="31"/>
      <c r="FQ347" s="70"/>
      <c r="FR347" s="70"/>
      <c r="FS347" s="70">
        <f ca="1" t="shared" si="332"/>
        <v>0</v>
      </c>
      <c r="FT347" s="31"/>
      <c r="GQ347" s="70"/>
      <c r="GR347" s="70"/>
      <c r="GS347" s="70">
        <f ca="1" t="shared" si="333"/>
        <v>0</v>
      </c>
      <c r="GT347" s="31"/>
      <c r="HQ347" s="70"/>
      <c r="HR347" s="70"/>
      <c r="HS347" s="70">
        <f ca="1" t="shared" si="334"/>
        <v>0</v>
      </c>
      <c r="HT347" s="31"/>
    </row>
    <row r="348" spans="1:228">
      <c r="A348" s="22" t="str">
        <f>IF(OR(使用指南!$E$30="",比赛操作!$C$10="",$E348=""),"",ROW())</f>
        <v/>
      </c>
      <c r="B348" s="22" t="str">
        <f>IF(OR(使用指南!$E$30="",比赛操作!$C$10="",$E348=""),"",RANK($A348,$A$3:$A$514,1))</f>
        <v/>
      </c>
      <c r="C348" s="22" t="str">
        <f ca="1">IF(OR(使用指南!$E$30="",比赛操作!$C$10="",$E348=""),"",IF(比赛操作!$C$10="抽签编排",RAND(),ROW()-2))</f>
        <v/>
      </c>
      <c r="D348" s="22" t="str">
        <f ca="1" t="shared" si="335"/>
        <v/>
      </c>
      <c r="E348" s="31"/>
      <c r="F348" s="22" t="str">
        <f ca="1">IF(OR(使用指南!$E$30&lt;&gt;"√",COUNTA($E$3:$E$514)&lt;ROW()-2,COUNTBLANK($C$3:$C$514)=512),"",ROW()-2)</f>
        <v/>
      </c>
      <c r="G348" s="22" t="str">
        <f ca="1" t="shared" si="336"/>
        <v/>
      </c>
      <c r="H348" s="31" t="str">
        <f ca="1" t="shared" si="337"/>
        <v/>
      </c>
      <c r="I348" s="31"/>
      <c r="K348" s="22" t="str">
        <f ca="1">IF(OR(使用指南!$E$30&lt;&gt;"√",$F348=""),"",$F348)</f>
        <v/>
      </c>
      <c r="L348" s="22" t="str">
        <f ca="1" t="shared" si="338"/>
        <v/>
      </c>
      <c r="M348" s="39"/>
      <c r="N348" s="39"/>
      <c r="O348" s="39"/>
      <c r="P348" s="66" t="str">
        <f ca="1">IF($K348="","",IF(T348&lt;&gt;"","/",IF(比赛操作!$C$10="手动编排",$M348+$N348,IF(比赛操作!$C$10="抽签编排",417-VLOOKUP(L348,I:K,3,0)))))</f>
        <v/>
      </c>
      <c r="Q348" s="33" t="str">
        <f ca="1">IF($K348="","",IF(T348&lt;&gt;"","/",RANK($P348,$P$3:$P$434)+COUNTIF($P$3:$P348,$P348)-1))</f>
        <v/>
      </c>
      <c r="R348" s="33" t="str">
        <f ca="1" t="shared" si="339"/>
        <v/>
      </c>
      <c r="S348" s="70">
        <f ca="1" t="shared" si="340"/>
        <v>0</v>
      </c>
      <c r="T348" s="31"/>
      <c r="U348" s="67" t="str">
        <f ca="1" t="shared" si="357"/>
        <v/>
      </c>
      <c r="V348" s="67" t="str">
        <f ca="1" t="shared" si="358"/>
        <v/>
      </c>
      <c r="W348" s="67" t="str">
        <f ca="1" t="shared" si="359"/>
        <v/>
      </c>
      <c r="X348" s="67" t="str">
        <f ca="1" t="shared" si="360"/>
        <v/>
      </c>
      <c r="Y348" s="67" t="str">
        <f ca="1" t="shared" si="361"/>
        <v/>
      </c>
      <c r="Z348" s="67" t="str">
        <f ca="1" t="shared" si="362"/>
        <v/>
      </c>
      <c r="AA348" s="67" t="str">
        <f ca="1" t="shared" si="363"/>
        <v/>
      </c>
      <c r="AB348" s="67" t="str">
        <f ca="1" t="shared" si="364"/>
        <v/>
      </c>
      <c r="AQ348" s="70"/>
      <c r="AR348" s="70"/>
      <c r="AS348" s="70">
        <f ca="1" t="shared" si="327"/>
        <v>0</v>
      </c>
      <c r="AT348" s="31"/>
      <c r="BQ348" s="70"/>
      <c r="BR348" s="70"/>
      <c r="BS348" s="70">
        <f ca="1" t="shared" si="328"/>
        <v>0</v>
      </c>
      <c r="BT348" s="31"/>
      <c r="CQ348" s="70"/>
      <c r="CR348" s="70"/>
      <c r="CS348" s="70">
        <f ca="1" t="shared" si="329"/>
        <v>0</v>
      </c>
      <c r="CT348" s="31"/>
      <c r="DQ348" s="70"/>
      <c r="DR348" s="70"/>
      <c r="DS348" s="70">
        <f ca="1" t="shared" si="330"/>
        <v>0</v>
      </c>
      <c r="DT348" s="31"/>
      <c r="EQ348" s="70"/>
      <c r="ER348" s="70"/>
      <c r="ES348" s="70">
        <f ca="1" t="shared" si="331"/>
        <v>0</v>
      </c>
      <c r="ET348" s="31"/>
      <c r="FQ348" s="70"/>
      <c r="FR348" s="70"/>
      <c r="FS348" s="70">
        <f ca="1" t="shared" si="332"/>
        <v>0</v>
      </c>
      <c r="FT348" s="31"/>
      <c r="GQ348" s="70"/>
      <c r="GR348" s="70"/>
      <c r="GS348" s="70">
        <f ca="1" t="shared" si="333"/>
        <v>0</v>
      </c>
      <c r="GT348" s="31"/>
      <c r="HQ348" s="70"/>
      <c r="HR348" s="70"/>
      <c r="HS348" s="70">
        <f ca="1" t="shared" si="334"/>
        <v>0</v>
      </c>
      <c r="HT348" s="31"/>
    </row>
    <row r="349" spans="1:228">
      <c r="A349" s="22" t="str">
        <f>IF(OR(使用指南!$E$30="",比赛操作!$C$10="",$E349=""),"",ROW())</f>
        <v/>
      </c>
      <c r="B349" s="22" t="str">
        <f>IF(OR(使用指南!$E$30="",比赛操作!$C$10="",$E349=""),"",RANK($A349,$A$3:$A$514,1))</f>
        <v/>
      </c>
      <c r="C349" s="22" t="str">
        <f ca="1">IF(OR(使用指南!$E$30="",比赛操作!$C$10="",$E349=""),"",IF(比赛操作!$C$10="抽签编排",RAND(),ROW()-2))</f>
        <v/>
      </c>
      <c r="D349" s="22" t="str">
        <f ca="1" t="shared" si="335"/>
        <v/>
      </c>
      <c r="E349" s="31"/>
      <c r="F349" s="22" t="str">
        <f ca="1">IF(OR(使用指南!$E$30&lt;&gt;"√",COUNTA($E$3:$E$514)&lt;ROW()-2,COUNTBLANK($C$3:$C$514)=512),"",ROW()-2)</f>
        <v/>
      </c>
      <c r="G349" s="22" t="str">
        <f ca="1" t="shared" si="336"/>
        <v/>
      </c>
      <c r="H349" s="31" t="str">
        <f ca="1" t="shared" si="337"/>
        <v/>
      </c>
      <c r="I349" s="31"/>
      <c r="K349" s="22" t="str">
        <f ca="1">IF(OR(使用指南!$E$30&lt;&gt;"√",$F349=""),"",$F349)</f>
        <v/>
      </c>
      <c r="L349" s="22" t="str">
        <f ca="1" t="shared" si="338"/>
        <v/>
      </c>
      <c r="M349" s="39"/>
      <c r="N349" s="39"/>
      <c r="O349" s="39"/>
      <c r="P349" s="66" t="str">
        <f ca="1">IF($K349="","",IF(T349&lt;&gt;"","/",IF(比赛操作!$C$10="手动编排",$M349+$N349,IF(比赛操作!$C$10="抽签编排",417-VLOOKUP(L349,I:K,3,0)))))</f>
        <v/>
      </c>
      <c r="Q349" s="33" t="str">
        <f ca="1">IF($K349="","",IF(T349&lt;&gt;"","/",RANK($P349,$P$3:$P$434)+COUNTIF($P$3:$P349,$P349)-1))</f>
        <v/>
      </c>
      <c r="R349" s="33" t="str">
        <f ca="1" t="shared" si="339"/>
        <v/>
      </c>
      <c r="S349" s="70">
        <f ca="1" t="shared" si="340"/>
        <v>0</v>
      </c>
      <c r="T349" s="31"/>
      <c r="U349" s="67" t="str">
        <f ca="1" t="shared" si="357"/>
        <v/>
      </c>
      <c r="V349" s="67" t="str">
        <f ca="1" t="shared" si="358"/>
        <v/>
      </c>
      <c r="W349" s="67" t="str">
        <f ca="1" t="shared" si="359"/>
        <v/>
      </c>
      <c r="X349" s="67" t="str">
        <f ca="1" t="shared" si="360"/>
        <v/>
      </c>
      <c r="Y349" s="67" t="str">
        <f ca="1" t="shared" si="361"/>
        <v/>
      </c>
      <c r="Z349" s="67" t="str">
        <f ca="1" t="shared" si="362"/>
        <v/>
      </c>
      <c r="AA349" s="67" t="str">
        <f ca="1" t="shared" si="363"/>
        <v/>
      </c>
      <c r="AB349" s="67" t="str">
        <f ca="1" t="shared" si="364"/>
        <v/>
      </c>
      <c r="AQ349" s="70"/>
      <c r="AR349" s="70"/>
      <c r="AS349" s="70">
        <f ca="1" t="shared" si="327"/>
        <v>0</v>
      </c>
      <c r="AT349" s="31"/>
      <c r="BQ349" s="70"/>
      <c r="BR349" s="70"/>
      <c r="BS349" s="70">
        <f ca="1" t="shared" si="328"/>
        <v>0</v>
      </c>
      <c r="BT349" s="31"/>
      <c r="CQ349" s="70"/>
      <c r="CR349" s="70"/>
      <c r="CS349" s="70">
        <f ca="1" t="shared" si="329"/>
        <v>0</v>
      </c>
      <c r="CT349" s="31"/>
      <c r="DQ349" s="70"/>
      <c r="DR349" s="70"/>
      <c r="DS349" s="70">
        <f ca="1" t="shared" si="330"/>
        <v>0</v>
      </c>
      <c r="DT349" s="31"/>
      <c r="EQ349" s="70"/>
      <c r="ER349" s="70"/>
      <c r="ES349" s="70">
        <f ca="1" t="shared" si="331"/>
        <v>0</v>
      </c>
      <c r="ET349" s="31"/>
      <c r="FQ349" s="70"/>
      <c r="FR349" s="70"/>
      <c r="FS349" s="70">
        <f ca="1" t="shared" si="332"/>
        <v>0</v>
      </c>
      <c r="FT349" s="31"/>
      <c r="GQ349" s="70"/>
      <c r="GR349" s="70"/>
      <c r="GS349" s="70">
        <f ca="1" t="shared" si="333"/>
        <v>0</v>
      </c>
      <c r="GT349" s="31"/>
      <c r="HQ349" s="70"/>
      <c r="HR349" s="70"/>
      <c r="HS349" s="70">
        <f ca="1" t="shared" si="334"/>
        <v>0</v>
      </c>
      <c r="HT349" s="31"/>
    </row>
    <row r="350" spans="1:228">
      <c r="A350" s="22" t="str">
        <f>IF(OR(使用指南!$E$30="",比赛操作!$C$10="",$E350=""),"",ROW())</f>
        <v/>
      </c>
      <c r="B350" s="22" t="str">
        <f>IF(OR(使用指南!$E$30="",比赛操作!$C$10="",$E350=""),"",RANK($A350,$A$3:$A$514,1))</f>
        <v/>
      </c>
      <c r="C350" s="22" t="str">
        <f ca="1">IF(OR(使用指南!$E$30="",比赛操作!$C$10="",$E350=""),"",IF(比赛操作!$C$10="抽签编排",RAND(),ROW()-2))</f>
        <v/>
      </c>
      <c r="D350" s="22" t="str">
        <f ca="1" t="shared" si="335"/>
        <v/>
      </c>
      <c r="E350" s="31"/>
      <c r="F350" s="22" t="str">
        <f ca="1">IF(OR(使用指南!$E$30&lt;&gt;"√",COUNTA($E$3:$E$514)&lt;ROW()-2,COUNTBLANK($C$3:$C$514)=512),"",ROW()-2)</f>
        <v/>
      </c>
      <c r="G350" s="22" t="str">
        <f ca="1" t="shared" si="336"/>
        <v/>
      </c>
      <c r="H350" s="31" t="str">
        <f ca="1" t="shared" si="337"/>
        <v/>
      </c>
      <c r="I350" s="31"/>
      <c r="K350" s="22" t="str">
        <f ca="1">IF(OR(使用指南!$E$30&lt;&gt;"√",$F350=""),"",$F350)</f>
        <v/>
      </c>
      <c r="L350" s="22" t="str">
        <f ca="1" t="shared" si="338"/>
        <v/>
      </c>
      <c r="M350" s="39"/>
      <c r="N350" s="39"/>
      <c r="O350" s="39"/>
      <c r="P350" s="66" t="str">
        <f ca="1">IF($K350="","",IF(T350&lt;&gt;"","/",IF(比赛操作!$C$10="手动编排",$M350+$N350,IF(比赛操作!$C$10="抽签编排",417-VLOOKUP(L350,I:K,3,0)))))</f>
        <v/>
      </c>
      <c r="Q350" s="33" t="str">
        <f ca="1">IF($K350="","",IF(T350&lt;&gt;"","/",RANK($P350,$P$3:$P$434)+COUNTIF($P$3:$P350,$P350)-1))</f>
        <v/>
      </c>
      <c r="R350" s="33" t="str">
        <f ca="1" t="shared" si="339"/>
        <v/>
      </c>
      <c r="S350" s="70">
        <f ca="1" t="shared" si="340"/>
        <v>0</v>
      </c>
      <c r="T350" s="31"/>
      <c r="U350" s="67" t="str">
        <f ca="1" t="shared" si="357"/>
        <v/>
      </c>
      <c r="V350" s="67" t="str">
        <f ca="1" t="shared" si="358"/>
        <v/>
      </c>
      <c r="W350" s="67" t="str">
        <f ca="1" t="shared" si="359"/>
        <v/>
      </c>
      <c r="X350" s="67" t="str">
        <f ca="1" t="shared" si="360"/>
        <v/>
      </c>
      <c r="Y350" s="67" t="str">
        <f ca="1" t="shared" si="361"/>
        <v/>
      </c>
      <c r="Z350" s="67" t="str">
        <f ca="1" t="shared" si="362"/>
        <v/>
      </c>
      <c r="AA350" s="67" t="str">
        <f ca="1" t="shared" si="363"/>
        <v/>
      </c>
      <c r="AB350" s="67" t="str">
        <f ca="1" t="shared" si="364"/>
        <v/>
      </c>
      <c r="AQ350" s="70"/>
      <c r="AR350" s="70"/>
      <c r="AS350" s="70">
        <f ca="1" t="shared" si="327"/>
        <v>0</v>
      </c>
      <c r="AT350" s="31"/>
      <c r="BQ350" s="70"/>
      <c r="BR350" s="70"/>
      <c r="BS350" s="70">
        <f ca="1" t="shared" si="328"/>
        <v>0</v>
      </c>
      <c r="BT350" s="31"/>
      <c r="CQ350" s="70"/>
      <c r="CR350" s="70"/>
      <c r="CS350" s="70">
        <f ca="1" t="shared" si="329"/>
        <v>0</v>
      </c>
      <c r="CT350" s="31"/>
      <c r="DQ350" s="70"/>
      <c r="DR350" s="70"/>
      <c r="DS350" s="70">
        <f ca="1" t="shared" si="330"/>
        <v>0</v>
      </c>
      <c r="DT350" s="31"/>
      <c r="EQ350" s="70"/>
      <c r="ER350" s="70"/>
      <c r="ES350" s="70">
        <f ca="1" t="shared" si="331"/>
        <v>0</v>
      </c>
      <c r="ET350" s="31"/>
      <c r="FQ350" s="70"/>
      <c r="FR350" s="70"/>
      <c r="FS350" s="70">
        <f ca="1" t="shared" si="332"/>
        <v>0</v>
      </c>
      <c r="FT350" s="31"/>
      <c r="GQ350" s="70"/>
      <c r="GR350" s="70"/>
      <c r="GS350" s="70">
        <f ca="1" t="shared" si="333"/>
        <v>0</v>
      </c>
      <c r="GT350" s="31"/>
      <c r="HQ350" s="70"/>
      <c r="HR350" s="70"/>
      <c r="HS350" s="70">
        <f ca="1" t="shared" si="334"/>
        <v>0</v>
      </c>
      <c r="HT350" s="31"/>
    </row>
    <row r="351" spans="1:228">
      <c r="A351" s="22" t="str">
        <f>IF(OR(使用指南!$E$30="",比赛操作!$C$10="",$E351=""),"",ROW())</f>
        <v/>
      </c>
      <c r="B351" s="22" t="str">
        <f>IF(OR(使用指南!$E$30="",比赛操作!$C$10="",$E351=""),"",RANK($A351,$A$3:$A$514,1))</f>
        <v/>
      </c>
      <c r="C351" s="22" t="str">
        <f ca="1">IF(OR(使用指南!$E$30="",比赛操作!$C$10="",$E351=""),"",IF(比赛操作!$C$10="抽签编排",RAND(),ROW()-2))</f>
        <v/>
      </c>
      <c r="D351" s="22" t="str">
        <f ca="1" t="shared" si="335"/>
        <v/>
      </c>
      <c r="E351" s="31"/>
      <c r="F351" s="22" t="str">
        <f ca="1">IF(OR(使用指南!$E$30&lt;&gt;"√",COUNTA($E$3:$E$514)&lt;ROW()-2,COUNTBLANK($C$3:$C$514)=512),"",ROW()-2)</f>
        <v/>
      </c>
      <c r="G351" s="22" t="str">
        <f ca="1" t="shared" si="336"/>
        <v/>
      </c>
      <c r="H351" s="31" t="str">
        <f ca="1" t="shared" si="337"/>
        <v/>
      </c>
      <c r="I351" s="31"/>
      <c r="K351" s="22" t="str">
        <f ca="1">IF(OR(使用指南!$E$30&lt;&gt;"√",$F351=""),"",$F351)</f>
        <v/>
      </c>
      <c r="L351" s="22" t="str">
        <f ca="1" t="shared" si="338"/>
        <v/>
      </c>
      <c r="M351" s="39"/>
      <c r="N351" s="39"/>
      <c r="O351" s="39"/>
      <c r="P351" s="66" t="str">
        <f ca="1">IF($K351="","",IF(T351&lt;&gt;"","/",IF(比赛操作!$C$10="手动编排",$M351+$N351,IF(比赛操作!$C$10="抽签编排",417-VLOOKUP(L351,I:K,3,0)))))</f>
        <v/>
      </c>
      <c r="Q351" s="33" t="str">
        <f ca="1">IF($K351="","",IF(T351&lt;&gt;"","/",RANK($P351,$P$3:$P$434)+COUNTIF($P$3:$P351,$P351)-1))</f>
        <v/>
      </c>
      <c r="R351" s="33" t="str">
        <f ca="1" t="shared" si="339"/>
        <v/>
      </c>
      <c r="S351" s="70">
        <f ca="1" t="shared" si="340"/>
        <v>0</v>
      </c>
      <c r="T351" s="31"/>
      <c r="U351" s="67" t="str">
        <f ca="1" t="shared" si="357"/>
        <v/>
      </c>
      <c r="V351" s="67" t="str">
        <f ca="1" t="shared" si="358"/>
        <v/>
      </c>
      <c r="W351" s="67" t="str">
        <f ca="1" t="shared" si="359"/>
        <v/>
      </c>
      <c r="X351" s="67" t="str">
        <f ca="1" t="shared" si="360"/>
        <v/>
      </c>
      <c r="Y351" s="67" t="str">
        <f ca="1" t="shared" si="361"/>
        <v/>
      </c>
      <c r="Z351" s="67" t="str">
        <f ca="1" t="shared" si="362"/>
        <v/>
      </c>
      <c r="AA351" s="67" t="str">
        <f ca="1" t="shared" si="363"/>
        <v/>
      </c>
      <c r="AB351" s="67" t="str">
        <f ca="1" t="shared" si="364"/>
        <v/>
      </c>
      <c r="AQ351" s="70"/>
      <c r="AR351" s="70"/>
      <c r="AS351" s="70">
        <f ca="1" t="shared" si="327"/>
        <v>0</v>
      </c>
      <c r="AT351" s="31"/>
      <c r="BQ351" s="70"/>
      <c r="BR351" s="70"/>
      <c r="BS351" s="70">
        <f ca="1" t="shared" si="328"/>
        <v>0</v>
      </c>
      <c r="BT351" s="31"/>
      <c r="CQ351" s="70"/>
      <c r="CR351" s="70"/>
      <c r="CS351" s="70">
        <f ca="1" t="shared" si="329"/>
        <v>0</v>
      </c>
      <c r="CT351" s="31"/>
      <c r="DQ351" s="70"/>
      <c r="DR351" s="70"/>
      <c r="DS351" s="70">
        <f ca="1" t="shared" si="330"/>
        <v>0</v>
      </c>
      <c r="DT351" s="31"/>
      <c r="EQ351" s="70"/>
      <c r="ER351" s="70"/>
      <c r="ES351" s="70">
        <f ca="1" t="shared" si="331"/>
        <v>0</v>
      </c>
      <c r="ET351" s="31"/>
      <c r="FQ351" s="70"/>
      <c r="FR351" s="70"/>
      <c r="FS351" s="70">
        <f ca="1" t="shared" si="332"/>
        <v>0</v>
      </c>
      <c r="FT351" s="31"/>
      <c r="GQ351" s="70"/>
      <c r="GR351" s="70"/>
      <c r="GS351" s="70">
        <f ca="1" t="shared" si="333"/>
        <v>0</v>
      </c>
      <c r="GT351" s="31"/>
      <c r="HQ351" s="70"/>
      <c r="HR351" s="70"/>
      <c r="HS351" s="70">
        <f ca="1" t="shared" si="334"/>
        <v>0</v>
      </c>
      <c r="HT351" s="31"/>
    </row>
    <row r="352" spans="1:228">
      <c r="A352" s="22" t="str">
        <f>IF(OR(使用指南!$E$30="",比赛操作!$C$10="",$E352=""),"",ROW())</f>
        <v/>
      </c>
      <c r="B352" s="22" t="str">
        <f>IF(OR(使用指南!$E$30="",比赛操作!$C$10="",$E352=""),"",RANK($A352,$A$3:$A$514,1))</f>
        <v/>
      </c>
      <c r="C352" s="22" t="str">
        <f ca="1">IF(OR(使用指南!$E$30="",比赛操作!$C$10="",$E352=""),"",IF(比赛操作!$C$10="抽签编排",RAND(),ROW()-2))</f>
        <v/>
      </c>
      <c r="D352" s="22" t="str">
        <f ca="1" t="shared" si="335"/>
        <v/>
      </c>
      <c r="E352" s="31"/>
      <c r="F352" s="22" t="str">
        <f ca="1">IF(OR(使用指南!$E$30&lt;&gt;"√",COUNTA($E$3:$E$514)&lt;ROW()-2,COUNTBLANK($C$3:$C$514)=512),"",ROW()-2)</f>
        <v/>
      </c>
      <c r="G352" s="22" t="str">
        <f ca="1" t="shared" si="336"/>
        <v/>
      </c>
      <c r="H352" s="31" t="str">
        <f ca="1" t="shared" si="337"/>
        <v/>
      </c>
      <c r="I352" s="31"/>
      <c r="K352" s="22" t="str">
        <f ca="1">IF(OR(使用指南!$E$30&lt;&gt;"√",$F352=""),"",$F352)</f>
        <v/>
      </c>
      <c r="L352" s="22" t="str">
        <f ca="1" t="shared" si="338"/>
        <v/>
      </c>
      <c r="M352" s="39"/>
      <c r="N352" s="39"/>
      <c r="O352" s="39"/>
      <c r="P352" s="66" t="str">
        <f ca="1">IF($K352="","",IF(T352&lt;&gt;"","/",IF(比赛操作!$C$10="手动编排",$M352+$N352,IF(比赛操作!$C$10="抽签编排",417-VLOOKUP(L352,I:K,3,0)))))</f>
        <v/>
      </c>
      <c r="Q352" s="33" t="str">
        <f ca="1">IF($K352="","",IF(T352&lt;&gt;"","/",RANK($P352,$P$3:$P$434)+COUNTIF($P$3:$P352,$P352)-1))</f>
        <v/>
      </c>
      <c r="R352" s="33" t="str">
        <f ca="1" t="shared" si="339"/>
        <v/>
      </c>
      <c r="S352" s="70">
        <f ca="1" t="shared" si="340"/>
        <v>0</v>
      </c>
      <c r="T352" s="31"/>
      <c r="U352" s="67" t="str">
        <f ca="1" t="shared" si="357"/>
        <v/>
      </c>
      <c r="V352" s="67" t="str">
        <f ca="1" t="shared" si="358"/>
        <v/>
      </c>
      <c r="W352" s="67" t="str">
        <f ca="1" t="shared" si="359"/>
        <v/>
      </c>
      <c r="X352" s="67" t="str">
        <f ca="1" t="shared" si="360"/>
        <v/>
      </c>
      <c r="Y352" s="67" t="str">
        <f ca="1" t="shared" si="361"/>
        <v/>
      </c>
      <c r="Z352" s="67" t="str">
        <f ca="1" t="shared" si="362"/>
        <v/>
      </c>
      <c r="AA352" s="67" t="str">
        <f ca="1" t="shared" si="363"/>
        <v/>
      </c>
      <c r="AB352" s="67" t="str">
        <f ca="1" t="shared" si="364"/>
        <v/>
      </c>
      <c r="AQ352" s="70"/>
      <c r="AR352" s="70"/>
      <c r="AS352" s="70">
        <f ca="1" t="shared" si="327"/>
        <v>0</v>
      </c>
      <c r="AT352" s="31"/>
      <c r="BQ352" s="70"/>
      <c r="BR352" s="70"/>
      <c r="BS352" s="70">
        <f ca="1" t="shared" si="328"/>
        <v>0</v>
      </c>
      <c r="BT352" s="31"/>
      <c r="CQ352" s="70"/>
      <c r="CR352" s="70"/>
      <c r="CS352" s="70">
        <f ca="1" t="shared" si="329"/>
        <v>0</v>
      </c>
      <c r="CT352" s="31"/>
      <c r="DQ352" s="70"/>
      <c r="DR352" s="70"/>
      <c r="DS352" s="70">
        <f ca="1" t="shared" si="330"/>
        <v>0</v>
      </c>
      <c r="DT352" s="31"/>
      <c r="EQ352" s="70"/>
      <c r="ER352" s="70"/>
      <c r="ES352" s="70">
        <f ca="1" t="shared" si="331"/>
        <v>0</v>
      </c>
      <c r="ET352" s="31"/>
      <c r="FQ352" s="70"/>
      <c r="FR352" s="70"/>
      <c r="FS352" s="70">
        <f ca="1" t="shared" si="332"/>
        <v>0</v>
      </c>
      <c r="FT352" s="31"/>
      <c r="GQ352" s="70"/>
      <c r="GR352" s="70"/>
      <c r="GS352" s="70">
        <f ca="1" t="shared" si="333"/>
        <v>0</v>
      </c>
      <c r="GT352" s="31"/>
      <c r="HQ352" s="70"/>
      <c r="HR352" s="70"/>
      <c r="HS352" s="70">
        <f ca="1" t="shared" si="334"/>
        <v>0</v>
      </c>
      <c r="HT352" s="31"/>
    </row>
    <row r="353" spans="1:228">
      <c r="A353" s="22" t="str">
        <f>IF(OR(使用指南!$E$30="",比赛操作!$C$10="",$E353=""),"",ROW())</f>
        <v/>
      </c>
      <c r="B353" s="22" t="str">
        <f>IF(OR(使用指南!$E$30="",比赛操作!$C$10="",$E353=""),"",RANK($A353,$A$3:$A$514,1))</f>
        <v/>
      </c>
      <c r="C353" s="22" t="str">
        <f ca="1">IF(OR(使用指南!$E$30="",比赛操作!$C$10="",$E353=""),"",IF(比赛操作!$C$10="抽签编排",RAND(),ROW()-2))</f>
        <v/>
      </c>
      <c r="D353" s="22" t="str">
        <f ca="1" t="shared" si="335"/>
        <v/>
      </c>
      <c r="E353" s="31"/>
      <c r="F353" s="22" t="str">
        <f ca="1">IF(OR(使用指南!$E$30&lt;&gt;"√",COUNTA($E$3:$E$514)&lt;ROW()-2,COUNTBLANK($C$3:$C$514)=512),"",ROW()-2)</f>
        <v/>
      </c>
      <c r="G353" s="22" t="str">
        <f ca="1" t="shared" si="336"/>
        <v/>
      </c>
      <c r="H353" s="31" t="str">
        <f ca="1" t="shared" si="337"/>
        <v/>
      </c>
      <c r="I353" s="31"/>
      <c r="K353" s="22" t="str">
        <f ca="1">IF(OR(使用指南!$E$30&lt;&gt;"√",$F353=""),"",$F353)</f>
        <v/>
      </c>
      <c r="L353" s="22" t="str">
        <f ca="1" t="shared" si="338"/>
        <v/>
      </c>
      <c r="M353" s="39"/>
      <c r="N353" s="39"/>
      <c r="O353" s="39"/>
      <c r="P353" s="66" t="str">
        <f ca="1">IF($K353="","",IF(T353&lt;&gt;"","/",IF(比赛操作!$C$10="手动编排",$M353+$N353,IF(比赛操作!$C$10="抽签编排",417-VLOOKUP(L353,I:K,3,0)))))</f>
        <v/>
      </c>
      <c r="Q353" s="33" t="str">
        <f ca="1">IF($K353="","",IF(T353&lt;&gt;"","/",RANK($P353,$P$3:$P$434)+COUNTIF($P$3:$P353,$P353)-1))</f>
        <v/>
      </c>
      <c r="R353" s="33" t="str">
        <f ca="1" t="shared" si="339"/>
        <v/>
      </c>
      <c r="S353" s="70">
        <f ca="1" t="shared" si="340"/>
        <v>0</v>
      </c>
      <c r="T353" s="31"/>
      <c r="U353" s="67" t="str">
        <f ca="1" t="shared" si="357"/>
        <v/>
      </c>
      <c r="V353" s="67" t="str">
        <f ca="1" t="shared" si="358"/>
        <v/>
      </c>
      <c r="W353" s="67" t="str">
        <f ca="1" t="shared" si="359"/>
        <v/>
      </c>
      <c r="X353" s="67" t="str">
        <f ca="1" t="shared" si="360"/>
        <v/>
      </c>
      <c r="Y353" s="67" t="str">
        <f ca="1" t="shared" si="361"/>
        <v/>
      </c>
      <c r="Z353" s="67" t="str">
        <f ca="1" t="shared" si="362"/>
        <v/>
      </c>
      <c r="AA353" s="67" t="str">
        <f ca="1" t="shared" si="363"/>
        <v/>
      </c>
      <c r="AB353" s="67" t="str">
        <f ca="1" t="shared" si="364"/>
        <v/>
      </c>
      <c r="AQ353" s="70"/>
      <c r="AR353" s="70"/>
      <c r="AS353" s="70">
        <f ca="1" t="shared" si="327"/>
        <v>0</v>
      </c>
      <c r="AT353" s="31"/>
      <c r="BQ353" s="70"/>
      <c r="BR353" s="70"/>
      <c r="BS353" s="70">
        <f ca="1" t="shared" si="328"/>
        <v>0</v>
      </c>
      <c r="BT353" s="31"/>
      <c r="CQ353" s="70"/>
      <c r="CR353" s="70"/>
      <c r="CS353" s="70">
        <f ca="1" t="shared" si="329"/>
        <v>0</v>
      </c>
      <c r="CT353" s="31"/>
      <c r="DQ353" s="70"/>
      <c r="DR353" s="70"/>
      <c r="DS353" s="70">
        <f ca="1" t="shared" si="330"/>
        <v>0</v>
      </c>
      <c r="DT353" s="31"/>
      <c r="EQ353" s="70"/>
      <c r="ER353" s="70"/>
      <c r="ES353" s="70">
        <f ca="1" t="shared" si="331"/>
        <v>0</v>
      </c>
      <c r="ET353" s="31"/>
      <c r="FQ353" s="70"/>
      <c r="FR353" s="70"/>
      <c r="FS353" s="70">
        <f ca="1" t="shared" si="332"/>
        <v>0</v>
      </c>
      <c r="FT353" s="31"/>
      <c r="GQ353" s="70"/>
      <c r="GR353" s="70"/>
      <c r="GS353" s="70">
        <f ca="1" t="shared" si="333"/>
        <v>0</v>
      </c>
      <c r="GT353" s="31"/>
      <c r="HQ353" s="70"/>
      <c r="HR353" s="70"/>
      <c r="HS353" s="70">
        <f ca="1" t="shared" si="334"/>
        <v>0</v>
      </c>
      <c r="HT353" s="31"/>
    </row>
    <row r="354" spans="1:228">
      <c r="A354" s="22" t="str">
        <f>IF(OR(使用指南!$E$30="",比赛操作!$C$10="",$E354=""),"",ROW())</f>
        <v/>
      </c>
      <c r="B354" s="22" t="str">
        <f>IF(OR(使用指南!$E$30="",比赛操作!$C$10="",$E354=""),"",RANK($A354,$A$3:$A$514,1))</f>
        <v/>
      </c>
      <c r="C354" s="22" t="str">
        <f ca="1">IF(OR(使用指南!$E$30="",比赛操作!$C$10="",$E354=""),"",IF(比赛操作!$C$10="抽签编排",RAND(),ROW()-2))</f>
        <v/>
      </c>
      <c r="D354" s="22" t="str">
        <f ca="1" t="shared" si="335"/>
        <v/>
      </c>
      <c r="E354" s="31"/>
      <c r="F354" s="22" t="str">
        <f ca="1">IF(OR(使用指南!$E$30&lt;&gt;"√",COUNTA($E$3:$E$514)&lt;ROW()-2,COUNTBLANK($C$3:$C$514)=512),"",ROW()-2)</f>
        <v/>
      </c>
      <c r="G354" s="22" t="str">
        <f ca="1" t="shared" si="336"/>
        <v/>
      </c>
      <c r="H354" s="31" t="str">
        <f ca="1" t="shared" si="337"/>
        <v/>
      </c>
      <c r="I354" s="31"/>
      <c r="K354" s="22" t="str">
        <f ca="1">IF(OR(使用指南!$E$30&lt;&gt;"√",$F354=""),"",$F354)</f>
        <v/>
      </c>
      <c r="L354" s="22" t="str">
        <f ca="1" t="shared" si="338"/>
        <v/>
      </c>
      <c r="M354" s="39"/>
      <c r="N354" s="39"/>
      <c r="O354" s="39"/>
      <c r="P354" s="66" t="str">
        <f ca="1">IF($K354="","",IF(T354&lt;&gt;"","/",IF(比赛操作!$C$10="手动编排",$M354+$N354,IF(比赛操作!$C$10="抽签编排",417-VLOOKUP(L354,I:K,3,0)))))</f>
        <v/>
      </c>
      <c r="Q354" s="33" t="str">
        <f ca="1">IF($K354="","",IF(T354&lt;&gt;"","/",RANK($P354,$P$3:$P$434)+COUNTIF($P$3:$P354,$P354)-1))</f>
        <v/>
      </c>
      <c r="R354" s="33" t="str">
        <f ca="1" t="shared" si="339"/>
        <v/>
      </c>
      <c r="S354" s="70">
        <f ca="1" t="shared" si="340"/>
        <v>0</v>
      </c>
      <c r="T354" s="31"/>
      <c r="U354" s="67" t="str">
        <f ca="1" t="shared" ref="U354:U363" si="365">IF(INDIRECT(ADDRESS(ROW(),COLUMN($T:$T)+26*(COLUMN()-COLUMN($T:$T))))="","",INDIRECT(ADDRESS(ROW(),COLUMN($T:$T)+26*(COLUMN()-COLUMN($T:$T)))))</f>
        <v/>
      </c>
      <c r="V354" s="67" t="str">
        <f ca="1" t="shared" ref="V354:V363" si="366">IF(INDIRECT(ADDRESS(ROW(),COLUMN($T:$T)+26*(COLUMN()-COLUMN($T:$T))))="","",INDIRECT(ADDRESS(ROW(),COLUMN($T:$T)+26*(COLUMN()-COLUMN($T:$T)))))</f>
        <v/>
      </c>
      <c r="W354" s="67" t="str">
        <f ca="1" t="shared" ref="W354:W363" si="367">IF(INDIRECT(ADDRESS(ROW(),COLUMN($T:$T)+26*(COLUMN()-COLUMN($T:$T))))="","",INDIRECT(ADDRESS(ROW(),COLUMN($T:$T)+26*(COLUMN()-COLUMN($T:$T)))))</f>
        <v/>
      </c>
      <c r="X354" s="67" t="str">
        <f ca="1" t="shared" ref="X354:X363" si="368">IF(INDIRECT(ADDRESS(ROW(),COLUMN($T:$T)+26*(COLUMN()-COLUMN($T:$T))))="","",INDIRECT(ADDRESS(ROW(),COLUMN($T:$T)+26*(COLUMN()-COLUMN($T:$T)))))</f>
        <v/>
      </c>
      <c r="Y354" s="67" t="str">
        <f ca="1" t="shared" ref="Y354:Y363" si="369">IF(INDIRECT(ADDRESS(ROW(),COLUMN($T:$T)+26*(COLUMN()-COLUMN($T:$T))))="","",INDIRECT(ADDRESS(ROW(),COLUMN($T:$T)+26*(COLUMN()-COLUMN($T:$T)))))</f>
        <v/>
      </c>
      <c r="Z354" s="67" t="str">
        <f ca="1" t="shared" ref="Z354:Z363" si="370">IF(INDIRECT(ADDRESS(ROW(),COLUMN($T:$T)+26*(COLUMN()-COLUMN($T:$T))))="","",INDIRECT(ADDRESS(ROW(),COLUMN($T:$T)+26*(COLUMN()-COLUMN($T:$T)))))</f>
        <v/>
      </c>
      <c r="AA354" s="67" t="str">
        <f ca="1" t="shared" ref="AA354:AA363" si="371">IF(INDIRECT(ADDRESS(ROW(),COLUMN($T:$T)+26*(COLUMN()-COLUMN($T:$T))))="","",INDIRECT(ADDRESS(ROW(),COLUMN($T:$T)+26*(COLUMN()-COLUMN($T:$T)))))</f>
        <v/>
      </c>
      <c r="AB354" s="67" t="str">
        <f ca="1" t="shared" ref="AB354:AB363" si="372">IF(INDIRECT(ADDRESS(ROW(),COLUMN($T:$T)+26*(COLUMN()-COLUMN($T:$T))))="","",INDIRECT(ADDRESS(ROW(),COLUMN($T:$T)+26*(COLUMN()-COLUMN($T:$T)))))</f>
        <v/>
      </c>
      <c r="AQ354" s="70"/>
      <c r="AR354" s="70"/>
      <c r="AS354" s="70">
        <f ca="1" t="shared" si="327"/>
        <v>0</v>
      </c>
      <c r="AT354" s="31"/>
      <c r="BQ354" s="70"/>
      <c r="BR354" s="70"/>
      <c r="BS354" s="70">
        <f ca="1" t="shared" si="328"/>
        <v>0</v>
      </c>
      <c r="BT354" s="31"/>
      <c r="CQ354" s="70"/>
      <c r="CR354" s="70"/>
      <c r="CS354" s="70">
        <f ca="1" t="shared" si="329"/>
        <v>0</v>
      </c>
      <c r="CT354" s="31"/>
      <c r="DQ354" s="70"/>
      <c r="DR354" s="70"/>
      <c r="DS354" s="70">
        <f ca="1" t="shared" si="330"/>
        <v>0</v>
      </c>
      <c r="DT354" s="31"/>
      <c r="EQ354" s="70"/>
      <c r="ER354" s="70"/>
      <c r="ES354" s="70">
        <f ca="1" t="shared" si="331"/>
        <v>0</v>
      </c>
      <c r="ET354" s="31"/>
      <c r="FQ354" s="70"/>
      <c r="FR354" s="70"/>
      <c r="FS354" s="70">
        <f ca="1" t="shared" si="332"/>
        <v>0</v>
      </c>
      <c r="FT354" s="31"/>
      <c r="GQ354" s="70"/>
      <c r="GR354" s="70"/>
      <c r="GS354" s="70">
        <f ca="1" t="shared" si="333"/>
        <v>0</v>
      </c>
      <c r="GT354" s="31"/>
      <c r="HQ354" s="70"/>
      <c r="HR354" s="70"/>
      <c r="HS354" s="70">
        <f ca="1" t="shared" si="334"/>
        <v>0</v>
      </c>
      <c r="HT354" s="31"/>
    </row>
    <row r="355" spans="1:228">
      <c r="A355" s="22" t="str">
        <f>IF(OR(使用指南!$E$30="",比赛操作!$C$10="",$E355=""),"",ROW())</f>
        <v/>
      </c>
      <c r="B355" s="22" t="str">
        <f>IF(OR(使用指南!$E$30="",比赛操作!$C$10="",$E355=""),"",RANK($A355,$A$3:$A$514,1))</f>
        <v/>
      </c>
      <c r="C355" s="22" t="str">
        <f ca="1">IF(OR(使用指南!$E$30="",比赛操作!$C$10="",$E355=""),"",IF(比赛操作!$C$10="抽签编排",RAND(),ROW()-2))</f>
        <v/>
      </c>
      <c r="D355" s="22" t="str">
        <f ca="1" t="shared" si="335"/>
        <v/>
      </c>
      <c r="E355" s="31"/>
      <c r="F355" s="22" t="str">
        <f ca="1">IF(OR(使用指南!$E$30&lt;&gt;"√",COUNTA($E$3:$E$514)&lt;ROW()-2,COUNTBLANK($C$3:$C$514)=512),"",ROW()-2)</f>
        <v/>
      </c>
      <c r="G355" s="22" t="str">
        <f ca="1" t="shared" si="336"/>
        <v/>
      </c>
      <c r="H355" s="31" t="str">
        <f ca="1" t="shared" si="337"/>
        <v/>
      </c>
      <c r="I355" s="31"/>
      <c r="K355" s="22" t="str">
        <f ca="1">IF(OR(使用指南!$E$30&lt;&gt;"√",$F355=""),"",$F355)</f>
        <v/>
      </c>
      <c r="L355" s="22" t="str">
        <f ca="1" t="shared" si="338"/>
        <v/>
      </c>
      <c r="M355" s="39"/>
      <c r="N355" s="39"/>
      <c r="O355" s="39"/>
      <c r="P355" s="66" t="str">
        <f ca="1">IF($K355="","",IF(T355&lt;&gt;"","/",IF(比赛操作!$C$10="手动编排",$M355+$N355,IF(比赛操作!$C$10="抽签编排",417-VLOOKUP(L355,I:K,3,0)))))</f>
        <v/>
      </c>
      <c r="Q355" s="33" t="str">
        <f ca="1">IF($K355="","",IF(T355&lt;&gt;"","/",RANK($P355,$P$3:$P$434)+COUNTIF($P$3:$P355,$P355)-1))</f>
        <v/>
      </c>
      <c r="R355" s="33" t="str">
        <f ca="1" t="shared" si="339"/>
        <v/>
      </c>
      <c r="S355" s="70">
        <f ca="1" t="shared" si="340"/>
        <v>0</v>
      </c>
      <c r="T355" s="31"/>
      <c r="U355" s="67" t="str">
        <f ca="1" t="shared" si="365"/>
        <v/>
      </c>
      <c r="V355" s="67" t="str">
        <f ca="1" t="shared" si="366"/>
        <v/>
      </c>
      <c r="W355" s="67" t="str">
        <f ca="1" t="shared" si="367"/>
        <v/>
      </c>
      <c r="X355" s="67" t="str">
        <f ca="1" t="shared" si="368"/>
        <v/>
      </c>
      <c r="Y355" s="67" t="str">
        <f ca="1" t="shared" si="369"/>
        <v/>
      </c>
      <c r="Z355" s="67" t="str">
        <f ca="1" t="shared" si="370"/>
        <v/>
      </c>
      <c r="AA355" s="67" t="str">
        <f ca="1" t="shared" si="371"/>
        <v/>
      </c>
      <c r="AB355" s="67" t="str">
        <f ca="1" t="shared" si="372"/>
        <v/>
      </c>
      <c r="AQ355" s="70"/>
      <c r="AR355" s="70"/>
      <c r="AS355" s="70">
        <f ca="1" t="shared" si="327"/>
        <v>0</v>
      </c>
      <c r="AT355" s="31"/>
      <c r="BQ355" s="70"/>
      <c r="BR355" s="70"/>
      <c r="BS355" s="70">
        <f ca="1" t="shared" si="328"/>
        <v>0</v>
      </c>
      <c r="BT355" s="31"/>
      <c r="CQ355" s="70"/>
      <c r="CR355" s="70"/>
      <c r="CS355" s="70">
        <f ca="1" t="shared" si="329"/>
        <v>0</v>
      </c>
      <c r="CT355" s="31"/>
      <c r="DQ355" s="70"/>
      <c r="DR355" s="70"/>
      <c r="DS355" s="70">
        <f ca="1" t="shared" si="330"/>
        <v>0</v>
      </c>
      <c r="DT355" s="31"/>
      <c r="EQ355" s="70"/>
      <c r="ER355" s="70"/>
      <c r="ES355" s="70">
        <f ca="1" t="shared" si="331"/>
        <v>0</v>
      </c>
      <c r="ET355" s="31"/>
      <c r="FQ355" s="70"/>
      <c r="FR355" s="70"/>
      <c r="FS355" s="70">
        <f ca="1" t="shared" si="332"/>
        <v>0</v>
      </c>
      <c r="FT355" s="31"/>
      <c r="GQ355" s="70"/>
      <c r="GR355" s="70"/>
      <c r="GS355" s="70">
        <f ca="1" t="shared" si="333"/>
        <v>0</v>
      </c>
      <c r="GT355" s="31"/>
      <c r="HQ355" s="70"/>
      <c r="HR355" s="70"/>
      <c r="HS355" s="70">
        <f ca="1" t="shared" si="334"/>
        <v>0</v>
      </c>
      <c r="HT355" s="31"/>
    </row>
    <row r="356" spans="1:228">
      <c r="A356" s="22" t="str">
        <f>IF(OR(使用指南!$E$30="",比赛操作!$C$10="",$E356=""),"",ROW())</f>
        <v/>
      </c>
      <c r="B356" s="22" t="str">
        <f>IF(OR(使用指南!$E$30="",比赛操作!$C$10="",$E356=""),"",RANK($A356,$A$3:$A$514,1))</f>
        <v/>
      </c>
      <c r="C356" s="22" t="str">
        <f ca="1">IF(OR(使用指南!$E$30="",比赛操作!$C$10="",$E356=""),"",IF(比赛操作!$C$10="抽签编排",RAND(),ROW()-2))</f>
        <v/>
      </c>
      <c r="D356" s="22" t="str">
        <f ca="1" t="shared" si="335"/>
        <v/>
      </c>
      <c r="E356" s="31"/>
      <c r="F356" s="22" t="str">
        <f ca="1">IF(OR(使用指南!$E$30&lt;&gt;"√",COUNTA($E$3:$E$514)&lt;ROW()-2,COUNTBLANK($C$3:$C$514)=512),"",ROW()-2)</f>
        <v/>
      </c>
      <c r="G356" s="22" t="str">
        <f ca="1" t="shared" si="336"/>
        <v/>
      </c>
      <c r="H356" s="31" t="str">
        <f ca="1" t="shared" si="337"/>
        <v/>
      </c>
      <c r="I356" s="31"/>
      <c r="K356" s="22" t="str">
        <f ca="1">IF(OR(使用指南!$E$30&lt;&gt;"√",$F356=""),"",$F356)</f>
        <v/>
      </c>
      <c r="L356" s="22" t="str">
        <f ca="1" t="shared" si="338"/>
        <v/>
      </c>
      <c r="M356" s="39"/>
      <c r="N356" s="39"/>
      <c r="O356" s="39"/>
      <c r="P356" s="66" t="str">
        <f ca="1">IF($K356="","",IF(T356&lt;&gt;"","/",IF(比赛操作!$C$10="手动编排",$M356+$N356,IF(比赛操作!$C$10="抽签编排",417-VLOOKUP(L356,I:K,3,0)))))</f>
        <v/>
      </c>
      <c r="Q356" s="33" t="str">
        <f ca="1">IF($K356="","",IF(T356&lt;&gt;"","/",RANK($P356,$P$3:$P$434)+COUNTIF($P$3:$P356,$P356)-1))</f>
        <v/>
      </c>
      <c r="R356" s="33" t="str">
        <f ca="1" t="shared" si="339"/>
        <v/>
      </c>
      <c r="S356" s="70">
        <f ca="1" t="shared" si="340"/>
        <v>0</v>
      </c>
      <c r="T356" s="31"/>
      <c r="U356" s="67" t="str">
        <f ca="1" t="shared" si="365"/>
        <v/>
      </c>
      <c r="V356" s="67" t="str">
        <f ca="1" t="shared" si="366"/>
        <v/>
      </c>
      <c r="W356" s="67" t="str">
        <f ca="1" t="shared" si="367"/>
        <v/>
      </c>
      <c r="X356" s="67" t="str">
        <f ca="1" t="shared" si="368"/>
        <v/>
      </c>
      <c r="Y356" s="67" t="str">
        <f ca="1" t="shared" si="369"/>
        <v/>
      </c>
      <c r="Z356" s="67" t="str">
        <f ca="1" t="shared" si="370"/>
        <v/>
      </c>
      <c r="AA356" s="67" t="str">
        <f ca="1" t="shared" si="371"/>
        <v/>
      </c>
      <c r="AB356" s="67" t="str">
        <f ca="1" t="shared" si="372"/>
        <v/>
      </c>
      <c r="AQ356" s="70"/>
      <c r="AR356" s="70"/>
      <c r="AS356" s="70">
        <f ca="1" t="shared" si="327"/>
        <v>0</v>
      </c>
      <c r="AT356" s="31"/>
      <c r="BQ356" s="70"/>
      <c r="BR356" s="70"/>
      <c r="BS356" s="70">
        <f ca="1" t="shared" si="328"/>
        <v>0</v>
      </c>
      <c r="BT356" s="31"/>
      <c r="CQ356" s="70"/>
      <c r="CR356" s="70"/>
      <c r="CS356" s="70">
        <f ca="1" t="shared" si="329"/>
        <v>0</v>
      </c>
      <c r="CT356" s="31"/>
      <c r="DQ356" s="70"/>
      <c r="DR356" s="70"/>
      <c r="DS356" s="70">
        <f ca="1" t="shared" si="330"/>
        <v>0</v>
      </c>
      <c r="DT356" s="31"/>
      <c r="EQ356" s="70"/>
      <c r="ER356" s="70"/>
      <c r="ES356" s="70">
        <f ca="1" t="shared" si="331"/>
        <v>0</v>
      </c>
      <c r="ET356" s="31"/>
      <c r="FQ356" s="70"/>
      <c r="FR356" s="70"/>
      <c r="FS356" s="70">
        <f ca="1" t="shared" si="332"/>
        <v>0</v>
      </c>
      <c r="FT356" s="31"/>
      <c r="GQ356" s="70"/>
      <c r="GR356" s="70"/>
      <c r="GS356" s="70">
        <f ca="1" t="shared" si="333"/>
        <v>0</v>
      </c>
      <c r="GT356" s="31"/>
      <c r="HQ356" s="70"/>
      <c r="HR356" s="70"/>
      <c r="HS356" s="70">
        <f ca="1" t="shared" si="334"/>
        <v>0</v>
      </c>
      <c r="HT356" s="31"/>
    </row>
    <row r="357" spans="1:228">
      <c r="A357" s="22" t="str">
        <f>IF(OR(使用指南!$E$30="",比赛操作!$C$10="",$E357=""),"",ROW())</f>
        <v/>
      </c>
      <c r="B357" s="22" t="str">
        <f>IF(OR(使用指南!$E$30="",比赛操作!$C$10="",$E357=""),"",RANK($A357,$A$3:$A$514,1))</f>
        <v/>
      </c>
      <c r="C357" s="22" t="str">
        <f ca="1">IF(OR(使用指南!$E$30="",比赛操作!$C$10="",$E357=""),"",IF(比赛操作!$C$10="抽签编排",RAND(),ROW()-2))</f>
        <v/>
      </c>
      <c r="D357" s="22" t="str">
        <f ca="1" t="shared" si="335"/>
        <v/>
      </c>
      <c r="E357" s="31"/>
      <c r="F357" s="22" t="str">
        <f ca="1">IF(OR(使用指南!$E$30&lt;&gt;"√",COUNTA($E$3:$E$514)&lt;ROW()-2,COUNTBLANK($C$3:$C$514)=512),"",ROW()-2)</f>
        <v/>
      </c>
      <c r="G357" s="22" t="str">
        <f ca="1" t="shared" si="336"/>
        <v/>
      </c>
      <c r="H357" s="31" t="str">
        <f ca="1" t="shared" si="337"/>
        <v/>
      </c>
      <c r="I357" s="31"/>
      <c r="K357" s="22" t="str">
        <f ca="1">IF(OR(使用指南!$E$30&lt;&gt;"√",$F357=""),"",$F357)</f>
        <v/>
      </c>
      <c r="L357" s="22" t="str">
        <f ca="1" t="shared" si="338"/>
        <v/>
      </c>
      <c r="M357" s="39"/>
      <c r="N357" s="39"/>
      <c r="O357" s="39"/>
      <c r="P357" s="66" t="str">
        <f ca="1">IF($K357="","",IF(T357&lt;&gt;"","/",IF(比赛操作!$C$10="手动编排",$M357+$N357,IF(比赛操作!$C$10="抽签编排",417-VLOOKUP(L357,I:K,3,0)))))</f>
        <v/>
      </c>
      <c r="Q357" s="33" t="str">
        <f ca="1">IF($K357="","",IF(T357&lt;&gt;"","/",RANK($P357,$P$3:$P$434)+COUNTIF($P$3:$P357,$P357)-1))</f>
        <v/>
      </c>
      <c r="R357" s="33" t="str">
        <f ca="1" t="shared" si="339"/>
        <v/>
      </c>
      <c r="S357" s="70">
        <f ca="1" t="shared" si="340"/>
        <v>0</v>
      </c>
      <c r="T357" s="31"/>
      <c r="U357" s="67" t="str">
        <f ca="1" t="shared" si="365"/>
        <v/>
      </c>
      <c r="V357" s="67" t="str">
        <f ca="1" t="shared" si="366"/>
        <v/>
      </c>
      <c r="W357" s="67" t="str">
        <f ca="1" t="shared" si="367"/>
        <v/>
      </c>
      <c r="X357" s="67" t="str">
        <f ca="1" t="shared" si="368"/>
        <v/>
      </c>
      <c r="Y357" s="67" t="str">
        <f ca="1" t="shared" si="369"/>
        <v/>
      </c>
      <c r="Z357" s="67" t="str">
        <f ca="1" t="shared" si="370"/>
        <v/>
      </c>
      <c r="AA357" s="67" t="str">
        <f ca="1" t="shared" si="371"/>
        <v/>
      </c>
      <c r="AB357" s="67" t="str">
        <f ca="1" t="shared" si="372"/>
        <v/>
      </c>
      <c r="AQ357" s="70"/>
      <c r="AR357" s="70"/>
      <c r="AS357" s="70">
        <f ca="1" t="shared" si="327"/>
        <v>0</v>
      </c>
      <c r="AT357" s="31"/>
      <c r="BQ357" s="70"/>
      <c r="BR357" s="70"/>
      <c r="BS357" s="70">
        <f ca="1" t="shared" si="328"/>
        <v>0</v>
      </c>
      <c r="BT357" s="31"/>
      <c r="CQ357" s="70"/>
      <c r="CR357" s="70"/>
      <c r="CS357" s="70">
        <f ca="1" t="shared" si="329"/>
        <v>0</v>
      </c>
      <c r="CT357" s="31"/>
      <c r="DQ357" s="70"/>
      <c r="DR357" s="70"/>
      <c r="DS357" s="70">
        <f ca="1" t="shared" si="330"/>
        <v>0</v>
      </c>
      <c r="DT357" s="31"/>
      <c r="EQ357" s="70"/>
      <c r="ER357" s="70"/>
      <c r="ES357" s="70">
        <f ca="1" t="shared" si="331"/>
        <v>0</v>
      </c>
      <c r="ET357" s="31"/>
      <c r="FQ357" s="70"/>
      <c r="FR357" s="70"/>
      <c r="FS357" s="70">
        <f ca="1" t="shared" si="332"/>
        <v>0</v>
      </c>
      <c r="FT357" s="31"/>
      <c r="GQ357" s="70"/>
      <c r="GR357" s="70"/>
      <c r="GS357" s="70">
        <f ca="1" t="shared" si="333"/>
        <v>0</v>
      </c>
      <c r="GT357" s="31"/>
      <c r="HQ357" s="70"/>
      <c r="HR357" s="70"/>
      <c r="HS357" s="70">
        <f ca="1" t="shared" si="334"/>
        <v>0</v>
      </c>
      <c r="HT357" s="31"/>
    </row>
    <row r="358" spans="1:228">
      <c r="A358" s="22" t="str">
        <f>IF(OR(使用指南!$E$30="",比赛操作!$C$10="",$E358=""),"",ROW())</f>
        <v/>
      </c>
      <c r="B358" s="22" t="str">
        <f>IF(OR(使用指南!$E$30="",比赛操作!$C$10="",$E358=""),"",RANK($A358,$A$3:$A$514,1))</f>
        <v/>
      </c>
      <c r="C358" s="22" t="str">
        <f ca="1">IF(OR(使用指南!$E$30="",比赛操作!$C$10="",$E358=""),"",IF(比赛操作!$C$10="抽签编排",RAND(),ROW()-2))</f>
        <v/>
      </c>
      <c r="D358" s="22" t="str">
        <f ca="1" t="shared" si="335"/>
        <v/>
      </c>
      <c r="E358" s="31"/>
      <c r="F358" s="22" t="str">
        <f ca="1">IF(OR(使用指南!$E$30&lt;&gt;"√",COUNTA($E$3:$E$514)&lt;ROW()-2,COUNTBLANK($C$3:$C$514)=512),"",ROW()-2)</f>
        <v/>
      </c>
      <c r="G358" s="22" t="str">
        <f ca="1" t="shared" si="336"/>
        <v/>
      </c>
      <c r="H358" s="31" t="str">
        <f ca="1" t="shared" si="337"/>
        <v/>
      </c>
      <c r="I358" s="31"/>
      <c r="K358" s="22" t="str">
        <f ca="1">IF(OR(使用指南!$E$30&lt;&gt;"√",$F358=""),"",$F358)</f>
        <v/>
      </c>
      <c r="L358" s="22" t="str">
        <f ca="1" t="shared" si="338"/>
        <v/>
      </c>
      <c r="M358" s="39"/>
      <c r="N358" s="39"/>
      <c r="O358" s="39"/>
      <c r="P358" s="66" t="str">
        <f ca="1">IF($K358="","",IF(T358&lt;&gt;"","/",IF(比赛操作!$C$10="手动编排",$M358+$N358,IF(比赛操作!$C$10="抽签编排",417-VLOOKUP(L358,I:K,3,0)))))</f>
        <v/>
      </c>
      <c r="Q358" s="33" t="str">
        <f ca="1">IF($K358="","",IF(T358&lt;&gt;"","/",RANK($P358,$P$3:$P$434)+COUNTIF($P$3:$P358,$P358)-1))</f>
        <v/>
      </c>
      <c r="R358" s="33" t="str">
        <f ca="1" t="shared" si="339"/>
        <v/>
      </c>
      <c r="S358" s="70">
        <f ca="1" t="shared" si="340"/>
        <v>0</v>
      </c>
      <c r="T358" s="31"/>
      <c r="U358" s="67" t="str">
        <f ca="1" t="shared" si="365"/>
        <v/>
      </c>
      <c r="V358" s="67" t="str">
        <f ca="1" t="shared" si="366"/>
        <v/>
      </c>
      <c r="W358" s="67" t="str">
        <f ca="1" t="shared" si="367"/>
        <v/>
      </c>
      <c r="X358" s="67" t="str">
        <f ca="1" t="shared" si="368"/>
        <v/>
      </c>
      <c r="Y358" s="67" t="str">
        <f ca="1" t="shared" si="369"/>
        <v/>
      </c>
      <c r="Z358" s="67" t="str">
        <f ca="1" t="shared" si="370"/>
        <v/>
      </c>
      <c r="AA358" s="67" t="str">
        <f ca="1" t="shared" si="371"/>
        <v/>
      </c>
      <c r="AB358" s="67" t="str">
        <f ca="1" t="shared" si="372"/>
        <v/>
      </c>
      <c r="AQ358" s="70"/>
      <c r="AR358" s="70"/>
      <c r="AS358" s="70">
        <f ca="1" t="shared" si="327"/>
        <v>0</v>
      </c>
      <c r="AT358" s="31"/>
      <c r="BQ358" s="70"/>
      <c r="BR358" s="70"/>
      <c r="BS358" s="70">
        <f ca="1" t="shared" si="328"/>
        <v>0</v>
      </c>
      <c r="BT358" s="31"/>
      <c r="CQ358" s="70"/>
      <c r="CR358" s="70"/>
      <c r="CS358" s="70">
        <f ca="1" t="shared" si="329"/>
        <v>0</v>
      </c>
      <c r="CT358" s="31"/>
      <c r="DQ358" s="70"/>
      <c r="DR358" s="70"/>
      <c r="DS358" s="70">
        <f ca="1" t="shared" si="330"/>
        <v>0</v>
      </c>
      <c r="DT358" s="31"/>
      <c r="EQ358" s="70"/>
      <c r="ER358" s="70"/>
      <c r="ES358" s="70">
        <f ca="1" t="shared" si="331"/>
        <v>0</v>
      </c>
      <c r="ET358" s="31"/>
      <c r="FQ358" s="70"/>
      <c r="FR358" s="70"/>
      <c r="FS358" s="70">
        <f ca="1" t="shared" si="332"/>
        <v>0</v>
      </c>
      <c r="FT358" s="31"/>
      <c r="GQ358" s="70"/>
      <c r="GR358" s="70"/>
      <c r="GS358" s="70">
        <f ca="1" t="shared" si="333"/>
        <v>0</v>
      </c>
      <c r="GT358" s="31"/>
      <c r="HQ358" s="70"/>
      <c r="HR358" s="70"/>
      <c r="HS358" s="70">
        <f ca="1" t="shared" si="334"/>
        <v>0</v>
      </c>
      <c r="HT358" s="31"/>
    </row>
    <row r="359" spans="1:228">
      <c r="A359" s="22" t="str">
        <f>IF(OR(使用指南!$E$30="",比赛操作!$C$10="",$E359=""),"",ROW())</f>
        <v/>
      </c>
      <c r="B359" s="22" t="str">
        <f>IF(OR(使用指南!$E$30="",比赛操作!$C$10="",$E359=""),"",RANK($A359,$A$3:$A$514,1))</f>
        <v/>
      </c>
      <c r="C359" s="22" t="str">
        <f ca="1">IF(OR(使用指南!$E$30="",比赛操作!$C$10="",$E359=""),"",IF(比赛操作!$C$10="抽签编排",RAND(),ROW()-2))</f>
        <v/>
      </c>
      <c r="D359" s="22" t="str">
        <f ca="1" t="shared" si="335"/>
        <v/>
      </c>
      <c r="E359" s="31"/>
      <c r="F359" s="22" t="str">
        <f ca="1">IF(OR(使用指南!$E$30&lt;&gt;"√",COUNTA($E$3:$E$514)&lt;ROW()-2,COUNTBLANK($C$3:$C$514)=512),"",ROW()-2)</f>
        <v/>
      </c>
      <c r="G359" s="22" t="str">
        <f ca="1" t="shared" si="336"/>
        <v/>
      </c>
      <c r="H359" s="31" t="str">
        <f ca="1" t="shared" si="337"/>
        <v/>
      </c>
      <c r="I359" s="31"/>
      <c r="K359" s="22" t="str">
        <f ca="1">IF(OR(使用指南!$E$30&lt;&gt;"√",$F359=""),"",$F359)</f>
        <v/>
      </c>
      <c r="L359" s="22" t="str">
        <f ca="1" t="shared" si="338"/>
        <v/>
      </c>
      <c r="M359" s="39"/>
      <c r="N359" s="39"/>
      <c r="O359" s="39"/>
      <c r="P359" s="66" t="str">
        <f ca="1">IF($K359="","",IF(T359&lt;&gt;"","/",IF(比赛操作!$C$10="手动编排",$M359+$N359,IF(比赛操作!$C$10="抽签编排",417-VLOOKUP(L359,I:K,3,0)))))</f>
        <v/>
      </c>
      <c r="Q359" s="33" t="str">
        <f ca="1">IF($K359="","",IF(T359&lt;&gt;"","/",RANK($P359,$P$3:$P$434)+COUNTIF($P$3:$P359,$P359)-1))</f>
        <v/>
      </c>
      <c r="R359" s="33" t="str">
        <f ca="1" t="shared" si="339"/>
        <v/>
      </c>
      <c r="S359" s="70">
        <f ca="1" t="shared" si="340"/>
        <v>0</v>
      </c>
      <c r="T359" s="31"/>
      <c r="U359" s="67" t="str">
        <f ca="1" t="shared" si="365"/>
        <v/>
      </c>
      <c r="V359" s="67" t="str">
        <f ca="1" t="shared" si="366"/>
        <v/>
      </c>
      <c r="W359" s="67" t="str">
        <f ca="1" t="shared" si="367"/>
        <v/>
      </c>
      <c r="X359" s="67" t="str">
        <f ca="1" t="shared" si="368"/>
        <v/>
      </c>
      <c r="Y359" s="67" t="str">
        <f ca="1" t="shared" si="369"/>
        <v/>
      </c>
      <c r="Z359" s="67" t="str">
        <f ca="1" t="shared" si="370"/>
        <v/>
      </c>
      <c r="AA359" s="67" t="str">
        <f ca="1" t="shared" si="371"/>
        <v/>
      </c>
      <c r="AB359" s="67" t="str">
        <f ca="1" t="shared" si="372"/>
        <v/>
      </c>
      <c r="AQ359" s="70"/>
      <c r="AR359" s="70"/>
      <c r="AS359" s="70">
        <f ca="1" t="shared" si="327"/>
        <v>0</v>
      </c>
      <c r="AT359" s="31"/>
      <c r="BQ359" s="70"/>
      <c r="BR359" s="70"/>
      <c r="BS359" s="70">
        <f ca="1" t="shared" si="328"/>
        <v>0</v>
      </c>
      <c r="BT359" s="31"/>
      <c r="CQ359" s="70"/>
      <c r="CR359" s="70"/>
      <c r="CS359" s="70">
        <f ca="1" t="shared" si="329"/>
        <v>0</v>
      </c>
      <c r="CT359" s="31"/>
      <c r="DQ359" s="70"/>
      <c r="DR359" s="70"/>
      <c r="DS359" s="70">
        <f ca="1" t="shared" si="330"/>
        <v>0</v>
      </c>
      <c r="DT359" s="31"/>
      <c r="EQ359" s="70"/>
      <c r="ER359" s="70"/>
      <c r="ES359" s="70">
        <f ca="1" t="shared" si="331"/>
        <v>0</v>
      </c>
      <c r="ET359" s="31"/>
      <c r="FQ359" s="70"/>
      <c r="FR359" s="70"/>
      <c r="FS359" s="70">
        <f ca="1" t="shared" si="332"/>
        <v>0</v>
      </c>
      <c r="FT359" s="31"/>
      <c r="GQ359" s="70"/>
      <c r="GR359" s="70"/>
      <c r="GS359" s="70">
        <f ca="1" t="shared" si="333"/>
        <v>0</v>
      </c>
      <c r="GT359" s="31"/>
      <c r="HQ359" s="70"/>
      <c r="HR359" s="70"/>
      <c r="HS359" s="70">
        <f ca="1" t="shared" si="334"/>
        <v>0</v>
      </c>
      <c r="HT359" s="31"/>
    </row>
    <row r="360" spans="1:228">
      <c r="A360" s="22" t="str">
        <f>IF(OR(使用指南!$E$30="",比赛操作!$C$10="",$E360=""),"",ROW())</f>
        <v/>
      </c>
      <c r="B360" s="22" t="str">
        <f>IF(OR(使用指南!$E$30="",比赛操作!$C$10="",$E360=""),"",RANK($A360,$A$3:$A$514,1))</f>
        <v/>
      </c>
      <c r="C360" s="22" t="str">
        <f ca="1">IF(OR(使用指南!$E$30="",比赛操作!$C$10="",$E360=""),"",IF(比赛操作!$C$10="抽签编排",RAND(),ROW()-2))</f>
        <v/>
      </c>
      <c r="D360" s="22" t="str">
        <f ca="1" t="shared" si="335"/>
        <v/>
      </c>
      <c r="E360" s="31"/>
      <c r="F360" s="22" t="str">
        <f ca="1">IF(OR(使用指南!$E$30&lt;&gt;"√",COUNTA($E$3:$E$514)&lt;ROW()-2,COUNTBLANK($C$3:$C$514)=512),"",ROW()-2)</f>
        <v/>
      </c>
      <c r="G360" s="22" t="str">
        <f ca="1" t="shared" si="336"/>
        <v/>
      </c>
      <c r="H360" s="31" t="str">
        <f ca="1" t="shared" si="337"/>
        <v/>
      </c>
      <c r="I360" s="31"/>
      <c r="K360" s="22" t="str">
        <f ca="1">IF(OR(使用指南!$E$30&lt;&gt;"√",$F360=""),"",$F360)</f>
        <v/>
      </c>
      <c r="L360" s="22" t="str">
        <f ca="1" t="shared" si="338"/>
        <v/>
      </c>
      <c r="M360" s="39"/>
      <c r="N360" s="39"/>
      <c r="O360" s="39"/>
      <c r="P360" s="66" t="str">
        <f ca="1">IF($K360="","",IF(T360&lt;&gt;"","/",IF(比赛操作!$C$10="手动编排",$M360+$N360,IF(比赛操作!$C$10="抽签编排",417-VLOOKUP(L360,I:K,3,0)))))</f>
        <v/>
      </c>
      <c r="Q360" s="33" t="str">
        <f ca="1">IF($K360="","",IF(T360&lt;&gt;"","/",RANK($P360,$P$3:$P$434)+COUNTIF($P$3:$P360,$P360)-1))</f>
        <v/>
      </c>
      <c r="R360" s="33" t="str">
        <f ca="1" t="shared" si="339"/>
        <v/>
      </c>
      <c r="S360" s="70">
        <f ca="1" t="shared" si="340"/>
        <v>0</v>
      </c>
      <c r="T360" s="31"/>
      <c r="U360" s="67" t="str">
        <f ca="1" t="shared" si="365"/>
        <v/>
      </c>
      <c r="V360" s="67" t="str">
        <f ca="1" t="shared" si="366"/>
        <v/>
      </c>
      <c r="W360" s="67" t="str">
        <f ca="1" t="shared" si="367"/>
        <v/>
      </c>
      <c r="X360" s="67" t="str">
        <f ca="1" t="shared" si="368"/>
        <v/>
      </c>
      <c r="Y360" s="67" t="str">
        <f ca="1" t="shared" si="369"/>
        <v/>
      </c>
      <c r="Z360" s="67" t="str">
        <f ca="1" t="shared" si="370"/>
        <v/>
      </c>
      <c r="AA360" s="67" t="str">
        <f ca="1" t="shared" si="371"/>
        <v/>
      </c>
      <c r="AB360" s="67" t="str">
        <f ca="1" t="shared" si="372"/>
        <v/>
      </c>
      <c r="AQ360" s="70"/>
      <c r="AR360" s="70"/>
      <c r="AS360" s="70">
        <f ca="1" t="shared" si="327"/>
        <v>0</v>
      </c>
      <c r="AT360" s="31"/>
      <c r="BQ360" s="70"/>
      <c r="BR360" s="70"/>
      <c r="BS360" s="70">
        <f ca="1" t="shared" si="328"/>
        <v>0</v>
      </c>
      <c r="BT360" s="31"/>
      <c r="CQ360" s="70"/>
      <c r="CR360" s="70"/>
      <c r="CS360" s="70">
        <f ca="1" t="shared" si="329"/>
        <v>0</v>
      </c>
      <c r="CT360" s="31"/>
      <c r="DQ360" s="70"/>
      <c r="DR360" s="70"/>
      <c r="DS360" s="70">
        <f ca="1" t="shared" si="330"/>
        <v>0</v>
      </c>
      <c r="DT360" s="31"/>
      <c r="EQ360" s="70"/>
      <c r="ER360" s="70"/>
      <c r="ES360" s="70">
        <f ca="1" t="shared" si="331"/>
        <v>0</v>
      </c>
      <c r="ET360" s="31"/>
      <c r="FQ360" s="70"/>
      <c r="FR360" s="70"/>
      <c r="FS360" s="70">
        <f ca="1" t="shared" si="332"/>
        <v>0</v>
      </c>
      <c r="FT360" s="31"/>
      <c r="GQ360" s="70"/>
      <c r="GR360" s="70"/>
      <c r="GS360" s="70">
        <f ca="1" t="shared" si="333"/>
        <v>0</v>
      </c>
      <c r="GT360" s="31"/>
      <c r="HQ360" s="70"/>
      <c r="HR360" s="70"/>
      <c r="HS360" s="70">
        <f ca="1" t="shared" si="334"/>
        <v>0</v>
      </c>
      <c r="HT360" s="31"/>
    </row>
    <row r="361" spans="1:228">
      <c r="A361" s="22" t="str">
        <f>IF(OR(使用指南!$E$30="",比赛操作!$C$10="",$E361=""),"",ROW())</f>
        <v/>
      </c>
      <c r="B361" s="22" t="str">
        <f>IF(OR(使用指南!$E$30="",比赛操作!$C$10="",$E361=""),"",RANK($A361,$A$3:$A$514,1))</f>
        <v/>
      </c>
      <c r="C361" s="22" t="str">
        <f ca="1">IF(OR(使用指南!$E$30="",比赛操作!$C$10="",$E361=""),"",IF(比赛操作!$C$10="抽签编排",RAND(),ROW()-2))</f>
        <v/>
      </c>
      <c r="D361" s="22" t="str">
        <f ca="1" t="shared" si="335"/>
        <v/>
      </c>
      <c r="E361" s="31"/>
      <c r="F361" s="22" t="str">
        <f ca="1">IF(OR(使用指南!$E$30&lt;&gt;"√",COUNTA($E$3:$E$514)&lt;ROW()-2,COUNTBLANK($C$3:$C$514)=512),"",ROW()-2)</f>
        <v/>
      </c>
      <c r="G361" s="22" t="str">
        <f ca="1" t="shared" si="336"/>
        <v/>
      </c>
      <c r="H361" s="31" t="str">
        <f ca="1" t="shared" si="337"/>
        <v/>
      </c>
      <c r="I361" s="31"/>
      <c r="K361" s="22" t="str">
        <f ca="1">IF(OR(使用指南!$E$30&lt;&gt;"√",$F361=""),"",$F361)</f>
        <v/>
      </c>
      <c r="L361" s="22" t="str">
        <f ca="1" t="shared" si="338"/>
        <v/>
      </c>
      <c r="M361" s="39"/>
      <c r="N361" s="39"/>
      <c r="O361" s="39"/>
      <c r="P361" s="66" t="str">
        <f ca="1">IF($K361="","",IF(T361&lt;&gt;"","/",IF(比赛操作!$C$10="手动编排",$M361+$N361,IF(比赛操作!$C$10="抽签编排",417-VLOOKUP(L361,I:K,3,0)))))</f>
        <v/>
      </c>
      <c r="Q361" s="33" t="str">
        <f ca="1">IF($K361="","",IF(T361&lt;&gt;"","/",RANK($P361,$P$3:$P$434)+COUNTIF($P$3:$P361,$P361)-1))</f>
        <v/>
      </c>
      <c r="R361" s="33" t="str">
        <f ca="1" t="shared" si="339"/>
        <v/>
      </c>
      <c r="S361" s="70">
        <f ca="1" t="shared" si="340"/>
        <v>0</v>
      </c>
      <c r="T361" s="31"/>
      <c r="U361" s="67" t="str">
        <f ca="1" t="shared" si="365"/>
        <v/>
      </c>
      <c r="V361" s="67" t="str">
        <f ca="1" t="shared" si="366"/>
        <v/>
      </c>
      <c r="W361" s="67" t="str">
        <f ca="1" t="shared" si="367"/>
        <v/>
      </c>
      <c r="X361" s="67" t="str">
        <f ca="1" t="shared" si="368"/>
        <v/>
      </c>
      <c r="Y361" s="67" t="str">
        <f ca="1" t="shared" si="369"/>
        <v/>
      </c>
      <c r="Z361" s="67" t="str">
        <f ca="1" t="shared" si="370"/>
        <v/>
      </c>
      <c r="AA361" s="67" t="str">
        <f ca="1" t="shared" si="371"/>
        <v/>
      </c>
      <c r="AB361" s="67" t="str">
        <f ca="1" t="shared" si="372"/>
        <v/>
      </c>
      <c r="AQ361" s="70"/>
      <c r="AR361" s="70"/>
      <c r="AS361" s="70">
        <f ca="1" t="shared" si="327"/>
        <v>0</v>
      </c>
      <c r="AT361" s="31"/>
      <c r="BQ361" s="70"/>
      <c r="BR361" s="70"/>
      <c r="BS361" s="70">
        <f ca="1" t="shared" si="328"/>
        <v>0</v>
      </c>
      <c r="BT361" s="31"/>
      <c r="CQ361" s="70"/>
      <c r="CR361" s="70"/>
      <c r="CS361" s="70">
        <f ca="1" t="shared" si="329"/>
        <v>0</v>
      </c>
      <c r="CT361" s="31"/>
      <c r="DQ361" s="70"/>
      <c r="DR361" s="70"/>
      <c r="DS361" s="70">
        <f ca="1" t="shared" si="330"/>
        <v>0</v>
      </c>
      <c r="DT361" s="31"/>
      <c r="EQ361" s="70"/>
      <c r="ER361" s="70"/>
      <c r="ES361" s="70">
        <f ca="1" t="shared" si="331"/>
        <v>0</v>
      </c>
      <c r="ET361" s="31"/>
      <c r="FQ361" s="70"/>
      <c r="FR361" s="70"/>
      <c r="FS361" s="70">
        <f ca="1" t="shared" si="332"/>
        <v>0</v>
      </c>
      <c r="FT361" s="31"/>
      <c r="GQ361" s="70"/>
      <c r="GR361" s="70"/>
      <c r="GS361" s="70">
        <f ca="1" t="shared" si="333"/>
        <v>0</v>
      </c>
      <c r="GT361" s="31"/>
      <c r="HQ361" s="70"/>
      <c r="HR361" s="70"/>
      <c r="HS361" s="70">
        <f ca="1" t="shared" si="334"/>
        <v>0</v>
      </c>
      <c r="HT361" s="31"/>
    </row>
    <row r="362" spans="1:228">
      <c r="A362" s="22" t="str">
        <f>IF(OR(使用指南!$E$30="",比赛操作!$C$10="",$E362=""),"",ROW())</f>
        <v/>
      </c>
      <c r="B362" s="22" t="str">
        <f>IF(OR(使用指南!$E$30="",比赛操作!$C$10="",$E362=""),"",RANK($A362,$A$3:$A$514,1))</f>
        <v/>
      </c>
      <c r="C362" s="22" t="str">
        <f ca="1">IF(OR(使用指南!$E$30="",比赛操作!$C$10="",$E362=""),"",IF(比赛操作!$C$10="抽签编排",RAND(),ROW()-2))</f>
        <v/>
      </c>
      <c r="D362" s="22" t="str">
        <f ca="1" t="shared" si="335"/>
        <v/>
      </c>
      <c r="E362" s="31"/>
      <c r="F362" s="22" t="str">
        <f ca="1">IF(OR(使用指南!$E$30&lt;&gt;"√",COUNTA($E$3:$E$514)&lt;ROW()-2,COUNTBLANK($C$3:$C$514)=512),"",ROW()-2)</f>
        <v/>
      </c>
      <c r="G362" s="22" t="str">
        <f ca="1" t="shared" si="336"/>
        <v/>
      </c>
      <c r="H362" s="31" t="str">
        <f ca="1" t="shared" si="337"/>
        <v/>
      </c>
      <c r="I362" s="31"/>
      <c r="K362" s="22" t="str">
        <f ca="1">IF(OR(使用指南!$E$30&lt;&gt;"√",$F362=""),"",$F362)</f>
        <v/>
      </c>
      <c r="L362" s="22" t="str">
        <f ca="1" t="shared" si="338"/>
        <v/>
      </c>
      <c r="M362" s="39"/>
      <c r="N362" s="39"/>
      <c r="O362" s="39"/>
      <c r="P362" s="66" t="str">
        <f ca="1">IF($K362="","",IF(T362&lt;&gt;"","/",IF(比赛操作!$C$10="手动编排",$M362+$N362,IF(比赛操作!$C$10="抽签编排",417-VLOOKUP(L362,I:K,3,0)))))</f>
        <v/>
      </c>
      <c r="Q362" s="33" t="str">
        <f ca="1">IF($K362="","",IF(T362&lt;&gt;"","/",RANK($P362,$P$3:$P$434)+COUNTIF($P$3:$P362,$P362)-1))</f>
        <v/>
      </c>
      <c r="R362" s="33" t="str">
        <f ca="1" t="shared" si="339"/>
        <v/>
      </c>
      <c r="S362" s="70">
        <f ca="1" t="shared" si="340"/>
        <v>0</v>
      </c>
      <c r="T362" s="31"/>
      <c r="U362" s="67" t="str">
        <f ca="1" t="shared" si="365"/>
        <v/>
      </c>
      <c r="V362" s="67" t="str">
        <f ca="1" t="shared" si="366"/>
        <v/>
      </c>
      <c r="W362" s="67" t="str">
        <f ca="1" t="shared" si="367"/>
        <v/>
      </c>
      <c r="X362" s="67" t="str">
        <f ca="1" t="shared" si="368"/>
        <v/>
      </c>
      <c r="Y362" s="67" t="str">
        <f ca="1" t="shared" si="369"/>
        <v/>
      </c>
      <c r="Z362" s="67" t="str">
        <f ca="1" t="shared" si="370"/>
        <v/>
      </c>
      <c r="AA362" s="67" t="str">
        <f ca="1" t="shared" si="371"/>
        <v/>
      </c>
      <c r="AB362" s="67" t="str">
        <f ca="1" t="shared" si="372"/>
        <v/>
      </c>
      <c r="AQ362" s="70"/>
      <c r="AR362" s="70"/>
      <c r="AS362" s="70">
        <f ca="1" t="shared" si="327"/>
        <v>0</v>
      </c>
      <c r="AT362" s="31"/>
      <c r="BQ362" s="70"/>
      <c r="BR362" s="70"/>
      <c r="BS362" s="70">
        <f ca="1" t="shared" si="328"/>
        <v>0</v>
      </c>
      <c r="BT362" s="31"/>
      <c r="CQ362" s="70"/>
      <c r="CR362" s="70"/>
      <c r="CS362" s="70">
        <f ca="1" t="shared" si="329"/>
        <v>0</v>
      </c>
      <c r="CT362" s="31"/>
      <c r="DQ362" s="70"/>
      <c r="DR362" s="70"/>
      <c r="DS362" s="70">
        <f ca="1" t="shared" si="330"/>
        <v>0</v>
      </c>
      <c r="DT362" s="31"/>
      <c r="EQ362" s="70"/>
      <c r="ER362" s="70"/>
      <c r="ES362" s="70">
        <f ca="1" t="shared" si="331"/>
        <v>0</v>
      </c>
      <c r="ET362" s="31"/>
      <c r="FQ362" s="70"/>
      <c r="FR362" s="70"/>
      <c r="FS362" s="70">
        <f ca="1" t="shared" si="332"/>
        <v>0</v>
      </c>
      <c r="FT362" s="31"/>
      <c r="GQ362" s="70"/>
      <c r="GR362" s="70"/>
      <c r="GS362" s="70">
        <f ca="1" t="shared" si="333"/>
        <v>0</v>
      </c>
      <c r="GT362" s="31"/>
      <c r="HQ362" s="70"/>
      <c r="HR362" s="70"/>
      <c r="HS362" s="70">
        <f ca="1" t="shared" si="334"/>
        <v>0</v>
      </c>
      <c r="HT362" s="31"/>
    </row>
    <row r="363" spans="1:228">
      <c r="A363" s="22" t="str">
        <f>IF(OR(使用指南!$E$30="",比赛操作!$C$10="",$E363=""),"",ROW())</f>
        <v/>
      </c>
      <c r="B363" s="22" t="str">
        <f>IF(OR(使用指南!$E$30="",比赛操作!$C$10="",$E363=""),"",RANK($A363,$A$3:$A$514,1))</f>
        <v/>
      </c>
      <c r="C363" s="22" t="str">
        <f ca="1">IF(OR(使用指南!$E$30="",比赛操作!$C$10="",$E363=""),"",IF(比赛操作!$C$10="抽签编排",RAND(),ROW()-2))</f>
        <v/>
      </c>
      <c r="D363" s="22" t="str">
        <f ca="1" t="shared" si="335"/>
        <v/>
      </c>
      <c r="E363" s="31"/>
      <c r="F363" s="22" t="str">
        <f ca="1">IF(OR(使用指南!$E$30&lt;&gt;"√",COUNTA($E$3:$E$514)&lt;ROW()-2,COUNTBLANK($C$3:$C$514)=512),"",ROW()-2)</f>
        <v/>
      </c>
      <c r="G363" s="22" t="str">
        <f ca="1" t="shared" si="336"/>
        <v/>
      </c>
      <c r="H363" s="31" t="str">
        <f ca="1" t="shared" si="337"/>
        <v/>
      </c>
      <c r="I363" s="31"/>
      <c r="K363" s="22" t="str">
        <f ca="1">IF(OR(使用指南!$E$30&lt;&gt;"√",$F363=""),"",$F363)</f>
        <v/>
      </c>
      <c r="L363" s="22" t="str">
        <f ca="1" t="shared" si="338"/>
        <v/>
      </c>
      <c r="M363" s="39"/>
      <c r="N363" s="39"/>
      <c r="O363" s="39"/>
      <c r="P363" s="66" t="str">
        <f ca="1">IF($K363="","",IF(T363&lt;&gt;"","/",IF(比赛操作!$C$10="手动编排",$M363+$N363,IF(比赛操作!$C$10="抽签编排",417-VLOOKUP(L363,I:K,3,0)))))</f>
        <v/>
      </c>
      <c r="Q363" s="33" t="str">
        <f ca="1">IF($K363="","",IF(T363&lt;&gt;"","/",RANK($P363,$P$3:$P$434)+COUNTIF($P$3:$P363,$P363)-1))</f>
        <v/>
      </c>
      <c r="R363" s="33" t="str">
        <f ca="1" t="shared" si="339"/>
        <v/>
      </c>
      <c r="S363" s="70">
        <f ca="1" t="shared" si="340"/>
        <v>0</v>
      </c>
      <c r="T363" s="31"/>
      <c r="U363" s="67" t="str">
        <f ca="1" t="shared" si="365"/>
        <v/>
      </c>
      <c r="V363" s="67" t="str">
        <f ca="1" t="shared" si="366"/>
        <v/>
      </c>
      <c r="W363" s="67" t="str">
        <f ca="1" t="shared" si="367"/>
        <v/>
      </c>
      <c r="X363" s="67" t="str">
        <f ca="1" t="shared" si="368"/>
        <v/>
      </c>
      <c r="Y363" s="67" t="str">
        <f ca="1" t="shared" si="369"/>
        <v/>
      </c>
      <c r="Z363" s="67" t="str">
        <f ca="1" t="shared" si="370"/>
        <v/>
      </c>
      <c r="AA363" s="67" t="str">
        <f ca="1" t="shared" si="371"/>
        <v/>
      </c>
      <c r="AB363" s="67" t="str">
        <f ca="1" t="shared" si="372"/>
        <v/>
      </c>
      <c r="AQ363" s="70"/>
      <c r="AR363" s="70"/>
      <c r="AS363" s="70">
        <f ca="1" t="shared" si="327"/>
        <v>0</v>
      </c>
      <c r="AT363" s="31"/>
      <c r="BQ363" s="70"/>
      <c r="BR363" s="70"/>
      <c r="BS363" s="70">
        <f ca="1" t="shared" si="328"/>
        <v>0</v>
      </c>
      <c r="BT363" s="31"/>
      <c r="CQ363" s="70"/>
      <c r="CR363" s="70"/>
      <c r="CS363" s="70">
        <f ca="1" t="shared" si="329"/>
        <v>0</v>
      </c>
      <c r="CT363" s="31"/>
      <c r="DQ363" s="70"/>
      <c r="DR363" s="70"/>
      <c r="DS363" s="70">
        <f ca="1" t="shared" si="330"/>
        <v>0</v>
      </c>
      <c r="DT363" s="31"/>
      <c r="EQ363" s="70"/>
      <c r="ER363" s="70"/>
      <c r="ES363" s="70">
        <f ca="1" t="shared" si="331"/>
        <v>0</v>
      </c>
      <c r="ET363" s="31"/>
      <c r="FQ363" s="70"/>
      <c r="FR363" s="70"/>
      <c r="FS363" s="70">
        <f ca="1" t="shared" si="332"/>
        <v>0</v>
      </c>
      <c r="FT363" s="31"/>
      <c r="GQ363" s="70"/>
      <c r="GR363" s="70"/>
      <c r="GS363" s="70">
        <f ca="1" t="shared" si="333"/>
        <v>0</v>
      </c>
      <c r="GT363" s="31"/>
      <c r="HQ363" s="70"/>
      <c r="HR363" s="70"/>
      <c r="HS363" s="70">
        <f ca="1" t="shared" si="334"/>
        <v>0</v>
      </c>
      <c r="HT363" s="31"/>
    </row>
    <row r="364" spans="1:228">
      <c r="A364" s="22" t="str">
        <f>IF(OR(使用指南!$E$30="",比赛操作!$C$10="",$E364=""),"",ROW())</f>
        <v/>
      </c>
      <c r="B364" s="22" t="str">
        <f>IF(OR(使用指南!$E$30="",比赛操作!$C$10="",$E364=""),"",RANK($A364,$A$3:$A$514,1))</f>
        <v/>
      </c>
      <c r="C364" s="22" t="str">
        <f ca="1">IF(OR(使用指南!$E$30="",比赛操作!$C$10="",$E364=""),"",IF(比赛操作!$C$10="抽签编排",RAND(),ROW()-2))</f>
        <v/>
      </c>
      <c r="D364" s="22" t="str">
        <f ca="1" t="shared" si="335"/>
        <v/>
      </c>
      <c r="E364" s="31"/>
      <c r="F364" s="22" t="str">
        <f ca="1">IF(OR(使用指南!$E$30&lt;&gt;"√",COUNTA($E$3:$E$514)&lt;ROW()-2,COUNTBLANK($C$3:$C$514)=512),"",ROW()-2)</f>
        <v/>
      </c>
      <c r="G364" s="22" t="str">
        <f ca="1" t="shared" si="336"/>
        <v/>
      </c>
      <c r="H364" s="31" t="str">
        <f ca="1" t="shared" si="337"/>
        <v/>
      </c>
      <c r="I364" s="31"/>
      <c r="K364" s="22" t="str">
        <f ca="1">IF(OR(使用指南!$E$30&lt;&gt;"√",$F364=""),"",$F364)</f>
        <v/>
      </c>
      <c r="L364" s="22" t="str">
        <f ca="1" t="shared" si="338"/>
        <v/>
      </c>
      <c r="M364" s="39"/>
      <c r="N364" s="39"/>
      <c r="O364" s="39"/>
      <c r="P364" s="66" t="str">
        <f ca="1">IF($K364="","",IF(T364&lt;&gt;"","/",IF(比赛操作!$C$10="手动编排",$M364+$N364,IF(比赛操作!$C$10="抽签编排",417-VLOOKUP(L364,I:K,3,0)))))</f>
        <v/>
      </c>
      <c r="Q364" s="33" t="str">
        <f ca="1">IF($K364="","",IF(T364&lt;&gt;"","/",RANK($P364,$P$3:$P$434)+COUNTIF($P$3:$P364,$P364)-1))</f>
        <v/>
      </c>
      <c r="R364" s="33" t="str">
        <f ca="1" t="shared" si="339"/>
        <v/>
      </c>
      <c r="S364" s="70">
        <f ca="1" t="shared" si="340"/>
        <v>0</v>
      </c>
      <c r="T364" s="31"/>
      <c r="U364" s="67" t="str">
        <f ca="1" t="shared" ref="U364:U373" si="373">IF(INDIRECT(ADDRESS(ROW(),COLUMN($T:$T)+26*(COLUMN()-COLUMN($T:$T))))="","",INDIRECT(ADDRESS(ROW(),COLUMN($T:$T)+26*(COLUMN()-COLUMN($T:$T)))))</f>
        <v/>
      </c>
      <c r="V364" s="67" t="str">
        <f ca="1" t="shared" ref="V364:V373" si="374">IF(INDIRECT(ADDRESS(ROW(),COLUMN($T:$T)+26*(COLUMN()-COLUMN($T:$T))))="","",INDIRECT(ADDRESS(ROW(),COLUMN($T:$T)+26*(COLUMN()-COLUMN($T:$T)))))</f>
        <v/>
      </c>
      <c r="W364" s="67" t="str">
        <f ca="1" t="shared" ref="W364:W373" si="375">IF(INDIRECT(ADDRESS(ROW(),COLUMN($T:$T)+26*(COLUMN()-COLUMN($T:$T))))="","",INDIRECT(ADDRESS(ROW(),COLUMN($T:$T)+26*(COLUMN()-COLUMN($T:$T)))))</f>
        <v/>
      </c>
      <c r="X364" s="67" t="str">
        <f ca="1" t="shared" ref="X364:X373" si="376">IF(INDIRECT(ADDRESS(ROW(),COLUMN($T:$T)+26*(COLUMN()-COLUMN($T:$T))))="","",INDIRECT(ADDRESS(ROW(),COLUMN($T:$T)+26*(COLUMN()-COLUMN($T:$T)))))</f>
        <v/>
      </c>
      <c r="Y364" s="67" t="str">
        <f ca="1" t="shared" ref="Y364:Y373" si="377">IF(INDIRECT(ADDRESS(ROW(),COLUMN($T:$T)+26*(COLUMN()-COLUMN($T:$T))))="","",INDIRECT(ADDRESS(ROW(),COLUMN($T:$T)+26*(COLUMN()-COLUMN($T:$T)))))</f>
        <v/>
      </c>
      <c r="Z364" s="67" t="str">
        <f ca="1" t="shared" ref="Z364:Z373" si="378">IF(INDIRECT(ADDRESS(ROW(),COLUMN($T:$T)+26*(COLUMN()-COLUMN($T:$T))))="","",INDIRECT(ADDRESS(ROW(),COLUMN($T:$T)+26*(COLUMN()-COLUMN($T:$T)))))</f>
        <v/>
      </c>
      <c r="AA364" s="67" t="str">
        <f ca="1" t="shared" ref="AA364:AA373" si="379">IF(INDIRECT(ADDRESS(ROW(),COLUMN($T:$T)+26*(COLUMN()-COLUMN($T:$T))))="","",INDIRECT(ADDRESS(ROW(),COLUMN($T:$T)+26*(COLUMN()-COLUMN($T:$T)))))</f>
        <v/>
      </c>
      <c r="AB364" s="67" t="str">
        <f ca="1" t="shared" ref="AB364:AB373" si="380">IF(INDIRECT(ADDRESS(ROW(),COLUMN($T:$T)+26*(COLUMN()-COLUMN($T:$T))))="","",INDIRECT(ADDRESS(ROW(),COLUMN($T:$T)+26*(COLUMN()-COLUMN($T:$T)))))</f>
        <v/>
      </c>
      <c r="AQ364" s="70"/>
      <c r="AR364" s="70"/>
      <c r="AS364" s="70">
        <f ca="1" t="shared" si="327"/>
        <v>0</v>
      </c>
      <c r="AT364" s="31"/>
      <c r="BQ364" s="70"/>
      <c r="BR364" s="70"/>
      <c r="BS364" s="70">
        <f ca="1" t="shared" si="328"/>
        <v>0</v>
      </c>
      <c r="BT364" s="31"/>
      <c r="CQ364" s="70"/>
      <c r="CR364" s="70"/>
      <c r="CS364" s="70">
        <f ca="1" t="shared" si="329"/>
        <v>0</v>
      </c>
      <c r="CT364" s="31"/>
      <c r="DQ364" s="70"/>
      <c r="DR364" s="70"/>
      <c r="DS364" s="70">
        <f ca="1" t="shared" si="330"/>
        <v>0</v>
      </c>
      <c r="DT364" s="31"/>
      <c r="EQ364" s="70"/>
      <c r="ER364" s="70"/>
      <c r="ES364" s="70">
        <f ca="1" t="shared" si="331"/>
        <v>0</v>
      </c>
      <c r="ET364" s="31"/>
      <c r="FQ364" s="70"/>
      <c r="FR364" s="70"/>
      <c r="FS364" s="70">
        <f ca="1" t="shared" si="332"/>
        <v>0</v>
      </c>
      <c r="FT364" s="31"/>
      <c r="GQ364" s="70"/>
      <c r="GR364" s="70"/>
      <c r="GS364" s="70">
        <f ca="1" t="shared" si="333"/>
        <v>0</v>
      </c>
      <c r="GT364" s="31"/>
      <c r="HQ364" s="70"/>
      <c r="HR364" s="70"/>
      <c r="HS364" s="70">
        <f ca="1" t="shared" si="334"/>
        <v>0</v>
      </c>
      <c r="HT364" s="31"/>
    </row>
    <row r="365" spans="1:228">
      <c r="A365" s="22" t="str">
        <f>IF(OR(使用指南!$E$30="",比赛操作!$C$10="",$E365=""),"",ROW())</f>
        <v/>
      </c>
      <c r="B365" s="22" t="str">
        <f>IF(OR(使用指南!$E$30="",比赛操作!$C$10="",$E365=""),"",RANK($A365,$A$3:$A$514,1))</f>
        <v/>
      </c>
      <c r="C365" s="22" t="str">
        <f ca="1">IF(OR(使用指南!$E$30="",比赛操作!$C$10="",$E365=""),"",IF(比赛操作!$C$10="抽签编排",RAND(),ROW()-2))</f>
        <v/>
      </c>
      <c r="D365" s="22" t="str">
        <f ca="1" t="shared" si="335"/>
        <v/>
      </c>
      <c r="E365" s="31"/>
      <c r="F365" s="22" t="str">
        <f ca="1">IF(OR(使用指南!$E$30&lt;&gt;"√",COUNTA($E$3:$E$514)&lt;ROW()-2,COUNTBLANK($C$3:$C$514)=512),"",ROW()-2)</f>
        <v/>
      </c>
      <c r="G365" s="22" t="str">
        <f ca="1" t="shared" si="336"/>
        <v/>
      </c>
      <c r="H365" s="31" t="str">
        <f ca="1" t="shared" si="337"/>
        <v/>
      </c>
      <c r="I365" s="31"/>
      <c r="K365" s="22" t="str">
        <f ca="1">IF(OR(使用指南!$E$30&lt;&gt;"√",$F365=""),"",$F365)</f>
        <v/>
      </c>
      <c r="L365" s="22" t="str">
        <f ca="1" t="shared" si="338"/>
        <v/>
      </c>
      <c r="M365" s="39"/>
      <c r="N365" s="39"/>
      <c r="O365" s="39"/>
      <c r="P365" s="66" t="str">
        <f ca="1">IF($K365="","",IF(T365&lt;&gt;"","/",IF(比赛操作!$C$10="手动编排",$M365+$N365,IF(比赛操作!$C$10="抽签编排",417-VLOOKUP(L365,I:K,3,0)))))</f>
        <v/>
      </c>
      <c r="Q365" s="33" t="str">
        <f ca="1">IF($K365="","",IF(T365&lt;&gt;"","/",RANK($P365,$P$3:$P$434)+COUNTIF($P$3:$P365,$P365)-1))</f>
        <v/>
      </c>
      <c r="R365" s="33" t="str">
        <f ca="1" t="shared" si="339"/>
        <v/>
      </c>
      <c r="S365" s="70">
        <f ca="1" t="shared" si="340"/>
        <v>0</v>
      </c>
      <c r="T365" s="31"/>
      <c r="U365" s="67" t="str">
        <f ca="1" t="shared" si="373"/>
        <v/>
      </c>
      <c r="V365" s="67" t="str">
        <f ca="1" t="shared" si="374"/>
        <v/>
      </c>
      <c r="W365" s="67" t="str">
        <f ca="1" t="shared" si="375"/>
        <v/>
      </c>
      <c r="X365" s="67" t="str">
        <f ca="1" t="shared" si="376"/>
        <v/>
      </c>
      <c r="Y365" s="67" t="str">
        <f ca="1" t="shared" si="377"/>
        <v/>
      </c>
      <c r="Z365" s="67" t="str">
        <f ca="1" t="shared" si="378"/>
        <v/>
      </c>
      <c r="AA365" s="67" t="str">
        <f ca="1" t="shared" si="379"/>
        <v/>
      </c>
      <c r="AB365" s="67" t="str">
        <f ca="1" t="shared" si="380"/>
        <v/>
      </c>
      <c r="AQ365" s="70"/>
      <c r="AR365" s="70"/>
      <c r="AS365" s="70">
        <f ca="1" t="shared" si="327"/>
        <v>0</v>
      </c>
      <c r="AT365" s="31"/>
      <c r="BQ365" s="70"/>
      <c r="BR365" s="70"/>
      <c r="BS365" s="70">
        <f ca="1" t="shared" si="328"/>
        <v>0</v>
      </c>
      <c r="BT365" s="31"/>
      <c r="CQ365" s="70"/>
      <c r="CR365" s="70"/>
      <c r="CS365" s="70">
        <f ca="1" t="shared" si="329"/>
        <v>0</v>
      </c>
      <c r="CT365" s="31"/>
      <c r="DQ365" s="70"/>
      <c r="DR365" s="70"/>
      <c r="DS365" s="70">
        <f ca="1" t="shared" si="330"/>
        <v>0</v>
      </c>
      <c r="DT365" s="31"/>
      <c r="EQ365" s="70"/>
      <c r="ER365" s="70"/>
      <c r="ES365" s="70">
        <f ca="1" t="shared" si="331"/>
        <v>0</v>
      </c>
      <c r="ET365" s="31"/>
      <c r="FQ365" s="70"/>
      <c r="FR365" s="70"/>
      <c r="FS365" s="70">
        <f ca="1" t="shared" si="332"/>
        <v>0</v>
      </c>
      <c r="FT365" s="31"/>
      <c r="GQ365" s="70"/>
      <c r="GR365" s="70"/>
      <c r="GS365" s="70">
        <f ca="1" t="shared" si="333"/>
        <v>0</v>
      </c>
      <c r="GT365" s="31"/>
      <c r="HQ365" s="70"/>
      <c r="HR365" s="70"/>
      <c r="HS365" s="70">
        <f ca="1" t="shared" si="334"/>
        <v>0</v>
      </c>
      <c r="HT365" s="31"/>
    </row>
    <row r="366" spans="1:228">
      <c r="A366" s="22" t="str">
        <f>IF(OR(使用指南!$E$30="",比赛操作!$C$10="",$E366=""),"",ROW())</f>
        <v/>
      </c>
      <c r="B366" s="22" t="str">
        <f>IF(OR(使用指南!$E$30="",比赛操作!$C$10="",$E366=""),"",RANK($A366,$A$3:$A$514,1))</f>
        <v/>
      </c>
      <c r="C366" s="22" t="str">
        <f ca="1">IF(OR(使用指南!$E$30="",比赛操作!$C$10="",$E366=""),"",IF(比赛操作!$C$10="抽签编排",RAND(),ROW()-2))</f>
        <v/>
      </c>
      <c r="D366" s="22" t="str">
        <f ca="1" t="shared" si="335"/>
        <v/>
      </c>
      <c r="E366" s="31"/>
      <c r="F366" s="22" t="str">
        <f ca="1">IF(OR(使用指南!$E$30&lt;&gt;"√",COUNTA($E$3:$E$514)&lt;ROW()-2,COUNTBLANK($C$3:$C$514)=512),"",ROW()-2)</f>
        <v/>
      </c>
      <c r="G366" s="22" t="str">
        <f ca="1" t="shared" si="336"/>
        <v/>
      </c>
      <c r="H366" s="31" t="str">
        <f ca="1" t="shared" si="337"/>
        <v/>
      </c>
      <c r="I366" s="31"/>
      <c r="K366" s="22" t="str">
        <f ca="1">IF(OR(使用指南!$E$30&lt;&gt;"√",$F366=""),"",$F366)</f>
        <v/>
      </c>
      <c r="L366" s="22" t="str">
        <f ca="1" t="shared" si="338"/>
        <v/>
      </c>
      <c r="M366" s="39"/>
      <c r="N366" s="39"/>
      <c r="O366" s="39"/>
      <c r="P366" s="66" t="str">
        <f ca="1">IF($K366="","",IF(T366&lt;&gt;"","/",IF(比赛操作!$C$10="手动编排",$M366+$N366,IF(比赛操作!$C$10="抽签编排",417-VLOOKUP(L366,I:K,3,0)))))</f>
        <v/>
      </c>
      <c r="Q366" s="33" t="str">
        <f ca="1">IF($K366="","",IF(T366&lt;&gt;"","/",RANK($P366,$P$3:$P$434)+COUNTIF($P$3:$P366,$P366)-1))</f>
        <v/>
      </c>
      <c r="R366" s="33" t="str">
        <f ca="1" t="shared" si="339"/>
        <v/>
      </c>
      <c r="S366" s="70">
        <f ca="1" t="shared" si="340"/>
        <v>0</v>
      </c>
      <c r="T366" s="31"/>
      <c r="U366" s="67" t="str">
        <f ca="1" t="shared" si="373"/>
        <v/>
      </c>
      <c r="V366" s="67" t="str">
        <f ca="1" t="shared" si="374"/>
        <v/>
      </c>
      <c r="W366" s="67" t="str">
        <f ca="1" t="shared" si="375"/>
        <v/>
      </c>
      <c r="X366" s="67" t="str">
        <f ca="1" t="shared" si="376"/>
        <v/>
      </c>
      <c r="Y366" s="67" t="str">
        <f ca="1" t="shared" si="377"/>
        <v/>
      </c>
      <c r="Z366" s="67" t="str">
        <f ca="1" t="shared" si="378"/>
        <v/>
      </c>
      <c r="AA366" s="67" t="str">
        <f ca="1" t="shared" si="379"/>
        <v/>
      </c>
      <c r="AB366" s="67" t="str">
        <f ca="1" t="shared" si="380"/>
        <v/>
      </c>
      <c r="AQ366" s="70"/>
      <c r="AR366" s="70"/>
      <c r="AS366" s="70">
        <f ca="1" t="shared" si="327"/>
        <v>0</v>
      </c>
      <c r="AT366" s="31"/>
      <c r="BQ366" s="70"/>
      <c r="BR366" s="70"/>
      <c r="BS366" s="70">
        <f ca="1" t="shared" si="328"/>
        <v>0</v>
      </c>
      <c r="BT366" s="31"/>
      <c r="CQ366" s="70"/>
      <c r="CR366" s="70"/>
      <c r="CS366" s="70">
        <f ca="1" t="shared" si="329"/>
        <v>0</v>
      </c>
      <c r="CT366" s="31"/>
      <c r="DQ366" s="70"/>
      <c r="DR366" s="70"/>
      <c r="DS366" s="70">
        <f ca="1" t="shared" si="330"/>
        <v>0</v>
      </c>
      <c r="DT366" s="31"/>
      <c r="EQ366" s="70"/>
      <c r="ER366" s="70"/>
      <c r="ES366" s="70">
        <f ca="1" t="shared" si="331"/>
        <v>0</v>
      </c>
      <c r="ET366" s="31"/>
      <c r="FQ366" s="70"/>
      <c r="FR366" s="70"/>
      <c r="FS366" s="70">
        <f ca="1" t="shared" si="332"/>
        <v>0</v>
      </c>
      <c r="FT366" s="31"/>
      <c r="GQ366" s="70"/>
      <c r="GR366" s="70"/>
      <c r="GS366" s="70">
        <f ca="1" t="shared" si="333"/>
        <v>0</v>
      </c>
      <c r="GT366" s="31"/>
      <c r="HQ366" s="70"/>
      <c r="HR366" s="70"/>
      <c r="HS366" s="70">
        <f ca="1" t="shared" si="334"/>
        <v>0</v>
      </c>
      <c r="HT366" s="31"/>
    </row>
    <row r="367" spans="1:228">
      <c r="A367" s="22" t="str">
        <f>IF(OR(使用指南!$E$30="",比赛操作!$C$10="",$E367=""),"",ROW())</f>
        <v/>
      </c>
      <c r="B367" s="22" t="str">
        <f>IF(OR(使用指南!$E$30="",比赛操作!$C$10="",$E367=""),"",RANK($A367,$A$3:$A$514,1))</f>
        <v/>
      </c>
      <c r="C367" s="22" t="str">
        <f ca="1">IF(OR(使用指南!$E$30="",比赛操作!$C$10="",$E367=""),"",IF(比赛操作!$C$10="抽签编排",RAND(),ROW()-2))</f>
        <v/>
      </c>
      <c r="D367" s="22" t="str">
        <f ca="1" t="shared" si="335"/>
        <v/>
      </c>
      <c r="E367" s="31"/>
      <c r="F367" s="22" t="str">
        <f ca="1">IF(OR(使用指南!$E$30&lt;&gt;"√",COUNTA($E$3:$E$514)&lt;ROW()-2,COUNTBLANK($C$3:$C$514)=512),"",ROW()-2)</f>
        <v/>
      </c>
      <c r="G367" s="22" t="str">
        <f ca="1" t="shared" si="336"/>
        <v/>
      </c>
      <c r="H367" s="31" t="str">
        <f ca="1" t="shared" si="337"/>
        <v/>
      </c>
      <c r="I367" s="31"/>
      <c r="K367" s="22" t="str">
        <f ca="1">IF(OR(使用指南!$E$30&lt;&gt;"√",$F367=""),"",$F367)</f>
        <v/>
      </c>
      <c r="L367" s="22" t="str">
        <f ca="1" t="shared" si="338"/>
        <v/>
      </c>
      <c r="M367" s="39"/>
      <c r="N367" s="39"/>
      <c r="O367" s="39"/>
      <c r="P367" s="66" t="str">
        <f ca="1">IF($K367="","",IF(T367&lt;&gt;"","/",IF(比赛操作!$C$10="手动编排",$M367+$N367,IF(比赛操作!$C$10="抽签编排",417-VLOOKUP(L367,I:K,3,0)))))</f>
        <v/>
      </c>
      <c r="Q367" s="33" t="str">
        <f ca="1">IF($K367="","",IF(T367&lt;&gt;"","/",RANK($P367,$P$3:$P$434)+COUNTIF($P$3:$P367,$P367)-1))</f>
        <v/>
      </c>
      <c r="R367" s="33" t="str">
        <f ca="1" t="shared" si="339"/>
        <v/>
      </c>
      <c r="S367" s="70">
        <f ca="1" t="shared" si="340"/>
        <v>0</v>
      </c>
      <c r="T367" s="31"/>
      <c r="U367" s="67" t="str">
        <f ca="1" t="shared" si="373"/>
        <v/>
      </c>
      <c r="V367" s="67" t="str">
        <f ca="1" t="shared" si="374"/>
        <v/>
      </c>
      <c r="W367" s="67" t="str">
        <f ca="1" t="shared" si="375"/>
        <v/>
      </c>
      <c r="X367" s="67" t="str">
        <f ca="1" t="shared" si="376"/>
        <v/>
      </c>
      <c r="Y367" s="67" t="str">
        <f ca="1" t="shared" si="377"/>
        <v/>
      </c>
      <c r="Z367" s="67" t="str">
        <f ca="1" t="shared" si="378"/>
        <v/>
      </c>
      <c r="AA367" s="67" t="str">
        <f ca="1" t="shared" si="379"/>
        <v/>
      </c>
      <c r="AB367" s="67" t="str">
        <f ca="1" t="shared" si="380"/>
        <v/>
      </c>
      <c r="AQ367" s="70"/>
      <c r="AR367" s="70"/>
      <c r="AS367" s="70">
        <f ca="1" t="shared" si="327"/>
        <v>0</v>
      </c>
      <c r="AT367" s="31"/>
      <c r="BQ367" s="70"/>
      <c r="BR367" s="70"/>
      <c r="BS367" s="70">
        <f ca="1" t="shared" si="328"/>
        <v>0</v>
      </c>
      <c r="BT367" s="31"/>
      <c r="CQ367" s="70"/>
      <c r="CR367" s="70"/>
      <c r="CS367" s="70">
        <f ca="1" t="shared" si="329"/>
        <v>0</v>
      </c>
      <c r="CT367" s="31"/>
      <c r="DQ367" s="70"/>
      <c r="DR367" s="70"/>
      <c r="DS367" s="70">
        <f ca="1" t="shared" si="330"/>
        <v>0</v>
      </c>
      <c r="DT367" s="31"/>
      <c r="EQ367" s="70"/>
      <c r="ER367" s="70"/>
      <c r="ES367" s="70">
        <f ca="1" t="shared" si="331"/>
        <v>0</v>
      </c>
      <c r="ET367" s="31"/>
      <c r="FQ367" s="70"/>
      <c r="FR367" s="70"/>
      <c r="FS367" s="70">
        <f ca="1" t="shared" si="332"/>
        <v>0</v>
      </c>
      <c r="FT367" s="31"/>
      <c r="GQ367" s="70"/>
      <c r="GR367" s="70"/>
      <c r="GS367" s="70">
        <f ca="1" t="shared" si="333"/>
        <v>0</v>
      </c>
      <c r="GT367" s="31"/>
      <c r="HQ367" s="70"/>
      <c r="HR367" s="70"/>
      <c r="HS367" s="70">
        <f ca="1" t="shared" si="334"/>
        <v>0</v>
      </c>
      <c r="HT367" s="31"/>
    </row>
    <row r="368" spans="1:228">
      <c r="A368" s="22" t="str">
        <f>IF(OR(使用指南!$E$30="",比赛操作!$C$10="",$E368=""),"",ROW())</f>
        <v/>
      </c>
      <c r="B368" s="22" t="str">
        <f>IF(OR(使用指南!$E$30="",比赛操作!$C$10="",$E368=""),"",RANK($A368,$A$3:$A$514,1))</f>
        <v/>
      </c>
      <c r="C368" s="22" t="str">
        <f ca="1">IF(OR(使用指南!$E$30="",比赛操作!$C$10="",$E368=""),"",IF(比赛操作!$C$10="抽签编排",RAND(),ROW()-2))</f>
        <v/>
      </c>
      <c r="D368" s="22" t="str">
        <f ca="1" t="shared" si="335"/>
        <v/>
      </c>
      <c r="E368" s="31"/>
      <c r="F368" s="22" t="str">
        <f ca="1">IF(OR(使用指南!$E$30&lt;&gt;"√",COUNTA($E$3:$E$514)&lt;ROW()-2,COUNTBLANK($C$3:$C$514)=512),"",ROW()-2)</f>
        <v/>
      </c>
      <c r="G368" s="22" t="str">
        <f ca="1" t="shared" si="336"/>
        <v/>
      </c>
      <c r="H368" s="31" t="str">
        <f ca="1" t="shared" si="337"/>
        <v/>
      </c>
      <c r="I368" s="31"/>
      <c r="K368" s="22" t="str">
        <f ca="1">IF(OR(使用指南!$E$30&lt;&gt;"√",$F368=""),"",$F368)</f>
        <v/>
      </c>
      <c r="L368" s="22" t="str">
        <f ca="1" t="shared" si="338"/>
        <v/>
      </c>
      <c r="M368" s="39"/>
      <c r="N368" s="39"/>
      <c r="O368" s="39"/>
      <c r="P368" s="66" t="str">
        <f ca="1">IF($K368="","",IF(T368&lt;&gt;"","/",IF(比赛操作!$C$10="手动编排",$M368+$N368,IF(比赛操作!$C$10="抽签编排",417-VLOOKUP(L368,I:K,3,0)))))</f>
        <v/>
      </c>
      <c r="Q368" s="33" t="str">
        <f ca="1">IF($K368="","",IF(T368&lt;&gt;"","/",RANK($P368,$P$3:$P$434)+COUNTIF($P$3:$P368,$P368)-1))</f>
        <v/>
      </c>
      <c r="R368" s="33" t="str">
        <f ca="1" t="shared" si="339"/>
        <v/>
      </c>
      <c r="S368" s="70">
        <f ca="1" t="shared" si="340"/>
        <v>0</v>
      </c>
      <c r="T368" s="31"/>
      <c r="U368" s="67" t="str">
        <f ca="1" t="shared" si="373"/>
        <v/>
      </c>
      <c r="V368" s="67" t="str">
        <f ca="1" t="shared" si="374"/>
        <v/>
      </c>
      <c r="W368" s="67" t="str">
        <f ca="1" t="shared" si="375"/>
        <v/>
      </c>
      <c r="X368" s="67" t="str">
        <f ca="1" t="shared" si="376"/>
        <v/>
      </c>
      <c r="Y368" s="67" t="str">
        <f ca="1" t="shared" si="377"/>
        <v/>
      </c>
      <c r="Z368" s="67" t="str">
        <f ca="1" t="shared" si="378"/>
        <v/>
      </c>
      <c r="AA368" s="67" t="str">
        <f ca="1" t="shared" si="379"/>
        <v/>
      </c>
      <c r="AB368" s="67" t="str">
        <f ca="1" t="shared" si="380"/>
        <v/>
      </c>
      <c r="AQ368" s="70"/>
      <c r="AR368" s="70"/>
      <c r="AS368" s="70">
        <f ca="1" t="shared" si="327"/>
        <v>0</v>
      </c>
      <c r="AT368" s="31"/>
      <c r="BQ368" s="70"/>
      <c r="BR368" s="70"/>
      <c r="BS368" s="70">
        <f ca="1" t="shared" si="328"/>
        <v>0</v>
      </c>
      <c r="BT368" s="31"/>
      <c r="CQ368" s="70"/>
      <c r="CR368" s="70"/>
      <c r="CS368" s="70">
        <f ca="1" t="shared" si="329"/>
        <v>0</v>
      </c>
      <c r="CT368" s="31"/>
      <c r="DQ368" s="70"/>
      <c r="DR368" s="70"/>
      <c r="DS368" s="70">
        <f ca="1" t="shared" si="330"/>
        <v>0</v>
      </c>
      <c r="DT368" s="31"/>
      <c r="EQ368" s="70"/>
      <c r="ER368" s="70"/>
      <c r="ES368" s="70">
        <f ca="1" t="shared" si="331"/>
        <v>0</v>
      </c>
      <c r="ET368" s="31"/>
      <c r="FQ368" s="70"/>
      <c r="FR368" s="70"/>
      <c r="FS368" s="70">
        <f ca="1" t="shared" si="332"/>
        <v>0</v>
      </c>
      <c r="FT368" s="31"/>
      <c r="GQ368" s="70"/>
      <c r="GR368" s="70"/>
      <c r="GS368" s="70">
        <f ca="1" t="shared" si="333"/>
        <v>0</v>
      </c>
      <c r="GT368" s="31"/>
      <c r="HQ368" s="70"/>
      <c r="HR368" s="70"/>
      <c r="HS368" s="70">
        <f ca="1" t="shared" si="334"/>
        <v>0</v>
      </c>
      <c r="HT368" s="31"/>
    </row>
    <row r="369" spans="1:228">
      <c r="A369" s="22" t="str">
        <f>IF(OR(使用指南!$E$30="",比赛操作!$C$10="",$E369=""),"",ROW())</f>
        <v/>
      </c>
      <c r="B369" s="22" t="str">
        <f>IF(OR(使用指南!$E$30="",比赛操作!$C$10="",$E369=""),"",RANK($A369,$A$3:$A$514,1))</f>
        <v/>
      </c>
      <c r="C369" s="22" t="str">
        <f ca="1">IF(OR(使用指南!$E$30="",比赛操作!$C$10="",$E369=""),"",IF(比赛操作!$C$10="抽签编排",RAND(),ROW()-2))</f>
        <v/>
      </c>
      <c r="D369" s="22" t="str">
        <f ca="1" t="shared" si="335"/>
        <v/>
      </c>
      <c r="E369" s="31"/>
      <c r="F369" s="22" t="str">
        <f ca="1">IF(OR(使用指南!$E$30&lt;&gt;"√",COUNTA($E$3:$E$514)&lt;ROW()-2,COUNTBLANK($C$3:$C$514)=512),"",ROW()-2)</f>
        <v/>
      </c>
      <c r="G369" s="22" t="str">
        <f ca="1" t="shared" si="336"/>
        <v/>
      </c>
      <c r="H369" s="31" t="str">
        <f ca="1" t="shared" si="337"/>
        <v/>
      </c>
      <c r="I369" s="31"/>
      <c r="K369" s="22" t="str">
        <f ca="1">IF(OR(使用指南!$E$30&lt;&gt;"√",$F369=""),"",$F369)</f>
        <v/>
      </c>
      <c r="L369" s="22" t="str">
        <f ca="1" t="shared" si="338"/>
        <v/>
      </c>
      <c r="M369" s="39"/>
      <c r="N369" s="39"/>
      <c r="O369" s="39"/>
      <c r="P369" s="66" t="str">
        <f ca="1">IF($K369="","",IF(T369&lt;&gt;"","/",IF(比赛操作!$C$10="手动编排",$M369+$N369,IF(比赛操作!$C$10="抽签编排",417-VLOOKUP(L369,I:K,3,0)))))</f>
        <v/>
      </c>
      <c r="Q369" s="33" t="str">
        <f ca="1">IF($K369="","",IF(T369&lt;&gt;"","/",RANK($P369,$P$3:$P$434)+COUNTIF($P$3:$P369,$P369)-1))</f>
        <v/>
      </c>
      <c r="R369" s="33" t="str">
        <f ca="1" t="shared" si="339"/>
        <v/>
      </c>
      <c r="S369" s="70">
        <f ca="1" t="shared" si="340"/>
        <v>0</v>
      </c>
      <c r="T369" s="31"/>
      <c r="U369" s="67" t="str">
        <f ca="1" t="shared" si="373"/>
        <v/>
      </c>
      <c r="V369" s="67" t="str">
        <f ca="1" t="shared" si="374"/>
        <v/>
      </c>
      <c r="W369" s="67" t="str">
        <f ca="1" t="shared" si="375"/>
        <v/>
      </c>
      <c r="X369" s="67" t="str">
        <f ca="1" t="shared" si="376"/>
        <v/>
      </c>
      <c r="Y369" s="67" t="str">
        <f ca="1" t="shared" si="377"/>
        <v/>
      </c>
      <c r="Z369" s="67" t="str">
        <f ca="1" t="shared" si="378"/>
        <v/>
      </c>
      <c r="AA369" s="67" t="str">
        <f ca="1" t="shared" si="379"/>
        <v/>
      </c>
      <c r="AB369" s="67" t="str">
        <f ca="1" t="shared" si="380"/>
        <v/>
      </c>
      <c r="AQ369" s="70"/>
      <c r="AR369" s="70"/>
      <c r="AS369" s="70">
        <f ca="1" t="shared" si="327"/>
        <v>0</v>
      </c>
      <c r="AT369" s="31"/>
      <c r="BQ369" s="70"/>
      <c r="BR369" s="70"/>
      <c r="BS369" s="70">
        <f ca="1" t="shared" si="328"/>
        <v>0</v>
      </c>
      <c r="BT369" s="31"/>
      <c r="CQ369" s="70"/>
      <c r="CR369" s="70"/>
      <c r="CS369" s="70">
        <f ca="1" t="shared" si="329"/>
        <v>0</v>
      </c>
      <c r="CT369" s="31"/>
      <c r="DQ369" s="70"/>
      <c r="DR369" s="70"/>
      <c r="DS369" s="70">
        <f ca="1" t="shared" si="330"/>
        <v>0</v>
      </c>
      <c r="DT369" s="31"/>
      <c r="EQ369" s="70"/>
      <c r="ER369" s="70"/>
      <c r="ES369" s="70">
        <f ca="1" t="shared" si="331"/>
        <v>0</v>
      </c>
      <c r="ET369" s="31"/>
      <c r="FQ369" s="70"/>
      <c r="FR369" s="70"/>
      <c r="FS369" s="70">
        <f ca="1" t="shared" si="332"/>
        <v>0</v>
      </c>
      <c r="FT369" s="31"/>
      <c r="GQ369" s="70"/>
      <c r="GR369" s="70"/>
      <c r="GS369" s="70">
        <f ca="1" t="shared" si="333"/>
        <v>0</v>
      </c>
      <c r="GT369" s="31"/>
      <c r="HQ369" s="70"/>
      <c r="HR369" s="70"/>
      <c r="HS369" s="70">
        <f ca="1" t="shared" si="334"/>
        <v>0</v>
      </c>
      <c r="HT369" s="31"/>
    </row>
    <row r="370" spans="1:228">
      <c r="A370" s="22" t="str">
        <f>IF(OR(使用指南!$E$30="",比赛操作!$C$10="",$E370=""),"",ROW())</f>
        <v/>
      </c>
      <c r="B370" s="22" t="str">
        <f>IF(OR(使用指南!$E$30="",比赛操作!$C$10="",$E370=""),"",RANK($A370,$A$3:$A$514,1))</f>
        <v/>
      </c>
      <c r="C370" s="22" t="str">
        <f ca="1">IF(OR(使用指南!$E$30="",比赛操作!$C$10="",$E370=""),"",IF(比赛操作!$C$10="抽签编排",RAND(),ROW()-2))</f>
        <v/>
      </c>
      <c r="D370" s="22" t="str">
        <f ca="1" t="shared" si="335"/>
        <v/>
      </c>
      <c r="E370" s="31"/>
      <c r="F370" s="22" t="str">
        <f ca="1">IF(OR(使用指南!$E$30&lt;&gt;"√",COUNTA($E$3:$E$514)&lt;ROW()-2,COUNTBLANK($C$3:$C$514)=512),"",ROW()-2)</f>
        <v/>
      </c>
      <c r="G370" s="22" t="str">
        <f ca="1" t="shared" si="336"/>
        <v/>
      </c>
      <c r="H370" s="31" t="str">
        <f ca="1" t="shared" si="337"/>
        <v/>
      </c>
      <c r="I370" s="31"/>
      <c r="K370" s="22" t="str">
        <f ca="1">IF(OR(使用指南!$E$30&lt;&gt;"√",$F370=""),"",$F370)</f>
        <v/>
      </c>
      <c r="L370" s="22" t="str">
        <f ca="1" t="shared" si="338"/>
        <v/>
      </c>
      <c r="M370" s="39"/>
      <c r="N370" s="39"/>
      <c r="O370" s="39"/>
      <c r="P370" s="66" t="str">
        <f ca="1">IF($K370="","",IF(T370&lt;&gt;"","/",IF(比赛操作!$C$10="手动编排",$M370+$N370,IF(比赛操作!$C$10="抽签编排",417-VLOOKUP(L370,I:K,3,0)))))</f>
        <v/>
      </c>
      <c r="Q370" s="33" t="str">
        <f ca="1">IF($K370="","",IF(T370&lt;&gt;"","/",RANK($P370,$P$3:$P$434)+COUNTIF($P$3:$P370,$P370)-1))</f>
        <v/>
      </c>
      <c r="R370" s="33" t="str">
        <f ca="1" t="shared" si="339"/>
        <v/>
      </c>
      <c r="S370" s="70">
        <f ca="1" t="shared" si="340"/>
        <v>0</v>
      </c>
      <c r="T370" s="31"/>
      <c r="U370" s="67" t="str">
        <f ca="1" t="shared" si="373"/>
        <v/>
      </c>
      <c r="V370" s="67" t="str">
        <f ca="1" t="shared" si="374"/>
        <v/>
      </c>
      <c r="W370" s="67" t="str">
        <f ca="1" t="shared" si="375"/>
        <v/>
      </c>
      <c r="X370" s="67" t="str">
        <f ca="1" t="shared" si="376"/>
        <v/>
      </c>
      <c r="Y370" s="67" t="str">
        <f ca="1" t="shared" si="377"/>
        <v/>
      </c>
      <c r="Z370" s="67" t="str">
        <f ca="1" t="shared" si="378"/>
        <v/>
      </c>
      <c r="AA370" s="67" t="str">
        <f ca="1" t="shared" si="379"/>
        <v/>
      </c>
      <c r="AB370" s="67" t="str">
        <f ca="1" t="shared" si="380"/>
        <v/>
      </c>
      <c r="AQ370" s="70"/>
      <c r="AR370" s="70"/>
      <c r="AS370" s="70">
        <f ca="1" t="shared" si="327"/>
        <v>0</v>
      </c>
      <c r="AT370" s="31"/>
      <c r="BQ370" s="70"/>
      <c r="BR370" s="70"/>
      <c r="BS370" s="70">
        <f ca="1" t="shared" si="328"/>
        <v>0</v>
      </c>
      <c r="BT370" s="31"/>
      <c r="CQ370" s="70"/>
      <c r="CR370" s="70"/>
      <c r="CS370" s="70">
        <f ca="1" t="shared" si="329"/>
        <v>0</v>
      </c>
      <c r="CT370" s="31"/>
      <c r="DQ370" s="70"/>
      <c r="DR370" s="70"/>
      <c r="DS370" s="70">
        <f ca="1" t="shared" si="330"/>
        <v>0</v>
      </c>
      <c r="DT370" s="31"/>
      <c r="EQ370" s="70"/>
      <c r="ER370" s="70"/>
      <c r="ES370" s="70">
        <f ca="1" t="shared" si="331"/>
        <v>0</v>
      </c>
      <c r="ET370" s="31"/>
      <c r="FQ370" s="70"/>
      <c r="FR370" s="70"/>
      <c r="FS370" s="70">
        <f ca="1" t="shared" si="332"/>
        <v>0</v>
      </c>
      <c r="FT370" s="31"/>
      <c r="GQ370" s="70"/>
      <c r="GR370" s="70"/>
      <c r="GS370" s="70">
        <f ca="1" t="shared" si="333"/>
        <v>0</v>
      </c>
      <c r="GT370" s="31"/>
      <c r="HQ370" s="70"/>
      <c r="HR370" s="70"/>
      <c r="HS370" s="70">
        <f ca="1" t="shared" si="334"/>
        <v>0</v>
      </c>
      <c r="HT370" s="31"/>
    </row>
    <row r="371" spans="1:228">
      <c r="A371" s="22" t="str">
        <f>IF(OR(使用指南!$E$30="",比赛操作!$C$10="",$E371=""),"",ROW())</f>
        <v/>
      </c>
      <c r="B371" s="22" t="str">
        <f>IF(OR(使用指南!$E$30="",比赛操作!$C$10="",$E371=""),"",RANK($A371,$A$3:$A$514,1))</f>
        <v/>
      </c>
      <c r="C371" s="22" t="str">
        <f ca="1">IF(OR(使用指南!$E$30="",比赛操作!$C$10="",$E371=""),"",IF(比赛操作!$C$10="抽签编排",RAND(),ROW()-2))</f>
        <v/>
      </c>
      <c r="D371" s="22" t="str">
        <f ca="1" t="shared" si="335"/>
        <v/>
      </c>
      <c r="E371" s="31"/>
      <c r="F371" s="22" t="str">
        <f ca="1">IF(OR(使用指南!$E$30&lt;&gt;"√",COUNTA($E$3:$E$514)&lt;ROW()-2,COUNTBLANK($C$3:$C$514)=512),"",ROW()-2)</f>
        <v/>
      </c>
      <c r="G371" s="22" t="str">
        <f ca="1" t="shared" si="336"/>
        <v/>
      </c>
      <c r="H371" s="31" t="str">
        <f ca="1" t="shared" si="337"/>
        <v/>
      </c>
      <c r="I371" s="31"/>
      <c r="K371" s="22" t="str">
        <f ca="1">IF(OR(使用指南!$E$30&lt;&gt;"√",$F371=""),"",$F371)</f>
        <v/>
      </c>
      <c r="L371" s="22" t="str">
        <f ca="1" t="shared" si="338"/>
        <v/>
      </c>
      <c r="M371" s="39"/>
      <c r="N371" s="39"/>
      <c r="O371" s="39"/>
      <c r="P371" s="66" t="str">
        <f ca="1">IF($K371="","",IF(T371&lt;&gt;"","/",IF(比赛操作!$C$10="手动编排",$M371+$N371,IF(比赛操作!$C$10="抽签编排",417-VLOOKUP(L371,I:K,3,0)))))</f>
        <v/>
      </c>
      <c r="Q371" s="33" t="str">
        <f ca="1">IF($K371="","",IF(T371&lt;&gt;"","/",RANK($P371,$P$3:$P$434)+COUNTIF($P$3:$P371,$P371)-1))</f>
        <v/>
      </c>
      <c r="R371" s="33" t="str">
        <f ca="1" t="shared" si="339"/>
        <v/>
      </c>
      <c r="S371" s="70">
        <f ca="1" t="shared" si="340"/>
        <v>0</v>
      </c>
      <c r="T371" s="31"/>
      <c r="U371" s="67" t="str">
        <f ca="1" t="shared" si="373"/>
        <v/>
      </c>
      <c r="V371" s="67" t="str">
        <f ca="1" t="shared" si="374"/>
        <v/>
      </c>
      <c r="W371" s="67" t="str">
        <f ca="1" t="shared" si="375"/>
        <v/>
      </c>
      <c r="X371" s="67" t="str">
        <f ca="1" t="shared" si="376"/>
        <v/>
      </c>
      <c r="Y371" s="67" t="str">
        <f ca="1" t="shared" si="377"/>
        <v/>
      </c>
      <c r="Z371" s="67" t="str">
        <f ca="1" t="shared" si="378"/>
        <v/>
      </c>
      <c r="AA371" s="67" t="str">
        <f ca="1" t="shared" si="379"/>
        <v/>
      </c>
      <c r="AB371" s="67" t="str">
        <f ca="1" t="shared" si="380"/>
        <v/>
      </c>
      <c r="AQ371" s="70"/>
      <c r="AR371" s="70"/>
      <c r="AS371" s="70">
        <f ca="1" t="shared" si="327"/>
        <v>0</v>
      </c>
      <c r="AT371" s="31"/>
      <c r="BQ371" s="70"/>
      <c r="BR371" s="70"/>
      <c r="BS371" s="70">
        <f ca="1" t="shared" si="328"/>
        <v>0</v>
      </c>
      <c r="BT371" s="31"/>
      <c r="CQ371" s="70"/>
      <c r="CR371" s="70"/>
      <c r="CS371" s="70">
        <f ca="1" t="shared" si="329"/>
        <v>0</v>
      </c>
      <c r="CT371" s="31"/>
      <c r="DQ371" s="70"/>
      <c r="DR371" s="70"/>
      <c r="DS371" s="70">
        <f ca="1" t="shared" si="330"/>
        <v>0</v>
      </c>
      <c r="DT371" s="31"/>
      <c r="EQ371" s="70"/>
      <c r="ER371" s="70"/>
      <c r="ES371" s="70">
        <f ca="1" t="shared" si="331"/>
        <v>0</v>
      </c>
      <c r="ET371" s="31"/>
      <c r="FQ371" s="70"/>
      <c r="FR371" s="70"/>
      <c r="FS371" s="70">
        <f ca="1" t="shared" si="332"/>
        <v>0</v>
      </c>
      <c r="FT371" s="31"/>
      <c r="GQ371" s="70"/>
      <c r="GR371" s="70"/>
      <c r="GS371" s="70">
        <f ca="1" t="shared" si="333"/>
        <v>0</v>
      </c>
      <c r="GT371" s="31"/>
      <c r="HQ371" s="70"/>
      <c r="HR371" s="70"/>
      <c r="HS371" s="70">
        <f ca="1" t="shared" si="334"/>
        <v>0</v>
      </c>
      <c r="HT371" s="31"/>
    </row>
    <row r="372" spans="1:228">
      <c r="A372" s="22" t="str">
        <f>IF(OR(使用指南!$E$30="",比赛操作!$C$10="",$E372=""),"",ROW())</f>
        <v/>
      </c>
      <c r="B372" s="22" t="str">
        <f>IF(OR(使用指南!$E$30="",比赛操作!$C$10="",$E372=""),"",RANK($A372,$A$3:$A$514,1))</f>
        <v/>
      </c>
      <c r="C372" s="22" t="str">
        <f ca="1">IF(OR(使用指南!$E$30="",比赛操作!$C$10="",$E372=""),"",IF(比赛操作!$C$10="抽签编排",RAND(),ROW()-2))</f>
        <v/>
      </c>
      <c r="D372" s="22" t="str">
        <f ca="1" t="shared" si="335"/>
        <v/>
      </c>
      <c r="E372" s="31"/>
      <c r="F372" s="22" t="str">
        <f ca="1">IF(OR(使用指南!$E$30&lt;&gt;"√",COUNTA($E$3:$E$514)&lt;ROW()-2,COUNTBLANK($C$3:$C$514)=512),"",ROW()-2)</f>
        <v/>
      </c>
      <c r="G372" s="22" t="str">
        <f ca="1" t="shared" si="336"/>
        <v/>
      </c>
      <c r="H372" s="31" t="str">
        <f ca="1" t="shared" si="337"/>
        <v/>
      </c>
      <c r="I372" s="31"/>
      <c r="K372" s="22" t="str">
        <f ca="1">IF(OR(使用指南!$E$30&lt;&gt;"√",$F372=""),"",$F372)</f>
        <v/>
      </c>
      <c r="L372" s="22" t="str">
        <f ca="1" t="shared" si="338"/>
        <v/>
      </c>
      <c r="M372" s="39"/>
      <c r="N372" s="39"/>
      <c r="O372" s="39"/>
      <c r="P372" s="66" t="str">
        <f ca="1">IF($K372="","",IF(T372&lt;&gt;"","/",IF(比赛操作!$C$10="手动编排",$M372+$N372,IF(比赛操作!$C$10="抽签编排",417-VLOOKUP(L372,I:K,3,0)))))</f>
        <v/>
      </c>
      <c r="Q372" s="33" t="str">
        <f ca="1">IF($K372="","",IF(T372&lt;&gt;"","/",RANK($P372,$P$3:$P$434)+COUNTIF($P$3:$P372,$P372)-1))</f>
        <v/>
      </c>
      <c r="R372" s="33" t="str">
        <f ca="1" t="shared" si="339"/>
        <v/>
      </c>
      <c r="S372" s="70">
        <f ca="1" t="shared" si="340"/>
        <v>0</v>
      </c>
      <c r="T372" s="31"/>
      <c r="U372" s="67" t="str">
        <f ca="1" t="shared" si="373"/>
        <v/>
      </c>
      <c r="V372" s="67" t="str">
        <f ca="1" t="shared" si="374"/>
        <v/>
      </c>
      <c r="W372" s="67" t="str">
        <f ca="1" t="shared" si="375"/>
        <v/>
      </c>
      <c r="X372" s="67" t="str">
        <f ca="1" t="shared" si="376"/>
        <v/>
      </c>
      <c r="Y372" s="67" t="str">
        <f ca="1" t="shared" si="377"/>
        <v/>
      </c>
      <c r="Z372" s="67" t="str">
        <f ca="1" t="shared" si="378"/>
        <v/>
      </c>
      <c r="AA372" s="67" t="str">
        <f ca="1" t="shared" si="379"/>
        <v/>
      </c>
      <c r="AB372" s="67" t="str">
        <f ca="1" t="shared" si="380"/>
        <v/>
      </c>
      <c r="AQ372" s="70"/>
      <c r="AR372" s="70"/>
      <c r="AS372" s="70">
        <f ca="1" t="shared" si="327"/>
        <v>0</v>
      </c>
      <c r="AT372" s="31"/>
      <c r="BQ372" s="70"/>
      <c r="BR372" s="70"/>
      <c r="BS372" s="70">
        <f ca="1" t="shared" si="328"/>
        <v>0</v>
      </c>
      <c r="BT372" s="31"/>
      <c r="CQ372" s="70"/>
      <c r="CR372" s="70"/>
      <c r="CS372" s="70">
        <f ca="1" t="shared" si="329"/>
        <v>0</v>
      </c>
      <c r="CT372" s="31"/>
      <c r="DQ372" s="70"/>
      <c r="DR372" s="70"/>
      <c r="DS372" s="70">
        <f ca="1" t="shared" si="330"/>
        <v>0</v>
      </c>
      <c r="DT372" s="31"/>
      <c r="EQ372" s="70"/>
      <c r="ER372" s="70"/>
      <c r="ES372" s="70">
        <f ca="1" t="shared" si="331"/>
        <v>0</v>
      </c>
      <c r="ET372" s="31"/>
      <c r="FQ372" s="70"/>
      <c r="FR372" s="70"/>
      <c r="FS372" s="70">
        <f ca="1" t="shared" si="332"/>
        <v>0</v>
      </c>
      <c r="FT372" s="31"/>
      <c r="GQ372" s="70"/>
      <c r="GR372" s="70"/>
      <c r="GS372" s="70">
        <f ca="1" t="shared" si="333"/>
        <v>0</v>
      </c>
      <c r="GT372" s="31"/>
      <c r="HQ372" s="70"/>
      <c r="HR372" s="70"/>
      <c r="HS372" s="70">
        <f ca="1" t="shared" si="334"/>
        <v>0</v>
      </c>
      <c r="HT372" s="31"/>
    </row>
    <row r="373" spans="1:228">
      <c r="A373" s="22" t="str">
        <f>IF(OR(使用指南!$E$30="",比赛操作!$C$10="",$E373=""),"",ROW())</f>
        <v/>
      </c>
      <c r="B373" s="22" t="str">
        <f>IF(OR(使用指南!$E$30="",比赛操作!$C$10="",$E373=""),"",RANK($A373,$A$3:$A$514,1))</f>
        <v/>
      </c>
      <c r="C373" s="22" t="str">
        <f ca="1">IF(OR(使用指南!$E$30="",比赛操作!$C$10="",$E373=""),"",IF(比赛操作!$C$10="抽签编排",RAND(),ROW()-2))</f>
        <v/>
      </c>
      <c r="D373" s="22" t="str">
        <f ca="1" t="shared" si="335"/>
        <v/>
      </c>
      <c r="E373" s="31"/>
      <c r="F373" s="22" t="str">
        <f ca="1">IF(OR(使用指南!$E$30&lt;&gt;"√",COUNTA($E$3:$E$514)&lt;ROW()-2,COUNTBLANK($C$3:$C$514)=512),"",ROW()-2)</f>
        <v/>
      </c>
      <c r="G373" s="22" t="str">
        <f ca="1" t="shared" si="336"/>
        <v/>
      </c>
      <c r="H373" s="31" t="str">
        <f ca="1" t="shared" si="337"/>
        <v/>
      </c>
      <c r="I373" s="31"/>
      <c r="K373" s="22" t="str">
        <f ca="1">IF(OR(使用指南!$E$30&lt;&gt;"√",$F373=""),"",$F373)</f>
        <v/>
      </c>
      <c r="L373" s="22" t="str">
        <f ca="1" t="shared" si="338"/>
        <v/>
      </c>
      <c r="M373" s="39"/>
      <c r="N373" s="39"/>
      <c r="O373" s="39"/>
      <c r="P373" s="66" t="str">
        <f ca="1">IF($K373="","",IF(T373&lt;&gt;"","/",IF(比赛操作!$C$10="手动编排",$M373+$N373,IF(比赛操作!$C$10="抽签编排",417-VLOOKUP(L373,I:K,3,0)))))</f>
        <v/>
      </c>
      <c r="Q373" s="33" t="str">
        <f ca="1">IF($K373="","",IF(T373&lt;&gt;"","/",RANK($P373,$P$3:$P$434)+COUNTIF($P$3:$P373,$P373)-1))</f>
        <v/>
      </c>
      <c r="R373" s="33" t="str">
        <f ca="1" t="shared" si="339"/>
        <v/>
      </c>
      <c r="S373" s="70">
        <f ca="1" t="shared" si="340"/>
        <v>0</v>
      </c>
      <c r="T373" s="31"/>
      <c r="U373" s="67" t="str">
        <f ca="1" t="shared" si="373"/>
        <v/>
      </c>
      <c r="V373" s="67" t="str">
        <f ca="1" t="shared" si="374"/>
        <v/>
      </c>
      <c r="W373" s="67" t="str">
        <f ca="1" t="shared" si="375"/>
        <v/>
      </c>
      <c r="X373" s="67" t="str">
        <f ca="1" t="shared" si="376"/>
        <v/>
      </c>
      <c r="Y373" s="67" t="str">
        <f ca="1" t="shared" si="377"/>
        <v/>
      </c>
      <c r="Z373" s="67" t="str">
        <f ca="1" t="shared" si="378"/>
        <v/>
      </c>
      <c r="AA373" s="67" t="str">
        <f ca="1" t="shared" si="379"/>
        <v/>
      </c>
      <c r="AB373" s="67" t="str">
        <f ca="1" t="shared" si="380"/>
        <v/>
      </c>
      <c r="AQ373" s="70"/>
      <c r="AR373" s="70"/>
      <c r="AS373" s="70">
        <f ca="1" t="shared" si="327"/>
        <v>0</v>
      </c>
      <c r="AT373" s="31"/>
      <c r="BQ373" s="70"/>
      <c r="BR373" s="70"/>
      <c r="BS373" s="70">
        <f ca="1" t="shared" si="328"/>
        <v>0</v>
      </c>
      <c r="BT373" s="31"/>
      <c r="CQ373" s="70"/>
      <c r="CR373" s="70"/>
      <c r="CS373" s="70">
        <f ca="1" t="shared" si="329"/>
        <v>0</v>
      </c>
      <c r="CT373" s="31"/>
      <c r="DQ373" s="70"/>
      <c r="DR373" s="70"/>
      <c r="DS373" s="70">
        <f ca="1" t="shared" si="330"/>
        <v>0</v>
      </c>
      <c r="DT373" s="31"/>
      <c r="EQ373" s="70"/>
      <c r="ER373" s="70"/>
      <c r="ES373" s="70">
        <f ca="1" t="shared" si="331"/>
        <v>0</v>
      </c>
      <c r="ET373" s="31"/>
      <c r="FQ373" s="70"/>
      <c r="FR373" s="70"/>
      <c r="FS373" s="70">
        <f ca="1" t="shared" si="332"/>
        <v>0</v>
      </c>
      <c r="FT373" s="31"/>
      <c r="GQ373" s="70"/>
      <c r="GR373" s="70"/>
      <c r="GS373" s="70">
        <f ca="1" t="shared" si="333"/>
        <v>0</v>
      </c>
      <c r="GT373" s="31"/>
      <c r="HQ373" s="70"/>
      <c r="HR373" s="70"/>
      <c r="HS373" s="70">
        <f ca="1" t="shared" si="334"/>
        <v>0</v>
      </c>
      <c r="HT373" s="31"/>
    </row>
    <row r="374" spans="1:228">
      <c r="A374" s="22" t="str">
        <f>IF(OR(使用指南!$E$30="",比赛操作!$C$10="",$E374=""),"",ROW())</f>
        <v/>
      </c>
      <c r="B374" s="22" t="str">
        <f>IF(OR(使用指南!$E$30="",比赛操作!$C$10="",$E374=""),"",RANK($A374,$A$3:$A$514,1))</f>
        <v/>
      </c>
      <c r="C374" s="22" t="str">
        <f ca="1">IF(OR(使用指南!$E$30="",比赛操作!$C$10="",$E374=""),"",IF(比赛操作!$C$10="抽签编排",RAND(),ROW()-2))</f>
        <v/>
      </c>
      <c r="D374" s="22" t="str">
        <f ca="1" t="shared" si="335"/>
        <v/>
      </c>
      <c r="E374" s="31"/>
      <c r="F374" s="22" t="str">
        <f ca="1">IF(OR(使用指南!$E$30&lt;&gt;"√",COUNTA($E$3:$E$514)&lt;ROW()-2,COUNTBLANK($C$3:$C$514)=512),"",ROW()-2)</f>
        <v/>
      </c>
      <c r="G374" s="22" t="str">
        <f ca="1" t="shared" si="336"/>
        <v/>
      </c>
      <c r="H374" s="31" t="str">
        <f ca="1" t="shared" si="337"/>
        <v/>
      </c>
      <c r="I374" s="31"/>
      <c r="K374" s="22" t="str">
        <f ca="1">IF(OR(使用指南!$E$30&lt;&gt;"√",$F374=""),"",$F374)</f>
        <v/>
      </c>
      <c r="L374" s="22" t="str">
        <f ca="1" t="shared" si="338"/>
        <v/>
      </c>
      <c r="M374" s="39"/>
      <c r="N374" s="39"/>
      <c r="O374" s="39"/>
      <c r="P374" s="66" t="str">
        <f ca="1">IF($K374="","",IF(T374&lt;&gt;"","/",IF(比赛操作!$C$10="手动编排",$M374+$N374,IF(比赛操作!$C$10="抽签编排",417-VLOOKUP(L374,I:K,3,0)))))</f>
        <v/>
      </c>
      <c r="Q374" s="33" t="str">
        <f ca="1">IF($K374="","",IF(T374&lt;&gt;"","/",RANK($P374,$P$3:$P$434)+COUNTIF($P$3:$P374,$P374)-1))</f>
        <v/>
      </c>
      <c r="R374" s="33" t="str">
        <f ca="1" t="shared" si="339"/>
        <v/>
      </c>
      <c r="S374" s="70">
        <f ca="1" t="shared" si="340"/>
        <v>0</v>
      </c>
      <c r="T374" s="31"/>
      <c r="U374" s="67" t="str">
        <f ca="1" t="shared" ref="U374:U383" si="381">IF(INDIRECT(ADDRESS(ROW(),COLUMN($T:$T)+26*(COLUMN()-COLUMN($T:$T))))="","",INDIRECT(ADDRESS(ROW(),COLUMN($T:$T)+26*(COLUMN()-COLUMN($T:$T)))))</f>
        <v/>
      </c>
      <c r="V374" s="67" t="str">
        <f ca="1" t="shared" ref="V374:V383" si="382">IF(INDIRECT(ADDRESS(ROW(),COLUMN($T:$T)+26*(COLUMN()-COLUMN($T:$T))))="","",INDIRECT(ADDRESS(ROW(),COLUMN($T:$T)+26*(COLUMN()-COLUMN($T:$T)))))</f>
        <v/>
      </c>
      <c r="W374" s="67" t="str">
        <f ca="1" t="shared" ref="W374:W383" si="383">IF(INDIRECT(ADDRESS(ROW(),COLUMN($T:$T)+26*(COLUMN()-COLUMN($T:$T))))="","",INDIRECT(ADDRESS(ROW(),COLUMN($T:$T)+26*(COLUMN()-COLUMN($T:$T)))))</f>
        <v/>
      </c>
      <c r="X374" s="67" t="str">
        <f ca="1" t="shared" ref="X374:X383" si="384">IF(INDIRECT(ADDRESS(ROW(),COLUMN($T:$T)+26*(COLUMN()-COLUMN($T:$T))))="","",INDIRECT(ADDRESS(ROW(),COLUMN($T:$T)+26*(COLUMN()-COLUMN($T:$T)))))</f>
        <v/>
      </c>
      <c r="Y374" s="67" t="str">
        <f ca="1" t="shared" ref="Y374:Y383" si="385">IF(INDIRECT(ADDRESS(ROW(),COLUMN($T:$T)+26*(COLUMN()-COLUMN($T:$T))))="","",INDIRECT(ADDRESS(ROW(),COLUMN($T:$T)+26*(COLUMN()-COLUMN($T:$T)))))</f>
        <v/>
      </c>
      <c r="Z374" s="67" t="str">
        <f ca="1" t="shared" ref="Z374:Z383" si="386">IF(INDIRECT(ADDRESS(ROW(),COLUMN($T:$T)+26*(COLUMN()-COLUMN($T:$T))))="","",INDIRECT(ADDRESS(ROW(),COLUMN($T:$T)+26*(COLUMN()-COLUMN($T:$T)))))</f>
        <v/>
      </c>
      <c r="AA374" s="67" t="str">
        <f ca="1" t="shared" ref="AA374:AA383" si="387">IF(INDIRECT(ADDRESS(ROW(),COLUMN($T:$T)+26*(COLUMN()-COLUMN($T:$T))))="","",INDIRECT(ADDRESS(ROW(),COLUMN($T:$T)+26*(COLUMN()-COLUMN($T:$T)))))</f>
        <v/>
      </c>
      <c r="AB374" s="67" t="str">
        <f ca="1" t="shared" ref="AB374:AB383" si="388">IF(INDIRECT(ADDRESS(ROW(),COLUMN($T:$T)+26*(COLUMN()-COLUMN($T:$T))))="","",INDIRECT(ADDRESS(ROW(),COLUMN($T:$T)+26*(COLUMN()-COLUMN($T:$T)))))</f>
        <v/>
      </c>
      <c r="AQ374" s="70"/>
      <c r="AR374" s="70"/>
      <c r="AS374" s="70">
        <f ca="1" t="shared" si="327"/>
        <v>0</v>
      </c>
      <c r="AT374" s="31"/>
      <c r="BQ374" s="70"/>
      <c r="BR374" s="70"/>
      <c r="BS374" s="70">
        <f ca="1" t="shared" si="328"/>
        <v>0</v>
      </c>
      <c r="BT374" s="31"/>
      <c r="CQ374" s="70"/>
      <c r="CR374" s="70"/>
      <c r="CS374" s="70">
        <f ca="1" t="shared" si="329"/>
        <v>0</v>
      </c>
      <c r="CT374" s="31"/>
      <c r="DQ374" s="70"/>
      <c r="DR374" s="70"/>
      <c r="DS374" s="70">
        <f ca="1" t="shared" si="330"/>
        <v>0</v>
      </c>
      <c r="DT374" s="31"/>
      <c r="EQ374" s="70"/>
      <c r="ER374" s="70"/>
      <c r="ES374" s="70">
        <f ca="1" t="shared" si="331"/>
        <v>0</v>
      </c>
      <c r="ET374" s="31"/>
      <c r="FQ374" s="70"/>
      <c r="FR374" s="70"/>
      <c r="FS374" s="70">
        <f ca="1" t="shared" si="332"/>
        <v>0</v>
      </c>
      <c r="FT374" s="31"/>
      <c r="GQ374" s="70"/>
      <c r="GR374" s="70"/>
      <c r="GS374" s="70">
        <f ca="1" t="shared" si="333"/>
        <v>0</v>
      </c>
      <c r="GT374" s="31"/>
      <c r="HQ374" s="70"/>
      <c r="HR374" s="70"/>
      <c r="HS374" s="70">
        <f ca="1" t="shared" si="334"/>
        <v>0</v>
      </c>
      <c r="HT374" s="31"/>
    </row>
    <row r="375" spans="1:228">
      <c r="A375" s="22" t="str">
        <f>IF(OR(使用指南!$E$30="",比赛操作!$C$10="",$E375=""),"",ROW())</f>
        <v/>
      </c>
      <c r="B375" s="22" t="str">
        <f>IF(OR(使用指南!$E$30="",比赛操作!$C$10="",$E375=""),"",RANK($A375,$A$3:$A$514,1))</f>
        <v/>
      </c>
      <c r="C375" s="22" t="str">
        <f ca="1">IF(OR(使用指南!$E$30="",比赛操作!$C$10="",$E375=""),"",IF(比赛操作!$C$10="抽签编排",RAND(),ROW()-2))</f>
        <v/>
      </c>
      <c r="D375" s="22" t="str">
        <f ca="1" t="shared" si="335"/>
        <v/>
      </c>
      <c r="E375" s="31"/>
      <c r="F375" s="22" t="str">
        <f ca="1">IF(OR(使用指南!$E$30&lt;&gt;"√",COUNTA($E$3:$E$514)&lt;ROW()-2,COUNTBLANK($C$3:$C$514)=512),"",ROW()-2)</f>
        <v/>
      </c>
      <c r="G375" s="22" t="str">
        <f ca="1" t="shared" si="336"/>
        <v/>
      </c>
      <c r="H375" s="31" t="str">
        <f ca="1" t="shared" si="337"/>
        <v/>
      </c>
      <c r="I375" s="31"/>
      <c r="K375" s="22" t="str">
        <f ca="1">IF(OR(使用指南!$E$30&lt;&gt;"√",$F375=""),"",$F375)</f>
        <v/>
      </c>
      <c r="L375" s="22" t="str">
        <f ca="1" t="shared" si="338"/>
        <v/>
      </c>
      <c r="M375" s="39"/>
      <c r="N375" s="39"/>
      <c r="O375" s="39"/>
      <c r="P375" s="66" t="str">
        <f ca="1">IF($K375="","",IF(T375&lt;&gt;"","/",IF(比赛操作!$C$10="手动编排",$M375+$N375,IF(比赛操作!$C$10="抽签编排",417-VLOOKUP(L375,I:K,3,0)))))</f>
        <v/>
      </c>
      <c r="Q375" s="33" t="str">
        <f ca="1">IF($K375="","",IF(T375&lt;&gt;"","/",RANK($P375,$P$3:$P$434)+COUNTIF($P$3:$P375,$P375)-1))</f>
        <v/>
      </c>
      <c r="R375" s="33" t="str">
        <f ca="1" t="shared" si="339"/>
        <v/>
      </c>
      <c r="S375" s="70">
        <f ca="1" t="shared" si="340"/>
        <v>0</v>
      </c>
      <c r="T375" s="31"/>
      <c r="U375" s="67" t="str">
        <f ca="1" t="shared" si="381"/>
        <v/>
      </c>
      <c r="V375" s="67" t="str">
        <f ca="1" t="shared" si="382"/>
        <v/>
      </c>
      <c r="W375" s="67" t="str">
        <f ca="1" t="shared" si="383"/>
        <v/>
      </c>
      <c r="X375" s="67" t="str">
        <f ca="1" t="shared" si="384"/>
        <v/>
      </c>
      <c r="Y375" s="67" t="str">
        <f ca="1" t="shared" si="385"/>
        <v/>
      </c>
      <c r="Z375" s="67" t="str">
        <f ca="1" t="shared" si="386"/>
        <v/>
      </c>
      <c r="AA375" s="67" t="str">
        <f ca="1" t="shared" si="387"/>
        <v/>
      </c>
      <c r="AB375" s="67" t="str">
        <f ca="1" t="shared" si="388"/>
        <v/>
      </c>
      <c r="AQ375" s="70"/>
      <c r="AR375" s="70"/>
      <c r="AS375" s="70">
        <f ca="1" t="shared" si="327"/>
        <v>0</v>
      </c>
      <c r="AT375" s="31"/>
      <c r="BQ375" s="70"/>
      <c r="BR375" s="70"/>
      <c r="BS375" s="70">
        <f ca="1" t="shared" si="328"/>
        <v>0</v>
      </c>
      <c r="BT375" s="31"/>
      <c r="CQ375" s="70"/>
      <c r="CR375" s="70"/>
      <c r="CS375" s="70">
        <f ca="1" t="shared" si="329"/>
        <v>0</v>
      </c>
      <c r="CT375" s="31"/>
      <c r="DQ375" s="70"/>
      <c r="DR375" s="70"/>
      <c r="DS375" s="70">
        <f ca="1" t="shared" si="330"/>
        <v>0</v>
      </c>
      <c r="DT375" s="31"/>
      <c r="EQ375" s="70"/>
      <c r="ER375" s="70"/>
      <c r="ES375" s="70">
        <f ca="1" t="shared" si="331"/>
        <v>0</v>
      </c>
      <c r="ET375" s="31"/>
      <c r="FQ375" s="70"/>
      <c r="FR375" s="70"/>
      <c r="FS375" s="70">
        <f ca="1" t="shared" si="332"/>
        <v>0</v>
      </c>
      <c r="FT375" s="31"/>
      <c r="GQ375" s="70"/>
      <c r="GR375" s="70"/>
      <c r="GS375" s="70">
        <f ca="1" t="shared" si="333"/>
        <v>0</v>
      </c>
      <c r="GT375" s="31"/>
      <c r="HQ375" s="70"/>
      <c r="HR375" s="70"/>
      <c r="HS375" s="70">
        <f ca="1" t="shared" si="334"/>
        <v>0</v>
      </c>
      <c r="HT375" s="31"/>
    </row>
    <row r="376" spans="1:228">
      <c r="A376" s="22" t="str">
        <f>IF(OR(使用指南!$E$30="",比赛操作!$C$10="",$E376=""),"",ROW())</f>
        <v/>
      </c>
      <c r="B376" s="22" t="str">
        <f>IF(OR(使用指南!$E$30="",比赛操作!$C$10="",$E376=""),"",RANK($A376,$A$3:$A$514,1))</f>
        <v/>
      </c>
      <c r="C376" s="22" t="str">
        <f ca="1">IF(OR(使用指南!$E$30="",比赛操作!$C$10="",$E376=""),"",IF(比赛操作!$C$10="抽签编排",RAND(),ROW()-2))</f>
        <v/>
      </c>
      <c r="D376" s="22" t="str">
        <f ca="1" t="shared" si="335"/>
        <v/>
      </c>
      <c r="E376" s="31"/>
      <c r="F376" s="22" t="str">
        <f ca="1">IF(OR(使用指南!$E$30&lt;&gt;"√",COUNTA($E$3:$E$514)&lt;ROW()-2,COUNTBLANK($C$3:$C$514)=512),"",ROW()-2)</f>
        <v/>
      </c>
      <c r="G376" s="22" t="str">
        <f ca="1" t="shared" si="336"/>
        <v/>
      </c>
      <c r="H376" s="31" t="str">
        <f ca="1" t="shared" si="337"/>
        <v/>
      </c>
      <c r="I376" s="31"/>
      <c r="K376" s="22" t="str">
        <f ca="1">IF(OR(使用指南!$E$30&lt;&gt;"√",$F376=""),"",$F376)</f>
        <v/>
      </c>
      <c r="L376" s="22" t="str">
        <f ca="1" t="shared" si="338"/>
        <v/>
      </c>
      <c r="M376" s="39"/>
      <c r="N376" s="39"/>
      <c r="O376" s="39"/>
      <c r="P376" s="66" t="str">
        <f ca="1">IF($K376="","",IF(T376&lt;&gt;"","/",IF(比赛操作!$C$10="手动编排",$M376+$N376,IF(比赛操作!$C$10="抽签编排",417-VLOOKUP(L376,I:K,3,0)))))</f>
        <v/>
      </c>
      <c r="Q376" s="33" t="str">
        <f ca="1">IF($K376="","",IF(T376&lt;&gt;"","/",RANK($P376,$P$3:$P$434)+COUNTIF($P$3:$P376,$P376)-1))</f>
        <v/>
      </c>
      <c r="R376" s="33" t="str">
        <f ca="1" t="shared" si="339"/>
        <v/>
      </c>
      <c r="S376" s="70">
        <f ca="1" t="shared" si="340"/>
        <v>0</v>
      </c>
      <c r="T376" s="31"/>
      <c r="U376" s="67" t="str">
        <f ca="1" t="shared" si="381"/>
        <v/>
      </c>
      <c r="V376" s="67" t="str">
        <f ca="1" t="shared" si="382"/>
        <v/>
      </c>
      <c r="W376" s="67" t="str">
        <f ca="1" t="shared" si="383"/>
        <v/>
      </c>
      <c r="X376" s="67" t="str">
        <f ca="1" t="shared" si="384"/>
        <v/>
      </c>
      <c r="Y376" s="67" t="str">
        <f ca="1" t="shared" si="385"/>
        <v/>
      </c>
      <c r="Z376" s="67" t="str">
        <f ca="1" t="shared" si="386"/>
        <v/>
      </c>
      <c r="AA376" s="67" t="str">
        <f ca="1" t="shared" si="387"/>
        <v/>
      </c>
      <c r="AB376" s="67" t="str">
        <f ca="1" t="shared" si="388"/>
        <v/>
      </c>
      <c r="AQ376" s="70"/>
      <c r="AR376" s="70"/>
      <c r="AS376" s="70">
        <f ca="1" t="shared" si="327"/>
        <v>0</v>
      </c>
      <c r="AT376" s="31"/>
      <c r="BQ376" s="70"/>
      <c r="BR376" s="70"/>
      <c r="BS376" s="70">
        <f ca="1" t="shared" si="328"/>
        <v>0</v>
      </c>
      <c r="BT376" s="31"/>
      <c r="CQ376" s="70"/>
      <c r="CR376" s="70"/>
      <c r="CS376" s="70">
        <f ca="1" t="shared" si="329"/>
        <v>0</v>
      </c>
      <c r="CT376" s="31"/>
      <c r="DQ376" s="70"/>
      <c r="DR376" s="70"/>
      <c r="DS376" s="70">
        <f ca="1" t="shared" si="330"/>
        <v>0</v>
      </c>
      <c r="DT376" s="31"/>
      <c r="EQ376" s="70"/>
      <c r="ER376" s="70"/>
      <c r="ES376" s="70">
        <f ca="1" t="shared" si="331"/>
        <v>0</v>
      </c>
      <c r="ET376" s="31"/>
      <c r="FQ376" s="70"/>
      <c r="FR376" s="70"/>
      <c r="FS376" s="70">
        <f ca="1" t="shared" si="332"/>
        <v>0</v>
      </c>
      <c r="FT376" s="31"/>
      <c r="GQ376" s="70"/>
      <c r="GR376" s="70"/>
      <c r="GS376" s="70">
        <f ca="1" t="shared" si="333"/>
        <v>0</v>
      </c>
      <c r="GT376" s="31"/>
      <c r="HQ376" s="70"/>
      <c r="HR376" s="70"/>
      <c r="HS376" s="70">
        <f ca="1" t="shared" si="334"/>
        <v>0</v>
      </c>
      <c r="HT376" s="31"/>
    </row>
    <row r="377" spans="1:228">
      <c r="A377" s="22" t="str">
        <f>IF(OR(使用指南!$E$30="",比赛操作!$C$10="",$E377=""),"",ROW())</f>
        <v/>
      </c>
      <c r="B377" s="22" t="str">
        <f>IF(OR(使用指南!$E$30="",比赛操作!$C$10="",$E377=""),"",RANK($A377,$A$3:$A$514,1))</f>
        <v/>
      </c>
      <c r="C377" s="22" t="str">
        <f ca="1">IF(OR(使用指南!$E$30="",比赛操作!$C$10="",$E377=""),"",IF(比赛操作!$C$10="抽签编排",RAND(),ROW()-2))</f>
        <v/>
      </c>
      <c r="D377" s="22" t="str">
        <f ca="1" t="shared" si="335"/>
        <v/>
      </c>
      <c r="E377" s="31"/>
      <c r="F377" s="22" t="str">
        <f ca="1">IF(OR(使用指南!$E$30&lt;&gt;"√",COUNTA($E$3:$E$514)&lt;ROW()-2,COUNTBLANK($C$3:$C$514)=512),"",ROW()-2)</f>
        <v/>
      </c>
      <c r="G377" s="22" t="str">
        <f ca="1" t="shared" si="336"/>
        <v/>
      </c>
      <c r="H377" s="31" t="str">
        <f ca="1" t="shared" si="337"/>
        <v/>
      </c>
      <c r="I377" s="31"/>
      <c r="K377" s="22" t="str">
        <f ca="1">IF(OR(使用指南!$E$30&lt;&gt;"√",$F377=""),"",$F377)</f>
        <v/>
      </c>
      <c r="L377" s="22" t="str">
        <f ca="1" t="shared" si="338"/>
        <v/>
      </c>
      <c r="M377" s="39"/>
      <c r="N377" s="39"/>
      <c r="O377" s="39"/>
      <c r="P377" s="66" t="str">
        <f ca="1">IF($K377="","",IF(T377&lt;&gt;"","/",IF(比赛操作!$C$10="手动编排",$M377+$N377,IF(比赛操作!$C$10="抽签编排",417-VLOOKUP(L377,I:K,3,0)))))</f>
        <v/>
      </c>
      <c r="Q377" s="33" t="str">
        <f ca="1">IF($K377="","",IF(T377&lt;&gt;"","/",RANK($P377,$P$3:$P$434)+COUNTIF($P$3:$P377,$P377)-1))</f>
        <v/>
      </c>
      <c r="R377" s="33" t="str">
        <f ca="1" t="shared" si="339"/>
        <v/>
      </c>
      <c r="S377" s="70">
        <f ca="1" t="shared" si="340"/>
        <v>0</v>
      </c>
      <c r="T377" s="31"/>
      <c r="U377" s="67" t="str">
        <f ca="1" t="shared" si="381"/>
        <v/>
      </c>
      <c r="V377" s="67" t="str">
        <f ca="1" t="shared" si="382"/>
        <v/>
      </c>
      <c r="W377" s="67" t="str">
        <f ca="1" t="shared" si="383"/>
        <v/>
      </c>
      <c r="X377" s="67" t="str">
        <f ca="1" t="shared" si="384"/>
        <v/>
      </c>
      <c r="Y377" s="67" t="str">
        <f ca="1" t="shared" si="385"/>
        <v/>
      </c>
      <c r="Z377" s="67" t="str">
        <f ca="1" t="shared" si="386"/>
        <v/>
      </c>
      <c r="AA377" s="67" t="str">
        <f ca="1" t="shared" si="387"/>
        <v/>
      </c>
      <c r="AB377" s="67" t="str">
        <f ca="1" t="shared" si="388"/>
        <v/>
      </c>
      <c r="AQ377" s="70"/>
      <c r="AR377" s="70"/>
      <c r="AS377" s="70">
        <f ca="1" t="shared" si="327"/>
        <v>0</v>
      </c>
      <c r="AT377" s="31"/>
      <c r="BQ377" s="70"/>
      <c r="BR377" s="70"/>
      <c r="BS377" s="70">
        <f ca="1" t="shared" si="328"/>
        <v>0</v>
      </c>
      <c r="BT377" s="31"/>
      <c r="CQ377" s="70"/>
      <c r="CR377" s="70"/>
      <c r="CS377" s="70">
        <f ca="1" t="shared" si="329"/>
        <v>0</v>
      </c>
      <c r="CT377" s="31"/>
      <c r="DQ377" s="70"/>
      <c r="DR377" s="70"/>
      <c r="DS377" s="70">
        <f ca="1" t="shared" si="330"/>
        <v>0</v>
      </c>
      <c r="DT377" s="31"/>
      <c r="EQ377" s="70"/>
      <c r="ER377" s="70"/>
      <c r="ES377" s="70">
        <f ca="1" t="shared" si="331"/>
        <v>0</v>
      </c>
      <c r="ET377" s="31"/>
      <c r="FQ377" s="70"/>
      <c r="FR377" s="70"/>
      <c r="FS377" s="70">
        <f ca="1" t="shared" si="332"/>
        <v>0</v>
      </c>
      <c r="FT377" s="31"/>
      <c r="GQ377" s="70"/>
      <c r="GR377" s="70"/>
      <c r="GS377" s="70">
        <f ca="1" t="shared" si="333"/>
        <v>0</v>
      </c>
      <c r="GT377" s="31"/>
      <c r="HQ377" s="70"/>
      <c r="HR377" s="70"/>
      <c r="HS377" s="70">
        <f ca="1" t="shared" si="334"/>
        <v>0</v>
      </c>
      <c r="HT377" s="31"/>
    </row>
    <row r="378" spans="1:228">
      <c r="A378" s="22" t="str">
        <f>IF(OR(使用指南!$E$30="",比赛操作!$C$10="",$E378=""),"",ROW())</f>
        <v/>
      </c>
      <c r="B378" s="22" t="str">
        <f>IF(OR(使用指南!$E$30="",比赛操作!$C$10="",$E378=""),"",RANK($A378,$A$3:$A$514,1))</f>
        <v/>
      </c>
      <c r="C378" s="22" t="str">
        <f ca="1">IF(OR(使用指南!$E$30="",比赛操作!$C$10="",$E378=""),"",IF(比赛操作!$C$10="抽签编排",RAND(),ROW()-2))</f>
        <v/>
      </c>
      <c r="D378" s="22" t="str">
        <f ca="1" t="shared" si="335"/>
        <v/>
      </c>
      <c r="E378" s="31"/>
      <c r="F378" s="22" t="str">
        <f ca="1">IF(OR(使用指南!$E$30&lt;&gt;"√",COUNTA($E$3:$E$514)&lt;ROW()-2,COUNTBLANK($C$3:$C$514)=512),"",ROW()-2)</f>
        <v/>
      </c>
      <c r="G378" s="22" t="str">
        <f ca="1" t="shared" si="336"/>
        <v/>
      </c>
      <c r="H378" s="31" t="str">
        <f ca="1" t="shared" si="337"/>
        <v/>
      </c>
      <c r="I378" s="31"/>
      <c r="K378" s="22" t="str">
        <f ca="1">IF(OR(使用指南!$E$30&lt;&gt;"√",$F378=""),"",$F378)</f>
        <v/>
      </c>
      <c r="L378" s="22" t="str">
        <f ca="1" t="shared" si="338"/>
        <v/>
      </c>
      <c r="M378" s="39"/>
      <c r="N378" s="39"/>
      <c r="O378" s="39"/>
      <c r="P378" s="66" t="str">
        <f ca="1">IF($K378="","",IF(T378&lt;&gt;"","/",IF(比赛操作!$C$10="手动编排",$M378+$N378,IF(比赛操作!$C$10="抽签编排",417-VLOOKUP(L378,I:K,3,0)))))</f>
        <v/>
      </c>
      <c r="Q378" s="33" t="str">
        <f ca="1">IF($K378="","",IF(T378&lt;&gt;"","/",RANK($P378,$P$3:$P$434)+COUNTIF($P$3:$P378,$P378)-1))</f>
        <v/>
      </c>
      <c r="R378" s="33" t="str">
        <f ca="1" t="shared" si="339"/>
        <v/>
      </c>
      <c r="S378" s="70">
        <f ca="1" t="shared" si="340"/>
        <v>0</v>
      </c>
      <c r="T378" s="31"/>
      <c r="U378" s="67" t="str">
        <f ca="1" t="shared" si="381"/>
        <v/>
      </c>
      <c r="V378" s="67" t="str">
        <f ca="1" t="shared" si="382"/>
        <v/>
      </c>
      <c r="W378" s="67" t="str">
        <f ca="1" t="shared" si="383"/>
        <v/>
      </c>
      <c r="X378" s="67" t="str">
        <f ca="1" t="shared" si="384"/>
        <v/>
      </c>
      <c r="Y378" s="67" t="str">
        <f ca="1" t="shared" si="385"/>
        <v/>
      </c>
      <c r="Z378" s="67" t="str">
        <f ca="1" t="shared" si="386"/>
        <v/>
      </c>
      <c r="AA378" s="67" t="str">
        <f ca="1" t="shared" si="387"/>
        <v/>
      </c>
      <c r="AB378" s="67" t="str">
        <f ca="1" t="shared" si="388"/>
        <v/>
      </c>
      <c r="AQ378" s="70"/>
      <c r="AR378" s="70"/>
      <c r="AS378" s="70">
        <f ca="1" t="shared" si="327"/>
        <v>0</v>
      </c>
      <c r="AT378" s="31"/>
      <c r="BQ378" s="70"/>
      <c r="BR378" s="70"/>
      <c r="BS378" s="70">
        <f ca="1" t="shared" si="328"/>
        <v>0</v>
      </c>
      <c r="BT378" s="31"/>
      <c r="CQ378" s="70"/>
      <c r="CR378" s="70"/>
      <c r="CS378" s="70">
        <f ca="1" t="shared" si="329"/>
        <v>0</v>
      </c>
      <c r="CT378" s="31"/>
      <c r="DQ378" s="70"/>
      <c r="DR378" s="70"/>
      <c r="DS378" s="70">
        <f ca="1" t="shared" si="330"/>
        <v>0</v>
      </c>
      <c r="DT378" s="31"/>
      <c r="EQ378" s="70"/>
      <c r="ER378" s="70"/>
      <c r="ES378" s="70">
        <f ca="1" t="shared" si="331"/>
        <v>0</v>
      </c>
      <c r="ET378" s="31"/>
      <c r="FQ378" s="70"/>
      <c r="FR378" s="70"/>
      <c r="FS378" s="70">
        <f ca="1" t="shared" si="332"/>
        <v>0</v>
      </c>
      <c r="FT378" s="31"/>
      <c r="GQ378" s="70"/>
      <c r="GR378" s="70"/>
      <c r="GS378" s="70">
        <f ca="1" t="shared" si="333"/>
        <v>0</v>
      </c>
      <c r="GT378" s="31"/>
      <c r="HQ378" s="70"/>
      <c r="HR378" s="70"/>
      <c r="HS378" s="70">
        <f ca="1" t="shared" si="334"/>
        <v>0</v>
      </c>
      <c r="HT378" s="31"/>
    </row>
    <row r="379" spans="1:228">
      <c r="A379" s="22" t="str">
        <f>IF(OR(使用指南!$E$30="",比赛操作!$C$10="",$E379=""),"",ROW())</f>
        <v/>
      </c>
      <c r="B379" s="22" t="str">
        <f>IF(OR(使用指南!$E$30="",比赛操作!$C$10="",$E379=""),"",RANK($A379,$A$3:$A$514,1))</f>
        <v/>
      </c>
      <c r="C379" s="22" t="str">
        <f ca="1">IF(OR(使用指南!$E$30="",比赛操作!$C$10="",$E379=""),"",IF(比赛操作!$C$10="抽签编排",RAND(),ROW()-2))</f>
        <v/>
      </c>
      <c r="D379" s="22" t="str">
        <f ca="1" t="shared" si="335"/>
        <v/>
      </c>
      <c r="E379" s="31"/>
      <c r="F379" s="22" t="str">
        <f ca="1">IF(OR(使用指南!$E$30&lt;&gt;"√",COUNTA($E$3:$E$514)&lt;ROW()-2,COUNTBLANK($C$3:$C$514)=512),"",ROW()-2)</f>
        <v/>
      </c>
      <c r="G379" s="22" t="str">
        <f ca="1" t="shared" si="336"/>
        <v/>
      </c>
      <c r="H379" s="31" t="str">
        <f ca="1" t="shared" si="337"/>
        <v/>
      </c>
      <c r="I379" s="31"/>
      <c r="K379" s="22" t="str">
        <f ca="1">IF(OR(使用指南!$E$30&lt;&gt;"√",$F379=""),"",$F379)</f>
        <v/>
      </c>
      <c r="L379" s="22" t="str">
        <f ca="1" t="shared" si="338"/>
        <v/>
      </c>
      <c r="M379" s="39"/>
      <c r="N379" s="39"/>
      <c r="O379" s="39"/>
      <c r="P379" s="66" t="str">
        <f ca="1">IF($K379="","",IF(T379&lt;&gt;"","/",IF(比赛操作!$C$10="手动编排",$M379+$N379,IF(比赛操作!$C$10="抽签编排",417-VLOOKUP(L379,I:K,3,0)))))</f>
        <v/>
      </c>
      <c r="Q379" s="33" t="str">
        <f ca="1">IF($K379="","",IF(T379&lt;&gt;"","/",RANK($P379,$P$3:$P$434)+COUNTIF($P$3:$P379,$P379)-1))</f>
        <v/>
      </c>
      <c r="R379" s="33" t="str">
        <f ca="1" t="shared" si="339"/>
        <v/>
      </c>
      <c r="S379" s="70">
        <f ca="1" t="shared" si="340"/>
        <v>0</v>
      </c>
      <c r="T379" s="31"/>
      <c r="U379" s="67" t="str">
        <f ca="1" t="shared" si="381"/>
        <v/>
      </c>
      <c r="V379" s="67" t="str">
        <f ca="1" t="shared" si="382"/>
        <v/>
      </c>
      <c r="W379" s="67" t="str">
        <f ca="1" t="shared" si="383"/>
        <v/>
      </c>
      <c r="X379" s="67" t="str">
        <f ca="1" t="shared" si="384"/>
        <v/>
      </c>
      <c r="Y379" s="67" t="str">
        <f ca="1" t="shared" si="385"/>
        <v/>
      </c>
      <c r="Z379" s="67" t="str">
        <f ca="1" t="shared" si="386"/>
        <v/>
      </c>
      <c r="AA379" s="67" t="str">
        <f ca="1" t="shared" si="387"/>
        <v/>
      </c>
      <c r="AB379" s="67" t="str">
        <f ca="1" t="shared" si="388"/>
        <v/>
      </c>
      <c r="AQ379" s="70"/>
      <c r="AR379" s="70"/>
      <c r="AS379" s="70">
        <f ca="1" t="shared" si="327"/>
        <v>0</v>
      </c>
      <c r="AT379" s="31"/>
      <c r="BQ379" s="70"/>
      <c r="BR379" s="70"/>
      <c r="BS379" s="70">
        <f ca="1" t="shared" si="328"/>
        <v>0</v>
      </c>
      <c r="BT379" s="31"/>
      <c r="CQ379" s="70"/>
      <c r="CR379" s="70"/>
      <c r="CS379" s="70">
        <f ca="1" t="shared" si="329"/>
        <v>0</v>
      </c>
      <c r="CT379" s="31"/>
      <c r="DQ379" s="70"/>
      <c r="DR379" s="70"/>
      <c r="DS379" s="70">
        <f ca="1" t="shared" si="330"/>
        <v>0</v>
      </c>
      <c r="DT379" s="31"/>
      <c r="EQ379" s="70"/>
      <c r="ER379" s="70"/>
      <c r="ES379" s="70">
        <f ca="1" t="shared" si="331"/>
        <v>0</v>
      </c>
      <c r="ET379" s="31"/>
      <c r="FQ379" s="70"/>
      <c r="FR379" s="70"/>
      <c r="FS379" s="70">
        <f ca="1" t="shared" si="332"/>
        <v>0</v>
      </c>
      <c r="FT379" s="31"/>
      <c r="GQ379" s="70"/>
      <c r="GR379" s="70"/>
      <c r="GS379" s="70">
        <f ca="1" t="shared" si="333"/>
        <v>0</v>
      </c>
      <c r="GT379" s="31"/>
      <c r="HQ379" s="70"/>
      <c r="HR379" s="70"/>
      <c r="HS379" s="70">
        <f ca="1" t="shared" si="334"/>
        <v>0</v>
      </c>
      <c r="HT379" s="31"/>
    </row>
    <row r="380" spans="1:228">
      <c r="A380" s="22" t="str">
        <f>IF(OR(使用指南!$E$30="",比赛操作!$C$10="",$E380=""),"",ROW())</f>
        <v/>
      </c>
      <c r="B380" s="22" t="str">
        <f>IF(OR(使用指南!$E$30="",比赛操作!$C$10="",$E380=""),"",RANK($A380,$A$3:$A$514,1))</f>
        <v/>
      </c>
      <c r="C380" s="22" t="str">
        <f ca="1">IF(OR(使用指南!$E$30="",比赛操作!$C$10="",$E380=""),"",IF(比赛操作!$C$10="抽签编排",RAND(),ROW()-2))</f>
        <v/>
      </c>
      <c r="D380" s="22" t="str">
        <f ca="1" t="shared" si="335"/>
        <v/>
      </c>
      <c r="E380" s="31"/>
      <c r="F380" s="22" t="str">
        <f ca="1">IF(OR(使用指南!$E$30&lt;&gt;"√",COUNTA($E$3:$E$514)&lt;ROW()-2,COUNTBLANK($C$3:$C$514)=512),"",ROW()-2)</f>
        <v/>
      </c>
      <c r="G380" s="22" t="str">
        <f ca="1" t="shared" si="336"/>
        <v/>
      </c>
      <c r="H380" s="31" t="str">
        <f ca="1" t="shared" si="337"/>
        <v/>
      </c>
      <c r="I380" s="31"/>
      <c r="K380" s="22" t="str">
        <f ca="1">IF(OR(使用指南!$E$30&lt;&gt;"√",$F380=""),"",$F380)</f>
        <v/>
      </c>
      <c r="L380" s="22" t="str">
        <f ca="1" t="shared" si="338"/>
        <v/>
      </c>
      <c r="M380" s="39"/>
      <c r="N380" s="39"/>
      <c r="O380" s="39"/>
      <c r="P380" s="66" t="str">
        <f ca="1">IF($K380="","",IF(T380&lt;&gt;"","/",IF(比赛操作!$C$10="手动编排",$M380+$N380,IF(比赛操作!$C$10="抽签编排",417-VLOOKUP(L380,I:K,3,0)))))</f>
        <v/>
      </c>
      <c r="Q380" s="33" t="str">
        <f ca="1">IF($K380="","",IF(T380&lt;&gt;"","/",RANK($P380,$P$3:$P$434)+COUNTIF($P$3:$P380,$P380)-1))</f>
        <v/>
      </c>
      <c r="R380" s="33" t="str">
        <f ca="1" t="shared" si="339"/>
        <v/>
      </c>
      <c r="S380" s="70">
        <f ca="1" t="shared" si="340"/>
        <v>0</v>
      </c>
      <c r="T380" s="31"/>
      <c r="U380" s="67" t="str">
        <f ca="1" t="shared" si="381"/>
        <v/>
      </c>
      <c r="V380" s="67" t="str">
        <f ca="1" t="shared" si="382"/>
        <v/>
      </c>
      <c r="W380" s="67" t="str">
        <f ca="1" t="shared" si="383"/>
        <v/>
      </c>
      <c r="X380" s="67" t="str">
        <f ca="1" t="shared" si="384"/>
        <v/>
      </c>
      <c r="Y380" s="67" t="str">
        <f ca="1" t="shared" si="385"/>
        <v/>
      </c>
      <c r="Z380" s="67" t="str">
        <f ca="1" t="shared" si="386"/>
        <v/>
      </c>
      <c r="AA380" s="67" t="str">
        <f ca="1" t="shared" si="387"/>
        <v/>
      </c>
      <c r="AB380" s="67" t="str">
        <f ca="1" t="shared" si="388"/>
        <v/>
      </c>
      <c r="AQ380" s="70"/>
      <c r="AR380" s="70"/>
      <c r="AS380" s="70">
        <f ca="1" t="shared" si="327"/>
        <v>0</v>
      </c>
      <c r="AT380" s="31"/>
      <c r="BQ380" s="70"/>
      <c r="BR380" s="70"/>
      <c r="BS380" s="70">
        <f ca="1" t="shared" si="328"/>
        <v>0</v>
      </c>
      <c r="BT380" s="31"/>
      <c r="CQ380" s="70"/>
      <c r="CR380" s="70"/>
      <c r="CS380" s="70">
        <f ca="1" t="shared" si="329"/>
        <v>0</v>
      </c>
      <c r="CT380" s="31"/>
      <c r="DQ380" s="70"/>
      <c r="DR380" s="70"/>
      <c r="DS380" s="70">
        <f ca="1" t="shared" si="330"/>
        <v>0</v>
      </c>
      <c r="DT380" s="31"/>
      <c r="EQ380" s="70"/>
      <c r="ER380" s="70"/>
      <c r="ES380" s="70">
        <f ca="1" t="shared" si="331"/>
        <v>0</v>
      </c>
      <c r="ET380" s="31"/>
      <c r="FQ380" s="70"/>
      <c r="FR380" s="70"/>
      <c r="FS380" s="70">
        <f ca="1" t="shared" si="332"/>
        <v>0</v>
      </c>
      <c r="FT380" s="31"/>
      <c r="GQ380" s="70"/>
      <c r="GR380" s="70"/>
      <c r="GS380" s="70">
        <f ca="1" t="shared" si="333"/>
        <v>0</v>
      </c>
      <c r="GT380" s="31"/>
      <c r="HQ380" s="70"/>
      <c r="HR380" s="70"/>
      <c r="HS380" s="70">
        <f ca="1" t="shared" si="334"/>
        <v>0</v>
      </c>
      <c r="HT380" s="31"/>
    </row>
    <row r="381" spans="1:228">
      <c r="A381" s="22" t="str">
        <f>IF(OR(使用指南!$E$30="",比赛操作!$C$10="",$E381=""),"",ROW())</f>
        <v/>
      </c>
      <c r="B381" s="22" t="str">
        <f>IF(OR(使用指南!$E$30="",比赛操作!$C$10="",$E381=""),"",RANK($A381,$A$3:$A$514,1))</f>
        <v/>
      </c>
      <c r="C381" s="22" t="str">
        <f ca="1">IF(OR(使用指南!$E$30="",比赛操作!$C$10="",$E381=""),"",IF(比赛操作!$C$10="抽签编排",RAND(),ROW()-2))</f>
        <v/>
      </c>
      <c r="D381" s="22" t="str">
        <f ca="1" t="shared" si="335"/>
        <v/>
      </c>
      <c r="E381" s="31"/>
      <c r="F381" s="22" t="str">
        <f ca="1">IF(OR(使用指南!$E$30&lt;&gt;"√",COUNTA($E$3:$E$514)&lt;ROW()-2,COUNTBLANK($C$3:$C$514)=512),"",ROW()-2)</f>
        <v/>
      </c>
      <c r="G381" s="22" t="str">
        <f ca="1" t="shared" si="336"/>
        <v/>
      </c>
      <c r="H381" s="31" t="str">
        <f ca="1" t="shared" si="337"/>
        <v/>
      </c>
      <c r="I381" s="31"/>
      <c r="K381" s="22" t="str">
        <f ca="1">IF(OR(使用指南!$E$30&lt;&gt;"√",$F381=""),"",$F381)</f>
        <v/>
      </c>
      <c r="L381" s="22" t="str">
        <f ca="1" t="shared" si="338"/>
        <v/>
      </c>
      <c r="M381" s="39"/>
      <c r="N381" s="39"/>
      <c r="O381" s="39"/>
      <c r="P381" s="66" t="str">
        <f ca="1">IF($K381="","",IF(T381&lt;&gt;"","/",IF(比赛操作!$C$10="手动编排",$M381+$N381,IF(比赛操作!$C$10="抽签编排",417-VLOOKUP(L381,I:K,3,0)))))</f>
        <v/>
      </c>
      <c r="Q381" s="33" t="str">
        <f ca="1">IF($K381="","",IF(T381&lt;&gt;"","/",RANK($P381,$P$3:$P$434)+COUNTIF($P$3:$P381,$P381)-1))</f>
        <v/>
      </c>
      <c r="R381" s="33" t="str">
        <f ca="1" t="shared" si="339"/>
        <v/>
      </c>
      <c r="S381" s="70">
        <f ca="1" t="shared" si="340"/>
        <v>0</v>
      </c>
      <c r="T381" s="31"/>
      <c r="U381" s="67" t="str">
        <f ca="1" t="shared" si="381"/>
        <v/>
      </c>
      <c r="V381" s="67" t="str">
        <f ca="1" t="shared" si="382"/>
        <v/>
      </c>
      <c r="W381" s="67" t="str">
        <f ca="1" t="shared" si="383"/>
        <v/>
      </c>
      <c r="X381" s="67" t="str">
        <f ca="1" t="shared" si="384"/>
        <v/>
      </c>
      <c r="Y381" s="67" t="str">
        <f ca="1" t="shared" si="385"/>
        <v/>
      </c>
      <c r="Z381" s="67" t="str">
        <f ca="1" t="shared" si="386"/>
        <v/>
      </c>
      <c r="AA381" s="67" t="str">
        <f ca="1" t="shared" si="387"/>
        <v/>
      </c>
      <c r="AB381" s="67" t="str">
        <f ca="1" t="shared" si="388"/>
        <v/>
      </c>
      <c r="AQ381" s="70"/>
      <c r="AR381" s="70"/>
      <c r="AS381" s="70">
        <f ca="1" t="shared" si="327"/>
        <v>0</v>
      </c>
      <c r="AT381" s="31"/>
      <c r="BQ381" s="70"/>
      <c r="BR381" s="70"/>
      <c r="BS381" s="70">
        <f ca="1" t="shared" si="328"/>
        <v>0</v>
      </c>
      <c r="BT381" s="31"/>
      <c r="CQ381" s="70"/>
      <c r="CR381" s="70"/>
      <c r="CS381" s="70">
        <f ca="1" t="shared" si="329"/>
        <v>0</v>
      </c>
      <c r="CT381" s="31"/>
      <c r="DQ381" s="70"/>
      <c r="DR381" s="70"/>
      <c r="DS381" s="70">
        <f ca="1" t="shared" si="330"/>
        <v>0</v>
      </c>
      <c r="DT381" s="31"/>
      <c r="EQ381" s="70"/>
      <c r="ER381" s="70"/>
      <c r="ES381" s="70">
        <f ca="1" t="shared" si="331"/>
        <v>0</v>
      </c>
      <c r="ET381" s="31"/>
      <c r="FQ381" s="70"/>
      <c r="FR381" s="70"/>
      <c r="FS381" s="70">
        <f ca="1" t="shared" si="332"/>
        <v>0</v>
      </c>
      <c r="FT381" s="31"/>
      <c r="GQ381" s="70"/>
      <c r="GR381" s="70"/>
      <c r="GS381" s="70">
        <f ca="1" t="shared" si="333"/>
        <v>0</v>
      </c>
      <c r="GT381" s="31"/>
      <c r="HQ381" s="70"/>
      <c r="HR381" s="70"/>
      <c r="HS381" s="70">
        <f ca="1" t="shared" si="334"/>
        <v>0</v>
      </c>
      <c r="HT381" s="31"/>
    </row>
    <row r="382" spans="1:228">
      <c r="A382" s="22" t="str">
        <f>IF(OR(使用指南!$E$30="",比赛操作!$C$10="",$E382=""),"",ROW())</f>
        <v/>
      </c>
      <c r="B382" s="22" t="str">
        <f>IF(OR(使用指南!$E$30="",比赛操作!$C$10="",$E382=""),"",RANK($A382,$A$3:$A$514,1))</f>
        <v/>
      </c>
      <c r="C382" s="22" t="str">
        <f ca="1">IF(OR(使用指南!$E$30="",比赛操作!$C$10="",$E382=""),"",IF(比赛操作!$C$10="抽签编排",RAND(),ROW()-2))</f>
        <v/>
      </c>
      <c r="D382" s="22" t="str">
        <f ca="1" t="shared" si="335"/>
        <v/>
      </c>
      <c r="E382" s="31"/>
      <c r="F382" s="22" t="str">
        <f ca="1">IF(OR(使用指南!$E$30&lt;&gt;"√",COUNTA($E$3:$E$514)&lt;ROW()-2,COUNTBLANK($C$3:$C$514)=512),"",ROW()-2)</f>
        <v/>
      </c>
      <c r="G382" s="22" t="str">
        <f ca="1" t="shared" si="336"/>
        <v/>
      </c>
      <c r="H382" s="31" t="str">
        <f ca="1" t="shared" si="337"/>
        <v/>
      </c>
      <c r="I382" s="31"/>
      <c r="K382" s="22" t="str">
        <f ca="1">IF(OR(使用指南!$E$30&lt;&gt;"√",$F382=""),"",$F382)</f>
        <v/>
      </c>
      <c r="L382" s="22" t="str">
        <f ca="1" t="shared" si="338"/>
        <v/>
      </c>
      <c r="M382" s="39"/>
      <c r="N382" s="39"/>
      <c r="O382" s="39"/>
      <c r="P382" s="66" t="str">
        <f ca="1">IF($K382="","",IF(T382&lt;&gt;"","/",IF(比赛操作!$C$10="手动编排",$M382+$N382,IF(比赛操作!$C$10="抽签编排",417-VLOOKUP(L382,I:K,3,0)))))</f>
        <v/>
      </c>
      <c r="Q382" s="33" t="str">
        <f ca="1">IF($K382="","",IF(T382&lt;&gt;"","/",RANK($P382,$P$3:$P$434)+COUNTIF($P$3:$P382,$P382)-1))</f>
        <v/>
      </c>
      <c r="R382" s="33" t="str">
        <f ca="1" t="shared" si="339"/>
        <v/>
      </c>
      <c r="S382" s="70">
        <f ca="1" t="shared" si="340"/>
        <v>0</v>
      </c>
      <c r="T382" s="31"/>
      <c r="U382" s="67" t="str">
        <f ca="1" t="shared" si="381"/>
        <v/>
      </c>
      <c r="V382" s="67" t="str">
        <f ca="1" t="shared" si="382"/>
        <v/>
      </c>
      <c r="W382" s="67" t="str">
        <f ca="1" t="shared" si="383"/>
        <v/>
      </c>
      <c r="X382" s="67" t="str">
        <f ca="1" t="shared" si="384"/>
        <v/>
      </c>
      <c r="Y382" s="67" t="str">
        <f ca="1" t="shared" si="385"/>
        <v/>
      </c>
      <c r="Z382" s="67" t="str">
        <f ca="1" t="shared" si="386"/>
        <v/>
      </c>
      <c r="AA382" s="67" t="str">
        <f ca="1" t="shared" si="387"/>
        <v/>
      </c>
      <c r="AB382" s="67" t="str">
        <f ca="1" t="shared" si="388"/>
        <v/>
      </c>
      <c r="AQ382" s="70"/>
      <c r="AR382" s="70"/>
      <c r="AS382" s="70">
        <f ca="1" t="shared" si="327"/>
        <v>0</v>
      </c>
      <c r="AT382" s="31"/>
      <c r="BQ382" s="70"/>
      <c r="BR382" s="70"/>
      <c r="BS382" s="70">
        <f ca="1" t="shared" si="328"/>
        <v>0</v>
      </c>
      <c r="BT382" s="31"/>
      <c r="CQ382" s="70"/>
      <c r="CR382" s="70"/>
      <c r="CS382" s="70">
        <f ca="1" t="shared" si="329"/>
        <v>0</v>
      </c>
      <c r="CT382" s="31"/>
      <c r="DQ382" s="70"/>
      <c r="DR382" s="70"/>
      <c r="DS382" s="70">
        <f ca="1" t="shared" si="330"/>
        <v>0</v>
      </c>
      <c r="DT382" s="31"/>
      <c r="EQ382" s="70"/>
      <c r="ER382" s="70"/>
      <c r="ES382" s="70">
        <f ca="1" t="shared" si="331"/>
        <v>0</v>
      </c>
      <c r="ET382" s="31"/>
      <c r="FQ382" s="70"/>
      <c r="FR382" s="70"/>
      <c r="FS382" s="70">
        <f ca="1" t="shared" si="332"/>
        <v>0</v>
      </c>
      <c r="FT382" s="31"/>
      <c r="GQ382" s="70"/>
      <c r="GR382" s="70"/>
      <c r="GS382" s="70">
        <f ca="1" t="shared" si="333"/>
        <v>0</v>
      </c>
      <c r="GT382" s="31"/>
      <c r="HQ382" s="70"/>
      <c r="HR382" s="70"/>
      <c r="HS382" s="70">
        <f ca="1" t="shared" si="334"/>
        <v>0</v>
      </c>
      <c r="HT382" s="31"/>
    </row>
    <row r="383" spans="1:228">
      <c r="A383" s="22" t="str">
        <f>IF(OR(使用指南!$E$30="",比赛操作!$C$10="",$E383=""),"",ROW())</f>
        <v/>
      </c>
      <c r="B383" s="22" t="str">
        <f>IF(OR(使用指南!$E$30="",比赛操作!$C$10="",$E383=""),"",RANK($A383,$A$3:$A$514,1))</f>
        <v/>
      </c>
      <c r="C383" s="22" t="str">
        <f ca="1">IF(OR(使用指南!$E$30="",比赛操作!$C$10="",$E383=""),"",IF(比赛操作!$C$10="抽签编排",RAND(),ROW()-2))</f>
        <v/>
      </c>
      <c r="D383" s="22" t="str">
        <f ca="1" t="shared" si="335"/>
        <v/>
      </c>
      <c r="E383" s="31"/>
      <c r="F383" s="22" t="str">
        <f ca="1">IF(OR(使用指南!$E$30&lt;&gt;"√",COUNTA($E$3:$E$514)&lt;ROW()-2,COUNTBLANK($C$3:$C$514)=512),"",ROW()-2)</f>
        <v/>
      </c>
      <c r="G383" s="22" t="str">
        <f ca="1" t="shared" si="336"/>
        <v/>
      </c>
      <c r="H383" s="31" t="str">
        <f ca="1" t="shared" si="337"/>
        <v/>
      </c>
      <c r="I383" s="31"/>
      <c r="K383" s="22" t="str">
        <f ca="1">IF(OR(使用指南!$E$30&lt;&gt;"√",$F383=""),"",$F383)</f>
        <v/>
      </c>
      <c r="L383" s="22" t="str">
        <f ca="1" t="shared" si="338"/>
        <v/>
      </c>
      <c r="M383" s="39"/>
      <c r="N383" s="39"/>
      <c r="O383" s="39"/>
      <c r="P383" s="66" t="str">
        <f ca="1">IF($K383="","",IF(T383&lt;&gt;"","/",IF(比赛操作!$C$10="手动编排",$M383+$N383,IF(比赛操作!$C$10="抽签编排",417-VLOOKUP(L383,I:K,3,0)))))</f>
        <v/>
      </c>
      <c r="Q383" s="33" t="str">
        <f ca="1">IF($K383="","",IF(T383&lt;&gt;"","/",RANK($P383,$P$3:$P$434)+COUNTIF($P$3:$P383,$P383)-1))</f>
        <v/>
      </c>
      <c r="R383" s="33" t="str">
        <f ca="1" t="shared" si="339"/>
        <v/>
      </c>
      <c r="S383" s="70">
        <f ca="1" t="shared" si="340"/>
        <v>0</v>
      </c>
      <c r="T383" s="31"/>
      <c r="U383" s="67" t="str">
        <f ca="1" t="shared" si="381"/>
        <v/>
      </c>
      <c r="V383" s="67" t="str">
        <f ca="1" t="shared" si="382"/>
        <v/>
      </c>
      <c r="W383" s="67" t="str">
        <f ca="1" t="shared" si="383"/>
        <v/>
      </c>
      <c r="X383" s="67" t="str">
        <f ca="1" t="shared" si="384"/>
        <v/>
      </c>
      <c r="Y383" s="67" t="str">
        <f ca="1" t="shared" si="385"/>
        <v/>
      </c>
      <c r="Z383" s="67" t="str">
        <f ca="1" t="shared" si="386"/>
        <v/>
      </c>
      <c r="AA383" s="67" t="str">
        <f ca="1" t="shared" si="387"/>
        <v/>
      </c>
      <c r="AB383" s="67" t="str">
        <f ca="1" t="shared" si="388"/>
        <v/>
      </c>
      <c r="AQ383" s="70"/>
      <c r="AR383" s="70"/>
      <c r="AS383" s="70">
        <f ca="1" t="shared" si="327"/>
        <v>0</v>
      </c>
      <c r="AT383" s="31"/>
      <c r="BQ383" s="70"/>
      <c r="BR383" s="70"/>
      <c r="BS383" s="70">
        <f ca="1" t="shared" si="328"/>
        <v>0</v>
      </c>
      <c r="BT383" s="31"/>
      <c r="CQ383" s="70"/>
      <c r="CR383" s="70"/>
      <c r="CS383" s="70">
        <f ca="1" t="shared" si="329"/>
        <v>0</v>
      </c>
      <c r="CT383" s="31"/>
      <c r="DQ383" s="70"/>
      <c r="DR383" s="70"/>
      <c r="DS383" s="70">
        <f ca="1" t="shared" si="330"/>
        <v>0</v>
      </c>
      <c r="DT383" s="31"/>
      <c r="EQ383" s="70"/>
      <c r="ER383" s="70"/>
      <c r="ES383" s="70">
        <f ca="1" t="shared" si="331"/>
        <v>0</v>
      </c>
      <c r="ET383" s="31"/>
      <c r="FQ383" s="70"/>
      <c r="FR383" s="70"/>
      <c r="FS383" s="70">
        <f ca="1" t="shared" si="332"/>
        <v>0</v>
      </c>
      <c r="FT383" s="31"/>
      <c r="GQ383" s="70"/>
      <c r="GR383" s="70"/>
      <c r="GS383" s="70">
        <f ca="1" t="shared" si="333"/>
        <v>0</v>
      </c>
      <c r="GT383" s="31"/>
      <c r="HQ383" s="70"/>
      <c r="HR383" s="70"/>
      <c r="HS383" s="70">
        <f ca="1" t="shared" si="334"/>
        <v>0</v>
      </c>
      <c r="HT383" s="31"/>
    </row>
    <row r="384" spans="1:228">
      <c r="A384" s="22" t="str">
        <f>IF(OR(使用指南!$E$30="",比赛操作!$C$10="",$E384=""),"",ROW())</f>
        <v/>
      </c>
      <c r="B384" s="22" t="str">
        <f>IF(OR(使用指南!$E$30="",比赛操作!$C$10="",$E384=""),"",RANK($A384,$A$3:$A$514,1))</f>
        <v/>
      </c>
      <c r="C384" s="22" t="str">
        <f ca="1">IF(OR(使用指南!$E$30="",比赛操作!$C$10="",$E384=""),"",IF(比赛操作!$C$10="抽签编排",RAND(),ROW()-2))</f>
        <v/>
      </c>
      <c r="D384" s="22" t="str">
        <f ca="1" t="shared" si="335"/>
        <v/>
      </c>
      <c r="E384" s="31"/>
      <c r="F384" s="22" t="str">
        <f ca="1">IF(OR(使用指南!$E$30&lt;&gt;"√",COUNTA($E$3:$E$514)&lt;ROW()-2,COUNTBLANK($C$3:$C$514)=512),"",ROW()-2)</f>
        <v/>
      </c>
      <c r="G384" s="22" t="str">
        <f ca="1" t="shared" si="336"/>
        <v/>
      </c>
      <c r="H384" s="31" t="str">
        <f ca="1" t="shared" si="337"/>
        <v/>
      </c>
      <c r="I384" s="31"/>
      <c r="K384" s="22" t="str">
        <f ca="1">IF(OR(使用指南!$E$30&lt;&gt;"√",$F384=""),"",$F384)</f>
        <v/>
      </c>
      <c r="L384" s="22" t="str">
        <f ca="1" t="shared" si="338"/>
        <v/>
      </c>
      <c r="M384" s="39"/>
      <c r="N384" s="39"/>
      <c r="O384" s="39"/>
      <c r="P384" s="66" t="str">
        <f ca="1">IF($K384="","",IF(T384&lt;&gt;"","/",IF(比赛操作!$C$10="手动编排",$M384+$N384,IF(比赛操作!$C$10="抽签编排",417-VLOOKUP(L384,I:K,3,0)))))</f>
        <v/>
      </c>
      <c r="Q384" s="33" t="str">
        <f ca="1">IF($K384="","",IF(T384&lt;&gt;"","/",RANK($P384,$P$3:$P$434)+COUNTIF($P$3:$P384,$P384)-1))</f>
        <v/>
      </c>
      <c r="R384" s="33" t="str">
        <f ca="1" t="shared" si="339"/>
        <v/>
      </c>
      <c r="S384" s="70">
        <f ca="1" t="shared" si="340"/>
        <v>0</v>
      </c>
      <c r="T384" s="31"/>
      <c r="U384" s="67" t="str">
        <f ca="1" t="shared" ref="U384:U393" si="389">IF(INDIRECT(ADDRESS(ROW(),COLUMN($T:$T)+26*(COLUMN()-COLUMN($T:$T))))="","",INDIRECT(ADDRESS(ROW(),COLUMN($T:$T)+26*(COLUMN()-COLUMN($T:$T)))))</f>
        <v/>
      </c>
      <c r="V384" s="67" t="str">
        <f ca="1" t="shared" ref="V384:V393" si="390">IF(INDIRECT(ADDRESS(ROW(),COLUMN($T:$T)+26*(COLUMN()-COLUMN($T:$T))))="","",INDIRECT(ADDRESS(ROW(),COLUMN($T:$T)+26*(COLUMN()-COLUMN($T:$T)))))</f>
        <v/>
      </c>
      <c r="W384" s="67" t="str">
        <f ca="1" t="shared" ref="W384:W393" si="391">IF(INDIRECT(ADDRESS(ROW(),COLUMN($T:$T)+26*(COLUMN()-COLUMN($T:$T))))="","",INDIRECT(ADDRESS(ROW(),COLUMN($T:$T)+26*(COLUMN()-COLUMN($T:$T)))))</f>
        <v/>
      </c>
      <c r="X384" s="67" t="str">
        <f ca="1" t="shared" ref="X384:X393" si="392">IF(INDIRECT(ADDRESS(ROW(),COLUMN($T:$T)+26*(COLUMN()-COLUMN($T:$T))))="","",INDIRECT(ADDRESS(ROW(),COLUMN($T:$T)+26*(COLUMN()-COLUMN($T:$T)))))</f>
        <v/>
      </c>
      <c r="Y384" s="67" t="str">
        <f ca="1" t="shared" ref="Y384:Y393" si="393">IF(INDIRECT(ADDRESS(ROW(),COLUMN($T:$T)+26*(COLUMN()-COLUMN($T:$T))))="","",INDIRECT(ADDRESS(ROW(),COLUMN($T:$T)+26*(COLUMN()-COLUMN($T:$T)))))</f>
        <v/>
      </c>
      <c r="Z384" s="67" t="str">
        <f ca="1" t="shared" ref="Z384:Z393" si="394">IF(INDIRECT(ADDRESS(ROW(),COLUMN($T:$T)+26*(COLUMN()-COLUMN($T:$T))))="","",INDIRECT(ADDRESS(ROW(),COLUMN($T:$T)+26*(COLUMN()-COLUMN($T:$T)))))</f>
        <v/>
      </c>
      <c r="AA384" s="67" t="str">
        <f ca="1" t="shared" ref="AA384:AA393" si="395">IF(INDIRECT(ADDRESS(ROW(),COLUMN($T:$T)+26*(COLUMN()-COLUMN($T:$T))))="","",INDIRECT(ADDRESS(ROW(),COLUMN($T:$T)+26*(COLUMN()-COLUMN($T:$T)))))</f>
        <v/>
      </c>
      <c r="AB384" s="67" t="str">
        <f ca="1" t="shared" ref="AB384:AB393" si="396">IF(INDIRECT(ADDRESS(ROW(),COLUMN($T:$T)+26*(COLUMN()-COLUMN($T:$T))))="","",INDIRECT(ADDRESS(ROW(),COLUMN($T:$T)+26*(COLUMN()-COLUMN($T:$T)))))</f>
        <v/>
      </c>
      <c r="AQ384" s="70"/>
      <c r="AR384" s="70"/>
      <c r="AS384" s="70">
        <f ca="1" t="shared" si="327"/>
        <v>0</v>
      </c>
      <c r="AT384" s="31"/>
      <c r="BQ384" s="70"/>
      <c r="BR384" s="70"/>
      <c r="BS384" s="70">
        <f ca="1" t="shared" si="328"/>
        <v>0</v>
      </c>
      <c r="BT384" s="31"/>
      <c r="CQ384" s="70"/>
      <c r="CR384" s="70"/>
      <c r="CS384" s="70">
        <f ca="1" t="shared" si="329"/>
        <v>0</v>
      </c>
      <c r="CT384" s="31"/>
      <c r="DQ384" s="70"/>
      <c r="DR384" s="70"/>
      <c r="DS384" s="70">
        <f ca="1" t="shared" si="330"/>
        <v>0</v>
      </c>
      <c r="DT384" s="31"/>
      <c r="EQ384" s="70"/>
      <c r="ER384" s="70"/>
      <c r="ES384" s="70">
        <f ca="1" t="shared" si="331"/>
        <v>0</v>
      </c>
      <c r="ET384" s="31"/>
      <c r="FQ384" s="70"/>
      <c r="FR384" s="70"/>
      <c r="FS384" s="70">
        <f ca="1" t="shared" si="332"/>
        <v>0</v>
      </c>
      <c r="FT384" s="31"/>
      <c r="GQ384" s="70"/>
      <c r="GR384" s="70"/>
      <c r="GS384" s="70">
        <f ca="1" t="shared" si="333"/>
        <v>0</v>
      </c>
      <c r="GT384" s="31"/>
      <c r="HQ384" s="70"/>
      <c r="HR384" s="70"/>
      <c r="HS384" s="70">
        <f ca="1" t="shared" si="334"/>
        <v>0</v>
      </c>
      <c r="HT384" s="31"/>
    </row>
    <row r="385" spans="1:228">
      <c r="A385" s="22" t="str">
        <f>IF(OR(使用指南!$E$30="",比赛操作!$C$10="",$E385=""),"",ROW())</f>
        <v/>
      </c>
      <c r="B385" s="22" t="str">
        <f>IF(OR(使用指南!$E$30="",比赛操作!$C$10="",$E385=""),"",RANK($A385,$A$3:$A$514,1))</f>
        <v/>
      </c>
      <c r="C385" s="22" t="str">
        <f ca="1">IF(OR(使用指南!$E$30="",比赛操作!$C$10="",$E385=""),"",IF(比赛操作!$C$10="抽签编排",RAND(),ROW()-2))</f>
        <v/>
      </c>
      <c r="D385" s="22" t="str">
        <f ca="1" t="shared" si="335"/>
        <v/>
      </c>
      <c r="E385" s="31"/>
      <c r="F385" s="22" t="str">
        <f ca="1">IF(OR(使用指南!$E$30&lt;&gt;"√",COUNTA($E$3:$E$514)&lt;ROW()-2,COUNTBLANK($C$3:$C$514)=512),"",ROW()-2)</f>
        <v/>
      </c>
      <c r="G385" s="22" t="str">
        <f ca="1" t="shared" si="336"/>
        <v/>
      </c>
      <c r="H385" s="31" t="str">
        <f ca="1" t="shared" si="337"/>
        <v/>
      </c>
      <c r="I385" s="31"/>
      <c r="K385" s="22" t="str">
        <f ca="1">IF(OR(使用指南!$E$30&lt;&gt;"√",$F385=""),"",$F385)</f>
        <v/>
      </c>
      <c r="L385" s="22" t="str">
        <f ca="1" t="shared" si="338"/>
        <v/>
      </c>
      <c r="M385" s="39"/>
      <c r="N385" s="39"/>
      <c r="O385" s="39"/>
      <c r="P385" s="66" t="str">
        <f ca="1">IF($K385="","",IF(T385&lt;&gt;"","/",IF(比赛操作!$C$10="手动编排",$M385+$N385,IF(比赛操作!$C$10="抽签编排",417-VLOOKUP(L385,I:K,3,0)))))</f>
        <v/>
      </c>
      <c r="Q385" s="33" t="str">
        <f ca="1">IF($K385="","",IF(T385&lt;&gt;"","/",RANK($P385,$P$3:$P$434)+COUNTIF($P$3:$P385,$P385)-1))</f>
        <v/>
      </c>
      <c r="R385" s="33" t="str">
        <f ca="1" t="shared" si="339"/>
        <v/>
      </c>
      <c r="S385" s="70">
        <f ca="1" t="shared" si="340"/>
        <v>0</v>
      </c>
      <c r="T385" s="31"/>
      <c r="U385" s="67" t="str">
        <f ca="1" t="shared" si="389"/>
        <v/>
      </c>
      <c r="V385" s="67" t="str">
        <f ca="1" t="shared" si="390"/>
        <v/>
      </c>
      <c r="W385" s="67" t="str">
        <f ca="1" t="shared" si="391"/>
        <v/>
      </c>
      <c r="X385" s="67" t="str">
        <f ca="1" t="shared" si="392"/>
        <v/>
      </c>
      <c r="Y385" s="67" t="str">
        <f ca="1" t="shared" si="393"/>
        <v/>
      </c>
      <c r="Z385" s="67" t="str">
        <f ca="1" t="shared" si="394"/>
        <v/>
      </c>
      <c r="AA385" s="67" t="str">
        <f ca="1" t="shared" si="395"/>
        <v/>
      </c>
      <c r="AB385" s="67" t="str">
        <f ca="1" t="shared" si="396"/>
        <v/>
      </c>
      <c r="AQ385" s="70"/>
      <c r="AR385" s="70"/>
      <c r="AS385" s="70">
        <f ca="1" t="shared" si="327"/>
        <v>0</v>
      </c>
      <c r="AT385" s="31"/>
      <c r="BQ385" s="70"/>
      <c r="BR385" s="70"/>
      <c r="BS385" s="70">
        <f ca="1" t="shared" si="328"/>
        <v>0</v>
      </c>
      <c r="BT385" s="31"/>
      <c r="CQ385" s="70"/>
      <c r="CR385" s="70"/>
      <c r="CS385" s="70">
        <f ca="1" t="shared" si="329"/>
        <v>0</v>
      </c>
      <c r="CT385" s="31"/>
      <c r="DQ385" s="70"/>
      <c r="DR385" s="70"/>
      <c r="DS385" s="70">
        <f ca="1" t="shared" si="330"/>
        <v>0</v>
      </c>
      <c r="DT385" s="31"/>
      <c r="EQ385" s="70"/>
      <c r="ER385" s="70"/>
      <c r="ES385" s="70">
        <f ca="1" t="shared" si="331"/>
        <v>0</v>
      </c>
      <c r="ET385" s="31"/>
      <c r="FQ385" s="70"/>
      <c r="FR385" s="70"/>
      <c r="FS385" s="70">
        <f ca="1" t="shared" si="332"/>
        <v>0</v>
      </c>
      <c r="FT385" s="31"/>
      <c r="GQ385" s="70"/>
      <c r="GR385" s="70"/>
      <c r="GS385" s="70">
        <f ca="1" t="shared" si="333"/>
        <v>0</v>
      </c>
      <c r="GT385" s="31"/>
      <c r="HQ385" s="70"/>
      <c r="HR385" s="70"/>
      <c r="HS385" s="70">
        <f ca="1" t="shared" si="334"/>
        <v>0</v>
      </c>
      <c r="HT385" s="31"/>
    </row>
    <row r="386" spans="1:228">
      <c r="A386" s="22" t="str">
        <f>IF(OR(使用指南!$E$30="",比赛操作!$C$10="",$E386=""),"",ROW())</f>
        <v/>
      </c>
      <c r="B386" s="22" t="str">
        <f>IF(OR(使用指南!$E$30="",比赛操作!$C$10="",$E386=""),"",RANK($A386,$A$3:$A$514,1))</f>
        <v/>
      </c>
      <c r="C386" s="22" t="str">
        <f ca="1">IF(OR(使用指南!$E$30="",比赛操作!$C$10="",$E386=""),"",IF(比赛操作!$C$10="抽签编排",RAND(),ROW()-2))</f>
        <v/>
      </c>
      <c r="D386" s="22" t="str">
        <f ca="1" t="shared" si="335"/>
        <v/>
      </c>
      <c r="E386" s="31"/>
      <c r="F386" s="22" t="str">
        <f ca="1">IF(OR(使用指南!$E$30&lt;&gt;"√",COUNTA($E$3:$E$514)&lt;ROW()-2,COUNTBLANK($C$3:$C$514)=512),"",ROW()-2)</f>
        <v/>
      </c>
      <c r="G386" s="22" t="str">
        <f ca="1" t="shared" si="336"/>
        <v/>
      </c>
      <c r="H386" s="31" t="str">
        <f ca="1" t="shared" si="337"/>
        <v/>
      </c>
      <c r="I386" s="31"/>
      <c r="K386" s="22" t="str">
        <f ca="1">IF(OR(使用指南!$E$30&lt;&gt;"√",$F386=""),"",$F386)</f>
        <v/>
      </c>
      <c r="L386" s="22" t="str">
        <f ca="1" t="shared" si="338"/>
        <v/>
      </c>
      <c r="M386" s="39"/>
      <c r="N386" s="39"/>
      <c r="O386" s="39"/>
      <c r="P386" s="66" t="str">
        <f ca="1">IF($K386="","",IF(T386&lt;&gt;"","/",IF(比赛操作!$C$10="手动编排",$M386+$N386,IF(比赛操作!$C$10="抽签编排",417-VLOOKUP(L386,I:K,3,0)))))</f>
        <v/>
      </c>
      <c r="Q386" s="33" t="str">
        <f ca="1">IF($K386="","",IF(T386&lt;&gt;"","/",RANK($P386,$P$3:$P$434)+COUNTIF($P$3:$P386,$P386)-1))</f>
        <v/>
      </c>
      <c r="R386" s="33" t="str">
        <f ca="1" t="shared" si="339"/>
        <v/>
      </c>
      <c r="S386" s="70">
        <f ca="1" t="shared" si="340"/>
        <v>0</v>
      </c>
      <c r="T386" s="31"/>
      <c r="U386" s="67" t="str">
        <f ca="1" t="shared" si="389"/>
        <v/>
      </c>
      <c r="V386" s="67" t="str">
        <f ca="1" t="shared" si="390"/>
        <v/>
      </c>
      <c r="W386" s="67" t="str">
        <f ca="1" t="shared" si="391"/>
        <v/>
      </c>
      <c r="X386" s="67" t="str">
        <f ca="1" t="shared" si="392"/>
        <v/>
      </c>
      <c r="Y386" s="67" t="str">
        <f ca="1" t="shared" si="393"/>
        <v/>
      </c>
      <c r="Z386" s="67" t="str">
        <f ca="1" t="shared" si="394"/>
        <v/>
      </c>
      <c r="AA386" s="67" t="str">
        <f ca="1" t="shared" si="395"/>
        <v/>
      </c>
      <c r="AB386" s="67" t="str">
        <f ca="1" t="shared" si="396"/>
        <v/>
      </c>
      <c r="AQ386" s="70"/>
      <c r="AR386" s="70"/>
      <c r="AS386" s="70">
        <f ca="1" t="shared" si="327"/>
        <v>0</v>
      </c>
      <c r="AT386" s="31"/>
      <c r="BQ386" s="70"/>
      <c r="BR386" s="70"/>
      <c r="BS386" s="70">
        <f ca="1" t="shared" si="328"/>
        <v>0</v>
      </c>
      <c r="BT386" s="31"/>
      <c r="CQ386" s="70"/>
      <c r="CR386" s="70"/>
      <c r="CS386" s="70">
        <f ca="1" t="shared" si="329"/>
        <v>0</v>
      </c>
      <c r="CT386" s="31"/>
      <c r="DQ386" s="70"/>
      <c r="DR386" s="70"/>
      <c r="DS386" s="70">
        <f ca="1" t="shared" si="330"/>
        <v>0</v>
      </c>
      <c r="DT386" s="31"/>
      <c r="EQ386" s="70"/>
      <c r="ER386" s="70"/>
      <c r="ES386" s="70">
        <f ca="1" t="shared" si="331"/>
        <v>0</v>
      </c>
      <c r="ET386" s="31"/>
      <c r="FQ386" s="70"/>
      <c r="FR386" s="70"/>
      <c r="FS386" s="70">
        <f ca="1" t="shared" si="332"/>
        <v>0</v>
      </c>
      <c r="FT386" s="31"/>
      <c r="GQ386" s="70"/>
      <c r="GR386" s="70"/>
      <c r="GS386" s="70">
        <f ca="1" t="shared" si="333"/>
        <v>0</v>
      </c>
      <c r="GT386" s="31"/>
      <c r="HQ386" s="70"/>
      <c r="HR386" s="70"/>
      <c r="HS386" s="70">
        <f ca="1" t="shared" si="334"/>
        <v>0</v>
      </c>
      <c r="HT386" s="31"/>
    </row>
    <row r="387" spans="1:228">
      <c r="A387" s="22" t="str">
        <f>IF(OR(使用指南!$E$30="",比赛操作!$C$10="",$E387=""),"",ROW())</f>
        <v/>
      </c>
      <c r="B387" s="22" t="str">
        <f>IF(OR(使用指南!$E$30="",比赛操作!$C$10="",$E387=""),"",RANK($A387,$A$3:$A$514,1))</f>
        <v/>
      </c>
      <c r="C387" s="22" t="str">
        <f ca="1">IF(OR(使用指南!$E$30="",比赛操作!$C$10="",$E387=""),"",IF(比赛操作!$C$10="抽签编排",RAND(),ROW()-2))</f>
        <v/>
      </c>
      <c r="D387" s="22" t="str">
        <f ca="1" t="shared" si="335"/>
        <v/>
      </c>
      <c r="E387" s="31"/>
      <c r="F387" s="22" t="str">
        <f ca="1">IF(OR(使用指南!$E$30&lt;&gt;"√",COUNTA($E$3:$E$514)&lt;ROW()-2,COUNTBLANK($C$3:$C$514)=512),"",ROW()-2)</f>
        <v/>
      </c>
      <c r="G387" s="22" t="str">
        <f ca="1" t="shared" si="336"/>
        <v/>
      </c>
      <c r="H387" s="31" t="str">
        <f ca="1" t="shared" si="337"/>
        <v/>
      </c>
      <c r="I387" s="31"/>
      <c r="K387" s="22" t="str">
        <f ca="1">IF(OR(使用指南!$E$30&lt;&gt;"√",$F387=""),"",$F387)</f>
        <v/>
      </c>
      <c r="L387" s="22" t="str">
        <f ca="1" t="shared" si="338"/>
        <v/>
      </c>
      <c r="M387" s="39"/>
      <c r="N387" s="39"/>
      <c r="O387" s="39"/>
      <c r="P387" s="66" t="str">
        <f ca="1">IF($K387="","",IF(T387&lt;&gt;"","/",IF(比赛操作!$C$10="手动编排",$M387+$N387,IF(比赛操作!$C$10="抽签编排",417-VLOOKUP(L387,I:K,3,0)))))</f>
        <v/>
      </c>
      <c r="Q387" s="33" t="str">
        <f ca="1">IF($K387="","",IF(T387&lt;&gt;"","/",RANK($P387,$P$3:$P$434)+COUNTIF($P$3:$P387,$P387)-1))</f>
        <v/>
      </c>
      <c r="R387" s="33" t="str">
        <f ca="1" t="shared" si="339"/>
        <v/>
      </c>
      <c r="S387" s="70">
        <f ca="1" t="shared" si="340"/>
        <v>0</v>
      </c>
      <c r="T387" s="31"/>
      <c r="U387" s="67" t="str">
        <f ca="1" t="shared" si="389"/>
        <v/>
      </c>
      <c r="V387" s="67" t="str">
        <f ca="1" t="shared" si="390"/>
        <v/>
      </c>
      <c r="W387" s="67" t="str">
        <f ca="1" t="shared" si="391"/>
        <v/>
      </c>
      <c r="X387" s="67" t="str">
        <f ca="1" t="shared" si="392"/>
        <v/>
      </c>
      <c r="Y387" s="67" t="str">
        <f ca="1" t="shared" si="393"/>
        <v/>
      </c>
      <c r="Z387" s="67" t="str">
        <f ca="1" t="shared" si="394"/>
        <v/>
      </c>
      <c r="AA387" s="67" t="str">
        <f ca="1" t="shared" si="395"/>
        <v/>
      </c>
      <c r="AB387" s="67" t="str">
        <f ca="1" t="shared" si="396"/>
        <v/>
      </c>
      <c r="AQ387" s="70"/>
      <c r="AR387" s="70"/>
      <c r="AS387" s="70">
        <f ca="1" t="shared" ref="AS387:AS434" si="397">_xlfn.IFS(OR($K387="",AT387=""),0,AT387="公假",12,AT387="抽调",10,AT387="病假",7,AT387="公事",5,AT387="私事",2,AT387="旷课",0,AT387="其他",0)</f>
        <v>0</v>
      </c>
      <c r="AT387" s="31"/>
      <c r="BQ387" s="70"/>
      <c r="BR387" s="70"/>
      <c r="BS387" s="70">
        <f ca="1" t="shared" ref="BS387:BS434" si="398">_xlfn.IFS(OR($K387="",BT387=""),0,BT387="公假",12,BT387="抽调",10,BT387="病假",7,BT387="公事",5,BT387="私事",2,BT387="旷课",0,BT387="其他",0)</f>
        <v>0</v>
      </c>
      <c r="BT387" s="31"/>
      <c r="CQ387" s="70"/>
      <c r="CR387" s="70"/>
      <c r="CS387" s="70">
        <f ca="1" t="shared" ref="CS387:CS434" si="399">_xlfn.IFS(OR($K387="",CT387=""),0,CT387="公假",12,CT387="抽调",10,CT387="病假",7,CT387="公事",5,CT387="私事",2,CT387="旷课",0,CT387="其他",0)</f>
        <v>0</v>
      </c>
      <c r="CT387" s="31"/>
      <c r="DQ387" s="70"/>
      <c r="DR387" s="70"/>
      <c r="DS387" s="70">
        <f ca="1" t="shared" ref="DS387:DS434" si="400">_xlfn.IFS(OR($K387="",DT387=""),0,DT387="公假",12,DT387="抽调",10,DT387="病假",7,DT387="公事",5,DT387="私事",2,DT387="旷课",0,DT387="其他",0)</f>
        <v>0</v>
      </c>
      <c r="DT387" s="31"/>
      <c r="EQ387" s="70"/>
      <c r="ER387" s="70"/>
      <c r="ES387" s="70">
        <f ca="1" t="shared" ref="ES387:ES434" si="401">_xlfn.IFS(OR($K387="",ET387=""),0,ET387="公假",12,ET387="抽调",10,ET387="病假",7,ET387="公事",5,ET387="私事",2,ET387="旷课",0,ET387="其他",0)</f>
        <v>0</v>
      </c>
      <c r="ET387" s="31"/>
      <c r="FQ387" s="70"/>
      <c r="FR387" s="70"/>
      <c r="FS387" s="70">
        <f ca="1" t="shared" ref="FS387:FS434" si="402">_xlfn.IFS(OR($K387="",FT387=""),0,FT387="公假",12,FT387="抽调",10,FT387="病假",7,FT387="公事",5,FT387="私事",2,FT387="旷课",0,FT387="其他",0)</f>
        <v>0</v>
      </c>
      <c r="FT387" s="31"/>
      <c r="GQ387" s="70"/>
      <c r="GR387" s="70"/>
      <c r="GS387" s="70">
        <f ca="1" t="shared" ref="GS387:GS434" si="403">_xlfn.IFS(OR($K387="",GT387=""),0,GT387="公假",12,GT387="抽调",10,GT387="病假",7,GT387="公事",5,GT387="私事",2,GT387="旷课",0,GT387="其他",0)</f>
        <v>0</v>
      </c>
      <c r="GT387" s="31"/>
      <c r="HQ387" s="70"/>
      <c r="HR387" s="70"/>
      <c r="HS387" s="70">
        <f ca="1" t="shared" ref="HS387:HS434" si="404">_xlfn.IFS(OR($K387="",HT387=""),0,HT387="公假",12,HT387="抽调",10,HT387="病假",7,HT387="公事",5,HT387="私事",2,HT387="旷课",0,HT387="其他",0)</f>
        <v>0</v>
      </c>
      <c r="HT387" s="31"/>
    </row>
    <row r="388" spans="1:228">
      <c r="A388" s="22" t="str">
        <f>IF(OR(使用指南!$E$30="",比赛操作!$C$10="",$E388=""),"",ROW())</f>
        <v/>
      </c>
      <c r="B388" s="22" t="str">
        <f>IF(OR(使用指南!$E$30="",比赛操作!$C$10="",$E388=""),"",RANK($A388,$A$3:$A$514,1))</f>
        <v/>
      </c>
      <c r="C388" s="22" t="str">
        <f ca="1">IF(OR(使用指南!$E$30="",比赛操作!$C$10="",$E388=""),"",IF(比赛操作!$C$10="抽签编排",RAND(),ROW()-2))</f>
        <v/>
      </c>
      <c r="D388" s="22" t="str">
        <f ca="1" t="shared" ref="D388:D451" si="405">IF(OR($C388="",$E388=""),"",RANK($C388,$C$3:$C$514,1))</f>
        <v/>
      </c>
      <c r="E388" s="31"/>
      <c r="F388" s="22" t="str">
        <f ca="1">IF(OR(使用指南!$E$30&lt;&gt;"√",COUNTA($E$3:$E$514)&lt;ROW()-2,COUNTBLANK($C$3:$C$514)=512),"",ROW()-2)</f>
        <v/>
      </c>
      <c r="G388" s="22" t="str">
        <f ca="1" t="shared" ref="G388:G434" si="406">IFERROR(IF($F388="","",VLOOKUP($F388,$D:$E,2,0)),"")</f>
        <v/>
      </c>
      <c r="H388" s="31" t="str">
        <f ca="1" t="shared" ref="H388:H434" si="407">IF($G388="","",$G388)</f>
        <v/>
      </c>
      <c r="I388" s="31"/>
      <c r="K388" s="22" t="str">
        <f ca="1">IF(OR(使用指南!$E$30&lt;&gt;"√",$F388=""),"",$F388)</f>
        <v/>
      </c>
      <c r="L388" s="22" t="str">
        <f ca="1" t="shared" ref="L388:L434" si="408">IF($K388="","",VLOOKUP($K388,B:E,4,0))</f>
        <v/>
      </c>
      <c r="M388" s="39"/>
      <c r="N388" s="39"/>
      <c r="O388" s="39"/>
      <c r="P388" s="66" t="str">
        <f ca="1">IF($K388="","",IF(T388&lt;&gt;"","/",IF(比赛操作!$C$10="手动编排",$M388+$N388,IF(比赛操作!$C$10="抽签编排",417-VLOOKUP(L388,I:K,3,0)))))</f>
        <v/>
      </c>
      <c r="Q388" s="33" t="str">
        <f ca="1">IF($K388="","",IF(T388&lt;&gt;"","/",RANK($P388,$P$3:$P$434)+COUNTIF($P$3:$P388,$P388)-1))</f>
        <v/>
      </c>
      <c r="R388" s="33" t="str">
        <f ca="1" t="shared" ref="R388:R434" si="409">IF($K388="","",$L388)</f>
        <v/>
      </c>
      <c r="S388" s="70">
        <f ca="1" t="shared" ref="S388:S434" si="410">_xlfn.IFS(OR($K388="",T388=""),0,T388="公假",12,T388="抽调",10,T388="病假",7,T388="公事",5,T388="私事",2,T388="旷课",0,T388="其他",0)</f>
        <v>0</v>
      </c>
      <c r="T388" s="31"/>
      <c r="U388" s="67" t="str">
        <f ca="1" t="shared" si="389"/>
        <v/>
      </c>
      <c r="V388" s="67" t="str">
        <f ca="1" t="shared" si="390"/>
        <v/>
      </c>
      <c r="W388" s="67" t="str">
        <f ca="1" t="shared" si="391"/>
        <v/>
      </c>
      <c r="X388" s="67" t="str">
        <f ca="1" t="shared" si="392"/>
        <v/>
      </c>
      <c r="Y388" s="67" t="str">
        <f ca="1" t="shared" si="393"/>
        <v/>
      </c>
      <c r="Z388" s="67" t="str">
        <f ca="1" t="shared" si="394"/>
        <v/>
      </c>
      <c r="AA388" s="67" t="str">
        <f ca="1" t="shared" si="395"/>
        <v/>
      </c>
      <c r="AB388" s="67" t="str">
        <f ca="1" t="shared" si="396"/>
        <v/>
      </c>
      <c r="AQ388" s="70"/>
      <c r="AR388" s="70"/>
      <c r="AS388" s="70">
        <f ca="1" t="shared" si="397"/>
        <v>0</v>
      </c>
      <c r="AT388" s="31"/>
      <c r="BQ388" s="70"/>
      <c r="BR388" s="70"/>
      <c r="BS388" s="70">
        <f ca="1" t="shared" si="398"/>
        <v>0</v>
      </c>
      <c r="BT388" s="31"/>
      <c r="CQ388" s="70"/>
      <c r="CR388" s="70"/>
      <c r="CS388" s="70">
        <f ca="1" t="shared" si="399"/>
        <v>0</v>
      </c>
      <c r="CT388" s="31"/>
      <c r="DQ388" s="70"/>
      <c r="DR388" s="70"/>
      <c r="DS388" s="70">
        <f ca="1" t="shared" si="400"/>
        <v>0</v>
      </c>
      <c r="DT388" s="31"/>
      <c r="EQ388" s="70"/>
      <c r="ER388" s="70"/>
      <c r="ES388" s="70">
        <f ca="1" t="shared" si="401"/>
        <v>0</v>
      </c>
      <c r="ET388" s="31"/>
      <c r="FQ388" s="70"/>
      <c r="FR388" s="70"/>
      <c r="FS388" s="70">
        <f ca="1" t="shared" si="402"/>
        <v>0</v>
      </c>
      <c r="FT388" s="31"/>
      <c r="GQ388" s="70"/>
      <c r="GR388" s="70"/>
      <c r="GS388" s="70">
        <f ca="1" t="shared" si="403"/>
        <v>0</v>
      </c>
      <c r="GT388" s="31"/>
      <c r="HQ388" s="70"/>
      <c r="HR388" s="70"/>
      <c r="HS388" s="70">
        <f ca="1" t="shared" si="404"/>
        <v>0</v>
      </c>
      <c r="HT388" s="31"/>
    </row>
    <row r="389" spans="1:228">
      <c r="A389" s="22" t="str">
        <f>IF(OR(使用指南!$E$30="",比赛操作!$C$10="",$E389=""),"",ROW())</f>
        <v/>
      </c>
      <c r="B389" s="22" t="str">
        <f>IF(OR(使用指南!$E$30="",比赛操作!$C$10="",$E389=""),"",RANK($A389,$A$3:$A$514,1))</f>
        <v/>
      </c>
      <c r="C389" s="22" t="str">
        <f ca="1">IF(OR(使用指南!$E$30="",比赛操作!$C$10="",$E389=""),"",IF(比赛操作!$C$10="抽签编排",RAND(),ROW()-2))</f>
        <v/>
      </c>
      <c r="D389" s="22" t="str">
        <f ca="1" t="shared" si="405"/>
        <v/>
      </c>
      <c r="E389" s="31"/>
      <c r="F389" s="22" t="str">
        <f ca="1">IF(OR(使用指南!$E$30&lt;&gt;"√",COUNTA($E$3:$E$514)&lt;ROW()-2,COUNTBLANK($C$3:$C$514)=512),"",ROW()-2)</f>
        <v/>
      </c>
      <c r="G389" s="22" t="str">
        <f ca="1" t="shared" si="406"/>
        <v/>
      </c>
      <c r="H389" s="31" t="str">
        <f ca="1" t="shared" si="407"/>
        <v/>
      </c>
      <c r="I389" s="31"/>
      <c r="K389" s="22" t="str">
        <f ca="1">IF(OR(使用指南!$E$30&lt;&gt;"√",$F389=""),"",$F389)</f>
        <v/>
      </c>
      <c r="L389" s="22" t="str">
        <f ca="1" t="shared" si="408"/>
        <v/>
      </c>
      <c r="M389" s="39"/>
      <c r="N389" s="39"/>
      <c r="O389" s="39"/>
      <c r="P389" s="66" t="str">
        <f ca="1">IF($K389="","",IF(T389&lt;&gt;"","/",IF(比赛操作!$C$10="手动编排",$M389+$N389,IF(比赛操作!$C$10="抽签编排",417-VLOOKUP(L389,I:K,3,0)))))</f>
        <v/>
      </c>
      <c r="Q389" s="33" t="str">
        <f ca="1">IF($K389="","",IF(T389&lt;&gt;"","/",RANK($P389,$P$3:$P$434)+COUNTIF($P$3:$P389,$P389)-1))</f>
        <v/>
      </c>
      <c r="R389" s="33" t="str">
        <f ca="1" t="shared" si="409"/>
        <v/>
      </c>
      <c r="S389" s="70">
        <f ca="1" t="shared" si="410"/>
        <v>0</v>
      </c>
      <c r="T389" s="31"/>
      <c r="U389" s="67" t="str">
        <f ca="1" t="shared" si="389"/>
        <v/>
      </c>
      <c r="V389" s="67" t="str">
        <f ca="1" t="shared" si="390"/>
        <v/>
      </c>
      <c r="W389" s="67" t="str">
        <f ca="1" t="shared" si="391"/>
        <v/>
      </c>
      <c r="X389" s="67" t="str">
        <f ca="1" t="shared" si="392"/>
        <v/>
      </c>
      <c r="Y389" s="67" t="str">
        <f ca="1" t="shared" si="393"/>
        <v/>
      </c>
      <c r="Z389" s="67" t="str">
        <f ca="1" t="shared" si="394"/>
        <v/>
      </c>
      <c r="AA389" s="67" t="str">
        <f ca="1" t="shared" si="395"/>
        <v/>
      </c>
      <c r="AB389" s="67" t="str">
        <f ca="1" t="shared" si="396"/>
        <v/>
      </c>
      <c r="AQ389" s="70"/>
      <c r="AR389" s="70"/>
      <c r="AS389" s="70">
        <f ca="1" t="shared" si="397"/>
        <v>0</v>
      </c>
      <c r="AT389" s="31"/>
      <c r="BQ389" s="70"/>
      <c r="BR389" s="70"/>
      <c r="BS389" s="70">
        <f ca="1" t="shared" si="398"/>
        <v>0</v>
      </c>
      <c r="BT389" s="31"/>
      <c r="CQ389" s="70"/>
      <c r="CR389" s="70"/>
      <c r="CS389" s="70">
        <f ca="1" t="shared" si="399"/>
        <v>0</v>
      </c>
      <c r="CT389" s="31"/>
      <c r="DQ389" s="70"/>
      <c r="DR389" s="70"/>
      <c r="DS389" s="70">
        <f ca="1" t="shared" si="400"/>
        <v>0</v>
      </c>
      <c r="DT389" s="31"/>
      <c r="EQ389" s="70"/>
      <c r="ER389" s="70"/>
      <c r="ES389" s="70">
        <f ca="1" t="shared" si="401"/>
        <v>0</v>
      </c>
      <c r="ET389" s="31"/>
      <c r="FQ389" s="70"/>
      <c r="FR389" s="70"/>
      <c r="FS389" s="70">
        <f ca="1" t="shared" si="402"/>
        <v>0</v>
      </c>
      <c r="FT389" s="31"/>
      <c r="GQ389" s="70"/>
      <c r="GR389" s="70"/>
      <c r="GS389" s="70">
        <f ca="1" t="shared" si="403"/>
        <v>0</v>
      </c>
      <c r="GT389" s="31"/>
      <c r="HQ389" s="70"/>
      <c r="HR389" s="70"/>
      <c r="HS389" s="70">
        <f ca="1" t="shared" si="404"/>
        <v>0</v>
      </c>
      <c r="HT389" s="31"/>
    </row>
    <row r="390" spans="1:228">
      <c r="A390" s="22" t="str">
        <f>IF(OR(使用指南!$E$30="",比赛操作!$C$10="",$E390=""),"",ROW())</f>
        <v/>
      </c>
      <c r="B390" s="22" t="str">
        <f>IF(OR(使用指南!$E$30="",比赛操作!$C$10="",$E390=""),"",RANK($A390,$A$3:$A$514,1))</f>
        <v/>
      </c>
      <c r="C390" s="22" t="str">
        <f ca="1">IF(OR(使用指南!$E$30="",比赛操作!$C$10="",$E390=""),"",IF(比赛操作!$C$10="抽签编排",RAND(),ROW()-2))</f>
        <v/>
      </c>
      <c r="D390" s="22" t="str">
        <f ca="1" t="shared" si="405"/>
        <v/>
      </c>
      <c r="E390" s="31"/>
      <c r="F390" s="22" t="str">
        <f ca="1">IF(OR(使用指南!$E$30&lt;&gt;"√",COUNTA($E$3:$E$514)&lt;ROW()-2,COUNTBLANK($C$3:$C$514)=512),"",ROW()-2)</f>
        <v/>
      </c>
      <c r="G390" s="22" t="str">
        <f ca="1" t="shared" si="406"/>
        <v/>
      </c>
      <c r="H390" s="31" t="str">
        <f ca="1" t="shared" si="407"/>
        <v/>
      </c>
      <c r="I390" s="31"/>
      <c r="K390" s="22" t="str">
        <f ca="1">IF(OR(使用指南!$E$30&lt;&gt;"√",$F390=""),"",$F390)</f>
        <v/>
      </c>
      <c r="L390" s="22" t="str">
        <f ca="1" t="shared" si="408"/>
        <v/>
      </c>
      <c r="M390" s="39"/>
      <c r="N390" s="39"/>
      <c r="O390" s="39"/>
      <c r="P390" s="66" t="str">
        <f ca="1">IF($K390="","",IF(T390&lt;&gt;"","/",IF(比赛操作!$C$10="手动编排",$M390+$N390,IF(比赛操作!$C$10="抽签编排",417-VLOOKUP(L390,I:K,3,0)))))</f>
        <v/>
      </c>
      <c r="Q390" s="33" t="str">
        <f ca="1">IF($K390="","",IF(T390&lt;&gt;"","/",RANK($P390,$P$3:$P$434)+COUNTIF($P$3:$P390,$P390)-1))</f>
        <v/>
      </c>
      <c r="R390" s="33" t="str">
        <f ca="1" t="shared" si="409"/>
        <v/>
      </c>
      <c r="S390" s="70">
        <f ca="1" t="shared" si="410"/>
        <v>0</v>
      </c>
      <c r="T390" s="31"/>
      <c r="U390" s="67" t="str">
        <f ca="1" t="shared" si="389"/>
        <v/>
      </c>
      <c r="V390" s="67" t="str">
        <f ca="1" t="shared" si="390"/>
        <v/>
      </c>
      <c r="W390" s="67" t="str">
        <f ca="1" t="shared" si="391"/>
        <v/>
      </c>
      <c r="X390" s="67" t="str">
        <f ca="1" t="shared" si="392"/>
        <v/>
      </c>
      <c r="Y390" s="67" t="str">
        <f ca="1" t="shared" si="393"/>
        <v/>
      </c>
      <c r="Z390" s="67" t="str">
        <f ca="1" t="shared" si="394"/>
        <v/>
      </c>
      <c r="AA390" s="67" t="str">
        <f ca="1" t="shared" si="395"/>
        <v/>
      </c>
      <c r="AB390" s="67" t="str">
        <f ca="1" t="shared" si="396"/>
        <v/>
      </c>
      <c r="AQ390" s="70"/>
      <c r="AR390" s="70"/>
      <c r="AS390" s="70">
        <f ca="1" t="shared" si="397"/>
        <v>0</v>
      </c>
      <c r="AT390" s="31"/>
      <c r="BQ390" s="70"/>
      <c r="BR390" s="70"/>
      <c r="BS390" s="70">
        <f ca="1" t="shared" si="398"/>
        <v>0</v>
      </c>
      <c r="BT390" s="31"/>
      <c r="CQ390" s="70"/>
      <c r="CR390" s="70"/>
      <c r="CS390" s="70">
        <f ca="1" t="shared" si="399"/>
        <v>0</v>
      </c>
      <c r="CT390" s="31"/>
      <c r="DQ390" s="70"/>
      <c r="DR390" s="70"/>
      <c r="DS390" s="70">
        <f ca="1" t="shared" si="400"/>
        <v>0</v>
      </c>
      <c r="DT390" s="31"/>
      <c r="EQ390" s="70"/>
      <c r="ER390" s="70"/>
      <c r="ES390" s="70">
        <f ca="1" t="shared" si="401"/>
        <v>0</v>
      </c>
      <c r="ET390" s="31"/>
      <c r="FQ390" s="70"/>
      <c r="FR390" s="70"/>
      <c r="FS390" s="70">
        <f ca="1" t="shared" si="402"/>
        <v>0</v>
      </c>
      <c r="FT390" s="31"/>
      <c r="GQ390" s="70"/>
      <c r="GR390" s="70"/>
      <c r="GS390" s="70">
        <f ca="1" t="shared" si="403"/>
        <v>0</v>
      </c>
      <c r="GT390" s="31"/>
      <c r="HQ390" s="70"/>
      <c r="HR390" s="70"/>
      <c r="HS390" s="70">
        <f ca="1" t="shared" si="404"/>
        <v>0</v>
      </c>
      <c r="HT390" s="31"/>
    </row>
    <row r="391" spans="1:228">
      <c r="A391" s="22" t="str">
        <f>IF(OR(使用指南!$E$30="",比赛操作!$C$10="",$E391=""),"",ROW())</f>
        <v/>
      </c>
      <c r="B391" s="22" t="str">
        <f>IF(OR(使用指南!$E$30="",比赛操作!$C$10="",$E391=""),"",RANK($A391,$A$3:$A$514,1))</f>
        <v/>
      </c>
      <c r="C391" s="22" t="str">
        <f ca="1">IF(OR(使用指南!$E$30="",比赛操作!$C$10="",$E391=""),"",IF(比赛操作!$C$10="抽签编排",RAND(),ROW()-2))</f>
        <v/>
      </c>
      <c r="D391" s="22" t="str">
        <f ca="1" t="shared" si="405"/>
        <v/>
      </c>
      <c r="E391" s="31"/>
      <c r="F391" s="22" t="str">
        <f ca="1">IF(OR(使用指南!$E$30&lt;&gt;"√",COUNTA($E$3:$E$514)&lt;ROW()-2,COUNTBLANK($C$3:$C$514)=512),"",ROW()-2)</f>
        <v/>
      </c>
      <c r="G391" s="22" t="str">
        <f ca="1" t="shared" si="406"/>
        <v/>
      </c>
      <c r="H391" s="31" t="str">
        <f ca="1" t="shared" si="407"/>
        <v/>
      </c>
      <c r="I391" s="31"/>
      <c r="K391" s="22" t="str">
        <f ca="1">IF(OR(使用指南!$E$30&lt;&gt;"√",$F391=""),"",$F391)</f>
        <v/>
      </c>
      <c r="L391" s="22" t="str">
        <f ca="1" t="shared" si="408"/>
        <v/>
      </c>
      <c r="M391" s="39"/>
      <c r="N391" s="39"/>
      <c r="O391" s="39"/>
      <c r="P391" s="66" t="str">
        <f ca="1">IF($K391="","",IF(T391&lt;&gt;"","/",IF(比赛操作!$C$10="手动编排",$M391+$N391,IF(比赛操作!$C$10="抽签编排",417-VLOOKUP(L391,I:K,3,0)))))</f>
        <v/>
      </c>
      <c r="Q391" s="33" t="str">
        <f ca="1">IF($K391="","",IF(T391&lt;&gt;"","/",RANK($P391,$P$3:$P$434)+COUNTIF($P$3:$P391,$P391)-1))</f>
        <v/>
      </c>
      <c r="R391" s="33" t="str">
        <f ca="1" t="shared" si="409"/>
        <v/>
      </c>
      <c r="S391" s="70">
        <f ca="1" t="shared" si="410"/>
        <v>0</v>
      </c>
      <c r="T391" s="31"/>
      <c r="U391" s="67" t="str">
        <f ca="1" t="shared" si="389"/>
        <v/>
      </c>
      <c r="V391" s="67" t="str">
        <f ca="1" t="shared" si="390"/>
        <v/>
      </c>
      <c r="W391" s="67" t="str">
        <f ca="1" t="shared" si="391"/>
        <v/>
      </c>
      <c r="X391" s="67" t="str">
        <f ca="1" t="shared" si="392"/>
        <v/>
      </c>
      <c r="Y391" s="67" t="str">
        <f ca="1" t="shared" si="393"/>
        <v/>
      </c>
      <c r="Z391" s="67" t="str">
        <f ca="1" t="shared" si="394"/>
        <v/>
      </c>
      <c r="AA391" s="67" t="str">
        <f ca="1" t="shared" si="395"/>
        <v/>
      </c>
      <c r="AB391" s="67" t="str">
        <f ca="1" t="shared" si="396"/>
        <v/>
      </c>
      <c r="AQ391" s="70"/>
      <c r="AR391" s="70"/>
      <c r="AS391" s="70">
        <f ca="1" t="shared" si="397"/>
        <v>0</v>
      </c>
      <c r="AT391" s="31"/>
      <c r="BQ391" s="70"/>
      <c r="BR391" s="70"/>
      <c r="BS391" s="70">
        <f ca="1" t="shared" si="398"/>
        <v>0</v>
      </c>
      <c r="BT391" s="31"/>
      <c r="CQ391" s="70"/>
      <c r="CR391" s="70"/>
      <c r="CS391" s="70">
        <f ca="1" t="shared" si="399"/>
        <v>0</v>
      </c>
      <c r="CT391" s="31"/>
      <c r="DQ391" s="70"/>
      <c r="DR391" s="70"/>
      <c r="DS391" s="70">
        <f ca="1" t="shared" si="400"/>
        <v>0</v>
      </c>
      <c r="DT391" s="31"/>
      <c r="EQ391" s="70"/>
      <c r="ER391" s="70"/>
      <c r="ES391" s="70">
        <f ca="1" t="shared" si="401"/>
        <v>0</v>
      </c>
      <c r="ET391" s="31"/>
      <c r="FQ391" s="70"/>
      <c r="FR391" s="70"/>
      <c r="FS391" s="70">
        <f ca="1" t="shared" si="402"/>
        <v>0</v>
      </c>
      <c r="FT391" s="31"/>
      <c r="GQ391" s="70"/>
      <c r="GR391" s="70"/>
      <c r="GS391" s="70">
        <f ca="1" t="shared" si="403"/>
        <v>0</v>
      </c>
      <c r="GT391" s="31"/>
      <c r="HQ391" s="70"/>
      <c r="HR391" s="70"/>
      <c r="HS391" s="70">
        <f ca="1" t="shared" si="404"/>
        <v>0</v>
      </c>
      <c r="HT391" s="31"/>
    </row>
    <row r="392" spans="1:228">
      <c r="A392" s="22" t="str">
        <f>IF(OR(使用指南!$E$30="",比赛操作!$C$10="",$E392=""),"",ROW())</f>
        <v/>
      </c>
      <c r="B392" s="22" t="str">
        <f>IF(OR(使用指南!$E$30="",比赛操作!$C$10="",$E392=""),"",RANK($A392,$A$3:$A$514,1))</f>
        <v/>
      </c>
      <c r="C392" s="22" t="str">
        <f ca="1">IF(OR(使用指南!$E$30="",比赛操作!$C$10="",$E392=""),"",IF(比赛操作!$C$10="抽签编排",RAND(),ROW()-2))</f>
        <v/>
      </c>
      <c r="D392" s="22" t="str">
        <f ca="1" t="shared" si="405"/>
        <v/>
      </c>
      <c r="E392" s="31"/>
      <c r="F392" s="22" t="str">
        <f ca="1">IF(OR(使用指南!$E$30&lt;&gt;"√",COUNTA($E$3:$E$514)&lt;ROW()-2,COUNTBLANK($C$3:$C$514)=512),"",ROW()-2)</f>
        <v/>
      </c>
      <c r="G392" s="22" t="str">
        <f ca="1" t="shared" si="406"/>
        <v/>
      </c>
      <c r="H392" s="31" t="str">
        <f ca="1" t="shared" si="407"/>
        <v/>
      </c>
      <c r="I392" s="31"/>
      <c r="K392" s="22" t="str">
        <f ca="1">IF(OR(使用指南!$E$30&lt;&gt;"√",$F392=""),"",$F392)</f>
        <v/>
      </c>
      <c r="L392" s="22" t="str">
        <f ca="1" t="shared" si="408"/>
        <v/>
      </c>
      <c r="M392" s="39"/>
      <c r="N392" s="39"/>
      <c r="O392" s="39"/>
      <c r="P392" s="66" t="str">
        <f ca="1">IF($K392="","",IF(T392&lt;&gt;"","/",IF(比赛操作!$C$10="手动编排",$M392+$N392,IF(比赛操作!$C$10="抽签编排",417-VLOOKUP(L392,I:K,3,0)))))</f>
        <v/>
      </c>
      <c r="Q392" s="33" t="str">
        <f ca="1">IF($K392="","",IF(T392&lt;&gt;"","/",RANK($P392,$P$3:$P$434)+COUNTIF($P$3:$P392,$P392)-1))</f>
        <v/>
      </c>
      <c r="R392" s="33" t="str">
        <f ca="1" t="shared" si="409"/>
        <v/>
      </c>
      <c r="S392" s="70">
        <f ca="1" t="shared" si="410"/>
        <v>0</v>
      </c>
      <c r="T392" s="31"/>
      <c r="U392" s="67" t="str">
        <f ca="1" t="shared" si="389"/>
        <v/>
      </c>
      <c r="V392" s="67" t="str">
        <f ca="1" t="shared" si="390"/>
        <v/>
      </c>
      <c r="W392" s="67" t="str">
        <f ca="1" t="shared" si="391"/>
        <v/>
      </c>
      <c r="X392" s="67" t="str">
        <f ca="1" t="shared" si="392"/>
        <v/>
      </c>
      <c r="Y392" s="67" t="str">
        <f ca="1" t="shared" si="393"/>
        <v/>
      </c>
      <c r="Z392" s="67" t="str">
        <f ca="1" t="shared" si="394"/>
        <v/>
      </c>
      <c r="AA392" s="67" t="str">
        <f ca="1" t="shared" si="395"/>
        <v/>
      </c>
      <c r="AB392" s="67" t="str">
        <f ca="1" t="shared" si="396"/>
        <v/>
      </c>
      <c r="AQ392" s="70"/>
      <c r="AR392" s="70"/>
      <c r="AS392" s="70">
        <f ca="1" t="shared" si="397"/>
        <v>0</v>
      </c>
      <c r="AT392" s="31"/>
      <c r="BQ392" s="70"/>
      <c r="BR392" s="70"/>
      <c r="BS392" s="70">
        <f ca="1" t="shared" si="398"/>
        <v>0</v>
      </c>
      <c r="BT392" s="31"/>
      <c r="CQ392" s="70"/>
      <c r="CR392" s="70"/>
      <c r="CS392" s="70">
        <f ca="1" t="shared" si="399"/>
        <v>0</v>
      </c>
      <c r="CT392" s="31"/>
      <c r="DQ392" s="70"/>
      <c r="DR392" s="70"/>
      <c r="DS392" s="70">
        <f ca="1" t="shared" si="400"/>
        <v>0</v>
      </c>
      <c r="DT392" s="31"/>
      <c r="EQ392" s="70"/>
      <c r="ER392" s="70"/>
      <c r="ES392" s="70">
        <f ca="1" t="shared" si="401"/>
        <v>0</v>
      </c>
      <c r="ET392" s="31"/>
      <c r="FQ392" s="70"/>
      <c r="FR392" s="70"/>
      <c r="FS392" s="70">
        <f ca="1" t="shared" si="402"/>
        <v>0</v>
      </c>
      <c r="FT392" s="31"/>
      <c r="GQ392" s="70"/>
      <c r="GR392" s="70"/>
      <c r="GS392" s="70">
        <f ca="1" t="shared" si="403"/>
        <v>0</v>
      </c>
      <c r="GT392" s="31"/>
      <c r="HQ392" s="70"/>
      <c r="HR392" s="70"/>
      <c r="HS392" s="70">
        <f ca="1" t="shared" si="404"/>
        <v>0</v>
      </c>
      <c r="HT392" s="31"/>
    </row>
    <row r="393" spans="1:228">
      <c r="A393" s="22" t="str">
        <f>IF(OR(使用指南!$E$30="",比赛操作!$C$10="",$E393=""),"",ROW())</f>
        <v/>
      </c>
      <c r="B393" s="22" t="str">
        <f>IF(OR(使用指南!$E$30="",比赛操作!$C$10="",$E393=""),"",RANK($A393,$A$3:$A$514,1))</f>
        <v/>
      </c>
      <c r="C393" s="22" t="str">
        <f ca="1">IF(OR(使用指南!$E$30="",比赛操作!$C$10="",$E393=""),"",IF(比赛操作!$C$10="抽签编排",RAND(),ROW()-2))</f>
        <v/>
      </c>
      <c r="D393" s="22" t="str">
        <f ca="1" t="shared" si="405"/>
        <v/>
      </c>
      <c r="E393" s="31"/>
      <c r="F393" s="22" t="str">
        <f ca="1">IF(OR(使用指南!$E$30&lt;&gt;"√",COUNTA($E$3:$E$514)&lt;ROW()-2,COUNTBLANK($C$3:$C$514)=512),"",ROW()-2)</f>
        <v/>
      </c>
      <c r="G393" s="22" t="str">
        <f ca="1" t="shared" si="406"/>
        <v/>
      </c>
      <c r="H393" s="31" t="str">
        <f ca="1" t="shared" si="407"/>
        <v/>
      </c>
      <c r="I393" s="31"/>
      <c r="K393" s="22" t="str">
        <f ca="1">IF(OR(使用指南!$E$30&lt;&gt;"√",$F393=""),"",$F393)</f>
        <v/>
      </c>
      <c r="L393" s="22" t="str">
        <f ca="1" t="shared" si="408"/>
        <v/>
      </c>
      <c r="M393" s="39"/>
      <c r="N393" s="39"/>
      <c r="O393" s="39"/>
      <c r="P393" s="66" t="str">
        <f ca="1">IF($K393="","",IF(T393&lt;&gt;"","/",IF(比赛操作!$C$10="手动编排",$M393+$N393,IF(比赛操作!$C$10="抽签编排",417-VLOOKUP(L393,I:K,3,0)))))</f>
        <v/>
      </c>
      <c r="Q393" s="33" t="str">
        <f ca="1">IF($K393="","",IF(T393&lt;&gt;"","/",RANK($P393,$P$3:$P$434)+COUNTIF($P$3:$P393,$P393)-1))</f>
        <v/>
      </c>
      <c r="R393" s="33" t="str">
        <f ca="1" t="shared" si="409"/>
        <v/>
      </c>
      <c r="S393" s="70">
        <f ca="1" t="shared" si="410"/>
        <v>0</v>
      </c>
      <c r="T393" s="31"/>
      <c r="U393" s="67" t="str">
        <f ca="1" t="shared" si="389"/>
        <v/>
      </c>
      <c r="V393" s="67" t="str">
        <f ca="1" t="shared" si="390"/>
        <v/>
      </c>
      <c r="W393" s="67" t="str">
        <f ca="1" t="shared" si="391"/>
        <v/>
      </c>
      <c r="X393" s="67" t="str">
        <f ca="1" t="shared" si="392"/>
        <v/>
      </c>
      <c r="Y393" s="67" t="str">
        <f ca="1" t="shared" si="393"/>
        <v/>
      </c>
      <c r="Z393" s="67" t="str">
        <f ca="1" t="shared" si="394"/>
        <v/>
      </c>
      <c r="AA393" s="67" t="str">
        <f ca="1" t="shared" si="395"/>
        <v/>
      </c>
      <c r="AB393" s="67" t="str">
        <f ca="1" t="shared" si="396"/>
        <v/>
      </c>
      <c r="AQ393" s="70"/>
      <c r="AR393" s="70"/>
      <c r="AS393" s="70">
        <f ca="1" t="shared" si="397"/>
        <v>0</v>
      </c>
      <c r="AT393" s="31"/>
      <c r="BQ393" s="70"/>
      <c r="BR393" s="70"/>
      <c r="BS393" s="70">
        <f ca="1" t="shared" si="398"/>
        <v>0</v>
      </c>
      <c r="BT393" s="31"/>
      <c r="CQ393" s="70"/>
      <c r="CR393" s="70"/>
      <c r="CS393" s="70">
        <f ca="1" t="shared" si="399"/>
        <v>0</v>
      </c>
      <c r="CT393" s="31"/>
      <c r="DQ393" s="70"/>
      <c r="DR393" s="70"/>
      <c r="DS393" s="70">
        <f ca="1" t="shared" si="400"/>
        <v>0</v>
      </c>
      <c r="DT393" s="31"/>
      <c r="EQ393" s="70"/>
      <c r="ER393" s="70"/>
      <c r="ES393" s="70">
        <f ca="1" t="shared" si="401"/>
        <v>0</v>
      </c>
      <c r="ET393" s="31"/>
      <c r="FQ393" s="70"/>
      <c r="FR393" s="70"/>
      <c r="FS393" s="70">
        <f ca="1" t="shared" si="402"/>
        <v>0</v>
      </c>
      <c r="FT393" s="31"/>
      <c r="GQ393" s="70"/>
      <c r="GR393" s="70"/>
      <c r="GS393" s="70">
        <f ca="1" t="shared" si="403"/>
        <v>0</v>
      </c>
      <c r="GT393" s="31"/>
      <c r="HQ393" s="70"/>
      <c r="HR393" s="70"/>
      <c r="HS393" s="70">
        <f ca="1" t="shared" si="404"/>
        <v>0</v>
      </c>
      <c r="HT393" s="31"/>
    </row>
    <row r="394" spans="1:228">
      <c r="A394" s="22" t="str">
        <f>IF(OR(使用指南!$E$30="",比赛操作!$C$10="",$E394=""),"",ROW())</f>
        <v/>
      </c>
      <c r="B394" s="22" t="str">
        <f>IF(OR(使用指南!$E$30="",比赛操作!$C$10="",$E394=""),"",RANK($A394,$A$3:$A$514,1))</f>
        <v/>
      </c>
      <c r="C394" s="22" t="str">
        <f ca="1">IF(OR(使用指南!$E$30="",比赛操作!$C$10="",$E394=""),"",IF(比赛操作!$C$10="抽签编排",RAND(),ROW()-2))</f>
        <v/>
      </c>
      <c r="D394" s="22" t="str">
        <f ca="1" t="shared" si="405"/>
        <v/>
      </c>
      <c r="E394" s="31"/>
      <c r="F394" s="22" t="str">
        <f ca="1">IF(OR(使用指南!$E$30&lt;&gt;"√",COUNTA($E$3:$E$514)&lt;ROW()-2,COUNTBLANK($C$3:$C$514)=512),"",ROW()-2)</f>
        <v/>
      </c>
      <c r="G394" s="22" t="str">
        <f ca="1" t="shared" si="406"/>
        <v/>
      </c>
      <c r="H394" s="31" t="str">
        <f ca="1" t="shared" si="407"/>
        <v/>
      </c>
      <c r="I394" s="31"/>
      <c r="K394" s="22" t="str">
        <f ca="1">IF(OR(使用指南!$E$30&lt;&gt;"√",$F394=""),"",$F394)</f>
        <v/>
      </c>
      <c r="L394" s="22" t="str">
        <f ca="1" t="shared" si="408"/>
        <v/>
      </c>
      <c r="M394" s="39"/>
      <c r="N394" s="39"/>
      <c r="O394" s="39"/>
      <c r="P394" s="66" t="str">
        <f ca="1">IF($K394="","",IF(T394&lt;&gt;"","/",IF(比赛操作!$C$10="手动编排",$M394+$N394,IF(比赛操作!$C$10="抽签编排",417-VLOOKUP(L394,I:K,3,0)))))</f>
        <v/>
      </c>
      <c r="Q394" s="33" t="str">
        <f ca="1">IF($K394="","",IF(T394&lt;&gt;"","/",RANK($P394,$P$3:$P$434)+COUNTIF($P$3:$P394,$P394)-1))</f>
        <v/>
      </c>
      <c r="R394" s="33" t="str">
        <f ca="1" t="shared" si="409"/>
        <v/>
      </c>
      <c r="S394" s="70">
        <f ca="1" t="shared" si="410"/>
        <v>0</v>
      </c>
      <c r="T394" s="31"/>
      <c r="U394" s="67" t="str">
        <f ca="1" t="shared" ref="U394:U403" si="411">IF(INDIRECT(ADDRESS(ROW(),COLUMN($T:$T)+26*(COLUMN()-COLUMN($T:$T))))="","",INDIRECT(ADDRESS(ROW(),COLUMN($T:$T)+26*(COLUMN()-COLUMN($T:$T)))))</f>
        <v/>
      </c>
      <c r="V394" s="67" t="str">
        <f ca="1" t="shared" ref="V394:V403" si="412">IF(INDIRECT(ADDRESS(ROW(),COLUMN($T:$T)+26*(COLUMN()-COLUMN($T:$T))))="","",INDIRECT(ADDRESS(ROW(),COLUMN($T:$T)+26*(COLUMN()-COLUMN($T:$T)))))</f>
        <v/>
      </c>
      <c r="W394" s="67" t="str">
        <f ca="1" t="shared" ref="W394:W403" si="413">IF(INDIRECT(ADDRESS(ROW(),COLUMN($T:$T)+26*(COLUMN()-COLUMN($T:$T))))="","",INDIRECT(ADDRESS(ROW(),COLUMN($T:$T)+26*(COLUMN()-COLUMN($T:$T)))))</f>
        <v/>
      </c>
      <c r="X394" s="67" t="str">
        <f ca="1" t="shared" ref="X394:X403" si="414">IF(INDIRECT(ADDRESS(ROW(),COLUMN($T:$T)+26*(COLUMN()-COLUMN($T:$T))))="","",INDIRECT(ADDRESS(ROW(),COLUMN($T:$T)+26*(COLUMN()-COLUMN($T:$T)))))</f>
        <v/>
      </c>
      <c r="Y394" s="67" t="str">
        <f ca="1" t="shared" ref="Y394:Y403" si="415">IF(INDIRECT(ADDRESS(ROW(),COLUMN($T:$T)+26*(COLUMN()-COLUMN($T:$T))))="","",INDIRECT(ADDRESS(ROW(),COLUMN($T:$T)+26*(COLUMN()-COLUMN($T:$T)))))</f>
        <v/>
      </c>
      <c r="Z394" s="67" t="str">
        <f ca="1" t="shared" ref="Z394:Z403" si="416">IF(INDIRECT(ADDRESS(ROW(),COLUMN($T:$T)+26*(COLUMN()-COLUMN($T:$T))))="","",INDIRECT(ADDRESS(ROW(),COLUMN($T:$T)+26*(COLUMN()-COLUMN($T:$T)))))</f>
        <v/>
      </c>
      <c r="AA394" s="67" t="str">
        <f ca="1" t="shared" ref="AA394:AA403" si="417">IF(INDIRECT(ADDRESS(ROW(),COLUMN($T:$T)+26*(COLUMN()-COLUMN($T:$T))))="","",INDIRECT(ADDRESS(ROW(),COLUMN($T:$T)+26*(COLUMN()-COLUMN($T:$T)))))</f>
        <v/>
      </c>
      <c r="AB394" s="67" t="str">
        <f ca="1" t="shared" ref="AB394:AB403" si="418">IF(INDIRECT(ADDRESS(ROW(),COLUMN($T:$T)+26*(COLUMN()-COLUMN($T:$T))))="","",INDIRECT(ADDRESS(ROW(),COLUMN($T:$T)+26*(COLUMN()-COLUMN($T:$T)))))</f>
        <v/>
      </c>
      <c r="AQ394" s="70"/>
      <c r="AR394" s="70"/>
      <c r="AS394" s="70">
        <f ca="1" t="shared" si="397"/>
        <v>0</v>
      </c>
      <c r="AT394" s="31"/>
      <c r="BQ394" s="70"/>
      <c r="BR394" s="70"/>
      <c r="BS394" s="70">
        <f ca="1" t="shared" si="398"/>
        <v>0</v>
      </c>
      <c r="BT394" s="31"/>
      <c r="CQ394" s="70"/>
      <c r="CR394" s="70"/>
      <c r="CS394" s="70">
        <f ca="1" t="shared" si="399"/>
        <v>0</v>
      </c>
      <c r="CT394" s="31"/>
      <c r="DQ394" s="70"/>
      <c r="DR394" s="70"/>
      <c r="DS394" s="70">
        <f ca="1" t="shared" si="400"/>
        <v>0</v>
      </c>
      <c r="DT394" s="31"/>
      <c r="EQ394" s="70"/>
      <c r="ER394" s="70"/>
      <c r="ES394" s="70">
        <f ca="1" t="shared" si="401"/>
        <v>0</v>
      </c>
      <c r="ET394" s="31"/>
      <c r="FQ394" s="70"/>
      <c r="FR394" s="70"/>
      <c r="FS394" s="70">
        <f ca="1" t="shared" si="402"/>
        <v>0</v>
      </c>
      <c r="FT394" s="31"/>
      <c r="GQ394" s="70"/>
      <c r="GR394" s="70"/>
      <c r="GS394" s="70">
        <f ca="1" t="shared" si="403"/>
        <v>0</v>
      </c>
      <c r="GT394" s="31"/>
      <c r="HQ394" s="70"/>
      <c r="HR394" s="70"/>
      <c r="HS394" s="70">
        <f ca="1" t="shared" si="404"/>
        <v>0</v>
      </c>
      <c r="HT394" s="31"/>
    </row>
    <row r="395" spans="1:228">
      <c r="A395" s="22" t="str">
        <f>IF(OR(使用指南!$E$30="",比赛操作!$C$10="",$E395=""),"",ROW())</f>
        <v/>
      </c>
      <c r="B395" s="22" t="str">
        <f>IF(OR(使用指南!$E$30="",比赛操作!$C$10="",$E395=""),"",RANK($A395,$A$3:$A$514,1))</f>
        <v/>
      </c>
      <c r="C395" s="22" t="str">
        <f ca="1">IF(OR(使用指南!$E$30="",比赛操作!$C$10="",$E395=""),"",IF(比赛操作!$C$10="抽签编排",RAND(),ROW()-2))</f>
        <v/>
      </c>
      <c r="D395" s="22" t="str">
        <f ca="1" t="shared" si="405"/>
        <v/>
      </c>
      <c r="E395" s="31"/>
      <c r="F395" s="22" t="str">
        <f ca="1">IF(OR(使用指南!$E$30&lt;&gt;"√",COUNTA($E$3:$E$514)&lt;ROW()-2,COUNTBLANK($C$3:$C$514)=512),"",ROW()-2)</f>
        <v/>
      </c>
      <c r="G395" s="22" t="str">
        <f ca="1" t="shared" si="406"/>
        <v/>
      </c>
      <c r="H395" s="31" t="str">
        <f ca="1" t="shared" si="407"/>
        <v/>
      </c>
      <c r="I395" s="31"/>
      <c r="K395" s="22" t="str">
        <f ca="1">IF(OR(使用指南!$E$30&lt;&gt;"√",$F395=""),"",$F395)</f>
        <v/>
      </c>
      <c r="L395" s="22" t="str">
        <f ca="1" t="shared" si="408"/>
        <v/>
      </c>
      <c r="M395" s="39"/>
      <c r="N395" s="39"/>
      <c r="O395" s="39"/>
      <c r="P395" s="66" t="str">
        <f ca="1">IF($K395="","",IF(T395&lt;&gt;"","/",IF(比赛操作!$C$10="手动编排",$M395+$N395,IF(比赛操作!$C$10="抽签编排",417-VLOOKUP(L395,I:K,3,0)))))</f>
        <v/>
      </c>
      <c r="Q395" s="33" t="str">
        <f ca="1">IF($K395="","",IF(T395&lt;&gt;"","/",RANK($P395,$P$3:$P$434)+COUNTIF($P$3:$P395,$P395)-1))</f>
        <v/>
      </c>
      <c r="R395" s="33" t="str">
        <f ca="1" t="shared" si="409"/>
        <v/>
      </c>
      <c r="S395" s="70">
        <f ca="1" t="shared" si="410"/>
        <v>0</v>
      </c>
      <c r="T395" s="31"/>
      <c r="U395" s="67" t="str">
        <f ca="1" t="shared" si="411"/>
        <v/>
      </c>
      <c r="V395" s="67" t="str">
        <f ca="1" t="shared" si="412"/>
        <v/>
      </c>
      <c r="W395" s="67" t="str">
        <f ca="1" t="shared" si="413"/>
        <v/>
      </c>
      <c r="X395" s="67" t="str">
        <f ca="1" t="shared" si="414"/>
        <v/>
      </c>
      <c r="Y395" s="67" t="str">
        <f ca="1" t="shared" si="415"/>
        <v/>
      </c>
      <c r="Z395" s="67" t="str">
        <f ca="1" t="shared" si="416"/>
        <v/>
      </c>
      <c r="AA395" s="67" t="str">
        <f ca="1" t="shared" si="417"/>
        <v/>
      </c>
      <c r="AB395" s="67" t="str">
        <f ca="1" t="shared" si="418"/>
        <v/>
      </c>
      <c r="AQ395" s="70"/>
      <c r="AR395" s="70"/>
      <c r="AS395" s="70">
        <f ca="1" t="shared" si="397"/>
        <v>0</v>
      </c>
      <c r="AT395" s="31"/>
      <c r="BQ395" s="70"/>
      <c r="BR395" s="70"/>
      <c r="BS395" s="70">
        <f ca="1" t="shared" si="398"/>
        <v>0</v>
      </c>
      <c r="BT395" s="31"/>
      <c r="CQ395" s="70"/>
      <c r="CR395" s="70"/>
      <c r="CS395" s="70">
        <f ca="1" t="shared" si="399"/>
        <v>0</v>
      </c>
      <c r="CT395" s="31"/>
      <c r="DQ395" s="70"/>
      <c r="DR395" s="70"/>
      <c r="DS395" s="70">
        <f ca="1" t="shared" si="400"/>
        <v>0</v>
      </c>
      <c r="DT395" s="31"/>
      <c r="EQ395" s="70"/>
      <c r="ER395" s="70"/>
      <c r="ES395" s="70">
        <f ca="1" t="shared" si="401"/>
        <v>0</v>
      </c>
      <c r="ET395" s="31"/>
      <c r="FQ395" s="70"/>
      <c r="FR395" s="70"/>
      <c r="FS395" s="70">
        <f ca="1" t="shared" si="402"/>
        <v>0</v>
      </c>
      <c r="FT395" s="31"/>
      <c r="GQ395" s="70"/>
      <c r="GR395" s="70"/>
      <c r="GS395" s="70">
        <f ca="1" t="shared" si="403"/>
        <v>0</v>
      </c>
      <c r="GT395" s="31"/>
      <c r="HQ395" s="70"/>
      <c r="HR395" s="70"/>
      <c r="HS395" s="70">
        <f ca="1" t="shared" si="404"/>
        <v>0</v>
      </c>
      <c r="HT395" s="31"/>
    </row>
    <row r="396" spans="1:228">
      <c r="A396" s="22" t="str">
        <f>IF(OR(使用指南!$E$30="",比赛操作!$C$10="",$E396=""),"",ROW())</f>
        <v/>
      </c>
      <c r="B396" s="22" t="str">
        <f>IF(OR(使用指南!$E$30="",比赛操作!$C$10="",$E396=""),"",RANK($A396,$A$3:$A$514,1))</f>
        <v/>
      </c>
      <c r="C396" s="22" t="str">
        <f ca="1">IF(OR(使用指南!$E$30="",比赛操作!$C$10="",$E396=""),"",IF(比赛操作!$C$10="抽签编排",RAND(),ROW()-2))</f>
        <v/>
      </c>
      <c r="D396" s="22" t="str">
        <f ca="1" t="shared" si="405"/>
        <v/>
      </c>
      <c r="E396" s="31"/>
      <c r="F396" s="22" t="str">
        <f ca="1">IF(OR(使用指南!$E$30&lt;&gt;"√",COUNTA($E$3:$E$514)&lt;ROW()-2,COUNTBLANK($C$3:$C$514)=512),"",ROW()-2)</f>
        <v/>
      </c>
      <c r="G396" s="22" t="str">
        <f ca="1" t="shared" si="406"/>
        <v/>
      </c>
      <c r="H396" s="31" t="str">
        <f ca="1" t="shared" si="407"/>
        <v/>
      </c>
      <c r="I396" s="31"/>
      <c r="K396" s="22" t="str">
        <f ca="1">IF(OR(使用指南!$E$30&lt;&gt;"√",$F396=""),"",$F396)</f>
        <v/>
      </c>
      <c r="L396" s="22" t="str">
        <f ca="1" t="shared" si="408"/>
        <v/>
      </c>
      <c r="M396" s="39"/>
      <c r="N396" s="39"/>
      <c r="O396" s="39"/>
      <c r="P396" s="66" t="str">
        <f ca="1">IF($K396="","",IF(T396&lt;&gt;"","/",IF(比赛操作!$C$10="手动编排",$M396+$N396,IF(比赛操作!$C$10="抽签编排",417-VLOOKUP(L396,I:K,3,0)))))</f>
        <v/>
      </c>
      <c r="Q396" s="33" t="str">
        <f ca="1">IF($K396="","",IF(T396&lt;&gt;"","/",RANK($P396,$P$3:$P$434)+COUNTIF($P$3:$P396,$P396)-1))</f>
        <v/>
      </c>
      <c r="R396" s="33" t="str">
        <f ca="1" t="shared" si="409"/>
        <v/>
      </c>
      <c r="S396" s="70">
        <f ca="1" t="shared" si="410"/>
        <v>0</v>
      </c>
      <c r="T396" s="31"/>
      <c r="U396" s="67" t="str">
        <f ca="1" t="shared" si="411"/>
        <v/>
      </c>
      <c r="V396" s="67" t="str">
        <f ca="1" t="shared" si="412"/>
        <v/>
      </c>
      <c r="W396" s="67" t="str">
        <f ca="1" t="shared" si="413"/>
        <v/>
      </c>
      <c r="X396" s="67" t="str">
        <f ca="1" t="shared" si="414"/>
        <v/>
      </c>
      <c r="Y396" s="67" t="str">
        <f ca="1" t="shared" si="415"/>
        <v/>
      </c>
      <c r="Z396" s="67" t="str">
        <f ca="1" t="shared" si="416"/>
        <v/>
      </c>
      <c r="AA396" s="67" t="str">
        <f ca="1" t="shared" si="417"/>
        <v/>
      </c>
      <c r="AB396" s="67" t="str">
        <f ca="1" t="shared" si="418"/>
        <v/>
      </c>
      <c r="AQ396" s="70"/>
      <c r="AR396" s="70"/>
      <c r="AS396" s="70">
        <f ca="1" t="shared" si="397"/>
        <v>0</v>
      </c>
      <c r="AT396" s="31"/>
      <c r="BQ396" s="70"/>
      <c r="BR396" s="70"/>
      <c r="BS396" s="70">
        <f ca="1" t="shared" si="398"/>
        <v>0</v>
      </c>
      <c r="BT396" s="31"/>
      <c r="CQ396" s="70"/>
      <c r="CR396" s="70"/>
      <c r="CS396" s="70">
        <f ca="1" t="shared" si="399"/>
        <v>0</v>
      </c>
      <c r="CT396" s="31"/>
      <c r="DQ396" s="70"/>
      <c r="DR396" s="70"/>
      <c r="DS396" s="70">
        <f ca="1" t="shared" si="400"/>
        <v>0</v>
      </c>
      <c r="DT396" s="31"/>
      <c r="EQ396" s="70"/>
      <c r="ER396" s="70"/>
      <c r="ES396" s="70">
        <f ca="1" t="shared" si="401"/>
        <v>0</v>
      </c>
      <c r="ET396" s="31"/>
      <c r="FQ396" s="70"/>
      <c r="FR396" s="70"/>
      <c r="FS396" s="70">
        <f ca="1" t="shared" si="402"/>
        <v>0</v>
      </c>
      <c r="FT396" s="31"/>
      <c r="GQ396" s="70"/>
      <c r="GR396" s="70"/>
      <c r="GS396" s="70">
        <f ca="1" t="shared" si="403"/>
        <v>0</v>
      </c>
      <c r="GT396" s="31"/>
      <c r="HQ396" s="70"/>
      <c r="HR396" s="70"/>
      <c r="HS396" s="70">
        <f ca="1" t="shared" si="404"/>
        <v>0</v>
      </c>
      <c r="HT396" s="31"/>
    </row>
    <row r="397" spans="1:228">
      <c r="A397" s="22" t="str">
        <f>IF(OR(使用指南!$E$30="",比赛操作!$C$10="",$E397=""),"",ROW())</f>
        <v/>
      </c>
      <c r="B397" s="22" t="str">
        <f>IF(OR(使用指南!$E$30="",比赛操作!$C$10="",$E397=""),"",RANK($A397,$A$3:$A$514,1))</f>
        <v/>
      </c>
      <c r="C397" s="22" t="str">
        <f ca="1">IF(OR(使用指南!$E$30="",比赛操作!$C$10="",$E397=""),"",IF(比赛操作!$C$10="抽签编排",RAND(),ROW()-2))</f>
        <v/>
      </c>
      <c r="D397" s="22" t="str">
        <f ca="1" t="shared" si="405"/>
        <v/>
      </c>
      <c r="E397" s="31"/>
      <c r="F397" s="22" t="str">
        <f ca="1">IF(OR(使用指南!$E$30&lt;&gt;"√",COUNTA($E$3:$E$514)&lt;ROW()-2,COUNTBLANK($C$3:$C$514)=512),"",ROW()-2)</f>
        <v/>
      </c>
      <c r="G397" s="22" t="str">
        <f ca="1" t="shared" si="406"/>
        <v/>
      </c>
      <c r="H397" s="31" t="str">
        <f ca="1" t="shared" si="407"/>
        <v/>
      </c>
      <c r="I397" s="31"/>
      <c r="K397" s="22" t="str">
        <f ca="1">IF(OR(使用指南!$E$30&lt;&gt;"√",$F397=""),"",$F397)</f>
        <v/>
      </c>
      <c r="L397" s="22" t="str">
        <f ca="1" t="shared" si="408"/>
        <v/>
      </c>
      <c r="M397" s="39"/>
      <c r="N397" s="39"/>
      <c r="O397" s="39"/>
      <c r="P397" s="66" t="str">
        <f ca="1">IF($K397="","",IF(T397&lt;&gt;"","/",IF(比赛操作!$C$10="手动编排",$M397+$N397,IF(比赛操作!$C$10="抽签编排",417-VLOOKUP(L397,I:K,3,0)))))</f>
        <v/>
      </c>
      <c r="Q397" s="33" t="str">
        <f ca="1">IF($K397="","",IF(T397&lt;&gt;"","/",RANK($P397,$P$3:$P$434)+COUNTIF($P$3:$P397,$P397)-1))</f>
        <v/>
      </c>
      <c r="R397" s="33" t="str">
        <f ca="1" t="shared" si="409"/>
        <v/>
      </c>
      <c r="S397" s="70">
        <f ca="1" t="shared" si="410"/>
        <v>0</v>
      </c>
      <c r="T397" s="31"/>
      <c r="U397" s="67" t="str">
        <f ca="1" t="shared" si="411"/>
        <v/>
      </c>
      <c r="V397" s="67" t="str">
        <f ca="1" t="shared" si="412"/>
        <v/>
      </c>
      <c r="W397" s="67" t="str">
        <f ca="1" t="shared" si="413"/>
        <v/>
      </c>
      <c r="X397" s="67" t="str">
        <f ca="1" t="shared" si="414"/>
        <v/>
      </c>
      <c r="Y397" s="67" t="str">
        <f ca="1" t="shared" si="415"/>
        <v/>
      </c>
      <c r="Z397" s="67" t="str">
        <f ca="1" t="shared" si="416"/>
        <v/>
      </c>
      <c r="AA397" s="67" t="str">
        <f ca="1" t="shared" si="417"/>
        <v/>
      </c>
      <c r="AB397" s="67" t="str">
        <f ca="1" t="shared" si="418"/>
        <v/>
      </c>
      <c r="AQ397" s="70"/>
      <c r="AR397" s="70"/>
      <c r="AS397" s="70">
        <f ca="1" t="shared" si="397"/>
        <v>0</v>
      </c>
      <c r="AT397" s="31"/>
      <c r="BQ397" s="70"/>
      <c r="BR397" s="70"/>
      <c r="BS397" s="70">
        <f ca="1" t="shared" si="398"/>
        <v>0</v>
      </c>
      <c r="BT397" s="31"/>
      <c r="CQ397" s="70"/>
      <c r="CR397" s="70"/>
      <c r="CS397" s="70">
        <f ca="1" t="shared" si="399"/>
        <v>0</v>
      </c>
      <c r="CT397" s="31"/>
      <c r="DQ397" s="70"/>
      <c r="DR397" s="70"/>
      <c r="DS397" s="70">
        <f ca="1" t="shared" si="400"/>
        <v>0</v>
      </c>
      <c r="DT397" s="31"/>
      <c r="EQ397" s="70"/>
      <c r="ER397" s="70"/>
      <c r="ES397" s="70">
        <f ca="1" t="shared" si="401"/>
        <v>0</v>
      </c>
      <c r="ET397" s="31"/>
      <c r="FQ397" s="70"/>
      <c r="FR397" s="70"/>
      <c r="FS397" s="70">
        <f ca="1" t="shared" si="402"/>
        <v>0</v>
      </c>
      <c r="FT397" s="31"/>
      <c r="GQ397" s="70"/>
      <c r="GR397" s="70"/>
      <c r="GS397" s="70">
        <f ca="1" t="shared" si="403"/>
        <v>0</v>
      </c>
      <c r="GT397" s="31"/>
      <c r="HQ397" s="70"/>
      <c r="HR397" s="70"/>
      <c r="HS397" s="70">
        <f ca="1" t="shared" si="404"/>
        <v>0</v>
      </c>
      <c r="HT397" s="31"/>
    </row>
    <row r="398" spans="1:228">
      <c r="A398" s="22" t="str">
        <f>IF(OR(使用指南!$E$30="",比赛操作!$C$10="",$E398=""),"",ROW())</f>
        <v/>
      </c>
      <c r="B398" s="22" t="str">
        <f>IF(OR(使用指南!$E$30="",比赛操作!$C$10="",$E398=""),"",RANK($A398,$A$3:$A$514,1))</f>
        <v/>
      </c>
      <c r="C398" s="22" t="str">
        <f ca="1">IF(OR(使用指南!$E$30="",比赛操作!$C$10="",$E398=""),"",IF(比赛操作!$C$10="抽签编排",RAND(),ROW()-2))</f>
        <v/>
      </c>
      <c r="D398" s="22" t="str">
        <f ca="1" t="shared" si="405"/>
        <v/>
      </c>
      <c r="E398" s="31"/>
      <c r="F398" s="22" t="str">
        <f ca="1">IF(OR(使用指南!$E$30&lt;&gt;"√",COUNTA($E$3:$E$514)&lt;ROW()-2,COUNTBLANK($C$3:$C$514)=512),"",ROW()-2)</f>
        <v/>
      </c>
      <c r="G398" s="22" t="str">
        <f ca="1" t="shared" si="406"/>
        <v/>
      </c>
      <c r="H398" s="31" t="str">
        <f ca="1" t="shared" si="407"/>
        <v/>
      </c>
      <c r="I398" s="31"/>
      <c r="K398" s="22" t="str">
        <f ca="1">IF(OR(使用指南!$E$30&lt;&gt;"√",$F398=""),"",$F398)</f>
        <v/>
      </c>
      <c r="L398" s="22" t="str">
        <f ca="1" t="shared" si="408"/>
        <v/>
      </c>
      <c r="M398" s="39"/>
      <c r="N398" s="39"/>
      <c r="O398" s="39"/>
      <c r="P398" s="66" t="str">
        <f ca="1">IF($K398="","",IF(T398&lt;&gt;"","/",IF(比赛操作!$C$10="手动编排",$M398+$N398,IF(比赛操作!$C$10="抽签编排",417-VLOOKUP(L398,I:K,3,0)))))</f>
        <v/>
      </c>
      <c r="Q398" s="33" t="str">
        <f ca="1">IF($K398="","",IF(T398&lt;&gt;"","/",RANK($P398,$P$3:$P$434)+COUNTIF($P$3:$P398,$P398)-1))</f>
        <v/>
      </c>
      <c r="R398" s="33" t="str">
        <f ca="1" t="shared" si="409"/>
        <v/>
      </c>
      <c r="S398" s="70">
        <f ca="1" t="shared" si="410"/>
        <v>0</v>
      </c>
      <c r="T398" s="31"/>
      <c r="U398" s="67" t="str">
        <f ca="1" t="shared" si="411"/>
        <v/>
      </c>
      <c r="V398" s="67" t="str">
        <f ca="1" t="shared" si="412"/>
        <v/>
      </c>
      <c r="W398" s="67" t="str">
        <f ca="1" t="shared" si="413"/>
        <v/>
      </c>
      <c r="X398" s="67" t="str">
        <f ca="1" t="shared" si="414"/>
        <v/>
      </c>
      <c r="Y398" s="67" t="str">
        <f ca="1" t="shared" si="415"/>
        <v/>
      </c>
      <c r="Z398" s="67" t="str">
        <f ca="1" t="shared" si="416"/>
        <v/>
      </c>
      <c r="AA398" s="67" t="str">
        <f ca="1" t="shared" si="417"/>
        <v/>
      </c>
      <c r="AB398" s="67" t="str">
        <f ca="1" t="shared" si="418"/>
        <v/>
      </c>
      <c r="AQ398" s="70"/>
      <c r="AR398" s="70"/>
      <c r="AS398" s="70">
        <f ca="1" t="shared" si="397"/>
        <v>0</v>
      </c>
      <c r="AT398" s="31"/>
      <c r="BQ398" s="70"/>
      <c r="BR398" s="70"/>
      <c r="BS398" s="70">
        <f ca="1" t="shared" si="398"/>
        <v>0</v>
      </c>
      <c r="BT398" s="31"/>
      <c r="CQ398" s="70"/>
      <c r="CR398" s="70"/>
      <c r="CS398" s="70">
        <f ca="1" t="shared" si="399"/>
        <v>0</v>
      </c>
      <c r="CT398" s="31"/>
      <c r="DQ398" s="70"/>
      <c r="DR398" s="70"/>
      <c r="DS398" s="70">
        <f ca="1" t="shared" si="400"/>
        <v>0</v>
      </c>
      <c r="DT398" s="31"/>
      <c r="EQ398" s="70"/>
      <c r="ER398" s="70"/>
      <c r="ES398" s="70">
        <f ca="1" t="shared" si="401"/>
        <v>0</v>
      </c>
      <c r="ET398" s="31"/>
      <c r="FQ398" s="70"/>
      <c r="FR398" s="70"/>
      <c r="FS398" s="70">
        <f ca="1" t="shared" si="402"/>
        <v>0</v>
      </c>
      <c r="FT398" s="31"/>
      <c r="GQ398" s="70"/>
      <c r="GR398" s="70"/>
      <c r="GS398" s="70">
        <f ca="1" t="shared" si="403"/>
        <v>0</v>
      </c>
      <c r="GT398" s="31"/>
      <c r="HQ398" s="70"/>
      <c r="HR398" s="70"/>
      <c r="HS398" s="70">
        <f ca="1" t="shared" si="404"/>
        <v>0</v>
      </c>
      <c r="HT398" s="31"/>
    </row>
    <row r="399" spans="1:228">
      <c r="A399" s="22" t="str">
        <f>IF(OR(使用指南!$E$30="",比赛操作!$C$10="",$E399=""),"",ROW())</f>
        <v/>
      </c>
      <c r="B399" s="22" t="str">
        <f>IF(OR(使用指南!$E$30="",比赛操作!$C$10="",$E399=""),"",RANK($A399,$A$3:$A$514,1))</f>
        <v/>
      </c>
      <c r="C399" s="22" t="str">
        <f ca="1">IF(OR(使用指南!$E$30="",比赛操作!$C$10="",$E399=""),"",IF(比赛操作!$C$10="抽签编排",RAND(),ROW()-2))</f>
        <v/>
      </c>
      <c r="D399" s="22" t="str">
        <f ca="1" t="shared" si="405"/>
        <v/>
      </c>
      <c r="E399" s="31"/>
      <c r="F399" s="22" t="str">
        <f ca="1">IF(OR(使用指南!$E$30&lt;&gt;"√",COUNTA($E$3:$E$514)&lt;ROW()-2,COUNTBLANK($C$3:$C$514)=512),"",ROW()-2)</f>
        <v/>
      </c>
      <c r="G399" s="22" t="str">
        <f ca="1" t="shared" si="406"/>
        <v/>
      </c>
      <c r="H399" s="31" t="str">
        <f ca="1" t="shared" si="407"/>
        <v/>
      </c>
      <c r="I399" s="31"/>
      <c r="K399" s="22" t="str">
        <f ca="1">IF(OR(使用指南!$E$30&lt;&gt;"√",$F399=""),"",$F399)</f>
        <v/>
      </c>
      <c r="L399" s="22" t="str">
        <f ca="1" t="shared" si="408"/>
        <v/>
      </c>
      <c r="M399" s="39"/>
      <c r="N399" s="39"/>
      <c r="O399" s="39"/>
      <c r="P399" s="66" t="str">
        <f ca="1">IF($K399="","",IF(T399&lt;&gt;"","/",IF(比赛操作!$C$10="手动编排",$M399+$N399,IF(比赛操作!$C$10="抽签编排",417-VLOOKUP(L399,I:K,3,0)))))</f>
        <v/>
      </c>
      <c r="Q399" s="33" t="str">
        <f ca="1">IF($K399="","",IF(T399&lt;&gt;"","/",RANK($P399,$P$3:$P$434)+COUNTIF($P$3:$P399,$P399)-1))</f>
        <v/>
      </c>
      <c r="R399" s="33" t="str">
        <f ca="1" t="shared" si="409"/>
        <v/>
      </c>
      <c r="S399" s="70">
        <f ca="1" t="shared" si="410"/>
        <v>0</v>
      </c>
      <c r="T399" s="31"/>
      <c r="U399" s="67" t="str">
        <f ca="1" t="shared" si="411"/>
        <v/>
      </c>
      <c r="V399" s="67" t="str">
        <f ca="1" t="shared" si="412"/>
        <v/>
      </c>
      <c r="W399" s="67" t="str">
        <f ca="1" t="shared" si="413"/>
        <v/>
      </c>
      <c r="X399" s="67" t="str">
        <f ca="1" t="shared" si="414"/>
        <v/>
      </c>
      <c r="Y399" s="67" t="str">
        <f ca="1" t="shared" si="415"/>
        <v/>
      </c>
      <c r="Z399" s="67" t="str">
        <f ca="1" t="shared" si="416"/>
        <v/>
      </c>
      <c r="AA399" s="67" t="str">
        <f ca="1" t="shared" si="417"/>
        <v/>
      </c>
      <c r="AB399" s="67" t="str">
        <f ca="1" t="shared" si="418"/>
        <v/>
      </c>
      <c r="AQ399" s="70"/>
      <c r="AR399" s="70"/>
      <c r="AS399" s="70">
        <f ca="1" t="shared" si="397"/>
        <v>0</v>
      </c>
      <c r="AT399" s="31"/>
      <c r="BQ399" s="70"/>
      <c r="BR399" s="70"/>
      <c r="BS399" s="70">
        <f ca="1" t="shared" si="398"/>
        <v>0</v>
      </c>
      <c r="BT399" s="31"/>
      <c r="CQ399" s="70"/>
      <c r="CR399" s="70"/>
      <c r="CS399" s="70">
        <f ca="1" t="shared" si="399"/>
        <v>0</v>
      </c>
      <c r="CT399" s="31"/>
      <c r="DQ399" s="70"/>
      <c r="DR399" s="70"/>
      <c r="DS399" s="70">
        <f ca="1" t="shared" si="400"/>
        <v>0</v>
      </c>
      <c r="DT399" s="31"/>
      <c r="EQ399" s="70"/>
      <c r="ER399" s="70"/>
      <c r="ES399" s="70">
        <f ca="1" t="shared" si="401"/>
        <v>0</v>
      </c>
      <c r="ET399" s="31"/>
      <c r="FQ399" s="70"/>
      <c r="FR399" s="70"/>
      <c r="FS399" s="70">
        <f ca="1" t="shared" si="402"/>
        <v>0</v>
      </c>
      <c r="FT399" s="31"/>
      <c r="GQ399" s="70"/>
      <c r="GR399" s="70"/>
      <c r="GS399" s="70">
        <f ca="1" t="shared" si="403"/>
        <v>0</v>
      </c>
      <c r="GT399" s="31"/>
      <c r="HQ399" s="70"/>
      <c r="HR399" s="70"/>
      <c r="HS399" s="70">
        <f ca="1" t="shared" si="404"/>
        <v>0</v>
      </c>
      <c r="HT399" s="31"/>
    </row>
    <row r="400" spans="1:228">
      <c r="A400" s="22" t="str">
        <f>IF(OR(使用指南!$E$30="",比赛操作!$C$10="",$E400=""),"",ROW())</f>
        <v/>
      </c>
      <c r="B400" s="22" t="str">
        <f>IF(OR(使用指南!$E$30="",比赛操作!$C$10="",$E400=""),"",RANK($A400,$A$3:$A$514,1))</f>
        <v/>
      </c>
      <c r="C400" s="22" t="str">
        <f ca="1">IF(OR(使用指南!$E$30="",比赛操作!$C$10="",$E400=""),"",IF(比赛操作!$C$10="抽签编排",RAND(),ROW()-2))</f>
        <v/>
      </c>
      <c r="D400" s="22" t="str">
        <f ca="1" t="shared" si="405"/>
        <v/>
      </c>
      <c r="E400" s="31"/>
      <c r="F400" s="22" t="str">
        <f ca="1">IF(OR(使用指南!$E$30&lt;&gt;"√",COUNTA($E$3:$E$514)&lt;ROW()-2,COUNTBLANK($C$3:$C$514)=512),"",ROW()-2)</f>
        <v/>
      </c>
      <c r="G400" s="22" t="str">
        <f ca="1" t="shared" si="406"/>
        <v/>
      </c>
      <c r="H400" s="31" t="str">
        <f ca="1" t="shared" si="407"/>
        <v/>
      </c>
      <c r="I400" s="31"/>
      <c r="K400" s="22" t="str">
        <f ca="1">IF(OR(使用指南!$E$30&lt;&gt;"√",$F400=""),"",$F400)</f>
        <v/>
      </c>
      <c r="L400" s="22" t="str">
        <f ca="1" t="shared" si="408"/>
        <v/>
      </c>
      <c r="M400" s="39"/>
      <c r="N400" s="39"/>
      <c r="O400" s="39"/>
      <c r="P400" s="66" t="str">
        <f ca="1">IF($K400="","",IF(T400&lt;&gt;"","/",IF(比赛操作!$C$10="手动编排",$M400+$N400,IF(比赛操作!$C$10="抽签编排",417-VLOOKUP(L400,I:K,3,0)))))</f>
        <v/>
      </c>
      <c r="Q400" s="33" t="str">
        <f ca="1">IF($K400="","",IF(T400&lt;&gt;"","/",RANK($P400,$P$3:$P$434)+COUNTIF($P$3:$P400,$P400)-1))</f>
        <v/>
      </c>
      <c r="R400" s="33" t="str">
        <f ca="1" t="shared" si="409"/>
        <v/>
      </c>
      <c r="S400" s="70">
        <f ca="1" t="shared" si="410"/>
        <v>0</v>
      </c>
      <c r="T400" s="31"/>
      <c r="U400" s="67" t="str">
        <f ca="1" t="shared" si="411"/>
        <v/>
      </c>
      <c r="V400" s="67" t="str">
        <f ca="1" t="shared" si="412"/>
        <v/>
      </c>
      <c r="W400" s="67" t="str">
        <f ca="1" t="shared" si="413"/>
        <v/>
      </c>
      <c r="X400" s="67" t="str">
        <f ca="1" t="shared" si="414"/>
        <v/>
      </c>
      <c r="Y400" s="67" t="str">
        <f ca="1" t="shared" si="415"/>
        <v/>
      </c>
      <c r="Z400" s="67" t="str">
        <f ca="1" t="shared" si="416"/>
        <v/>
      </c>
      <c r="AA400" s="67" t="str">
        <f ca="1" t="shared" si="417"/>
        <v/>
      </c>
      <c r="AB400" s="67" t="str">
        <f ca="1" t="shared" si="418"/>
        <v/>
      </c>
      <c r="AQ400" s="70"/>
      <c r="AR400" s="70"/>
      <c r="AS400" s="70">
        <f ca="1" t="shared" si="397"/>
        <v>0</v>
      </c>
      <c r="AT400" s="31"/>
      <c r="BQ400" s="70"/>
      <c r="BR400" s="70"/>
      <c r="BS400" s="70">
        <f ca="1" t="shared" si="398"/>
        <v>0</v>
      </c>
      <c r="BT400" s="31"/>
      <c r="CQ400" s="70"/>
      <c r="CR400" s="70"/>
      <c r="CS400" s="70">
        <f ca="1" t="shared" si="399"/>
        <v>0</v>
      </c>
      <c r="CT400" s="31"/>
      <c r="DQ400" s="70"/>
      <c r="DR400" s="70"/>
      <c r="DS400" s="70">
        <f ca="1" t="shared" si="400"/>
        <v>0</v>
      </c>
      <c r="DT400" s="31"/>
      <c r="EQ400" s="70"/>
      <c r="ER400" s="70"/>
      <c r="ES400" s="70">
        <f ca="1" t="shared" si="401"/>
        <v>0</v>
      </c>
      <c r="ET400" s="31"/>
      <c r="FQ400" s="70"/>
      <c r="FR400" s="70"/>
      <c r="FS400" s="70">
        <f ca="1" t="shared" si="402"/>
        <v>0</v>
      </c>
      <c r="FT400" s="31"/>
      <c r="GQ400" s="70"/>
      <c r="GR400" s="70"/>
      <c r="GS400" s="70">
        <f ca="1" t="shared" si="403"/>
        <v>0</v>
      </c>
      <c r="GT400" s="31"/>
      <c r="HQ400" s="70"/>
      <c r="HR400" s="70"/>
      <c r="HS400" s="70">
        <f ca="1" t="shared" si="404"/>
        <v>0</v>
      </c>
      <c r="HT400" s="31"/>
    </row>
    <row r="401" spans="1:228">
      <c r="A401" s="22" t="str">
        <f>IF(OR(使用指南!$E$30="",比赛操作!$C$10="",$E401=""),"",ROW())</f>
        <v/>
      </c>
      <c r="B401" s="22" t="str">
        <f>IF(OR(使用指南!$E$30="",比赛操作!$C$10="",$E401=""),"",RANK($A401,$A$3:$A$514,1))</f>
        <v/>
      </c>
      <c r="C401" s="22" t="str">
        <f ca="1">IF(OR(使用指南!$E$30="",比赛操作!$C$10="",$E401=""),"",IF(比赛操作!$C$10="抽签编排",RAND(),ROW()-2))</f>
        <v/>
      </c>
      <c r="D401" s="22" t="str">
        <f ca="1" t="shared" si="405"/>
        <v/>
      </c>
      <c r="E401" s="31"/>
      <c r="F401" s="22" t="str">
        <f ca="1">IF(OR(使用指南!$E$30&lt;&gt;"√",COUNTA($E$3:$E$514)&lt;ROW()-2,COUNTBLANK($C$3:$C$514)=512),"",ROW()-2)</f>
        <v/>
      </c>
      <c r="G401" s="22" t="str">
        <f ca="1" t="shared" si="406"/>
        <v/>
      </c>
      <c r="H401" s="31" t="str">
        <f ca="1" t="shared" si="407"/>
        <v/>
      </c>
      <c r="I401" s="31"/>
      <c r="K401" s="22" t="str">
        <f ca="1">IF(OR(使用指南!$E$30&lt;&gt;"√",$F401=""),"",$F401)</f>
        <v/>
      </c>
      <c r="L401" s="22" t="str">
        <f ca="1" t="shared" si="408"/>
        <v/>
      </c>
      <c r="M401" s="39"/>
      <c r="N401" s="39"/>
      <c r="O401" s="39"/>
      <c r="P401" s="66" t="str">
        <f ca="1">IF($K401="","",IF(T401&lt;&gt;"","/",IF(比赛操作!$C$10="手动编排",$M401+$N401,IF(比赛操作!$C$10="抽签编排",417-VLOOKUP(L401,I:K,3,0)))))</f>
        <v/>
      </c>
      <c r="Q401" s="33" t="str">
        <f ca="1">IF($K401="","",IF(T401&lt;&gt;"","/",RANK($P401,$P$3:$P$434)+COUNTIF($P$3:$P401,$P401)-1))</f>
        <v/>
      </c>
      <c r="R401" s="33" t="str">
        <f ca="1" t="shared" si="409"/>
        <v/>
      </c>
      <c r="S401" s="70">
        <f ca="1" t="shared" si="410"/>
        <v>0</v>
      </c>
      <c r="T401" s="31"/>
      <c r="U401" s="67" t="str">
        <f ca="1" t="shared" si="411"/>
        <v/>
      </c>
      <c r="V401" s="67" t="str">
        <f ca="1" t="shared" si="412"/>
        <v/>
      </c>
      <c r="W401" s="67" t="str">
        <f ca="1" t="shared" si="413"/>
        <v/>
      </c>
      <c r="X401" s="67" t="str">
        <f ca="1" t="shared" si="414"/>
        <v/>
      </c>
      <c r="Y401" s="67" t="str">
        <f ca="1" t="shared" si="415"/>
        <v/>
      </c>
      <c r="Z401" s="67" t="str">
        <f ca="1" t="shared" si="416"/>
        <v/>
      </c>
      <c r="AA401" s="67" t="str">
        <f ca="1" t="shared" si="417"/>
        <v/>
      </c>
      <c r="AB401" s="67" t="str">
        <f ca="1" t="shared" si="418"/>
        <v/>
      </c>
      <c r="AQ401" s="70"/>
      <c r="AR401" s="70"/>
      <c r="AS401" s="70">
        <f ca="1" t="shared" si="397"/>
        <v>0</v>
      </c>
      <c r="AT401" s="31"/>
      <c r="BQ401" s="70"/>
      <c r="BR401" s="70"/>
      <c r="BS401" s="70">
        <f ca="1" t="shared" si="398"/>
        <v>0</v>
      </c>
      <c r="BT401" s="31"/>
      <c r="CQ401" s="70"/>
      <c r="CR401" s="70"/>
      <c r="CS401" s="70">
        <f ca="1" t="shared" si="399"/>
        <v>0</v>
      </c>
      <c r="CT401" s="31"/>
      <c r="DQ401" s="70"/>
      <c r="DR401" s="70"/>
      <c r="DS401" s="70">
        <f ca="1" t="shared" si="400"/>
        <v>0</v>
      </c>
      <c r="DT401" s="31"/>
      <c r="EQ401" s="70"/>
      <c r="ER401" s="70"/>
      <c r="ES401" s="70">
        <f ca="1" t="shared" si="401"/>
        <v>0</v>
      </c>
      <c r="ET401" s="31"/>
      <c r="FQ401" s="70"/>
      <c r="FR401" s="70"/>
      <c r="FS401" s="70">
        <f ca="1" t="shared" si="402"/>
        <v>0</v>
      </c>
      <c r="FT401" s="31"/>
      <c r="GQ401" s="70"/>
      <c r="GR401" s="70"/>
      <c r="GS401" s="70">
        <f ca="1" t="shared" si="403"/>
        <v>0</v>
      </c>
      <c r="GT401" s="31"/>
      <c r="HQ401" s="70"/>
      <c r="HR401" s="70"/>
      <c r="HS401" s="70">
        <f ca="1" t="shared" si="404"/>
        <v>0</v>
      </c>
      <c r="HT401" s="31"/>
    </row>
    <row r="402" spans="1:228">
      <c r="A402" s="22" t="str">
        <f>IF(OR(使用指南!$E$30="",比赛操作!$C$10="",$E402=""),"",ROW())</f>
        <v/>
      </c>
      <c r="B402" s="22" t="str">
        <f>IF(OR(使用指南!$E$30="",比赛操作!$C$10="",$E402=""),"",RANK($A402,$A$3:$A$514,1))</f>
        <v/>
      </c>
      <c r="C402" s="22" t="str">
        <f ca="1">IF(OR(使用指南!$E$30="",比赛操作!$C$10="",$E402=""),"",IF(比赛操作!$C$10="抽签编排",RAND(),ROW()-2))</f>
        <v/>
      </c>
      <c r="D402" s="22" t="str">
        <f ca="1" t="shared" si="405"/>
        <v/>
      </c>
      <c r="E402" s="31"/>
      <c r="F402" s="22" t="str">
        <f ca="1">IF(OR(使用指南!$E$30&lt;&gt;"√",COUNTA($E$3:$E$514)&lt;ROW()-2,COUNTBLANK($C$3:$C$514)=512),"",ROW()-2)</f>
        <v/>
      </c>
      <c r="G402" s="22" t="str">
        <f ca="1" t="shared" si="406"/>
        <v/>
      </c>
      <c r="H402" s="31" t="str">
        <f ca="1" t="shared" si="407"/>
        <v/>
      </c>
      <c r="I402" s="31"/>
      <c r="K402" s="22" t="str">
        <f ca="1">IF(OR(使用指南!$E$30&lt;&gt;"√",$F402=""),"",$F402)</f>
        <v/>
      </c>
      <c r="L402" s="22" t="str">
        <f ca="1" t="shared" si="408"/>
        <v/>
      </c>
      <c r="M402" s="39"/>
      <c r="N402" s="39"/>
      <c r="O402" s="39"/>
      <c r="P402" s="66" t="str">
        <f ca="1">IF($K402="","",IF(T402&lt;&gt;"","/",IF(比赛操作!$C$10="手动编排",$M402+$N402,IF(比赛操作!$C$10="抽签编排",417-VLOOKUP(L402,I:K,3,0)))))</f>
        <v/>
      </c>
      <c r="Q402" s="33" t="str">
        <f ca="1">IF($K402="","",IF(T402&lt;&gt;"","/",RANK($P402,$P$3:$P$434)+COUNTIF($P$3:$P402,$P402)-1))</f>
        <v/>
      </c>
      <c r="R402" s="33" t="str">
        <f ca="1" t="shared" si="409"/>
        <v/>
      </c>
      <c r="S402" s="70">
        <f ca="1" t="shared" si="410"/>
        <v>0</v>
      </c>
      <c r="T402" s="31"/>
      <c r="U402" s="67" t="str">
        <f ca="1" t="shared" si="411"/>
        <v/>
      </c>
      <c r="V402" s="67" t="str">
        <f ca="1" t="shared" si="412"/>
        <v/>
      </c>
      <c r="W402" s="67" t="str">
        <f ca="1" t="shared" si="413"/>
        <v/>
      </c>
      <c r="X402" s="67" t="str">
        <f ca="1" t="shared" si="414"/>
        <v/>
      </c>
      <c r="Y402" s="67" t="str">
        <f ca="1" t="shared" si="415"/>
        <v/>
      </c>
      <c r="Z402" s="67" t="str">
        <f ca="1" t="shared" si="416"/>
        <v/>
      </c>
      <c r="AA402" s="67" t="str">
        <f ca="1" t="shared" si="417"/>
        <v/>
      </c>
      <c r="AB402" s="67" t="str">
        <f ca="1" t="shared" si="418"/>
        <v/>
      </c>
      <c r="AQ402" s="70"/>
      <c r="AR402" s="70"/>
      <c r="AS402" s="70">
        <f ca="1" t="shared" si="397"/>
        <v>0</v>
      </c>
      <c r="AT402" s="31"/>
      <c r="BQ402" s="70"/>
      <c r="BR402" s="70"/>
      <c r="BS402" s="70">
        <f ca="1" t="shared" si="398"/>
        <v>0</v>
      </c>
      <c r="BT402" s="31"/>
      <c r="CQ402" s="70"/>
      <c r="CR402" s="70"/>
      <c r="CS402" s="70">
        <f ca="1" t="shared" si="399"/>
        <v>0</v>
      </c>
      <c r="CT402" s="31"/>
      <c r="DQ402" s="70"/>
      <c r="DR402" s="70"/>
      <c r="DS402" s="70">
        <f ca="1" t="shared" si="400"/>
        <v>0</v>
      </c>
      <c r="DT402" s="31"/>
      <c r="EQ402" s="70"/>
      <c r="ER402" s="70"/>
      <c r="ES402" s="70">
        <f ca="1" t="shared" si="401"/>
        <v>0</v>
      </c>
      <c r="ET402" s="31"/>
      <c r="FQ402" s="70"/>
      <c r="FR402" s="70"/>
      <c r="FS402" s="70">
        <f ca="1" t="shared" si="402"/>
        <v>0</v>
      </c>
      <c r="FT402" s="31"/>
      <c r="GQ402" s="70"/>
      <c r="GR402" s="70"/>
      <c r="GS402" s="70">
        <f ca="1" t="shared" si="403"/>
        <v>0</v>
      </c>
      <c r="GT402" s="31"/>
      <c r="HQ402" s="70"/>
      <c r="HR402" s="70"/>
      <c r="HS402" s="70">
        <f ca="1" t="shared" si="404"/>
        <v>0</v>
      </c>
      <c r="HT402" s="31"/>
    </row>
    <row r="403" spans="1:228">
      <c r="A403" s="22" t="str">
        <f>IF(OR(使用指南!$E$30="",比赛操作!$C$10="",$E403=""),"",ROW())</f>
        <v/>
      </c>
      <c r="B403" s="22" t="str">
        <f>IF(OR(使用指南!$E$30="",比赛操作!$C$10="",$E403=""),"",RANK($A403,$A$3:$A$514,1))</f>
        <v/>
      </c>
      <c r="C403" s="22" t="str">
        <f ca="1">IF(OR(使用指南!$E$30="",比赛操作!$C$10="",$E403=""),"",IF(比赛操作!$C$10="抽签编排",RAND(),ROW()-2))</f>
        <v/>
      </c>
      <c r="D403" s="22" t="str">
        <f ca="1" t="shared" si="405"/>
        <v/>
      </c>
      <c r="E403" s="31"/>
      <c r="F403" s="22" t="str">
        <f ca="1">IF(OR(使用指南!$E$30&lt;&gt;"√",COUNTA($E$3:$E$514)&lt;ROW()-2,COUNTBLANK($C$3:$C$514)=512),"",ROW()-2)</f>
        <v/>
      </c>
      <c r="G403" s="22" t="str">
        <f ca="1" t="shared" si="406"/>
        <v/>
      </c>
      <c r="H403" s="31" t="str">
        <f ca="1" t="shared" si="407"/>
        <v/>
      </c>
      <c r="I403" s="31"/>
      <c r="K403" s="22" t="str">
        <f ca="1">IF(OR(使用指南!$E$30&lt;&gt;"√",$F403=""),"",$F403)</f>
        <v/>
      </c>
      <c r="L403" s="22" t="str">
        <f ca="1" t="shared" si="408"/>
        <v/>
      </c>
      <c r="M403" s="39"/>
      <c r="N403" s="39"/>
      <c r="O403" s="39"/>
      <c r="P403" s="66" t="str">
        <f ca="1">IF($K403="","",IF(T403&lt;&gt;"","/",IF(比赛操作!$C$10="手动编排",$M403+$N403,IF(比赛操作!$C$10="抽签编排",417-VLOOKUP(L403,I:K,3,0)))))</f>
        <v/>
      </c>
      <c r="Q403" s="33" t="str">
        <f ca="1">IF($K403="","",IF(T403&lt;&gt;"","/",RANK($P403,$P$3:$P$434)+COUNTIF($P$3:$P403,$P403)-1))</f>
        <v/>
      </c>
      <c r="R403" s="33" t="str">
        <f ca="1" t="shared" si="409"/>
        <v/>
      </c>
      <c r="S403" s="70">
        <f ca="1" t="shared" si="410"/>
        <v>0</v>
      </c>
      <c r="T403" s="31"/>
      <c r="U403" s="67" t="str">
        <f ca="1" t="shared" si="411"/>
        <v/>
      </c>
      <c r="V403" s="67" t="str">
        <f ca="1" t="shared" si="412"/>
        <v/>
      </c>
      <c r="W403" s="67" t="str">
        <f ca="1" t="shared" si="413"/>
        <v/>
      </c>
      <c r="X403" s="67" t="str">
        <f ca="1" t="shared" si="414"/>
        <v/>
      </c>
      <c r="Y403" s="67" t="str">
        <f ca="1" t="shared" si="415"/>
        <v/>
      </c>
      <c r="Z403" s="67" t="str">
        <f ca="1" t="shared" si="416"/>
        <v/>
      </c>
      <c r="AA403" s="67" t="str">
        <f ca="1" t="shared" si="417"/>
        <v/>
      </c>
      <c r="AB403" s="67" t="str">
        <f ca="1" t="shared" si="418"/>
        <v/>
      </c>
      <c r="AQ403" s="70"/>
      <c r="AR403" s="70"/>
      <c r="AS403" s="70">
        <f ca="1" t="shared" si="397"/>
        <v>0</v>
      </c>
      <c r="AT403" s="31"/>
      <c r="BQ403" s="70"/>
      <c r="BR403" s="70"/>
      <c r="BS403" s="70">
        <f ca="1" t="shared" si="398"/>
        <v>0</v>
      </c>
      <c r="BT403" s="31"/>
      <c r="CQ403" s="70"/>
      <c r="CR403" s="70"/>
      <c r="CS403" s="70">
        <f ca="1" t="shared" si="399"/>
        <v>0</v>
      </c>
      <c r="CT403" s="31"/>
      <c r="DQ403" s="70"/>
      <c r="DR403" s="70"/>
      <c r="DS403" s="70">
        <f ca="1" t="shared" si="400"/>
        <v>0</v>
      </c>
      <c r="DT403" s="31"/>
      <c r="EQ403" s="70"/>
      <c r="ER403" s="70"/>
      <c r="ES403" s="70">
        <f ca="1" t="shared" si="401"/>
        <v>0</v>
      </c>
      <c r="ET403" s="31"/>
      <c r="FQ403" s="70"/>
      <c r="FR403" s="70"/>
      <c r="FS403" s="70">
        <f ca="1" t="shared" si="402"/>
        <v>0</v>
      </c>
      <c r="FT403" s="31"/>
      <c r="GQ403" s="70"/>
      <c r="GR403" s="70"/>
      <c r="GS403" s="70">
        <f ca="1" t="shared" si="403"/>
        <v>0</v>
      </c>
      <c r="GT403" s="31"/>
      <c r="HQ403" s="70"/>
      <c r="HR403" s="70"/>
      <c r="HS403" s="70">
        <f ca="1" t="shared" si="404"/>
        <v>0</v>
      </c>
      <c r="HT403" s="31"/>
    </row>
    <row r="404" spans="1:228">
      <c r="A404" s="22" t="str">
        <f>IF(OR(使用指南!$E$30="",比赛操作!$C$10="",$E404=""),"",ROW())</f>
        <v/>
      </c>
      <c r="B404" s="22" t="str">
        <f>IF(OR(使用指南!$E$30="",比赛操作!$C$10="",$E404=""),"",RANK($A404,$A$3:$A$514,1))</f>
        <v/>
      </c>
      <c r="C404" s="22" t="str">
        <f ca="1">IF(OR(使用指南!$E$30="",比赛操作!$C$10="",$E404=""),"",IF(比赛操作!$C$10="抽签编排",RAND(),ROW()-2))</f>
        <v/>
      </c>
      <c r="D404" s="22" t="str">
        <f ca="1" t="shared" si="405"/>
        <v/>
      </c>
      <c r="E404" s="31"/>
      <c r="F404" s="22" t="str">
        <f ca="1">IF(OR(使用指南!$E$30&lt;&gt;"√",COUNTA($E$3:$E$514)&lt;ROW()-2,COUNTBLANK($C$3:$C$514)=512),"",ROW()-2)</f>
        <v/>
      </c>
      <c r="G404" s="22" t="str">
        <f ca="1" t="shared" si="406"/>
        <v/>
      </c>
      <c r="H404" s="31" t="str">
        <f ca="1" t="shared" si="407"/>
        <v/>
      </c>
      <c r="I404" s="31"/>
      <c r="K404" s="22" t="str">
        <f ca="1">IF(OR(使用指南!$E$30&lt;&gt;"√",$F404=""),"",$F404)</f>
        <v/>
      </c>
      <c r="L404" s="22" t="str">
        <f ca="1" t="shared" si="408"/>
        <v/>
      </c>
      <c r="M404" s="39"/>
      <c r="N404" s="39"/>
      <c r="O404" s="39"/>
      <c r="P404" s="66" t="str">
        <f ca="1">IF($K404="","",IF(T404&lt;&gt;"","/",IF(比赛操作!$C$10="手动编排",$M404+$N404,IF(比赛操作!$C$10="抽签编排",417-VLOOKUP(L404,I:K,3,0)))))</f>
        <v/>
      </c>
      <c r="Q404" s="33" t="str">
        <f ca="1">IF($K404="","",IF(T404&lt;&gt;"","/",RANK($P404,$P$3:$P$434)+COUNTIF($P$3:$P404,$P404)-1))</f>
        <v/>
      </c>
      <c r="R404" s="33" t="str">
        <f ca="1" t="shared" si="409"/>
        <v/>
      </c>
      <c r="S404" s="70">
        <f ca="1" t="shared" si="410"/>
        <v>0</v>
      </c>
      <c r="T404" s="31"/>
      <c r="U404" s="67" t="str">
        <f ca="1" t="shared" ref="U404:U413" si="419">IF(INDIRECT(ADDRESS(ROW(),COLUMN($T:$T)+26*(COLUMN()-COLUMN($T:$T))))="","",INDIRECT(ADDRESS(ROW(),COLUMN($T:$T)+26*(COLUMN()-COLUMN($T:$T)))))</f>
        <v/>
      </c>
      <c r="V404" s="67" t="str">
        <f ca="1" t="shared" ref="V404:V413" si="420">IF(INDIRECT(ADDRESS(ROW(),COLUMN($T:$T)+26*(COLUMN()-COLUMN($T:$T))))="","",INDIRECT(ADDRESS(ROW(),COLUMN($T:$T)+26*(COLUMN()-COLUMN($T:$T)))))</f>
        <v/>
      </c>
      <c r="W404" s="67" t="str">
        <f ca="1" t="shared" ref="W404:W413" si="421">IF(INDIRECT(ADDRESS(ROW(),COLUMN($T:$T)+26*(COLUMN()-COLUMN($T:$T))))="","",INDIRECT(ADDRESS(ROW(),COLUMN($T:$T)+26*(COLUMN()-COLUMN($T:$T)))))</f>
        <v/>
      </c>
      <c r="X404" s="67" t="str">
        <f ca="1" t="shared" ref="X404:X413" si="422">IF(INDIRECT(ADDRESS(ROW(),COLUMN($T:$T)+26*(COLUMN()-COLUMN($T:$T))))="","",INDIRECT(ADDRESS(ROW(),COLUMN($T:$T)+26*(COLUMN()-COLUMN($T:$T)))))</f>
        <v/>
      </c>
      <c r="Y404" s="67" t="str">
        <f ca="1" t="shared" ref="Y404:Y413" si="423">IF(INDIRECT(ADDRESS(ROW(),COLUMN($T:$T)+26*(COLUMN()-COLUMN($T:$T))))="","",INDIRECT(ADDRESS(ROW(),COLUMN($T:$T)+26*(COLUMN()-COLUMN($T:$T)))))</f>
        <v/>
      </c>
      <c r="Z404" s="67" t="str">
        <f ca="1" t="shared" ref="Z404:Z413" si="424">IF(INDIRECT(ADDRESS(ROW(),COLUMN($T:$T)+26*(COLUMN()-COLUMN($T:$T))))="","",INDIRECT(ADDRESS(ROW(),COLUMN($T:$T)+26*(COLUMN()-COLUMN($T:$T)))))</f>
        <v/>
      </c>
      <c r="AA404" s="67" t="str">
        <f ca="1" t="shared" ref="AA404:AA413" si="425">IF(INDIRECT(ADDRESS(ROW(),COLUMN($T:$T)+26*(COLUMN()-COLUMN($T:$T))))="","",INDIRECT(ADDRESS(ROW(),COLUMN($T:$T)+26*(COLUMN()-COLUMN($T:$T)))))</f>
        <v/>
      </c>
      <c r="AB404" s="67" t="str">
        <f ca="1" t="shared" ref="AB404:AB413" si="426">IF(INDIRECT(ADDRESS(ROW(),COLUMN($T:$T)+26*(COLUMN()-COLUMN($T:$T))))="","",INDIRECT(ADDRESS(ROW(),COLUMN($T:$T)+26*(COLUMN()-COLUMN($T:$T)))))</f>
        <v/>
      </c>
      <c r="AQ404" s="70"/>
      <c r="AR404" s="70"/>
      <c r="AS404" s="70">
        <f ca="1" t="shared" si="397"/>
        <v>0</v>
      </c>
      <c r="AT404" s="31"/>
      <c r="BQ404" s="70"/>
      <c r="BR404" s="70"/>
      <c r="BS404" s="70">
        <f ca="1" t="shared" si="398"/>
        <v>0</v>
      </c>
      <c r="BT404" s="31"/>
      <c r="CQ404" s="70"/>
      <c r="CR404" s="70"/>
      <c r="CS404" s="70">
        <f ca="1" t="shared" si="399"/>
        <v>0</v>
      </c>
      <c r="CT404" s="31"/>
      <c r="DQ404" s="70"/>
      <c r="DR404" s="70"/>
      <c r="DS404" s="70">
        <f ca="1" t="shared" si="400"/>
        <v>0</v>
      </c>
      <c r="DT404" s="31"/>
      <c r="EQ404" s="70"/>
      <c r="ER404" s="70"/>
      <c r="ES404" s="70">
        <f ca="1" t="shared" si="401"/>
        <v>0</v>
      </c>
      <c r="ET404" s="31"/>
      <c r="FQ404" s="70"/>
      <c r="FR404" s="70"/>
      <c r="FS404" s="70">
        <f ca="1" t="shared" si="402"/>
        <v>0</v>
      </c>
      <c r="FT404" s="31"/>
      <c r="GQ404" s="70"/>
      <c r="GR404" s="70"/>
      <c r="GS404" s="70">
        <f ca="1" t="shared" si="403"/>
        <v>0</v>
      </c>
      <c r="GT404" s="31"/>
      <c r="HQ404" s="70"/>
      <c r="HR404" s="70"/>
      <c r="HS404" s="70">
        <f ca="1" t="shared" si="404"/>
        <v>0</v>
      </c>
      <c r="HT404" s="31"/>
    </row>
    <row r="405" spans="1:228">
      <c r="A405" s="22" t="str">
        <f>IF(OR(使用指南!$E$30="",比赛操作!$C$10="",$E405=""),"",ROW())</f>
        <v/>
      </c>
      <c r="B405" s="22" t="str">
        <f>IF(OR(使用指南!$E$30="",比赛操作!$C$10="",$E405=""),"",RANK($A405,$A$3:$A$514,1))</f>
        <v/>
      </c>
      <c r="C405" s="22" t="str">
        <f ca="1">IF(OR(使用指南!$E$30="",比赛操作!$C$10="",$E405=""),"",IF(比赛操作!$C$10="抽签编排",RAND(),ROW()-2))</f>
        <v/>
      </c>
      <c r="D405" s="22" t="str">
        <f ca="1" t="shared" si="405"/>
        <v/>
      </c>
      <c r="E405" s="31"/>
      <c r="F405" s="22" t="str">
        <f ca="1">IF(OR(使用指南!$E$30&lt;&gt;"√",COUNTA($E$3:$E$514)&lt;ROW()-2,COUNTBLANK($C$3:$C$514)=512),"",ROW()-2)</f>
        <v/>
      </c>
      <c r="G405" s="22" t="str">
        <f ca="1" t="shared" si="406"/>
        <v/>
      </c>
      <c r="H405" s="31" t="str">
        <f ca="1" t="shared" si="407"/>
        <v/>
      </c>
      <c r="I405" s="31"/>
      <c r="K405" s="22" t="str">
        <f ca="1">IF(OR(使用指南!$E$30&lt;&gt;"√",$F405=""),"",$F405)</f>
        <v/>
      </c>
      <c r="L405" s="22" t="str">
        <f ca="1" t="shared" si="408"/>
        <v/>
      </c>
      <c r="M405" s="39"/>
      <c r="N405" s="39"/>
      <c r="O405" s="39"/>
      <c r="P405" s="66" t="str">
        <f ca="1">IF($K405="","",IF(T405&lt;&gt;"","/",IF(比赛操作!$C$10="手动编排",$M405+$N405,IF(比赛操作!$C$10="抽签编排",417-VLOOKUP(L405,I:K,3,0)))))</f>
        <v/>
      </c>
      <c r="Q405" s="33" t="str">
        <f ca="1">IF($K405="","",IF(T405&lt;&gt;"","/",RANK($P405,$P$3:$P$434)+COUNTIF($P$3:$P405,$P405)-1))</f>
        <v/>
      </c>
      <c r="R405" s="33" t="str">
        <f ca="1" t="shared" si="409"/>
        <v/>
      </c>
      <c r="S405" s="70">
        <f ca="1" t="shared" si="410"/>
        <v>0</v>
      </c>
      <c r="T405" s="31"/>
      <c r="U405" s="67" t="str">
        <f ca="1" t="shared" si="419"/>
        <v/>
      </c>
      <c r="V405" s="67" t="str">
        <f ca="1" t="shared" si="420"/>
        <v/>
      </c>
      <c r="W405" s="67" t="str">
        <f ca="1" t="shared" si="421"/>
        <v/>
      </c>
      <c r="X405" s="67" t="str">
        <f ca="1" t="shared" si="422"/>
        <v/>
      </c>
      <c r="Y405" s="67" t="str">
        <f ca="1" t="shared" si="423"/>
        <v/>
      </c>
      <c r="Z405" s="67" t="str">
        <f ca="1" t="shared" si="424"/>
        <v/>
      </c>
      <c r="AA405" s="67" t="str">
        <f ca="1" t="shared" si="425"/>
        <v/>
      </c>
      <c r="AB405" s="67" t="str">
        <f ca="1" t="shared" si="426"/>
        <v/>
      </c>
      <c r="AQ405" s="70"/>
      <c r="AR405" s="70"/>
      <c r="AS405" s="70">
        <f ca="1" t="shared" si="397"/>
        <v>0</v>
      </c>
      <c r="AT405" s="31"/>
      <c r="BQ405" s="70"/>
      <c r="BR405" s="70"/>
      <c r="BS405" s="70">
        <f ca="1" t="shared" si="398"/>
        <v>0</v>
      </c>
      <c r="BT405" s="31"/>
      <c r="CQ405" s="70"/>
      <c r="CR405" s="70"/>
      <c r="CS405" s="70">
        <f ca="1" t="shared" si="399"/>
        <v>0</v>
      </c>
      <c r="CT405" s="31"/>
      <c r="DQ405" s="70"/>
      <c r="DR405" s="70"/>
      <c r="DS405" s="70">
        <f ca="1" t="shared" si="400"/>
        <v>0</v>
      </c>
      <c r="DT405" s="31"/>
      <c r="EQ405" s="70"/>
      <c r="ER405" s="70"/>
      <c r="ES405" s="70">
        <f ca="1" t="shared" si="401"/>
        <v>0</v>
      </c>
      <c r="ET405" s="31"/>
      <c r="FQ405" s="70"/>
      <c r="FR405" s="70"/>
      <c r="FS405" s="70">
        <f ca="1" t="shared" si="402"/>
        <v>0</v>
      </c>
      <c r="FT405" s="31"/>
      <c r="GQ405" s="70"/>
      <c r="GR405" s="70"/>
      <c r="GS405" s="70">
        <f ca="1" t="shared" si="403"/>
        <v>0</v>
      </c>
      <c r="GT405" s="31"/>
      <c r="HQ405" s="70"/>
      <c r="HR405" s="70"/>
      <c r="HS405" s="70">
        <f ca="1" t="shared" si="404"/>
        <v>0</v>
      </c>
      <c r="HT405" s="31"/>
    </row>
    <row r="406" spans="1:228">
      <c r="A406" s="22" t="str">
        <f>IF(OR(使用指南!$E$30="",比赛操作!$C$10="",$E406=""),"",ROW())</f>
        <v/>
      </c>
      <c r="B406" s="22" t="str">
        <f>IF(OR(使用指南!$E$30="",比赛操作!$C$10="",$E406=""),"",RANK($A406,$A$3:$A$514,1))</f>
        <v/>
      </c>
      <c r="C406" s="22" t="str">
        <f ca="1">IF(OR(使用指南!$E$30="",比赛操作!$C$10="",$E406=""),"",IF(比赛操作!$C$10="抽签编排",RAND(),ROW()-2))</f>
        <v/>
      </c>
      <c r="D406" s="22" t="str">
        <f ca="1" t="shared" si="405"/>
        <v/>
      </c>
      <c r="E406" s="31"/>
      <c r="F406" s="22" t="str">
        <f ca="1">IF(OR(使用指南!$E$30&lt;&gt;"√",COUNTA($E$3:$E$514)&lt;ROW()-2,COUNTBLANK($C$3:$C$514)=512),"",ROW()-2)</f>
        <v/>
      </c>
      <c r="G406" s="22" t="str">
        <f ca="1" t="shared" si="406"/>
        <v/>
      </c>
      <c r="H406" s="31" t="str">
        <f ca="1" t="shared" si="407"/>
        <v/>
      </c>
      <c r="I406" s="31"/>
      <c r="K406" s="22" t="str">
        <f ca="1">IF(OR(使用指南!$E$30&lt;&gt;"√",$F406=""),"",$F406)</f>
        <v/>
      </c>
      <c r="L406" s="22" t="str">
        <f ca="1" t="shared" si="408"/>
        <v/>
      </c>
      <c r="M406" s="39"/>
      <c r="N406" s="39"/>
      <c r="O406" s="39"/>
      <c r="P406" s="66" t="str">
        <f ca="1">IF($K406="","",IF(T406&lt;&gt;"","/",IF(比赛操作!$C$10="手动编排",$M406+$N406,IF(比赛操作!$C$10="抽签编排",417-VLOOKUP(L406,I:K,3,0)))))</f>
        <v/>
      </c>
      <c r="Q406" s="33" t="str">
        <f ca="1">IF($K406="","",IF(T406&lt;&gt;"","/",RANK($P406,$P$3:$P$434)+COUNTIF($P$3:$P406,$P406)-1))</f>
        <v/>
      </c>
      <c r="R406" s="33" t="str">
        <f ca="1" t="shared" si="409"/>
        <v/>
      </c>
      <c r="S406" s="70">
        <f ca="1" t="shared" si="410"/>
        <v>0</v>
      </c>
      <c r="T406" s="31"/>
      <c r="U406" s="67" t="str">
        <f ca="1" t="shared" si="419"/>
        <v/>
      </c>
      <c r="V406" s="67" t="str">
        <f ca="1" t="shared" si="420"/>
        <v/>
      </c>
      <c r="W406" s="67" t="str">
        <f ca="1" t="shared" si="421"/>
        <v/>
      </c>
      <c r="X406" s="67" t="str">
        <f ca="1" t="shared" si="422"/>
        <v/>
      </c>
      <c r="Y406" s="67" t="str">
        <f ca="1" t="shared" si="423"/>
        <v/>
      </c>
      <c r="Z406" s="67" t="str">
        <f ca="1" t="shared" si="424"/>
        <v/>
      </c>
      <c r="AA406" s="67" t="str">
        <f ca="1" t="shared" si="425"/>
        <v/>
      </c>
      <c r="AB406" s="67" t="str">
        <f ca="1" t="shared" si="426"/>
        <v/>
      </c>
      <c r="AQ406" s="70"/>
      <c r="AR406" s="70"/>
      <c r="AS406" s="70">
        <f ca="1" t="shared" si="397"/>
        <v>0</v>
      </c>
      <c r="AT406" s="31"/>
      <c r="BQ406" s="70"/>
      <c r="BR406" s="70"/>
      <c r="BS406" s="70">
        <f ca="1" t="shared" si="398"/>
        <v>0</v>
      </c>
      <c r="BT406" s="31"/>
      <c r="CQ406" s="70"/>
      <c r="CR406" s="70"/>
      <c r="CS406" s="70">
        <f ca="1" t="shared" si="399"/>
        <v>0</v>
      </c>
      <c r="CT406" s="31"/>
      <c r="DQ406" s="70"/>
      <c r="DR406" s="70"/>
      <c r="DS406" s="70">
        <f ca="1" t="shared" si="400"/>
        <v>0</v>
      </c>
      <c r="DT406" s="31"/>
      <c r="EQ406" s="70"/>
      <c r="ER406" s="70"/>
      <c r="ES406" s="70">
        <f ca="1" t="shared" si="401"/>
        <v>0</v>
      </c>
      <c r="ET406" s="31"/>
      <c r="FQ406" s="70"/>
      <c r="FR406" s="70"/>
      <c r="FS406" s="70">
        <f ca="1" t="shared" si="402"/>
        <v>0</v>
      </c>
      <c r="FT406" s="31"/>
      <c r="GQ406" s="70"/>
      <c r="GR406" s="70"/>
      <c r="GS406" s="70">
        <f ca="1" t="shared" si="403"/>
        <v>0</v>
      </c>
      <c r="GT406" s="31"/>
      <c r="HQ406" s="70"/>
      <c r="HR406" s="70"/>
      <c r="HS406" s="70">
        <f ca="1" t="shared" si="404"/>
        <v>0</v>
      </c>
      <c r="HT406" s="31"/>
    </row>
    <row r="407" spans="1:228">
      <c r="A407" s="22" t="str">
        <f>IF(OR(使用指南!$E$30="",比赛操作!$C$10="",$E407=""),"",ROW())</f>
        <v/>
      </c>
      <c r="B407" s="22" t="str">
        <f>IF(OR(使用指南!$E$30="",比赛操作!$C$10="",$E407=""),"",RANK($A407,$A$3:$A$514,1))</f>
        <v/>
      </c>
      <c r="C407" s="22" t="str">
        <f ca="1">IF(OR(使用指南!$E$30="",比赛操作!$C$10="",$E407=""),"",IF(比赛操作!$C$10="抽签编排",RAND(),ROW()-2))</f>
        <v/>
      </c>
      <c r="D407" s="22" t="str">
        <f ca="1" t="shared" si="405"/>
        <v/>
      </c>
      <c r="E407" s="31"/>
      <c r="F407" s="22" t="str">
        <f ca="1">IF(OR(使用指南!$E$30&lt;&gt;"√",COUNTA($E$3:$E$514)&lt;ROW()-2,COUNTBLANK($C$3:$C$514)=512),"",ROW()-2)</f>
        <v/>
      </c>
      <c r="G407" s="22" t="str">
        <f ca="1" t="shared" si="406"/>
        <v/>
      </c>
      <c r="H407" s="31" t="str">
        <f ca="1" t="shared" si="407"/>
        <v/>
      </c>
      <c r="I407" s="31"/>
      <c r="K407" s="22" t="str">
        <f ca="1">IF(OR(使用指南!$E$30&lt;&gt;"√",$F407=""),"",$F407)</f>
        <v/>
      </c>
      <c r="L407" s="22" t="str">
        <f ca="1" t="shared" si="408"/>
        <v/>
      </c>
      <c r="M407" s="39"/>
      <c r="N407" s="39"/>
      <c r="O407" s="39"/>
      <c r="P407" s="66" t="str">
        <f ca="1">IF($K407="","",IF(T407&lt;&gt;"","/",IF(比赛操作!$C$10="手动编排",$M407+$N407,IF(比赛操作!$C$10="抽签编排",417-VLOOKUP(L407,I:K,3,0)))))</f>
        <v/>
      </c>
      <c r="Q407" s="33" t="str">
        <f ca="1">IF($K407="","",IF(T407&lt;&gt;"","/",RANK($P407,$P$3:$P$434)+COUNTIF($P$3:$P407,$P407)-1))</f>
        <v/>
      </c>
      <c r="R407" s="33" t="str">
        <f ca="1" t="shared" si="409"/>
        <v/>
      </c>
      <c r="S407" s="70">
        <f ca="1" t="shared" si="410"/>
        <v>0</v>
      </c>
      <c r="T407" s="31"/>
      <c r="U407" s="67" t="str">
        <f ca="1" t="shared" si="419"/>
        <v/>
      </c>
      <c r="V407" s="67" t="str">
        <f ca="1" t="shared" si="420"/>
        <v/>
      </c>
      <c r="W407" s="67" t="str">
        <f ca="1" t="shared" si="421"/>
        <v/>
      </c>
      <c r="X407" s="67" t="str">
        <f ca="1" t="shared" si="422"/>
        <v/>
      </c>
      <c r="Y407" s="67" t="str">
        <f ca="1" t="shared" si="423"/>
        <v/>
      </c>
      <c r="Z407" s="67" t="str">
        <f ca="1" t="shared" si="424"/>
        <v/>
      </c>
      <c r="AA407" s="67" t="str">
        <f ca="1" t="shared" si="425"/>
        <v/>
      </c>
      <c r="AB407" s="67" t="str">
        <f ca="1" t="shared" si="426"/>
        <v/>
      </c>
      <c r="AQ407" s="70"/>
      <c r="AR407" s="70"/>
      <c r="AS407" s="70">
        <f ca="1" t="shared" si="397"/>
        <v>0</v>
      </c>
      <c r="AT407" s="31"/>
      <c r="BQ407" s="70"/>
      <c r="BR407" s="70"/>
      <c r="BS407" s="70">
        <f ca="1" t="shared" si="398"/>
        <v>0</v>
      </c>
      <c r="BT407" s="31"/>
      <c r="CQ407" s="70"/>
      <c r="CR407" s="70"/>
      <c r="CS407" s="70">
        <f ca="1" t="shared" si="399"/>
        <v>0</v>
      </c>
      <c r="CT407" s="31"/>
      <c r="DQ407" s="70"/>
      <c r="DR407" s="70"/>
      <c r="DS407" s="70">
        <f ca="1" t="shared" si="400"/>
        <v>0</v>
      </c>
      <c r="DT407" s="31"/>
      <c r="EQ407" s="70"/>
      <c r="ER407" s="70"/>
      <c r="ES407" s="70">
        <f ca="1" t="shared" si="401"/>
        <v>0</v>
      </c>
      <c r="ET407" s="31"/>
      <c r="FQ407" s="70"/>
      <c r="FR407" s="70"/>
      <c r="FS407" s="70">
        <f ca="1" t="shared" si="402"/>
        <v>0</v>
      </c>
      <c r="FT407" s="31"/>
      <c r="GQ407" s="70"/>
      <c r="GR407" s="70"/>
      <c r="GS407" s="70">
        <f ca="1" t="shared" si="403"/>
        <v>0</v>
      </c>
      <c r="GT407" s="31"/>
      <c r="HQ407" s="70"/>
      <c r="HR407" s="70"/>
      <c r="HS407" s="70">
        <f ca="1" t="shared" si="404"/>
        <v>0</v>
      </c>
      <c r="HT407" s="31"/>
    </row>
    <row r="408" spans="1:228">
      <c r="A408" s="22" t="str">
        <f>IF(OR(使用指南!$E$30="",比赛操作!$C$10="",$E408=""),"",ROW())</f>
        <v/>
      </c>
      <c r="B408" s="22" t="str">
        <f>IF(OR(使用指南!$E$30="",比赛操作!$C$10="",$E408=""),"",RANK($A408,$A$3:$A$514,1))</f>
        <v/>
      </c>
      <c r="C408" s="22" t="str">
        <f ca="1">IF(OR(使用指南!$E$30="",比赛操作!$C$10="",$E408=""),"",IF(比赛操作!$C$10="抽签编排",RAND(),ROW()-2))</f>
        <v/>
      </c>
      <c r="D408" s="22" t="str">
        <f ca="1" t="shared" si="405"/>
        <v/>
      </c>
      <c r="E408" s="31"/>
      <c r="F408" s="22" t="str">
        <f ca="1">IF(OR(使用指南!$E$30&lt;&gt;"√",COUNTA($E$3:$E$514)&lt;ROW()-2,COUNTBLANK($C$3:$C$514)=512),"",ROW()-2)</f>
        <v/>
      </c>
      <c r="G408" s="22" t="str">
        <f ca="1" t="shared" si="406"/>
        <v/>
      </c>
      <c r="H408" s="31" t="str">
        <f ca="1" t="shared" si="407"/>
        <v/>
      </c>
      <c r="I408" s="31"/>
      <c r="K408" s="22" t="str">
        <f ca="1">IF(OR(使用指南!$E$30&lt;&gt;"√",$F408=""),"",$F408)</f>
        <v/>
      </c>
      <c r="L408" s="22" t="str">
        <f ca="1" t="shared" si="408"/>
        <v/>
      </c>
      <c r="M408" s="39"/>
      <c r="N408" s="39"/>
      <c r="O408" s="39"/>
      <c r="P408" s="66" t="str">
        <f ca="1">IF($K408="","",IF(T408&lt;&gt;"","/",IF(比赛操作!$C$10="手动编排",$M408+$N408,IF(比赛操作!$C$10="抽签编排",417-VLOOKUP(L408,I:K,3,0)))))</f>
        <v/>
      </c>
      <c r="Q408" s="33" t="str">
        <f ca="1">IF($K408="","",IF(T408&lt;&gt;"","/",RANK($P408,$P$3:$P$434)+COUNTIF($P$3:$P408,$P408)-1))</f>
        <v/>
      </c>
      <c r="R408" s="33" t="str">
        <f ca="1" t="shared" si="409"/>
        <v/>
      </c>
      <c r="S408" s="70">
        <f ca="1" t="shared" si="410"/>
        <v>0</v>
      </c>
      <c r="T408" s="31"/>
      <c r="U408" s="67" t="str">
        <f ca="1" t="shared" si="419"/>
        <v/>
      </c>
      <c r="V408" s="67" t="str">
        <f ca="1" t="shared" si="420"/>
        <v/>
      </c>
      <c r="W408" s="67" t="str">
        <f ca="1" t="shared" si="421"/>
        <v/>
      </c>
      <c r="X408" s="67" t="str">
        <f ca="1" t="shared" si="422"/>
        <v/>
      </c>
      <c r="Y408" s="67" t="str">
        <f ca="1" t="shared" si="423"/>
        <v/>
      </c>
      <c r="Z408" s="67" t="str">
        <f ca="1" t="shared" si="424"/>
        <v/>
      </c>
      <c r="AA408" s="67" t="str">
        <f ca="1" t="shared" si="425"/>
        <v/>
      </c>
      <c r="AB408" s="67" t="str">
        <f ca="1" t="shared" si="426"/>
        <v/>
      </c>
      <c r="AQ408" s="70"/>
      <c r="AR408" s="70"/>
      <c r="AS408" s="70">
        <f ca="1" t="shared" si="397"/>
        <v>0</v>
      </c>
      <c r="AT408" s="31"/>
      <c r="BQ408" s="70"/>
      <c r="BR408" s="70"/>
      <c r="BS408" s="70">
        <f ca="1" t="shared" si="398"/>
        <v>0</v>
      </c>
      <c r="BT408" s="31"/>
      <c r="CQ408" s="70"/>
      <c r="CR408" s="70"/>
      <c r="CS408" s="70">
        <f ca="1" t="shared" si="399"/>
        <v>0</v>
      </c>
      <c r="CT408" s="31"/>
      <c r="DQ408" s="70"/>
      <c r="DR408" s="70"/>
      <c r="DS408" s="70">
        <f ca="1" t="shared" si="400"/>
        <v>0</v>
      </c>
      <c r="DT408" s="31"/>
      <c r="EQ408" s="70"/>
      <c r="ER408" s="70"/>
      <c r="ES408" s="70">
        <f ca="1" t="shared" si="401"/>
        <v>0</v>
      </c>
      <c r="ET408" s="31"/>
      <c r="FQ408" s="70"/>
      <c r="FR408" s="70"/>
      <c r="FS408" s="70">
        <f ca="1" t="shared" si="402"/>
        <v>0</v>
      </c>
      <c r="FT408" s="31"/>
      <c r="GQ408" s="70"/>
      <c r="GR408" s="70"/>
      <c r="GS408" s="70">
        <f ca="1" t="shared" si="403"/>
        <v>0</v>
      </c>
      <c r="GT408" s="31"/>
      <c r="HQ408" s="70"/>
      <c r="HR408" s="70"/>
      <c r="HS408" s="70">
        <f ca="1" t="shared" si="404"/>
        <v>0</v>
      </c>
      <c r="HT408" s="31"/>
    </row>
    <row r="409" spans="1:228">
      <c r="A409" s="22" t="str">
        <f>IF(OR(使用指南!$E$30="",比赛操作!$C$10="",$E409=""),"",ROW())</f>
        <v/>
      </c>
      <c r="B409" s="22" t="str">
        <f>IF(OR(使用指南!$E$30="",比赛操作!$C$10="",$E409=""),"",RANK($A409,$A$3:$A$514,1))</f>
        <v/>
      </c>
      <c r="C409" s="22" t="str">
        <f ca="1">IF(OR(使用指南!$E$30="",比赛操作!$C$10="",$E409=""),"",IF(比赛操作!$C$10="抽签编排",RAND(),ROW()-2))</f>
        <v/>
      </c>
      <c r="D409" s="22" t="str">
        <f ca="1" t="shared" si="405"/>
        <v/>
      </c>
      <c r="E409" s="31"/>
      <c r="F409" s="22" t="str">
        <f ca="1">IF(OR(使用指南!$E$30&lt;&gt;"√",COUNTA($E$3:$E$514)&lt;ROW()-2,COUNTBLANK($C$3:$C$514)=512),"",ROW()-2)</f>
        <v/>
      </c>
      <c r="G409" s="22" t="str">
        <f ca="1" t="shared" si="406"/>
        <v/>
      </c>
      <c r="H409" s="31" t="str">
        <f ca="1" t="shared" si="407"/>
        <v/>
      </c>
      <c r="I409" s="31"/>
      <c r="K409" s="22" t="str">
        <f ca="1">IF(OR(使用指南!$E$30&lt;&gt;"√",$F409=""),"",$F409)</f>
        <v/>
      </c>
      <c r="L409" s="22" t="str">
        <f ca="1" t="shared" si="408"/>
        <v/>
      </c>
      <c r="M409" s="39"/>
      <c r="N409" s="39"/>
      <c r="O409" s="39"/>
      <c r="P409" s="66" t="str">
        <f ca="1">IF($K409="","",IF(T409&lt;&gt;"","/",IF(比赛操作!$C$10="手动编排",$M409+$N409,IF(比赛操作!$C$10="抽签编排",417-VLOOKUP(L409,I:K,3,0)))))</f>
        <v/>
      </c>
      <c r="Q409" s="33" t="str">
        <f ca="1">IF($K409="","",IF(T409&lt;&gt;"","/",RANK($P409,$P$3:$P$434)+COUNTIF($P$3:$P409,$P409)-1))</f>
        <v/>
      </c>
      <c r="R409" s="33" t="str">
        <f ca="1" t="shared" si="409"/>
        <v/>
      </c>
      <c r="S409" s="70">
        <f ca="1" t="shared" si="410"/>
        <v>0</v>
      </c>
      <c r="T409" s="31"/>
      <c r="U409" s="67" t="str">
        <f ca="1" t="shared" si="419"/>
        <v/>
      </c>
      <c r="V409" s="67" t="str">
        <f ca="1" t="shared" si="420"/>
        <v/>
      </c>
      <c r="W409" s="67" t="str">
        <f ca="1" t="shared" si="421"/>
        <v/>
      </c>
      <c r="X409" s="67" t="str">
        <f ca="1" t="shared" si="422"/>
        <v/>
      </c>
      <c r="Y409" s="67" t="str">
        <f ca="1" t="shared" si="423"/>
        <v/>
      </c>
      <c r="Z409" s="67" t="str">
        <f ca="1" t="shared" si="424"/>
        <v/>
      </c>
      <c r="AA409" s="67" t="str">
        <f ca="1" t="shared" si="425"/>
        <v/>
      </c>
      <c r="AB409" s="67" t="str">
        <f ca="1" t="shared" si="426"/>
        <v/>
      </c>
      <c r="AQ409" s="70"/>
      <c r="AR409" s="70"/>
      <c r="AS409" s="70">
        <f ca="1" t="shared" si="397"/>
        <v>0</v>
      </c>
      <c r="AT409" s="31"/>
      <c r="BQ409" s="70"/>
      <c r="BR409" s="70"/>
      <c r="BS409" s="70">
        <f ca="1" t="shared" si="398"/>
        <v>0</v>
      </c>
      <c r="BT409" s="31"/>
      <c r="CQ409" s="70"/>
      <c r="CR409" s="70"/>
      <c r="CS409" s="70">
        <f ca="1" t="shared" si="399"/>
        <v>0</v>
      </c>
      <c r="CT409" s="31"/>
      <c r="DQ409" s="70"/>
      <c r="DR409" s="70"/>
      <c r="DS409" s="70">
        <f ca="1" t="shared" si="400"/>
        <v>0</v>
      </c>
      <c r="DT409" s="31"/>
      <c r="EQ409" s="70"/>
      <c r="ER409" s="70"/>
      <c r="ES409" s="70">
        <f ca="1" t="shared" si="401"/>
        <v>0</v>
      </c>
      <c r="ET409" s="31"/>
      <c r="FQ409" s="70"/>
      <c r="FR409" s="70"/>
      <c r="FS409" s="70">
        <f ca="1" t="shared" si="402"/>
        <v>0</v>
      </c>
      <c r="FT409" s="31"/>
      <c r="GQ409" s="70"/>
      <c r="GR409" s="70"/>
      <c r="GS409" s="70">
        <f ca="1" t="shared" si="403"/>
        <v>0</v>
      </c>
      <c r="GT409" s="31"/>
      <c r="HQ409" s="70"/>
      <c r="HR409" s="70"/>
      <c r="HS409" s="70">
        <f ca="1" t="shared" si="404"/>
        <v>0</v>
      </c>
      <c r="HT409" s="31"/>
    </row>
    <row r="410" spans="1:228">
      <c r="A410" s="22" t="str">
        <f>IF(OR(使用指南!$E$30="",比赛操作!$C$10="",$E410=""),"",ROW())</f>
        <v/>
      </c>
      <c r="B410" s="22" t="str">
        <f>IF(OR(使用指南!$E$30="",比赛操作!$C$10="",$E410=""),"",RANK($A410,$A$3:$A$514,1))</f>
        <v/>
      </c>
      <c r="C410" s="22" t="str">
        <f ca="1">IF(OR(使用指南!$E$30="",比赛操作!$C$10="",$E410=""),"",IF(比赛操作!$C$10="抽签编排",RAND(),ROW()-2))</f>
        <v/>
      </c>
      <c r="D410" s="22" t="str">
        <f ca="1" t="shared" si="405"/>
        <v/>
      </c>
      <c r="E410" s="31"/>
      <c r="F410" s="22" t="str">
        <f ca="1">IF(OR(使用指南!$E$30&lt;&gt;"√",COUNTA($E$3:$E$514)&lt;ROW()-2,COUNTBLANK($C$3:$C$514)=512),"",ROW()-2)</f>
        <v/>
      </c>
      <c r="G410" s="22" t="str">
        <f ca="1" t="shared" si="406"/>
        <v/>
      </c>
      <c r="H410" s="31" t="str">
        <f ca="1" t="shared" si="407"/>
        <v/>
      </c>
      <c r="I410" s="31"/>
      <c r="K410" s="22" t="str">
        <f ca="1">IF(OR(使用指南!$E$30&lt;&gt;"√",$F410=""),"",$F410)</f>
        <v/>
      </c>
      <c r="L410" s="22" t="str">
        <f ca="1" t="shared" si="408"/>
        <v/>
      </c>
      <c r="M410" s="39"/>
      <c r="N410" s="39"/>
      <c r="O410" s="39"/>
      <c r="P410" s="66" t="str">
        <f ca="1">IF($K410="","",IF(T410&lt;&gt;"","/",IF(比赛操作!$C$10="手动编排",$M410+$N410,IF(比赛操作!$C$10="抽签编排",417-VLOOKUP(L410,I:K,3,0)))))</f>
        <v/>
      </c>
      <c r="Q410" s="33" t="str">
        <f ca="1">IF($K410="","",IF(T410&lt;&gt;"","/",RANK($P410,$P$3:$P$434)+COUNTIF($P$3:$P410,$P410)-1))</f>
        <v/>
      </c>
      <c r="R410" s="33" t="str">
        <f ca="1" t="shared" si="409"/>
        <v/>
      </c>
      <c r="S410" s="70">
        <f ca="1" t="shared" si="410"/>
        <v>0</v>
      </c>
      <c r="T410" s="31"/>
      <c r="U410" s="67" t="str">
        <f ca="1" t="shared" si="419"/>
        <v/>
      </c>
      <c r="V410" s="67" t="str">
        <f ca="1" t="shared" si="420"/>
        <v/>
      </c>
      <c r="W410" s="67" t="str">
        <f ca="1" t="shared" si="421"/>
        <v/>
      </c>
      <c r="X410" s="67" t="str">
        <f ca="1" t="shared" si="422"/>
        <v/>
      </c>
      <c r="Y410" s="67" t="str">
        <f ca="1" t="shared" si="423"/>
        <v/>
      </c>
      <c r="Z410" s="67" t="str">
        <f ca="1" t="shared" si="424"/>
        <v/>
      </c>
      <c r="AA410" s="67" t="str">
        <f ca="1" t="shared" si="425"/>
        <v/>
      </c>
      <c r="AB410" s="67" t="str">
        <f ca="1" t="shared" si="426"/>
        <v/>
      </c>
      <c r="AQ410" s="70"/>
      <c r="AR410" s="70"/>
      <c r="AS410" s="70">
        <f ca="1" t="shared" si="397"/>
        <v>0</v>
      </c>
      <c r="AT410" s="31"/>
      <c r="BQ410" s="70"/>
      <c r="BR410" s="70"/>
      <c r="BS410" s="70">
        <f ca="1" t="shared" si="398"/>
        <v>0</v>
      </c>
      <c r="BT410" s="31"/>
      <c r="CQ410" s="70"/>
      <c r="CR410" s="70"/>
      <c r="CS410" s="70">
        <f ca="1" t="shared" si="399"/>
        <v>0</v>
      </c>
      <c r="CT410" s="31"/>
      <c r="DQ410" s="70"/>
      <c r="DR410" s="70"/>
      <c r="DS410" s="70">
        <f ca="1" t="shared" si="400"/>
        <v>0</v>
      </c>
      <c r="DT410" s="31"/>
      <c r="EQ410" s="70"/>
      <c r="ER410" s="70"/>
      <c r="ES410" s="70">
        <f ca="1" t="shared" si="401"/>
        <v>0</v>
      </c>
      <c r="ET410" s="31"/>
      <c r="FQ410" s="70"/>
      <c r="FR410" s="70"/>
      <c r="FS410" s="70">
        <f ca="1" t="shared" si="402"/>
        <v>0</v>
      </c>
      <c r="FT410" s="31"/>
      <c r="GQ410" s="70"/>
      <c r="GR410" s="70"/>
      <c r="GS410" s="70">
        <f ca="1" t="shared" si="403"/>
        <v>0</v>
      </c>
      <c r="GT410" s="31"/>
      <c r="HQ410" s="70"/>
      <c r="HR410" s="70"/>
      <c r="HS410" s="70">
        <f ca="1" t="shared" si="404"/>
        <v>0</v>
      </c>
      <c r="HT410" s="31"/>
    </row>
    <row r="411" spans="1:228">
      <c r="A411" s="22" t="str">
        <f>IF(OR(使用指南!$E$30="",比赛操作!$C$10="",$E411=""),"",ROW())</f>
        <v/>
      </c>
      <c r="B411" s="22" t="str">
        <f>IF(OR(使用指南!$E$30="",比赛操作!$C$10="",$E411=""),"",RANK($A411,$A$3:$A$514,1))</f>
        <v/>
      </c>
      <c r="C411" s="22" t="str">
        <f ca="1">IF(OR(使用指南!$E$30="",比赛操作!$C$10="",$E411=""),"",IF(比赛操作!$C$10="抽签编排",RAND(),ROW()-2))</f>
        <v/>
      </c>
      <c r="D411" s="22" t="str">
        <f ca="1" t="shared" si="405"/>
        <v/>
      </c>
      <c r="E411" s="31"/>
      <c r="F411" s="22" t="str">
        <f ca="1">IF(OR(使用指南!$E$30&lt;&gt;"√",COUNTA($E$3:$E$514)&lt;ROW()-2,COUNTBLANK($C$3:$C$514)=512),"",ROW()-2)</f>
        <v/>
      </c>
      <c r="G411" s="22" t="str">
        <f ca="1" t="shared" si="406"/>
        <v/>
      </c>
      <c r="H411" s="31" t="str">
        <f ca="1" t="shared" si="407"/>
        <v/>
      </c>
      <c r="I411" s="31"/>
      <c r="K411" s="22" t="str">
        <f ca="1">IF(OR(使用指南!$E$30&lt;&gt;"√",$F411=""),"",$F411)</f>
        <v/>
      </c>
      <c r="L411" s="22" t="str">
        <f ca="1" t="shared" si="408"/>
        <v/>
      </c>
      <c r="M411" s="39"/>
      <c r="N411" s="39"/>
      <c r="O411" s="39"/>
      <c r="P411" s="66" t="str">
        <f ca="1">IF($K411="","",IF(T411&lt;&gt;"","/",IF(比赛操作!$C$10="手动编排",$M411+$N411,IF(比赛操作!$C$10="抽签编排",417-VLOOKUP(L411,I:K,3,0)))))</f>
        <v/>
      </c>
      <c r="Q411" s="33" t="str">
        <f ca="1">IF($K411="","",IF(T411&lt;&gt;"","/",RANK($P411,$P$3:$P$434)+COUNTIF($P$3:$P411,$P411)-1))</f>
        <v/>
      </c>
      <c r="R411" s="33" t="str">
        <f ca="1" t="shared" si="409"/>
        <v/>
      </c>
      <c r="S411" s="70">
        <f ca="1" t="shared" si="410"/>
        <v>0</v>
      </c>
      <c r="T411" s="31"/>
      <c r="U411" s="67" t="str">
        <f ca="1" t="shared" si="419"/>
        <v/>
      </c>
      <c r="V411" s="67" t="str">
        <f ca="1" t="shared" si="420"/>
        <v/>
      </c>
      <c r="W411" s="67" t="str">
        <f ca="1" t="shared" si="421"/>
        <v/>
      </c>
      <c r="X411" s="67" t="str">
        <f ca="1" t="shared" si="422"/>
        <v/>
      </c>
      <c r="Y411" s="67" t="str">
        <f ca="1" t="shared" si="423"/>
        <v/>
      </c>
      <c r="Z411" s="67" t="str">
        <f ca="1" t="shared" si="424"/>
        <v/>
      </c>
      <c r="AA411" s="67" t="str">
        <f ca="1" t="shared" si="425"/>
        <v/>
      </c>
      <c r="AB411" s="67" t="str">
        <f ca="1" t="shared" si="426"/>
        <v/>
      </c>
      <c r="AQ411" s="70"/>
      <c r="AR411" s="70"/>
      <c r="AS411" s="70">
        <f ca="1" t="shared" si="397"/>
        <v>0</v>
      </c>
      <c r="AT411" s="31"/>
      <c r="BQ411" s="70"/>
      <c r="BR411" s="70"/>
      <c r="BS411" s="70">
        <f ca="1" t="shared" si="398"/>
        <v>0</v>
      </c>
      <c r="BT411" s="31"/>
      <c r="CQ411" s="70"/>
      <c r="CR411" s="70"/>
      <c r="CS411" s="70">
        <f ca="1" t="shared" si="399"/>
        <v>0</v>
      </c>
      <c r="CT411" s="31"/>
      <c r="DQ411" s="70"/>
      <c r="DR411" s="70"/>
      <c r="DS411" s="70">
        <f ca="1" t="shared" si="400"/>
        <v>0</v>
      </c>
      <c r="DT411" s="31"/>
      <c r="EQ411" s="70"/>
      <c r="ER411" s="70"/>
      <c r="ES411" s="70">
        <f ca="1" t="shared" si="401"/>
        <v>0</v>
      </c>
      <c r="ET411" s="31"/>
      <c r="FQ411" s="70"/>
      <c r="FR411" s="70"/>
      <c r="FS411" s="70">
        <f ca="1" t="shared" si="402"/>
        <v>0</v>
      </c>
      <c r="FT411" s="31"/>
      <c r="GQ411" s="70"/>
      <c r="GR411" s="70"/>
      <c r="GS411" s="70">
        <f ca="1" t="shared" si="403"/>
        <v>0</v>
      </c>
      <c r="GT411" s="31"/>
      <c r="HQ411" s="70"/>
      <c r="HR411" s="70"/>
      <c r="HS411" s="70">
        <f ca="1" t="shared" si="404"/>
        <v>0</v>
      </c>
      <c r="HT411" s="31"/>
    </row>
    <row r="412" spans="1:228">
      <c r="A412" s="22" t="str">
        <f>IF(OR(使用指南!$E$30="",比赛操作!$C$10="",$E412=""),"",ROW())</f>
        <v/>
      </c>
      <c r="B412" s="22" t="str">
        <f>IF(OR(使用指南!$E$30="",比赛操作!$C$10="",$E412=""),"",RANK($A412,$A$3:$A$514,1))</f>
        <v/>
      </c>
      <c r="C412" s="22" t="str">
        <f ca="1">IF(OR(使用指南!$E$30="",比赛操作!$C$10="",$E412=""),"",IF(比赛操作!$C$10="抽签编排",RAND(),ROW()-2))</f>
        <v/>
      </c>
      <c r="D412" s="22" t="str">
        <f ca="1" t="shared" si="405"/>
        <v/>
      </c>
      <c r="E412" s="31"/>
      <c r="F412" s="22" t="str">
        <f ca="1">IF(OR(使用指南!$E$30&lt;&gt;"√",COUNTA($E$3:$E$514)&lt;ROW()-2,COUNTBLANK($C$3:$C$514)=512),"",ROW()-2)</f>
        <v/>
      </c>
      <c r="G412" s="22" t="str">
        <f ca="1" t="shared" si="406"/>
        <v/>
      </c>
      <c r="H412" s="31" t="str">
        <f ca="1" t="shared" si="407"/>
        <v/>
      </c>
      <c r="I412" s="31"/>
      <c r="K412" s="22" t="str">
        <f ca="1">IF(OR(使用指南!$E$30&lt;&gt;"√",$F412=""),"",$F412)</f>
        <v/>
      </c>
      <c r="L412" s="22" t="str">
        <f ca="1" t="shared" si="408"/>
        <v/>
      </c>
      <c r="M412" s="39"/>
      <c r="N412" s="39"/>
      <c r="O412" s="39"/>
      <c r="P412" s="66" t="str">
        <f ca="1">IF($K412="","",IF(T412&lt;&gt;"","/",IF(比赛操作!$C$10="手动编排",$M412+$N412,IF(比赛操作!$C$10="抽签编排",417-VLOOKUP(L412,I:K,3,0)))))</f>
        <v/>
      </c>
      <c r="Q412" s="33" t="str">
        <f ca="1">IF($K412="","",IF(T412&lt;&gt;"","/",RANK($P412,$P$3:$P$434)+COUNTIF($P$3:$P412,$P412)-1))</f>
        <v/>
      </c>
      <c r="R412" s="33" t="str">
        <f ca="1" t="shared" si="409"/>
        <v/>
      </c>
      <c r="S412" s="70">
        <f ca="1" t="shared" si="410"/>
        <v>0</v>
      </c>
      <c r="T412" s="31"/>
      <c r="U412" s="67" t="str">
        <f ca="1" t="shared" si="419"/>
        <v/>
      </c>
      <c r="V412" s="67" t="str">
        <f ca="1" t="shared" si="420"/>
        <v/>
      </c>
      <c r="W412" s="67" t="str">
        <f ca="1" t="shared" si="421"/>
        <v/>
      </c>
      <c r="X412" s="67" t="str">
        <f ca="1" t="shared" si="422"/>
        <v/>
      </c>
      <c r="Y412" s="67" t="str">
        <f ca="1" t="shared" si="423"/>
        <v/>
      </c>
      <c r="Z412" s="67" t="str">
        <f ca="1" t="shared" si="424"/>
        <v/>
      </c>
      <c r="AA412" s="67" t="str">
        <f ca="1" t="shared" si="425"/>
        <v/>
      </c>
      <c r="AB412" s="67" t="str">
        <f ca="1" t="shared" si="426"/>
        <v/>
      </c>
      <c r="AQ412" s="70"/>
      <c r="AR412" s="70"/>
      <c r="AS412" s="70">
        <f ca="1" t="shared" si="397"/>
        <v>0</v>
      </c>
      <c r="AT412" s="31"/>
      <c r="BQ412" s="70"/>
      <c r="BR412" s="70"/>
      <c r="BS412" s="70">
        <f ca="1" t="shared" si="398"/>
        <v>0</v>
      </c>
      <c r="BT412" s="31"/>
      <c r="CQ412" s="70"/>
      <c r="CR412" s="70"/>
      <c r="CS412" s="70">
        <f ca="1" t="shared" si="399"/>
        <v>0</v>
      </c>
      <c r="CT412" s="31"/>
      <c r="DQ412" s="70"/>
      <c r="DR412" s="70"/>
      <c r="DS412" s="70">
        <f ca="1" t="shared" si="400"/>
        <v>0</v>
      </c>
      <c r="DT412" s="31"/>
      <c r="EQ412" s="70"/>
      <c r="ER412" s="70"/>
      <c r="ES412" s="70">
        <f ca="1" t="shared" si="401"/>
        <v>0</v>
      </c>
      <c r="ET412" s="31"/>
      <c r="FQ412" s="70"/>
      <c r="FR412" s="70"/>
      <c r="FS412" s="70">
        <f ca="1" t="shared" si="402"/>
        <v>0</v>
      </c>
      <c r="FT412" s="31"/>
      <c r="GQ412" s="70"/>
      <c r="GR412" s="70"/>
      <c r="GS412" s="70">
        <f ca="1" t="shared" si="403"/>
        <v>0</v>
      </c>
      <c r="GT412" s="31"/>
      <c r="HQ412" s="70"/>
      <c r="HR412" s="70"/>
      <c r="HS412" s="70">
        <f ca="1" t="shared" si="404"/>
        <v>0</v>
      </c>
      <c r="HT412" s="31"/>
    </row>
    <row r="413" spans="1:228">
      <c r="A413" s="22" t="str">
        <f>IF(OR(使用指南!$E$30="",比赛操作!$C$10="",$E413=""),"",ROW())</f>
        <v/>
      </c>
      <c r="B413" s="22" t="str">
        <f>IF(OR(使用指南!$E$30="",比赛操作!$C$10="",$E413=""),"",RANK($A413,$A$3:$A$514,1))</f>
        <v/>
      </c>
      <c r="C413" s="22" t="str">
        <f ca="1">IF(OR(使用指南!$E$30="",比赛操作!$C$10="",$E413=""),"",IF(比赛操作!$C$10="抽签编排",RAND(),ROW()-2))</f>
        <v/>
      </c>
      <c r="D413" s="22" t="str">
        <f ca="1" t="shared" si="405"/>
        <v/>
      </c>
      <c r="E413" s="31"/>
      <c r="F413" s="22" t="str">
        <f ca="1">IF(OR(使用指南!$E$30&lt;&gt;"√",COUNTA($E$3:$E$514)&lt;ROW()-2,COUNTBLANK($C$3:$C$514)=512),"",ROW()-2)</f>
        <v/>
      </c>
      <c r="G413" s="22" t="str">
        <f ca="1" t="shared" si="406"/>
        <v/>
      </c>
      <c r="H413" s="31" t="str">
        <f ca="1" t="shared" si="407"/>
        <v/>
      </c>
      <c r="I413" s="31"/>
      <c r="K413" s="22" t="str">
        <f ca="1">IF(OR(使用指南!$E$30&lt;&gt;"√",$F413=""),"",$F413)</f>
        <v/>
      </c>
      <c r="L413" s="22" t="str">
        <f ca="1" t="shared" si="408"/>
        <v/>
      </c>
      <c r="M413" s="39"/>
      <c r="N413" s="39"/>
      <c r="O413" s="39"/>
      <c r="P413" s="66" t="str">
        <f ca="1">IF($K413="","",IF(T413&lt;&gt;"","/",IF(比赛操作!$C$10="手动编排",$M413+$N413,IF(比赛操作!$C$10="抽签编排",417-VLOOKUP(L413,I:K,3,0)))))</f>
        <v/>
      </c>
      <c r="Q413" s="33" t="str">
        <f ca="1">IF($K413="","",IF(T413&lt;&gt;"","/",RANK($P413,$P$3:$P$434)+COUNTIF($P$3:$P413,$P413)-1))</f>
        <v/>
      </c>
      <c r="R413" s="33" t="str">
        <f ca="1" t="shared" si="409"/>
        <v/>
      </c>
      <c r="S413" s="70">
        <f ca="1" t="shared" si="410"/>
        <v>0</v>
      </c>
      <c r="T413" s="31"/>
      <c r="U413" s="67" t="str">
        <f ca="1" t="shared" si="419"/>
        <v/>
      </c>
      <c r="V413" s="67" t="str">
        <f ca="1" t="shared" si="420"/>
        <v/>
      </c>
      <c r="W413" s="67" t="str">
        <f ca="1" t="shared" si="421"/>
        <v/>
      </c>
      <c r="X413" s="67" t="str">
        <f ca="1" t="shared" si="422"/>
        <v/>
      </c>
      <c r="Y413" s="67" t="str">
        <f ca="1" t="shared" si="423"/>
        <v/>
      </c>
      <c r="Z413" s="67" t="str">
        <f ca="1" t="shared" si="424"/>
        <v/>
      </c>
      <c r="AA413" s="67" t="str">
        <f ca="1" t="shared" si="425"/>
        <v/>
      </c>
      <c r="AB413" s="67" t="str">
        <f ca="1" t="shared" si="426"/>
        <v/>
      </c>
      <c r="AQ413" s="70"/>
      <c r="AR413" s="70"/>
      <c r="AS413" s="70">
        <f ca="1" t="shared" si="397"/>
        <v>0</v>
      </c>
      <c r="AT413" s="31"/>
      <c r="BQ413" s="70"/>
      <c r="BR413" s="70"/>
      <c r="BS413" s="70">
        <f ca="1" t="shared" si="398"/>
        <v>0</v>
      </c>
      <c r="BT413" s="31"/>
      <c r="CQ413" s="70"/>
      <c r="CR413" s="70"/>
      <c r="CS413" s="70">
        <f ca="1" t="shared" si="399"/>
        <v>0</v>
      </c>
      <c r="CT413" s="31"/>
      <c r="DQ413" s="70"/>
      <c r="DR413" s="70"/>
      <c r="DS413" s="70">
        <f ca="1" t="shared" si="400"/>
        <v>0</v>
      </c>
      <c r="DT413" s="31"/>
      <c r="EQ413" s="70"/>
      <c r="ER413" s="70"/>
      <c r="ES413" s="70">
        <f ca="1" t="shared" si="401"/>
        <v>0</v>
      </c>
      <c r="ET413" s="31"/>
      <c r="FQ413" s="70"/>
      <c r="FR413" s="70"/>
      <c r="FS413" s="70">
        <f ca="1" t="shared" si="402"/>
        <v>0</v>
      </c>
      <c r="FT413" s="31"/>
      <c r="GQ413" s="70"/>
      <c r="GR413" s="70"/>
      <c r="GS413" s="70">
        <f ca="1" t="shared" si="403"/>
        <v>0</v>
      </c>
      <c r="GT413" s="31"/>
      <c r="HQ413" s="70"/>
      <c r="HR413" s="70"/>
      <c r="HS413" s="70">
        <f ca="1" t="shared" si="404"/>
        <v>0</v>
      </c>
      <c r="HT413" s="31"/>
    </row>
    <row r="414" spans="1:228">
      <c r="A414" s="22" t="str">
        <f>IF(OR(使用指南!$E$30="",比赛操作!$C$10="",$E414=""),"",ROW())</f>
        <v/>
      </c>
      <c r="B414" s="22" t="str">
        <f>IF(OR(使用指南!$E$30="",比赛操作!$C$10="",$E414=""),"",RANK($A414,$A$3:$A$514,1))</f>
        <v/>
      </c>
      <c r="C414" s="22" t="str">
        <f ca="1">IF(OR(使用指南!$E$30="",比赛操作!$C$10="",$E414=""),"",IF(比赛操作!$C$10="抽签编排",RAND(),ROW()-2))</f>
        <v/>
      </c>
      <c r="D414" s="22" t="str">
        <f ca="1" t="shared" si="405"/>
        <v/>
      </c>
      <c r="E414" s="31"/>
      <c r="F414" s="22" t="str">
        <f ca="1">IF(OR(使用指南!$E$30&lt;&gt;"√",COUNTA($E$3:$E$514)&lt;ROW()-2,COUNTBLANK($C$3:$C$514)=512),"",ROW()-2)</f>
        <v/>
      </c>
      <c r="G414" s="22" t="str">
        <f ca="1" t="shared" si="406"/>
        <v/>
      </c>
      <c r="H414" s="31" t="str">
        <f ca="1" t="shared" si="407"/>
        <v/>
      </c>
      <c r="I414" s="31"/>
      <c r="K414" s="22" t="str">
        <f ca="1">IF(OR(使用指南!$E$30&lt;&gt;"√",$F414=""),"",$F414)</f>
        <v/>
      </c>
      <c r="L414" s="22" t="str">
        <f ca="1" t="shared" si="408"/>
        <v/>
      </c>
      <c r="M414" s="39"/>
      <c r="N414" s="39"/>
      <c r="O414" s="39"/>
      <c r="P414" s="66" t="str">
        <f ca="1">IF($K414="","",IF(T414&lt;&gt;"","/",IF(比赛操作!$C$10="手动编排",$M414+$N414,IF(比赛操作!$C$10="抽签编排",417-VLOOKUP(L414,I:K,3,0)))))</f>
        <v/>
      </c>
      <c r="Q414" s="33" t="str">
        <f ca="1">IF($K414="","",IF(T414&lt;&gt;"","/",RANK($P414,$P$3:$P$434)+COUNTIF($P$3:$P414,$P414)-1))</f>
        <v/>
      </c>
      <c r="R414" s="33" t="str">
        <f ca="1" t="shared" si="409"/>
        <v/>
      </c>
      <c r="S414" s="70">
        <f ca="1" t="shared" si="410"/>
        <v>0</v>
      </c>
      <c r="T414" s="31"/>
      <c r="U414" s="67" t="str">
        <f ca="1" t="shared" ref="U414:U423" si="427">IF(INDIRECT(ADDRESS(ROW(),COLUMN($T:$T)+26*(COLUMN()-COLUMN($T:$T))))="","",INDIRECT(ADDRESS(ROW(),COLUMN($T:$T)+26*(COLUMN()-COLUMN($T:$T)))))</f>
        <v/>
      </c>
      <c r="V414" s="67" t="str">
        <f ca="1" t="shared" ref="V414:V423" si="428">IF(INDIRECT(ADDRESS(ROW(),COLUMN($T:$T)+26*(COLUMN()-COLUMN($T:$T))))="","",INDIRECT(ADDRESS(ROW(),COLUMN($T:$T)+26*(COLUMN()-COLUMN($T:$T)))))</f>
        <v/>
      </c>
      <c r="W414" s="67" t="str">
        <f ca="1" t="shared" ref="W414:W423" si="429">IF(INDIRECT(ADDRESS(ROW(),COLUMN($T:$T)+26*(COLUMN()-COLUMN($T:$T))))="","",INDIRECT(ADDRESS(ROW(),COLUMN($T:$T)+26*(COLUMN()-COLUMN($T:$T)))))</f>
        <v/>
      </c>
      <c r="X414" s="67" t="str">
        <f ca="1" t="shared" ref="X414:X423" si="430">IF(INDIRECT(ADDRESS(ROW(),COLUMN($T:$T)+26*(COLUMN()-COLUMN($T:$T))))="","",INDIRECT(ADDRESS(ROW(),COLUMN($T:$T)+26*(COLUMN()-COLUMN($T:$T)))))</f>
        <v/>
      </c>
      <c r="Y414" s="67" t="str">
        <f ca="1" t="shared" ref="Y414:Y423" si="431">IF(INDIRECT(ADDRESS(ROW(),COLUMN($T:$T)+26*(COLUMN()-COLUMN($T:$T))))="","",INDIRECT(ADDRESS(ROW(),COLUMN($T:$T)+26*(COLUMN()-COLUMN($T:$T)))))</f>
        <v/>
      </c>
      <c r="Z414" s="67" t="str">
        <f ca="1" t="shared" ref="Z414:Z423" si="432">IF(INDIRECT(ADDRESS(ROW(),COLUMN($T:$T)+26*(COLUMN()-COLUMN($T:$T))))="","",INDIRECT(ADDRESS(ROW(),COLUMN($T:$T)+26*(COLUMN()-COLUMN($T:$T)))))</f>
        <v/>
      </c>
      <c r="AA414" s="67" t="str">
        <f ca="1" t="shared" ref="AA414:AA423" si="433">IF(INDIRECT(ADDRESS(ROW(),COLUMN($T:$T)+26*(COLUMN()-COLUMN($T:$T))))="","",INDIRECT(ADDRESS(ROW(),COLUMN($T:$T)+26*(COLUMN()-COLUMN($T:$T)))))</f>
        <v/>
      </c>
      <c r="AB414" s="67" t="str">
        <f ca="1" t="shared" ref="AB414:AB423" si="434">IF(INDIRECT(ADDRESS(ROW(),COLUMN($T:$T)+26*(COLUMN()-COLUMN($T:$T))))="","",INDIRECT(ADDRESS(ROW(),COLUMN($T:$T)+26*(COLUMN()-COLUMN($T:$T)))))</f>
        <v/>
      </c>
      <c r="AQ414" s="70"/>
      <c r="AR414" s="70"/>
      <c r="AS414" s="70">
        <f ca="1" t="shared" si="397"/>
        <v>0</v>
      </c>
      <c r="AT414" s="31"/>
      <c r="BQ414" s="70"/>
      <c r="BR414" s="70"/>
      <c r="BS414" s="70">
        <f ca="1" t="shared" si="398"/>
        <v>0</v>
      </c>
      <c r="BT414" s="31"/>
      <c r="CQ414" s="70"/>
      <c r="CR414" s="70"/>
      <c r="CS414" s="70">
        <f ca="1" t="shared" si="399"/>
        <v>0</v>
      </c>
      <c r="CT414" s="31"/>
      <c r="DQ414" s="70"/>
      <c r="DR414" s="70"/>
      <c r="DS414" s="70">
        <f ca="1" t="shared" si="400"/>
        <v>0</v>
      </c>
      <c r="DT414" s="31"/>
      <c r="EQ414" s="70"/>
      <c r="ER414" s="70"/>
      <c r="ES414" s="70">
        <f ca="1" t="shared" si="401"/>
        <v>0</v>
      </c>
      <c r="ET414" s="31"/>
      <c r="FQ414" s="70"/>
      <c r="FR414" s="70"/>
      <c r="FS414" s="70">
        <f ca="1" t="shared" si="402"/>
        <v>0</v>
      </c>
      <c r="FT414" s="31"/>
      <c r="GQ414" s="70"/>
      <c r="GR414" s="70"/>
      <c r="GS414" s="70">
        <f ca="1" t="shared" si="403"/>
        <v>0</v>
      </c>
      <c r="GT414" s="31"/>
      <c r="HQ414" s="70"/>
      <c r="HR414" s="70"/>
      <c r="HS414" s="70">
        <f ca="1" t="shared" si="404"/>
        <v>0</v>
      </c>
      <c r="HT414" s="31"/>
    </row>
    <row r="415" spans="1:228">
      <c r="A415" s="22" t="str">
        <f>IF(OR(使用指南!$E$30="",比赛操作!$C$10="",$E415=""),"",ROW())</f>
        <v/>
      </c>
      <c r="B415" s="22" t="str">
        <f>IF(OR(使用指南!$E$30="",比赛操作!$C$10="",$E415=""),"",RANK($A415,$A$3:$A$514,1))</f>
        <v/>
      </c>
      <c r="C415" s="22" t="str">
        <f ca="1">IF(OR(使用指南!$E$30="",比赛操作!$C$10="",$E415=""),"",IF(比赛操作!$C$10="抽签编排",RAND(),ROW()-2))</f>
        <v/>
      </c>
      <c r="D415" s="22" t="str">
        <f ca="1" t="shared" si="405"/>
        <v/>
      </c>
      <c r="E415" s="31"/>
      <c r="F415" s="22" t="str">
        <f ca="1">IF(OR(使用指南!$E$30&lt;&gt;"√",COUNTA($E$3:$E$514)&lt;ROW()-2,COUNTBLANK($C$3:$C$514)=512),"",ROW()-2)</f>
        <v/>
      </c>
      <c r="G415" s="22" t="str">
        <f ca="1" t="shared" si="406"/>
        <v/>
      </c>
      <c r="H415" s="31" t="str">
        <f ca="1" t="shared" si="407"/>
        <v/>
      </c>
      <c r="I415" s="31"/>
      <c r="K415" s="22" t="str">
        <f ca="1">IF(OR(使用指南!$E$30&lt;&gt;"√",$F415=""),"",$F415)</f>
        <v/>
      </c>
      <c r="L415" s="22" t="str">
        <f ca="1" t="shared" si="408"/>
        <v/>
      </c>
      <c r="M415" s="39"/>
      <c r="N415" s="39"/>
      <c r="O415" s="39"/>
      <c r="P415" s="66" t="str">
        <f ca="1">IF($K415="","",IF(T415&lt;&gt;"","/",IF(比赛操作!$C$10="手动编排",$M415+$N415,IF(比赛操作!$C$10="抽签编排",417-VLOOKUP(L415,I:K,3,0)))))</f>
        <v/>
      </c>
      <c r="Q415" s="33" t="str">
        <f ca="1">IF($K415="","",IF(T415&lt;&gt;"","/",RANK($P415,$P$3:$P$434)+COUNTIF($P$3:$P415,$P415)-1))</f>
        <v/>
      </c>
      <c r="R415" s="33" t="str">
        <f ca="1" t="shared" si="409"/>
        <v/>
      </c>
      <c r="S415" s="70">
        <f ca="1" t="shared" si="410"/>
        <v>0</v>
      </c>
      <c r="T415" s="31"/>
      <c r="U415" s="67" t="str">
        <f ca="1" t="shared" si="427"/>
        <v/>
      </c>
      <c r="V415" s="67" t="str">
        <f ca="1" t="shared" si="428"/>
        <v/>
      </c>
      <c r="W415" s="67" t="str">
        <f ca="1" t="shared" si="429"/>
        <v/>
      </c>
      <c r="X415" s="67" t="str">
        <f ca="1" t="shared" si="430"/>
        <v/>
      </c>
      <c r="Y415" s="67" t="str">
        <f ca="1" t="shared" si="431"/>
        <v/>
      </c>
      <c r="Z415" s="67" t="str">
        <f ca="1" t="shared" si="432"/>
        <v/>
      </c>
      <c r="AA415" s="67" t="str">
        <f ca="1" t="shared" si="433"/>
        <v/>
      </c>
      <c r="AB415" s="67" t="str">
        <f ca="1" t="shared" si="434"/>
        <v/>
      </c>
      <c r="AQ415" s="70"/>
      <c r="AR415" s="70"/>
      <c r="AS415" s="70">
        <f ca="1" t="shared" si="397"/>
        <v>0</v>
      </c>
      <c r="AT415" s="31"/>
      <c r="BQ415" s="70"/>
      <c r="BR415" s="70"/>
      <c r="BS415" s="70">
        <f ca="1" t="shared" si="398"/>
        <v>0</v>
      </c>
      <c r="BT415" s="31"/>
      <c r="CQ415" s="70"/>
      <c r="CR415" s="70"/>
      <c r="CS415" s="70">
        <f ca="1" t="shared" si="399"/>
        <v>0</v>
      </c>
      <c r="CT415" s="31"/>
      <c r="DQ415" s="70"/>
      <c r="DR415" s="70"/>
      <c r="DS415" s="70">
        <f ca="1" t="shared" si="400"/>
        <v>0</v>
      </c>
      <c r="DT415" s="31"/>
      <c r="EQ415" s="70"/>
      <c r="ER415" s="70"/>
      <c r="ES415" s="70">
        <f ca="1" t="shared" si="401"/>
        <v>0</v>
      </c>
      <c r="ET415" s="31"/>
      <c r="FQ415" s="70"/>
      <c r="FR415" s="70"/>
      <c r="FS415" s="70">
        <f ca="1" t="shared" si="402"/>
        <v>0</v>
      </c>
      <c r="FT415" s="31"/>
      <c r="GQ415" s="70"/>
      <c r="GR415" s="70"/>
      <c r="GS415" s="70">
        <f ca="1" t="shared" si="403"/>
        <v>0</v>
      </c>
      <c r="GT415" s="31"/>
      <c r="HQ415" s="70"/>
      <c r="HR415" s="70"/>
      <c r="HS415" s="70">
        <f ca="1" t="shared" si="404"/>
        <v>0</v>
      </c>
      <c r="HT415" s="31"/>
    </row>
    <row r="416" spans="1:228">
      <c r="A416" s="22" t="str">
        <f>IF(OR(使用指南!$E$30="",比赛操作!$C$10="",$E416=""),"",ROW())</f>
        <v/>
      </c>
      <c r="B416" s="22" t="str">
        <f>IF(OR(使用指南!$E$30="",比赛操作!$C$10="",$E416=""),"",RANK($A416,$A$3:$A$514,1))</f>
        <v/>
      </c>
      <c r="C416" s="22" t="str">
        <f ca="1">IF(OR(使用指南!$E$30="",比赛操作!$C$10="",$E416=""),"",IF(比赛操作!$C$10="抽签编排",RAND(),ROW()-2))</f>
        <v/>
      </c>
      <c r="D416" s="22" t="str">
        <f ca="1" t="shared" si="405"/>
        <v/>
      </c>
      <c r="E416" s="31"/>
      <c r="F416" s="22" t="str">
        <f ca="1">IF(OR(使用指南!$E$30&lt;&gt;"√",COUNTA($E$3:$E$514)&lt;ROW()-2,COUNTBLANK($C$3:$C$514)=512),"",ROW()-2)</f>
        <v/>
      </c>
      <c r="G416" s="22" t="str">
        <f ca="1" t="shared" si="406"/>
        <v/>
      </c>
      <c r="H416" s="31" t="str">
        <f ca="1" t="shared" si="407"/>
        <v/>
      </c>
      <c r="I416" s="31"/>
      <c r="K416" s="22" t="str">
        <f ca="1">IF(OR(使用指南!$E$30&lt;&gt;"√",$F416=""),"",$F416)</f>
        <v/>
      </c>
      <c r="L416" s="22" t="str">
        <f ca="1" t="shared" si="408"/>
        <v/>
      </c>
      <c r="M416" s="39"/>
      <c r="N416" s="39"/>
      <c r="O416" s="39"/>
      <c r="P416" s="66" t="str">
        <f ca="1">IF($K416="","",IF(T416&lt;&gt;"","/",IF(比赛操作!$C$10="手动编排",$M416+$N416,IF(比赛操作!$C$10="抽签编排",417-VLOOKUP(L416,I:K,3,0)))))</f>
        <v/>
      </c>
      <c r="Q416" s="33" t="str">
        <f ca="1">IF($K416="","",IF(T416&lt;&gt;"","/",RANK($P416,$P$3:$P$434)+COUNTIF($P$3:$P416,$P416)-1))</f>
        <v/>
      </c>
      <c r="R416" s="33" t="str">
        <f ca="1" t="shared" si="409"/>
        <v/>
      </c>
      <c r="S416" s="70">
        <f ca="1" t="shared" si="410"/>
        <v>0</v>
      </c>
      <c r="T416" s="31"/>
      <c r="U416" s="67" t="str">
        <f ca="1" t="shared" si="427"/>
        <v/>
      </c>
      <c r="V416" s="67" t="str">
        <f ca="1" t="shared" si="428"/>
        <v/>
      </c>
      <c r="W416" s="67" t="str">
        <f ca="1" t="shared" si="429"/>
        <v/>
      </c>
      <c r="X416" s="67" t="str">
        <f ca="1" t="shared" si="430"/>
        <v/>
      </c>
      <c r="Y416" s="67" t="str">
        <f ca="1" t="shared" si="431"/>
        <v/>
      </c>
      <c r="Z416" s="67" t="str">
        <f ca="1" t="shared" si="432"/>
        <v/>
      </c>
      <c r="AA416" s="67" t="str">
        <f ca="1" t="shared" si="433"/>
        <v/>
      </c>
      <c r="AB416" s="67" t="str">
        <f ca="1" t="shared" si="434"/>
        <v/>
      </c>
      <c r="AQ416" s="70"/>
      <c r="AR416" s="70"/>
      <c r="AS416" s="70">
        <f ca="1" t="shared" si="397"/>
        <v>0</v>
      </c>
      <c r="AT416" s="31"/>
      <c r="BQ416" s="70"/>
      <c r="BR416" s="70"/>
      <c r="BS416" s="70">
        <f ca="1" t="shared" si="398"/>
        <v>0</v>
      </c>
      <c r="BT416" s="31"/>
      <c r="CQ416" s="70"/>
      <c r="CR416" s="70"/>
      <c r="CS416" s="70">
        <f ca="1" t="shared" si="399"/>
        <v>0</v>
      </c>
      <c r="CT416" s="31"/>
      <c r="DQ416" s="70"/>
      <c r="DR416" s="70"/>
      <c r="DS416" s="70">
        <f ca="1" t="shared" si="400"/>
        <v>0</v>
      </c>
      <c r="DT416" s="31"/>
      <c r="EQ416" s="70"/>
      <c r="ER416" s="70"/>
      <c r="ES416" s="70">
        <f ca="1" t="shared" si="401"/>
        <v>0</v>
      </c>
      <c r="ET416" s="31"/>
      <c r="FQ416" s="70"/>
      <c r="FR416" s="70"/>
      <c r="FS416" s="70">
        <f ca="1" t="shared" si="402"/>
        <v>0</v>
      </c>
      <c r="FT416" s="31"/>
      <c r="GQ416" s="70"/>
      <c r="GR416" s="70"/>
      <c r="GS416" s="70">
        <f ca="1" t="shared" si="403"/>
        <v>0</v>
      </c>
      <c r="GT416" s="31"/>
      <c r="HQ416" s="70"/>
      <c r="HR416" s="70"/>
      <c r="HS416" s="70">
        <f ca="1" t="shared" si="404"/>
        <v>0</v>
      </c>
      <c r="HT416" s="31"/>
    </row>
    <row r="417" spans="1:228">
      <c r="A417" s="22" t="str">
        <f>IF(OR(使用指南!$E$30="",比赛操作!$C$10="",$E417=""),"",ROW())</f>
        <v/>
      </c>
      <c r="B417" s="22" t="str">
        <f>IF(OR(使用指南!$E$30="",比赛操作!$C$10="",$E417=""),"",RANK($A417,$A$3:$A$514,1))</f>
        <v/>
      </c>
      <c r="C417" s="22" t="str">
        <f ca="1">IF(OR(使用指南!$E$30="",比赛操作!$C$10="",$E417=""),"",IF(比赛操作!$C$10="抽签编排",RAND(),ROW()-2))</f>
        <v/>
      </c>
      <c r="D417" s="22" t="str">
        <f ca="1" t="shared" si="405"/>
        <v/>
      </c>
      <c r="E417" s="31"/>
      <c r="F417" s="22" t="str">
        <f ca="1">IF(OR(使用指南!$E$30&lt;&gt;"√",COUNTA($E$3:$E$514)&lt;ROW()-2,COUNTBLANK($C$3:$C$514)=512),"",ROW()-2)</f>
        <v/>
      </c>
      <c r="G417" s="22" t="str">
        <f ca="1" t="shared" si="406"/>
        <v/>
      </c>
      <c r="H417" s="31" t="str">
        <f ca="1" t="shared" si="407"/>
        <v/>
      </c>
      <c r="I417" s="31"/>
      <c r="K417" s="22" t="str">
        <f ca="1">IF(OR(使用指南!$E$30&lt;&gt;"√",$F417=""),"",$F417)</f>
        <v/>
      </c>
      <c r="L417" s="22" t="str">
        <f ca="1" t="shared" si="408"/>
        <v/>
      </c>
      <c r="M417" s="39"/>
      <c r="N417" s="39"/>
      <c r="O417" s="39"/>
      <c r="P417" s="66" t="str">
        <f ca="1">IF($K417="","",IF(T417&lt;&gt;"","/",IF(比赛操作!$C$10="手动编排",$M417+$N417,IF(比赛操作!$C$10="抽签编排",417-VLOOKUP(L417,I:K,3,0)))))</f>
        <v/>
      </c>
      <c r="Q417" s="33" t="str">
        <f ca="1">IF($K417="","",IF(T417&lt;&gt;"","/",RANK($P417,$P$3:$P$434)+COUNTIF($P$3:$P417,$P417)-1))</f>
        <v/>
      </c>
      <c r="R417" s="33" t="str">
        <f ca="1" t="shared" si="409"/>
        <v/>
      </c>
      <c r="S417" s="70">
        <f ca="1" t="shared" si="410"/>
        <v>0</v>
      </c>
      <c r="T417" s="31"/>
      <c r="U417" s="67" t="str">
        <f ca="1" t="shared" si="427"/>
        <v/>
      </c>
      <c r="V417" s="67" t="str">
        <f ca="1" t="shared" si="428"/>
        <v/>
      </c>
      <c r="W417" s="67" t="str">
        <f ca="1" t="shared" si="429"/>
        <v/>
      </c>
      <c r="X417" s="67" t="str">
        <f ca="1" t="shared" si="430"/>
        <v/>
      </c>
      <c r="Y417" s="67" t="str">
        <f ca="1" t="shared" si="431"/>
        <v/>
      </c>
      <c r="Z417" s="67" t="str">
        <f ca="1" t="shared" si="432"/>
        <v/>
      </c>
      <c r="AA417" s="67" t="str">
        <f ca="1" t="shared" si="433"/>
        <v/>
      </c>
      <c r="AB417" s="67" t="str">
        <f ca="1" t="shared" si="434"/>
        <v/>
      </c>
      <c r="AQ417" s="70"/>
      <c r="AR417" s="70"/>
      <c r="AS417" s="70">
        <f ca="1" t="shared" si="397"/>
        <v>0</v>
      </c>
      <c r="AT417" s="31"/>
      <c r="BQ417" s="70"/>
      <c r="BR417" s="70"/>
      <c r="BS417" s="70">
        <f ca="1" t="shared" si="398"/>
        <v>0</v>
      </c>
      <c r="BT417" s="31"/>
      <c r="CQ417" s="70"/>
      <c r="CR417" s="70"/>
      <c r="CS417" s="70">
        <f ca="1" t="shared" si="399"/>
        <v>0</v>
      </c>
      <c r="CT417" s="31"/>
      <c r="DQ417" s="70"/>
      <c r="DR417" s="70"/>
      <c r="DS417" s="70">
        <f ca="1" t="shared" si="400"/>
        <v>0</v>
      </c>
      <c r="DT417" s="31"/>
      <c r="EQ417" s="70"/>
      <c r="ER417" s="70"/>
      <c r="ES417" s="70">
        <f ca="1" t="shared" si="401"/>
        <v>0</v>
      </c>
      <c r="ET417" s="31"/>
      <c r="FQ417" s="70"/>
      <c r="FR417" s="70"/>
      <c r="FS417" s="70">
        <f ca="1" t="shared" si="402"/>
        <v>0</v>
      </c>
      <c r="FT417" s="31"/>
      <c r="GQ417" s="70"/>
      <c r="GR417" s="70"/>
      <c r="GS417" s="70">
        <f ca="1" t="shared" si="403"/>
        <v>0</v>
      </c>
      <c r="GT417" s="31"/>
      <c r="HQ417" s="70"/>
      <c r="HR417" s="70"/>
      <c r="HS417" s="70">
        <f ca="1" t="shared" si="404"/>
        <v>0</v>
      </c>
      <c r="HT417" s="31"/>
    </row>
    <row r="418" spans="1:228">
      <c r="A418" s="22" t="str">
        <f>IF(OR(使用指南!$E$30="",比赛操作!$C$10="",$E418=""),"",ROW())</f>
        <v/>
      </c>
      <c r="B418" s="22" t="str">
        <f>IF(OR(使用指南!$E$30="",比赛操作!$C$10="",$E418=""),"",RANK($A418,$A$3:$A$514,1))</f>
        <v/>
      </c>
      <c r="C418" s="22" t="str">
        <f ca="1">IF(OR(使用指南!$E$30="",比赛操作!$C$10="",$E418=""),"",IF(比赛操作!$C$10="抽签编排",RAND(),ROW()-2))</f>
        <v/>
      </c>
      <c r="D418" s="22" t="str">
        <f ca="1" t="shared" si="405"/>
        <v/>
      </c>
      <c r="E418" s="31"/>
      <c r="F418" s="22" t="str">
        <f ca="1">IF(OR(使用指南!$E$30&lt;&gt;"√",COUNTA($E$3:$E$514)&lt;ROW()-2,COUNTBLANK($C$3:$C$514)=512),"",ROW()-2)</f>
        <v/>
      </c>
      <c r="G418" s="22" t="str">
        <f ca="1" t="shared" si="406"/>
        <v/>
      </c>
      <c r="H418" s="31" t="str">
        <f ca="1" t="shared" si="407"/>
        <v/>
      </c>
      <c r="I418" s="31"/>
      <c r="K418" s="22" t="str">
        <f ca="1">IF(OR(使用指南!$E$30&lt;&gt;"√",$F418=""),"",$F418)</f>
        <v/>
      </c>
      <c r="L418" s="22" t="str">
        <f ca="1" t="shared" si="408"/>
        <v/>
      </c>
      <c r="M418" s="39"/>
      <c r="N418" s="39"/>
      <c r="O418" s="39"/>
      <c r="P418" s="66" t="str">
        <f ca="1">IF($K418="","",IF(T418&lt;&gt;"","/",IF(比赛操作!$C$10="手动编排",$M418+$N418,IF(比赛操作!$C$10="抽签编排",417-VLOOKUP(L418,I:K,3,0)))))</f>
        <v/>
      </c>
      <c r="Q418" s="33" t="str">
        <f ca="1">IF($K418="","",IF(T418&lt;&gt;"","/",RANK($P418,$P$3:$P$434)+COUNTIF($P$3:$P418,$P418)-1))</f>
        <v/>
      </c>
      <c r="R418" s="33" t="str">
        <f ca="1" t="shared" si="409"/>
        <v/>
      </c>
      <c r="S418" s="70">
        <f ca="1" t="shared" si="410"/>
        <v>0</v>
      </c>
      <c r="T418" s="31"/>
      <c r="U418" s="67" t="str">
        <f ca="1" t="shared" si="427"/>
        <v/>
      </c>
      <c r="V418" s="67" t="str">
        <f ca="1" t="shared" si="428"/>
        <v/>
      </c>
      <c r="W418" s="67" t="str">
        <f ca="1" t="shared" si="429"/>
        <v/>
      </c>
      <c r="X418" s="67" t="str">
        <f ca="1" t="shared" si="430"/>
        <v/>
      </c>
      <c r="Y418" s="67" t="str">
        <f ca="1" t="shared" si="431"/>
        <v/>
      </c>
      <c r="Z418" s="67" t="str">
        <f ca="1" t="shared" si="432"/>
        <v/>
      </c>
      <c r="AA418" s="67" t="str">
        <f ca="1" t="shared" si="433"/>
        <v/>
      </c>
      <c r="AB418" s="67" t="str">
        <f ca="1" t="shared" si="434"/>
        <v/>
      </c>
      <c r="AQ418" s="70"/>
      <c r="AR418" s="70"/>
      <c r="AS418" s="70">
        <f ca="1" t="shared" si="397"/>
        <v>0</v>
      </c>
      <c r="AT418" s="31"/>
      <c r="BQ418" s="70"/>
      <c r="BR418" s="70"/>
      <c r="BS418" s="70">
        <f ca="1" t="shared" si="398"/>
        <v>0</v>
      </c>
      <c r="BT418" s="31"/>
      <c r="CQ418" s="70"/>
      <c r="CR418" s="70"/>
      <c r="CS418" s="70">
        <f ca="1" t="shared" si="399"/>
        <v>0</v>
      </c>
      <c r="CT418" s="31"/>
      <c r="DQ418" s="70"/>
      <c r="DR418" s="70"/>
      <c r="DS418" s="70">
        <f ca="1" t="shared" si="400"/>
        <v>0</v>
      </c>
      <c r="DT418" s="31"/>
      <c r="EQ418" s="70"/>
      <c r="ER418" s="70"/>
      <c r="ES418" s="70">
        <f ca="1" t="shared" si="401"/>
        <v>0</v>
      </c>
      <c r="ET418" s="31"/>
      <c r="FQ418" s="70"/>
      <c r="FR418" s="70"/>
      <c r="FS418" s="70">
        <f ca="1" t="shared" si="402"/>
        <v>0</v>
      </c>
      <c r="FT418" s="31"/>
      <c r="GQ418" s="70"/>
      <c r="GR418" s="70"/>
      <c r="GS418" s="70">
        <f ca="1" t="shared" si="403"/>
        <v>0</v>
      </c>
      <c r="GT418" s="31"/>
      <c r="HQ418" s="70"/>
      <c r="HR418" s="70"/>
      <c r="HS418" s="70">
        <f ca="1" t="shared" si="404"/>
        <v>0</v>
      </c>
      <c r="HT418" s="31"/>
    </row>
    <row r="419" spans="1:228">
      <c r="A419" s="22" t="str">
        <f>IF(OR(使用指南!$E$30="",比赛操作!$C$10="",$E419=""),"",ROW())</f>
        <v/>
      </c>
      <c r="B419" s="22" t="str">
        <f>IF(OR(使用指南!$E$30="",比赛操作!$C$10="",$E419=""),"",RANK($A419,$A$3:$A$514,1))</f>
        <v/>
      </c>
      <c r="C419" s="22" t="str">
        <f ca="1">IF(OR(使用指南!$E$30="",比赛操作!$C$10="",$E419=""),"",IF(比赛操作!$C$10="抽签编排",RAND(),ROW()-2))</f>
        <v/>
      </c>
      <c r="D419" s="22" t="str">
        <f ca="1" t="shared" si="405"/>
        <v/>
      </c>
      <c r="E419" s="31"/>
      <c r="F419" s="22" t="str">
        <f ca="1">IF(OR(使用指南!$E$30&lt;&gt;"√",COUNTA($E$3:$E$514)&lt;ROW()-2,COUNTBLANK($C$3:$C$514)=512),"",ROW()-2)</f>
        <v/>
      </c>
      <c r="G419" s="22" t="str">
        <f ca="1" t="shared" si="406"/>
        <v/>
      </c>
      <c r="H419" s="31" t="str">
        <f ca="1" t="shared" si="407"/>
        <v/>
      </c>
      <c r="I419" s="31"/>
      <c r="K419" s="22" t="str">
        <f ca="1">IF(OR(使用指南!$E$30&lt;&gt;"√",$F419=""),"",$F419)</f>
        <v/>
      </c>
      <c r="L419" s="22" t="str">
        <f ca="1" t="shared" si="408"/>
        <v/>
      </c>
      <c r="M419" s="39"/>
      <c r="N419" s="39"/>
      <c r="O419" s="39"/>
      <c r="P419" s="66" t="str">
        <f ca="1">IF($K419="","",IF(T419&lt;&gt;"","/",IF(比赛操作!$C$10="手动编排",$M419+$N419,IF(比赛操作!$C$10="抽签编排",417-VLOOKUP(L419,I:K,3,0)))))</f>
        <v/>
      </c>
      <c r="Q419" s="33" t="str">
        <f ca="1">IF($K419="","",IF(T419&lt;&gt;"","/",RANK($P419,$P$3:$P$434)+COUNTIF($P$3:$P419,$P419)-1))</f>
        <v/>
      </c>
      <c r="R419" s="33" t="str">
        <f ca="1" t="shared" si="409"/>
        <v/>
      </c>
      <c r="S419" s="70">
        <f ca="1" t="shared" si="410"/>
        <v>0</v>
      </c>
      <c r="T419" s="31"/>
      <c r="U419" s="67" t="str">
        <f ca="1" t="shared" si="427"/>
        <v/>
      </c>
      <c r="V419" s="67" t="str">
        <f ca="1" t="shared" si="428"/>
        <v/>
      </c>
      <c r="W419" s="67" t="str">
        <f ca="1" t="shared" si="429"/>
        <v/>
      </c>
      <c r="X419" s="67" t="str">
        <f ca="1" t="shared" si="430"/>
        <v/>
      </c>
      <c r="Y419" s="67" t="str">
        <f ca="1" t="shared" si="431"/>
        <v/>
      </c>
      <c r="Z419" s="67" t="str">
        <f ca="1" t="shared" si="432"/>
        <v/>
      </c>
      <c r="AA419" s="67" t="str">
        <f ca="1" t="shared" si="433"/>
        <v/>
      </c>
      <c r="AB419" s="67" t="str">
        <f ca="1" t="shared" si="434"/>
        <v/>
      </c>
      <c r="AQ419" s="70"/>
      <c r="AR419" s="70"/>
      <c r="AS419" s="70">
        <f ca="1" t="shared" si="397"/>
        <v>0</v>
      </c>
      <c r="AT419" s="31"/>
      <c r="BQ419" s="70"/>
      <c r="BR419" s="70"/>
      <c r="BS419" s="70">
        <f ca="1" t="shared" si="398"/>
        <v>0</v>
      </c>
      <c r="BT419" s="31"/>
      <c r="CQ419" s="70"/>
      <c r="CR419" s="70"/>
      <c r="CS419" s="70">
        <f ca="1" t="shared" si="399"/>
        <v>0</v>
      </c>
      <c r="CT419" s="31"/>
      <c r="DQ419" s="70"/>
      <c r="DR419" s="70"/>
      <c r="DS419" s="70">
        <f ca="1" t="shared" si="400"/>
        <v>0</v>
      </c>
      <c r="DT419" s="31"/>
      <c r="EQ419" s="70"/>
      <c r="ER419" s="70"/>
      <c r="ES419" s="70">
        <f ca="1" t="shared" si="401"/>
        <v>0</v>
      </c>
      <c r="ET419" s="31"/>
      <c r="FQ419" s="70"/>
      <c r="FR419" s="70"/>
      <c r="FS419" s="70">
        <f ca="1" t="shared" si="402"/>
        <v>0</v>
      </c>
      <c r="FT419" s="31"/>
      <c r="GQ419" s="70"/>
      <c r="GR419" s="70"/>
      <c r="GS419" s="70">
        <f ca="1" t="shared" si="403"/>
        <v>0</v>
      </c>
      <c r="GT419" s="31"/>
      <c r="HQ419" s="70"/>
      <c r="HR419" s="70"/>
      <c r="HS419" s="70">
        <f ca="1" t="shared" si="404"/>
        <v>0</v>
      </c>
      <c r="HT419" s="31"/>
    </row>
    <row r="420" spans="1:228">
      <c r="A420" s="22" t="str">
        <f>IF(OR(使用指南!$E$30="",比赛操作!$C$10="",$E420=""),"",ROW())</f>
        <v/>
      </c>
      <c r="B420" s="22" t="str">
        <f>IF(OR(使用指南!$E$30="",比赛操作!$C$10="",$E420=""),"",RANK($A420,$A$3:$A$514,1))</f>
        <v/>
      </c>
      <c r="C420" s="22" t="str">
        <f ca="1">IF(OR(使用指南!$E$30="",比赛操作!$C$10="",$E420=""),"",IF(比赛操作!$C$10="抽签编排",RAND(),ROW()-2))</f>
        <v/>
      </c>
      <c r="D420" s="22" t="str">
        <f ca="1" t="shared" si="405"/>
        <v/>
      </c>
      <c r="E420" s="31"/>
      <c r="F420" s="22" t="str">
        <f ca="1">IF(OR(使用指南!$E$30&lt;&gt;"√",COUNTA($E$3:$E$514)&lt;ROW()-2,COUNTBLANK($C$3:$C$514)=512),"",ROW()-2)</f>
        <v/>
      </c>
      <c r="G420" s="22" t="str">
        <f ca="1" t="shared" si="406"/>
        <v/>
      </c>
      <c r="H420" s="31" t="str">
        <f ca="1" t="shared" si="407"/>
        <v/>
      </c>
      <c r="I420" s="31"/>
      <c r="K420" s="22" t="str">
        <f ca="1">IF(OR(使用指南!$E$30&lt;&gt;"√",$F420=""),"",$F420)</f>
        <v/>
      </c>
      <c r="L420" s="22" t="str">
        <f ca="1" t="shared" si="408"/>
        <v/>
      </c>
      <c r="M420" s="39"/>
      <c r="N420" s="39"/>
      <c r="O420" s="39"/>
      <c r="P420" s="66" t="str">
        <f ca="1">IF($K420="","",IF(T420&lt;&gt;"","/",IF(比赛操作!$C$10="手动编排",$M420+$N420,IF(比赛操作!$C$10="抽签编排",417-VLOOKUP(L420,I:K,3,0)))))</f>
        <v/>
      </c>
      <c r="Q420" s="33" t="str">
        <f ca="1">IF($K420="","",IF(T420&lt;&gt;"","/",RANK($P420,$P$3:$P$434)+COUNTIF($P$3:$P420,$P420)-1))</f>
        <v/>
      </c>
      <c r="R420" s="33" t="str">
        <f ca="1" t="shared" si="409"/>
        <v/>
      </c>
      <c r="S420" s="70">
        <f ca="1" t="shared" si="410"/>
        <v>0</v>
      </c>
      <c r="T420" s="31"/>
      <c r="U420" s="67" t="str">
        <f ca="1" t="shared" si="427"/>
        <v/>
      </c>
      <c r="V420" s="67" t="str">
        <f ca="1" t="shared" si="428"/>
        <v/>
      </c>
      <c r="W420" s="67" t="str">
        <f ca="1" t="shared" si="429"/>
        <v/>
      </c>
      <c r="X420" s="67" t="str">
        <f ca="1" t="shared" si="430"/>
        <v/>
      </c>
      <c r="Y420" s="67" t="str">
        <f ca="1" t="shared" si="431"/>
        <v/>
      </c>
      <c r="Z420" s="67" t="str">
        <f ca="1" t="shared" si="432"/>
        <v/>
      </c>
      <c r="AA420" s="67" t="str">
        <f ca="1" t="shared" si="433"/>
        <v/>
      </c>
      <c r="AB420" s="67" t="str">
        <f ca="1" t="shared" si="434"/>
        <v/>
      </c>
      <c r="AQ420" s="70"/>
      <c r="AR420" s="70"/>
      <c r="AS420" s="70">
        <f ca="1" t="shared" si="397"/>
        <v>0</v>
      </c>
      <c r="AT420" s="31"/>
      <c r="BQ420" s="70"/>
      <c r="BR420" s="70"/>
      <c r="BS420" s="70">
        <f ca="1" t="shared" si="398"/>
        <v>0</v>
      </c>
      <c r="BT420" s="31"/>
      <c r="CQ420" s="70"/>
      <c r="CR420" s="70"/>
      <c r="CS420" s="70">
        <f ca="1" t="shared" si="399"/>
        <v>0</v>
      </c>
      <c r="CT420" s="31"/>
      <c r="DQ420" s="70"/>
      <c r="DR420" s="70"/>
      <c r="DS420" s="70">
        <f ca="1" t="shared" si="400"/>
        <v>0</v>
      </c>
      <c r="DT420" s="31"/>
      <c r="EQ420" s="70"/>
      <c r="ER420" s="70"/>
      <c r="ES420" s="70">
        <f ca="1" t="shared" si="401"/>
        <v>0</v>
      </c>
      <c r="ET420" s="31"/>
      <c r="FQ420" s="70"/>
      <c r="FR420" s="70"/>
      <c r="FS420" s="70">
        <f ca="1" t="shared" si="402"/>
        <v>0</v>
      </c>
      <c r="FT420" s="31"/>
      <c r="GQ420" s="70"/>
      <c r="GR420" s="70"/>
      <c r="GS420" s="70">
        <f ca="1" t="shared" si="403"/>
        <v>0</v>
      </c>
      <c r="GT420" s="31"/>
      <c r="HQ420" s="70"/>
      <c r="HR420" s="70"/>
      <c r="HS420" s="70">
        <f ca="1" t="shared" si="404"/>
        <v>0</v>
      </c>
      <c r="HT420" s="31"/>
    </row>
    <row r="421" spans="1:228">
      <c r="A421" s="22" t="str">
        <f>IF(OR(使用指南!$E$30="",比赛操作!$C$10="",$E421=""),"",ROW())</f>
        <v/>
      </c>
      <c r="B421" s="22" t="str">
        <f>IF(OR(使用指南!$E$30="",比赛操作!$C$10="",$E421=""),"",RANK($A421,$A$3:$A$514,1))</f>
        <v/>
      </c>
      <c r="C421" s="22" t="str">
        <f ca="1">IF(OR(使用指南!$E$30="",比赛操作!$C$10="",$E421=""),"",IF(比赛操作!$C$10="抽签编排",RAND(),ROW()-2))</f>
        <v/>
      </c>
      <c r="D421" s="22" t="str">
        <f ca="1" t="shared" si="405"/>
        <v/>
      </c>
      <c r="E421" s="31"/>
      <c r="F421" s="22" t="str">
        <f ca="1">IF(OR(使用指南!$E$30&lt;&gt;"√",COUNTA($E$3:$E$514)&lt;ROW()-2,COUNTBLANK($C$3:$C$514)=512),"",ROW()-2)</f>
        <v/>
      </c>
      <c r="G421" s="22" t="str">
        <f ca="1" t="shared" si="406"/>
        <v/>
      </c>
      <c r="H421" s="31" t="str">
        <f ca="1" t="shared" si="407"/>
        <v/>
      </c>
      <c r="I421" s="31"/>
      <c r="K421" s="22" t="str">
        <f ca="1">IF(OR(使用指南!$E$30&lt;&gt;"√",$F421=""),"",$F421)</f>
        <v/>
      </c>
      <c r="L421" s="22" t="str">
        <f ca="1" t="shared" si="408"/>
        <v/>
      </c>
      <c r="M421" s="39"/>
      <c r="N421" s="39"/>
      <c r="O421" s="39"/>
      <c r="P421" s="66" t="str">
        <f ca="1">IF($K421="","",IF(T421&lt;&gt;"","/",IF(比赛操作!$C$10="手动编排",$M421+$N421,IF(比赛操作!$C$10="抽签编排",417-VLOOKUP(L421,I:K,3,0)))))</f>
        <v/>
      </c>
      <c r="Q421" s="33" t="str">
        <f ca="1">IF($K421="","",IF(T421&lt;&gt;"","/",RANK($P421,$P$3:$P$434)+COUNTIF($P$3:$P421,$P421)-1))</f>
        <v/>
      </c>
      <c r="R421" s="33" t="str">
        <f ca="1" t="shared" si="409"/>
        <v/>
      </c>
      <c r="S421" s="70">
        <f ca="1" t="shared" si="410"/>
        <v>0</v>
      </c>
      <c r="T421" s="31"/>
      <c r="U421" s="67" t="str">
        <f ca="1" t="shared" si="427"/>
        <v/>
      </c>
      <c r="V421" s="67" t="str">
        <f ca="1" t="shared" si="428"/>
        <v/>
      </c>
      <c r="W421" s="67" t="str">
        <f ca="1" t="shared" si="429"/>
        <v/>
      </c>
      <c r="X421" s="67" t="str">
        <f ca="1" t="shared" si="430"/>
        <v/>
      </c>
      <c r="Y421" s="67" t="str">
        <f ca="1" t="shared" si="431"/>
        <v/>
      </c>
      <c r="Z421" s="67" t="str">
        <f ca="1" t="shared" si="432"/>
        <v/>
      </c>
      <c r="AA421" s="67" t="str">
        <f ca="1" t="shared" si="433"/>
        <v/>
      </c>
      <c r="AB421" s="67" t="str">
        <f ca="1" t="shared" si="434"/>
        <v/>
      </c>
      <c r="AQ421" s="70"/>
      <c r="AR421" s="70"/>
      <c r="AS421" s="70">
        <f ca="1" t="shared" si="397"/>
        <v>0</v>
      </c>
      <c r="AT421" s="31"/>
      <c r="BQ421" s="70"/>
      <c r="BR421" s="70"/>
      <c r="BS421" s="70">
        <f ca="1" t="shared" si="398"/>
        <v>0</v>
      </c>
      <c r="BT421" s="31"/>
      <c r="CQ421" s="70"/>
      <c r="CR421" s="70"/>
      <c r="CS421" s="70">
        <f ca="1" t="shared" si="399"/>
        <v>0</v>
      </c>
      <c r="CT421" s="31"/>
      <c r="DQ421" s="70"/>
      <c r="DR421" s="70"/>
      <c r="DS421" s="70">
        <f ca="1" t="shared" si="400"/>
        <v>0</v>
      </c>
      <c r="DT421" s="31"/>
      <c r="EQ421" s="70"/>
      <c r="ER421" s="70"/>
      <c r="ES421" s="70">
        <f ca="1" t="shared" si="401"/>
        <v>0</v>
      </c>
      <c r="ET421" s="31"/>
      <c r="FQ421" s="70"/>
      <c r="FR421" s="70"/>
      <c r="FS421" s="70">
        <f ca="1" t="shared" si="402"/>
        <v>0</v>
      </c>
      <c r="FT421" s="31"/>
      <c r="GQ421" s="70"/>
      <c r="GR421" s="70"/>
      <c r="GS421" s="70">
        <f ca="1" t="shared" si="403"/>
        <v>0</v>
      </c>
      <c r="GT421" s="31"/>
      <c r="HQ421" s="70"/>
      <c r="HR421" s="70"/>
      <c r="HS421" s="70">
        <f ca="1" t="shared" si="404"/>
        <v>0</v>
      </c>
      <c r="HT421" s="31"/>
    </row>
    <row r="422" spans="1:228">
      <c r="A422" s="22" t="str">
        <f>IF(OR(使用指南!$E$30="",比赛操作!$C$10="",$E422=""),"",ROW())</f>
        <v/>
      </c>
      <c r="B422" s="22" t="str">
        <f>IF(OR(使用指南!$E$30="",比赛操作!$C$10="",$E422=""),"",RANK($A422,$A$3:$A$514,1))</f>
        <v/>
      </c>
      <c r="C422" s="22" t="str">
        <f ca="1">IF(OR(使用指南!$E$30="",比赛操作!$C$10="",$E422=""),"",IF(比赛操作!$C$10="抽签编排",RAND(),ROW()-2))</f>
        <v/>
      </c>
      <c r="D422" s="22" t="str">
        <f ca="1" t="shared" si="405"/>
        <v/>
      </c>
      <c r="E422" s="31"/>
      <c r="F422" s="22" t="str">
        <f ca="1">IF(OR(使用指南!$E$30&lt;&gt;"√",COUNTA($E$3:$E$514)&lt;ROW()-2,COUNTBLANK($C$3:$C$514)=512),"",ROW()-2)</f>
        <v/>
      </c>
      <c r="G422" s="22" t="str">
        <f ca="1" t="shared" si="406"/>
        <v/>
      </c>
      <c r="H422" s="31" t="str">
        <f ca="1" t="shared" si="407"/>
        <v/>
      </c>
      <c r="I422" s="31"/>
      <c r="K422" s="22" t="str">
        <f ca="1">IF(OR(使用指南!$E$30&lt;&gt;"√",$F422=""),"",$F422)</f>
        <v/>
      </c>
      <c r="L422" s="22" t="str">
        <f ca="1" t="shared" si="408"/>
        <v/>
      </c>
      <c r="M422" s="39"/>
      <c r="N422" s="39"/>
      <c r="O422" s="39"/>
      <c r="P422" s="66" t="str">
        <f ca="1">IF($K422="","",IF(T422&lt;&gt;"","/",IF(比赛操作!$C$10="手动编排",$M422+$N422,IF(比赛操作!$C$10="抽签编排",417-VLOOKUP(L422,I:K,3,0)))))</f>
        <v/>
      </c>
      <c r="Q422" s="33" t="str">
        <f ca="1">IF($K422="","",IF(T422&lt;&gt;"","/",RANK($P422,$P$3:$P$434)+COUNTIF($P$3:$P422,$P422)-1))</f>
        <v/>
      </c>
      <c r="R422" s="33" t="str">
        <f ca="1" t="shared" si="409"/>
        <v/>
      </c>
      <c r="S422" s="70">
        <f ca="1" t="shared" si="410"/>
        <v>0</v>
      </c>
      <c r="T422" s="31"/>
      <c r="U422" s="67" t="str">
        <f ca="1" t="shared" si="427"/>
        <v/>
      </c>
      <c r="V422" s="67" t="str">
        <f ca="1" t="shared" si="428"/>
        <v/>
      </c>
      <c r="W422" s="67" t="str">
        <f ca="1" t="shared" si="429"/>
        <v/>
      </c>
      <c r="X422" s="67" t="str">
        <f ca="1" t="shared" si="430"/>
        <v/>
      </c>
      <c r="Y422" s="67" t="str">
        <f ca="1" t="shared" si="431"/>
        <v/>
      </c>
      <c r="Z422" s="67" t="str">
        <f ca="1" t="shared" si="432"/>
        <v/>
      </c>
      <c r="AA422" s="67" t="str">
        <f ca="1" t="shared" si="433"/>
        <v/>
      </c>
      <c r="AB422" s="67" t="str">
        <f ca="1" t="shared" si="434"/>
        <v/>
      </c>
      <c r="AQ422" s="70"/>
      <c r="AR422" s="70"/>
      <c r="AS422" s="70">
        <f ca="1" t="shared" si="397"/>
        <v>0</v>
      </c>
      <c r="AT422" s="31"/>
      <c r="BQ422" s="70"/>
      <c r="BR422" s="70"/>
      <c r="BS422" s="70">
        <f ca="1" t="shared" si="398"/>
        <v>0</v>
      </c>
      <c r="BT422" s="31"/>
      <c r="CQ422" s="70"/>
      <c r="CR422" s="70"/>
      <c r="CS422" s="70">
        <f ca="1" t="shared" si="399"/>
        <v>0</v>
      </c>
      <c r="CT422" s="31"/>
      <c r="DQ422" s="70"/>
      <c r="DR422" s="70"/>
      <c r="DS422" s="70">
        <f ca="1" t="shared" si="400"/>
        <v>0</v>
      </c>
      <c r="DT422" s="31"/>
      <c r="EQ422" s="70"/>
      <c r="ER422" s="70"/>
      <c r="ES422" s="70">
        <f ca="1" t="shared" si="401"/>
        <v>0</v>
      </c>
      <c r="ET422" s="31"/>
      <c r="FQ422" s="70"/>
      <c r="FR422" s="70"/>
      <c r="FS422" s="70">
        <f ca="1" t="shared" si="402"/>
        <v>0</v>
      </c>
      <c r="FT422" s="31"/>
      <c r="GQ422" s="70"/>
      <c r="GR422" s="70"/>
      <c r="GS422" s="70">
        <f ca="1" t="shared" si="403"/>
        <v>0</v>
      </c>
      <c r="GT422" s="31"/>
      <c r="HQ422" s="70"/>
      <c r="HR422" s="70"/>
      <c r="HS422" s="70">
        <f ca="1" t="shared" si="404"/>
        <v>0</v>
      </c>
      <c r="HT422" s="31"/>
    </row>
    <row r="423" spans="1:228">
      <c r="A423" s="22" t="str">
        <f>IF(OR(使用指南!$E$30="",比赛操作!$C$10="",$E423=""),"",ROW())</f>
        <v/>
      </c>
      <c r="B423" s="22" t="str">
        <f>IF(OR(使用指南!$E$30="",比赛操作!$C$10="",$E423=""),"",RANK($A423,$A$3:$A$514,1))</f>
        <v/>
      </c>
      <c r="C423" s="22" t="str">
        <f ca="1">IF(OR(使用指南!$E$30="",比赛操作!$C$10="",$E423=""),"",IF(比赛操作!$C$10="抽签编排",RAND(),ROW()-2))</f>
        <v/>
      </c>
      <c r="D423" s="22" t="str">
        <f ca="1" t="shared" si="405"/>
        <v/>
      </c>
      <c r="E423" s="31"/>
      <c r="F423" s="22" t="str">
        <f ca="1">IF(OR(使用指南!$E$30&lt;&gt;"√",COUNTA($E$3:$E$514)&lt;ROW()-2,COUNTBLANK($C$3:$C$514)=512),"",ROW()-2)</f>
        <v/>
      </c>
      <c r="G423" s="22" t="str">
        <f ca="1" t="shared" si="406"/>
        <v/>
      </c>
      <c r="H423" s="31" t="str">
        <f ca="1" t="shared" si="407"/>
        <v/>
      </c>
      <c r="I423" s="31"/>
      <c r="K423" s="22" t="str">
        <f ca="1">IF(OR(使用指南!$E$30&lt;&gt;"√",$F423=""),"",$F423)</f>
        <v/>
      </c>
      <c r="L423" s="22" t="str">
        <f ca="1" t="shared" si="408"/>
        <v/>
      </c>
      <c r="M423" s="39"/>
      <c r="N423" s="39"/>
      <c r="O423" s="39"/>
      <c r="P423" s="66" t="str">
        <f ca="1">IF($K423="","",IF(T423&lt;&gt;"","/",IF(比赛操作!$C$10="手动编排",$M423+$N423,IF(比赛操作!$C$10="抽签编排",417-VLOOKUP(L423,I:K,3,0)))))</f>
        <v/>
      </c>
      <c r="Q423" s="33" t="str">
        <f ca="1">IF($K423="","",IF(T423&lt;&gt;"","/",RANK($P423,$P$3:$P$434)+COUNTIF($P$3:$P423,$P423)-1))</f>
        <v/>
      </c>
      <c r="R423" s="33" t="str">
        <f ca="1" t="shared" si="409"/>
        <v/>
      </c>
      <c r="S423" s="70">
        <f ca="1" t="shared" si="410"/>
        <v>0</v>
      </c>
      <c r="T423" s="31"/>
      <c r="U423" s="67" t="str">
        <f ca="1" t="shared" si="427"/>
        <v/>
      </c>
      <c r="V423" s="67" t="str">
        <f ca="1" t="shared" si="428"/>
        <v/>
      </c>
      <c r="W423" s="67" t="str">
        <f ca="1" t="shared" si="429"/>
        <v/>
      </c>
      <c r="X423" s="67" t="str">
        <f ca="1" t="shared" si="430"/>
        <v/>
      </c>
      <c r="Y423" s="67" t="str">
        <f ca="1" t="shared" si="431"/>
        <v/>
      </c>
      <c r="Z423" s="67" t="str">
        <f ca="1" t="shared" si="432"/>
        <v/>
      </c>
      <c r="AA423" s="67" t="str">
        <f ca="1" t="shared" si="433"/>
        <v/>
      </c>
      <c r="AB423" s="67" t="str">
        <f ca="1" t="shared" si="434"/>
        <v/>
      </c>
      <c r="AQ423" s="70"/>
      <c r="AR423" s="70"/>
      <c r="AS423" s="70">
        <f ca="1" t="shared" si="397"/>
        <v>0</v>
      </c>
      <c r="AT423" s="31"/>
      <c r="BQ423" s="70"/>
      <c r="BR423" s="70"/>
      <c r="BS423" s="70">
        <f ca="1" t="shared" si="398"/>
        <v>0</v>
      </c>
      <c r="BT423" s="31"/>
      <c r="CQ423" s="70"/>
      <c r="CR423" s="70"/>
      <c r="CS423" s="70">
        <f ca="1" t="shared" si="399"/>
        <v>0</v>
      </c>
      <c r="CT423" s="31"/>
      <c r="DQ423" s="70"/>
      <c r="DR423" s="70"/>
      <c r="DS423" s="70">
        <f ca="1" t="shared" si="400"/>
        <v>0</v>
      </c>
      <c r="DT423" s="31"/>
      <c r="EQ423" s="70"/>
      <c r="ER423" s="70"/>
      <c r="ES423" s="70">
        <f ca="1" t="shared" si="401"/>
        <v>0</v>
      </c>
      <c r="ET423" s="31"/>
      <c r="FQ423" s="70"/>
      <c r="FR423" s="70"/>
      <c r="FS423" s="70">
        <f ca="1" t="shared" si="402"/>
        <v>0</v>
      </c>
      <c r="FT423" s="31"/>
      <c r="GQ423" s="70"/>
      <c r="GR423" s="70"/>
      <c r="GS423" s="70">
        <f ca="1" t="shared" si="403"/>
        <v>0</v>
      </c>
      <c r="GT423" s="31"/>
      <c r="HQ423" s="70"/>
      <c r="HR423" s="70"/>
      <c r="HS423" s="70">
        <f ca="1" t="shared" si="404"/>
        <v>0</v>
      </c>
      <c r="HT423" s="31"/>
    </row>
    <row r="424" spans="1:228">
      <c r="A424" s="22" t="str">
        <f>IF(OR(使用指南!$E$30="",比赛操作!$C$10="",$E424=""),"",ROW())</f>
        <v/>
      </c>
      <c r="B424" s="22" t="str">
        <f>IF(OR(使用指南!$E$30="",比赛操作!$C$10="",$E424=""),"",RANK($A424,$A$3:$A$514,1))</f>
        <v/>
      </c>
      <c r="C424" s="22" t="str">
        <f ca="1">IF(OR(使用指南!$E$30="",比赛操作!$C$10="",$E424=""),"",IF(比赛操作!$C$10="抽签编排",RAND(),ROW()-2))</f>
        <v/>
      </c>
      <c r="D424" s="22" t="str">
        <f ca="1" t="shared" si="405"/>
        <v/>
      </c>
      <c r="E424" s="31"/>
      <c r="F424" s="22" t="str">
        <f ca="1">IF(OR(使用指南!$E$30&lt;&gt;"√",COUNTA($E$3:$E$514)&lt;ROW()-2,COUNTBLANK($C$3:$C$514)=512),"",ROW()-2)</f>
        <v/>
      </c>
      <c r="G424" s="22" t="str">
        <f ca="1" t="shared" si="406"/>
        <v/>
      </c>
      <c r="H424" s="31" t="str">
        <f ca="1" t="shared" si="407"/>
        <v/>
      </c>
      <c r="I424" s="31"/>
      <c r="K424" s="22" t="str">
        <f ca="1">IF(OR(使用指南!$E$30&lt;&gt;"√",$F424=""),"",$F424)</f>
        <v/>
      </c>
      <c r="L424" s="22" t="str">
        <f ca="1" t="shared" si="408"/>
        <v/>
      </c>
      <c r="M424" s="39"/>
      <c r="N424" s="39"/>
      <c r="O424" s="39"/>
      <c r="P424" s="66" t="str">
        <f ca="1">IF($K424="","",IF(T424&lt;&gt;"","/",IF(比赛操作!$C$10="手动编排",$M424+$N424,IF(比赛操作!$C$10="抽签编排",417-VLOOKUP(L424,I:K,3,0)))))</f>
        <v/>
      </c>
      <c r="Q424" s="33" t="str">
        <f ca="1">IF($K424="","",IF(T424&lt;&gt;"","/",RANK($P424,$P$3:$P$434)+COUNTIF($P$3:$P424,$P424)-1))</f>
        <v/>
      </c>
      <c r="R424" s="33" t="str">
        <f ca="1" t="shared" si="409"/>
        <v/>
      </c>
      <c r="S424" s="70">
        <f ca="1" t="shared" si="410"/>
        <v>0</v>
      </c>
      <c r="T424" s="31"/>
      <c r="U424" s="67" t="str">
        <f ca="1" t="shared" ref="U424:U434" si="435">IF(INDIRECT(ADDRESS(ROW(),COLUMN($T:$T)+26*(COLUMN()-COLUMN($T:$T))))="","",INDIRECT(ADDRESS(ROW(),COLUMN($T:$T)+26*(COLUMN()-COLUMN($T:$T)))))</f>
        <v/>
      </c>
      <c r="V424" s="67" t="str">
        <f ca="1" t="shared" ref="V424:V434" si="436">IF(INDIRECT(ADDRESS(ROW(),COLUMN($T:$T)+26*(COLUMN()-COLUMN($T:$T))))="","",INDIRECT(ADDRESS(ROW(),COLUMN($T:$T)+26*(COLUMN()-COLUMN($T:$T)))))</f>
        <v/>
      </c>
      <c r="W424" s="67" t="str">
        <f ca="1" t="shared" ref="W424:W434" si="437">IF(INDIRECT(ADDRESS(ROW(),COLUMN($T:$T)+26*(COLUMN()-COLUMN($T:$T))))="","",INDIRECT(ADDRESS(ROW(),COLUMN($T:$T)+26*(COLUMN()-COLUMN($T:$T)))))</f>
        <v/>
      </c>
      <c r="X424" s="67" t="str">
        <f ca="1" t="shared" ref="X424:X434" si="438">IF(INDIRECT(ADDRESS(ROW(),COLUMN($T:$T)+26*(COLUMN()-COLUMN($T:$T))))="","",INDIRECT(ADDRESS(ROW(),COLUMN($T:$T)+26*(COLUMN()-COLUMN($T:$T)))))</f>
        <v/>
      </c>
      <c r="Y424" s="67" t="str">
        <f ca="1" t="shared" ref="Y424:Y434" si="439">IF(INDIRECT(ADDRESS(ROW(),COLUMN($T:$T)+26*(COLUMN()-COLUMN($T:$T))))="","",INDIRECT(ADDRESS(ROW(),COLUMN($T:$T)+26*(COLUMN()-COLUMN($T:$T)))))</f>
        <v/>
      </c>
      <c r="Z424" s="67" t="str">
        <f ca="1" t="shared" ref="Z424:Z434" si="440">IF(INDIRECT(ADDRESS(ROW(),COLUMN($T:$T)+26*(COLUMN()-COLUMN($T:$T))))="","",INDIRECT(ADDRESS(ROW(),COLUMN($T:$T)+26*(COLUMN()-COLUMN($T:$T)))))</f>
        <v/>
      </c>
      <c r="AA424" s="67" t="str">
        <f ca="1" t="shared" ref="AA424:AA434" si="441">IF(INDIRECT(ADDRESS(ROW(),COLUMN($T:$T)+26*(COLUMN()-COLUMN($T:$T))))="","",INDIRECT(ADDRESS(ROW(),COLUMN($T:$T)+26*(COLUMN()-COLUMN($T:$T)))))</f>
        <v/>
      </c>
      <c r="AB424" s="67" t="str">
        <f ca="1" t="shared" ref="AB424:AB434" si="442">IF(INDIRECT(ADDRESS(ROW(),COLUMN($T:$T)+26*(COLUMN()-COLUMN($T:$T))))="","",INDIRECT(ADDRESS(ROW(),COLUMN($T:$T)+26*(COLUMN()-COLUMN($T:$T)))))</f>
        <v/>
      </c>
      <c r="AQ424" s="70"/>
      <c r="AR424" s="70"/>
      <c r="AS424" s="70">
        <f ca="1" t="shared" si="397"/>
        <v>0</v>
      </c>
      <c r="AT424" s="31"/>
      <c r="BQ424" s="70"/>
      <c r="BR424" s="70"/>
      <c r="BS424" s="70">
        <f ca="1" t="shared" si="398"/>
        <v>0</v>
      </c>
      <c r="BT424" s="31"/>
      <c r="CQ424" s="70"/>
      <c r="CR424" s="70"/>
      <c r="CS424" s="70">
        <f ca="1" t="shared" si="399"/>
        <v>0</v>
      </c>
      <c r="CT424" s="31"/>
      <c r="DQ424" s="70"/>
      <c r="DR424" s="70"/>
      <c r="DS424" s="70">
        <f ca="1" t="shared" si="400"/>
        <v>0</v>
      </c>
      <c r="DT424" s="31"/>
      <c r="EQ424" s="70"/>
      <c r="ER424" s="70"/>
      <c r="ES424" s="70">
        <f ca="1" t="shared" si="401"/>
        <v>0</v>
      </c>
      <c r="ET424" s="31"/>
      <c r="FQ424" s="70"/>
      <c r="FR424" s="70"/>
      <c r="FS424" s="70">
        <f ca="1" t="shared" si="402"/>
        <v>0</v>
      </c>
      <c r="FT424" s="31"/>
      <c r="GQ424" s="70"/>
      <c r="GR424" s="70"/>
      <c r="GS424" s="70">
        <f ca="1" t="shared" si="403"/>
        <v>0</v>
      </c>
      <c r="GT424" s="31"/>
      <c r="HQ424" s="70"/>
      <c r="HR424" s="70"/>
      <c r="HS424" s="70">
        <f ca="1" t="shared" si="404"/>
        <v>0</v>
      </c>
      <c r="HT424" s="31"/>
    </row>
    <row r="425" spans="1:228">
      <c r="A425" s="22" t="str">
        <f>IF(OR(使用指南!$E$30="",比赛操作!$C$10="",$E425=""),"",ROW())</f>
        <v/>
      </c>
      <c r="B425" s="22" t="str">
        <f>IF(OR(使用指南!$E$30="",比赛操作!$C$10="",$E425=""),"",RANK($A425,$A$3:$A$514,1))</f>
        <v/>
      </c>
      <c r="C425" s="22" t="str">
        <f ca="1">IF(OR(使用指南!$E$30="",比赛操作!$C$10="",$E425=""),"",IF(比赛操作!$C$10="抽签编排",RAND(),ROW()-2))</f>
        <v/>
      </c>
      <c r="D425" s="22" t="str">
        <f ca="1" t="shared" si="405"/>
        <v/>
      </c>
      <c r="E425" s="31"/>
      <c r="F425" s="22" t="str">
        <f ca="1">IF(OR(使用指南!$E$30&lt;&gt;"√",COUNTA($E$3:$E$514)&lt;ROW()-2,COUNTBLANK($C$3:$C$514)=512),"",ROW()-2)</f>
        <v/>
      </c>
      <c r="G425" s="22" t="str">
        <f ca="1" t="shared" si="406"/>
        <v/>
      </c>
      <c r="H425" s="31" t="str">
        <f ca="1" t="shared" si="407"/>
        <v/>
      </c>
      <c r="I425" s="31"/>
      <c r="K425" s="22" t="str">
        <f ca="1">IF(OR(使用指南!$E$30&lt;&gt;"√",$F425=""),"",$F425)</f>
        <v/>
      </c>
      <c r="L425" s="22" t="str">
        <f ca="1" t="shared" si="408"/>
        <v/>
      </c>
      <c r="M425" s="39"/>
      <c r="N425" s="39"/>
      <c r="O425" s="39"/>
      <c r="P425" s="66" t="str">
        <f ca="1">IF($K425="","",IF(T425&lt;&gt;"","/",IF(比赛操作!$C$10="手动编排",$M425+$N425,IF(比赛操作!$C$10="抽签编排",417-VLOOKUP(L425,I:K,3,0)))))</f>
        <v/>
      </c>
      <c r="Q425" s="33" t="str">
        <f ca="1">IF($K425="","",IF(T425&lt;&gt;"","/",RANK($P425,$P$3:$P$434)+COUNTIF($P$3:$P425,$P425)-1))</f>
        <v/>
      </c>
      <c r="R425" s="33" t="str">
        <f ca="1" t="shared" si="409"/>
        <v/>
      </c>
      <c r="S425" s="70">
        <f ca="1" t="shared" si="410"/>
        <v>0</v>
      </c>
      <c r="T425" s="31"/>
      <c r="U425" s="67" t="str">
        <f ca="1" t="shared" si="435"/>
        <v/>
      </c>
      <c r="V425" s="67" t="str">
        <f ca="1" t="shared" si="436"/>
        <v/>
      </c>
      <c r="W425" s="67" t="str">
        <f ca="1" t="shared" si="437"/>
        <v/>
      </c>
      <c r="X425" s="67" t="str">
        <f ca="1" t="shared" si="438"/>
        <v/>
      </c>
      <c r="Y425" s="67" t="str">
        <f ca="1" t="shared" si="439"/>
        <v/>
      </c>
      <c r="Z425" s="67" t="str">
        <f ca="1" t="shared" si="440"/>
        <v/>
      </c>
      <c r="AA425" s="67" t="str">
        <f ca="1" t="shared" si="441"/>
        <v/>
      </c>
      <c r="AB425" s="67" t="str">
        <f ca="1" t="shared" si="442"/>
        <v/>
      </c>
      <c r="AQ425" s="70"/>
      <c r="AR425" s="70"/>
      <c r="AS425" s="70">
        <f ca="1" t="shared" si="397"/>
        <v>0</v>
      </c>
      <c r="AT425" s="31"/>
      <c r="BQ425" s="70"/>
      <c r="BR425" s="70"/>
      <c r="BS425" s="70">
        <f ca="1" t="shared" si="398"/>
        <v>0</v>
      </c>
      <c r="BT425" s="31"/>
      <c r="CQ425" s="70"/>
      <c r="CR425" s="70"/>
      <c r="CS425" s="70">
        <f ca="1" t="shared" si="399"/>
        <v>0</v>
      </c>
      <c r="CT425" s="31"/>
      <c r="DQ425" s="70"/>
      <c r="DR425" s="70"/>
      <c r="DS425" s="70">
        <f ca="1" t="shared" si="400"/>
        <v>0</v>
      </c>
      <c r="DT425" s="31"/>
      <c r="EQ425" s="70"/>
      <c r="ER425" s="70"/>
      <c r="ES425" s="70">
        <f ca="1" t="shared" si="401"/>
        <v>0</v>
      </c>
      <c r="ET425" s="31"/>
      <c r="FQ425" s="70"/>
      <c r="FR425" s="70"/>
      <c r="FS425" s="70">
        <f ca="1" t="shared" si="402"/>
        <v>0</v>
      </c>
      <c r="FT425" s="31"/>
      <c r="GQ425" s="70"/>
      <c r="GR425" s="70"/>
      <c r="GS425" s="70">
        <f ca="1" t="shared" si="403"/>
        <v>0</v>
      </c>
      <c r="GT425" s="31"/>
      <c r="HQ425" s="70"/>
      <c r="HR425" s="70"/>
      <c r="HS425" s="70">
        <f ca="1" t="shared" si="404"/>
        <v>0</v>
      </c>
      <c r="HT425" s="31"/>
    </row>
    <row r="426" spans="1:228">
      <c r="A426" s="22" t="str">
        <f>IF(OR(使用指南!$E$30="",比赛操作!$C$10="",$E426=""),"",ROW())</f>
        <v/>
      </c>
      <c r="B426" s="22" t="str">
        <f>IF(OR(使用指南!$E$30="",比赛操作!$C$10="",$E426=""),"",RANK($A426,$A$3:$A$514,1))</f>
        <v/>
      </c>
      <c r="C426" s="22" t="str">
        <f ca="1">IF(OR(使用指南!$E$30="",比赛操作!$C$10="",$E426=""),"",IF(比赛操作!$C$10="抽签编排",RAND(),ROW()-2))</f>
        <v/>
      </c>
      <c r="D426" s="22" t="str">
        <f ca="1" t="shared" si="405"/>
        <v/>
      </c>
      <c r="E426" s="31"/>
      <c r="F426" s="22" t="str">
        <f ca="1">IF(OR(使用指南!$E$30&lt;&gt;"√",COUNTA($E$3:$E$514)&lt;ROW()-2,COUNTBLANK($C$3:$C$514)=512),"",ROW()-2)</f>
        <v/>
      </c>
      <c r="G426" s="22" t="str">
        <f ca="1" t="shared" si="406"/>
        <v/>
      </c>
      <c r="H426" s="31" t="str">
        <f ca="1" t="shared" si="407"/>
        <v/>
      </c>
      <c r="I426" s="31"/>
      <c r="K426" s="22" t="str">
        <f ca="1">IF(OR(使用指南!$E$30&lt;&gt;"√",$F426=""),"",$F426)</f>
        <v/>
      </c>
      <c r="L426" s="22" t="str">
        <f ca="1" t="shared" si="408"/>
        <v/>
      </c>
      <c r="M426" s="39"/>
      <c r="N426" s="39"/>
      <c r="O426" s="39"/>
      <c r="P426" s="66" t="str">
        <f ca="1">IF($K426="","",IF(T426&lt;&gt;"","/",IF(比赛操作!$C$10="手动编排",$M426+$N426,IF(比赛操作!$C$10="抽签编排",417-VLOOKUP(L426,I:K,3,0)))))</f>
        <v/>
      </c>
      <c r="Q426" s="33" t="str">
        <f ca="1">IF($K426="","",IF(T426&lt;&gt;"","/",RANK($P426,$P$3:$P$434)+COUNTIF($P$3:$P426,$P426)-1))</f>
        <v/>
      </c>
      <c r="R426" s="33" t="str">
        <f ca="1" t="shared" si="409"/>
        <v/>
      </c>
      <c r="S426" s="70">
        <f ca="1" t="shared" si="410"/>
        <v>0</v>
      </c>
      <c r="T426" s="31"/>
      <c r="U426" s="67" t="str">
        <f ca="1" t="shared" si="435"/>
        <v/>
      </c>
      <c r="V426" s="67" t="str">
        <f ca="1" t="shared" si="436"/>
        <v/>
      </c>
      <c r="W426" s="67" t="str">
        <f ca="1" t="shared" si="437"/>
        <v/>
      </c>
      <c r="X426" s="67" t="str">
        <f ca="1" t="shared" si="438"/>
        <v/>
      </c>
      <c r="Y426" s="67" t="str">
        <f ca="1" t="shared" si="439"/>
        <v/>
      </c>
      <c r="Z426" s="67" t="str">
        <f ca="1" t="shared" si="440"/>
        <v/>
      </c>
      <c r="AA426" s="67" t="str">
        <f ca="1" t="shared" si="441"/>
        <v/>
      </c>
      <c r="AB426" s="67" t="str">
        <f ca="1" t="shared" si="442"/>
        <v/>
      </c>
      <c r="AQ426" s="70"/>
      <c r="AR426" s="70"/>
      <c r="AS426" s="70">
        <f ca="1" t="shared" si="397"/>
        <v>0</v>
      </c>
      <c r="AT426" s="31"/>
      <c r="BQ426" s="70"/>
      <c r="BR426" s="70"/>
      <c r="BS426" s="70">
        <f ca="1" t="shared" si="398"/>
        <v>0</v>
      </c>
      <c r="BT426" s="31"/>
      <c r="CQ426" s="70"/>
      <c r="CR426" s="70"/>
      <c r="CS426" s="70">
        <f ca="1" t="shared" si="399"/>
        <v>0</v>
      </c>
      <c r="CT426" s="31"/>
      <c r="DQ426" s="70"/>
      <c r="DR426" s="70"/>
      <c r="DS426" s="70">
        <f ca="1" t="shared" si="400"/>
        <v>0</v>
      </c>
      <c r="DT426" s="31"/>
      <c r="EQ426" s="70"/>
      <c r="ER426" s="70"/>
      <c r="ES426" s="70">
        <f ca="1" t="shared" si="401"/>
        <v>0</v>
      </c>
      <c r="ET426" s="31"/>
      <c r="FQ426" s="70"/>
      <c r="FR426" s="70"/>
      <c r="FS426" s="70">
        <f ca="1" t="shared" si="402"/>
        <v>0</v>
      </c>
      <c r="FT426" s="31"/>
      <c r="GQ426" s="70"/>
      <c r="GR426" s="70"/>
      <c r="GS426" s="70">
        <f ca="1" t="shared" si="403"/>
        <v>0</v>
      </c>
      <c r="GT426" s="31"/>
      <c r="HQ426" s="70"/>
      <c r="HR426" s="70"/>
      <c r="HS426" s="70">
        <f ca="1" t="shared" si="404"/>
        <v>0</v>
      </c>
      <c r="HT426" s="31"/>
    </row>
    <row r="427" spans="1:228">
      <c r="A427" s="22" t="str">
        <f>IF(OR(使用指南!$E$30="",比赛操作!$C$10="",$E427=""),"",ROW())</f>
        <v/>
      </c>
      <c r="B427" s="22" t="str">
        <f>IF(OR(使用指南!$E$30="",比赛操作!$C$10="",$E427=""),"",RANK($A427,$A$3:$A$514,1))</f>
        <v/>
      </c>
      <c r="C427" s="22" t="str">
        <f ca="1">IF(OR(使用指南!$E$30="",比赛操作!$C$10="",$E427=""),"",IF(比赛操作!$C$10="抽签编排",RAND(),ROW()-2))</f>
        <v/>
      </c>
      <c r="D427" s="22" t="str">
        <f ca="1" t="shared" si="405"/>
        <v/>
      </c>
      <c r="E427" s="31"/>
      <c r="F427" s="22" t="str">
        <f ca="1">IF(OR(使用指南!$E$30&lt;&gt;"√",COUNTA($E$3:$E$514)&lt;ROW()-2,COUNTBLANK($C$3:$C$514)=512),"",ROW()-2)</f>
        <v/>
      </c>
      <c r="G427" s="22" t="str">
        <f ca="1" t="shared" si="406"/>
        <v/>
      </c>
      <c r="H427" s="31" t="str">
        <f ca="1" t="shared" si="407"/>
        <v/>
      </c>
      <c r="I427" s="31"/>
      <c r="K427" s="22" t="str">
        <f ca="1">IF(OR(使用指南!$E$30&lt;&gt;"√",$F427=""),"",$F427)</f>
        <v/>
      </c>
      <c r="L427" s="22" t="str">
        <f ca="1" t="shared" si="408"/>
        <v/>
      </c>
      <c r="M427" s="39"/>
      <c r="N427" s="39"/>
      <c r="O427" s="39"/>
      <c r="P427" s="66" t="str">
        <f ca="1">IF($K427="","",IF(T427&lt;&gt;"","/",IF(比赛操作!$C$10="手动编排",$M427+$N427,IF(比赛操作!$C$10="抽签编排",417-VLOOKUP(L427,I:K,3,0)))))</f>
        <v/>
      </c>
      <c r="Q427" s="33" t="str">
        <f ca="1">IF($K427="","",IF(T427&lt;&gt;"","/",RANK($P427,$P$3:$P$434)+COUNTIF($P$3:$P427,$P427)-1))</f>
        <v/>
      </c>
      <c r="R427" s="33" t="str">
        <f ca="1" t="shared" si="409"/>
        <v/>
      </c>
      <c r="S427" s="70">
        <f ca="1" t="shared" si="410"/>
        <v>0</v>
      </c>
      <c r="T427" s="31"/>
      <c r="U427" s="67" t="str">
        <f ca="1" t="shared" si="435"/>
        <v/>
      </c>
      <c r="V427" s="67" t="str">
        <f ca="1" t="shared" si="436"/>
        <v/>
      </c>
      <c r="W427" s="67" t="str">
        <f ca="1" t="shared" si="437"/>
        <v/>
      </c>
      <c r="X427" s="67" t="str">
        <f ca="1" t="shared" si="438"/>
        <v/>
      </c>
      <c r="Y427" s="67" t="str">
        <f ca="1" t="shared" si="439"/>
        <v/>
      </c>
      <c r="Z427" s="67" t="str">
        <f ca="1" t="shared" si="440"/>
        <v/>
      </c>
      <c r="AA427" s="67" t="str">
        <f ca="1" t="shared" si="441"/>
        <v/>
      </c>
      <c r="AB427" s="67" t="str">
        <f ca="1" t="shared" si="442"/>
        <v/>
      </c>
      <c r="AQ427" s="70"/>
      <c r="AR427" s="70"/>
      <c r="AS427" s="70">
        <f ca="1" t="shared" si="397"/>
        <v>0</v>
      </c>
      <c r="AT427" s="31"/>
      <c r="BQ427" s="70"/>
      <c r="BR427" s="70"/>
      <c r="BS427" s="70">
        <f ca="1" t="shared" si="398"/>
        <v>0</v>
      </c>
      <c r="BT427" s="31"/>
      <c r="CQ427" s="70"/>
      <c r="CR427" s="70"/>
      <c r="CS427" s="70">
        <f ca="1" t="shared" si="399"/>
        <v>0</v>
      </c>
      <c r="CT427" s="31"/>
      <c r="DQ427" s="70"/>
      <c r="DR427" s="70"/>
      <c r="DS427" s="70">
        <f ca="1" t="shared" si="400"/>
        <v>0</v>
      </c>
      <c r="DT427" s="31"/>
      <c r="EQ427" s="70"/>
      <c r="ER427" s="70"/>
      <c r="ES427" s="70">
        <f ca="1" t="shared" si="401"/>
        <v>0</v>
      </c>
      <c r="ET427" s="31"/>
      <c r="FQ427" s="70"/>
      <c r="FR427" s="70"/>
      <c r="FS427" s="70">
        <f ca="1" t="shared" si="402"/>
        <v>0</v>
      </c>
      <c r="FT427" s="31"/>
      <c r="GQ427" s="70"/>
      <c r="GR427" s="70"/>
      <c r="GS427" s="70">
        <f ca="1" t="shared" si="403"/>
        <v>0</v>
      </c>
      <c r="GT427" s="31"/>
      <c r="HQ427" s="70"/>
      <c r="HR427" s="70"/>
      <c r="HS427" s="70">
        <f ca="1" t="shared" si="404"/>
        <v>0</v>
      </c>
      <c r="HT427" s="31"/>
    </row>
    <row r="428" spans="1:228">
      <c r="A428" s="22" t="str">
        <f>IF(OR(使用指南!$E$30="",比赛操作!$C$10="",$E428=""),"",ROW())</f>
        <v/>
      </c>
      <c r="B428" s="22" t="str">
        <f>IF(OR(使用指南!$E$30="",比赛操作!$C$10="",$E428=""),"",RANK($A428,$A$3:$A$514,1))</f>
        <v/>
      </c>
      <c r="C428" s="22" t="str">
        <f ca="1">IF(OR(使用指南!$E$30="",比赛操作!$C$10="",$E428=""),"",IF(比赛操作!$C$10="抽签编排",RAND(),ROW()-2))</f>
        <v/>
      </c>
      <c r="D428" s="22" t="str">
        <f ca="1" t="shared" si="405"/>
        <v/>
      </c>
      <c r="E428" s="31"/>
      <c r="F428" s="22" t="str">
        <f ca="1">IF(OR(使用指南!$E$30&lt;&gt;"√",COUNTA($E$3:$E$514)&lt;ROW()-2,COUNTBLANK($C$3:$C$514)=512),"",ROW()-2)</f>
        <v/>
      </c>
      <c r="G428" s="22" t="str">
        <f ca="1" t="shared" si="406"/>
        <v/>
      </c>
      <c r="H428" s="31" t="str">
        <f ca="1" t="shared" si="407"/>
        <v/>
      </c>
      <c r="I428" s="31"/>
      <c r="K428" s="22" t="str">
        <f ca="1">IF(OR(使用指南!$E$30&lt;&gt;"√",$F428=""),"",$F428)</f>
        <v/>
      </c>
      <c r="L428" s="22" t="str">
        <f ca="1" t="shared" si="408"/>
        <v/>
      </c>
      <c r="M428" s="39"/>
      <c r="N428" s="39"/>
      <c r="O428" s="39"/>
      <c r="P428" s="66" t="str">
        <f ca="1">IF($K428="","",IF(T428&lt;&gt;"","/",IF(比赛操作!$C$10="手动编排",$M428+$N428,IF(比赛操作!$C$10="抽签编排",417-VLOOKUP(L428,I:K,3,0)))))</f>
        <v/>
      </c>
      <c r="Q428" s="33" t="str">
        <f ca="1">IF($K428="","",IF(T428&lt;&gt;"","/",RANK($P428,$P$3:$P$434)+COUNTIF($P$3:$P428,$P428)-1))</f>
        <v/>
      </c>
      <c r="R428" s="33" t="str">
        <f ca="1" t="shared" si="409"/>
        <v/>
      </c>
      <c r="S428" s="70">
        <f ca="1" t="shared" si="410"/>
        <v>0</v>
      </c>
      <c r="T428" s="31"/>
      <c r="U428" s="67" t="str">
        <f ca="1" t="shared" si="435"/>
        <v/>
      </c>
      <c r="V428" s="67" t="str">
        <f ca="1" t="shared" si="436"/>
        <v/>
      </c>
      <c r="W428" s="67" t="str">
        <f ca="1" t="shared" si="437"/>
        <v/>
      </c>
      <c r="X428" s="67" t="str">
        <f ca="1" t="shared" si="438"/>
        <v/>
      </c>
      <c r="Y428" s="67" t="str">
        <f ca="1" t="shared" si="439"/>
        <v/>
      </c>
      <c r="Z428" s="67" t="str">
        <f ca="1" t="shared" si="440"/>
        <v/>
      </c>
      <c r="AA428" s="67" t="str">
        <f ca="1" t="shared" si="441"/>
        <v/>
      </c>
      <c r="AB428" s="67" t="str">
        <f ca="1" t="shared" si="442"/>
        <v/>
      </c>
      <c r="AQ428" s="70"/>
      <c r="AR428" s="70"/>
      <c r="AS428" s="70">
        <f ca="1" t="shared" si="397"/>
        <v>0</v>
      </c>
      <c r="AT428" s="31"/>
      <c r="BQ428" s="70"/>
      <c r="BR428" s="70"/>
      <c r="BS428" s="70">
        <f ca="1" t="shared" si="398"/>
        <v>0</v>
      </c>
      <c r="BT428" s="31"/>
      <c r="CQ428" s="70"/>
      <c r="CR428" s="70"/>
      <c r="CS428" s="70">
        <f ca="1" t="shared" si="399"/>
        <v>0</v>
      </c>
      <c r="CT428" s="31"/>
      <c r="DQ428" s="70"/>
      <c r="DR428" s="70"/>
      <c r="DS428" s="70">
        <f ca="1" t="shared" si="400"/>
        <v>0</v>
      </c>
      <c r="DT428" s="31"/>
      <c r="EQ428" s="70"/>
      <c r="ER428" s="70"/>
      <c r="ES428" s="70">
        <f ca="1" t="shared" si="401"/>
        <v>0</v>
      </c>
      <c r="ET428" s="31"/>
      <c r="FQ428" s="70"/>
      <c r="FR428" s="70"/>
      <c r="FS428" s="70">
        <f ca="1" t="shared" si="402"/>
        <v>0</v>
      </c>
      <c r="FT428" s="31"/>
      <c r="GQ428" s="70"/>
      <c r="GR428" s="70"/>
      <c r="GS428" s="70">
        <f ca="1" t="shared" si="403"/>
        <v>0</v>
      </c>
      <c r="GT428" s="31"/>
      <c r="HQ428" s="70"/>
      <c r="HR428" s="70"/>
      <c r="HS428" s="70">
        <f ca="1" t="shared" si="404"/>
        <v>0</v>
      </c>
      <c r="HT428" s="31"/>
    </row>
    <row r="429" spans="1:228">
      <c r="A429" s="22" t="str">
        <f>IF(OR(使用指南!$E$30="",比赛操作!$C$10="",$E429=""),"",ROW())</f>
        <v/>
      </c>
      <c r="B429" s="22" t="str">
        <f>IF(OR(使用指南!$E$30="",比赛操作!$C$10="",$E429=""),"",RANK($A429,$A$3:$A$514,1))</f>
        <v/>
      </c>
      <c r="C429" s="22" t="str">
        <f ca="1">IF(OR(使用指南!$E$30="",比赛操作!$C$10="",$E429=""),"",IF(比赛操作!$C$10="抽签编排",RAND(),ROW()-2))</f>
        <v/>
      </c>
      <c r="D429" s="22" t="str">
        <f ca="1" t="shared" si="405"/>
        <v/>
      </c>
      <c r="E429" s="31"/>
      <c r="F429" s="22" t="str">
        <f ca="1">IF(OR(使用指南!$E$30&lt;&gt;"√",COUNTA($E$3:$E$514)&lt;ROW()-2,COUNTBLANK($C$3:$C$514)=512),"",ROW()-2)</f>
        <v/>
      </c>
      <c r="G429" s="22" t="str">
        <f ca="1" t="shared" si="406"/>
        <v/>
      </c>
      <c r="H429" s="31" t="str">
        <f ca="1" t="shared" si="407"/>
        <v/>
      </c>
      <c r="I429" s="31"/>
      <c r="K429" s="22" t="str">
        <f ca="1">IF(OR(使用指南!$E$30&lt;&gt;"√",$F429=""),"",$F429)</f>
        <v/>
      </c>
      <c r="L429" s="22" t="str">
        <f ca="1" t="shared" si="408"/>
        <v/>
      </c>
      <c r="M429" s="39"/>
      <c r="N429" s="39"/>
      <c r="O429" s="39"/>
      <c r="P429" s="66" t="str">
        <f ca="1">IF($K429="","",IF(T429&lt;&gt;"","/",IF(比赛操作!$C$10="手动编排",$M429+$N429,IF(比赛操作!$C$10="抽签编排",417-VLOOKUP(L429,I:K,3,0)))))</f>
        <v/>
      </c>
      <c r="Q429" s="33" t="str">
        <f ca="1">IF($K429="","",IF(T429&lt;&gt;"","/",RANK($P429,$P$3:$P$434)+COUNTIF($P$3:$P429,$P429)-1))</f>
        <v/>
      </c>
      <c r="R429" s="33" t="str">
        <f ca="1" t="shared" si="409"/>
        <v/>
      </c>
      <c r="S429" s="70">
        <f ca="1" t="shared" si="410"/>
        <v>0</v>
      </c>
      <c r="T429" s="31"/>
      <c r="U429" s="67" t="str">
        <f ca="1" t="shared" si="435"/>
        <v/>
      </c>
      <c r="V429" s="67" t="str">
        <f ca="1" t="shared" si="436"/>
        <v/>
      </c>
      <c r="W429" s="67" t="str">
        <f ca="1" t="shared" si="437"/>
        <v/>
      </c>
      <c r="X429" s="67" t="str">
        <f ca="1" t="shared" si="438"/>
        <v/>
      </c>
      <c r="Y429" s="67" t="str">
        <f ca="1" t="shared" si="439"/>
        <v/>
      </c>
      <c r="Z429" s="67" t="str">
        <f ca="1" t="shared" si="440"/>
        <v/>
      </c>
      <c r="AA429" s="67" t="str">
        <f ca="1" t="shared" si="441"/>
        <v/>
      </c>
      <c r="AB429" s="67" t="str">
        <f ca="1" t="shared" si="442"/>
        <v/>
      </c>
      <c r="AQ429" s="70"/>
      <c r="AR429" s="70"/>
      <c r="AS429" s="70">
        <f ca="1" t="shared" si="397"/>
        <v>0</v>
      </c>
      <c r="AT429" s="31"/>
      <c r="BQ429" s="70"/>
      <c r="BR429" s="70"/>
      <c r="BS429" s="70">
        <f ca="1" t="shared" si="398"/>
        <v>0</v>
      </c>
      <c r="BT429" s="31"/>
      <c r="CQ429" s="70"/>
      <c r="CR429" s="70"/>
      <c r="CS429" s="70">
        <f ca="1" t="shared" si="399"/>
        <v>0</v>
      </c>
      <c r="CT429" s="31"/>
      <c r="DQ429" s="70"/>
      <c r="DR429" s="70"/>
      <c r="DS429" s="70">
        <f ca="1" t="shared" si="400"/>
        <v>0</v>
      </c>
      <c r="DT429" s="31"/>
      <c r="EQ429" s="70"/>
      <c r="ER429" s="70"/>
      <c r="ES429" s="70">
        <f ca="1" t="shared" si="401"/>
        <v>0</v>
      </c>
      <c r="ET429" s="31"/>
      <c r="FQ429" s="70"/>
      <c r="FR429" s="70"/>
      <c r="FS429" s="70">
        <f ca="1" t="shared" si="402"/>
        <v>0</v>
      </c>
      <c r="FT429" s="31"/>
      <c r="GQ429" s="70"/>
      <c r="GR429" s="70"/>
      <c r="GS429" s="70">
        <f ca="1" t="shared" si="403"/>
        <v>0</v>
      </c>
      <c r="GT429" s="31"/>
      <c r="HQ429" s="70"/>
      <c r="HR429" s="70"/>
      <c r="HS429" s="70">
        <f ca="1" t="shared" si="404"/>
        <v>0</v>
      </c>
      <c r="HT429" s="31"/>
    </row>
    <row r="430" spans="1:228">
      <c r="A430" s="22" t="str">
        <f>IF(OR(使用指南!$E$30="",比赛操作!$C$10="",$E430=""),"",ROW())</f>
        <v/>
      </c>
      <c r="B430" s="22" t="str">
        <f>IF(OR(使用指南!$E$30="",比赛操作!$C$10="",$E430=""),"",RANK($A430,$A$3:$A$514,1))</f>
        <v/>
      </c>
      <c r="C430" s="22" t="str">
        <f ca="1">IF(OR(使用指南!$E$30="",比赛操作!$C$10="",$E430=""),"",IF(比赛操作!$C$10="抽签编排",RAND(),ROW()-2))</f>
        <v/>
      </c>
      <c r="D430" s="22" t="str">
        <f ca="1" t="shared" si="405"/>
        <v/>
      </c>
      <c r="E430" s="31"/>
      <c r="F430" s="22" t="str">
        <f ca="1">IF(OR(使用指南!$E$30&lt;&gt;"√",COUNTA($E$3:$E$514)&lt;ROW()-2,COUNTBLANK($C$3:$C$514)=512),"",ROW()-2)</f>
        <v/>
      </c>
      <c r="G430" s="22" t="str">
        <f ca="1" t="shared" si="406"/>
        <v/>
      </c>
      <c r="H430" s="31" t="str">
        <f ca="1" t="shared" si="407"/>
        <v/>
      </c>
      <c r="I430" s="31"/>
      <c r="K430" s="22" t="str">
        <f ca="1">IF(OR(使用指南!$E$30&lt;&gt;"√",$F430=""),"",$F430)</f>
        <v/>
      </c>
      <c r="L430" s="22" t="str">
        <f ca="1" t="shared" si="408"/>
        <v/>
      </c>
      <c r="M430" s="39"/>
      <c r="N430" s="39"/>
      <c r="O430" s="39"/>
      <c r="P430" s="66" t="str">
        <f ca="1">IF($K430="","",IF(T430&lt;&gt;"","/",IF(比赛操作!$C$10="手动编排",$M430+$N430,IF(比赛操作!$C$10="抽签编排",417-VLOOKUP(L430,I:K,3,0)))))</f>
        <v/>
      </c>
      <c r="Q430" s="33" t="str">
        <f ca="1">IF($K430="","",IF(T430&lt;&gt;"","/",RANK($P430,$P$3:$P$434)+COUNTIF($P$3:$P430,$P430)-1))</f>
        <v/>
      </c>
      <c r="R430" s="33" t="str">
        <f ca="1" t="shared" si="409"/>
        <v/>
      </c>
      <c r="S430" s="70">
        <f ca="1" t="shared" si="410"/>
        <v>0</v>
      </c>
      <c r="T430" s="31"/>
      <c r="U430" s="67" t="str">
        <f ca="1" t="shared" si="435"/>
        <v/>
      </c>
      <c r="V430" s="67" t="str">
        <f ca="1" t="shared" si="436"/>
        <v/>
      </c>
      <c r="W430" s="67" t="str">
        <f ca="1" t="shared" si="437"/>
        <v/>
      </c>
      <c r="X430" s="67" t="str">
        <f ca="1" t="shared" si="438"/>
        <v/>
      </c>
      <c r="Y430" s="67" t="str">
        <f ca="1" t="shared" si="439"/>
        <v/>
      </c>
      <c r="Z430" s="67" t="str">
        <f ca="1" t="shared" si="440"/>
        <v/>
      </c>
      <c r="AA430" s="67" t="str">
        <f ca="1" t="shared" si="441"/>
        <v/>
      </c>
      <c r="AB430" s="67" t="str">
        <f ca="1" t="shared" si="442"/>
        <v/>
      </c>
      <c r="AQ430" s="70"/>
      <c r="AR430" s="70"/>
      <c r="AS430" s="70">
        <f ca="1" t="shared" si="397"/>
        <v>0</v>
      </c>
      <c r="AT430" s="31"/>
      <c r="BQ430" s="70"/>
      <c r="BR430" s="70"/>
      <c r="BS430" s="70">
        <f ca="1" t="shared" si="398"/>
        <v>0</v>
      </c>
      <c r="BT430" s="31"/>
      <c r="CQ430" s="70"/>
      <c r="CR430" s="70"/>
      <c r="CS430" s="70">
        <f ca="1" t="shared" si="399"/>
        <v>0</v>
      </c>
      <c r="CT430" s="31"/>
      <c r="DQ430" s="70"/>
      <c r="DR430" s="70"/>
      <c r="DS430" s="70">
        <f ca="1" t="shared" si="400"/>
        <v>0</v>
      </c>
      <c r="DT430" s="31"/>
      <c r="EQ430" s="70"/>
      <c r="ER430" s="70"/>
      <c r="ES430" s="70">
        <f ca="1" t="shared" si="401"/>
        <v>0</v>
      </c>
      <c r="ET430" s="31"/>
      <c r="FQ430" s="70"/>
      <c r="FR430" s="70"/>
      <c r="FS430" s="70">
        <f ca="1" t="shared" si="402"/>
        <v>0</v>
      </c>
      <c r="FT430" s="31"/>
      <c r="GQ430" s="70"/>
      <c r="GR430" s="70"/>
      <c r="GS430" s="70">
        <f ca="1" t="shared" si="403"/>
        <v>0</v>
      </c>
      <c r="GT430" s="31"/>
      <c r="HQ430" s="70"/>
      <c r="HR430" s="70"/>
      <c r="HS430" s="70">
        <f ca="1" t="shared" si="404"/>
        <v>0</v>
      </c>
      <c r="HT430" s="31"/>
    </row>
    <row r="431" spans="1:228">
      <c r="A431" s="22" t="str">
        <f>IF(OR(使用指南!$E$30="",比赛操作!$C$10="",$E431=""),"",ROW())</f>
        <v/>
      </c>
      <c r="B431" s="22" t="str">
        <f>IF(OR(使用指南!$E$30="",比赛操作!$C$10="",$E431=""),"",RANK($A431,$A$3:$A$514,1))</f>
        <v/>
      </c>
      <c r="C431" s="22" t="str">
        <f ca="1">IF(OR(使用指南!$E$30="",比赛操作!$C$10="",$E431=""),"",IF(比赛操作!$C$10="抽签编排",RAND(),ROW()-2))</f>
        <v/>
      </c>
      <c r="D431" s="22" t="str">
        <f ca="1" t="shared" si="405"/>
        <v/>
      </c>
      <c r="E431" s="31"/>
      <c r="F431" s="22" t="str">
        <f ca="1">IF(OR(使用指南!$E$30&lt;&gt;"√",COUNTA($E$3:$E$514)&lt;ROW()-2,COUNTBLANK($C$3:$C$514)=512),"",ROW()-2)</f>
        <v/>
      </c>
      <c r="G431" s="22" t="str">
        <f ca="1" t="shared" si="406"/>
        <v/>
      </c>
      <c r="H431" s="31" t="str">
        <f ca="1" t="shared" si="407"/>
        <v/>
      </c>
      <c r="I431" s="31"/>
      <c r="K431" s="22" t="str">
        <f ca="1">IF(OR(使用指南!$E$30&lt;&gt;"√",$F431=""),"",$F431)</f>
        <v/>
      </c>
      <c r="L431" s="22" t="str">
        <f ca="1" t="shared" si="408"/>
        <v/>
      </c>
      <c r="M431" s="39"/>
      <c r="N431" s="39"/>
      <c r="O431" s="39"/>
      <c r="P431" s="66" t="str">
        <f ca="1">IF($K431="","",IF(T431&lt;&gt;"","/",IF(比赛操作!$C$10="手动编排",$M431+$N431,IF(比赛操作!$C$10="抽签编排",417-VLOOKUP(L431,I:K,3,0)))))</f>
        <v/>
      </c>
      <c r="Q431" s="33" t="str">
        <f ca="1">IF($K431="","",IF(T431&lt;&gt;"","/",RANK($P431,$P$3:$P$434)+COUNTIF($P$3:$P431,$P431)-1))</f>
        <v/>
      </c>
      <c r="R431" s="33" t="str">
        <f ca="1" t="shared" si="409"/>
        <v/>
      </c>
      <c r="S431" s="70">
        <f ca="1" t="shared" si="410"/>
        <v>0</v>
      </c>
      <c r="T431" s="31"/>
      <c r="U431" s="67" t="str">
        <f ca="1" t="shared" si="435"/>
        <v/>
      </c>
      <c r="V431" s="67" t="str">
        <f ca="1" t="shared" si="436"/>
        <v/>
      </c>
      <c r="W431" s="67" t="str">
        <f ca="1" t="shared" si="437"/>
        <v/>
      </c>
      <c r="X431" s="67" t="str">
        <f ca="1" t="shared" si="438"/>
        <v/>
      </c>
      <c r="Y431" s="67" t="str">
        <f ca="1" t="shared" si="439"/>
        <v/>
      </c>
      <c r="Z431" s="67" t="str">
        <f ca="1" t="shared" si="440"/>
        <v/>
      </c>
      <c r="AA431" s="67" t="str">
        <f ca="1" t="shared" si="441"/>
        <v/>
      </c>
      <c r="AB431" s="67" t="str">
        <f ca="1" t="shared" si="442"/>
        <v/>
      </c>
      <c r="AQ431" s="70"/>
      <c r="AR431" s="70"/>
      <c r="AS431" s="70">
        <f ca="1" t="shared" si="397"/>
        <v>0</v>
      </c>
      <c r="AT431" s="31"/>
      <c r="BQ431" s="70"/>
      <c r="BR431" s="70"/>
      <c r="BS431" s="70">
        <f ca="1" t="shared" si="398"/>
        <v>0</v>
      </c>
      <c r="BT431" s="31"/>
      <c r="CQ431" s="70"/>
      <c r="CR431" s="70"/>
      <c r="CS431" s="70">
        <f ca="1" t="shared" si="399"/>
        <v>0</v>
      </c>
      <c r="CT431" s="31"/>
      <c r="DQ431" s="70"/>
      <c r="DR431" s="70"/>
      <c r="DS431" s="70">
        <f ca="1" t="shared" si="400"/>
        <v>0</v>
      </c>
      <c r="DT431" s="31"/>
      <c r="EQ431" s="70"/>
      <c r="ER431" s="70"/>
      <c r="ES431" s="70">
        <f ca="1" t="shared" si="401"/>
        <v>0</v>
      </c>
      <c r="ET431" s="31"/>
      <c r="FQ431" s="70"/>
      <c r="FR431" s="70"/>
      <c r="FS431" s="70">
        <f ca="1" t="shared" si="402"/>
        <v>0</v>
      </c>
      <c r="FT431" s="31"/>
      <c r="GQ431" s="70"/>
      <c r="GR431" s="70"/>
      <c r="GS431" s="70">
        <f ca="1" t="shared" si="403"/>
        <v>0</v>
      </c>
      <c r="GT431" s="31"/>
      <c r="HQ431" s="70"/>
      <c r="HR431" s="70"/>
      <c r="HS431" s="70">
        <f ca="1" t="shared" si="404"/>
        <v>0</v>
      </c>
      <c r="HT431" s="31"/>
    </row>
    <row r="432" spans="1:228">
      <c r="A432" s="22" t="str">
        <f>IF(OR(使用指南!$E$30="",比赛操作!$C$10="",$E432=""),"",ROW())</f>
        <v/>
      </c>
      <c r="B432" s="22" t="str">
        <f>IF(OR(使用指南!$E$30="",比赛操作!$C$10="",$E432=""),"",RANK($A432,$A$3:$A$514,1))</f>
        <v/>
      </c>
      <c r="C432" s="22" t="str">
        <f ca="1">IF(OR(使用指南!$E$30="",比赛操作!$C$10="",$E432=""),"",IF(比赛操作!$C$10="抽签编排",RAND(),ROW()-2))</f>
        <v/>
      </c>
      <c r="D432" s="22" t="str">
        <f ca="1" t="shared" si="405"/>
        <v/>
      </c>
      <c r="E432" s="31"/>
      <c r="F432" s="22" t="str">
        <f ca="1">IF(OR(使用指南!$E$30&lt;&gt;"√",COUNTA($E$3:$E$514)&lt;ROW()-2,COUNTBLANK($C$3:$C$514)=512),"",ROW()-2)</f>
        <v/>
      </c>
      <c r="G432" s="22" t="str">
        <f ca="1" t="shared" si="406"/>
        <v/>
      </c>
      <c r="H432" s="31" t="str">
        <f ca="1" t="shared" si="407"/>
        <v/>
      </c>
      <c r="I432" s="31"/>
      <c r="K432" s="22" t="str">
        <f ca="1">IF(OR(使用指南!$E$30&lt;&gt;"√",$F432=""),"",$F432)</f>
        <v/>
      </c>
      <c r="L432" s="22" t="str">
        <f ca="1" t="shared" si="408"/>
        <v/>
      </c>
      <c r="M432" s="39"/>
      <c r="N432" s="39"/>
      <c r="O432" s="39"/>
      <c r="P432" s="66" t="str">
        <f ca="1">IF($K432="","",IF(T432&lt;&gt;"","/",IF(比赛操作!$C$10="手动编排",$M432+$N432,IF(比赛操作!$C$10="抽签编排",417-VLOOKUP(L432,I:K,3,0)))))</f>
        <v/>
      </c>
      <c r="Q432" s="33" t="str">
        <f ca="1">IF($K432="","",IF(T432&lt;&gt;"","/",RANK($P432,$P$3:$P$434)+COUNTIF($P$3:$P432,$P432)-1))</f>
        <v/>
      </c>
      <c r="R432" s="33" t="str">
        <f ca="1" t="shared" si="409"/>
        <v/>
      </c>
      <c r="S432" s="70">
        <f ca="1" t="shared" si="410"/>
        <v>0</v>
      </c>
      <c r="T432" s="31"/>
      <c r="U432" s="67" t="str">
        <f ca="1" t="shared" si="435"/>
        <v/>
      </c>
      <c r="V432" s="67" t="str">
        <f ca="1" t="shared" si="436"/>
        <v/>
      </c>
      <c r="W432" s="67" t="str">
        <f ca="1" t="shared" si="437"/>
        <v/>
      </c>
      <c r="X432" s="67" t="str">
        <f ca="1" t="shared" si="438"/>
        <v/>
      </c>
      <c r="Y432" s="67" t="str">
        <f ca="1" t="shared" si="439"/>
        <v/>
      </c>
      <c r="Z432" s="67" t="str">
        <f ca="1" t="shared" si="440"/>
        <v/>
      </c>
      <c r="AA432" s="67" t="str">
        <f ca="1" t="shared" si="441"/>
        <v/>
      </c>
      <c r="AB432" s="67" t="str">
        <f ca="1" t="shared" si="442"/>
        <v/>
      </c>
      <c r="AQ432" s="70"/>
      <c r="AR432" s="70"/>
      <c r="AS432" s="70">
        <f ca="1" t="shared" si="397"/>
        <v>0</v>
      </c>
      <c r="AT432" s="31"/>
      <c r="BQ432" s="70"/>
      <c r="BR432" s="70"/>
      <c r="BS432" s="70">
        <f ca="1" t="shared" si="398"/>
        <v>0</v>
      </c>
      <c r="BT432" s="31"/>
      <c r="CQ432" s="70"/>
      <c r="CR432" s="70"/>
      <c r="CS432" s="70">
        <f ca="1" t="shared" si="399"/>
        <v>0</v>
      </c>
      <c r="CT432" s="31"/>
      <c r="DQ432" s="70"/>
      <c r="DR432" s="70"/>
      <c r="DS432" s="70">
        <f ca="1" t="shared" si="400"/>
        <v>0</v>
      </c>
      <c r="DT432" s="31"/>
      <c r="EQ432" s="70"/>
      <c r="ER432" s="70"/>
      <c r="ES432" s="70">
        <f ca="1" t="shared" si="401"/>
        <v>0</v>
      </c>
      <c r="ET432" s="31"/>
      <c r="FQ432" s="70"/>
      <c r="FR432" s="70"/>
      <c r="FS432" s="70">
        <f ca="1" t="shared" si="402"/>
        <v>0</v>
      </c>
      <c r="FT432" s="31"/>
      <c r="GQ432" s="70"/>
      <c r="GR432" s="70"/>
      <c r="GS432" s="70">
        <f ca="1" t="shared" si="403"/>
        <v>0</v>
      </c>
      <c r="GT432" s="31"/>
      <c r="HQ432" s="70"/>
      <c r="HR432" s="70"/>
      <c r="HS432" s="70">
        <f ca="1" t="shared" si="404"/>
        <v>0</v>
      </c>
      <c r="HT432" s="31"/>
    </row>
    <row r="433" spans="1:228">
      <c r="A433" s="22" t="str">
        <f>IF(OR(使用指南!$E$30="",比赛操作!$C$10="",$E433=""),"",ROW())</f>
        <v/>
      </c>
      <c r="B433" s="22" t="str">
        <f>IF(OR(使用指南!$E$30="",比赛操作!$C$10="",$E433=""),"",RANK($A433,$A$3:$A$514,1))</f>
        <v/>
      </c>
      <c r="C433" s="22" t="str">
        <f ca="1">IF(OR(使用指南!$E$30="",比赛操作!$C$10="",$E433=""),"",IF(比赛操作!$C$10="抽签编排",RAND(),ROW()-2))</f>
        <v/>
      </c>
      <c r="D433" s="22" t="str">
        <f ca="1" t="shared" si="405"/>
        <v/>
      </c>
      <c r="E433" s="31"/>
      <c r="F433" s="22" t="str">
        <f ca="1">IF(OR(使用指南!$E$30&lt;&gt;"√",COUNTA($E$3:$E$514)&lt;ROW()-2,COUNTBLANK($C$3:$C$514)=512),"",ROW()-2)</f>
        <v/>
      </c>
      <c r="G433" s="22" t="str">
        <f ca="1" t="shared" si="406"/>
        <v/>
      </c>
      <c r="H433" s="31" t="str">
        <f ca="1" t="shared" si="407"/>
        <v/>
      </c>
      <c r="I433" s="31"/>
      <c r="K433" s="22" t="str">
        <f ca="1">IF(OR(使用指南!$E$30&lt;&gt;"√",$F433=""),"",$F433)</f>
        <v/>
      </c>
      <c r="L433" s="22" t="str">
        <f ca="1" t="shared" si="408"/>
        <v/>
      </c>
      <c r="M433" s="39"/>
      <c r="N433" s="39"/>
      <c r="O433" s="39"/>
      <c r="P433" s="66" t="str">
        <f ca="1">IF($K433="","",IF(T433&lt;&gt;"","/",IF(比赛操作!$C$10="手动编排",$M433+$N433,IF(比赛操作!$C$10="抽签编排",417-VLOOKUP(L433,I:K,3,0)))))</f>
        <v/>
      </c>
      <c r="Q433" s="33" t="str">
        <f ca="1">IF($K433="","",IF(T433&lt;&gt;"","/",RANK($P433,$P$3:$P$434)+COUNTIF($P$3:$P433,$P433)-1))</f>
        <v/>
      </c>
      <c r="R433" s="33" t="str">
        <f ca="1" t="shared" si="409"/>
        <v/>
      </c>
      <c r="S433" s="70">
        <f ca="1" t="shared" si="410"/>
        <v>0</v>
      </c>
      <c r="T433" s="31"/>
      <c r="U433" s="67" t="str">
        <f ca="1" t="shared" si="435"/>
        <v/>
      </c>
      <c r="V433" s="67" t="str">
        <f ca="1" t="shared" si="436"/>
        <v/>
      </c>
      <c r="W433" s="67" t="str">
        <f ca="1" t="shared" si="437"/>
        <v/>
      </c>
      <c r="X433" s="67" t="str">
        <f ca="1" t="shared" si="438"/>
        <v/>
      </c>
      <c r="Y433" s="67" t="str">
        <f ca="1" t="shared" si="439"/>
        <v/>
      </c>
      <c r="Z433" s="67" t="str">
        <f ca="1" t="shared" si="440"/>
        <v/>
      </c>
      <c r="AA433" s="67" t="str">
        <f ca="1" t="shared" si="441"/>
        <v/>
      </c>
      <c r="AB433" s="67" t="str">
        <f ca="1" t="shared" si="442"/>
        <v/>
      </c>
      <c r="AQ433" s="70"/>
      <c r="AR433" s="70"/>
      <c r="AS433" s="70">
        <f ca="1" t="shared" si="397"/>
        <v>0</v>
      </c>
      <c r="AT433" s="31"/>
      <c r="BQ433" s="70"/>
      <c r="BR433" s="70"/>
      <c r="BS433" s="70">
        <f ca="1" t="shared" si="398"/>
        <v>0</v>
      </c>
      <c r="BT433" s="31"/>
      <c r="CQ433" s="70"/>
      <c r="CR433" s="70"/>
      <c r="CS433" s="70">
        <f ca="1" t="shared" si="399"/>
        <v>0</v>
      </c>
      <c r="CT433" s="31"/>
      <c r="DQ433" s="70"/>
      <c r="DR433" s="70"/>
      <c r="DS433" s="70">
        <f ca="1" t="shared" si="400"/>
        <v>0</v>
      </c>
      <c r="DT433" s="31"/>
      <c r="EQ433" s="70"/>
      <c r="ER433" s="70"/>
      <c r="ES433" s="70">
        <f ca="1" t="shared" si="401"/>
        <v>0</v>
      </c>
      <c r="ET433" s="31"/>
      <c r="FQ433" s="70"/>
      <c r="FR433" s="70"/>
      <c r="FS433" s="70">
        <f ca="1" t="shared" si="402"/>
        <v>0</v>
      </c>
      <c r="FT433" s="31"/>
      <c r="GQ433" s="70"/>
      <c r="GR433" s="70"/>
      <c r="GS433" s="70">
        <f ca="1" t="shared" si="403"/>
        <v>0</v>
      </c>
      <c r="GT433" s="31"/>
      <c r="HQ433" s="70"/>
      <c r="HR433" s="70"/>
      <c r="HS433" s="70">
        <f ca="1" t="shared" si="404"/>
        <v>0</v>
      </c>
      <c r="HT433" s="31"/>
    </row>
    <row r="434" spans="1:228">
      <c r="A434" s="22" t="str">
        <f>IF(OR(使用指南!$E$30="",比赛操作!$C$10="",$E434=""),"",ROW())</f>
        <v/>
      </c>
      <c r="B434" s="22" t="str">
        <f>IF(OR(使用指南!$E$30="",比赛操作!$C$10="",$E434=""),"",RANK($A434,$A$3:$A$514,1))</f>
        <v/>
      </c>
      <c r="C434" s="22" t="str">
        <f ca="1">IF(OR(使用指南!$E$30="",比赛操作!$C$10="",$E434=""),"",IF(比赛操作!$C$10="抽签编排",RAND(),ROW()-2))</f>
        <v/>
      </c>
      <c r="D434" s="22" t="str">
        <f ca="1" t="shared" si="405"/>
        <v/>
      </c>
      <c r="E434" s="31"/>
      <c r="F434" s="22" t="str">
        <f ca="1">IF(OR(使用指南!$E$30&lt;&gt;"√",COUNTA($E$3:$E$514)&lt;ROW()-2,COUNTBLANK($C$3:$C$514)=512),"",ROW()-2)</f>
        <v/>
      </c>
      <c r="G434" s="22" t="str">
        <f ca="1" t="shared" si="406"/>
        <v/>
      </c>
      <c r="H434" s="31" t="str">
        <f ca="1" t="shared" si="407"/>
        <v/>
      </c>
      <c r="I434" s="31"/>
      <c r="K434" s="22" t="str">
        <f ca="1">IF(OR(使用指南!$E$30&lt;&gt;"√",$F434=""),"",$F434)</f>
        <v/>
      </c>
      <c r="L434" s="22" t="str">
        <f ca="1" t="shared" si="408"/>
        <v/>
      </c>
      <c r="M434" s="39"/>
      <c r="N434" s="39"/>
      <c r="O434" s="39"/>
      <c r="P434" s="66" t="str">
        <f ca="1">IF($K434="","",IF(T434&lt;&gt;"","/",IF(比赛操作!$C$10="手动编排",$M434+$N434,IF(比赛操作!$C$10="抽签编排",417-VLOOKUP(L434,I:K,3,0)))))</f>
        <v/>
      </c>
      <c r="Q434" s="33" t="str">
        <f ca="1">IF($K434="","",IF(T434&lt;&gt;"","/",RANK($P434,$P$3:$P$434)+COUNTIF($P$3:$P434,$P434)-1))</f>
        <v/>
      </c>
      <c r="R434" s="33" t="str">
        <f ca="1" t="shared" si="409"/>
        <v/>
      </c>
      <c r="S434" s="70">
        <f ca="1" t="shared" si="410"/>
        <v>0</v>
      </c>
      <c r="T434" s="31"/>
      <c r="U434" s="67" t="str">
        <f ca="1" t="shared" si="435"/>
        <v/>
      </c>
      <c r="V434" s="67" t="str">
        <f ca="1" t="shared" si="436"/>
        <v/>
      </c>
      <c r="W434" s="67" t="str">
        <f ca="1" t="shared" si="437"/>
        <v/>
      </c>
      <c r="X434" s="67" t="str">
        <f ca="1" t="shared" si="438"/>
        <v/>
      </c>
      <c r="Y434" s="67" t="str">
        <f ca="1" t="shared" si="439"/>
        <v/>
      </c>
      <c r="Z434" s="67" t="str">
        <f ca="1" t="shared" si="440"/>
        <v/>
      </c>
      <c r="AA434" s="67" t="str">
        <f ca="1" t="shared" si="441"/>
        <v/>
      </c>
      <c r="AB434" s="67" t="str">
        <f ca="1" t="shared" si="442"/>
        <v/>
      </c>
      <c r="AQ434" s="70"/>
      <c r="AR434" s="70"/>
      <c r="AS434" s="70">
        <f ca="1" t="shared" si="397"/>
        <v>0</v>
      </c>
      <c r="AT434" s="31"/>
      <c r="BQ434" s="70"/>
      <c r="BR434" s="70"/>
      <c r="BS434" s="70">
        <f ca="1" t="shared" si="398"/>
        <v>0</v>
      </c>
      <c r="BT434" s="31"/>
      <c r="CQ434" s="70"/>
      <c r="CR434" s="70"/>
      <c r="CS434" s="70">
        <f ca="1" t="shared" si="399"/>
        <v>0</v>
      </c>
      <c r="CT434" s="31"/>
      <c r="DQ434" s="70"/>
      <c r="DR434" s="70"/>
      <c r="DS434" s="70">
        <f ca="1" t="shared" si="400"/>
        <v>0</v>
      </c>
      <c r="DT434" s="31"/>
      <c r="EQ434" s="70"/>
      <c r="ER434" s="70"/>
      <c r="ES434" s="70">
        <f ca="1" t="shared" si="401"/>
        <v>0</v>
      </c>
      <c r="ET434" s="31"/>
      <c r="FQ434" s="70"/>
      <c r="FR434" s="70"/>
      <c r="FS434" s="70">
        <f ca="1" t="shared" si="402"/>
        <v>0</v>
      </c>
      <c r="FT434" s="31"/>
      <c r="GQ434" s="70"/>
      <c r="GR434" s="70"/>
      <c r="GS434" s="70">
        <f ca="1" t="shared" si="403"/>
        <v>0</v>
      </c>
      <c r="GT434" s="31"/>
      <c r="HQ434" s="70"/>
      <c r="HR434" s="70"/>
      <c r="HS434" s="70">
        <f ca="1" t="shared" si="404"/>
        <v>0</v>
      </c>
      <c r="HT434" s="31"/>
    </row>
    <row r="435" spans="1:5">
      <c r="A435" s="22" t="str">
        <f>IF(OR(使用指南!$E$30="",比赛操作!$C$10="",$E435=""),"",ROW())</f>
        <v/>
      </c>
      <c r="B435" s="22" t="str">
        <f>IF(OR(使用指南!$E$30="",比赛操作!$C$10="",$E435=""),"",RANK($A435,$A$3:$A$514,1))</f>
        <v/>
      </c>
      <c r="C435" s="22" t="str">
        <f ca="1">IF(OR(使用指南!$E$30="",比赛操作!$C$10="",$E435=""),"",IF(比赛操作!$C$10="抽签编排",RAND(),ROW()-2))</f>
        <v/>
      </c>
      <c r="D435" s="22" t="str">
        <f ca="1" t="shared" si="405"/>
        <v/>
      </c>
      <c r="E435" s="31"/>
    </row>
    <row r="436" spans="1:5">
      <c r="A436" s="22" t="str">
        <f>IF(OR(使用指南!$E$30="",比赛操作!$C$10="",$E436=""),"",ROW())</f>
        <v/>
      </c>
      <c r="B436" s="22" t="str">
        <f>IF(OR(使用指南!$E$30="",比赛操作!$C$10="",$E436=""),"",RANK($A436,$A$3:$A$514,1))</f>
        <v/>
      </c>
      <c r="C436" s="22" t="str">
        <f ca="1">IF(OR(使用指南!$E$30="",比赛操作!$C$10="",$E436=""),"",IF(比赛操作!$C$10="抽签编排",RAND(),ROW()-2))</f>
        <v/>
      </c>
      <c r="D436" s="22" t="str">
        <f ca="1" t="shared" si="405"/>
        <v/>
      </c>
      <c r="E436" s="31"/>
    </row>
    <row r="437" spans="1:5">
      <c r="A437" s="22" t="str">
        <f>IF(OR(使用指南!$E$30="",比赛操作!$C$10="",$E437=""),"",ROW())</f>
        <v/>
      </c>
      <c r="B437" s="22" t="str">
        <f>IF(OR(使用指南!$E$30="",比赛操作!$C$10="",$E437=""),"",RANK($A437,$A$3:$A$514,1))</f>
        <v/>
      </c>
      <c r="C437" s="22" t="str">
        <f ca="1">IF(OR(使用指南!$E$30="",比赛操作!$C$10="",$E437=""),"",IF(比赛操作!$C$10="抽签编排",RAND(),ROW()-2))</f>
        <v/>
      </c>
      <c r="D437" s="22" t="str">
        <f ca="1" t="shared" si="405"/>
        <v/>
      </c>
      <c r="E437" s="31"/>
    </row>
    <row r="438" spans="1:5">
      <c r="A438" s="22" t="str">
        <f>IF(OR(使用指南!$E$30="",比赛操作!$C$10="",$E438=""),"",ROW())</f>
        <v/>
      </c>
      <c r="B438" s="22" t="str">
        <f>IF(OR(使用指南!$E$30="",比赛操作!$C$10="",$E438=""),"",RANK($A438,$A$3:$A$514,1))</f>
        <v/>
      </c>
      <c r="C438" s="22" t="str">
        <f ca="1">IF(OR(使用指南!$E$30="",比赛操作!$C$10="",$E438=""),"",IF(比赛操作!$C$10="抽签编排",RAND(),ROW()-2))</f>
        <v/>
      </c>
      <c r="D438" s="22" t="str">
        <f ca="1" t="shared" si="405"/>
        <v/>
      </c>
      <c r="E438" s="31"/>
    </row>
    <row r="439" spans="1:5">
      <c r="A439" s="22" t="str">
        <f>IF(OR(使用指南!$E$30="",比赛操作!$C$10="",$E439=""),"",ROW())</f>
        <v/>
      </c>
      <c r="B439" s="22" t="str">
        <f>IF(OR(使用指南!$E$30="",比赛操作!$C$10="",$E439=""),"",RANK($A439,$A$3:$A$514,1))</f>
        <v/>
      </c>
      <c r="C439" s="22" t="str">
        <f ca="1">IF(OR(使用指南!$E$30="",比赛操作!$C$10="",$E439=""),"",IF(比赛操作!$C$10="抽签编排",RAND(),ROW()-2))</f>
        <v/>
      </c>
      <c r="D439" s="22" t="str">
        <f ca="1" t="shared" si="405"/>
        <v/>
      </c>
      <c r="E439" s="31"/>
    </row>
    <row r="440" spans="1:5">
      <c r="A440" s="22" t="str">
        <f>IF(OR(使用指南!$E$30="",比赛操作!$C$10="",$E440=""),"",ROW())</f>
        <v/>
      </c>
      <c r="B440" s="22" t="str">
        <f>IF(OR(使用指南!$E$30="",比赛操作!$C$10="",$E440=""),"",RANK($A440,$A$3:$A$514,1))</f>
        <v/>
      </c>
      <c r="C440" s="22" t="str">
        <f ca="1">IF(OR(使用指南!$E$30="",比赛操作!$C$10="",$E440=""),"",IF(比赛操作!$C$10="抽签编排",RAND(),ROW()-2))</f>
        <v/>
      </c>
      <c r="D440" s="22" t="str">
        <f ca="1" t="shared" si="405"/>
        <v/>
      </c>
      <c r="E440" s="31"/>
    </row>
    <row r="441" spans="1:5">
      <c r="A441" s="22" t="str">
        <f>IF(OR(使用指南!$E$30="",比赛操作!$C$10="",$E441=""),"",ROW())</f>
        <v/>
      </c>
      <c r="B441" s="22" t="str">
        <f>IF(OR(使用指南!$E$30="",比赛操作!$C$10="",$E441=""),"",RANK($A441,$A$3:$A$514,1))</f>
        <v/>
      </c>
      <c r="C441" s="22" t="str">
        <f ca="1">IF(OR(使用指南!$E$30="",比赛操作!$C$10="",$E441=""),"",IF(比赛操作!$C$10="抽签编排",RAND(),ROW()-2))</f>
        <v/>
      </c>
      <c r="D441" s="22" t="str">
        <f ca="1" t="shared" si="405"/>
        <v/>
      </c>
      <c r="E441" s="31"/>
    </row>
    <row r="442" spans="1:5">
      <c r="A442" s="22" t="str">
        <f>IF(OR(使用指南!$E$30="",比赛操作!$C$10="",$E442=""),"",ROW())</f>
        <v/>
      </c>
      <c r="B442" s="22" t="str">
        <f>IF(OR(使用指南!$E$30="",比赛操作!$C$10="",$E442=""),"",RANK($A442,$A$3:$A$514,1))</f>
        <v/>
      </c>
      <c r="C442" s="22" t="str">
        <f ca="1">IF(OR(使用指南!$E$30="",比赛操作!$C$10="",$E442=""),"",IF(比赛操作!$C$10="抽签编排",RAND(),ROW()-2))</f>
        <v/>
      </c>
      <c r="D442" s="22" t="str">
        <f ca="1" t="shared" si="405"/>
        <v/>
      </c>
      <c r="E442" s="31"/>
    </row>
    <row r="443" spans="1:5">
      <c r="A443" s="22" t="str">
        <f>IF(OR(使用指南!$E$30="",比赛操作!$C$10="",$E443=""),"",ROW())</f>
        <v/>
      </c>
      <c r="B443" s="22" t="str">
        <f>IF(OR(使用指南!$E$30="",比赛操作!$C$10="",$E443=""),"",RANK($A443,$A$3:$A$514,1))</f>
        <v/>
      </c>
      <c r="C443" s="22" t="str">
        <f ca="1">IF(OR(使用指南!$E$30="",比赛操作!$C$10="",$E443=""),"",IF(比赛操作!$C$10="抽签编排",RAND(),ROW()-2))</f>
        <v/>
      </c>
      <c r="D443" s="22" t="str">
        <f ca="1" t="shared" si="405"/>
        <v/>
      </c>
      <c r="E443" s="31"/>
    </row>
    <row r="444" spans="1:5">
      <c r="A444" s="22" t="str">
        <f>IF(OR(使用指南!$E$30="",比赛操作!$C$10="",$E444=""),"",ROW())</f>
        <v/>
      </c>
      <c r="B444" s="22" t="str">
        <f>IF(OR(使用指南!$E$30="",比赛操作!$C$10="",$E444=""),"",RANK($A444,$A$3:$A$514,1))</f>
        <v/>
      </c>
      <c r="C444" s="22" t="str">
        <f ca="1">IF(OR(使用指南!$E$30="",比赛操作!$C$10="",$E444=""),"",IF(比赛操作!$C$10="抽签编排",RAND(),ROW()-2))</f>
        <v/>
      </c>
      <c r="D444" s="22" t="str">
        <f ca="1" t="shared" si="405"/>
        <v/>
      </c>
      <c r="E444" s="31"/>
    </row>
    <row r="445" spans="1:5">
      <c r="A445" s="22" t="str">
        <f>IF(OR(使用指南!$E$30="",比赛操作!$C$10="",$E445=""),"",ROW())</f>
        <v/>
      </c>
      <c r="B445" s="22" t="str">
        <f>IF(OR(使用指南!$E$30="",比赛操作!$C$10="",$E445=""),"",RANK($A445,$A$3:$A$514,1))</f>
        <v/>
      </c>
      <c r="C445" s="22" t="str">
        <f ca="1">IF(OR(使用指南!$E$30="",比赛操作!$C$10="",$E445=""),"",IF(比赛操作!$C$10="抽签编排",RAND(),ROW()-2))</f>
        <v/>
      </c>
      <c r="D445" s="22" t="str">
        <f ca="1" t="shared" si="405"/>
        <v/>
      </c>
      <c r="E445" s="31"/>
    </row>
    <row r="446" spans="1:5">
      <c r="A446" s="22" t="str">
        <f>IF(OR(使用指南!$E$30="",比赛操作!$C$10="",$E446=""),"",ROW())</f>
        <v/>
      </c>
      <c r="B446" s="22" t="str">
        <f>IF(OR(使用指南!$E$30="",比赛操作!$C$10="",$E446=""),"",RANK($A446,$A$3:$A$514,1))</f>
        <v/>
      </c>
      <c r="C446" s="22" t="str">
        <f ca="1">IF(OR(使用指南!$E$30="",比赛操作!$C$10="",$E446=""),"",IF(比赛操作!$C$10="抽签编排",RAND(),ROW()-2))</f>
        <v/>
      </c>
      <c r="D446" s="22" t="str">
        <f ca="1" t="shared" si="405"/>
        <v/>
      </c>
      <c r="E446" s="31"/>
    </row>
    <row r="447" spans="1:5">
      <c r="A447" s="22" t="str">
        <f>IF(OR(使用指南!$E$30="",比赛操作!$C$10="",$E447=""),"",ROW())</f>
        <v/>
      </c>
      <c r="B447" s="22" t="str">
        <f>IF(OR(使用指南!$E$30="",比赛操作!$C$10="",$E447=""),"",RANK($A447,$A$3:$A$514,1))</f>
        <v/>
      </c>
      <c r="C447" s="22" t="str">
        <f ca="1">IF(OR(使用指南!$E$30="",比赛操作!$C$10="",$E447=""),"",IF(比赛操作!$C$10="抽签编排",RAND(),ROW()-2))</f>
        <v/>
      </c>
      <c r="D447" s="22" t="str">
        <f ca="1" t="shared" si="405"/>
        <v/>
      </c>
      <c r="E447" s="31"/>
    </row>
    <row r="448" spans="1:5">
      <c r="A448" s="22" t="str">
        <f>IF(OR(使用指南!$E$30="",比赛操作!$C$10="",$E448=""),"",ROW())</f>
        <v/>
      </c>
      <c r="B448" s="22" t="str">
        <f>IF(OR(使用指南!$E$30="",比赛操作!$C$10="",$E448=""),"",RANK($A448,$A$3:$A$514,1))</f>
        <v/>
      </c>
      <c r="C448" s="22" t="str">
        <f ca="1">IF(OR(使用指南!$E$30="",比赛操作!$C$10="",$E448=""),"",IF(比赛操作!$C$10="抽签编排",RAND(),ROW()-2))</f>
        <v/>
      </c>
      <c r="D448" s="22" t="str">
        <f ca="1" t="shared" si="405"/>
        <v/>
      </c>
      <c r="E448" s="31"/>
    </row>
    <row r="449" spans="1:5">
      <c r="A449" s="22" t="str">
        <f>IF(OR(使用指南!$E$30="",比赛操作!$C$10="",$E449=""),"",ROW())</f>
        <v/>
      </c>
      <c r="B449" s="22" t="str">
        <f>IF(OR(使用指南!$E$30="",比赛操作!$C$10="",$E449=""),"",RANK($A449,$A$3:$A$514,1))</f>
        <v/>
      </c>
      <c r="C449" s="22" t="str">
        <f ca="1">IF(OR(使用指南!$E$30="",比赛操作!$C$10="",$E449=""),"",IF(比赛操作!$C$10="抽签编排",RAND(),ROW()-2))</f>
        <v/>
      </c>
      <c r="D449" s="22" t="str">
        <f ca="1" t="shared" si="405"/>
        <v/>
      </c>
      <c r="E449" s="31"/>
    </row>
    <row r="450" spans="1:5">
      <c r="A450" s="22" t="str">
        <f>IF(OR(使用指南!$E$30="",比赛操作!$C$10="",$E450=""),"",ROW())</f>
        <v/>
      </c>
      <c r="B450" s="22" t="str">
        <f>IF(OR(使用指南!$E$30="",比赛操作!$C$10="",$E450=""),"",RANK($A450,$A$3:$A$514,1))</f>
        <v/>
      </c>
      <c r="C450" s="22" t="str">
        <f ca="1">IF(OR(使用指南!$E$30="",比赛操作!$C$10="",$E450=""),"",IF(比赛操作!$C$10="抽签编排",RAND(),ROW()-2))</f>
        <v/>
      </c>
      <c r="D450" s="22" t="str">
        <f ca="1" t="shared" si="405"/>
        <v/>
      </c>
      <c r="E450" s="31"/>
    </row>
    <row r="451" spans="1:5">
      <c r="A451" s="22" t="str">
        <f>IF(OR(使用指南!$E$30="",比赛操作!$C$10="",$E451=""),"",ROW())</f>
        <v/>
      </c>
      <c r="B451" s="22" t="str">
        <f>IF(OR(使用指南!$E$30="",比赛操作!$C$10="",$E451=""),"",RANK($A451,$A$3:$A$514,1))</f>
        <v/>
      </c>
      <c r="C451" s="22" t="str">
        <f ca="1">IF(OR(使用指南!$E$30="",比赛操作!$C$10="",$E451=""),"",IF(比赛操作!$C$10="抽签编排",RAND(),ROW()-2))</f>
        <v/>
      </c>
      <c r="D451" s="22" t="str">
        <f ca="1" t="shared" si="405"/>
        <v/>
      </c>
      <c r="E451" s="31"/>
    </row>
    <row r="452" spans="1:5">
      <c r="A452" s="22" t="str">
        <f>IF(OR(使用指南!$E$30="",比赛操作!$C$10="",$E452=""),"",ROW())</f>
        <v/>
      </c>
      <c r="B452" s="22" t="str">
        <f>IF(OR(使用指南!$E$30="",比赛操作!$C$10="",$E452=""),"",RANK($A452,$A$3:$A$514,1))</f>
        <v/>
      </c>
      <c r="C452" s="22" t="str">
        <f ca="1">IF(OR(使用指南!$E$30="",比赛操作!$C$10="",$E452=""),"",IF(比赛操作!$C$10="抽签编排",RAND(),ROW()-2))</f>
        <v/>
      </c>
      <c r="D452" s="22" t="str">
        <f ca="1" t="shared" ref="D452:D514" si="443">IF(OR($C452="",$E452=""),"",RANK($C452,$C$3:$C$514,1))</f>
        <v/>
      </c>
      <c r="E452" s="31"/>
    </row>
    <row r="453" spans="1:5">
      <c r="A453" s="22" t="str">
        <f>IF(OR(使用指南!$E$30="",比赛操作!$C$10="",$E453=""),"",ROW())</f>
        <v/>
      </c>
      <c r="B453" s="22" t="str">
        <f>IF(OR(使用指南!$E$30="",比赛操作!$C$10="",$E453=""),"",RANK($A453,$A$3:$A$514,1))</f>
        <v/>
      </c>
      <c r="C453" s="22" t="str">
        <f ca="1">IF(OR(使用指南!$E$30="",比赛操作!$C$10="",$E453=""),"",IF(比赛操作!$C$10="抽签编排",RAND(),ROW()-2))</f>
        <v/>
      </c>
      <c r="D453" s="22" t="str">
        <f ca="1" t="shared" si="443"/>
        <v/>
      </c>
      <c r="E453" s="31"/>
    </row>
    <row r="454" spans="1:5">
      <c r="A454" s="22" t="str">
        <f>IF(OR(使用指南!$E$30="",比赛操作!$C$10="",$E454=""),"",ROW())</f>
        <v/>
      </c>
      <c r="B454" s="22" t="str">
        <f>IF(OR(使用指南!$E$30="",比赛操作!$C$10="",$E454=""),"",RANK($A454,$A$3:$A$514,1))</f>
        <v/>
      </c>
      <c r="C454" s="22" t="str">
        <f ca="1">IF(OR(使用指南!$E$30="",比赛操作!$C$10="",$E454=""),"",IF(比赛操作!$C$10="抽签编排",RAND(),ROW()-2))</f>
        <v/>
      </c>
      <c r="D454" s="22" t="str">
        <f ca="1" t="shared" si="443"/>
        <v/>
      </c>
      <c r="E454" s="31"/>
    </row>
    <row r="455" spans="1:5">
      <c r="A455" s="22" t="str">
        <f>IF(OR(使用指南!$E$30="",比赛操作!$C$10="",$E455=""),"",ROW())</f>
        <v/>
      </c>
      <c r="B455" s="22" t="str">
        <f>IF(OR(使用指南!$E$30="",比赛操作!$C$10="",$E455=""),"",RANK($A455,$A$3:$A$514,1))</f>
        <v/>
      </c>
      <c r="C455" s="22" t="str">
        <f ca="1">IF(OR(使用指南!$E$30="",比赛操作!$C$10="",$E455=""),"",IF(比赛操作!$C$10="抽签编排",RAND(),ROW()-2))</f>
        <v/>
      </c>
      <c r="D455" s="22" t="str">
        <f ca="1" t="shared" si="443"/>
        <v/>
      </c>
      <c r="E455" s="31"/>
    </row>
    <row r="456" spans="1:5">
      <c r="A456" s="22" t="str">
        <f>IF(OR(使用指南!$E$30="",比赛操作!$C$10="",$E456=""),"",ROW())</f>
        <v/>
      </c>
      <c r="B456" s="22" t="str">
        <f>IF(OR(使用指南!$E$30="",比赛操作!$C$10="",$E456=""),"",RANK($A456,$A$3:$A$514,1))</f>
        <v/>
      </c>
      <c r="C456" s="22" t="str">
        <f ca="1">IF(OR(使用指南!$E$30="",比赛操作!$C$10="",$E456=""),"",IF(比赛操作!$C$10="抽签编排",RAND(),ROW()-2))</f>
        <v/>
      </c>
      <c r="D456" s="22" t="str">
        <f ca="1" t="shared" si="443"/>
        <v/>
      </c>
      <c r="E456" s="31"/>
    </row>
    <row r="457" spans="1:5">
      <c r="A457" s="22" t="str">
        <f>IF(OR(使用指南!$E$30="",比赛操作!$C$10="",$E457=""),"",ROW())</f>
        <v/>
      </c>
      <c r="B457" s="22" t="str">
        <f>IF(OR(使用指南!$E$30="",比赛操作!$C$10="",$E457=""),"",RANK($A457,$A$3:$A$514,1))</f>
        <v/>
      </c>
      <c r="C457" s="22" t="str">
        <f ca="1">IF(OR(使用指南!$E$30="",比赛操作!$C$10="",$E457=""),"",IF(比赛操作!$C$10="抽签编排",RAND(),ROW()-2))</f>
        <v/>
      </c>
      <c r="D457" s="22" t="str">
        <f ca="1" t="shared" si="443"/>
        <v/>
      </c>
      <c r="E457" s="31"/>
    </row>
    <row r="458" spans="1:5">
      <c r="A458" s="22" t="str">
        <f>IF(OR(使用指南!$E$30="",比赛操作!$C$10="",$E458=""),"",ROW())</f>
        <v/>
      </c>
      <c r="B458" s="22" t="str">
        <f>IF(OR(使用指南!$E$30="",比赛操作!$C$10="",$E458=""),"",RANK($A458,$A$3:$A$514,1))</f>
        <v/>
      </c>
      <c r="C458" s="22" t="str">
        <f ca="1">IF(OR(使用指南!$E$30="",比赛操作!$C$10="",$E458=""),"",IF(比赛操作!$C$10="抽签编排",RAND(),ROW()-2))</f>
        <v/>
      </c>
      <c r="D458" s="22" t="str">
        <f ca="1" t="shared" si="443"/>
        <v/>
      </c>
      <c r="E458" s="31"/>
    </row>
    <row r="459" spans="1:5">
      <c r="A459" s="22" t="str">
        <f>IF(OR(使用指南!$E$30="",比赛操作!$C$10="",$E459=""),"",ROW())</f>
        <v/>
      </c>
      <c r="B459" s="22" t="str">
        <f>IF(OR(使用指南!$E$30="",比赛操作!$C$10="",$E459=""),"",RANK($A459,$A$3:$A$514,1))</f>
        <v/>
      </c>
      <c r="C459" s="22" t="str">
        <f ca="1">IF(OR(使用指南!$E$30="",比赛操作!$C$10="",$E459=""),"",IF(比赛操作!$C$10="抽签编排",RAND(),ROW()-2))</f>
        <v/>
      </c>
      <c r="D459" s="22" t="str">
        <f ca="1" t="shared" si="443"/>
        <v/>
      </c>
      <c r="E459" s="31"/>
    </row>
    <row r="460" spans="1:5">
      <c r="A460" s="22" t="str">
        <f>IF(OR(使用指南!$E$30="",比赛操作!$C$10="",$E460=""),"",ROW())</f>
        <v/>
      </c>
      <c r="B460" s="22" t="str">
        <f>IF(OR(使用指南!$E$30="",比赛操作!$C$10="",$E460=""),"",RANK($A460,$A$3:$A$514,1))</f>
        <v/>
      </c>
      <c r="C460" s="22" t="str">
        <f ca="1">IF(OR(使用指南!$E$30="",比赛操作!$C$10="",$E460=""),"",IF(比赛操作!$C$10="抽签编排",RAND(),ROW()-2))</f>
        <v/>
      </c>
      <c r="D460" s="22" t="str">
        <f ca="1" t="shared" si="443"/>
        <v/>
      </c>
      <c r="E460" s="31"/>
    </row>
    <row r="461" spans="1:5">
      <c r="A461" s="22" t="str">
        <f>IF(OR(使用指南!$E$30="",比赛操作!$C$10="",$E461=""),"",ROW())</f>
        <v/>
      </c>
      <c r="B461" s="22" t="str">
        <f>IF(OR(使用指南!$E$30="",比赛操作!$C$10="",$E461=""),"",RANK($A461,$A$3:$A$514,1))</f>
        <v/>
      </c>
      <c r="C461" s="22" t="str">
        <f ca="1">IF(OR(使用指南!$E$30="",比赛操作!$C$10="",$E461=""),"",IF(比赛操作!$C$10="抽签编排",RAND(),ROW()-2))</f>
        <v/>
      </c>
      <c r="D461" s="22" t="str">
        <f ca="1" t="shared" si="443"/>
        <v/>
      </c>
      <c r="E461" s="31"/>
    </row>
    <row r="462" spans="1:5">
      <c r="A462" s="22" t="str">
        <f>IF(OR(使用指南!$E$30="",比赛操作!$C$10="",$E462=""),"",ROW())</f>
        <v/>
      </c>
      <c r="B462" s="22" t="str">
        <f>IF(OR(使用指南!$E$30="",比赛操作!$C$10="",$E462=""),"",RANK($A462,$A$3:$A$514,1))</f>
        <v/>
      </c>
      <c r="C462" s="22" t="str">
        <f ca="1">IF(OR(使用指南!$E$30="",比赛操作!$C$10="",$E462=""),"",IF(比赛操作!$C$10="抽签编排",RAND(),ROW()-2))</f>
        <v/>
      </c>
      <c r="D462" s="22" t="str">
        <f ca="1" t="shared" si="443"/>
        <v/>
      </c>
      <c r="E462" s="31"/>
    </row>
    <row r="463" spans="1:5">
      <c r="A463" s="22" t="str">
        <f>IF(OR(使用指南!$E$30="",比赛操作!$C$10="",$E463=""),"",ROW())</f>
        <v/>
      </c>
      <c r="B463" s="22" t="str">
        <f>IF(OR(使用指南!$E$30="",比赛操作!$C$10="",$E463=""),"",RANK($A463,$A$3:$A$514,1))</f>
        <v/>
      </c>
      <c r="C463" s="22" t="str">
        <f ca="1">IF(OR(使用指南!$E$30="",比赛操作!$C$10="",$E463=""),"",IF(比赛操作!$C$10="抽签编排",RAND(),ROW()-2))</f>
        <v/>
      </c>
      <c r="D463" s="22" t="str">
        <f ca="1" t="shared" si="443"/>
        <v/>
      </c>
      <c r="E463" s="31"/>
    </row>
    <row r="464" spans="1:5">
      <c r="A464" s="22" t="str">
        <f>IF(OR(使用指南!$E$30="",比赛操作!$C$10="",$E464=""),"",ROW())</f>
        <v/>
      </c>
      <c r="B464" s="22" t="str">
        <f>IF(OR(使用指南!$E$30="",比赛操作!$C$10="",$E464=""),"",RANK($A464,$A$3:$A$514,1))</f>
        <v/>
      </c>
      <c r="C464" s="22" t="str">
        <f ca="1">IF(OR(使用指南!$E$30="",比赛操作!$C$10="",$E464=""),"",IF(比赛操作!$C$10="抽签编排",RAND(),ROW()-2))</f>
        <v/>
      </c>
      <c r="D464" s="22" t="str">
        <f ca="1" t="shared" si="443"/>
        <v/>
      </c>
      <c r="E464" s="31"/>
    </row>
    <row r="465" spans="1:5">
      <c r="A465" s="22" t="str">
        <f>IF(OR(使用指南!$E$30="",比赛操作!$C$10="",$E465=""),"",ROW())</f>
        <v/>
      </c>
      <c r="B465" s="22" t="str">
        <f>IF(OR(使用指南!$E$30="",比赛操作!$C$10="",$E465=""),"",RANK($A465,$A$3:$A$514,1))</f>
        <v/>
      </c>
      <c r="C465" s="22" t="str">
        <f ca="1">IF(OR(使用指南!$E$30="",比赛操作!$C$10="",$E465=""),"",IF(比赛操作!$C$10="抽签编排",RAND(),ROW()-2))</f>
        <v/>
      </c>
      <c r="D465" s="22" t="str">
        <f ca="1" t="shared" si="443"/>
        <v/>
      </c>
      <c r="E465" s="31"/>
    </row>
    <row r="466" spans="1:5">
      <c r="A466" s="22" t="str">
        <f>IF(OR(使用指南!$E$30="",比赛操作!$C$10="",$E466=""),"",ROW())</f>
        <v/>
      </c>
      <c r="B466" s="22" t="str">
        <f>IF(OR(使用指南!$E$30="",比赛操作!$C$10="",$E466=""),"",RANK($A466,$A$3:$A$514,1))</f>
        <v/>
      </c>
      <c r="C466" s="22" t="str">
        <f ca="1">IF(OR(使用指南!$E$30="",比赛操作!$C$10="",$E466=""),"",IF(比赛操作!$C$10="抽签编排",RAND(),ROW()-2))</f>
        <v/>
      </c>
      <c r="D466" s="22" t="str">
        <f ca="1" t="shared" si="443"/>
        <v/>
      </c>
      <c r="E466" s="31"/>
    </row>
    <row r="467" spans="1:5">
      <c r="A467" s="22" t="str">
        <f>IF(OR(使用指南!$E$30="",比赛操作!$C$10="",$E467=""),"",ROW())</f>
        <v/>
      </c>
      <c r="B467" s="22" t="str">
        <f>IF(OR(使用指南!$E$30="",比赛操作!$C$10="",$E467=""),"",RANK($A467,$A$3:$A$514,1))</f>
        <v/>
      </c>
      <c r="C467" s="22" t="str">
        <f ca="1">IF(OR(使用指南!$E$30="",比赛操作!$C$10="",$E467=""),"",IF(比赛操作!$C$10="抽签编排",RAND(),ROW()-2))</f>
        <v/>
      </c>
      <c r="D467" s="22" t="str">
        <f ca="1" t="shared" si="443"/>
        <v/>
      </c>
      <c r="E467" s="31"/>
    </row>
    <row r="468" spans="1:5">
      <c r="A468" s="22" t="str">
        <f>IF(OR(使用指南!$E$30="",比赛操作!$C$10="",$E468=""),"",ROW())</f>
        <v/>
      </c>
      <c r="B468" s="22" t="str">
        <f>IF(OR(使用指南!$E$30="",比赛操作!$C$10="",$E468=""),"",RANK($A468,$A$3:$A$514,1))</f>
        <v/>
      </c>
      <c r="C468" s="22" t="str">
        <f ca="1">IF(OR(使用指南!$E$30="",比赛操作!$C$10="",$E468=""),"",IF(比赛操作!$C$10="抽签编排",RAND(),ROW()-2))</f>
        <v/>
      </c>
      <c r="D468" s="22" t="str">
        <f ca="1" t="shared" si="443"/>
        <v/>
      </c>
      <c r="E468" s="31"/>
    </row>
    <row r="469" spans="1:5">
      <c r="A469" s="22" t="str">
        <f>IF(OR(使用指南!$E$30="",比赛操作!$C$10="",$E469=""),"",ROW())</f>
        <v/>
      </c>
      <c r="B469" s="22" t="str">
        <f>IF(OR(使用指南!$E$30="",比赛操作!$C$10="",$E469=""),"",RANK($A469,$A$3:$A$514,1))</f>
        <v/>
      </c>
      <c r="C469" s="22" t="str">
        <f ca="1">IF(OR(使用指南!$E$30="",比赛操作!$C$10="",$E469=""),"",IF(比赛操作!$C$10="抽签编排",RAND(),ROW()-2))</f>
        <v/>
      </c>
      <c r="D469" s="22" t="str">
        <f ca="1" t="shared" si="443"/>
        <v/>
      </c>
      <c r="E469" s="31"/>
    </row>
    <row r="470" spans="1:5">
      <c r="A470" s="22" t="str">
        <f>IF(OR(使用指南!$E$30="",比赛操作!$C$10="",$E470=""),"",ROW())</f>
        <v/>
      </c>
      <c r="B470" s="22" t="str">
        <f>IF(OR(使用指南!$E$30="",比赛操作!$C$10="",$E470=""),"",RANK($A470,$A$3:$A$514,1))</f>
        <v/>
      </c>
      <c r="C470" s="22" t="str">
        <f ca="1">IF(OR(使用指南!$E$30="",比赛操作!$C$10="",$E470=""),"",IF(比赛操作!$C$10="抽签编排",RAND(),ROW()-2))</f>
        <v/>
      </c>
      <c r="D470" s="22" t="str">
        <f ca="1" t="shared" si="443"/>
        <v/>
      </c>
      <c r="E470" s="31"/>
    </row>
    <row r="471" spans="1:5">
      <c r="A471" s="22" t="str">
        <f>IF(OR(使用指南!$E$30="",比赛操作!$C$10="",$E471=""),"",ROW())</f>
        <v/>
      </c>
      <c r="B471" s="22" t="str">
        <f>IF(OR(使用指南!$E$30="",比赛操作!$C$10="",$E471=""),"",RANK($A471,$A$3:$A$514,1))</f>
        <v/>
      </c>
      <c r="C471" s="22" t="str">
        <f ca="1">IF(OR(使用指南!$E$30="",比赛操作!$C$10="",$E471=""),"",IF(比赛操作!$C$10="抽签编排",RAND(),ROW()-2))</f>
        <v/>
      </c>
      <c r="D471" s="22" t="str">
        <f ca="1" t="shared" si="443"/>
        <v/>
      </c>
      <c r="E471" s="31"/>
    </row>
    <row r="472" spans="1:5">
      <c r="A472" s="22" t="str">
        <f>IF(OR(使用指南!$E$30="",比赛操作!$C$10="",$E472=""),"",ROW())</f>
        <v/>
      </c>
      <c r="B472" s="22" t="str">
        <f>IF(OR(使用指南!$E$30="",比赛操作!$C$10="",$E472=""),"",RANK($A472,$A$3:$A$514,1))</f>
        <v/>
      </c>
      <c r="C472" s="22" t="str">
        <f ca="1">IF(OR(使用指南!$E$30="",比赛操作!$C$10="",$E472=""),"",IF(比赛操作!$C$10="抽签编排",RAND(),ROW()-2))</f>
        <v/>
      </c>
      <c r="D472" s="22" t="str">
        <f ca="1" t="shared" si="443"/>
        <v/>
      </c>
      <c r="E472" s="31"/>
    </row>
    <row r="473" spans="1:5">
      <c r="A473" s="22" t="str">
        <f>IF(OR(使用指南!$E$30="",比赛操作!$C$10="",$E473=""),"",ROW())</f>
        <v/>
      </c>
      <c r="B473" s="22" t="str">
        <f>IF(OR(使用指南!$E$30="",比赛操作!$C$10="",$E473=""),"",RANK($A473,$A$3:$A$514,1))</f>
        <v/>
      </c>
      <c r="C473" s="22" t="str">
        <f ca="1">IF(OR(使用指南!$E$30="",比赛操作!$C$10="",$E473=""),"",IF(比赛操作!$C$10="抽签编排",RAND(),ROW()-2))</f>
        <v/>
      </c>
      <c r="D473" s="22" t="str">
        <f ca="1" t="shared" si="443"/>
        <v/>
      </c>
      <c r="E473" s="31"/>
    </row>
    <row r="474" spans="1:5">
      <c r="A474" s="22" t="str">
        <f>IF(OR(使用指南!$E$30="",比赛操作!$C$10="",$E474=""),"",ROW())</f>
        <v/>
      </c>
      <c r="B474" s="22" t="str">
        <f>IF(OR(使用指南!$E$30="",比赛操作!$C$10="",$E474=""),"",RANK($A474,$A$3:$A$514,1))</f>
        <v/>
      </c>
      <c r="C474" s="22" t="str">
        <f ca="1">IF(OR(使用指南!$E$30="",比赛操作!$C$10="",$E474=""),"",IF(比赛操作!$C$10="抽签编排",RAND(),ROW()-2))</f>
        <v/>
      </c>
      <c r="D474" s="22" t="str">
        <f ca="1" t="shared" si="443"/>
        <v/>
      </c>
      <c r="E474" s="31"/>
    </row>
    <row r="475" spans="1:5">
      <c r="A475" s="22" t="str">
        <f>IF(OR(使用指南!$E$30="",比赛操作!$C$10="",$E475=""),"",ROW())</f>
        <v/>
      </c>
      <c r="B475" s="22" t="str">
        <f>IF(OR(使用指南!$E$30="",比赛操作!$C$10="",$E475=""),"",RANK($A475,$A$3:$A$514,1))</f>
        <v/>
      </c>
      <c r="C475" s="22" t="str">
        <f ca="1">IF(OR(使用指南!$E$30="",比赛操作!$C$10="",$E475=""),"",IF(比赛操作!$C$10="抽签编排",RAND(),ROW()-2))</f>
        <v/>
      </c>
      <c r="D475" s="22" t="str">
        <f ca="1" t="shared" si="443"/>
        <v/>
      </c>
      <c r="E475" s="31"/>
    </row>
    <row r="476" spans="1:5">
      <c r="A476" s="22" t="str">
        <f>IF(OR(使用指南!$E$30="",比赛操作!$C$10="",$E476=""),"",ROW())</f>
        <v/>
      </c>
      <c r="B476" s="22" t="str">
        <f>IF(OR(使用指南!$E$30="",比赛操作!$C$10="",$E476=""),"",RANK($A476,$A$3:$A$514,1))</f>
        <v/>
      </c>
      <c r="C476" s="22" t="str">
        <f ca="1">IF(OR(使用指南!$E$30="",比赛操作!$C$10="",$E476=""),"",IF(比赛操作!$C$10="抽签编排",RAND(),ROW()-2))</f>
        <v/>
      </c>
      <c r="D476" s="22" t="str">
        <f ca="1" t="shared" si="443"/>
        <v/>
      </c>
      <c r="E476" s="31"/>
    </row>
    <row r="477" spans="1:5">
      <c r="A477" s="22" t="str">
        <f>IF(OR(使用指南!$E$30="",比赛操作!$C$10="",$E477=""),"",ROW())</f>
        <v/>
      </c>
      <c r="B477" s="22" t="str">
        <f>IF(OR(使用指南!$E$30="",比赛操作!$C$10="",$E477=""),"",RANK($A477,$A$3:$A$514,1))</f>
        <v/>
      </c>
      <c r="C477" s="22" t="str">
        <f ca="1">IF(OR(使用指南!$E$30="",比赛操作!$C$10="",$E477=""),"",IF(比赛操作!$C$10="抽签编排",RAND(),ROW()-2))</f>
        <v/>
      </c>
      <c r="D477" s="22" t="str">
        <f ca="1" t="shared" si="443"/>
        <v/>
      </c>
      <c r="E477" s="31"/>
    </row>
    <row r="478" spans="1:5">
      <c r="A478" s="22" t="str">
        <f>IF(OR(使用指南!$E$30="",比赛操作!$C$10="",$E478=""),"",ROW())</f>
        <v/>
      </c>
      <c r="B478" s="22" t="str">
        <f>IF(OR(使用指南!$E$30="",比赛操作!$C$10="",$E478=""),"",RANK($A478,$A$3:$A$514,1))</f>
        <v/>
      </c>
      <c r="C478" s="22" t="str">
        <f ca="1">IF(OR(使用指南!$E$30="",比赛操作!$C$10="",$E478=""),"",IF(比赛操作!$C$10="抽签编排",RAND(),ROW()-2))</f>
        <v/>
      </c>
      <c r="D478" s="22" t="str">
        <f ca="1" t="shared" si="443"/>
        <v/>
      </c>
      <c r="E478" s="31"/>
    </row>
    <row r="479" spans="1:5">
      <c r="A479" s="22" t="str">
        <f>IF(OR(使用指南!$E$30="",比赛操作!$C$10="",$E479=""),"",ROW())</f>
        <v/>
      </c>
      <c r="B479" s="22" t="str">
        <f>IF(OR(使用指南!$E$30="",比赛操作!$C$10="",$E479=""),"",RANK($A479,$A$3:$A$514,1))</f>
        <v/>
      </c>
      <c r="C479" s="22" t="str">
        <f ca="1">IF(OR(使用指南!$E$30="",比赛操作!$C$10="",$E479=""),"",IF(比赛操作!$C$10="抽签编排",RAND(),ROW()-2))</f>
        <v/>
      </c>
      <c r="D479" s="22" t="str">
        <f ca="1" t="shared" si="443"/>
        <v/>
      </c>
      <c r="E479" s="31"/>
    </row>
    <row r="480" spans="1:5">
      <c r="A480" s="22" t="str">
        <f>IF(OR(使用指南!$E$30="",比赛操作!$C$10="",$E480=""),"",ROW())</f>
        <v/>
      </c>
      <c r="B480" s="22" t="str">
        <f>IF(OR(使用指南!$E$30="",比赛操作!$C$10="",$E480=""),"",RANK($A480,$A$3:$A$514,1))</f>
        <v/>
      </c>
      <c r="C480" s="22" t="str">
        <f ca="1">IF(OR(使用指南!$E$30="",比赛操作!$C$10="",$E480=""),"",IF(比赛操作!$C$10="抽签编排",RAND(),ROW()-2))</f>
        <v/>
      </c>
      <c r="D480" s="22" t="str">
        <f ca="1" t="shared" si="443"/>
        <v/>
      </c>
      <c r="E480" s="31"/>
    </row>
    <row r="481" spans="1:5">
      <c r="A481" s="22" t="str">
        <f>IF(OR(使用指南!$E$30="",比赛操作!$C$10="",$E481=""),"",ROW())</f>
        <v/>
      </c>
      <c r="B481" s="22" t="str">
        <f>IF(OR(使用指南!$E$30="",比赛操作!$C$10="",$E481=""),"",RANK($A481,$A$3:$A$514,1))</f>
        <v/>
      </c>
      <c r="C481" s="22" t="str">
        <f ca="1">IF(OR(使用指南!$E$30="",比赛操作!$C$10="",$E481=""),"",IF(比赛操作!$C$10="抽签编排",RAND(),ROW()-2))</f>
        <v/>
      </c>
      <c r="D481" s="22" t="str">
        <f ca="1" t="shared" si="443"/>
        <v/>
      </c>
      <c r="E481" s="31"/>
    </row>
    <row r="482" spans="1:5">
      <c r="A482" s="22" t="str">
        <f>IF(OR(使用指南!$E$30="",比赛操作!$C$10="",$E482=""),"",ROW())</f>
        <v/>
      </c>
      <c r="B482" s="22" t="str">
        <f>IF(OR(使用指南!$E$30="",比赛操作!$C$10="",$E482=""),"",RANK($A482,$A$3:$A$514,1))</f>
        <v/>
      </c>
      <c r="C482" s="22" t="str">
        <f ca="1">IF(OR(使用指南!$E$30="",比赛操作!$C$10="",$E482=""),"",IF(比赛操作!$C$10="抽签编排",RAND(),ROW()-2))</f>
        <v/>
      </c>
      <c r="D482" s="22" t="str">
        <f ca="1" t="shared" si="443"/>
        <v/>
      </c>
      <c r="E482" s="31"/>
    </row>
    <row r="483" spans="1:5">
      <c r="A483" s="22" t="str">
        <f>IF(OR(使用指南!$E$30="",比赛操作!$C$10="",$E483=""),"",ROW())</f>
        <v/>
      </c>
      <c r="B483" s="22" t="str">
        <f>IF(OR(使用指南!$E$30="",比赛操作!$C$10="",$E483=""),"",RANK($A483,$A$3:$A$514,1))</f>
        <v/>
      </c>
      <c r="C483" s="22" t="str">
        <f ca="1">IF(OR(使用指南!$E$30="",比赛操作!$C$10="",$E483=""),"",IF(比赛操作!$C$10="抽签编排",RAND(),ROW()-2))</f>
        <v/>
      </c>
      <c r="D483" s="22" t="str">
        <f ca="1" t="shared" si="443"/>
        <v/>
      </c>
      <c r="E483" s="31"/>
    </row>
    <row r="484" spans="1:5">
      <c r="A484" s="22" t="str">
        <f>IF(OR(使用指南!$E$30="",比赛操作!$C$10="",$E484=""),"",ROW())</f>
        <v/>
      </c>
      <c r="B484" s="22" t="str">
        <f>IF(OR(使用指南!$E$30="",比赛操作!$C$10="",$E484=""),"",RANK($A484,$A$3:$A$514,1))</f>
        <v/>
      </c>
      <c r="C484" s="22" t="str">
        <f ca="1">IF(OR(使用指南!$E$30="",比赛操作!$C$10="",$E484=""),"",IF(比赛操作!$C$10="抽签编排",RAND(),ROW()-2))</f>
        <v/>
      </c>
      <c r="D484" s="22" t="str">
        <f ca="1" t="shared" si="443"/>
        <v/>
      </c>
      <c r="E484" s="31"/>
    </row>
    <row r="485" spans="1:5">
      <c r="A485" s="22" t="str">
        <f>IF(OR(使用指南!$E$30="",比赛操作!$C$10="",$E485=""),"",ROW())</f>
        <v/>
      </c>
      <c r="B485" s="22" t="str">
        <f>IF(OR(使用指南!$E$30="",比赛操作!$C$10="",$E485=""),"",RANK($A485,$A$3:$A$514,1))</f>
        <v/>
      </c>
      <c r="C485" s="22" t="str">
        <f ca="1">IF(OR(使用指南!$E$30="",比赛操作!$C$10="",$E485=""),"",IF(比赛操作!$C$10="抽签编排",RAND(),ROW()-2))</f>
        <v/>
      </c>
      <c r="D485" s="22" t="str">
        <f ca="1" t="shared" si="443"/>
        <v/>
      </c>
      <c r="E485" s="31"/>
    </row>
    <row r="486" spans="1:5">
      <c r="A486" s="22" t="str">
        <f>IF(OR(使用指南!$E$30="",比赛操作!$C$10="",$E486=""),"",ROW())</f>
        <v/>
      </c>
      <c r="B486" s="22" t="str">
        <f>IF(OR(使用指南!$E$30="",比赛操作!$C$10="",$E486=""),"",RANK($A486,$A$3:$A$514,1))</f>
        <v/>
      </c>
      <c r="C486" s="22" t="str">
        <f ca="1">IF(OR(使用指南!$E$30="",比赛操作!$C$10="",$E486=""),"",IF(比赛操作!$C$10="抽签编排",RAND(),ROW()-2))</f>
        <v/>
      </c>
      <c r="D486" s="22" t="str">
        <f ca="1" t="shared" si="443"/>
        <v/>
      </c>
      <c r="E486" s="31"/>
    </row>
    <row r="487" spans="1:5">
      <c r="A487" s="22" t="str">
        <f>IF(OR(使用指南!$E$30="",比赛操作!$C$10="",$E487=""),"",ROW())</f>
        <v/>
      </c>
      <c r="B487" s="22" t="str">
        <f>IF(OR(使用指南!$E$30="",比赛操作!$C$10="",$E487=""),"",RANK($A487,$A$3:$A$514,1))</f>
        <v/>
      </c>
      <c r="C487" s="22" t="str">
        <f ca="1">IF(OR(使用指南!$E$30="",比赛操作!$C$10="",$E487=""),"",IF(比赛操作!$C$10="抽签编排",RAND(),ROW()-2))</f>
        <v/>
      </c>
      <c r="D487" s="22" t="str">
        <f ca="1" t="shared" si="443"/>
        <v/>
      </c>
      <c r="E487" s="31"/>
    </row>
    <row r="488" spans="1:5">
      <c r="A488" s="22" t="str">
        <f>IF(OR(使用指南!$E$30="",比赛操作!$C$10="",$E488=""),"",ROW())</f>
        <v/>
      </c>
      <c r="B488" s="22" t="str">
        <f>IF(OR(使用指南!$E$30="",比赛操作!$C$10="",$E488=""),"",RANK($A488,$A$3:$A$514,1))</f>
        <v/>
      </c>
      <c r="C488" s="22" t="str">
        <f ca="1">IF(OR(使用指南!$E$30="",比赛操作!$C$10="",$E488=""),"",IF(比赛操作!$C$10="抽签编排",RAND(),ROW()-2))</f>
        <v/>
      </c>
      <c r="D488" s="22" t="str">
        <f ca="1" t="shared" si="443"/>
        <v/>
      </c>
      <c r="E488" s="31"/>
    </row>
    <row r="489" spans="1:5">
      <c r="A489" s="22" t="str">
        <f>IF(OR(使用指南!$E$30="",比赛操作!$C$10="",$E489=""),"",ROW())</f>
        <v/>
      </c>
      <c r="B489" s="22" t="str">
        <f>IF(OR(使用指南!$E$30="",比赛操作!$C$10="",$E489=""),"",RANK($A489,$A$3:$A$514,1))</f>
        <v/>
      </c>
      <c r="C489" s="22" t="str">
        <f ca="1">IF(OR(使用指南!$E$30="",比赛操作!$C$10="",$E489=""),"",IF(比赛操作!$C$10="抽签编排",RAND(),ROW()-2))</f>
        <v/>
      </c>
      <c r="D489" s="22" t="str">
        <f ca="1" t="shared" si="443"/>
        <v/>
      </c>
      <c r="E489" s="31"/>
    </row>
    <row r="490" spans="1:5">
      <c r="A490" s="22" t="str">
        <f>IF(OR(使用指南!$E$30="",比赛操作!$C$10="",$E490=""),"",ROW())</f>
        <v/>
      </c>
      <c r="B490" s="22" t="str">
        <f>IF(OR(使用指南!$E$30="",比赛操作!$C$10="",$E490=""),"",RANK($A490,$A$3:$A$514,1))</f>
        <v/>
      </c>
      <c r="C490" s="22" t="str">
        <f ca="1">IF(OR(使用指南!$E$30="",比赛操作!$C$10="",$E490=""),"",IF(比赛操作!$C$10="抽签编排",RAND(),ROW()-2))</f>
        <v/>
      </c>
      <c r="D490" s="22" t="str">
        <f ca="1" t="shared" si="443"/>
        <v/>
      </c>
      <c r="E490" s="31"/>
    </row>
    <row r="491" spans="1:5">
      <c r="A491" s="22" t="str">
        <f>IF(OR(使用指南!$E$30="",比赛操作!$C$10="",$E491=""),"",ROW())</f>
        <v/>
      </c>
      <c r="B491" s="22" t="str">
        <f>IF(OR(使用指南!$E$30="",比赛操作!$C$10="",$E491=""),"",RANK($A491,$A$3:$A$514,1))</f>
        <v/>
      </c>
      <c r="C491" s="22" t="str">
        <f ca="1">IF(OR(使用指南!$E$30="",比赛操作!$C$10="",$E491=""),"",IF(比赛操作!$C$10="抽签编排",RAND(),ROW()-2))</f>
        <v/>
      </c>
      <c r="D491" s="22" t="str">
        <f ca="1" t="shared" si="443"/>
        <v/>
      </c>
      <c r="E491" s="31"/>
    </row>
    <row r="492" spans="1:5">
      <c r="A492" s="22" t="str">
        <f>IF(OR(使用指南!$E$30="",比赛操作!$C$10="",$E492=""),"",ROW())</f>
        <v/>
      </c>
      <c r="B492" s="22" t="str">
        <f>IF(OR(使用指南!$E$30="",比赛操作!$C$10="",$E492=""),"",RANK($A492,$A$3:$A$514,1))</f>
        <v/>
      </c>
      <c r="C492" s="22" t="str">
        <f ca="1">IF(OR(使用指南!$E$30="",比赛操作!$C$10="",$E492=""),"",IF(比赛操作!$C$10="抽签编排",RAND(),ROW()-2))</f>
        <v/>
      </c>
      <c r="D492" s="22" t="str">
        <f ca="1" t="shared" si="443"/>
        <v/>
      </c>
      <c r="E492" s="31"/>
    </row>
    <row r="493" spans="1:5">
      <c r="A493" s="22" t="str">
        <f>IF(OR(使用指南!$E$30="",比赛操作!$C$10="",$E493=""),"",ROW())</f>
        <v/>
      </c>
      <c r="B493" s="22" t="str">
        <f>IF(OR(使用指南!$E$30="",比赛操作!$C$10="",$E493=""),"",RANK($A493,$A$3:$A$514,1))</f>
        <v/>
      </c>
      <c r="C493" s="22" t="str">
        <f ca="1">IF(OR(使用指南!$E$30="",比赛操作!$C$10="",$E493=""),"",IF(比赛操作!$C$10="抽签编排",RAND(),ROW()-2))</f>
        <v/>
      </c>
      <c r="D493" s="22" t="str">
        <f ca="1" t="shared" si="443"/>
        <v/>
      </c>
      <c r="E493" s="31"/>
    </row>
    <row r="494" spans="1:5">
      <c r="A494" s="22" t="str">
        <f>IF(OR(使用指南!$E$30="",比赛操作!$C$10="",$E494=""),"",ROW())</f>
        <v/>
      </c>
      <c r="B494" s="22" t="str">
        <f>IF(OR(使用指南!$E$30="",比赛操作!$C$10="",$E494=""),"",RANK($A494,$A$3:$A$514,1))</f>
        <v/>
      </c>
      <c r="C494" s="22" t="str">
        <f ca="1">IF(OR(使用指南!$E$30="",比赛操作!$C$10="",$E494=""),"",IF(比赛操作!$C$10="抽签编排",RAND(),ROW()-2))</f>
        <v/>
      </c>
      <c r="D494" s="22" t="str">
        <f ca="1" t="shared" si="443"/>
        <v/>
      </c>
      <c r="E494" s="31"/>
    </row>
    <row r="495" spans="1:5">
      <c r="A495" s="22" t="str">
        <f>IF(OR(使用指南!$E$30="",比赛操作!$C$10="",$E495=""),"",ROW())</f>
        <v/>
      </c>
      <c r="B495" s="22" t="str">
        <f>IF(OR(使用指南!$E$30="",比赛操作!$C$10="",$E495=""),"",RANK($A495,$A$3:$A$514,1))</f>
        <v/>
      </c>
      <c r="C495" s="22" t="str">
        <f ca="1">IF(OR(使用指南!$E$30="",比赛操作!$C$10="",$E495=""),"",IF(比赛操作!$C$10="抽签编排",RAND(),ROW()-2))</f>
        <v/>
      </c>
      <c r="D495" s="22" t="str">
        <f ca="1" t="shared" si="443"/>
        <v/>
      </c>
      <c r="E495" s="31"/>
    </row>
    <row r="496" spans="1:5">
      <c r="A496" s="22" t="str">
        <f>IF(OR(使用指南!$E$30="",比赛操作!$C$10="",$E496=""),"",ROW())</f>
        <v/>
      </c>
      <c r="B496" s="22" t="str">
        <f>IF(OR(使用指南!$E$30="",比赛操作!$C$10="",$E496=""),"",RANK($A496,$A$3:$A$514,1))</f>
        <v/>
      </c>
      <c r="C496" s="22" t="str">
        <f ca="1">IF(OR(使用指南!$E$30="",比赛操作!$C$10="",$E496=""),"",IF(比赛操作!$C$10="抽签编排",RAND(),ROW()-2))</f>
        <v/>
      </c>
      <c r="D496" s="22" t="str">
        <f ca="1" t="shared" si="443"/>
        <v/>
      </c>
      <c r="E496" s="31"/>
    </row>
    <row r="497" spans="1:5">
      <c r="A497" s="22" t="str">
        <f>IF(OR(使用指南!$E$30="",比赛操作!$C$10="",$E497=""),"",ROW())</f>
        <v/>
      </c>
      <c r="B497" s="22" t="str">
        <f>IF(OR(使用指南!$E$30="",比赛操作!$C$10="",$E497=""),"",RANK($A497,$A$3:$A$514,1))</f>
        <v/>
      </c>
      <c r="C497" s="22" t="str">
        <f ca="1">IF(OR(使用指南!$E$30="",比赛操作!$C$10="",$E497=""),"",IF(比赛操作!$C$10="抽签编排",RAND(),ROW()-2))</f>
        <v/>
      </c>
      <c r="D497" s="22" t="str">
        <f ca="1" t="shared" si="443"/>
        <v/>
      </c>
      <c r="E497" s="31"/>
    </row>
    <row r="498" spans="1:5">
      <c r="A498" s="22" t="str">
        <f>IF(OR(使用指南!$E$30="",比赛操作!$C$10="",$E498=""),"",ROW())</f>
        <v/>
      </c>
      <c r="B498" s="22" t="str">
        <f>IF(OR(使用指南!$E$30="",比赛操作!$C$10="",$E498=""),"",RANK($A498,$A$3:$A$514,1))</f>
        <v/>
      </c>
      <c r="C498" s="22" t="str">
        <f ca="1">IF(OR(使用指南!$E$30="",比赛操作!$C$10="",$E498=""),"",IF(比赛操作!$C$10="抽签编排",RAND(),ROW()-2))</f>
        <v/>
      </c>
      <c r="D498" s="22" t="str">
        <f ca="1" t="shared" si="443"/>
        <v/>
      </c>
      <c r="E498" s="31"/>
    </row>
    <row r="499" spans="1:5">
      <c r="A499" s="22" t="str">
        <f>IF(OR(使用指南!$E$30="",比赛操作!$C$10="",$E499=""),"",ROW())</f>
        <v/>
      </c>
      <c r="B499" s="22" t="str">
        <f>IF(OR(使用指南!$E$30="",比赛操作!$C$10="",$E499=""),"",RANK($A499,$A$3:$A$514,1))</f>
        <v/>
      </c>
      <c r="C499" s="22" t="str">
        <f ca="1">IF(OR(使用指南!$E$30="",比赛操作!$C$10="",$E499=""),"",IF(比赛操作!$C$10="抽签编排",RAND(),ROW()-2))</f>
        <v/>
      </c>
      <c r="D499" s="22" t="str">
        <f ca="1" t="shared" si="443"/>
        <v/>
      </c>
      <c r="E499" s="31"/>
    </row>
    <row r="500" spans="1:5">
      <c r="A500" s="22" t="str">
        <f>IF(OR(使用指南!$E$30="",比赛操作!$C$10="",$E500=""),"",ROW())</f>
        <v/>
      </c>
      <c r="B500" s="22" t="str">
        <f>IF(OR(使用指南!$E$30="",比赛操作!$C$10="",$E500=""),"",RANK($A500,$A$3:$A$514,1))</f>
        <v/>
      </c>
      <c r="C500" s="22" t="str">
        <f ca="1">IF(OR(使用指南!$E$30="",比赛操作!$C$10="",$E500=""),"",IF(比赛操作!$C$10="抽签编排",RAND(),ROW()-2))</f>
        <v/>
      </c>
      <c r="D500" s="22" t="str">
        <f ca="1" t="shared" si="443"/>
        <v/>
      </c>
      <c r="E500" s="31"/>
    </row>
    <row r="501" spans="1:5">
      <c r="A501" s="22" t="str">
        <f>IF(OR(使用指南!$E$30="",比赛操作!$C$10="",$E501=""),"",ROW())</f>
        <v/>
      </c>
      <c r="B501" s="22" t="str">
        <f>IF(OR(使用指南!$E$30="",比赛操作!$C$10="",$E501=""),"",RANK($A501,$A$3:$A$514,1))</f>
        <v/>
      </c>
      <c r="C501" s="22" t="str">
        <f ca="1">IF(OR(使用指南!$E$30="",比赛操作!$C$10="",$E501=""),"",IF(比赛操作!$C$10="抽签编排",RAND(),ROW()-2))</f>
        <v/>
      </c>
      <c r="D501" s="22" t="str">
        <f ca="1" t="shared" si="443"/>
        <v/>
      </c>
      <c r="E501" s="31"/>
    </row>
    <row r="502" spans="1:5">
      <c r="A502" s="22" t="str">
        <f>IF(OR(使用指南!$E$30="",比赛操作!$C$10="",$E502=""),"",ROW())</f>
        <v/>
      </c>
      <c r="B502" s="22" t="str">
        <f>IF(OR(使用指南!$E$30="",比赛操作!$C$10="",$E502=""),"",RANK($A502,$A$3:$A$514,1))</f>
        <v/>
      </c>
      <c r="C502" s="22" t="str">
        <f ca="1">IF(OR(使用指南!$E$30="",比赛操作!$C$10="",$E502=""),"",IF(比赛操作!$C$10="抽签编排",RAND(),ROW()-2))</f>
        <v/>
      </c>
      <c r="D502" s="22" t="str">
        <f ca="1" t="shared" si="443"/>
        <v/>
      </c>
      <c r="E502" s="31"/>
    </row>
    <row r="503" spans="1:5">
      <c r="A503" s="22" t="str">
        <f>IF(OR(使用指南!$E$30="",比赛操作!$C$10="",$E503=""),"",ROW())</f>
        <v/>
      </c>
      <c r="B503" s="22" t="str">
        <f>IF(OR(使用指南!$E$30="",比赛操作!$C$10="",$E503=""),"",RANK($A503,$A$3:$A$514,1))</f>
        <v/>
      </c>
      <c r="C503" s="22" t="str">
        <f ca="1">IF(OR(使用指南!$E$30="",比赛操作!$C$10="",$E503=""),"",IF(比赛操作!$C$10="抽签编排",RAND(),ROW()-2))</f>
        <v/>
      </c>
      <c r="D503" s="22" t="str">
        <f ca="1" t="shared" si="443"/>
        <v/>
      </c>
      <c r="E503" s="31"/>
    </row>
    <row r="504" spans="1:5">
      <c r="A504" s="22" t="str">
        <f>IF(OR(使用指南!$E$30="",比赛操作!$C$10="",$E504=""),"",ROW())</f>
        <v/>
      </c>
      <c r="B504" s="22" t="str">
        <f>IF(OR(使用指南!$E$30="",比赛操作!$C$10="",$E504=""),"",RANK($A504,$A$3:$A$514,1))</f>
        <v/>
      </c>
      <c r="C504" s="22" t="str">
        <f ca="1">IF(OR(使用指南!$E$30="",比赛操作!$C$10="",$E504=""),"",IF(比赛操作!$C$10="抽签编排",RAND(),ROW()-2))</f>
        <v/>
      </c>
      <c r="D504" s="22" t="str">
        <f ca="1" t="shared" si="443"/>
        <v/>
      </c>
      <c r="E504" s="31"/>
    </row>
    <row r="505" spans="1:5">
      <c r="A505" s="22" t="str">
        <f>IF(OR(使用指南!$E$30="",比赛操作!$C$10="",$E505=""),"",ROW())</f>
        <v/>
      </c>
      <c r="B505" s="22" t="str">
        <f>IF(OR(使用指南!$E$30="",比赛操作!$C$10="",$E505=""),"",RANK($A505,$A$3:$A$514,1))</f>
        <v/>
      </c>
      <c r="C505" s="22" t="str">
        <f ca="1">IF(OR(使用指南!$E$30="",比赛操作!$C$10="",$E505=""),"",IF(比赛操作!$C$10="抽签编排",RAND(),ROW()-2))</f>
        <v/>
      </c>
      <c r="D505" s="22" t="str">
        <f ca="1" t="shared" si="443"/>
        <v/>
      </c>
      <c r="E505" s="31"/>
    </row>
    <row r="506" spans="1:5">
      <c r="A506" s="22" t="str">
        <f>IF(OR(使用指南!$E$30="",比赛操作!$C$10="",$E506=""),"",ROW())</f>
        <v/>
      </c>
      <c r="B506" s="22" t="str">
        <f>IF(OR(使用指南!$E$30="",比赛操作!$C$10="",$E506=""),"",RANK($A506,$A$3:$A$514,1))</f>
        <v/>
      </c>
      <c r="C506" s="22" t="str">
        <f ca="1">IF(OR(使用指南!$E$30="",比赛操作!$C$10="",$E506=""),"",IF(比赛操作!$C$10="抽签编排",RAND(),ROW()-2))</f>
        <v/>
      </c>
      <c r="D506" s="22" t="str">
        <f ca="1" t="shared" si="443"/>
        <v/>
      </c>
      <c r="E506" s="31"/>
    </row>
    <row r="507" spans="1:5">
      <c r="A507" s="22" t="str">
        <f>IF(OR(使用指南!$E$30="",比赛操作!$C$10="",$E507=""),"",ROW())</f>
        <v/>
      </c>
      <c r="B507" s="22" t="str">
        <f>IF(OR(使用指南!$E$30="",比赛操作!$C$10="",$E507=""),"",RANK($A507,$A$3:$A$514,1))</f>
        <v/>
      </c>
      <c r="C507" s="22" t="str">
        <f ca="1">IF(OR(使用指南!$E$30="",比赛操作!$C$10="",$E507=""),"",IF(比赛操作!$C$10="抽签编排",RAND(),ROW()-2))</f>
        <v/>
      </c>
      <c r="D507" s="22" t="str">
        <f ca="1" t="shared" si="443"/>
        <v/>
      </c>
      <c r="E507" s="31"/>
    </row>
    <row r="508" spans="1:5">
      <c r="A508" s="22" t="str">
        <f>IF(OR(使用指南!$E$30="",比赛操作!$C$10="",$E508=""),"",ROW())</f>
        <v/>
      </c>
      <c r="B508" s="22" t="str">
        <f>IF(OR(使用指南!$E$30="",比赛操作!$C$10="",$E508=""),"",RANK($A508,$A$3:$A$514,1))</f>
        <v/>
      </c>
      <c r="C508" s="22" t="str">
        <f ca="1">IF(OR(使用指南!$E$30="",比赛操作!$C$10="",$E508=""),"",IF(比赛操作!$C$10="抽签编排",RAND(),ROW()-2))</f>
        <v/>
      </c>
      <c r="D508" s="22" t="str">
        <f ca="1" t="shared" si="443"/>
        <v/>
      </c>
      <c r="E508" s="31"/>
    </row>
    <row r="509" spans="1:5">
      <c r="A509" s="22" t="str">
        <f>IF(OR(使用指南!$E$30="",比赛操作!$C$10="",$E509=""),"",ROW())</f>
        <v/>
      </c>
      <c r="B509" s="22" t="str">
        <f>IF(OR(使用指南!$E$30="",比赛操作!$C$10="",$E509=""),"",RANK($A509,$A$3:$A$514,1))</f>
        <v/>
      </c>
      <c r="C509" s="22" t="str">
        <f ca="1">IF(OR(使用指南!$E$30="",比赛操作!$C$10="",$E509=""),"",IF(比赛操作!$C$10="抽签编排",RAND(),ROW()-2))</f>
        <v/>
      </c>
      <c r="D509" s="22" t="str">
        <f ca="1" t="shared" si="443"/>
        <v/>
      </c>
      <c r="E509" s="31"/>
    </row>
    <row r="510" spans="1:5">
      <c r="A510" s="22" t="str">
        <f>IF(OR(使用指南!$E$30="",比赛操作!$C$10="",$E510=""),"",ROW())</f>
        <v/>
      </c>
      <c r="B510" s="22" t="str">
        <f>IF(OR(使用指南!$E$30="",比赛操作!$C$10="",$E510=""),"",RANK($A510,$A$3:$A$514,1))</f>
        <v/>
      </c>
      <c r="C510" s="22" t="str">
        <f ca="1">IF(OR(使用指南!$E$30="",比赛操作!$C$10="",$E510=""),"",IF(比赛操作!$C$10="抽签编排",RAND(),ROW()-2))</f>
        <v/>
      </c>
      <c r="D510" s="22" t="str">
        <f ca="1" t="shared" si="443"/>
        <v/>
      </c>
      <c r="E510" s="31"/>
    </row>
    <row r="511" spans="1:5">
      <c r="A511" s="22" t="str">
        <f>IF(OR(使用指南!$E$30="",比赛操作!$C$10="",$E511=""),"",ROW())</f>
        <v/>
      </c>
      <c r="B511" s="22" t="str">
        <f>IF(OR(使用指南!$E$30="",比赛操作!$C$10="",$E511=""),"",RANK($A511,$A$3:$A$514,1))</f>
        <v/>
      </c>
      <c r="C511" s="22" t="str">
        <f ca="1">IF(OR(使用指南!$E$30="",比赛操作!$C$10="",$E511=""),"",IF(比赛操作!$C$10="抽签编排",RAND(),ROW()-2))</f>
        <v/>
      </c>
      <c r="D511" s="22" t="str">
        <f ca="1" t="shared" si="443"/>
        <v/>
      </c>
      <c r="E511" s="31"/>
    </row>
    <row r="512" spans="1:5">
      <c r="A512" s="22" t="str">
        <f>IF(OR(使用指南!$E$30="",比赛操作!$C$10="",$E512=""),"",ROW())</f>
        <v/>
      </c>
      <c r="B512" s="22" t="str">
        <f>IF(OR(使用指南!$E$30="",比赛操作!$C$10="",$E512=""),"",RANK($A512,$A$3:$A$514,1))</f>
        <v/>
      </c>
      <c r="C512" s="22" t="str">
        <f ca="1">IF(OR(使用指南!$E$30="",比赛操作!$C$10="",$E512=""),"",IF(比赛操作!$C$10="抽签编排",RAND(),ROW()-2))</f>
        <v/>
      </c>
      <c r="D512" s="22" t="str">
        <f ca="1" t="shared" si="443"/>
        <v/>
      </c>
      <c r="E512" s="31"/>
    </row>
    <row r="513" spans="1:5">
      <c r="A513" s="22" t="str">
        <f>IF(OR(使用指南!$E$30="",比赛操作!$C$10="",$E513=""),"",ROW())</f>
        <v/>
      </c>
      <c r="B513" s="22" t="str">
        <f>IF(OR(使用指南!$E$30="",比赛操作!$C$10="",$E513=""),"",RANK($A513,$A$3:$A$514,1))</f>
        <v/>
      </c>
      <c r="C513" s="22" t="str">
        <f ca="1">IF(OR(使用指南!$E$30="",比赛操作!$C$10="",$E513=""),"",IF(比赛操作!$C$10="抽签编排",RAND(),ROW()-2))</f>
        <v/>
      </c>
      <c r="D513" s="22" t="str">
        <f ca="1" t="shared" si="443"/>
        <v/>
      </c>
      <c r="E513" s="31"/>
    </row>
    <row r="514" spans="1:5">
      <c r="A514" s="22" t="str">
        <f>IF(OR(使用指南!$E$30="",比赛操作!$C$10="",$E514=""),"",ROW())</f>
        <v/>
      </c>
      <c r="B514" s="22" t="str">
        <f>IF(OR(使用指南!$E$30="",比赛操作!$C$10="",$E514=""),"",RANK($A514,$A$3:$A$514,1))</f>
        <v/>
      </c>
      <c r="C514" s="22" t="str">
        <f ca="1">IF(OR(使用指南!$E$30="",比赛操作!$C$10="",$E514=""),"",IF(比赛操作!$C$10="抽签编排",RAND(),ROW()-2))</f>
        <v/>
      </c>
      <c r="D514" s="22" t="str">
        <f ca="1" t="shared" si="443"/>
        <v/>
      </c>
      <c r="E514" s="31"/>
    </row>
  </sheetData>
  <sheetProtection password="89DC" sheet="1" selectLockedCells="1" objects="1"/>
  <mergeCells count="3">
    <mergeCell ref="E1:I1"/>
    <mergeCell ref="K1:O1"/>
    <mergeCell ref="T1:HT1"/>
  </mergeCells>
  <conditionalFormatting sqref="T3:AR434 AT3:BR434 BT3:CR434 CT3:DR434 DT3:ER434 ET3:FR434 FT3:GR434 GT3:HR434 HT3:HT434">
    <cfRule type="expression" dxfId="0" priority="1">
      <formula>AND(T3="",结果导入!V3="查找失败")</formula>
    </cfRule>
  </conditionalFormatting>
  <dataValidations count="6">
    <dataValidation allowBlank="1" showInputMessage="1" showErrorMessage="1" errorTitle="分数错误" error="请输入一个绝对值不大于20的数（保留两位小数）。" sqref="AQ129:AR129 BQ129:BR129 CQ129:CR129 DQ129:DR129 EQ129:ER129 FQ129:FR129 GQ129:GR129 HQ129:HR129 S3:S434 AS3:AS434 BS3:BS434 CS3:CS434 DS3:DS434 ES3:ES434 FS3:FS434 GS3:GS434 HS3:HS434 AQ3:AR128 BQ3:BR128 CQ3:CR128 DQ3:DR128 EQ3:ER128 FQ3:FR128 GQ3:GR128 HQ3:HR128 AQ130:AR434 BQ130:BR434 CQ130:CR434 DQ130:DR434 EQ130:ER434 FQ130:FR434 GQ130:GR434 HQ130:HR434"/>
    <dataValidation type="custom" allowBlank="1" showErrorMessage="1" errorTitle="选手错误" error="含有重复姓名。" sqref="E3:E514 I3:I434">
      <formula1>COUNTIF($E$3:$E$258,E3)&lt;2</formula1>
    </dataValidation>
    <dataValidation type="decimal" operator="notEqual" allowBlank="1" showInputMessage="1" showErrorMessage="1" errorTitle="带分错误" error="请输入一个不等于0的数（保留两位小数）。" sqref="M3:M434">
      <formula1>0</formula1>
    </dataValidation>
    <dataValidation type="decimal" operator="notEqual" allowBlank="1" showInputMessage="1" showErrorMessage="1" errorTitle="调整分错误" error="请输入一个不等于0的数（保留两位小数）。" sqref="N3:N434">
      <formula1>0</formula1>
    </dataValidation>
    <dataValidation type="decimal" operator="lessThan" allowBlank="1" showInputMessage="1" showErrorMessage="1" errorTitle="罚分错误" error="请输入一个小于0的数（保留两位小数）。" sqref="O3:O434">
      <formula1>0</formula1>
    </dataValidation>
    <dataValidation type="list" allowBlank="1" showInputMessage="1" showErrorMessage="1" sqref="T3:T434 AT3:AT434 BT3:BT434 CT3:CT434 DT3:DT434 ET3:ET434 FT3:FT434 GT3:GT434 HT3:HT434">
      <formula1>"公假,抽调,病假,公事,私事,旷课,其他"</formula1>
    </dataValidation>
  </dataValidations>
  <pageMargins left="0.75" right="0.75" top="1" bottom="1" header="0.511805555555556" footer="0.511805555555556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FF00"/>
    <pageSetUpPr fitToPage="1"/>
  </sheetPr>
  <dimension ref="A1:V35"/>
  <sheetViews>
    <sheetView topLeftCell="L1" workbookViewId="0">
      <selection activeCell="U3" sqref="U3:V3"/>
    </sheetView>
  </sheetViews>
  <sheetFormatPr defaultColWidth="8.89189189189189" defaultRowHeight="14.1"/>
  <cols>
    <col min="1" max="1" width="3.63963963963964" style="1" hidden="1" customWidth="1"/>
    <col min="2" max="10" width="14.6396396396396" style="1" hidden="1" customWidth="1"/>
    <col min="11" max="11" width="3.63963963963964" style="1" hidden="1" customWidth="1"/>
    <col min="12" max="12" width="3.63963963963964" style="1" customWidth="1"/>
    <col min="13" max="21" width="14.6396396396396" style="1" customWidth="1"/>
    <col min="22" max="22" width="3.63963963963964" style="1" customWidth="1"/>
    <col min="23" max="16384" width="8.89189189189189" style="1" customWidth="1"/>
  </cols>
  <sheetData>
    <row r="1" ht="28.7" spans="1:22">
      <c r="A1" s="41" t="str">
        <f ca="1">IF(OR($B$6="",比赛操作!$C$4=""),"",比赛操作!$C$4)</f>
        <v/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 t="str">
        <f ca="1">IF(A1="","",A1)</f>
        <v/>
      </c>
      <c r="M1" s="41"/>
      <c r="N1" s="41"/>
      <c r="O1" s="41"/>
      <c r="P1" s="41"/>
      <c r="Q1" s="41"/>
      <c r="R1" s="41"/>
      <c r="S1" s="41"/>
      <c r="T1" s="41"/>
      <c r="U1" s="41"/>
      <c r="V1" s="41"/>
    </row>
    <row r="2" s="1" customFormat="1" ht="10" customHeight="1"/>
    <row r="3" ht="18.4" spans="1:22">
      <c r="A3" s="42" t="str">
        <f ca="1">IF(OR($A$1="",比赛操作!$C$6=""),"",比赛操作!$C$6)</f>
        <v/>
      </c>
      <c r="B3" s="42"/>
      <c r="C3" s="42"/>
      <c r="D3" s="42"/>
      <c r="E3" s="42"/>
      <c r="F3" s="42"/>
      <c r="G3" s="42"/>
      <c r="H3" s="43" t="str">
        <f ca="1">IF($A$1="","",比赛操作!$C$8)</f>
        <v/>
      </c>
      <c r="I3" s="57" t="str">
        <f ca="1">IF(OR($A$1="",比赛操作!$F$8=""),"",比赛操作!$F$8&amp;比赛操作!$G$8)</f>
        <v/>
      </c>
      <c r="J3" s="43" t="str">
        <f>IF($U$3="","",$U$3)</f>
        <v/>
      </c>
      <c r="K3" s="43"/>
      <c r="L3" s="42" t="str">
        <f ca="1">IF(A3="","",A3)</f>
        <v/>
      </c>
      <c r="M3" s="42"/>
      <c r="N3" s="42"/>
      <c r="O3" s="42"/>
      <c r="P3" s="42"/>
      <c r="Q3" s="42"/>
      <c r="R3" s="42"/>
      <c r="S3" s="43" t="str">
        <f ca="1">IF(H3="","",H3)</f>
        <v/>
      </c>
      <c r="T3" s="57" t="str">
        <f ca="1">IF(I3="","",I3)</f>
        <v/>
      </c>
      <c r="U3" s="65"/>
      <c r="V3" s="65"/>
    </row>
    <row r="4" s="1" customFormat="1" ht="10" customHeight="1"/>
    <row r="5" s="40" customFormat="1" ht="15.75" spans="1:22">
      <c r="A5" s="44"/>
      <c r="B5" s="45" t="str">
        <f ca="1">IF(COUNTBLANK(B6:B13)&gt;4,"",VLOOKUP(ROW()+COLUMN()-6,比赛操作!$Y:$AA,3,0))</f>
        <v/>
      </c>
      <c r="C5" s="46" t="str">
        <f ca="1">IF(COUNTBLANK(C6:C13)&gt;4,"",VLOOKUP(ROW()+COLUMN()-6,比赛操作!$Y:$AA,3,0))</f>
        <v/>
      </c>
      <c r="D5" s="46" t="str">
        <f ca="1">IF(COUNTBLANK(D6:D13)&gt;4,"",VLOOKUP(ROW()+COLUMN()-6,比赛操作!$Y:$AA,3,0))</f>
        <v/>
      </c>
      <c r="E5" s="46" t="str">
        <f ca="1">IF(COUNTBLANK(E6:E13)&gt;4,"",VLOOKUP(ROW()+COLUMN()-6,比赛操作!$Y:$AA,3,0))</f>
        <v/>
      </c>
      <c r="F5" s="46" t="str">
        <f ca="1">IF(COUNTBLANK(F6:F13)&gt;4,"",VLOOKUP(ROW()+COLUMN()-6,比赛操作!$Y:$AA,3,0))</f>
        <v/>
      </c>
      <c r="G5" s="46" t="str">
        <f ca="1">IF(COUNTBLANK(G6:G13)&gt;4,"",VLOOKUP(ROW()+COLUMN()-6,比赛操作!$Y:$AA,3,0))</f>
        <v/>
      </c>
      <c r="H5" s="46" t="str">
        <f ca="1">IF(COUNTBLANK(H6:H13)&gt;4,"",VLOOKUP(ROW()+COLUMN()-6,比赛操作!$Y:$AA,3,0))</f>
        <v/>
      </c>
      <c r="I5" s="46" t="str">
        <f ca="1">IF(COUNTBLANK(I6:I13)&gt;4,"",VLOOKUP(ROW()+COLUMN()-6,比赛操作!$Y:$AA,3,0))</f>
        <v/>
      </c>
      <c r="J5" s="46" t="str">
        <f ca="1">IF(COUNTBLANK(J6:J13)&gt;4,"",VLOOKUP(ROW()+COLUMN()-6,比赛操作!$Y:$AA,3,0))</f>
        <v/>
      </c>
      <c r="K5" s="44"/>
      <c r="L5" s="44"/>
      <c r="M5" s="45" t="str">
        <f ca="1" t="shared" ref="M5:V5" si="0">IF(B5="","",B5)</f>
        <v/>
      </c>
      <c r="N5" s="46" t="str">
        <f ca="1" t="shared" si="0"/>
        <v/>
      </c>
      <c r="O5" s="46" t="str">
        <f ca="1" t="shared" si="0"/>
        <v/>
      </c>
      <c r="P5" s="46" t="str">
        <f ca="1" t="shared" si="0"/>
        <v/>
      </c>
      <c r="Q5" s="46" t="str">
        <f ca="1" t="shared" si="0"/>
        <v/>
      </c>
      <c r="R5" s="46" t="str">
        <f ca="1" t="shared" si="0"/>
        <v/>
      </c>
      <c r="S5" s="46" t="str">
        <f ca="1" t="shared" si="0"/>
        <v/>
      </c>
      <c r="T5" s="46" t="str">
        <f ca="1" t="shared" si="0"/>
        <v/>
      </c>
      <c r="U5" s="46" t="str">
        <f ca="1" t="shared" si="0"/>
        <v/>
      </c>
      <c r="V5" s="44"/>
    </row>
    <row r="6" s="40" customFormat="1" ht="15" spans="1:22">
      <c r="A6" s="47">
        <v>1</v>
      </c>
      <c r="B6" s="48" t="str">
        <f ca="1">IF($U$3="","",IF($U$3="第一场",IF(OR($H$35="",$H$35="请选择版本"),"",IF($H$35="打印版",IFERROR(VLOOKUP((INT((ROW()-5)/9)*9+4+COLUMN()-5)*8-(8-$A6),选手操作!$Q:$R,2,0),""),IF($H$35="导入版",IF($A6&amp;":"&amp;IFERROR(VLOOKUP((INT((ROW()-5)/9)*9+4+COLUMN()-5)*8-(8-$A6),选手操作!$Q:$R,2,0),"")=$A6&amp;":","",$A6&amp;":"&amp;VLOOKUP((INT((ROW()-5)/9)*9+4+COLUMN()-5)*8-(8-$A6),选手操作!$Q:$R,2,0))))),IF($U$3="第二场",IF(OR($H$35="",$H$35="请选择版本"),"",IF($H$35="打印版",IFERROR(VLOOKUP((INT((ROW()-5)/9)*9+4+COLUMN()-5)*8-(8-$A6),结果导入!$N:$U,8,0),""),IF($H$35="导入版",IF($A6&amp;":"&amp;IFERROR(VLOOKUP((INT((ROW()-5)/9)*9+4+COLUMN()-5)*8-(8-$A6),结果导入!$N:$U,8,0),"")=$A6&amp;":","",$A6&amp;":"&amp;VLOOKUP((INT((ROW()-5)/9)*9+4+COLUMN()-5)*8-(8-$A6),结果导入!$N:$U,8,0))))),IF($U$3="第三场",IF(OR($H$35="",$H$35="请选择版本"),"",IF($H$35="打印版",IFERROR(VLOOKUP((INT((ROW()-5)/9)*9+4+COLUMN()-5)*8-(8-$A6),结果导入!$AN:$AU,8,0),""),IF($H$35="导入版",IF($A6&amp;":"&amp;IFERROR(VLOOKUP((INT((ROW()-5)/9)*9+4+COLUMN()-5)*8-(8-$A6),结果导入!$AN:$AU,8,0),"")=$A6&amp;":","",$A6&amp;":"&amp;VLOOKUP((INT((ROW()-5)/9)*9+4+COLUMN()-5)*8-(8-$A6),结果导入!$AN:$AU,8,0))))),IF($U$3="第四场",IF(OR($H$35="",$H$35="请选择版本"),"",IF($H$35="打印版",IFERROR(VLOOKUP((INT((ROW()-5)/9)*9+4+COLUMN()-5)*8-(8-$A6),结果导入!$BN:$BU,8,0),""),IF($H$35="导入版",IF($A6&amp;":"&amp;IFERROR(VLOOKUP((INT((ROW()-5)/9)*9+4+COLUMN()-5)*8-(8-$A6),结果导入!$BN:$BU,8,0),"")=$A6&amp;":","",$A6&amp;":"&amp;VLOOKUP((INT((ROW()-5)/9)*9+4+COLUMN()-5)*8-(8-$A6),结果导入!$BN:$BU,8,0))))),IF($U$3="第五场",IF(OR($H$35="",$H$35="请选择版本"),"",IF($H$35="打印版",IFERROR(VLOOKUP((INT((ROW()-5)/9)*9+4+COLUMN()-5)*8-(8-$A6),结果导入!$CN:$CU,8,0),""),IF($H$35="导入版",IF($A6&amp;":"&amp;IFERROR(VLOOKUP((INT((ROW()-5)/9)*9+4+COLUMN()-5)*8-(8-$A6),结果导入!$CN:$CU,8,0),"")=$A6&amp;":","",$A6&amp;":"&amp;VLOOKUP((INT((ROW()-5)/9)*9+4+COLUMN()-5)*8-(8-$A6),结果导入!$CN:$CU,8,0))))),IF($U$3="第六场",IF(OR($H$35="",$H$35="请选择版本"),"",IF($H$35="打印版",IFERROR(VLOOKUP((INT((ROW()-5)/9)*9+4+COLUMN()-5)*8-(8-$A6),结果导入!$DN:$DU,8,0),""),IF($H$35="导入版",IF($A6&amp;":"&amp;IFERROR(VLOOKUP((INT((ROW()-5)/9)*9+4+COLUMN()-5)*8-(8-$A6),结果导入!$DN:$DU,8,0),"")=$A6&amp;":","",$A6&amp;":"&amp;VLOOKUP((INT((ROW()-5)/9)*9+4+COLUMN()-5)*8-(8-$A6),结果导入!$DN:$DU,8,0))))),IF($U$3="第七场",IF(OR($H$35="",$H$35="请选择版本"),"",IF($H$35="打印版",IFERROR(VLOOKUP((INT((ROW()-5)/9)*9+4+COLUMN()-5)*8-(8-$A6),结果导入!$EN:$EU,8,0),""),IF($H$35="导入版",IF($A6&amp;":"&amp;IFERROR(VLOOKUP((INT((ROW()-5)/9)*9+4+COLUMN()-5)*8-(8-$A6),结果导入!$EN:$EU,8,0),"")=$A6&amp;":","",$A6&amp;":"&amp;VLOOKUP((INT((ROW()-5)/9)*9+4+COLUMN()-5)*8-(8-$A6),结果导入!$EN:$EU,8,0))))),IF($U$3="第八场",IF(OR($H$35="",$H$35="请选择版本"),"",IF($H$35="打印版",IFERROR(VLOOKUP((INT((ROW()-5)/9)*9+4+COLUMN()-5)*8-(8-$A6),结果导入!$FN:$FU,8,0),""),IF($H$35="导入版",IF($A6&amp;":"&amp;IFERROR(VLOOKUP((INT((ROW()-5)/9)*9+4+COLUMN()-5)*8-(8-$A6),结果导入!$FN:$FU,8,0),"")=$A6&amp;":","",$A6&amp;":"&amp;VLOOKUP((INT((ROW()-5)/9)*9+4+COLUMN()-5)*8-(8-$A6),结果导入!$FN:$FU,8,0))))),IF($U$3="第九场",IF(OR($H$35="",$H$35="请选择版本"),"",IF($H$35="打印版",IFERROR(VLOOKUP((INT((ROW()-5)/9)*9+4+COLUMN()-5)*8-(8-$A6),结果导入!$GN:$GU,8,0),""),IF($H$35="导入版",IF($A6&amp;":"&amp;IFERROR(VLOOKUP((INT((ROW()-5)/9)*9+4+COLUMN()-5)*8-(8-$A6),结果导入!$GN:$GU,8,0),"")=$A6&amp;":","",$A6&amp;":"&amp;VLOOKUP((INT((ROW()-5)/9)*9+4+COLUMN()-5)*8-(8-$A6),结果导入!$GN:$GU,8,0))))),"场次错误"))))))))))</f>
        <v/>
      </c>
      <c r="C6" s="49" t="str">
        <f ca="1">IF($U$3="","",IF($U$3="第一场",IF(OR($H$35="",$H$35="请选择版本"),"",IF($H$35="打印版",IFERROR(VLOOKUP((INT((ROW()-5)/9)*9+4+COLUMN()-5)*8-(8-$A6),选手操作!$Q:$R,2,0),""),IF($H$35="导入版",IF($A6&amp;":"&amp;IFERROR(VLOOKUP((INT((ROW()-5)/9)*9+4+COLUMN()-5)*8-(8-$A6),选手操作!$Q:$R,2,0),"")=$A6&amp;":","",$A6&amp;":"&amp;VLOOKUP((INT((ROW()-5)/9)*9+4+COLUMN()-5)*8-(8-$A6),选手操作!$Q:$R,2,0))))),IF($U$3="第二场",IF(OR($H$35="",$H$35="请选择版本"),"",IF($H$35="打印版",IFERROR(VLOOKUP((INT((ROW()-5)/9)*9+4+COLUMN()-5)*8-(8-$A6),结果导入!$N:$U,8,0),""),IF($H$35="导入版",IF($A6&amp;":"&amp;IFERROR(VLOOKUP((INT((ROW()-5)/9)*9+4+COLUMN()-5)*8-(8-$A6),结果导入!$N:$U,8,0),"")=$A6&amp;":","",$A6&amp;":"&amp;VLOOKUP((INT((ROW()-5)/9)*9+4+COLUMN()-5)*8-(8-$A6),结果导入!$N:$U,8,0))))),IF($U$3="第三场",IF(OR($H$35="",$H$35="请选择版本"),"",IF($H$35="打印版",IFERROR(VLOOKUP((INT((ROW()-5)/9)*9+4+COLUMN()-5)*8-(8-$A6),结果导入!$AN:$AU,8,0),""),IF($H$35="导入版",IF($A6&amp;":"&amp;IFERROR(VLOOKUP((INT((ROW()-5)/9)*9+4+COLUMN()-5)*8-(8-$A6),结果导入!$AN:$AU,8,0),"")=$A6&amp;":","",$A6&amp;":"&amp;VLOOKUP((INT((ROW()-5)/9)*9+4+COLUMN()-5)*8-(8-$A6),结果导入!$AN:$AU,8,0))))),IF($U$3="第四场",IF(OR($H$35="",$H$35="请选择版本"),"",IF($H$35="打印版",IFERROR(VLOOKUP((INT((ROW()-5)/9)*9+4+COLUMN()-5)*8-(8-$A6),结果导入!$BN:$BU,8,0),""),IF($H$35="导入版",IF($A6&amp;":"&amp;IFERROR(VLOOKUP((INT((ROW()-5)/9)*9+4+COLUMN()-5)*8-(8-$A6),结果导入!$BN:$BU,8,0),"")=$A6&amp;":","",$A6&amp;":"&amp;VLOOKUP((INT((ROW()-5)/9)*9+4+COLUMN()-5)*8-(8-$A6),结果导入!$BN:$BU,8,0))))),IF($U$3="第五场",IF(OR($H$35="",$H$35="请选择版本"),"",IF($H$35="打印版",IFERROR(VLOOKUP((INT((ROW()-5)/9)*9+4+COLUMN()-5)*8-(8-$A6),结果导入!$CN:$CU,8,0),""),IF($H$35="导入版",IF($A6&amp;":"&amp;IFERROR(VLOOKUP((INT((ROW()-5)/9)*9+4+COLUMN()-5)*8-(8-$A6),结果导入!$CN:$CU,8,0),"")=$A6&amp;":","",$A6&amp;":"&amp;VLOOKUP((INT((ROW()-5)/9)*9+4+COLUMN()-5)*8-(8-$A6),结果导入!$CN:$CU,8,0))))),IF($U$3="第六场",IF(OR($H$35="",$H$35="请选择版本"),"",IF($H$35="打印版",IFERROR(VLOOKUP((INT((ROW()-5)/9)*9+4+COLUMN()-5)*8-(8-$A6),结果导入!$DN:$DU,8,0),""),IF($H$35="导入版",IF($A6&amp;":"&amp;IFERROR(VLOOKUP((INT((ROW()-5)/9)*9+4+COLUMN()-5)*8-(8-$A6),结果导入!$DN:$DU,8,0),"")=$A6&amp;":","",$A6&amp;":"&amp;VLOOKUP((INT((ROW()-5)/9)*9+4+COLUMN()-5)*8-(8-$A6),结果导入!$DN:$DU,8,0))))),IF($U$3="第七场",IF(OR($H$35="",$H$35="请选择版本"),"",IF($H$35="打印版",IFERROR(VLOOKUP((INT((ROW()-5)/9)*9+4+COLUMN()-5)*8-(8-$A6),结果导入!$EN:$EU,8,0),""),IF($H$35="导入版",IF($A6&amp;":"&amp;IFERROR(VLOOKUP((INT((ROW()-5)/9)*9+4+COLUMN()-5)*8-(8-$A6),结果导入!$EN:$EU,8,0),"")=$A6&amp;":","",$A6&amp;":"&amp;VLOOKUP((INT((ROW()-5)/9)*9+4+COLUMN()-5)*8-(8-$A6),结果导入!$EN:$EU,8,0))))),IF($U$3="第八场",IF(OR($H$35="",$H$35="请选择版本"),"",IF($H$35="打印版",IFERROR(VLOOKUP((INT((ROW()-5)/9)*9+4+COLUMN()-5)*8-(8-$A6),结果导入!$FN:$FU,8,0),""),IF($H$35="导入版",IF($A6&amp;":"&amp;IFERROR(VLOOKUP((INT((ROW()-5)/9)*9+4+COLUMN()-5)*8-(8-$A6),结果导入!$FN:$FU,8,0),"")=$A6&amp;":","",$A6&amp;":"&amp;VLOOKUP((INT((ROW()-5)/9)*9+4+COLUMN()-5)*8-(8-$A6),结果导入!$FN:$FU,8,0))))),IF($U$3="第九场",IF(OR($H$35="",$H$35="请选择版本"),"",IF($H$35="打印版",IFERROR(VLOOKUP((INT((ROW()-5)/9)*9+4+COLUMN()-5)*8-(8-$A6),结果导入!$GN:$GU,8,0),""),IF($H$35="导入版",IF($A6&amp;":"&amp;IFERROR(VLOOKUP((INT((ROW()-5)/9)*9+4+COLUMN()-5)*8-(8-$A6),结果导入!$GN:$GU,8,0),"")=$A6&amp;":","",$A6&amp;":"&amp;VLOOKUP((INT((ROW()-5)/9)*9+4+COLUMN()-5)*8-(8-$A6),结果导入!$GN:$GU,8,0)))))))))))))))</f>
        <v/>
      </c>
      <c r="D6" s="49" t="str">
        <f ca="1">IF($U$3="","",IF($U$3="第一场",IF(OR($H$35="",$H$35="请选择版本"),"",IF($H$35="打印版",IFERROR(VLOOKUP((INT((ROW()-5)/9)*9+4+COLUMN()-5)*8-(8-$A6),选手操作!$Q:$R,2,0),""),IF($H$35="导入版",IF($A6&amp;":"&amp;IFERROR(VLOOKUP((INT((ROW()-5)/9)*9+4+COLUMN()-5)*8-(8-$A6),选手操作!$Q:$R,2,0),"")=$A6&amp;":","",$A6&amp;":"&amp;VLOOKUP((INT((ROW()-5)/9)*9+4+COLUMN()-5)*8-(8-$A6),选手操作!$Q:$R,2,0))))),IF($U$3="第二场",IF(OR($H$35="",$H$35="请选择版本"),"",IF($H$35="打印版",IFERROR(VLOOKUP((INT((ROW()-5)/9)*9+4+COLUMN()-5)*8-(8-$A6),结果导入!$N:$U,8,0),""),IF($H$35="导入版",IF($A6&amp;":"&amp;IFERROR(VLOOKUP((INT((ROW()-5)/9)*9+4+COLUMN()-5)*8-(8-$A6),结果导入!$N:$U,8,0),"")=$A6&amp;":","",$A6&amp;":"&amp;VLOOKUP((INT((ROW()-5)/9)*9+4+COLUMN()-5)*8-(8-$A6),结果导入!$N:$U,8,0))))),IF($U$3="第三场",IF(OR($H$35="",$H$35="请选择版本"),"",IF($H$35="打印版",IFERROR(VLOOKUP((INT((ROW()-5)/9)*9+4+COLUMN()-5)*8-(8-$A6),结果导入!$AN:$AU,8,0),""),IF($H$35="导入版",IF($A6&amp;":"&amp;IFERROR(VLOOKUP((INT((ROW()-5)/9)*9+4+COLUMN()-5)*8-(8-$A6),结果导入!$AN:$AU,8,0),"")=$A6&amp;":","",$A6&amp;":"&amp;VLOOKUP((INT((ROW()-5)/9)*9+4+COLUMN()-5)*8-(8-$A6),结果导入!$AN:$AU,8,0))))),IF($U$3="第四场",IF(OR($H$35="",$H$35="请选择版本"),"",IF($H$35="打印版",IFERROR(VLOOKUP((INT((ROW()-5)/9)*9+4+COLUMN()-5)*8-(8-$A6),结果导入!$BN:$BU,8,0),""),IF($H$35="导入版",IF($A6&amp;":"&amp;IFERROR(VLOOKUP((INT((ROW()-5)/9)*9+4+COLUMN()-5)*8-(8-$A6),结果导入!$BN:$BU,8,0),"")=$A6&amp;":","",$A6&amp;":"&amp;VLOOKUP((INT((ROW()-5)/9)*9+4+COLUMN()-5)*8-(8-$A6),结果导入!$BN:$BU,8,0))))),IF($U$3="第五场",IF(OR($H$35="",$H$35="请选择版本"),"",IF($H$35="打印版",IFERROR(VLOOKUP((INT((ROW()-5)/9)*9+4+COLUMN()-5)*8-(8-$A6),结果导入!$CN:$CU,8,0),""),IF($H$35="导入版",IF($A6&amp;":"&amp;IFERROR(VLOOKUP((INT((ROW()-5)/9)*9+4+COLUMN()-5)*8-(8-$A6),结果导入!$CN:$CU,8,0),"")=$A6&amp;":","",$A6&amp;":"&amp;VLOOKUP((INT((ROW()-5)/9)*9+4+COLUMN()-5)*8-(8-$A6),结果导入!$CN:$CU,8,0))))),IF($U$3="第六场",IF(OR($H$35="",$H$35="请选择版本"),"",IF($H$35="打印版",IFERROR(VLOOKUP((INT((ROW()-5)/9)*9+4+COLUMN()-5)*8-(8-$A6),结果导入!$DN:$DU,8,0),""),IF($H$35="导入版",IF($A6&amp;":"&amp;IFERROR(VLOOKUP((INT((ROW()-5)/9)*9+4+COLUMN()-5)*8-(8-$A6),结果导入!$DN:$DU,8,0),"")=$A6&amp;":","",$A6&amp;":"&amp;VLOOKUP((INT((ROW()-5)/9)*9+4+COLUMN()-5)*8-(8-$A6),结果导入!$DN:$DU,8,0))))),IF($U$3="第七场",IF(OR($H$35="",$H$35="请选择版本"),"",IF($H$35="打印版",IFERROR(VLOOKUP((INT((ROW()-5)/9)*9+4+COLUMN()-5)*8-(8-$A6),结果导入!$EN:$EU,8,0),""),IF($H$35="导入版",IF($A6&amp;":"&amp;IFERROR(VLOOKUP((INT((ROW()-5)/9)*9+4+COLUMN()-5)*8-(8-$A6),结果导入!$EN:$EU,8,0),"")=$A6&amp;":","",$A6&amp;":"&amp;VLOOKUP((INT((ROW()-5)/9)*9+4+COLUMN()-5)*8-(8-$A6),结果导入!$EN:$EU,8,0))))),IF($U$3="第八场",IF(OR($H$35="",$H$35="请选择版本"),"",IF($H$35="打印版",IFERROR(VLOOKUP((INT((ROW()-5)/9)*9+4+COLUMN()-5)*8-(8-$A6),结果导入!$FN:$FU,8,0),""),IF($H$35="导入版",IF($A6&amp;":"&amp;IFERROR(VLOOKUP((INT((ROW()-5)/9)*9+4+COLUMN()-5)*8-(8-$A6),结果导入!$FN:$FU,8,0),"")=$A6&amp;":","",$A6&amp;":"&amp;VLOOKUP((INT((ROW()-5)/9)*9+4+COLUMN()-5)*8-(8-$A6),结果导入!$FN:$FU,8,0))))),IF($U$3="第九场",IF(OR($H$35="",$H$35="请选择版本"),"",IF($H$35="打印版",IFERROR(VLOOKUP((INT((ROW()-5)/9)*9+4+COLUMN()-5)*8-(8-$A6),结果导入!$GN:$GU,8,0),""),IF($H$35="导入版",IF($A6&amp;":"&amp;IFERROR(VLOOKUP((INT((ROW()-5)/9)*9+4+COLUMN()-5)*8-(8-$A6),结果导入!$GN:$GU,8,0),"")=$A6&amp;":","",$A6&amp;":"&amp;VLOOKUP((INT((ROW()-5)/9)*9+4+COLUMN()-5)*8-(8-$A6),结果导入!$GN:$GU,8,0)))))))))))))))</f>
        <v/>
      </c>
      <c r="E6" s="49" t="str">
        <f ca="1">IF($U$3="","",IF($U$3="第一场",IF(OR($H$35="",$H$35="请选择版本"),"",IF($H$35="打印版",IFERROR(VLOOKUP((INT((ROW()-5)/9)*9+4+COLUMN()-5)*8-(8-$A6),选手操作!$Q:$R,2,0),""),IF($H$35="导入版",IF($A6&amp;":"&amp;IFERROR(VLOOKUP((INT((ROW()-5)/9)*9+4+COLUMN()-5)*8-(8-$A6),选手操作!$Q:$R,2,0),"")=$A6&amp;":","",$A6&amp;":"&amp;VLOOKUP((INT((ROW()-5)/9)*9+4+COLUMN()-5)*8-(8-$A6),选手操作!$Q:$R,2,0))))),IF($U$3="第二场",IF(OR($H$35="",$H$35="请选择版本"),"",IF($H$35="打印版",IFERROR(VLOOKUP((INT((ROW()-5)/9)*9+4+COLUMN()-5)*8-(8-$A6),结果导入!$N:$U,8,0),""),IF($H$35="导入版",IF($A6&amp;":"&amp;IFERROR(VLOOKUP((INT((ROW()-5)/9)*9+4+COLUMN()-5)*8-(8-$A6),结果导入!$N:$U,8,0),"")=$A6&amp;":","",$A6&amp;":"&amp;VLOOKUP((INT((ROW()-5)/9)*9+4+COLUMN()-5)*8-(8-$A6),结果导入!$N:$U,8,0))))),IF($U$3="第三场",IF(OR($H$35="",$H$35="请选择版本"),"",IF($H$35="打印版",IFERROR(VLOOKUP((INT((ROW()-5)/9)*9+4+COLUMN()-5)*8-(8-$A6),结果导入!$AN:$AU,8,0),""),IF($H$35="导入版",IF($A6&amp;":"&amp;IFERROR(VLOOKUP((INT((ROW()-5)/9)*9+4+COLUMN()-5)*8-(8-$A6),结果导入!$AN:$AU,8,0),"")=$A6&amp;":","",$A6&amp;":"&amp;VLOOKUP((INT((ROW()-5)/9)*9+4+COLUMN()-5)*8-(8-$A6),结果导入!$AN:$AU,8,0))))),IF($U$3="第四场",IF(OR($H$35="",$H$35="请选择版本"),"",IF($H$35="打印版",IFERROR(VLOOKUP((INT((ROW()-5)/9)*9+4+COLUMN()-5)*8-(8-$A6),结果导入!$BN:$BU,8,0),""),IF($H$35="导入版",IF($A6&amp;":"&amp;IFERROR(VLOOKUP((INT((ROW()-5)/9)*9+4+COLUMN()-5)*8-(8-$A6),结果导入!$BN:$BU,8,0),"")=$A6&amp;":","",$A6&amp;":"&amp;VLOOKUP((INT((ROW()-5)/9)*9+4+COLUMN()-5)*8-(8-$A6),结果导入!$BN:$BU,8,0))))),IF($U$3="第五场",IF(OR($H$35="",$H$35="请选择版本"),"",IF($H$35="打印版",IFERROR(VLOOKUP((INT((ROW()-5)/9)*9+4+COLUMN()-5)*8-(8-$A6),结果导入!$CN:$CU,8,0),""),IF($H$35="导入版",IF($A6&amp;":"&amp;IFERROR(VLOOKUP((INT((ROW()-5)/9)*9+4+COLUMN()-5)*8-(8-$A6),结果导入!$CN:$CU,8,0),"")=$A6&amp;":","",$A6&amp;":"&amp;VLOOKUP((INT((ROW()-5)/9)*9+4+COLUMN()-5)*8-(8-$A6),结果导入!$CN:$CU,8,0))))),IF($U$3="第六场",IF(OR($H$35="",$H$35="请选择版本"),"",IF($H$35="打印版",IFERROR(VLOOKUP((INT((ROW()-5)/9)*9+4+COLUMN()-5)*8-(8-$A6),结果导入!$DN:$DU,8,0),""),IF($H$35="导入版",IF($A6&amp;":"&amp;IFERROR(VLOOKUP((INT((ROW()-5)/9)*9+4+COLUMN()-5)*8-(8-$A6),结果导入!$DN:$DU,8,0),"")=$A6&amp;":","",$A6&amp;":"&amp;VLOOKUP((INT((ROW()-5)/9)*9+4+COLUMN()-5)*8-(8-$A6),结果导入!$DN:$DU,8,0))))),IF($U$3="第七场",IF(OR($H$35="",$H$35="请选择版本"),"",IF($H$35="打印版",IFERROR(VLOOKUP((INT((ROW()-5)/9)*9+4+COLUMN()-5)*8-(8-$A6),结果导入!$EN:$EU,8,0),""),IF($H$35="导入版",IF($A6&amp;":"&amp;IFERROR(VLOOKUP((INT((ROW()-5)/9)*9+4+COLUMN()-5)*8-(8-$A6),结果导入!$EN:$EU,8,0),"")=$A6&amp;":","",$A6&amp;":"&amp;VLOOKUP((INT((ROW()-5)/9)*9+4+COLUMN()-5)*8-(8-$A6),结果导入!$EN:$EU,8,0))))),IF($U$3="第八场",IF(OR($H$35="",$H$35="请选择版本"),"",IF($H$35="打印版",IFERROR(VLOOKUP((INT((ROW()-5)/9)*9+4+COLUMN()-5)*8-(8-$A6),结果导入!$FN:$FU,8,0),""),IF($H$35="导入版",IF($A6&amp;":"&amp;IFERROR(VLOOKUP((INT((ROW()-5)/9)*9+4+COLUMN()-5)*8-(8-$A6),结果导入!$FN:$FU,8,0),"")=$A6&amp;":","",$A6&amp;":"&amp;VLOOKUP((INT((ROW()-5)/9)*9+4+COLUMN()-5)*8-(8-$A6),结果导入!$FN:$FU,8,0))))),IF($U$3="第九场",IF(OR($H$35="",$H$35="请选择版本"),"",IF($H$35="打印版",IFERROR(VLOOKUP((INT((ROW()-5)/9)*9+4+COLUMN()-5)*8-(8-$A6),结果导入!$GN:$GU,8,0),""),IF($H$35="导入版",IF($A6&amp;":"&amp;IFERROR(VLOOKUP((INT((ROW()-5)/9)*9+4+COLUMN()-5)*8-(8-$A6),结果导入!$GN:$GU,8,0),"")=$A6&amp;":","",$A6&amp;":"&amp;VLOOKUP((INT((ROW()-5)/9)*9+4+COLUMN()-5)*8-(8-$A6),结果导入!$GN:$GU,8,0)))))))))))))))</f>
        <v/>
      </c>
      <c r="F6" s="49" t="str">
        <f ca="1">IF($U$3="","",IF($U$3="第一场",IF(OR($H$35="",$H$35="请选择版本"),"",IF($H$35="打印版",IFERROR(VLOOKUP((INT((ROW()-5)/9)*9+4+COLUMN()-5)*8-(8-$A6),选手操作!$Q:$R,2,0),""),IF($H$35="导入版",IF($A6&amp;":"&amp;IFERROR(VLOOKUP((INT((ROW()-5)/9)*9+4+COLUMN()-5)*8-(8-$A6),选手操作!$Q:$R,2,0),"")=$A6&amp;":","",$A6&amp;":"&amp;VLOOKUP((INT((ROW()-5)/9)*9+4+COLUMN()-5)*8-(8-$A6),选手操作!$Q:$R,2,0))))),IF($U$3="第二场",IF(OR($H$35="",$H$35="请选择版本"),"",IF($H$35="打印版",IFERROR(VLOOKUP((INT((ROW()-5)/9)*9+4+COLUMN()-5)*8-(8-$A6),结果导入!$N:$U,8,0),""),IF($H$35="导入版",IF($A6&amp;":"&amp;IFERROR(VLOOKUP((INT((ROW()-5)/9)*9+4+COLUMN()-5)*8-(8-$A6),结果导入!$N:$U,8,0),"")=$A6&amp;":","",$A6&amp;":"&amp;VLOOKUP((INT((ROW()-5)/9)*9+4+COLUMN()-5)*8-(8-$A6),结果导入!$N:$U,8,0))))),IF($U$3="第三场",IF(OR($H$35="",$H$35="请选择版本"),"",IF($H$35="打印版",IFERROR(VLOOKUP((INT((ROW()-5)/9)*9+4+COLUMN()-5)*8-(8-$A6),结果导入!$AN:$AU,8,0),""),IF($H$35="导入版",IF($A6&amp;":"&amp;IFERROR(VLOOKUP((INT((ROW()-5)/9)*9+4+COLUMN()-5)*8-(8-$A6),结果导入!$AN:$AU,8,0),"")=$A6&amp;":","",$A6&amp;":"&amp;VLOOKUP((INT((ROW()-5)/9)*9+4+COLUMN()-5)*8-(8-$A6),结果导入!$AN:$AU,8,0))))),IF($U$3="第四场",IF(OR($H$35="",$H$35="请选择版本"),"",IF($H$35="打印版",IFERROR(VLOOKUP((INT((ROW()-5)/9)*9+4+COLUMN()-5)*8-(8-$A6),结果导入!$BN:$BU,8,0),""),IF($H$35="导入版",IF($A6&amp;":"&amp;IFERROR(VLOOKUP((INT((ROW()-5)/9)*9+4+COLUMN()-5)*8-(8-$A6),结果导入!$BN:$BU,8,0),"")=$A6&amp;":","",$A6&amp;":"&amp;VLOOKUP((INT((ROW()-5)/9)*9+4+COLUMN()-5)*8-(8-$A6),结果导入!$BN:$BU,8,0))))),IF($U$3="第五场",IF(OR($H$35="",$H$35="请选择版本"),"",IF($H$35="打印版",IFERROR(VLOOKUP((INT((ROW()-5)/9)*9+4+COLUMN()-5)*8-(8-$A6),结果导入!$CN:$CU,8,0),""),IF($H$35="导入版",IF($A6&amp;":"&amp;IFERROR(VLOOKUP((INT((ROW()-5)/9)*9+4+COLUMN()-5)*8-(8-$A6),结果导入!$CN:$CU,8,0),"")=$A6&amp;":","",$A6&amp;":"&amp;VLOOKUP((INT((ROW()-5)/9)*9+4+COLUMN()-5)*8-(8-$A6),结果导入!$CN:$CU,8,0))))),IF($U$3="第六场",IF(OR($H$35="",$H$35="请选择版本"),"",IF($H$35="打印版",IFERROR(VLOOKUP((INT((ROW()-5)/9)*9+4+COLUMN()-5)*8-(8-$A6),结果导入!$DN:$DU,8,0),""),IF($H$35="导入版",IF($A6&amp;":"&amp;IFERROR(VLOOKUP((INT((ROW()-5)/9)*9+4+COLUMN()-5)*8-(8-$A6),结果导入!$DN:$DU,8,0),"")=$A6&amp;":","",$A6&amp;":"&amp;VLOOKUP((INT((ROW()-5)/9)*9+4+COLUMN()-5)*8-(8-$A6),结果导入!$DN:$DU,8,0))))),IF($U$3="第七场",IF(OR($H$35="",$H$35="请选择版本"),"",IF($H$35="打印版",IFERROR(VLOOKUP((INT((ROW()-5)/9)*9+4+COLUMN()-5)*8-(8-$A6),结果导入!$EN:$EU,8,0),""),IF($H$35="导入版",IF($A6&amp;":"&amp;IFERROR(VLOOKUP((INT((ROW()-5)/9)*9+4+COLUMN()-5)*8-(8-$A6),结果导入!$EN:$EU,8,0),"")=$A6&amp;":","",$A6&amp;":"&amp;VLOOKUP((INT((ROW()-5)/9)*9+4+COLUMN()-5)*8-(8-$A6),结果导入!$EN:$EU,8,0))))),IF($U$3="第八场",IF(OR($H$35="",$H$35="请选择版本"),"",IF($H$35="打印版",IFERROR(VLOOKUP((INT((ROW()-5)/9)*9+4+COLUMN()-5)*8-(8-$A6),结果导入!$FN:$FU,8,0),""),IF($H$35="导入版",IF($A6&amp;":"&amp;IFERROR(VLOOKUP((INT((ROW()-5)/9)*9+4+COLUMN()-5)*8-(8-$A6),结果导入!$FN:$FU,8,0),"")=$A6&amp;":","",$A6&amp;":"&amp;VLOOKUP((INT((ROW()-5)/9)*9+4+COLUMN()-5)*8-(8-$A6),结果导入!$FN:$FU,8,0))))),IF($U$3="第九场",IF(OR($H$35="",$H$35="请选择版本"),"",IF($H$35="打印版",IFERROR(VLOOKUP((INT((ROW()-5)/9)*9+4+COLUMN()-5)*8-(8-$A6),结果导入!$GN:$GU,8,0),""),IF($H$35="导入版",IF($A6&amp;":"&amp;IFERROR(VLOOKUP((INT((ROW()-5)/9)*9+4+COLUMN()-5)*8-(8-$A6),结果导入!$GN:$GU,8,0),"")=$A6&amp;":","",$A6&amp;":"&amp;VLOOKUP((INT((ROW()-5)/9)*9+4+COLUMN()-5)*8-(8-$A6),结果导入!$GN:$GU,8,0)))))))))))))))</f>
        <v/>
      </c>
      <c r="G6" s="49" t="str">
        <f ca="1">IF($U$3="","",IF($U$3="第一场",IF(OR($H$35="",$H$35="请选择版本"),"",IF($H$35="打印版",IFERROR(VLOOKUP((INT((ROW()-5)/9)*9+4+COLUMN()-5)*8-(8-$A6),选手操作!$Q:$R,2,0),""),IF($H$35="导入版",IF($A6&amp;":"&amp;IFERROR(VLOOKUP((INT((ROW()-5)/9)*9+4+COLUMN()-5)*8-(8-$A6),选手操作!$Q:$R,2,0),"")=$A6&amp;":","",$A6&amp;":"&amp;VLOOKUP((INT((ROW()-5)/9)*9+4+COLUMN()-5)*8-(8-$A6),选手操作!$Q:$R,2,0))))),IF($U$3="第二场",IF(OR($H$35="",$H$35="请选择版本"),"",IF($H$35="打印版",IFERROR(VLOOKUP((INT((ROW()-5)/9)*9+4+COLUMN()-5)*8-(8-$A6),结果导入!$N:$U,8,0),""),IF($H$35="导入版",IF($A6&amp;":"&amp;IFERROR(VLOOKUP((INT((ROW()-5)/9)*9+4+COLUMN()-5)*8-(8-$A6),结果导入!$N:$U,8,0),"")=$A6&amp;":","",$A6&amp;":"&amp;VLOOKUP((INT((ROW()-5)/9)*9+4+COLUMN()-5)*8-(8-$A6),结果导入!$N:$U,8,0))))),IF($U$3="第三场",IF(OR($H$35="",$H$35="请选择版本"),"",IF($H$35="打印版",IFERROR(VLOOKUP((INT((ROW()-5)/9)*9+4+COLUMN()-5)*8-(8-$A6),结果导入!$AN:$AU,8,0),""),IF($H$35="导入版",IF($A6&amp;":"&amp;IFERROR(VLOOKUP((INT((ROW()-5)/9)*9+4+COLUMN()-5)*8-(8-$A6),结果导入!$AN:$AU,8,0),"")=$A6&amp;":","",$A6&amp;":"&amp;VLOOKUP((INT((ROW()-5)/9)*9+4+COLUMN()-5)*8-(8-$A6),结果导入!$AN:$AU,8,0))))),IF($U$3="第四场",IF(OR($H$35="",$H$35="请选择版本"),"",IF($H$35="打印版",IFERROR(VLOOKUP((INT((ROW()-5)/9)*9+4+COLUMN()-5)*8-(8-$A6),结果导入!$BN:$BU,8,0),""),IF($H$35="导入版",IF($A6&amp;":"&amp;IFERROR(VLOOKUP((INT((ROW()-5)/9)*9+4+COLUMN()-5)*8-(8-$A6),结果导入!$BN:$BU,8,0),"")=$A6&amp;":","",$A6&amp;":"&amp;VLOOKUP((INT((ROW()-5)/9)*9+4+COLUMN()-5)*8-(8-$A6),结果导入!$BN:$BU,8,0))))),IF($U$3="第五场",IF(OR($H$35="",$H$35="请选择版本"),"",IF($H$35="打印版",IFERROR(VLOOKUP((INT((ROW()-5)/9)*9+4+COLUMN()-5)*8-(8-$A6),结果导入!$CN:$CU,8,0),""),IF($H$35="导入版",IF($A6&amp;":"&amp;IFERROR(VLOOKUP((INT((ROW()-5)/9)*9+4+COLUMN()-5)*8-(8-$A6),结果导入!$CN:$CU,8,0),"")=$A6&amp;":","",$A6&amp;":"&amp;VLOOKUP((INT((ROW()-5)/9)*9+4+COLUMN()-5)*8-(8-$A6),结果导入!$CN:$CU,8,0))))),IF($U$3="第六场",IF(OR($H$35="",$H$35="请选择版本"),"",IF($H$35="打印版",IFERROR(VLOOKUP((INT((ROW()-5)/9)*9+4+COLUMN()-5)*8-(8-$A6),结果导入!$DN:$DU,8,0),""),IF($H$35="导入版",IF($A6&amp;":"&amp;IFERROR(VLOOKUP((INT((ROW()-5)/9)*9+4+COLUMN()-5)*8-(8-$A6),结果导入!$DN:$DU,8,0),"")=$A6&amp;":","",$A6&amp;":"&amp;VLOOKUP((INT((ROW()-5)/9)*9+4+COLUMN()-5)*8-(8-$A6),结果导入!$DN:$DU,8,0))))),IF($U$3="第七场",IF(OR($H$35="",$H$35="请选择版本"),"",IF($H$35="打印版",IFERROR(VLOOKUP((INT((ROW()-5)/9)*9+4+COLUMN()-5)*8-(8-$A6),结果导入!$EN:$EU,8,0),""),IF($H$35="导入版",IF($A6&amp;":"&amp;IFERROR(VLOOKUP((INT((ROW()-5)/9)*9+4+COLUMN()-5)*8-(8-$A6),结果导入!$EN:$EU,8,0),"")=$A6&amp;":","",$A6&amp;":"&amp;VLOOKUP((INT((ROW()-5)/9)*9+4+COLUMN()-5)*8-(8-$A6),结果导入!$EN:$EU,8,0))))),IF($U$3="第八场",IF(OR($H$35="",$H$35="请选择版本"),"",IF($H$35="打印版",IFERROR(VLOOKUP((INT((ROW()-5)/9)*9+4+COLUMN()-5)*8-(8-$A6),结果导入!$FN:$FU,8,0),""),IF($H$35="导入版",IF($A6&amp;":"&amp;IFERROR(VLOOKUP((INT((ROW()-5)/9)*9+4+COLUMN()-5)*8-(8-$A6),结果导入!$FN:$FU,8,0),"")=$A6&amp;":","",$A6&amp;":"&amp;VLOOKUP((INT((ROW()-5)/9)*9+4+COLUMN()-5)*8-(8-$A6),结果导入!$FN:$FU,8,0))))),IF($U$3="第九场",IF(OR($H$35="",$H$35="请选择版本"),"",IF($H$35="打印版",IFERROR(VLOOKUP((INT((ROW()-5)/9)*9+4+COLUMN()-5)*8-(8-$A6),结果导入!$GN:$GU,8,0),""),IF($H$35="导入版",IF($A6&amp;":"&amp;IFERROR(VLOOKUP((INT((ROW()-5)/9)*9+4+COLUMN()-5)*8-(8-$A6),结果导入!$GN:$GU,8,0),"")=$A6&amp;":","",$A6&amp;":"&amp;VLOOKUP((INT((ROW()-5)/9)*9+4+COLUMN()-5)*8-(8-$A6),结果导入!$GN:$GU,8,0)))))))))))))))</f>
        <v/>
      </c>
      <c r="H6" s="49" t="str">
        <f ca="1">IF($U$3="","",IF($U$3="第一场",IF(OR($H$35="",$H$35="请选择版本"),"",IF($H$35="打印版",IFERROR(VLOOKUP((INT((ROW()-5)/9)*9+4+COLUMN()-5)*8-(8-$A6),选手操作!$Q:$R,2,0),""),IF($H$35="导入版",IF($A6&amp;":"&amp;IFERROR(VLOOKUP((INT((ROW()-5)/9)*9+4+COLUMN()-5)*8-(8-$A6),选手操作!$Q:$R,2,0),"")=$A6&amp;":","",$A6&amp;":"&amp;VLOOKUP((INT((ROW()-5)/9)*9+4+COLUMN()-5)*8-(8-$A6),选手操作!$Q:$R,2,0))))),IF($U$3="第二场",IF(OR($H$35="",$H$35="请选择版本"),"",IF($H$35="打印版",IFERROR(VLOOKUP((INT((ROW()-5)/9)*9+4+COLUMN()-5)*8-(8-$A6),结果导入!$N:$U,8,0),""),IF($H$35="导入版",IF($A6&amp;":"&amp;IFERROR(VLOOKUP((INT((ROW()-5)/9)*9+4+COLUMN()-5)*8-(8-$A6),结果导入!$N:$U,8,0),"")=$A6&amp;":","",$A6&amp;":"&amp;VLOOKUP((INT((ROW()-5)/9)*9+4+COLUMN()-5)*8-(8-$A6),结果导入!$N:$U,8,0))))),IF($U$3="第三场",IF(OR($H$35="",$H$35="请选择版本"),"",IF($H$35="打印版",IFERROR(VLOOKUP((INT((ROW()-5)/9)*9+4+COLUMN()-5)*8-(8-$A6),结果导入!$AN:$AU,8,0),""),IF($H$35="导入版",IF($A6&amp;":"&amp;IFERROR(VLOOKUP((INT((ROW()-5)/9)*9+4+COLUMN()-5)*8-(8-$A6),结果导入!$AN:$AU,8,0),"")=$A6&amp;":","",$A6&amp;":"&amp;VLOOKUP((INT((ROW()-5)/9)*9+4+COLUMN()-5)*8-(8-$A6),结果导入!$AN:$AU,8,0))))),IF($U$3="第四场",IF(OR($H$35="",$H$35="请选择版本"),"",IF($H$35="打印版",IFERROR(VLOOKUP((INT((ROW()-5)/9)*9+4+COLUMN()-5)*8-(8-$A6),结果导入!$BN:$BU,8,0),""),IF($H$35="导入版",IF($A6&amp;":"&amp;IFERROR(VLOOKUP((INT((ROW()-5)/9)*9+4+COLUMN()-5)*8-(8-$A6),结果导入!$BN:$BU,8,0),"")=$A6&amp;":","",$A6&amp;":"&amp;VLOOKUP((INT((ROW()-5)/9)*9+4+COLUMN()-5)*8-(8-$A6),结果导入!$BN:$BU,8,0))))),IF($U$3="第五场",IF(OR($H$35="",$H$35="请选择版本"),"",IF($H$35="打印版",IFERROR(VLOOKUP((INT((ROW()-5)/9)*9+4+COLUMN()-5)*8-(8-$A6),结果导入!$CN:$CU,8,0),""),IF($H$35="导入版",IF($A6&amp;":"&amp;IFERROR(VLOOKUP((INT((ROW()-5)/9)*9+4+COLUMN()-5)*8-(8-$A6),结果导入!$CN:$CU,8,0),"")=$A6&amp;":","",$A6&amp;":"&amp;VLOOKUP((INT((ROW()-5)/9)*9+4+COLUMN()-5)*8-(8-$A6),结果导入!$CN:$CU,8,0))))),IF($U$3="第六场",IF(OR($H$35="",$H$35="请选择版本"),"",IF($H$35="打印版",IFERROR(VLOOKUP((INT((ROW()-5)/9)*9+4+COLUMN()-5)*8-(8-$A6),结果导入!$DN:$DU,8,0),""),IF($H$35="导入版",IF($A6&amp;":"&amp;IFERROR(VLOOKUP((INT((ROW()-5)/9)*9+4+COLUMN()-5)*8-(8-$A6),结果导入!$DN:$DU,8,0),"")=$A6&amp;":","",$A6&amp;":"&amp;VLOOKUP((INT((ROW()-5)/9)*9+4+COLUMN()-5)*8-(8-$A6),结果导入!$DN:$DU,8,0))))),IF($U$3="第七场",IF(OR($H$35="",$H$35="请选择版本"),"",IF($H$35="打印版",IFERROR(VLOOKUP((INT((ROW()-5)/9)*9+4+COLUMN()-5)*8-(8-$A6),结果导入!$EN:$EU,8,0),""),IF($H$35="导入版",IF($A6&amp;":"&amp;IFERROR(VLOOKUP((INT((ROW()-5)/9)*9+4+COLUMN()-5)*8-(8-$A6),结果导入!$EN:$EU,8,0),"")=$A6&amp;":","",$A6&amp;":"&amp;VLOOKUP((INT((ROW()-5)/9)*9+4+COLUMN()-5)*8-(8-$A6),结果导入!$EN:$EU,8,0))))),IF($U$3="第八场",IF(OR($H$35="",$H$35="请选择版本"),"",IF($H$35="打印版",IFERROR(VLOOKUP((INT((ROW()-5)/9)*9+4+COLUMN()-5)*8-(8-$A6),结果导入!$FN:$FU,8,0),""),IF($H$35="导入版",IF($A6&amp;":"&amp;IFERROR(VLOOKUP((INT((ROW()-5)/9)*9+4+COLUMN()-5)*8-(8-$A6),结果导入!$FN:$FU,8,0),"")=$A6&amp;":","",$A6&amp;":"&amp;VLOOKUP((INT((ROW()-5)/9)*9+4+COLUMN()-5)*8-(8-$A6),结果导入!$FN:$FU,8,0))))),IF($U$3="第九场",IF(OR($H$35="",$H$35="请选择版本"),"",IF($H$35="打印版",IFERROR(VLOOKUP((INT((ROW()-5)/9)*9+4+COLUMN()-5)*8-(8-$A6),结果导入!$GN:$GU,8,0),""),IF($H$35="导入版",IF($A6&amp;":"&amp;IFERROR(VLOOKUP((INT((ROW()-5)/9)*9+4+COLUMN()-5)*8-(8-$A6),结果导入!$GN:$GU,8,0),"")=$A6&amp;":","",$A6&amp;":"&amp;VLOOKUP((INT((ROW()-5)/9)*9+4+COLUMN()-5)*8-(8-$A6),结果导入!$GN:$GU,8,0)))))))))))))))</f>
        <v/>
      </c>
      <c r="I6" s="49" t="str">
        <f ca="1">IF($U$3="","",IF($U$3="第一场",IF(OR($H$35="",$H$35="请选择版本"),"",IF($H$35="打印版",IFERROR(VLOOKUP((INT((ROW()-5)/9)*9+4+COLUMN()-5)*8-(8-$A6),选手操作!$Q:$R,2,0),""),IF($H$35="导入版",IF($A6&amp;":"&amp;IFERROR(VLOOKUP((INT((ROW()-5)/9)*9+4+COLUMN()-5)*8-(8-$A6),选手操作!$Q:$R,2,0),"")=$A6&amp;":","",$A6&amp;":"&amp;VLOOKUP((INT((ROW()-5)/9)*9+4+COLUMN()-5)*8-(8-$A6),选手操作!$Q:$R,2,0))))),IF($U$3="第二场",IF(OR($H$35="",$H$35="请选择版本"),"",IF($H$35="打印版",IFERROR(VLOOKUP((INT((ROW()-5)/9)*9+4+COLUMN()-5)*8-(8-$A6),结果导入!$N:$U,8,0),""),IF($H$35="导入版",IF($A6&amp;":"&amp;IFERROR(VLOOKUP((INT((ROW()-5)/9)*9+4+COLUMN()-5)*8-(8-$A6),结果导入!$N:$U,8,0),"")=$A6&amp;":","",$A6&amp;":"&amp;VLOOKUP((INT((ROW()-5)/9)*9+4+COLUMN()-5)*8-(8-$A6),结果导入!$N:$U,8,0))))),IF($U$3="第三场",IF(OR($H$35="",$H$35="请选择版本"),"",IF($H$35="打印版",IFERROR(VLOOKUP((INT((ROW()-5)/9)*9+4+COLUMN()-5)*8-(8-$A6),结果导入!$AN:$AU,8,0),""),IF($H$35="导入版",IF($A6&amp;":"&amp;IFERROR(VLOOKUP((INT((ROW()-5)/9)*9+4+COLUMN()-5)*8-(8-$A6),结果导入!$AN:$AU,8,0),"")=$A6&amp;":","",$A6&amp;":"&amp;VLOOKUP((INT((ROW()-5)/9)*9+4+COLUMN()-5)*8-(8-$A6),结果导入!$AN:$AU,8,0))))),IF($U$3="第四场",IF(OR($H$35="",$H$35="请选择版本"),"",IF($H$35="打印版",IFERROR(VLOOKUP((INT((ROW()-5)/9)*9+4+COLUMN()-5)*8-(8-$A6),结果导入!$BN:$BU,8,0),""),IF($H$35="导入版",IF($A6&amp;":"&amp;IFERROR(VLOOKUP((INT((ROW()-5)/9)*9+4+COLUMN()-5)*8-(8-$A6),结果导入!$BN:$BU,8,0),"")=$A6&amp;":","",$A6&amp;":"&amp;VLOOKUP((INT((ROW()-5)/9)*9+4+COLUMN()-5)*8-(8-$A6),结果导入!$BN:$BU,8,0))))),IF($U$3="第五场",IF(OR($H$35="",$H$35="请选择版本"),"",IF($H$35="打印版",IFERROR(VLOOKUP((INT((ROW()-5)/9)*9+4+COLUMN()-5)*8-(8-$A6),结果导入!$CN:$CU,8,0),""),IF($H$35="导入版",IF($A6&amp;":"&amp;IFERROR(VLOOKUP((INT((ROW()-5)/9)*9+4+COLUMN()-5)*8-(8-$A6),结果导入!$CN:$CU,8,0),"")=$A6&amp;":","",$A6&amp;":"&amp;VLOOKUP((INT((ROW()-5)/9)*9+4+COLUMN()-5)*8-(8-$A6),结果导入!$CN:$CU,8,0))))),IF($U$3="第六场",IF(OR($H$35="",$H$35="请选择版本"),"",IF($H$35="打印版",IFERROR(VLOOKUP((INT((ROW()-5)/9)*9+4+COLUMN()-5)*8-(8-$A6),结果导入!$DN:$DU,8,0),""),IF($H$35="导入版",IF($A6&amp;":"&amp;IFERROR(VLOOKUP((INT((ROW()-5)/9)*9+4+COLUMN()-5)*8-(8-$A6),结果导入!$DN:$DU,8,0),"")=$A6&amp;":","",$A6&amp;":"&amp;VLOOKUP((INT((ROW()-5)/9)*9+4+COLUMN()-5)*8-(8-$A6),结果导入!$DN:$DU,8,0))))),IF($U$3="第七场",IF(OR($H$35="",$H$35="请选择版本"),"",IF($H$35="打印版",IFERROR(VLOOKUP((INT((ROW()-5)/9)*9+4+COLUMN()-5)*8-(8-$A6),结果导入!$EN:$EU,8,0),""),IF($H$35="导入版",IF($A6&amp;":"&amp;IFERROR(VLOOKUP((INT((ROW()-5)/9)*9+4+COLUMN()-5)*8-(8-$A6),结果导入!$EN:$EU,8,0),"")=$A6&amp;":","",$A6&amp;":"&amp;VLOOKUP((INT((ROW()-5)/9)*9+4+COLUMN()-5)*8-(8-$A6),结果导入!$EN:$EU,8,0))))),IF($U$3="第八场",IF(OR($H$35="",$H$35="请选择版本"),"",IF($H$35="打印版",IFERROR(VLOOKUP((INT((ROW()-5)/9)*9+4+COLUMN()-5)*8-(8-$A6),结果导入!$FN:$FU,8,0),""),IF($H$35="导入版",IF($A6&amp;":"&amp;IFERROR(VLOOKUP((INT((ROW()-5)/9)*9+4+COLUMN()-5)*8-(8-$A6),结果导入!$FN:$FU,8,0),"")=$A6&amp;":","",$A6&amp;":"&amp;VLOOKUP((INT((ROW()-5)/9)*9+4+COLUMN()-5)*8-(8-$A6),结果导入!$FN:$FU,8,0))))),IF($U$3="第九场",IF(OR($H$35="",$H$35="请选择版本"),"",IF($H$35="打印版",IFERROR(VLOOKUP((INT((ROW()-5)/9)*9+4+COLUMN()-5)*8-(8-$A6),结果导入!$GN:$GU,8,0),""),IF($H$35="导入版",IF($A6&amp;":"&amp;IFERROR(VLOOKUP((INT((ROW()-5)/9)*9+4+COLUMN()-5)*8-(8-$A6),结果导入!$GN:$GU,8,0),"")=$A6&amp;":","",$A6&amp;":"&amp;VLOOKUP((INT((ROW()-5)/9)*9+4+COLUMN()-5)*8-(8-$A6),结果导入!$GN:$GU,8,0)))))))))))))))</f>
        <v/>
      </c>
      <c r="J6" s="58" t="str">
        <f ca="1">IF($U$3="","",IF($U$3="第一场",IF(OR($H$35="",$H$35="请选择版本"),"",IF($H$35="打印版",IFERROR(VLOOKUP((INT((ROW()-5)/9)*9+4+COLUMN()-5)*8-(8-$A6),选手操作!$Q:$R,2,0),""),IF($H$35="导入版",IF($A6&amp;":"&amp;IFERROR(VLOOKUP((INT((ROW()-5)/9)*9+4+COLUMN()-5)*8-(8-$A6),选手操作!$Q:$R,2,0),"")=$A6&amp;":","",$A6&amp;":"&amp;VLOOKUP((INT((ROW()-5)/9)*9+4+COLUMN()-5)*8-(8-$A6),选手操作!$Q:$R,2,0))))),IF($U$3="第二场",IF(OR($H$35="",$H$35="请选择版本"),"",IF($H$35="打印版",IFERROR(VLOOKUP((INT((ROW()-5)/9)*9+4+COLUMN()-5)*8-(8-$A6),结果导入!$N:$U,8,0),""),IF($H$35="导入版",IF($A6&amp;":"&amp;IFERROR(VLOOKUP((INT((ROW()-5)/9)*9+4+COLUMN()-5)*8-(8-$A6),结果导入!$N:$U,8,0),"")=$A6&amp;":","",$A6&amp;":"&amp;VLOOKUP((INT((ROW()-5)/9)*9+4+COLUMN()-5)*8-(8-$A6),结果导入!$N:$U,8,0))))),IF($U$3="第三场",IF(OR($H$35="",$H$35="请选择版本"),"",IF($H$35="打印版",IFERROR(VLOOKUP((INT((ROW()-5)/9)*9+4+COLUMN()-5)*8-(8-$A6),结果导入!$AN:$AU,8,0),""),IF($H$35="导入版",IF($A6&amp;":"&amp;IFERROR(VLOOKUP((INT((ROW()-5)/9)*9+4+COLUMN()-5)*8-(8-$A6),结果导入!$AN:$AU,8,0),"")=$A6&amp;":","",$A6&amp;":"&amp;VLOOKUP((INT((ROW()-5)/9)*9+4+COLUMN()-5)*8-(8-$A6),结果导入!$AN:$AU,8,0))))),IF($U$3="第四场",IF(OR($H$35="",$H$35="请选择版本"),"",IF($H$35="打印版",IFERROR(VLOOKUP((INT((ROW()-5)/9)*9+4+COLUMN()-5)*8-(8-$A6),结果导入!$BN:$BU,8,0),""),IF($H$35="导入版",IF($A6&amp;":"&amp;IFERROR(VLOOKUP((INT((ROW()-5)/9)*9+4+COLUMN()-5)*8-(8-$A6),结果导入!$BN:$BU,8,0),"")=$A6&amp;":","",$A6&amp;":"&amp;VLOOKUP((INT((ROW()-5)/9)*9+4+COLUMN()-5)*8-(8-$A6),结果导入!$BN:$BU,8,0))))),IF($U$3="第五场",IF(OR($H$35="",$H$35="请选择版本"),"",IF($H$35="打印版",IFERROR(VLOOKUP((INT((ROW()-5)/9)*9+4+COLUMN()-5)*8-(8-$A6),结果导入!$CN:$CU,8,0),""),IF($H$35="导入版",IF($A6&amp;":"&amp;IFERROR(VLOOKUP((INT((ROW()-5)/9)*9+4+COLUMN()-5)*8-(8-$A6),结果导入!$CN:$CU,8,0),"")=$A6&amp;":","",$A6&amp;":"&amp;VLOOKUP((INT((ROW()-5)/9)*9+4+COLUMN()-5)*8-(8-$A6),结果导入!$CN:$CU,8,0))))),IF($U$3="第六场",IF(OR($H$35="",$H$35="请选择版本"),"",IF($H$35="打印版",IFERROR(VLOOKUP((INT((ROW()-5)/9)*9+4+COLUMN()-5)*8-(8-$A6),结果导入!$DN:$DU,8,0),""),IF($H$35="导入版",IF($A6&amp;":"&amp;IFERROR(VLOOKUP((INT((ROW()-5)/9)*9+4+COLUMN()-5)*8-(8-$A6),结果导入!$DN:$DU,8,0),"")=$A6&amp;":","",$A6&amp;":"&amp;VLOOKUP((INT((ROW()-5)/9)*9+4+COLUMN()-5)*8-(8-$A6),结果导入!$DN:$DU,8,0))))),IF($U$3="第七场",IF(OR($H$35="",$H$35="请选择版本"),"",IF($H$35="打印版",IFERROR(VLOOKUP((INT((ROW()-5)/9)*9+4+COLUMN()-5)*8-(8-$A6),结果导入!$EN:$EU,8,0),""),IF($H$35="导入版",IF($A6&amp;":"&amp;IFERROR(VLOOKUP((INT((ROW()-5)/9)*9+4+COLUMN()-5)*8-(8-$A6),结果导入!$EN:$EU,8,0),"")=$A6&amp;":","",$A6&amp;":"&amp;VLOOKUP((INT((ROW()-5)/9)*9+4+COLUMN()-5)*8-(8-$A6),结果导入!$EN:$EU,8,0))))),IF($U$3="第八场",IF(OR($H$35="",$H$35="请选择版本"),"",IF($H$35="打印版",IFERROR(VLOOKUP((INT((ROW()-5)/9)*9+4+COLUMN()-5)*8-(8-$A6),结果导入!$FN:$FU,8,0),""),IF($H$35="导入版",IF($A6&amp;":"&amp;IFERROR(VLOOKUP((INT((ROW()-5)/9)*9+4+COLUMN()-5)*8-(8-$A6),结果导入!$FN:$FU,8,0),"")=$A6&amp;":","",$A6&amp;":"&amp;VLOOKUP((INT((ROW()-5)/9)*9+4+COLUMN()-5)*8-(8-$A6),结果导入!$FN:$FU,8,0))))),IF($U$3="第九场",IF(OR($H$35="",$H$35="请选择版本"),"",IF($H$35="打印版",IFERROR(VLOOKUP((INT((ROW()-5)/9)*9+4+COLUMN()-5)*8-(8-$A6),结果导入!$GN:$GU,8,0),""),IF($H$35="导入版",IF($A6&amp;":"&amp;IFERROR(VLOOKUP((INT((ROW()-5)/9)*9+4+COLUMN()-5)*8-(8-$A6),结果导入!$GN:$GU,8,0),"")=$A6&amp;":","",$A6&amp;":"&amp;VLOOKUP((INT((ROW()-5)/9)*9+4+COLUMN()-5)*8-(8-$A6),结果导入!$GN:$GU,8,0)))))))))))))))</f>
        <v/>
      </c>
      <c r="K6" s="47">
        <v>1</v>
      </c>
      <c r="L6" s="47">
        <f t="shared" ref="L6:L31" si="1">IF(A6="","",A6)</f>
        <v>1</v>
      </c>
      <c r="M6" s="48" t="str">
        <f ca="1" t="shared" ref="M6:M31" si="2">IF(B6="","",B6)</f>
        <v/>
      </c>
      <c r="N6" s="49" t="str">
        <f ca="1" t="shared" ref="N6:N31" si="3">IF(C6="","",C6)</f>
        <v/>
      </c>
      <c r="O6" s="49" t="str">
        <f ca="1" t="shared" ref="O6:O31" si="4">IF(D6="","",D6)</f>
        <v/>
      </c>
      <c r="P6" s="49" t="str">
        <f ca="1" t="shared" ref="P6:P31" si="5">IF(E6="","",E6)</f>
        <v/>
      </c>
      <c r="Q6" s="49" t="str">
        <f ca="1" t="shared" ref="Q6:Q31" si="6">IF(F6="","",F6)</f>
        <v/>
      </c>
      <c r="R6" s="49" t="str">
        <f ca="1" t="shared" ref="R6:R31" si="7">IF(G6="","",G6)</f>
        <v/>
      </c>
      <c r="S6" s="49" t="str">
        <f ca="1" t="shared" ref="S6:S31" si="8">IF(H6="","",H6)</f>
        <v/>
      </c>
      <c r="T6" s="49" t="str">
        <f ca="1" t="shared" ref="T6:T31" si="9">IF(I6="","",I6)</f>
        <v/>
      </c>
      <c r="U6" s="58" t="str">
        <f ca="1" t="shared" ref="U6:U31" si="10">IF(J6="","",J6)</f>
        <v/>
      </c>
      <c r="V6" s="47">
        <f t="shared" ref="V6:V31" si="11">IF(K6="","",K6)</f>
        <v>1</v>
      </c>
    </row>
    <row r="7" s="40" customFormat="1" ht="15" spans="1:22">
      <c r="A7" s="50">
        <v>2</v>
      </c>
      <c r="B7" s="51" t="str">
        <f ca="1">IF($U$3="","",IF($U$3="第一场",IF(OR($H$35="",$H$35="请选择版本"),"",IF($H$35="打印版",IFERROR(VLOOKUP((INT((ROW()-5)/9)*9+4+COLUMN()-5)*8-(8-$A7),选手操作!$Q:$R,2,0),""),IF($H$35="导入版",IF($A7&amp;":"&amp;IFERROR(VLOOKUP((INT((ROW()-5)/9)*9+4+COLUMN()-5)*8-(8-$A7),选手操作!$Q:$R,2,0),"")=$A7&amp;":","",$A7&amp;":"&amp;VLOOKUP((INT((ROW()-5)/9)*9+4+COLUMN()-5)*8-(8-$A7),选手操作!$Q:$R,2,0))))),IF($U$3="第二场",IF(OR($H$35="",$H$35="请选择版本"),"",IF($H$35="打印版",IFERROR(VLOOKUP((INT((ROW()-5)/9)*9+4+COLUMN()-5)*8-(8-$A7),结果导入!$N:$U,8,0),""),IF($H$35="导入版",IF($A7&amp;":"&amp;IFERROR(VLOOKUP((INT((ROW()-5)/9)*9+4+COLUMN()-5)*8-(8-$A7),结果导入!$N:$U,8,0),"")=$A7&amp;":","",$A7&amp;":"&amp;VLOOKUP((INT((ROW()-5)/9)*9+4+COLUMN()-5)*8-(8-$A7),结果导入!$N:$U,8,0))))),IF($U$3="第三场",IF(OR($H$35="",$H$35="请选择版本"),"",IF($H$35="打印版",IFERROR(VLOOKUP((INT((ROW()-5)/9)*9+4+COLUMN()-5)*8-(8-$A7),结果导入!$AN:$AU,8,0),""),IF($H$35="导入版",IF($A7&amp;":"&amp;IFERROR(VLOOKUP((INT((ROW()-5)/9)*9+4+COLUMN()-5)*8-(8-$A7),结果导入!$AN:$AU,8,0),"")=$A7&amp;":","",$A7&amp;":"&amp;VLOOKUP((INT((ROW()-5)/9)*9+4+COLUMN()-5)*8-(8-$A7),结果导入!$AN:$AU,8,0))))),IF($U$3="第四场",IF(OR($H$35="",$H$35="请选择版本"),"",IF($H$35="打印版",IFERROR(VLOOKUP((INT((ROW()-5)/9)*9+4+COLUMN()-5)*8-(8-$A7),结果导入!$BN:$BU,8,0),""),IF($H$35="导入版",IF($A7&amp;":"&amp;IFERROR(VLOOKUP((INT((ROW()-5)/9)*9+4+COLUMN()-5)*8-(8-$A7),结果导入!$BN:$BU,8,0),"")=$A7&amp;":","",$A7&amp;":"&amp;VLOOKUP((INT((ROW()-5)/9)*9+4+COLUMN()-5)*8-(8-$A7),结果导入!$BN:$BU,8,0))))),IF($U$3="第五场",IF(OR($H$35="",$H$35="请选择版本"),"",IF($H$35="打印版",IFERROR(VLOOKUP((INT((ROW()-5)/9)*9+4+COLUMN()-5)*8-(8-$A7),结果导入!$CN:$CU,8,0),""),IF($H$35="导入版",IF($A7&amp;":"&amp;IFERROR(VLOOKUP((INT((ROW()-5)/9)*9+4+COLUMN()-5)*8-(8-$A7),结果导入!$CN:$CU,8,0),"")=$A7&amp;":","",$A7&amp;":"&amp;VLOOKUP((INT((ROW()-5)/9)*9+4+COLUMN()-5)*8-(8-$A7),结果导入!$CN:$CU,8,0))))),IF($U$3="第六场",IF(OR($H$35="",$H$35="请选择版本"),"",IF($H$35="打印版",IFERROR(VLOOKUP((INT((ROW()-5)/9)*9+4+COLUMN()-5)*8-(8-$A7),结果导入!$DN:$DU,8,0),""),IF($H$35="导入版",IF($A7&amp;":"&amp;IFERROR(VLOOKUP((INT((ROW()-5)/9)*9+4+COLUMN()-5)*8-(8-$A7),结果导入!$DN:$DU,8,0),"")=$A7&amp;":","",$A7&amp;":"&amp;VLOOKUP((INT((ROW()-5)/9)*9+4+COLUMN()-5)*8-(8-$A7),结果导入!$DN:$DU,8,0))))),IF($U$3="第七场",IF(OR($H$35="",$H$35="请选择版本"),"",IF($H$35="打印版",IFERROR(VLOOKUP((INT((ROW()-5)/9)*9+4+COLUMN()-5)*8-(8-$A7),结果导入!$EN:$EU,8,0),""),IF($H$35="导入版",IF($A7&amp;":"&amp;IFERROR(VLOOKUP((INT((ROW()-5)/9)*9+4+COLUMN()-5)*8-(8-$A7),结果导入!$EN:$EU,8,0),"")=$A7&amp;":","",$A7&amp;":"&amp;VLOOKUP((INT((ROW()-5)/9)*9+4+COLUMN()-5)*8-(8-$A7),结果导入!$EN:$EU,8,0))))),IF($U$3="第八场",IF(OR($H$35="",$H$35="请选择版本"),"",IF($H$35="打印版",IFERROR(VLOOKUP((INT((ROW()-5)/9)*9+4+COLUMN()-5)*8-(8-$A7),结果导入!$FN:$FU,8,0),""),IF($H$35="导入版",IF($A7&amp;":"&amp;IFERROR(VLOOKUP((INT((ROW()-5)/9)*9+4+COLUMN()-5)*8-(8-$A7),结果导入!$FN:$FU,8,0),"")=$A7&amp;":","",$A7&amp;":"&amp;VLOOKUP((INT((ROW()-5)/9)*9+4+COLUMN()-5)*8-(8-$A7),结果导入!$FN:$FU,8,0))))),IF($U$3="第九场",IF(OR($H$35="",$H$35="请选择版本"),"",IF($H$35="打印版",IFERROR(VLOOKUP((INT((ROW()-5)/9)*9+4+COLUMN()-5)*8-(8-$A7),结果导入!$GN:$GU,8,0),""),IF($H$35="导入版",IF($A7&amp;":"&amp;IFERROR(VLOOKUP((INT((ROW()-5)/9)*9+4+COLUMN()-5)*8-(8-$A7),结果导入!$GN:$GU,8,0),"")=$A7&amp;":","",$A7&amp;":"&amp;VLOOKUP((INT((ROW()-5)/9)*9+4+COLUMN()-5)*8-(8-$A7),结果导入!$GN:$GU,8,0)))))))))))))))</f>
        <v/>
      </c>
      <c r="C7" s="52" t="str">
        <f ca="1">IF($U$3="","",IF($U$3="第一场",IF(OR($H$35="",$H$35="请选择版本"),"",IF($H$35="打印版",IFERROR(VLOOKUP((INT((ROW()-5)/9)*9+4+COLUMN()-5)*8-(8-$A7),选手操作!$Q:$R,2,0),""),IF($H$35="导入版",IF($A7&amp;":"&amp;IFERROR(VLOOKUP((INT((ROW()-5)/9)*9+4+COLUMN()-5)*8-(8-$A7),选手操作!$Q:$R,2,0),"")=$A7&amp;":","",$A7&amp;":"&amp;VLOOKUP((INT((ROW()-5)/9)*9+4+COLUMN()-5)*8-(8-$A7),选手操作!$Q:$R,2,0))))),IF($U$3="第二场",IF(OR($H$35="",$H$35="请选择版本"),"",IF($H$35="打印版",IFERROR(VLOOKUP((INT((ROW()-5)/9)*9+4+COLUMN()-5)*8-(8-$A7),结果导入!$N:$U,8,0),""),IF($H$35="导入版",IF($A7&amp;":"&amp;IFERROR(VLOOKUP((INT((ROW()-5)/9)*9+4+COLUMN()-5)*8-(8-$A7),结果导入!$N:$U,8,0),"")=$A7&amp;":","",$A7&amp;":"&amp;VLOOKUP((INT((ROW()-5)/9)*9+4+COLUMN()-5)*8-(8-$A7),结果导入!$N:$U,8,0))))),IF($U$3="第三场",IF(OR($H$35="",$H$35="请选择版本"),"",IF($H$35="打印版",IFERROR(VLOOKUP((INT((ROW()-5)/9)*9+4+COLUMN()-5)*8-(8-$A7),结果导入!$AN:$AU,8,0),""),IF($H$35="导入版",IF($A7&amp;":"&amp;IFERROR(VLOOKUP((INT((ROW()-5)/9)*9+4+COLUMN()-5)*8-(8-$A7),结果导入!$AN:$AU,8,0),"")=$A7&amp;":","",$A7&amp;":"&amp;VLOOKUP((INT((ROW()-5)/9)*9+4+COLUMN()-5)*8-(8-$A7),结果导入!$AN:$AU,8,0))))),IF($U$3="第四场",IF(OR($H$35="",$H$35="请选择版本"),"",IF($H$35="打印版",IFERROR(VLOOKUP((INT((ROW()-5)/9)*9+4+COLUMN()-5)*8-(8-$A7),结果导入!$BN:$BU,8,0),""),IF($H$35="导入版",IF($A7&amp;":"&amp;IFERROR(VLOOKUP((INT((ROW()-5)/9)*9+4+COLUMN()-5)*8-(8-$A7),结果导入!$BN:$BU,8,0),"")=$A7&amp;":","",$A7&amp;":"&amp;VLOOKUP((INT((ROW()-5)/9)*9+4+COLUMN()-5)*8-(8-$A7),结果导入!$BN:$BU,8,0))))),IF($U$3="第五场",IF(OR($H$35="",$H$35="请选择版本"),"",IF($H$35="打印版",IFERROR(VLOOKUP((INT((ROW()-5)/9)*9+4+COLUMN()-5)*8-(8-$A7),结果导入!$CN:$CU,8,0),""),IF($H$35="导入版",IF($A7&amp;":"&amp;IFERROR(VLOOKUP((INT((ROW()-5)/9)*9+4+COLUMN()-5)*8-(8-$A7),结果导入!$CN:$CU,8,0),"")=$A7&amp;":","",$A7&amp;":"&amp;VLOOKUP((INT((ROW()-5)/9)*9+4+COLUMN()-5)*8-(8-$A7),结果导入!$CN:$CU,8,0))))),IF($U$3="第六场",IF(OR($H$35="",$H$35="请选择版本"),"",IF($H$35="打印版",IFERROR(VLOOKUP((INT((ROW()-5)/9)*9+4+COLUMN()-5)*8-(8-$A7),结果导入!$DN:$DU,8,0),""),IF($H$35="导入版",IF($A7&amp;":"&amp;IFERROR(VLOOKUP((INT((ROW()-5)/9)*9+4+COLUMN()-5)*8-(8-$A7),结果导入!$DN:$DU,8,0),"")=$A7&amp;":","",$A7&amp;":"&amp;VLOOKUP((INT((ROW()-5)/9)*9+4+COLUMN()-5)*8-(8-$A7),结果导入!$DN:$DU,8,0))))),IF($U$3="第七场",IF(OR($H$35="",$H$35="请选择版本"),"",IF($H$35="打印版",IFERROR(VLOOKUP((INT((ROW()-5)/9)*9+4+COLUMN()-5)*8-(8-$A7),结果导入!$EN:$EU,8,0),""),IF($H$35="导入版",IF($A7&amp;":"&amp;IFERROR(VLOOKUP((INT((ROW()-5)/9)*9+4+COLUMN()-5)*8-(8-$A7),结果导入!$EN:$EU,8,0),"")=$A7&amp;":","",$A7&amp;":"&amp;VLOOKUP((INT((ROW()-5)/9)*9+4+COLUMN()-5)*8-(8-$A7),结果导入!$EN:$EU,8,0))))),IF($U$3="第八场",IF(OR($H$35="",$H$35="请选择版本"),"",IF($H$35="打印版",IFERROR(VLOOKUP((INT((ROW()-5)/9)*9+4+COLUMN()-5)*8-(8-$A7),结果导入!$FN:$FU,8,0),""),IF($H$35="导入版",IF($A7&amp;":"&amp;IFERROR(VLOOKUP((INT((ROW()-5)/9)*9+4+COLUMN()-5)*8-(8-$A7),结果导入!$FN:$FU,8,0),"")=$A7&amp;":","",$A7&amp;":"&amp;VLOOKUP((INT((ROW()-5)/9)*9+4+COLUMN()-5)*8-(8-$A7),结果导入!$FN:$FU,8,0))))),IF($U$3="第九场",IF(OR($H$35="",$H$35="请选择版本"),"",IF($H$35="打印版",IFERROR(VLOOKUP((INT((ROW()-5)/9)*9+4+COLUMN()-5)*8-(8-$A7),结果导入!$GN:$GU,8,0),""),IF($H$35="导入版",IF($A7&amp;":"&amp;IFERROR(VLOOKUP((INT((ROW()-5)/9)*9+4+COLUMN()-5)*8-(8-$A7),结果导入!$GN:$GU,8,0),"")=$A7&amp;":","",$A7&amp;":"&amp;VLOOKUP((INT((ROW()-5)/9)*9+4+COLUMN()-5)*8-(8-$A7),结果导入!$GN:$GU,8,0)))))))))))))))</f>
        <v/>
      </c>
      <c r="D7" s="52" t="str">
        <f ca="1">IF($U$3="","",IF($U$3="第一场",IF(OR($H$35="",$H$35="请选择版本"),"",IF($H$35="打印版",IFERROR(VLOOKUP((INT((ROW()-5)/9)*9+4+COLUMN()-5)*8-(8-$A7),选手操作!$Q:$R,2,0),""),IF($H$35="导入版",IF($A7&amp;":"&amp;IFERROR(VLOOKUP((INT((ROW()-5)/9)*9+4+COLUMN()-5)*8-(8-$A7),选手操作!$Q:$R,2,0),"")=$A7&amp;":","",$A7&amp;":"&amp;VLOOKUP((INT((ROW()-5)/9)*9+4+COLUMN()-5)*8-(8-$A7),选手操作!$Q:$R,2,0))))),IF($U$3="第二场",IF(OR($H$35="",$H$35="请选择版本"),"",IF($H$35="打印版",IFERROR(VLOOKUP((INT((ROW()-5)/9)*9+4+COLUMN()-5)*8-(8-$A7),结果导入!$N:$U,8,0),""),IF($H$35="导入版",IF($A7&amp;":"&amp;IFERROR(VLOOKUP((INT((ROW()-5)/9)*9+4+COLUMN()-5)*8-(8-$A7),结果导入!$N:$U,8,0),"")=$A7&amp;":","",$A7&amp;":"&amp;VLOOKUP((INT((ROW()-5)/9)*9+4+COLUMN()-5)*8-(8-$A7),结果导入!$N:$U,8,0))))),IF($U$3="第三场",IF(OR($H$35="",$H$35="请选择版本"),"",IF($H$35="打印版",IFERROR(VLOOKUP((INT((ROW()-5)/9)*9+4+COLUMN()-5)*8-(8-$A7),结果导入!$AN:$AU,8,0),""),IF($H$35="导入版",IF($A7&amp;":"&amp;IFERROR(VLOOKUP((INT((ROW()-5)/9)*9+4+COLUMN()-5)*8-(8-$A7),结果导入!$AN:$AU,8,0),"")=$A7&amp;":","",$A7&amp;":"&amp;VLOOKUP((INT((ROW()-5)/9)*9+4+COLUMN()-5)*8-(8-$A7),结果导入!$AN:$AU,8,0))))),IF($U$3="第四场",IF(OR($H$35="",$H$35="请选择版本"),"",IF($H$35="打印版",IFERROR(VLOOKUP((INT((ROW()-5)/9)*9+4+COLUMN()-5)*8-(8-$A7),结果导入!$BN:$BU,8,0),""),IF($H$35="导入版",IF($A7&amp;":"&amp;IFERROR(VLOOKUP((INT((ROW()-5)/9)*9+4+COLUMN()-5)*8-(8-$A7),结果导入!$BN:$BU,8,0),"")=$A7&amp;":","",$A7&amp;":"&amp;VLOOKUP((INT((ROW()-5)/9)*9+4+COLUMN()-5)*8-(8-$A7),结果导入!$BN:$BU,8,0))))),IF($U$3="第五场",IF(OR($H$35="",$H$35="请选择版本"),"",IF($H$35="打印版",IFERROR(VLOOKUP((INT((ROW()-5)/9)*9+4+COLUMN()-5)*8-(8-$A7),结果导入!$CN:$CU,8,0),""),IF($H$35="导入版",IF($A7&amp;":"&amp;IFERROR(VLOOKUP((INT((ROW()-5)/9)*9+4+COLUMN()-5)*8-(8-$A7),结果导入!$CN:$CU,8,0),"")=$A7&amp;":","",$A7&amp;":"&amp;VLOOKUP((INT((ROW()-5)/9)*9+4+COLUMN()-5)*8-(8-$A7),结果导入!$CN:$CU,8,0))))),IF($U$3="第六场",IF(OR($H$35="",$H$35="请选择版本"),"",IF($H$35="打印版",IFERROR(VLOOKUP((INT((ROW()-5)/9)*9+4+COLUMN()-5)*8-(8-$A7),结果导入!$DN:$DU,8,0),""),IF($H$35="导入版",IF($A7&amp;":"&amp;IFERROR(VLOOKUP((INT((ROW()-5)/9)*9+4+COLUMN()-5)*8-(8-$A7),结果导入!$DN:$DU,8,0),"")=$A7&amp;":","",$A7&amp;":"&amp;VLOOKUP((INT((ROW()-5)/9)*9+4+COLUMN()-5)*8-(8-$A7),结果导入!$DN:$DU,8,0))))),IF($U$3="第七场",IF(OR($H$35="",$H$35="请选择版本"),"",IF($H$35="打印版",IFERROR(VLOOKUP((INT((ROW()-5)/9)*9+4+COLUMN()-5)*8-(8-$A7),结果导入!$EN:$EU,8,0),""),IF($H$35="导入版",IF($A7&amp;":"&amp;IFERROR(VLOOKUP((INT((ROW()-5)/9)*9+4+COLUMN()-5)*8-(8-$A7),结果导入!$EN:$EU,8,0),"")=$A7&amp;":","",$A7&amp;":"&amp;VLOOKUP((INT((ROW()-5)/9)*9+4+COLUMN()-5)*8-(8-$A7),结果导入!$EN:$EU,8,0))))),IF($U$3="第八场",IF(OR($H$35="",$H$35="请选择版本"),"",IF($H$35="打印版",IFERROR(VLOOKUP((INT((ROW()-5)/9)*9+4+COLUMN()-5)*8-(8-$A7),结果导入!$FN:$FU,8,0),""),IF($H$35="导入版",IF($A7&amp;":"&amp;IFERROR(VLOOKUP((INT((ROW()-5)/9)*9+4+COLUMN()-5)*8-(8-$A7),结果导入!$FN:$FU,8,0),"")=$A7&amp;":","",$A7&amp;":"&amp;VLOOKUP((INT((ROW()-5)/9)*9+4+COLUMN()-5)*8-(8-$A7),结果导入!$FN:$FU,8,0))))),IF($U$3="第九场",IF(OR($H$35="",$H$35="请选择版本"),"",IF($H$35="打印版",IFERROR(VLOOKUP((INT((ROW()-5)/9)*9+4+COLUMN()-5)*8-(8-$A7),结果导入!$GN:$GU,8,0),""),IF($H$35="导入版",IF($A7&amp;":"&amp;IFERROR(VLOOKUP((INT((ROW()-5)/9)*9+4+COLUMN()-5)*8-(8-$A7),结果导入!$GN:$GU,8,0),"")=$A7&amp;":","",$A7&amp;":"&amp;VLOOKUP((INT((ROW()-5)/9)*9+4+COLUMN()-5)*8-(8-$A7),结果导入!$GN:$GU,8,0)))))))))))))))</f>
        <v/>
      </c>
      <c r="E7" s="52" t="str">
        <f ca="1">IF($U$3="","",IF($U$3="第一场",IF(OR($H$35="",$H$35="请选择版本"),"",IF($H$35="打印版",IFERROR(VLOOKUP((INT((ROW()-5)/9)*9+4+COLUMN()-5)*8-(8-$A7),选手操作!$Q:$R,2,0),""),IF($H$35="导入版",IF($A7&amp;":"&amp;IFERROR(VLOOKUP((INT((ROW()-5)/9)*9+4+COLUMN()-5)*8-(8-$A7),选手操作!$Q:$R,2,0),"")=$A7&amp;":","",$A7&amp;":"&amp;VLOOKUP((INT((ROW()-5)/9)*9+4+COLUMN()-5)*8-(8-$A7),选手操作!$Q:$R,2,0))))),IF($U$3="第二场",IF(OR($H$35="",$H$35="请选择版本"),"",IF($H$35="打印版",IFERROR(VLOOKUP((INT((ROW()-5)/9)*9+4+COLUMN()-5)*8-(8-$A7),结果导入!$N:$U,8,0),""),IF($H$35="导入版",IF($A7&amp;":"&amp;IFERROR(VLOOKUP((INT((ROW()-5)/9)*9+4+COLUMN()-5)*8-(8-$A7),结果导入!$N:$U,8,0),"")=$A7&amp;":","",$A7&amp;":"&amp;VLOOKUP((INT((ROW()-5)/9)*9+4+COLUMN()-5)*8-(8-$A7),结果导入!$N:$U,8,0))))),IF($U$3="第三场",IF(OR($H$35="",$H$35="请选择版本"),"",IF($H$35="打印版",IFERROR(VLOOKUP((INT((ROW()-5)/9)*9+4+COLUMN()-5)*8-(8-$A7),结果导入!$AN:$AU,8,0),""),IF($H$35="导入版",IF($A7&amp;":"&amp;IFERROR(VLOOKUP((INT((ROW()-5)/9)*9+4+COLUMN()-5)*8-(8-$A7),结果导入!$AN:$AU,8,0),"")=$A7&amp;":","",$A7&amp;":"&amp;VLOOKUP((INT((ROW()-5)/9)*9+4+COLUMN()-5)*8-(8-$A7),结果导入!$AN:$AU,8,0))))),IF($U$3="第四场",IF(OR($H$35="",$H$35="请选择版本"),"",IF($H$35="打印版",IFERROR(VLOOKUP((INT((ROW()-5)/9)*9+4+COLUMN()-5)*8-(8-$A7),结果导入!$BN:$BU,8,0),""),IF($H$35="导入版",IF($A7&amp;":"&amp;IFERROR(VLOOKUP((INT((ROW()-5)/9)*9+4+COLUMN()-5)*8-(8-$A7),结果导入!$BN:$BU,8,0),"")=$A7&amp;":","",$A7&amp;":"&amp;VLOOKUP((INT((ROW()-5)/9)*9+4+COLUMN()-5)*8-(8-$A7),结果导入!$BN:$BU,8,0))))),IF($U$3="第五场",IF(OR($H$35="",$H$35="请选择版本"),"",IF($H$35="打印版",IFERROR(VLOOKUP((INT((ROW()-5)/9)*9+4+COLUMN()-5)*8-(8-$A7),结果导入!$CN:$CU,8,0),""),IF($H$35="导入版",IF($A7&amp;":"&amp;IFERROR(VLOOKUP((INT((ROW()-5)/9)*9+4+COLUMN()-5)*8-(8-$A7),结果导入!$CN:$CU,8,0),"")=$A7&amp;":","",$A7&amp;":"&amp;VLOOKUP((INT((ROW()-5)/9)*9+4+COLUMN()-5)*8-(8-$A7),结果导入!$CN:$CU,8,0))))),IF($U$3="第六场",IF(OR($H$35="",$H$35="请选择版本"),"",IF($H$35="打印版",IFERROR(VLOOKUP((INT((ROW()-5)/9)*9+4+COLUMN()-5)*8-(8-$A7),结果导入!$DN:$DU,8,0),""),IF($H$35="导入版",IF($A7&amp;":"&amp;IFERROR(VLOOKUP((INT((ROW()-5)/9)*9+4+COLUMN()-5)*8-(8-$A7),结果导入!$DN:$DU,8,0),"")=$A7&amp;":","",$A7&amp;":"&amp;VLOOKUP((INT((ROW()-5)/9)*9+4+COLUMN()-5)*8-(8-$A7),结果导入!$DN:$DU,8,0))))),IF($U$3="第七场",IF(OR($H$35="",$H$35="请选择版本"),"",IF($H$35="打印版",IFERROR(VLOOKUP((INT((ROW()-5)/9)*9+4+COLUMN()-5)*8-(8-$A7),结果导入!$EN:$EU,8,0),""),IF($H$35="导入版",IF($A7&amp;":"&amp;IFERROR(VLOOKUP((INT((ROW()-5)/9)*9+4+COLUMN()-5)*8-(8-$A7),结果导入!$EN:$EU,8,0),"")=$A7&amp;":","",$A7&amp;":"&amp;VLOOKUP((INT((ROW()-5)/9)*9+4+COLUMN()-5)*8-(8-$A7),结果导入!$EN:$EU,8,0))))),IF($U$3="第八场",IF(OR($H$35="",$H$35="请选择版本"),"",IF($H$35="打印版",IFERROR(VLOOKUP((INT((ROW()-5)/9)*9+4+COLUMN()-5)*8-(8-$A7),结果导入!$FN:$FU,8,0),""),IF($H$35="导入版",IF($A7&amp;":"&amp;IFERROR(VLOOKUP((INT((ROW()-5)/9)*9+4+COLUMN()-5)*8-(8-$A7),结果导入!$FN:$FU,8,0),"")=$A7&amp;":","",$A7&amp;":"&amp;VLOOKUP((INT((ROW()-5)/9)*9+4+COLUMN()-5)*8-(8-$A7),结果导入!$FN:$FU,8,0))))),IF($U$3="第九场",IF(OR($H$35="",$H$35="请选择版本"),"",IF($H$35="打印版",IFERROR(VLOOKUP((INT((ROW()-5)/9)*9+4+COLUMN()-5)*8-(8-$A7),结果导入!$GN:$GU,8,0),""),IF($H$35="导入版",IF($A7&amp;":"&amp;IFERROR(VLOOKUP((INT((ROW()-5)/9)*9+4+COLUMN()-5)*8-(8-$A7),结果导入!$GN:$GU,8,0),"")=$A7&amp;":","",$A7&amp;":"&amp;VLOOKUP((INT((ROW()-5)/9)*9+4+COLUMN()-5)*8-(8-$A7),结果导入!$GN:$GU,8,0)))))))))))))))</f>
        <v/>
      </c>
      <c r="F7" s="52" t="str">
        <f ca="1">IF($U$3="","",IF($U$3="第一场",IF(OR($H$35="",$H$35="请选择版本"),"",IF($H$35="打印版",IFERROR(VLOOKUP((INT((ROW()-5)/9)*9+4+COLUMN()-5)*8-(8-$A7),选手操作!$Q:$R,2,0),""),IF($H$35="导入版",IF($A7&amp;":"&amp;IFERROR(VLOOKUP((INT((ROW()-5)/9)*9+4+COLUMN()-5)*8-(8-$A7),选手操作!$Q:$R,2,0),"")=$A7&amp;":","",$A7&amp;":"&amp;VLOOKUP((INT((ROW()-5)/9)*9+4+COLUMN()-5)*8-(8-$A7),选手操作!$Q:$R,2,0))))),IF($U$3="第二场",IF(OR($H$35="",$H$35="请选择版本"),"",IF($H$35="打印版",IFERROR(VLOOKUP((INT((ROW()-5)/9)*9+4+COLUMN()-5)*8-(8-$A7),结果导入!$N:$U,8,0),""),IF($H$35="导入版",IF($A7&amp;":"&amp;IFERROR(VLOOKUP((INT((ROW()-5)/9)*9+4+COLUMN()-5)*8-(8-$A7),结果导入!$N:$U,8,0),"")=$A7&amp;":","",$A7&amp;":"&amp;VLOOKUP((INT((ROW()-5)/9)*9+4+COLUMN()-5)*8-(8-$A7),结果导入!$N:$U,8,0))))),IF($U$3="第三场",IF(OR($H$35="",$H$35="请选择版本"),"",IF($H$35="打印版",IFERROR(VLOOKUP((INT((ROW()-5)/9)*9+4+COLUMN()-5)*8-(8-$A7),结果导入!$AN:$AU,8,0),""),IF($H$35="导入版",IF($A7&amp;":"&amp;IFERROR(VLOOKUP((INT((ROW()-5)/9)*9+4+COLUMN()-5)*8-(8-$A7),结果导入!$AN:$AU,8,0),"")=$A7&amp;":","",$A7&amp;":"&amp;VLOOKUP((INT((ROW()-5)/9)*9+4+COLUMN()-5)*8-(8-$A7),结果导入!$AN:$AU,8,0))))),IF($U$3="第四场",IF(OR($H$35="",$H$35="请选择版本"),"",IF($H$35="打印版",IFERROR(VLOOKUP((INT((ROW()-5)/9)*9+4+COLUMN()-5)*8-(8-$A7),结果导入!$BN:$BU,8,0),""),IF($H$35="导入版",IF($A7&amp;":"&amp;IFERROR(VLOOKUP((INT((ROW()-5)/9)*9+4+COLUMN()-5)*8-(8-$A7),结果导入!$BN:$BU,8,0),"")=$A7&amp;":","",$A7&amp;":"&amp;VLOOKUP((INT((ROW()-5)/9)*9+4+COLUMN()-5)*8-(8-$A7),结果导入!$BN:$BU,8,0))))),IF($U$3="第五场",IF(OR($H$35="",$H$35="请选择版本"),"",IF($H$35="打印版",IFERROR(VLOOKUP((INT((ROW()-5)/9)*9+4+COLUMN()-5)*8-(8-$A7),结果导入!$CN:$CU,8,0),""),IF($H$35="导入版",IF($A7&amp;":"&amp;IFERROR(VLOOKUP((INT((ROW()-5)/9)*9+4+COLUMN()-5)*8-(8-$A7),结果导入!$CN:$CU,8,0),"")=$A7&amp;":","",$A7&amp;":"&amp;VLOOKUP((INT((ROW()-5)/9)*9+4+COLUMN()-5)*8-(8-$A7),结果导入!$CN:$CU,8,0))))),IF($U$3="第六场",IF(OR($H$35="",$H$35="请选择版本"),"",IF($H$35="打印版",IFERROR(VLOOKUP((INT((ROW()-5)/9)*9+4+COLUMN()-5)*8-(8-$A7),结果导入!$DN:$DU,8,0),""),IF($H$35="导入版",IF($A7&amp;":"&amp;IFERROR(VLOOKUP((INT((ROW()-5)/9)*9+4+COLUMN()-5)*8-(8-$A7),结果导入!$DN:$DU,8,0),"")=$A7&amp;":","",$A7&amp;":"&amp;VLOOKUP((INT((ROW()-5)/9)*9+4+COLUMN()-5)*8-(8-$A7),结果导入!$DN:$DU,8,0))))),IF($U$3="第七场",IF(OR($H$35="",$H$35="请选择版本"),"",IF($H$35="打印版",IFERROR(VLOOKUP((INT((ROW()-5)/9)*9+4+COLUMN()-5)*8-(8-$A7),结果导入!$EN:$EU,8,0),""),IF($H$35="导入版",IF($A7&amp;":"&amp;IFERROR(VLOOKUP((INT((ROW()-5)/9)*9+4+COLUMN()-5)*8-(8-$A7),结果导入!$EN:$EU,8,0),"")=$A7&amp;":","",$A7&amp;":"&amp;VLOOKUP((INT((ROW()-5)/9)*9+4+COLUMN()-5)*8-(8-$A7),结果导入!$EN:$EU,8,0))))),IF($U$3="第八场",IF(OR($H$35="",$H$35="请选择版本"),"",IF($H$35="打印版",IFERROR(VLOOKUP((INT((ROW()-5)/9)*9+4+COLUMN()-5)*8-(8-$A7),结果导入!$FN:$FU,8,0),""),IF($H$35="导入版",IF($A7&amp;":"&amp;IFERROR(VLOOKUP((INT((ROW()-5)/9)*9+4+COLUMN()-5)*8-(8-$A7),结果导入!$FN:$FU,8,0),"")=$A7&amp;":","",$A7&amp;":"&amp;VLOOKUP((INT((ROW()-5)/9)*9+4+COLUMN()-5)*8-(8-$A7),结果导入!$FN:$FU,8,0))))),IF($U$3="第九场",IF(OR($H$35="",$H$35="请选择版本"),"",IF($H$35="打印版",IFERROR(VLOOKUP((INT((ROW()-5)/9)*9+4+COLUMN()-5)*8-(8-$A7),结果导入!$GN:$GU,8,0),""),IF($H$35="导入版",IF($A7&amp;":"&amp;IFERROR(VLOOKUP((INT((ROW()-5)/9)*9+4+COLUMN()-5)*8-(8-$A7),结果导入!$GN:$GU,8,0),"")=$A7&amp;":","",$A7&amp;":"&amp;VLOOKUP((INT((ROW()-5)/9)*9+4+COLUMN()-5)*8-(8-$A7),结果导入!$GN:$GU,8,0)))))))))))))))</f>
        <v/>
      </c>
      <c r="G7" s="52" t="str">
        <f ca="1">IF($U$3="","",IF($U$3="第一场",IF(OR($H$35="",$H$35="请选择版本"),"",IF($H$35="打印版",IFERROR(VLOOKUP((INT((ROW()-5)/9)*9+4+COLUMN()-5)*8-(8-$A7),选手操作!$Q:$R,2,0),""),IF($H$35="导入版",IF($A7&amp;":"&amp;IFERROR(VLOOKUP((INT((ROW()-5)/9)*9+4+COLUMN()-5)*8-(8-$A7),选手操作!$Q:$R,2,0),"")=$A7&amp;":","",$A7&amp;":"&amp;VLOOKUP((INT((ROW()-5)/9)*9+4+COLUMN()-5)*8-(8-$A7),选手操作!$Q:$R,2,0))))),IF($U$3="第二场",IF(OR($H$35="",$H$35="请选择版本"),"",IF($H$35="打印版",IFERROR(VLOOKUP((INT((ROW()-5)/9)*9+4+COLUMN()-5)*8-(8-$A7),结果导入!$N:$U,8,0),""),IF($H$35="导入版",IF($A7&amp;":"&amp;IFERROR(VLOOKUP((INT((ROW()-5)/9)*9+4+COLUMN()-5)*8-(8-$A7),结果导入!$N:$U,8,0),"")=$A7&amp;":","",$A7&amp;":"&amp;VLOOKUP((INT((ROW()-5)/9)*9+4+COLUMN()-5)*8-(8-$A7),结果导入!$N:$U,8,0))))),IF($U$3="第三场",IF(OR($H$35="",$H$35="请选择版本"),"",IF($H$35="打印版",IFERROR(VLOOKUP((INT((ROW()-5)/9)*9+4+COLUMN()-5)*8-(8-$A7),结果导入!$AN:$AU,8,0),""),IF($H$35="导入版",IF($A7&amp;":"&amp;IFERROR(VLOOKUP((INT((ROW()-5)/9)*9+4+COLUMN()-5)*8-(8-$A7),结果导入!$AN:$AU,8,0),"")=$A7&amp;":","",$A7&amp;":"&amp;VLOOKUP((INT((ROW()-5)/9)*9+4+COLUMN()-5)*8-(8-$A7),结果导入!$AN:$AU,8,0))))),IF($U$3="第四场",IF(OR($H$35="",$H$35="请选择版本"),"",IF($H$35="打印版",IFERROR(VLOOKUP((INT((ROW()-5)/9)*9+4+COLUMN()-5)*8-(8-$A7),结果导入!$BN:$BU,8,0),""),IF($H$35="导入版",IF($A7&amp;":"&amp;IFERROR(VLOOKUP((INT((ROW()-5)/9)*9+4+COLUMN()-5)*8-(8-$A7),结果导入!$BN:$BU,8,0),"")=$A7&amp;":","",$A7&amp;":"&amp;VLOOKUP((INT((ROW()-5)/9)*9+4+COLUMN()-5)*8-(8-$A7),结果导入!$BN:$BU,8,0))))),IF($U$3="第五场",IF(OR($H$35="",$H$35="请选择版本"),"",IF($H$35="打印版",IFERROR(VLOOKUP((INT((ROW()-5)/9)*9+4+COLUMN()-5)*8-(8-$A7),结果导入!$CN:$CU,8,0),""),IF($H$35="导入版",IF($A7&amp;":"&amp;IFERROR(VLOOKUP((INT((ROW()-5)/9)*9+4+COLUMN()-5)*8-(8-$A7),结果导入!$CN:$CU,8,0),"")=$A7&amp;":","",$A7&amp;":"&amp;VLOOKUP((INT((ROW()-5)/9)*9+4+COLUMN()-5)*8-(8-$A7),结果导入!$CN:$CU,8,0))))),IF($U$3="第六场",IF(OR($H$35="",$H$35="请选择版本"),"",IF($H$35="打印版",IFERROR(VLOOKUP((INT((ROW()-5)/9)*9+4+COLUMN()-5)*8-(8-$A7),结果导入!$DN:$DU,8,0),""),IF($H$35="导入版",IF($A7&amp;":"&amp;IFERROR(VLOOKUP((INT((ROW()-5)/9)*9+4+COLUMN()-5)*8-(8-$A7),结果导入!$DN:$DU,8,0),"")=$A7&amp;":","",$A7&amp;":"&amp;VLOOKUP((INT((ROW()-5)/9)*9+4+COLUMN()-5)*8-(8-$A7),结果导入!$DN:$DU,8,0))))),IF($U$3="第七场",IF(OR($H$35="",$H$35="请选择版本"),"",IF($H$35="打印版",IFERROR(VLOOKUP((INT((ROW()-5)/9)*9+4+COLUMN()-5)*8-(8-$A7),结果导入!$EN:$EU,8,0),""),IF($H$35="导入版",IF($A7&amp;":"&amp;IFERROR(VLOOKUP((INT((ROW()-5)/9)*9+4+COLUMN()-5)*8-(8-$A7),结果导入!$EN:$EU,8,0),"")=$A7&amp;":","",$A7&amp;":"&amp;VLOOKUP((INT((ROW()-5)/9)*9+4+COLUMN()-5)*8-(8-$A7),结果导入!$EN:$EU,8,0))))),IF($U$3="第八场",IF(OR($H$35="",$H$35="请选择版本"),"",IF($H$35="打印版",IFERROR(VLOOKUP((INT((ROW()-5)/9)*9+4+COLUMN()-5)*8-(8-$A7),结果导入!$FN:$FU,8,0),""),IF($H$35="导入版",IF($A7&amp;":"&amp;IFERROR(VLOOKUP((INT((ROW()-5)/9)*9+4+COLUMN()-5)*8-(8-$A7),结果导入!$FN:$FU,8,0),"")=$A7&amp;":","",$A7&amp;":"&amp;VLOOKUP((INT((ROW()-5)/9)*9+4+COLUMN()-5)*8-(8-$A7),结果导入!$FN:$FU,8,0))))),IF($U$3="第九场",IF(OR($H$35="",$H$35="请选择版本"),"",IF($H$35="打印版",IFERROR(VLOOKUP((INT((ROW()-5)/9)*9+4+COLUMN()-5)*8-(8-$A7),结果导入!$GN:$GU,8,0),""),IF($H$35="导入版",IF($A7&amp;":"&amp;IFERROR(VLOOKUP((INT((ROW()-5)/9)*9+4+COLUMN()-5)*8-(8-$A7),结果导入!$GN:$GU,8,0),"")=$A7&amp;":","",$A7&amp;":"&amp;VLOOKUP((INT((ROW()-5)/9)*9+4+COLUMN()-5)*8-(8-$A7),结果导入!$GN:$GU,8,0)))))))))))))))</f>
        <v/>
      </c>
      <c r="H7" s="52" t="str">
        <f ca="1">IF($U$3="","",IF($U$3="第一场",IF(OR($H$35="",$H$35="请选择版本"),"",IF($H$35="打印版",IFERROR(VLOOKUP((INT((ROW()-5)/9)*9+4+COLUMN()-5)*8-(8-$A7),选手操作!$Q:$R,2,0),""),IF($H$35="导入版",IF($A7&amp;":"&amp;IFERROR(VLOOKUP((INT((ROW()-5)/9)*9+4+COLUMN()-5)*8-(8-$A7),选手操作!$Q:$R,2,0),"")=$A7&amp;":","",$A7&amp;":"&amp;VLOOKUP((INT((ROW()-5)/9)*9+4+COLUMN()-5)*8-(8-$A7),选手操作!$Q:$R,2,0))))),IF($U$3="第二场",IF(OR($H$35="",$H$35="请选择版本"),"",IF($H$35="打印版",IFERROR(VLOOKUP((INT((ROW()-5)/9)*9+4+COLUMN()-5)*8-(8-$A7),结果导入!$N:$U,8,0),""),IF($H$35="导入版",IF($A7&amp;":"&amp;IFERROR(VLOOKUP((INT((ROW()-5)/9)*9+4+COLUMN()-5)*8-(8-$A7),结果导入!$N:$U,8,0),"")=$A7&amp;":","",$A7&amp;":"&amp;VLOOKUP((INT((ROW()-5)/9)*9+4+COLUMN()-5)*8-(8-$A7),结果导入!$N:$U,8,0))))),IF($U$3="第三场",IF(OR($H$35="",$H$35="请选择版本"),"",IF($H$35="打印版",IFERROR(VLOOKUP((INT((ROW()-5)/9)*9+4+COLUMN()-5)*8-(8-$A7),结果导入!$AN:$AU,8,0),""),IF($H$35="导入版",IF($A7&amp;":"&amp;IFERROR(VLOOKUP((INT((ROW()-5)/9)*9+4+COLUMN()-5)*8-(8-$A7),结果导入!$AN:$AU,8,0),"")=$A7&amp;":","",$A7&amp;":"&amp;VLOOKUP((INT((ROW()-5)/9)*9+4+COLUMN()-5)*8-(8-$A7),结果导入!$AN:$AU,8,0))))),IF($U$3="第四场",IF(OR($H$35="",$H$35="请选择版本"),"",IF($H$35="打印版",IFERROR(VLOOKUP((INT((ROW()-5)/9)*9+4+COLUMN()-5)*8-(8-$A7),结果导入!$BN:$BU,8,0),""),IF($H$35="导入版",IF($A7&amp;":"&amp;IFERROR(VLOOKUP((INT((ROW()-5)/9)*9+4+COLUMN()-5)*8-(8-$A7),结果导入!$BN:$BU,8,0),"")=$A7&amp;":","",$A7&amp;":"&amp;VLOOKUP((INT((ROW()-5)/9)*9+4+COLUMN()-5)*8-(8-$A7),结果导入!$BN:$BU,8,0))))),IF($U$3="第五场",IF(OR($H$35="",$H$35="请选择版本"),"",IF($H$35="打印版",IFERROR(VLOOKUP((INT((ROW()-5)/9)*9+4+COLUMN()-5)*8-(8-$A7),结果导入!$CN:$CU,8,0),""),IF($H$35="导入版",IF($A7&amp;":"&amp;IFERROR(VLOOKUP((INT((ROW()-5)/9)*9+4+COLUMN()-5)*8-(8-$A7),结果导入!$CN:$CU,8,0),"")=$A7&amp;":","",$A7&amp;":"&amp;VLOOKUP((INT((ROW()-5)/9)*9+4+COLUMN()-5)*8-(8-$A7),结果导入!$CN:$CU,8,0))))),IF($U$3="第六场",IF(OR($H$35="",$H$35="请选择版本"),"",IF($H$35="打印版",IFERROR(VLOOKUP((INT((ROW()-5)/9)*9+4+COLUMN()-5)*8-(8-$A7),结果导入!$DN:$DU,8,0),""),IF($H$35="导入版",IF($A7&amp;":"&amp;IFERROR(VLOOKUP((INT((ROW()-5)/9)*9+4+COLUMN()-5)*8-(8-$A7),结果导入!$DN:$DU,8,0),"")=$A7&amp;":","",$A7&amp;":"&amp;VLOOKUP((INT((ROW()-5)/9)*9+4+COLUMN()-5)*8-(8-$A7),结果导入!$DN:$DU,8,0))))),IF($U$3="第七场",IF(OR($H$35="",$H$35="请选择版本"),"",IF($H$35="打印版",IFERROR(VLOOKUP((INT((ROW()-5)/9)*9+4+COLUMN()-5)*8-(8-$A7),结果导入!$EN:$EU,8,0),""),IF($H$35="导入版",IF($A7&amp;":"&amp;IFERROR(VLOOKUP((INT((ROW()-5)/9)*9+4+COLUMN()-5)*8-(8-$A7),结果导入!$EN:$EU,8,0),"")=$A7&amp;":","",$A7&amp;":"&amp;VLOOKUP((INT((ROW()-5)/9)*9+4+COLUMN()-5)*8-(8-$A7),结果导入!$EN:$EU,8,0))))),IF($U$3="第八场",IF(OR($H$35="",$H$35="请选择版本"),"",IF($H$35="打印版",IFERROR(VLOOKUP((INT((ROW()-5)/9)*9+4+COLUMN()-5)*8-(8-$A7),结果导入!$FN:$FU,8,0),""),IF($H$35="导入版",IF($A7&amp;":"&amp;IFERROR(VLOOKUP((INT((ROW()-5)/9)*9+4+COLUMN()-5)*8-(8-$A7),结果导入!$FN:$FU,8,0),"")=$A7&amp;":","",$A7&amp;":"&amp;VLOOKUP((INT((ROW()-5)/9)*9+4+COLUMN()-5)*8-(8-$A7),结果导入!$FN:$FU,8,0))))),IF($U$3="第九场",IF(OR($H$35="",$H$35="请选择版本"),"",IF($H$35="打印版",IFERROR(VLOOKUP((INT((ROW()-5)/9)*9+4+COLUMN()-5)*8-(8-$A7),结果导入!$GN:$GU,8,0),""),IF($H$35="导入版",IF($A7&amp;":"&amp;IFERROR(VLOOKUP((INT((ROW()-5)/9)*9+4+COLUMN()-5)*8-(8-$A7),结果导入!$GN:$GU,8,0),"")=$A7&amp;":","",$A7&amp;":"&amp;VLOOKUP((INT((ROW()-5)/9)*9+4+COLUMN()-5)*8-(8-$A7),结果导入!$GN:$GU,8,0)))))))))))))))</f>
        <v/>
      </c>
      <c r="I7" s="52" t="str">
        <f ca="1">IF($U$3="","",IF($U$3="第一场",IF(OR($H$35="",$H$35="请选择版本"),"",IF($H$35="打印版",IFERROR(VLOOKUP((INT((ROW()-5)/9)*9+4+COLUMN()-5)*8-(8-$A7),选手操作!$Q:$R,2,0),""),IF($H$35="导入版",IF($A7&amp;":"&amp;IFERROR(VLOOKUP((INT((ROW()-5)/9)*9+4+COLUMN()-5)*8-(8-$A7),选手操作!$Q:$R,2,0),"")=$A7&amp;":","",$A7&amp;":"&amp;VLOOKUP((INT((ROW()-5)/9)*9+4+COLUMN()-5)*8-(8-$A7),选手操作!$Q:$R,2,0))))),IF($U$3="第二场",IF(OR($H$35="",$H$35="请选择版本"),"",IF($H$35="打印版",IFERROR(VLOOKUP((INT((ROW()-5)/9)*9+4+COLUMN()-5)*8-(8-$A7),结果导入!$N:$U,8,0),""),IF($H$35="导入版",IF($A7&amp;":"&amp;IFERROR(VLOOKUP((INT((ROW()-5)/9)*9+4+COLUMN()-5)*8-(8-$A7),结果导入!$N:$U,8,0),"")=$A7&amp;":","",$A7&amp;":"&amp;VLOOKUP((INT((ROW()-5)/9)*9+4+COLUMN()-5)*8-(8-$A7),结果导入!$N:$U,8,0))))),IF($U$3="第三场",IF(OR($H$35="",$H$35="请选择版本"),"",IF($H$35="打印版",IFERROR(VLOOKUP((INT((ROW()-5)/9)*9+4+COLUMN()-5)*8-(8-$A7),结果导入!$AN:$AU,8,0),""),IF($H$35="导入版",IF($A7&amp;":"&amp;IFERROR(VLOOKUP((INT((ROW()-5)/9)*9+4+COLUMN()-5)*8-(8-$A7),结果导入!$AN:$AU,8,0),"")=$A7&amp;":","",$A7&amp;":"&amp;VLOOKUP((INT((ROW()-5)/9)*9+4+COLUMN()-5)*8-(8-$A7),结果导入!$AN:$AU,8,0))))),IF($U$3="第四场",IF(OR($H$35="",$H$35="请选择版本"),"",IF($H$35="打印版",IFERROR(VLOOKUP((INT((ROW()-5)/9)*9+4+COLUMN()-5)*8-(8-$A7),结果导入!$BN:$BU,8,0),""),IF($H$35="导入版",IF($A7&amp;":"&amp;IFERROR(VLOOKUP((INT((ROW()-5)/9)*9+4+COLUMN()-5)*8-(8-$A7),结果导入!$BN:$BU,8,0),"")=$A7&amp;":","",$A7&amp;":"&amp;VLOOKUP((INT((ROW()-5)/9)*9+4+COLUMN()-5)*8-(8-$A7),结果导入!$BN:$BU,8,0))))),IF($U$3="第五场",IF(OR($H$35="",$H$35="请选择版本"),"",IF($H$35="打印版",IFERROR(VLOOKUP((INT((ROW()-5)/9)*9+4+COLUMN()-5)*8-(8-$A7),结果导入!$CN:$CU,8,0),""),IF($H$35="导入版",IF($A7&amp;":"&amp;IFERROR(VLOOKUP((INT((ROW()-5)/9)*9+4+COLUMN()-5)*8-(8-$A7),结果导入!$CN:$CU,8,0),"")=$A7&amp;":","",$A7&amp;":"&amp;VLOOKUP((INT((ROW()-5)/9)*9+4+COLUMN()-5)*8-(8-$A7),结果导入!$CN:$CU,8,0))))),IF($U$3="第六场",IF(OR($H$35="",$H$35="请选择版本"),"",IF($H$35="打印版",IFERROR(VLOOKUP((INT((ROW()-5)/9)*9+4+COLUMN()-5)*8-(8-$A7),结果导入!$DN:$DU,8,0),""),IF($H$35="导入版",IF($A7&amp;":"&amp;IFERROR(VLOOKUP((INT((ROW()-5)/9)*9+4+COLUMN()-5)*8-(8-$A7),结果导入!$DN:$DU,8,0),"")=$A7&amp;":","",$A7&amp;":"&amp;VLOOKUP((INT((ROW()-5)/9)*9+4+COLUMN()-5)*8-(8-$A7),结果导入!$DN:$DU,8,0))))),IF($U$3="第七场",IF(OR($H$35="",$H$35="请选择版本"),"",IF($H$35="打印版",IFERROR(VLOOKUP((INT((ROW()-5)/9)*9+4+COLUMN()-5)*8-(8-$A7),结果导入!$EN:$EU,8,0),""),IF($H$35="导入版",IF($A7&amp;":"&amp;IFERROR(VLOOKUP((INT((ROW()-5)/9)*9+4+COLUMN()-5)*8-(8-$A7),结果导入!$EN:$EU,8,0),"")=$A7&amp;":","",$A7&amp;":"&amp;VLOOKUP((INT((ROW()-5)/9)*9+4+COLUMN()-5)*8-(8-$A7),结果导入!$EN:$EU,8,0))))),IF($U$3="第八场",IF(OR($H$35="",$H$35="请选择版本"),"",IF($H$35="打印版",IFERROR(VLOOKUP((INT((ROW()-5)/9)*9+4+COLUMN()-5)*8-(8-$A7),结果导入!$FN:$FU,8,0),""),IF($H$35="导入版",IF($A7&amp;":"&amp;IFERROR(VLOOKUP((INT((ROW()-5)/9)*9+4+COLUMN()-5)*8-(8-$A7),结果导入!$FN:$FU,8,0),"")=$A7&amp;":","",$A7&amp;":"&amp;VLOOKUP((INT((ROW()-5)/9)*9+4+COLUMN()-5)*8-(8-$A7),结果导入!$FN:$FU,8,0))))),IF($U$3="第九场",IF(OR($H$35="",$H$35="请选择版本"),"",IF($H$35="打印版",IFERROR(VLOOKUP((INT((ROW()-5)/9)*9+4+COLUMN()-5)*8-(8-$A7),结果导入!$GN:$GU,8,0),""),IF($H$35="导入版",IF($A7&amp;":"&amp;IFERROR(VLOOKUP((INT((ROW()-5)/9)*9+4+COLUMN()-5)*8-(8-$A7),结果导入!$GN:$GU,8,0),"")=$A7&amp;":","",$A7&amp;":"&amp;VLOOKUP((INT((ROW()-5)/9)*9+4+COLUMN()-5)*8-(8-$A7),结果导入!$GN:$GU,8,0)))))))))))))))</f>
        <v/>
      </c>
      <c r="J7" s="59" t="str">
        <f ca="1">IF($U$3="","",IF($U$3="第一场",IF(OR($H$35="",$H$35="请选择版本"),"",IF($H$35="打印版",IFERROR(VLOOKUP((INT((ROW()-5)/9)*9+4+COLUMN()-5)*8-(8-$A7),选手操作!$Q:$R,2,0),""),IF($H$35="导入版",IF($A7&amp;":"&amp;IFERROR(VLOOKUP((INT((ROW()-5)/9)*9+4+COLUMN()-5)*8-(8-$A7),选手操作!$Q:$R,2,0),"")=$A7&amp;":","",$A7&amp;":"&amp;VLOOKUP((INT((ROW()-5)/9)*9+4+COLUMN()-5)*8-(8-$A7),选手操作!$Q:$R,2,0))))),IF($U$3="第二场",IF(OR($H$35="",$H$35="请选择版本"),"",IF($H$35="打印版",IFERROR(VLOOKUP((INT((ROW()-5)/9)*9+4+COLUMN()-5)*8-(8-$A7),结果导入!$N:$U,8,0),""),IF($H$35="导入版",IF($A7&amp;":"&amp;IFERROR(VLOOKUP((INT((ROW()-5)/9)*9+4+COLUMN()-5)*8-(8-$A7),结果导入!$N:$U,8,0),"")=$A7&amp;":","",$A7&amp;":"&amp;VLOOKUP((INT((ROW()-5)/9)*9+4+COLUMN()-5)*8-(8-$A7),结果导入!$N:$U,8,0))))),IF($U$3="第三场",IF(OR($H$35="",$H$35="请选择版本"),"",IF($H$35="打印版",IFERROR(VLOOKUP((INT((ROW()-5)/9)*9+4+COLUMN()-5)*8-(8-$A7),结果导入!$AN:$AU,8,0),""),IF($H$35="导入版",IF($A7&amp;":"&amp;IFERROR(VLOOKUP((INT((ROW()-5)/9)*9+4+COLUMN()-5)*8-(8-$A7),结果导入!$AN:$AU,8,0),"")=$A7&amp;":","",$A7&amp;":"&amp;VLOOKUP((INT((ROW()-5)/9)*9+4+COLUMN()-5)*8-(8-$A7),结果导入!$AN:$AU,8,0))))),IF($U$3="第四场",IF(OR($H$35="",$H$35="请选择版本"),"",IF($H$35="打印版",IFERROR(VLOOKUP((INT((ROW()-5)/9)*9+4+COLUMN()-5)*8-(8-$A7),结果导入!$BN:$BU,8,0),""),IF($H$35="导入版",IF($A7&amp;":"&amp;IFERROR(VLOOKUP((INT((ROW()-5)/9)*9+4+COLUMN()-5)*8-(8-$A7),结果导入!$BN:$BU,8,0),"")=$A7&amp;":","",$A7&amp;":"&amp;VLOOKUP((INT((ROW()-5)/9)*9+4+COLUMN()-5)*8-(8-$A7),结果导入!$BN:$BU,8,0))))),IF($U$3="第五场",IF(OR($H$35="",$H$35="请选择版本"),"",IF($H$35="打印版",IFERROR(VLOOKUP((INT((ROW()-5)/9)*9+4+COLUMN()-5)*8-(8-$A7),结果导入!$CN:$CU,8,0),""),IF($H$35="导入版",IF($A7&amp;":"&amp;IFERROR(VLOOKUP((INT((ROW()-5)/9)*9+4+COLUMN()-5)*8-(8-$A7),结果导入!$CN:$CU,8,0),"")=$A7&amp;":","",$A7&amp;":"&amp;VLOOKUP((INT((ROW()-5)/9)*9+4+COLUMN()-5)*8-(8-$A7),结果导入!$CN:$CU,8,0))))),IF($U$3="第六场",IF(OR($H$35="",$H$35="请选择版本"),"",IF($H$35="打印版",IFERROR(VLOOKUP((INT((ROW()-5)/9)*9+4+COLUMN()-5)*8-(8-$A7),结果导入!$DN:$DU,8,0),""),IF($H$35="导入版",IF($A7&amp;":"&amp;IFERROR(VLOOKUP((INT((ROW()-5)/9)*9+4+COLUMN()-5)*8-(8-$A7),结果导入!$DN:$DU,8,0),"")=$A7&amp;":","",$A7&amp;":"&amp;VLOOKUP((INT((ROW()-5)/9)*9+4+COLUMN()-5)*8-(8-$A7),结果导入!$DN:$DU,8,0))))),IF($U$3="第七场",IF(OR($H$35="",$H$35="请选择版本"),"",IF($H$35="打印版",IFERROR(VLOOKUP((INT((ROW()-5)/9)*9+4+COLUMN()-5)*8-(8-$A7),结果导入!$EN:$EU,8,0),""),IF($H$35="导入版",IF($A7&amp;":"&amp;IFERROR(VLOOKUP((INT((ROW()-5)/9)*9+4+COLUMN()-5)*8-(8-$A7),结果导入!$EN:$EU,8,0),"")=$A7&amp;":","",$A7&amp;":"&amp;VLOOKUP((INT((ROW()-5)/9)*9+4+COLUMN()-5)*8-(8-$A7),结果导入!$EN:$EU,8,0))))),IF($U$3="第八场",IF(OR($H$35="",$H$35="请选择版本"),"",IF($H$35="打印版",IFERROR(VLOOKUP((INT((ROW()-5)/9)*9+4+COLUMN()-5)*8-(8-$A7),结果导入!$FN:$FU,8,0),""),IF($H$35="导入版",IF($A7&amp;":"&amp;IFERROR(VLOOKUP((INT((ROW()-5)/9)*9+4+COLUMN()-5)*8-(8-$A7),结果导入!$FN:$FU,8,0),"")=$A7&amp;":","",$A7&amp;":"&amp;VLOOKUP((INT((ROW()-5)/9)*9+4+COLUMN()-5)*8-(8-$A7),结果导入!$FN:$FU,8,0))))),IF($U$3="第九场",IF(OR($H$35="",$H$35="请选择版本"),"",IF($H$35="打印版",IFERROR(VLOOKUP((INT((ROW()-5)/9)*9+4+COLUMN()-5)*8-(8-$A7),结果导入!$GN:$GU,8,0),""),IF($H$35="导入版",IF($A7&amp;":"&amp;IFERROR(VLOOKUP((INT((ROW()-5)/9)*9+4+COLUMN()-5)*8-(8-$A7),结果导入!$GN:$GU,8,0),"")=$A7&amp;":","",$A7&amp;":"&amp;VLOOKUP((INT((ROW()-5)/9)*9+4+COLUMN()-5)*8-(8-$A7),结果导入!$GN:$GU,8,0)))))))))))))))</f>
        <v/>
      </c>
      <c r="K7" s="50">
        <v>2</v>
      </c>
      <c r="L7" s="50">
        <f t="shared" si="1"/>
        <v>2</v>
      </c>
      <c r="M7" s="51" t="str">
        <f ca="1" t="shared" si="2"/>
        <v/>
      </c>
      <c r="N7" s="52" t="str">
        <f ca="1" t="shared" si="3"/>
        <v/>
      </c>
      <c r="O7" s="52" t="str">
        <f ca="1" t="shared" si="4"/>
        <v/>
      </c>
      <c r="P7" s="52" t="str">
        <f ca="1" t="shared" si="5"/>
        <v/>
      </c>
      <c r="Q7" s="52" t="str">
        <f ca="1" t="shared" si="6"/>
        <v/>
      </c>
      <c r="R7" s="52" t="str">
        <f ca="1" t="shared" si="7"/>
        <v/>
      </c>
      <c r="S7" s="52" t="str">
        <f ca="1" t="shared" si="8"/>
        <v/>
      </c>
      <c r="T7" s="52" t="str">
        <f ca="1" t="shared" si="9"/>
        <v/>
      </c>
      <c r="U7" s="59" t="str">
        <f ca="1" t="shared" si="10"/>
        <v/>
      </c>
      <c r="V7" s="50">
        <f t="shared" si="11"/>
        <v>2</v>
      </c>
    </row>
    <row r="8" s="40" customFormat="1" ht="15" spans="1:22">
      <c r="A8" s="50">
        <v>3</v>
      </c>
      <c r="B8" s="51" t="str">
        <f ca="1">IF($U$3="","",IF($U$3="第一场",IF(OR($H$35="",$H$35="请选择版本"),"",IF($H$35="打印版",IFERROR(VLOOKUP((INT((ROW()-5)/9)*9+4+COLUMN()-5)*8-(8-$A8),选手操作!$Q:$R,2,0),""),IF($H$35="导入版",IF($A8&amp;":"&amp;IFERROR(VLOOKUP((INT((ROW()-5)/9)*9+4+COLUMN()-5)*8-(8-$A8),选手操作!$Q:$R,2,0),"")=$A8&amp;":","",$A8&amp;":"&amp;VLOOKUP((INT((ROW()-5)/9)*9+4+COLUMN()-5)*8-(8-$A8),选手操作!$Q:$R,2,0))))),IF($U$3="第二场",IF(OR($H$35="",$H$35="请选择版本"),"",IF($H$35="打印版",IFERROR(VLOOKUP((INT((ROW()-5)/9)*9+4+COLUMN()-5)*8-(8-$A8),结果导入!$N:$U,8,0),""),IF($H$35="导入版",IF($A8&amp;":"&amp;IFERROR(VLOOKUP((INT((ROW()-5)/9)*9+4+COLUMN()-5)*8-(8-$A8),结果导入!$N:$U,8,0),"")=$A8&amp;":","",$A8&amp;":"&amp;VLOOKUP((INT((ROW()-5)/9)*9+4+COLUMN()-5)*8-(8-$A8),结果导入!$N:$U,8,0))))),IF($U$3="第三场",IF(OR($H$35="",$H$35="请选择版本"),"",IF($H$35="打印版",IFERROR(VLOOKUP((INT((ROW()-5)/9)*9+4+COLUMN()-5)*8-(8-$A8),结果导入!$AN:$AU,8,0),""),IF($H$35="导入版",IF($A8&amp;":"&amp;IFERROR(VLOOKUP((INT((ROW()-5)/9)*9+4+COLUMN()-5)*8-(8-$A8),结果导入!$AN:$AU,8,0),"")=$A8&amp;":","",$A8&amp;":"&amp;VLOOKUP((INT((ROW()-5)/9)*9+4+COLUMN()-5)*8-(8-$A8),结果导入!$AN:$AU,8,0))))),IF($U$3="第四场",IF(OR($H$35="",$H$35="请选择版本"),"",IF($H$35="打印版",IFERROR(VLOOKUP((INT((ROW()-5)/9)*9+4+COLUMN()-5)*8-(8-$A8),结果导入!$BN:$BU,8,0),""),IF($H$35="导入版",IF($A8&amp;":"&amp;IFERROR(VLOOKUP((INT((ROW()-5)/9)*9+4+COLUMN()-5)*8-(8-$A8),结果导入!$BN:$BU,8,0),"")=$A8&amp;":","",$A8&amp;":"&amp;VLOOKUP((INT((ROW()-5)/9)*9+4+COLUMN()-5)*8-(8-$A8),结果导入!$BN:$BU,8,0))))),IF($U$3="第五场",IF(OR($H$35="",$H$35="请选择版本"),"",IF($H$35="打印版",IFERROR(VLOOKUP((INT((ROW()-5)/9)*9+4+COLUMN()-5)*8-(8-$A8),结果导入!$CN:$CU,8,0),""),IF($H$35="导入版",IF($A8&amp;":"&amp;IFERROR(VLOOKUP((INT((ROW()-5)/9)*9+4+COLUMN()-5)*8-(8-$A8),结果导入!$CN:$CU,8,0),"")=$A8&amp;":","",$A8&amp;":"&amp;VLOOKUP((INT((ROW()-5)/9)*9+4+COLUMN()-5)*8-(8-$A8),结果导入!$CN:$CU,8,0))))),IF($U$3="第六场",IF(OR($H$35="",$H$35="请选择版本"),"",IF($H$35="打印版",IFERROR(VLOOKUP((INT((ROW()-5)/9)*9+4+COLUMN()-5)*8-(8-$A8),结果导入!$DN:$DU,8,0),""),IF($H$35="导入版",IF($A8&amp;":"&amp;IFERROR(VLOOKUP((INT((ROW()-5)/9)*9+4+COLUMN()-5)*8-(8-$A8),结果导入!$DN:$DU,8,0),"")=$A8&amp;":","",$A8&amp;":"&amp;VLOOKUP((INT((ROW()-5)/9)*9+4+COLUMN()-5)*8-(8-$A8),结果导入!$DN:$DU,8,0))))),IF($U$3="第七场",IF(OR($H$35="",$H$35="请选择版本"),"",IF($H$35="打印版",IFERROR(VLOOKUP((INT((ROW()-5)/9)*9+4+COLUMN()-5)*8-(8-$A8),结果导入!$EN:$EU,8,0),""),IF($H$35="导入版",IF($A8&amp;":"&amp;IFERROR(VLOOKUP((INT((ROW()-5)/9)*9+4+COLUMN()-5)*8-(8-$A8),结果导入!$EN:$EU,8,0),"")=$A8&amp;":","",$A8&amp;":"&amp;VLOOKUP((INT((ROW()-5)/9)*9+4+COLUMN()-5)*8-(8-$A8),结果导入!$EN:$EU,8,0))))),IF($U$3="第八场",IF(OR($H$35="",$H$35="请选择版本"),"",IF($H$35="打印版",IFERROR(VLOOKUP((INT((ROW()-5)/9)*9+4+COLUMN()-5)*8-(8-$A8),结果导入!$FN:$FU,8,0),""),IF($H$35="导入版",IF($A8&amp;":"&amp;IFERROR(VLOOKUP((INT((ROW()-5)/9)*9+4+COLUMN()-5)*8-(8-$A8),结果导入!$FN:$FU,8,0),"")=$A8&amp;":","",$A8&amp;":"&amp;VLOOKUP((INT((ROW()-5)/9)*9+4+COLUMN()-5)*8-(8-$A8),结果导入!$FN:$FU,8,0))))),IF($U$3="第九场",IF(OR($H$35="",$H$35="请选择版本"),"",IF($H$35="打印版",IFERROR(VLOOKUP((INT((ROW()-5)/9)*9+4+COLUMN()-5)*8-(8-$A8),结果导入!$GN:$GU,8,0),""),IF($H$35="导入版",IF($A8&amp;":"&amp;IFERROR(VLOOKUP((INT((ROW()-5)/9)*9+4+COLUMN()-5)*8-(8-$A8),结果导入!$GN:$GU,8,0),"")=$A8&amp;":","",$A8&amp;":"&amp;VLOOKUP((INT((ROW()-5)/9)*9+4+COLUMN()-5)*8-(8-$A8),结果导入!$GN:$GU,8,0)))))))))))))))</f>
        <v/>
      </c>
      <c r="C8" s="52" t="str">
        <f ca="1">IF($U$3="","",IF($U$3="第一场",IF(OR($H$35="",$H$35="请选择版本"),"",IF($H$35="打印版",IFERROR(VLOOKUP((INT((ROW()-5)/9)*9+4+COLUMN()-5)*8-(8-$A8),选手操作!$Q:$R,2,0),""),IF($H$35="导入版",IF($A8&amp;":"&amp;IFERROR(VLOOKUP((INT((ROW()-5)/9)*9+4+COLUMN()-5)*8-(8-$A8),选手操作!$Q:$R,2,0),"")=$A8&amp;":","",$A8&amp;":"&amp;VLOOKUP((INT((ROW()-5)/9)*9+4+COLUMN()-5)*8-(8-$A8),选手操作!$Q:$R,2,0))))),IF($U$3="第二场",IF(OR($H$35="",$H$35="请选择版本"),"",IF($H$35="打印版",IFERROR(VLOOKUP((INT((ROW()-5)/9)*9+4+COLUMN()-5)*8-(8-$A8),结果导入!$N:$U,8,0),""),IF($H$35="导入版",IF($A8&amp;":"&amp;IFERROR(VLOOKUP((INT((ROW()-5)/9)*9+4+COLUMN()-5)*8-(8-$A8),结果导入!$N:$U,8,0),"")=$A8&amp;":","",$A8&amp;":"&amp;VLOOKUP((INT((ROW()-5)/9)*9+4+COLUMN()-5)*8-(8-$A8),结果导入!$N:$U,8,0))))),IF($U$3="第三场",IF(OR($H$35="",$H$35="请选择版本"),"",IF($H$35="打印版",IFERROR(VLOOKUP((INT((ROW()-5)/9)*9+4+COLUMN()-5)*8-(8-$A8),结果导入!$AN:$AU,8,0),""),IF($H$35="导入版",IF($A8&amp;":"&amp;IFERROR(VLOOKUP((INT((ROW()-5)/9)*9+4+COLUMN()-5)*8-(8-$A8),结果导入!$AN:$AU,8,0),"")=$A8&amp;":","",$A8&amp;":"&amp;VLOOKUP((INT((ROW()-5)/9)*9+4+COLUMN()-5)*8-(8-$A8),结果导入!$AN:$AU,8,0))))),IF($U$3="第四场",IF(OR($H$35="",$H$35="请选择版本"),"",IF($H$35="打印版",IFERROR(VLOOKUP((INT((ROW()-5)/9)*9+4+COLUMN()-5)*8-(8-$A8),结果导入!$BN:$BU,8,0),""),IF($H$35="导入版",IF($A8&amp;":"&amp;IFERROR(VLOOKUP((INT((ROW()-5)/9)*9+4+COLUMN()-5)*8-(8-$A8),结果导入!$BN:$BU,8,0),"")=$A8&amp;":","",$A8&amp;":"&amp;VLOOKUP((INT((ROW()-5)/9)*9+4+COLUMN()-5)*8-(8-$A8),结果导入!$BN:$BU,8,0))))),IF($U$3="第五场",IF(OR($H$35="",$H$35="请选择版本"),"",IF($H$35="打印版",IFERROR(VLOOKUP((INT((ROW()-5)/9)*9+4+COLUMN()-5)*8-(8-$A8),结果导入!$CN:$CU,8,0),""),IF($H$35="导入版",IF($A8&amp;":"&amp;IFERROR(VLOOKUP((INT((ROW()-5)/9)*9+4+COLUMN()-5)*8-(8-$A8),结果导入!$CN:$CU,8,0),"")=$A8&amp;":","",$A8&amp;":"&amp;VLOOKUP((INT((ROW()-5)/9)*9+4+COLUMN()-5)*8-(8-$A8),结果导入!$CN:$CU,8,0))))),IF($U$3="第六场",IF(OR($H$35="",$H$35="请选择版本"),"",IF($H$35="打印版",IFERROR(VLOOKUP((INT((ROW()-5)/9)*9+4+COLUMN()-5)*8-(8-$A8),结果导入!$DN:$DU,8,0),""),IF($H$35="导入版",IF($A8&amp;":"&amp;IFERROR(VLOOKUP((INT((ROW()-5)/9)*9+4+COLUMN()-5)*8-(8-$A8),结果导入!$DN:$DU,8,0),"")=$A8&amp;":","",$A8&amp;":"&amp;VLOOKUP((INT((ROW()-5)/9)*9+4+COLUMN()-5)*8-(8-$A8),结果导入!$DN:$DU,8,0))))),IF($U$3="第七场",IF(OR($H$35="",$H$35="请选择版本"),"",IF($H$35="打印版",IFERROR(VLOOKUP((INT((ROW()-5)/9)*9+4+COLUMN()-5)*8-(8-$A8),结果导入!$EN:$EU,8,0),""),IF($H$35="导入版",IF($A8&amp;":"&amp;IFERROR(VLOOKUP((INT((ROW()-5)/9)*9+4+COLUMN()-5)*8-(8-$A8),结果导入!$EN:$EU,8,0),"")=$A8&amp;":","",$A8&amp;":"&amp;VLOOKUP((INT((ROW()-5)/9)*9+4+COLUMN()-5)*8-(8-$A8),结果导入!$EN:$EU,8,0))))),IF($U$3="第八场",IF(OR($H$35="",$H$35="请选择版本"),"",IF($H$35="打印版",IFERROR(VLOOKUP((INT((ROW()-5)/9)*9+4+COLUMN()-5)*8-(8-$A8),结果导入!$FN:$FU,8,0),""),IF($H$35="导入版",IF($A8&amp;":"&amp;IFERROR(VLOOKUP((INT((ROW()-5)/9)*9+4+COLUMN()-5)*8-(8-$A8),结果导入!$FN:$FU,8,0),"")=$A8&amp;":","",$A8&amp;":"&amp;VLOOKUP((INT((ROW()-5)/9)*9+4+COLUMN()-5)*8-(8-$A8),结果导入!$FN:$FU,8,0))))),IF($U$3="第九场",IF(OR($H$35="",$H$35="请选择版本"),"",IF($H$35="打印版",IFERROR(VLOOKUP((INT((ROW()-5)/9)*9+4+COLUMN()-5)*8-(8-$A8),结果导入!$GN:$GU,8,0),""),IF($H$35="导入版",IF($A8&amp;":"&amp;IFERROR(VLOOKUP((INT((ROW()-5)/9)*9+4+COLUMN()-5)*8-(8-$A8),结果导入!$GN:$GU,8,0),"")=$A8&amp;":","",$A8&amp;":"&amp;VLOOKUP((INT((ROW()-5)/9)*9+4+COLUMN()-5)*8-(8-$A8),结果导入!$GN:$GU,8,0)))))))))))))))</f>
        <v/>
      </c>
      <c r="D8" s="52" t="str">
        <f ca="1">IF($U$3="","",IF($U$3="第一场",IF(OR($H$35="",$H$35="请选择版本"),"",IF($H$35="打印版",IFERROR(VLOOKUP((INT((ROW()-5)/9)*9+4+COLUMN()-5)*8-(8-$A8),选手操作!$Q:$R,2,0),""),IF($H$35="导入版",IF($A8&amp;":"&amp;IFERROR(VLOOKUP((INT((ROW()-5)/9)*9+4+COLUMN()-5)*8-(8-$A8),选手操作!$Q:$R,2,0),"")=$A8&amp;":","",$A8&amp;":"&amp;VLOOKUP((INT((ROW()-5)/9)*9+4+COLUMN()-5)*8-(8-$A8),选手操作!$Q:$R,2,0))))),IF($U$3="第二场",IF(OR($H$35="",$H$35="请选择版本"),"",IF($H$35="打印版",IFERROR(VLOOKUP((INT((ROW()-5)/9)*9+4+COLUMN()-5)*8-(8-$A8),结果导入!$N:$U,8,0),""),IF($H$35="导入版",IF($A8&amp;":"&amp;IFERROR(VLOOKUP((INT((ROW()-5)/9)*9+4+COLUMN()-5)*8-(8-$A8),结果导入!$N:$U,8,0),"")=$A8&amp;":","",$A8&amp;":"&amp;VLOOKUP((INT((ROW()-5)/9)*9+4+COLUMN()-5)*8-(8-$A8),结果导入!$N:$U,8,0))))),IF($U$3="第三场",IF(OR($H$35="",$H$35="请选择版本"),"",IF($H$35="打印版",IFERROR(VLOOKUP((INT((ROW()-5)/9)*9+4+COLUMN()-5)*8-(8-$A8),结果导入!$AN:$AU,8,0),""),IF($H$35="导入版",IF($A8&amp;":"&amp;IFERROR(VLOOKUP((INT((ROW()-5)/9)*9+4+COLUMN()-5)*8-(8-$A8),结果导入!$AN:$AU,8,0),"")=$A8&amp;":","",$A8&amp;":"&amp;VLOOKUP((INT((ROW()-5)/9)*9+4+COLUMN()-5)*8-(8-$A8),结果导入!$AN:$AU,8,0))))),IF($U$3="第四场",IF(OR($H$35="",$H$35="请选择版本"),"",IF($H$35="打印版",IFERROR(VLOOKUP((INT((ROW()-5)/9)*9+4+COLUMN()-5)*8-(8-$A8),结果导入!$BN:$BU,8,0),""),IF($H$35="导入版",IF($A8&amp;":"&amp;IFERROR(VLOOKUP((INT((ROW()-5)/9)*9+4+COLUMN()-5)*8-(8-$A8),结果导入!$BN:$BU,8,0),"")=$A8&amp;":","",$A8&amp;":"&amp;VLOOKUP((INT((ROW()-5)/9)*9+4+COLUMN()-5)*8-(8-$A8),结果导入!$BN:$BU,8,0))))),IF($U$3="第五场",IF(OR($H$35="",$H$35="请选择版本"),"",IF($H$35="打印版",IFERROR(VLOOKUP((INT((ROW()-5)/9)*9+4+COLUMN()-5)*8-(8-$A8),结果导入!$CN:$CU,8,0),""),IF($H$35="导入版",IF($A8&amp;":"&amp;IFERROR(VLOOKUP((INT((ROW()-5)/9)*9+4+COLUMN()-5)*8-(8-$A8),结果导入!$CN:$CU,8,0),"")=$A8&amp;":","",$A8&amp;":"&amp;VLOOKUP((INT((ROW()-5)/9)*9+4+COLUMN()-5)*8-(8-$A8),结果导入!$CN:$CU,8,0))))),IF($U$3="第六场",IF(OR($H$35="",$H$35="请选择版本"),"",IF($H$35="打印版",IFERROR(VLOOKUP((INT((ROW()-5)/9)*9+4+COLUMN()-5)*8-(8-$A8),结果导入!$DN:$DU,8,0),""),IF($H$35="导入版",IF($A8&amp;":"&amp;IFERROR(VLOOKUP((INT((ROW()-5)/9)*9+4+COLUMN()-5)*8-(8-$A8),结果导入!$DN:$DU,8,0),"")=$A8&amp;":","",$A8&amp;":"&amp;VLOOKUP((INT((ROW()-5)/9)*9+4+COLUMN()-5)*8-(8-$A8),结果导入!$DN:$DU,8,0))))),IF($U$3="第七场",IF(OR($H$35="",$H$35="请选择版本"),"",IF($H$35="打印版",IFERROR(VLOOKUP((INT((ROW()-5)/9)*9+4+COLUMN()-5)*8-(8-$A8),结果导入!$EN:$EU,8,0),""),IF($H$35="导入版",IF($A8&amp;":"&amp;IFERROR(VLOOKUP((INT((ROW()-5)/9)*9+4+COLUMN()-5)*8-(8-$A8),结果导入!$EN:$EU,8,0),"")=$A8&amp;":","",$A8&amp;":"&amp;VLOOKUP((INT((ROW()-5)/9)*9+4+COLUMN()-5)*8-(8-$A8),结果导入!$EN:$EU,8,0))))),IF($U$3="第八场",IF(OR($H$35="",$H$35="请选择版本"),"",IF($H$35="打印版",IFERROR(VLOOKUP((INT((ROW()-5)/9)*9+4+COLUMN()-5)*8-(8-$A8),结果导入!$FN:$FU,8,0),""),IF($H$35="导入版",IF($A8&amp;":"&amp;IFERROR(VLOOKUP((INT((ROW()-5)/9)*9+4+COLUMN()-5)*8-(8-$A8),结果导入!$FN:$FU,8,0),"")=$A8&amp;":","",$A8&amp;":"&amp;VLOOKUP((INT((ROW()-5)/9)*9+4+COLUMN()-5)*8-(8-$A8),结果导入!$FN:$FU,8,0))))),IF($U$3="第九场",IF(OR($H$35="",$H$35="请选择版本"),"",IF($H$35="打印版",IFERROR(VLOOKUP((INT((ROW()-5)/9)*9+4+COLUMN()-5)*8-(8-$A8),结果导入!$GN:$GU,8,0),""),IF($H$35="导入版",IF($A8&amp;":"&amp;IFERROR(VLOOKUP((INT((ROW()-5)/9)*9+4+COLUMN()-5)*8-(8-$A8),结果导入!$GN:$GU,8,0),"")=$A8&amp;":","",$A8&amp;":"&amp;VLOOKUP((INT((ROW()-5)/9)*9+4+COLUMN()-5)*8-(8-$A8),结果导入!$GN:$GU,8,0)))))))))))))))</f>
        <v/>
      </c>
      <c r="E8" s="52" t="str">
        <f ca="1">IF($U$3="","",IF($U$3="第一场",IF(OR($H$35="",$H$35="请选择版本"),"",IF($H$35="打印版",IFERROR(VLOOKUP((INT((ROW()-5)/9)*9+4+COLUMN()-5)*8-(8-$A8),选手操作!$Q:$R,2,0),""),IF($H$35="导入版",IF($A8&amp;":"&amp;IFERROR(VLOOKUP((INT((ROW()-5)/9)*9+4+COLUMN()-5)*8-(8-$A8),选手操作!$Q:$R,2,0),"")=$A8&amp;":","",$A8&amp;":"&amp;VLOOKUP((INT((ROW()-5)/9)*9+4+COLUMN()-5)*8-(8-$A8),选手操作!$Q:$R,2,0))))),IF($U$3="第二场",IF(OR($H$35="",$H$35="请选择版本"),"",IF($H$35="打印版",IFERROR(VLOOKUP((INT((ROW()-5)/9)*9+4+COLUMN()-5)*8-(8-$A8),结果导入!$N:$U,8,0),""),IF($H$35="导入版",IF($A8&amp;":"&amp;IFERROR(VLOOKUP((INT((ROW()-5)/9)*9+4+COLUMN()-5)*8-(8-$A8),结果导入!$N:$U,8,0),"")=$A8&amp;":","",$A8&amp;":"&amp;VLOOKUP((INT((ROW()-5)/9)*9+4+COLUMN()-5)*8-(8-$A8),结果导入!$N:$U,8,0))))),IF($U$3="第三场",IF(OR($H$35="",$H$35="请选择版本"),"",IF($H$35="打印版",IFERROR(VLOOKUP((INT((ROW()-5)/9)*9+4+COLUMN()-5)*8-(8-$A8),结果导入!$AN:$AU,8,0),""),IF($H$35="导入版",IF($A8&amp;":"&amp;IFERROR(VLOOKUP((INT((ROW()-5)/9)*9+4+COLUMN()-5)*8-(8-$A8),结果导入!$AN:$AU,8,0),"")=$A8&amp;":","",$A8&amp;":"&amp;VLOOKUP((INT((ROW()-5)/9)*9+4+COLUMN()-5)*8-(8-$A8),结果导入!$AN:$AU,8,0))))),IF($U$3="第四场",IF(OR($H$35="",$H$35="请选择版本"),"",IF($H$35="打印版",IFERROR(VLOOKUP((INT((ROW()-5)/9)*9+4+COLUMN()-5)*8-(8-$A8),结果导入!$BN:$BU,8,0),""),IF($H$35="导入版",IF($A8&amp;":"&amp;IFERROR(VLOOKUP((INT((ROW()-5)/9)*9+4+COLUMN()-5)*8-(8-$A8),结果导入!$BN:$BU,8,0),"")=$A8&amp;":","",$A8&amp;":"&amp;VLOOKUP((INT((ROW()-5)/9)*9+4+COLUMN()-5)*8-(8-$A8),结果导入!$BN:$BU,8,0))))),IF($U$3="第五场",IF(OR($H$35="",$H$35="请选择版本"),"",IF($H$35="打印版",IFERROR(VLOOKUP((INT((ROW()-5)/9)*9+4+COLUMN()-5)*8-(8-$A8),结果导入!$CN:$CU,8,0),""),IF($H$35="导入版",IF($A8&amp;":"&amp;IFERROR(VLOOKUP((INT((ROW()-5)/9)*9+4+COLUMN()-5)*8-(8-$A8),结果导入!$CN:$CU,8,0),"")=$A8&amp;":","",$A8&amp;":"&amp;VLOOKUP((INT((ROW()-5)/9)*9+4+COLUMN()-5)*8-(8-$A8),结果导入!$CN:$CU,8,0))))),IF($U$3="第六场",IF(OR($H$35="",$H$35="请选择版本"),"",IF($H$35="打印版",IFERROR(VLOOKUP((INT((ROW()-5)/9)*9+4+COLUMN()-5)*8-(8-$A8),结果导入!$DN:$DU,8,0),""),IF($H$35="导入版",IF($A8&amp;":"&amp;IFERROR(VLOOKUP((INT((ROW()-5)/9)*9+4+COLUMN()-5)*8-(8-$A8),结果导入!$DN:$DU,8,0),"")=$A8&amp;":","",$A8&amp;":"&amp;VLOOKUP((INT((ROW()-5)/9)*9+4+COLUMN()-5)*8-(8-$A8),结果导入!$DN:$DU,8,0))))),IF($U$3="第七场",IF(OR($H$35="",$H$35="请选择版本"),"",IF($H$35="打印版",IFERROR(VLOOKUP((INT((ROW()-5)/9)*9+4+COLUMN()-5)*8-(8-$A8),结果导入!$EN:$EU,8,0),""),IF($H$35="导入版",IF($A8&amp;":"&amp;IFERROR(VLOOKUP((INT((ROW()-5)/9)*9+4+COLUMN()-5)*8-(8-$A8),结果导入!$EN:$EU,8,0),"")=$A8&amp;":","",$A8&amp;":"&amp;VLOOKUP((INT((ROW()-5)/9)*9+4+COLUMN()-5)*8-(8-$A8),结果导入!$EN:$EU,8,0))))),IF($U$3="第八场",IF(OR($H$35="",$H$35="请选择版本"),"",IF($H$35="打印版",IFERROR(VLOOKUP((INT((ROW()-5)/9)*9+4+COLUMN()-5)*8-(8-$A8),结果导入!$FN:$FU,8,0),""),IF($H$35="导入版",IF($A8&amp;":"&amp;IFERROR(VLOOKUP((INT((ROW()-5)/9)*9+4+COLUMN()-5)*8-(8-$A8),结果导入!$FN:$FU,8,0),"")=$A8&amp;":","",$A8&amp;":"&amp;VLOOKUP((INT((ROW()-5)/9)*9+4+COLUMN()-5)*8-(8-$A8),结果导入!$FN:$FU,8,0))))),IF($U$3="第九场",IF(OR($H$35="",$H$35="请选择版本"),"",IF($H$35="打印版",IFERROR(VLOOKUP((INT((ROW()-5)/9)*9+4+COLUMN()-5)*8-(8-$A8),结果导入!$GN:$GU,8,0),""),IF($H$35="导入版",IF($A8&amp;":"&amp;IFERROR(VLOOKUP((INT((ROW()-5)/9)*9+4+COLUMN()-5)*8-(8-$A8),结果导入!$GN:$GU,8,0),"")=$A8&amp;":","",$A8&amp;":"&amp;VLOOKUP((INT((ROW()-5)/9)*9+4+COLUMN()-5)*8-(8-$A8),结果导入!$GN:$GU,8,0)))))))))))))))</f>
        <v/>
      </c>
      <c r="F8" s="52" t="str">
        <f ca="1">IF($U$3="","",IF($U$3="第一场",IF(OR($H$35="",$H$35="请选择版本"),"",IF($H$35="打印版",IFERROR(VLOOKUP((INT((ROW()-5)/9)*9+4+COLUMN()-5)*8-(8-$A8),选手操作!$Q:$R,2,0),""),IF($H$35="导入版",IF($A8&amp;":"&amp;IFERROR(VLOOKUP((INT((ROW()-5)/9)*9+4+COLUMN()-5)*8-(8-$A8),选手操作!$Q:$R,2,0),"")=$A8&amp;":","",$A8&amp;":"&amp;VLOOKUP((INT((ROW()-5)/9)*9+4+COLUMN()-5)*8-(8-$A8),选手操作!$Q:$R,2,0))))),IF($U$3="第二场",IF(OR($H$35="",$H$35="请选择版本"),"",IF($H$35="打印版",IFERROR(VLOOKUP((INT((ROW()-5)/9)*9+4+COLUMN()-5)*8-(8-$A8),结果导入!$N:$U,8,0),""),IF($H$35="导入版",IF($A8&amp;":"&amp;IFERROR(VLOOKUP((INT((ROW()-5)/9)*9+4+COLUMN()-5)*8-(8-$A8),结果导入!$N:$U,8,0),"")=$A8&amp;":","",$A8&amp;":"&amp;VLOOKUP((INT((ROW()-5)/9)*9+4+COLUMN()-5)*8-(8-$A8),结果导入!$N:$U,8,0))))),IF($U$3="第三场",IF(OR($H$35="",$H$35="请选择版本"),"",IF($H$35="打印版",IFERROR(VLOOKUP((INT((ROW()-5)/9)*9+4+COLUMN()-5)*8-(8-$A8),结果导入!$AN:$AU,8,0),""),IF($H$35="导入版",IF($A8&amp;":"&amp;IFERROR(VLOOKUP((INT((ROW()-5)/9)*9+4+COLUMN()-5)*8-(8-$A8),结果导入!$AN:$AU,8,0),"")=$A8&amp;":","",$A8&amp;":"&amp;VLOOKUP((INT((ROW()-5)/9)*9+4+COLUMN()-5)*8-(8-$A8),结果导入!$AN:$AU,8,0))))),IF($U$3="第四场",IF(OR($H$35="",$H$35="请选择版本"),"",IF($H$35="打印版",IFERROR(VLOOKUP((INT((ROW()-5)/9)*9+4+COLUMN()-5)*8-(8-$A8),结果导入!$BN:$BU,8,0),""),IF($H$35="导入版",IF($A8&amp;":"&amp;IFERROR(VLOOKUP((INT((ROW()-5)/9)*9+4+COLUMN()-5)*8-(8-$A8),结果导入!$BN:$BU,8,0),"")=$A8&amp;":","",$A8&amp;":"&amp;VLOOKUP((INT((ROW()-5)/9)*9+4+COLUMN()-5)*8-(8-$A8),结果导入!$BN:$BU,8,0))))),IF($U$3="第五场",IF(OR($H$35="",$H$35="请选择版本"),"",IF($H$35="打印版",IFERROR(VLOOKUP((INT((ROW()-5)/9)*9+4+COLUMN()-5)*8-(8-$A8),结果导入!$CN:$CU,8,0),""),IF($H$35="导入版",IF($A8&amp;":"&amp;IFERROR(VLOOKUP((INT((ROW()-5)/9)*9+4+COLUMN()-5)*8-(8-$A8),结果导入!$CN:$CU,8,0),"")=$A8&amp;":","",$A8&amp;":"&amp;VLOOKUP((INT((ROW()-5)/9)*9+4+COLUMN()-5)*8-(8-$A8),结果导入!$CN:$CU,8,0))))),IF($U$3="第六场",IF(OR($H$35="",$H$35="请选择版本"),"",IF($H$35="打印版",IFERROR(VLOOKUP((INT((ROW()-5)/9)*9+4+COLUMN()-5)*8-(8-$A8),结果导入!$DN:$DU,8,0),""),IF($H$35="导入版",IF($A8&amp;":"&amp;IFERROR(VLOOKUP((INT((ROW()-5)/9)*9+4+COLUMN()-5)*8-(8-$A8),结果导入!$DN:$DU,8,0),"")=$A8&amp;":","",$A8&amp;":"&amp;VLOOKUP((INT((ROW()-5)/9)*9+4+COLUMN()-5)*8-(8-$A8),结果导入!$DN:$DU,8,0))))),IF($U$3="第七场",IF(OR($H$35="",$H$35="请选择版本"),"",IF($H$35="打印版",IFERROR(VLOOKUP((INT((ROW()-5)/9)*9+4+COLUMN()-5)*8-(8-$A8),结果导入!$EN:$EU,8,0),""),IF($H$35="导入版",IF($A8&amp;":"&amp;IFERROR(VLOOKUP((INT((ROW()-5)/9)*9+4+COLUMN()-5)*8-(8-$A8),结果导入!$EN:$EU,8,0),"")=$A8&amp;":","",$A8&amp;":"&amp;VLOOKUP((INT((ROW()-5)/9)*9+4+COLUMN()-5)*8-(8-$A8),结果导入!$EN:$EU,8,0))))),IF($U$3="第八场",IF(OR($H$35="",$H$35="请选择版本"),"",IF($H$35="打印版",IFERROR(VLOOKUP((INT((ROW()-5)/9)*9+4+COLUMN()-5)*8-(8-$A8),结果导入!$FN:$FU,8,0),""),IF($H$35="导入版",IF($A8&amp;":"&amp;IFERROR(VLOOKUP((INT((ROW()-5)/9)*9+4+COLUMN()-5)*8-(8-$A8),结果导入!$FN:$FU,8,0),"")=$A8&amp;":","",$A8&amp;":"&amp;VLOOKUP((INT((ROW()-5)/9)*9+4+COLUMN()-5)*8-(8-$A8),结果导入!$FN:$FU,8,0))))),IF($U$3="第九场",IF(OR($H$35="",$H$35="请选择版本"),"",IF($H$35="打印版",IFERROR(VLOOKUP((INT((ROW()-5)/9)*9+4+COLUMN()-5)*8-(8-$A8),结果导入!$GN:$GU,8,0),""),IF($H$35="导入版",IF($A8&amp;":"&amp;IFERROR(VLOOKUP((INT((ROW()-5)/9)*9+4+COLUMN()-5)*8-(8-$A8),结果导入!$GN:$GU,8,0),"")=$A8&amp;":","",$A8&amp;":"&amp;VLOOKUP((INT((ROW()-5)/9)*9+4+COLUMN()-5)*8-(8-$A8),结果导入!$GN:$GU,8,0)))))))))))))))</f>
        <v/>
      </c>
      <c r="G8" s="52" t="str">
        <f ca="1">IF($U$3="","",IF($U$3="第一场",IF(OR($H$35="",$H$35="请选择版本"),"",IF($H$35="打印版",IFERROR(VLOOKUP((INT((ROW()-5)/9)*9+4+COLUMN()-5)*8-(8-$A8),选手操作!$Q:$R,2,0),""),IF($H$35="导入版",IF($A8&amp;":"&amp;IFERROR(VLOOKUP((INT((ROW()-5)/9)*9+4+COLUMN()-5)*8-(8-$A8),选手操作!$Q:$R,2,0),"")=$A8&amp;":","",$A8&amp;":"&amp;VLOOKUP((INT((ROW()-5)/9)*9+4+COLUMN()-5)*8-(8-$A8),选手操作!$Q:$R,2,0))))),IF($U$3="第二场",IF(OR($H$35="",$H$35="请选择版本"),"",IF($H$35="打印版",IFERROR(VLOOKUP((INT((ROW()-5)/9)*9+4+COLUMN()-5)*8-(8-$A8),结果导入!$N:$U,8,0),""),IF($H$35="导入版",IF($A8&amp;":"&amp;IFERROR(VLOOKUP((INT((ROW()-5)/9)*9+4+COLUMN()-5)*8-(8-$A8),结果导入!$N:$U,8,0),"")=$A8&amp;":","",$A8&amp;":"&amp;VLOOKUP((INT((ROW()-5)/9)*9+4+COLUMN()-5)*8-(8-$A8),结果导入!$N:$U,8,0))))),IF($U$3="第三场",IF(OR($H$35="",$H$35="请选择版本"),"",IF($H$35="打印版",IFERROR(VLOOKUP((INT((ROW()-5)/9)*9+4+COLUMN()-5)*8-(8-$A8),结果导入!$AN:$AU,8,0),""),IF($H$35="导入版",IF($A8&amp;":"&amp;IFERROR(VLOOKUP((INT((ROW()-5)/9)*9+4+COLUMN()-5)*8-(8-$A8),结果导入!$AN:$AU,8,0),"")=$A8&amp;":","",$A8&amp;":"&amp;VLOOKUP((INT((ROW()-5)/9)*9+4+COLUMN()-5)*8-(8-$A8),结果导入!$AN:$AU,8,0))))),IF($U$3="第四场",IF(OR($H$35="",$H$35="请选择版本"),"",IF($H$35="打印版",IFERROR(VLOOKUP((INT((ROW()-5)/9)*9+4+COLUMN()-5)*8-(8-$A8),结果导入!$BN:$BU,8,0),""),IF($H$35="导入版",IF($A8&amp;":"&amp;IFERROR(VLOOKUP((INT((ROW()-5)/9)*9+4+COLUMN()-5)*8-(8-$A8),结果导入!$BN:$BU,8,0),"")=$A8&amp;":","",$A8&amp;":"&amp;VLOOKUP((INT((ROW()-5)/9)*9+4+COLUMN()-5)*8-(8-$A8),结果导入!$BN:$BU,8,0))))),IF($U$3="第五场",IF(OR($H$35="",$H$35="请选择版本"),"",IF($H$35="打印版",IFERROR(VLOOKUP((INT((ROW()-5)/9)*9+4+COLUMN()-5)*8-(8-$A8),结果导入!$CN:$CU,8,0),""),IF($H$35="导入版",IF($A8&amp;":"&amp;IFERROR(VLOOKUP((INT((ROW()-5)/9)*9+4+COLUMN()-5)*8-(8-$A8),结果导入!$CN:$CU,8,0),"")=$A8&amp;":","",$A8&amp;":"&amp;VLOOKUP((INT((ROW()-5)/9)*9+4+COLUMN()-5)*8-(8-$A8),结果导入!$CN:$CU,8,0))))),IF($U$3="第六场",IF(OR($H$35="",$H$35="请选择版本"),"",IF($H$35="打印版",IFERROR(VLOOKUP((INT((ROW()-5)/9)*9+4+COLUMN()-5)*8-(8-$A8),结果导入!$DN:$DU,8,0),""),IF($H$35="导入版",IF($A8&amp;":"&amp;IFERROR(VLOOKUP((INT((ROW()-5)/9)*9+4+COLUMN()-5)*8-(8-$A8),结果导入!$DN:$DU,8,0),"")=$A8&amp;":","",$A8&amp;":"&amp;VLOOKUP((INT((ROW()-5)/9)*9+4+COLUMN()-5)*8-(8-$A8),结果导入!$DN:$DU,8,0))))),IF($U$3="第七场",IF(OR($H$35="",$H$35="请选择版本"),"",IF($H$35="打印版",IFERROR(VLOOKUP((INT((ROW()-5)/9)*9+4+COLUMN()-5)*8-(8-$A8),结果导入!$EN:$EU,8,0),""),IF($H$35="导入版",IF($A8&amp;":"&amp;IFERROR(VLOOKUP((INT((ROW()-5)/9)*9+4+COLUMN()-5)*8-(8-$A8),结果导入!$EN:$EU,8,0),"")=$A8&amp;":","",$A8&amp;":"&amp;VLOOKUP((INT((ROW()-5)/9)*9+4+COLUMN()-5)*8-(8-$A8),结果导入!$EN:$EU,8,0))))),IF($U$3="第八场",IF(OR($H$35="",$H$35="请选择版本"),"",IF($H$35="打印版",IFERROR(VLOOKUP((INT((ROW()-5)/9)*9+4+COLUMN()-5)*8-(8-$A8),结果导入!$FN:$FU,8,0),""),IF($H$35="导入版",IF($A8&amp;":"&amp;IFERROR(VLOOKUP((INT((ROW()-5)/9)*9+4+COLUMN()-5)*8-(8-$A8),结果导入!$FN:$FU,8,0),"")=$A8&amp;":","",$A8&amp;":"&amp;VLOOKUP((INT((ROW()-5)/9)*9+4+COLUMN()-5)*8-(8-$A8),结果导入!$FN:$FU,8,0))))),IF($U$3="第九场",IF(OR($H$35="",$H$35="请选择版本"),"",IF($H$35="打印版",IFERROR(VLOOKUP((INT((ROW()-5)/9)*9+4+COLUMN()-5)*8-(8-$A8),结果导入!$GN:$GU,8,0),""),IF($H$35="导入版",IF($A8&amp;":"&amp;IFERROR(VLOOKUP((INT((ROW()-5)/9)*9+4+COLUMN()-5)*8-(8-$A8),结果导入!$GN:$GU,8,0),"")=$A8&amp;":","",$A8&amp;":"&amp;VLOOKUP((INT((ROW()-5)/9)*9+4+COLUMN()-5)*8-(8-$A8),结果导入!$GN:$GU,8,0)))))))))))))))</f>
        <v/>
      </c>
      <c r="H8" s="52" t="str">
        <f ca="1">IF($U$3="","",IF($U$3="第一场",IF(OR($H$35="",$H$35="请选择版本"),"",IF($H$35="打印版",IFERROR(VLOOKUP((INT((ROW()-5)/9)*9+4+COLUMN()-5)*8-(8-$A8),选手操作!$Q:$R,2,0),""),IF($H$35="导入版",IF($A8&amp;":"&amp;IFERROR(VLOOKUP((INT((ROW()-5)/9)*9+4+COLUMN()-5)*8-(8-$A8),选手操作!$Q:$R,2,0),"")=$A8&amp;":","",$A8&amp;":"&amp;VLOOKUP((INT((ROW()-5)/9)*9+4+COLUMN()-5)*8-(8-$A8),选手操作!$Q:$R,2,0))))),IF($U$3="第二场",IF(OR($H$35="",$H$35="请选择版本"),"",IF($H$35="打印版",IFERROR(VLOOKUP((INT((ROW()-5)/9)*9+4+COLUMN()-5)*8-(8-$A8),结果导入!$N:$U,8,0),""),IF($H$35="导入版",IF($A8&amp;":"&amp;IFERROR(VLOOKUP((INT((ROW()-5)/9)*9+4+COLUMN()-5)*8-(8-$A8),结果导入!$N:$U,8,0),"")=$A8&amp;":","",$A8&amp;":"&amp;VLOOKUP((INT((ROW()-5)/9)*9+4+COLUMN()-5)*8-(8-$A8),结果导入!$N:$U,8,0))))),IF($U$3="第三场",IF(OR($H$35="",$H$35="请选择版本"),"",IF($H$35="打印版",IFERROR(VLOOKUP((INT((ROW()-5)/9)*9+4+COLUMN()-5)*8-(8-$A8),结果导入!$AN:$AU,8,0),""),IF($H$35="导入版",IF($A8&amp;":"&amp;IFERROR(VLOOKUP((INT((ROW()-5)/9)*9+4+COLUMN()-5)*8-(8-$A8),结果导入!$AN:$AU,8,0),"")=$A8&amp;":","",$A8&amp;":"&amp;VLOOKUP((INT((ROW()-5)/9)*9+4+COLUMN()-5)*8-(8-$A8),结果导入!$AN:$AU,8,0))))),IF($U$3="第四场",IF(OR($H$35="",$H$35="请选择版本"),"",IF($H$35="打印版",IFERROR(VLOOKUP((INT((ROW()-5)/9)*9+4+COLUMN()-5)*8-(8-$A8),结果导入!$BN:$BU,8,0),""),IF($H$35="导入版",IF($A8&amp;":"&amp;IFERROR(VLOOKUP((INT((ROW()-5)/9)*9+4+COLUMN()-5)*8-(8-$A8),结果导入!$BN:$BU,8,0),"")=$A8&amp;":","",$A8&amp;":"&amp;VLOOKUP((INT((ROW()-5)/9)*9+4+COLUMN()-5)*8-(8-$A8),结果导入!$BN:$BU,8,0))))),IF($U$3="第五场",IF(OR($H$35="",$H$35="请选择版本"),"",IF($H$35="打印版",IFERROR(VLOOKUP((INT((ROW()-5)/9)*9+4+COLUMN()-5)*8-(8-$A8),结果导入!$CN:$CU,8,0),""),IF($H$35="导入版",IF($A8&amp;":"&amp;IFERROR(VLOOKUP((INT((ROW()-5)/9)*9+4+COLUMN()-5)*8-(8-$A8),结果导入!$CN:$CU,8,0),"")=$A8&amp;":","",$A8&amp;":"&amp;VLOOKUP((INT((ROW()-5)/9)*9+4+COLUMN()-5)*8-(8-$A8),结果导入!$CN:$CU,8,0))))),IF($U$3="第六场",IF(OR($H$35="",$H$35="请选择版本"),"",IF($H$35="打印版",IFERROR(VLOOKUP((INT((ROW()-5)/9)*9+4+COLUMN()-5)*8-(8-$A8),结果导入!$DN:$DU,8,0),""),IF($H$35="导入版",IF($A8&amp;":"&amp;IFERROR(VLOOKUP((INT((ROW()-5)/9)*9+4+COLUMN()-5)*8-(8-$A8),结果导入!$DN:$DU,8,0),"")=$A8&amp;":","",$A8&amp;":"&amp;VLOOKUP((INT((ROW()-5)/9)*9+4+COLUMN()-5)*8-(8-$A8),结果导入!$DN:$DU,8,0))))),IF($U$3="第七场",IF(OR($H$35="",$H$35="请选择版本"),"",IF($H$35="打印版",IFERROR(VLOOKUP((INT((ROW()-5)/9)*9+4+COLUMN()-5)*8-(8-$A8),结果导入!$EN:$EU,8,0),""),IF($H$35="导入版",IF($A8&amp;":"&amp;IFERROR(VLOOKUP((INT((ROW()-5)/9)*9+4+COLUMN()-5)*8-(8-$A8),结果导入!$EN:$EU,8,0),"")=$A8&amp;":","",$A8&amp;":"&amp;VLOOKUP((INT((ROW()-5)/9)*9+4+COLUMN()-5)*8-(8-$A8),结果导入!$EN:$EU,8,0))))),IF($U$3="第八场",IF(OR($H$35="",$H$35="请选择版本"),"",IF($H$35="打印版",IFERROR(VLOOKUP((INT((ROW()-5)/9)*9+4+COLUMN()-5)*8-(8-$A8),结果导入!$FN:$FU,8,0),""),IF($H$35="导入版",IF($A8&amp;":"&amp;IFERROR(VLOOKUP((INT((ROW()-5)/9)*9+4+COLUMN()-5)*8-(8-$A8),结果导入!$FN:$FU,8,0),"")=$A8&amp;":","",$A8&amp;":"&amp;VLOOKUP((INT((ROW()-5)/9)*9+4+COLUMN()-5)*8-(8-$A8),结果导入!$FN:$FU,8,0))))),IF($U$3="第九场",IF(OR($H$35="",$H$35="请选择版本"),"",IF($H$35="打印版",IFERROR(VLOOKUP((INT((ROW()-5)/9)*9+4+COLUMN()-5)*8-(8-$A8),结果导入!$GN:$GU,8,0),""),IF($H$35="导入版",IF($A8&amp;":"&amp;IFERROR(VLOOKUP((INT((ROW()-5)/9)*9+4+COLUMN()-5)*8-(8-$A8),结果导入!$GN:$GU,8,0),"")=$A8&amp;":","",$A8&amp;":"&amp;VLOOKUP((INT((ROW()-5)/9)*9+4+COLUMN()-5)*8-(8-$A8),结果导入!$GN:$GU,8,0)))))))))))))))</f>
        <v/>
      </c>
      <c r="I8" s="52" t="str">
        <f ca="1">IF($U$3="","",IF($U$3="第一场",IF(OR($H$35="",$H$35="请选择版本"),"",IF($H$35="打印版",IFERROR(VLOOKUP((INT((ROW()-5)/9)*9+4+COLUMN()-5)*8-(8-$A8),选手操作!$Q:$R,2,0),""),IF($H$35="导入版",IF($A8&amp;":"&amp;IFERROR(VLOOKUP((INT((ROW()-5)/9)*9+4+COLUMN()-5)*8-(8-$A8),选手操作!$Q:$R,2,0),"")=$A8&amp;":","",$A8&amp;":"&amp;VLOOKUP((INT((ROW()-5)/9)*9+4+COLUMN()-5)*8-(8-$A8),选手操作!$Q:$R,2,0))))),IF($U$3="第二场",IF(OR($H$35="",$H$35="请选择版本"),"",IF($H$35="打印版",IFERROR(VLOOKUP((INT((ROW()-5)/9)*9+4+COLUMN()-5)*8-(8-$A8),结果导入!$N:$U,8,0),""),IF($H$35="导入版",IF($A8&amp;":"&amp;IFERROR(VLOOKUP((INT((ROW()-5)/9)*9+4+COLUMN()-5)*8-(8-$A8),结果导入!$N:$U,8,0),"")=$A8&amp;":","",$A8&amp;":"&amp;VLOOKUP((INT((ROW()-5)/9)*9+4+COLUMN()-5)*8-(8-$A8),结果导入!$N:$U,8,0))))),IF($U$3="第三场",IF(OR($H$35="",$H$35="请选择版本"),"",IF($H$35="打印版",IFERROR(VLOOKUP((INT((ROW()-5)/9)*9+4+COLUMN()-5)*8-(8-$A8),结果导入!$AN:$AU,8,0),""),IF($H$35="导入版",IF($A8&amp;":"&amp;IFERROR(VLOOKUP((INT((ROW()-5)/9)*9+4+COLUMN()-5)*8-(8-$A8),结果导入!$AN:$AU,8,0),"")=$A8&amp;":","",$A8&amp;":"&amp;VLOOKUP((INT((ROW()-5)/9)*9+4+COLUMN()-5)*8-(8-$A8),结果导入!$AN:$AU,8,0))))),IF($U$3="第四场",IF(OR($H$35="",$H$35="请选择版本"),"",IF($H$35="打印版",IFERROR(VLOOKUP((INT((ROW()-5)/9)*9+4+COLUMN()-5)*8-(8-$A8),结果导入!$BN:$BU,8,0),""),IF($H$35="导入版",IF($A8&amp;":"&amp;IFERROR(VLOOKUP((INT((ROW()-5)/9)*9+4+COLUMN()-5)*8-(8-$A8),结果导入!$BN:$BU,8,0),"")=$A8&amp;":","",$A8&amp;":"&amp;VLOOKUP((INT((ROW()-5)/9)*9+4+COLUMN()-5)*8-(8-$A8),结果导入!$BN:$BU,8,0))))),IF($U$3="第五场",IF(OR($H$35="",$H$35="请选择版本"),"",IF($H$35="打印版",IFERROR(VLOOKUP((INT((ROW()-5)/9)*9+4+COLUMN()-5)*8-(8-$A8),结果导入!$CN:$CU,8,0),""),IF($H$35="导入版",IF($A8&amp;":"&amp;IFERROR(VLOOKUP((INT((ROW()-5)/9)*9+4+COLUMN()-5)*8-(8-$A8),结果导入!$CN:$CU,8,0),"")=$A8&amp;":","",$A8&amp;":"&amp;VLOOKUP((INT((ROW()-5)/9)*9+4+COLUMN()-5)*8-(8-$A8),结果导入!$CN:$CU,8,0))))),IF($U$3="第六场",IF(OR($H$35="",$H$35="请选择版本"),"",IF($H$35="打印版",IFERROR(VLOOKUP((INT((ROW()-5)/9)*9+4+COLUMN()-5)*8-(8-$A8),结果导入!$DN:$DU,8,0),""),IF($H$35="导入版",IF($A8&amp;":"&amp;IFERROR(VLOOKUP((INT((ROW()-5)/9)*9+4+COLUMN()-5)*8-(8-$A8),结果导入!$DN:$DU,8,0),"")=$A8&amp;":","",$A8&amp;":"&amp;VLOOKUP((INT((ROW()-5)/9)*9+4+COLUMN()-5)*8-(8-$A8),结果导入!$DN:$DU,8,0))))),IF($U$3="第七场",IF(OR($H$35="",$H$35="请选择版本"),"",IF($H$35="打印版",IFERROR(VLOOKUP((INT((ROW()-5)/9)*9+4+COLUMN()-5)*8-(8-$A8),结果导入!$EN:$EU,8,0),""),IF($H$35="导入版",IF($A8&amp;":"&amp;IFERROR(VLOOKUP((INT((ROW()-5)/9)*9+4+COLUMN()-5)*8-(8-$A8),结果导入!$EN:$EU,8,0),"")=$A8&amp;":","",$A8&amp;":"&amp;VLOOKUP((INT((ROW()-5)/9)*9+4+COLUMN()-5)*8-(8-$A8),结果导入!$EN:$EU,8,0))))),IF($U$3="第八场",IF(OR($H$35="",$H$35="请选择版本"),"",IF($H$35="打印版",IFERROR(VLOOKUP((INT((ROW()-5)/9)*9+4+COLUMN()-5)*8-(8-$A8),结果导入!$FN:$FU,8,0),""),IF($H$35="导入版",IF($A8&amp;":"&amp;IFERROR(VLOOKUP((INT((ROW()-5)/9)*9+4+COLUMN()-5)*8-(8-$A8),结果导入!$FN:$FU,8,0),"")=$A8&amp;":","",$A8&amp;":"&amp;VLOOKUP((INT((ROW()-5)/9)*9+4+COLUMN()-5)*8-(8-$A8),结果导入!$FN:$FU,8,0))))),IF($U$3="第九场",IF(OR($H$35="",$H$35="请选择版本"),"",IF($H$35="打印版",IFERROR(VLOOKUP((INT((ROW()-5)/9)*9+4+COLUMN()-5)*8-(8-$A8),结果导入!$GN:$GU,8,0),""),IF($H$35="导入版",IF($A8&amp;":"&amp;IFERROR(VLOOKUP((INT((ROW()-5)/9)*9+4+COLUMN()-5)*8-(8-$A8),结果导入!$GN:$GU,8,0),"")=$A8&amp;":","",$A8&amp;":"&amp;VLOOKUP((INT((ROW()-5)/9)*9+4+COLUMN()-5)*8-(8-$A8),结果导入!$GN:$GU,8,0)))))))))))))))</f>
        <v/>
      </c>
      <c r="J8" s="59" t="str">
        <f ca="1">IF($U$3="","",IF($U$3="第一场",IF(OR($H$35="",$H$35="请选择版本"),"",IF($H$35="打印版",IFERROR(VLOOKUP((INT((ROW()-5)/9)*9+4+COLUMN()-5)*8-(8-$A8),选手操作!$Q:$R,2,0),""),IF($H$35="导入版",IF($A8&amp;":"&amp;IFERROR(VLOOKUP((INT((ROW()-5)/9)*9+4+COLUMN()-5)*8-(8-$A8),选手操作!$Q:$R,2,0),"")=$A8&amp;":","",$A8&amp;":"&amp;VLOOKUP((INT((ROW()-5)/9)*9+4+COLUMN()-5)*8-(8-$A8),选手操作!$Q:$R,2,0))))),IF($U$3="第二场",IF(OR($H$35="",$H$35="请选择版本"),"",IF($H$35="打印版",IFERROR(VLOOKUP((INT((ROW()-5)/9)*9+4+COLUMN()-5)*8-(8-$A8),结果导入!$N:$U,8,0),""),IF($H$35="导入版",IF($A8&amp;":"&amp;IFERROR(VLOOKUP((INT((ROW()-5)/9)*9+4+COLUMN()-5)*8-(8-$A8),结果导入!$N:$U,8,0),"")=$A8&amp;":","",$A8&amp;":"&amp;VLOOKUP((INT((ROW()-5)/9)*9+4+COLUMN()-5)*8-(8-$A8),结果导入!$N:$U,8,0))))),IF($U$3="第三场",IF(OR($H$35="",$H$35="请选择版本"),"",IF($H$35="打印版",IFERROR(VLOOKUP((INT((ROW()-5)/9)*9+4+COLUMN()-5)*8-(8-$A8),结果导入!$AN:$AU,8,0),""),IF($H$35="导入版",IF($A8&amp;":"&amp;IFERROR(VLOOKUP((INT((ROW()-5)/9)*9+4+COLUMN()-5)*8-(8-$A8),结果导入!$AN:$AU,8,0),"")=$A8&amp;":","",$A8&amp;":"&amp;VLOOKUP((INT((ROW()-5)/9)*9+4+COLUMN()-5)*8-(8-$A8),结果导入!$AN:$AU,8,0))))),IF($U$3="第四场",IF(OR($H$35="",$H$35="请选择版本"),"",IF($H$35="打印版",IFERROR(VLOOKUP((INT((ROW()-5)/9)*9+4+COLUMN()-5)*8-(8-$A8),结果导入!$BN:$BU,8,0),""),IF($H$35="导入版",IF($A8&amp;":"&amp;IFERROR(VLOOKUP((INT((ROW()-5)/9)*9+4+COLUMN()-5)*8-(8-$A8),结果导入!$BN:$BU,8,0),"")=$A8&amp;":","",$A8&amp;":"&amp;VLOOKUP((INT((ROW()-5)/9)*9+4+COLUMN()-5)*8-(8-$A8),结果导入!$BN:$BU,8,0))))),IF($U$3="第五场",IF(OR($H$35="",$H$35="请选择版本"),"",IF($H$35="打印版",IFERROR(VLOOKUP((INT((ROW()-5)/9)*9+4+COLUMN()-5)*8-(8-$A8),结果导入!$CN:$CU,8,0),""),IF($H$35="导入版",IF($A8&amp;":"&amp;IFERROR(VLOOKUP((INT((ROW()-5)/9)*9+4+COLUMN()-5)*8-(8-$A8),结果导入!$CN:$CU,8,0),"")=$A8&amp;":","",$A8&amp;":"&amp;VLOOKUP((INT((ROW()-5)/9)*9+4+COLUMN()-5)*8-(8-$A8),结果导入!$CN:$CU,8,0))))),IF($U$3="第六场",IF(OR($H$35="",$H$35="请选择版本"),"",IF($H$35="打印版",IFERROR(VLOOKUP((INT((ROW()-5)/9)*9+4+COLUMN()-5)*8-(8-$A8),结果导入!$DN:$DU,8,0),""),IF($H$35="导入版",IF($A8&amp;":"&amp;IFERROR(VLOOKUP((INT((ROW()-5)/9)*9+4+COLUMN()-5)*8-(8-$A8),结果导入!$DN:$DU,8,0),"")=$A8&amp;":","",$A8&amp;":"&amp;VLOOKUP((INT((ROW()-5)/9)*9+4+COLUMN()-5)*8-(8-$A8),结果导入!$DN:$DU,8,0))))),IF($U$3="第七场",IF(OR($H$35="",$H$35="请选择版本"),"",IF($H$35="打印版",IFERROR(VLOOKUP((INT((ROW()-5)/9)*9+4+COLUMN()-5)*8-(8-$A8),结果导入!$EN:$EU,8,0),""),IF($H$35="导入版",IF($A8&amp;":"&amp;IFERROR(VLOOKUP((INT((ROW()-5)/9)*9+4+COLUMN()-5)*8-(8-$A8),结果导入!$EN:$EU,8,0),"")=$A8&amp;":","",$A8&amp;":"&amp;VLOOKUP((INT((ROW()-5)/9)*9+4+COLUMN()-5)*8-(8-$A8),结果导入!$EN:$EU,8,0))))),IF($U$3="第八场",IF(OR($H$35="",$H$35="请选择版本"),"",IF($H$35="打印版",IFERROR(VLOOKUP((INT((ROW()-5)/9)*9+4+COLUMN()-5)*8-(8-$A8),结果导入!$FN:$FU,8,0),""),IF($H$35="导入版",IF($A8&amp;":"&amp;IFERROR(VLOOKUP((INT((ROW()-5)/9)*9+4+COLUMN()-5)*8-(8-$A8),结果导入!$FN:$FU,8,0),"")=$A8&amp;":","",$A8&amp;":"&amp;VLOOKUP((INT((ROW()-5)/9)*9+4+COLUMN()-5)*8-(8-$A8),结果导入!$FN:$FU,8,0))))),IF($U$3="第九场",IF(OR($H$35="",$H$35="请选择版本"),"",IF($H$35="打印版",IFERROR(VLOOKUP((INT((ROW()-5)/9)*9+4+COLUMN()-5)*8-(8-$A8),结果导入!$GN:$GU,8,0),""),IF($H$35="导入版",IF($A8&amp;":"&amp;IFERROR(VLOOKUP((INT((ROW()-5)/9)*9+4+COLUMN()-5)*8-(8-$A8),结果导入!$GN:$GU,8,0),"")=$A8&amp;":","",$A8&amp;":"&amp;VLOOKUP((INT((ROW()-5)/9)*9+4+COLUMN()-5)*8-(8-$A8),结果导入!$GN:$GU,8,0)))))))))))))))</f>
        <v/>
      </c>
      <c r="K8" s="50">
        <v>3</v>
      </c>
      <c r="L8" s="50">
        <f t="shared" si="1"/>
        <v>3</v>
      </c>
      <c r="M8" s="51" t="str">
        <f ca="1" t="shared" si="2"/>
        <v/>
      </c>
      <c r="N8" s="52" t="str">
        <f ca="1" t="shared" si="3"/>
        <v/>
      </c>
      <c r="O8" s="52" t="str">
        <f ca="1" t="shared" si="4"/>
        <v/>
      </c>
      <c r="P8" s="52" t="str">
        <f ca="1" t="shared" si="5"/>
        <v/>
      </c>
      <c r="Q8" s="52" t="str">
        <f ca="1" t="shared" si="6"/>
        <v/>
      </c>
      <c r="R8" s="52" t="str">
        <f ca="1" t="shared" si="7"/>
        <v/>
      </c>
      <c r="S8" s="52" t="str">
        <f ca="1" t="shared" si="8"/>
        <v/>
      </c>
      <c r="T8" s="52" t="str">
        <f ca="1" t="shared" si="9"/>
        <v/>
      </c>
      <c r="U8" s="59" t="str">
        <f ca="1" t="shared" si="10"/>
        <v/>
      </c>
      <c r="V8" s="50">
        <f t="shared" si="11"/>
        <v>3</v>
      </c>
    </row>
    <row r="9" s="40" customFormat="1" ht="15" spans="1:22">
      <c r="A9" s="50">
        <v>4</v>
      </c>
      <c r="B9" s="51" t="str">
        <f ca="1">IF($U$3="","",IF($U$3="第一场",IF(OR($H$35="",$H$35="请选择版本"),"",IF($H$35="打印版",IFERROR(VLOOKUP((INT((ROW()-5)/9)*9+4+COLUMN()-5)*8-(8-$A9),选手操作!$Q:$R,2,0),""),IF($H$35="导入版",IF($A9&amp;":"&amp;IFERROR(VLOOKUP((INT((ROW()-5)/9)*9+4+COLUMN()-5)*8-(8-$A9),选手操作!$Q:$R,2,0),"")=$A9&amp;":","",$A9&amp;":"&amp;VLOOKUP((INT((ROW()-5)/9)*9+4+COLUMN()-5)*8-(8-$A9),选手操作!$Q:$R,2,0))))),IF($U$3="第二场",IF(OR($H$35="",$H$35="请选择版本"),"",IF($H$35="打印版",IFERROR(VLOOKUP((INT((ROW()-5)/9)*9+4+COLUMN()-5)*8-(8-$A9),结果导入!$N:$U,8,0),""),IF($H$35="导入版",IF($A9&amp;":"&amp;IFERROR(VLOOKUP((INT((ROW()-5)/9)*9+4+COLUMN()-5)*8-(8-$A9),结果导入!$N:$U,8,0),"")=$A9&amp;":","",$A9&amp;":"&amp;VLOOKUP((INT((ROW()-5)/9)*9+4+COLUMN()-5)*8-(8-$A9),结果导入!$N:$U,8,0))))),IF($U$3="第三场",IF(OR($H$35="",$H$35="请选择版本"),"",IF($H$35="打印版",IFERROR(VLOOKUP((INT((ROW()-5)/9)*9+4+COLUMN()-5)*8-(8-$A9),结果导入!$AN:$AU,8,0),""),IF($H$35="导入版",IF($A9&amp;":"&amp;IFERROR(VLOOKUP((INT((ROW()-5)/9)*9+4+COLUMN()-5)*8-(8-$A9),结果导入!$AN:$AU,8,0),"")=$A9&amp;":","",$A9&amp;":"&amp;VLOOKUP((INT((ROW()-5)/9)*9+4+COLUMN()-5)*8-(8-$A9),结果导入!$AN:$AU,8,0))))),IF($U$3="第四场",IF(OR($H$35="",$H$35="请选择版本"),"",IF($H$35="打印版",IFERROR(VLOOKUP((INT((ROW()-5)/9)*9+4+COLUMN()-5)*8-(8-$A9),结果导入!$BN:$BU,8,0),""),IF($H$35="导入版",IF($A9&amp;":"&amp;IFERROR(VLOOKUP((INT((ROW()-5)/9)*9+4+COLUMN()-5)*8-(8-$A9),结果导入!$BN:$BU,8,0),"")=$A9&amp;":","",$A9&amp;":"&amp;VLOOKUP((INT((ROW()-5)/9)*9+4+COLUMN()-5)*8-(8-$A9),结果导入!$BN:$BU,8,0))))),IF($U$3="第五场",IF(OR($H$35="",$H$35="请选择版本"),"",IF($H$35="打印版",IFERROR(VLOOKUP((INT((ROW()-5)/9)*9+4+COLUMN()-5)*8-(8-$A9),结果导入!$CN:$CU,8,0),""),IF($H$35="导入版",IF($A9&amp;":"&amp;IFERROR(VLOOKUP((INT((ROW()-5)/9)*9+4+COLUMN()-5)*8-(8-$A9),结果导入!$CN:$CU,8,0),"")=$A9&amp;":","",$A9&amp;":"&amp;VLOOKUP((INT((ROW()-5)/9)*9+4+COLUMN()-5)*8-(8-$A9),结果导入!$CN:$CU,8,0))))),IF($U$3="第六场",IF(OR($H$35="",$H$35="请选择版本"),"",IF($H$35="打印版",IFERROR(VLOOKUP((INT((ROW()-5)/9)*9+4+COLUMN()-5)*8-(8-$A9),结果导入!$DN:$DU,8,0),""),IF($H$35="导入版",IF($A9&amp;":"&amp;IFERROR(VLOOKUP((INT((ROW()-5)/9)*9+4+COLUMN()-5)*8-(8-$A9),结果导入!$DN:$DU,8,0),"")=$A9&amp;":","",$A9&amp;":"&amp;VLOOKUP((INT((ROW()-5)/9)*9+4+COLUMN()-5)*8-(8-$A9),结果导入!$DN:$DU,8,0))))),IF($U$3="第七场",IF(OR($H$35="",$H$35="请选择版本"),"",IF($H$35="打印版",IFERROR(VLOOKUP((INT((ROW()-5)/9)*9+4+COLUMN()-5)*8-(8-$A9),结果导入!$EN:$EU,8,0),""),IF($H$35="导入版",IF($A9&amp;":"&amp;IFERROR(VLOOKUP((INT((ROW()-5)/9)*9+4+COLUMN()-5)*8-(8-$A9),结果导入!$EN:$EU,8,0),"")=$A9&amp;":","",$A9&amp;":"&amp;VLOOKUP((INT((ROW()-5)/9)*9+4+COLUMN()-5)*8-(8-$A9),结果导入!$EN:$EU,8,0))))),IF($U$3="第八场",IF(OR($H$35="",$H$35="请选择版本"),"",IF($H$35="打印版",IFERROR(VLOOKUP((INT((ROW()-5)/9)*9+4+COLUMN()-5)*8-(8-$A9),结果导入!$FN:$FU,8,0),""),IF($H$35="导入版",IF($A9&amp;":"&amp;IFERROR(VLOOKUP((INT((ROW()-5)/9)*9+4+COLUMN()-5)*8-(8-$A9),结果导入!$FN:$FU,8,0),"")=$A9&amp;":","",$A9&amp;":"&amp;VLOOKUP((INT((ROW()-5)/9)*9+4+COLUMN()-5)*8-(8-$A9),结果导入!$FN:$FU,8,0))))),IF($U$3="第九场",IF(OR($H$35="",$H$35="请选择版本"),"",IF($H$35="打印版",IFERROR(VLOOKUP((INT((ROW()-5)/9)*9+4+COLUMN()-5)*8-(8-$A9),结果导入!$GN:$GU,8,0),""),IF($H$35="导入版",IF($A9&amp;":"&amp;IFERROR(VLOOKUP((INT((ROW()-5)/9)*9+4+COLUMN()-5)*8-(8-$A9),结果导入!$GN:$GU,8,0),"")=$A9&amp;":","",$A9&amp;":"&amp;VLOOKUP((INT((ROW()-5)/9)*9+4+COLUMN()-5)*8-(8-$A9),结果导入!$GN:$GU,8,0)))))))))))))))</f>
        <v/>
      </c>
      <c r="C9" s="52" t="str">
        <f ca="1">IF($U$3="","",IF($U$3="第一场",IF(OR($H$35="",$H$35="请选择版本"),"",IF($H$35="打印版",IFERROR(VLOOKUP((INT((ROW()-5)/9)*9+4+COLUMN()-5)*8-(8-$A9),选手操作!$Q:$R,2,0),""),IF($H$35="导入版",IF($A9&amp;":"&amp;IFERROR(VLOOKUP((INT((ROW()-5)/9)*9+4+COLUMN()-5)*8-(8-$A9),选手操作!$Q:$R,2,0),"")=$A9&amp;":","",$A9&amp;":"&amp;VLOOKUP((INT((ROW()-5)/9)*9+4+COLUMN()-5)*8-(8-$A9),选手操作!$Q:$R,2,0))))),IF($U$3="第二场",IF(OR($H$35="",$H$35="请选择版本"),"",IF($H$35="打印版",IFERROR(VLOOKUP((INT((ROW()-5)/9)*9+4+COLUMN()-5)*8-(8-$A9),结果导入!$N:$U,8,0),""),IF($H$35="导入版",IF($A9&amp;":"&amp;IFERROR(VLOOKUP((INT((ROW()-5)/9)*9+4+COLUMN()-5)*8-(8-$A9),结果导入!$N:$U,8,0),"")=$A9&amp;":","",$A9&amp;":"&amp;VLOOKUP((INT((ROW()-5)/9)*9+4+COLUMN()-5)*8-(8-$A9),结果导入!$N:$U,8,0))))),IF($U$3="第三场",IF(OR($H$35="",$H$35="请选择版本"),"",IF($H$35="打印版",IFERROR(VLOOKUP((INT((ROW()-5)/9)*9+4+COLUMN()-5)*8-(8-$A9),结果导入!$AN:$AU,8,0),""),IF($H$35="导入版",IF($A9&amp;":"&amp;IFERROR(VLOOKUP((INT((ROW()-5)/9)*9+4+COLUMN()-5)*8-(8-$A9),结果导入!$AN:$AU,8,0),"")=$A9&amp;":","",$A9&amp;":"&amp;VLOOKUP((INT((ROW()-5)/9)*9+4+COLUMN()-5)*8-(8-$A9),结果导入!$AN:$AU,8,0))))),IF($U$3="第四场",IF(OR($H$35="",$H$35="请选择版本"),"",IF($H$35="打印版",IFERROR(VLOOKUP((INT((ROW()-5)/9)*9+4+COLUMN()-5)*8-(8-$A9),结果导入!$BN:$BU,8,0),""),IF($H$35="导入版",IF($A9&amp;":"&amp;IFERROR(VLOOKUP((INT((ROW()-5)/9)*9+4+COLUMN()-5)*8-(8-$A9),结果导入!$BN:$BU,8,0),"")=$A9&amp;":","",$A9&amp;":"&amp;VLOOKUP((INT((ROW()-5)/9)*9+4+COLUMN()-5)*8-(8-$A9),结果导入!$BN:$BU,8,0))))),IF($U$3="第五场",IF(OR($H$35="",$H$35="请选择版本"),"",IF($H$35="打印版",IFERROR(VLOOKUP((INT((ROW()-5)/9)*9+4+COLUMN()-5)*8-(8-$A9),结果导入!$CN:$CU,8,0),""),IF($H$35="导入版",IF($A9&amp;":"&amp;IFERROR(VLOOKUP((INT((ROW()-5)/9)*9+4+COLUMN()-5)*8-(8-$A9),结果导入!$CN:$CU,8,0),"")=$A9&amp;":","",$A9&amp;":"&amp;VLOOKUP((INT((ROW()-5)/9)*9+4+COLUMN()-5)*8-(8-$A9),结果导入!$CN:$CU,8,0))))),IF($U$3="第六场",IF(OR($H$35="",$H$35="请选择版本"),"",IF($H$35="打印版",IFERROR(VLOOKUP((INT((ROW()-5)/9)*9+4+COLUMN()-5)*8-(8-$A9),结果导入!$DN:$DU,8,0),""),IF($H$35="导入版",IF($A9&amp;":"&amp;IFERROR(VLOOKUP((INT((ROW()-5)/9)*9+4+COLUMN()-5)*8-(8-$A9),结果导入!$DN:$DU,8,0),"")=$A9&amp;":","",$A9&amp;":"&amp;VLOOKUP((INT((ROW()-5)/9)*9+4+COLUMN()-5)*8-(8-$A9),结果导入!$DN:$DU,8,0))))),IF($U$3="第七场",IF(OR($H$35="",$H$35="请选择版本"),"",IF($H$35="打印版",IFERROR(VLOOKUP((INT((ROW()-5)/9)*9+4+COLUMN()-5)*8-(8-$A9),结果导入!$EN:$EU,8,0),""),IF($H$35="导入版",IF($A9&amp;":"&amp;IFERROR(VLOOKUP((INT((ROW()-5)/9)*9+4+COLUMN()-5)*8-(8-$A9),结果导入!$EN:$EU,8,0),"")=$A9&amp;":","",$A9&amp;":"&amp;VLOOKUP((INT((ROW()-5)/9)*9+4+COLUMN()-5)*8-(8-$A9),结果导入!$EN:$EU,8,0))))),IF($U$3="第八场",IF(OR($H$35="",$H$35="请选择版本"),"",IF($H$35="打印版",IFERROR(VLOOKUP((INT((ROW()-5)/9)*9+4+COLUMN()-5)*8-(8-$A9),结果导入!$FN:$FU,8,0),""),IF($H$35="导入版",IF($A9&amp;":"&amp;IFERROR(VLOOKUP((INT((ROW()-5)/9)*9+4+COLUMN()-5)*8-(8-$A9),结果导入!$FN:$FU,8,0),"")=$A9&amp;":","",$A9&amp;":"&amp;VLOOKUP((INT((ROW()-5)/9)*9+4+COLUMN()-5)*8-(8-$A9),结果导入!$FN:$FU,8,0))))),IF($U$3="第九场",IF(OR($H$35="",$H$35="请选择版本"),"",IF($H$35="打印版",IFERROR(VLOOKUP((INT((ROW()-5)/9)*9+4+COLUMN()-5)*8-(8-$A9),结果导入!$GN:$GU,8,0),""),IF($H$35="导入版",IF($A9&amp;":"&amp;IFERROR(VLOOKUP((INT((ROW()-5)/9)*9+4+COLUMN()-5)*8-(8-$A9),结果导入!$GN:$GU,8,0),"")=$A9&amp;":","",$A9&amp;":"&amp;VLOOKUP((INT((ROW()-5)/9)*9+4+COLUMN()-5)*8-(8-$A9),结果导入!$GN:$GU,8,0)))))))))))))))</f>
        <v/>
      </c>
      <c r="D9" s="52" t="str">
        <f ca="1">IF($U$3="","",IF($U$3="第一场",IF(OR($H$35="",$H$35="请选择版本"),"",IF($H$35="打印版",IFERROR(VLOOKUP((INT((ROW()-5)/9)*9+4+COLUMN()-5)*8-(8-$A9),选手操作!$Q:$R,2,0),""),IF($H$35="导入版",IF($A9&amp;":"&amp;IFERROR(VLOOKUP((INT((ROW()-5)/9)*9+4+COLUMN()-5)*8-(8-$A9),选手操作!$Q:$R,2,0),"")=$A9&amp;":","",$A9&amp;":"&amp;VLOOKUP((INT((ROW()-5)/9)*9+4+COLUMN()-5)*8-(8-$A9),选手操作!$Q:$R,2,0))))),IF($U$3="第二场",IF(OR($H$35="",$H$35="请选择版本"),"",IF($H$35="打印版",IFERROR(VLOOKUP((INT((ROW()-5)/9)*9+4+COLUMN()-5)*8-(8-$A9),结果导入!$N:$U,8,0),""),IF($H$35="导入版",IF($A9&amp;":"&amp;IFERROR(VLOOKUP((INT((ROW()-5)/9)*9+4+COLUMN()-5)*8-(8-$A9),结果导入!$N:$U,8,0),"")=$A9&amp;":","",$A9&amp;":"&amp;VLOOKUP((INT((ROW()-5)/9)*9+4+COLUMN()-5)*8-(8-$A9),结果导入!$N:$U,8,0))))),IF($U$3="第三场",IF(OR($H$35="",$H$35="请选择版本"),"",IF($H$35="打印版",IFERROR(VLOOKUP((INT((ROW()-5)/9)*9+4+COLUMN()-5)*8-(8-$A9),结果导入!$AN:$AU,8,0),""),IF($H$35="导入版",IF($A9&amp;":"&amp;IFERROR(VLOOKUP((INT((ROW()-5)/9)*9+4+COLUMN()-5)*8-(8-$A9),结果导入!$AN:$AU,8,0),"")=$A9&amp;":","",$A9&amp;":"&amp;VLOOKUP((INT((ROW()-5)/9)*9+4+COLUMN()-5)*8-(8-$A9),结果导入!$AN:$AU,8,0))))),IF($U$3="第四场",IF(OR($H$35="",$H$35="请选择版本"),"",IF($H$35="打印版",IFERROR(VLOOKUP((INT((ROW()-5)/9)*9+4+COLUMN()-5)*8-(8-$A9),结果导入!$BN:$BU,8,0),""),IF($H$35="导入版",IF($A9&amp;":"&amp;IFERROR(VLOOKUP((INT((ROW()-5)/9)*9+4+COLUMN()-5)*8-(8-$A9),结果导入!$BN:$BU,8,0),"")=$A9&amp;":","",$A9&amp;":"&amp;VLOOKUP((INT((ROW()-5)/9)*9+4+COLUMN()-5)*8-(8-$A9),结果导入!$BN:$BU,8,0))))),IF($U$3="第五场",IF(OR($H$35="",$H$35="请选择版本"),"",IF($H$35="打印版",IFERROR(VLOOKUP((INT((ROW()-5)/9)*9+4+COLUMN()-5)*8-(8-$A9),结果导入!$CN:$CU,8,0),""),IF($H$35="导入版",IF($A9&amp;":"&amp;IFERROR(VLOOKUP((INT((ROW()-5)/9)*9+4+COLUMN()-5)*8-(8-$A9),结果导入!$CN:$CU,8,0),"")=$A9&amp;":","",$A9&amp;":"&amp;VLOOKUP((INT((ROW()-5)/9)*9+4+COLUMN()-5)*8-(8-$A9),结果导入!$CN:$CU,8,0))))),IF($U$3="第六场",IF(OR($H$35="",$H$35="请选择版本"),"",IF($H$35="打印版",IFERROR(VLOOKUP((INT((ROW()-5)/9)*9+4+COLUMN()-5)*8-(8-$A9),结果导入!$DN:$DU,8,0),""),IF($H$35="导入版",IF($A9&amp;":"&amp;IFERROR(VLOOKUP((INT((ROW()-5)/9)*9+4+COLUMN()-5)*8-(8-$A9),结果导入!$DN:$DU,8,0),"")=$A9&amp;":","",$A9&amp;":"&amp;VLOOKUP((INT((ROW()-5)/9)*9+4+COLUMN()-5)*8-(8-$A9),结果导入!$DN:$DU,8,0))))),IF($U$3="第七场",IF(OR($H$35="",$H$35="请选择版本"),"",IF($H$35="打印版",IFERROR(VLOOKUP((INT((ROW()-5)/9)*9+4+COLUMN()-5)*8-(8-$A9),结果导入!$EN:$EU,8,0),""),IF($H$35="导入版",IF($A9&amp;":"&amp;IFERROR(VLOOKUP((INT((ROW()-5)/9)*9+4+COLUMN()-5)*8-(8-$A9),结果导入!$EN:$EU,8,0),"")=$A9&amp;":","",$A9&amp;":"&amp;VLOOKUP((INT((ROW()-5)/9)*9+4+COLUMN()-5)*8-(8-$A9),结果导入!$EN:$EU,8,0))))),IF($U$3="第八场",IF(OR($H$35="",$H$35="请选择版本"),"",IF($H$35="打印版",IFERROR(VLOOKUP((INT((ROW()-5)/9)*9+4+COLUMN()-5)*8-(8-$A9),结果导入!$FN:$FU,8,0),""),IF($H$35="导入版",IF($A9&amp;":"&amp;IFERROR(VLOOKUP((INT((ROW()-5)/9)*9+4+COLUMN()-5)*8-(8-$A9),结果导入!$FN:$FU,8,0),"")=$A9&amp;":","",$A9&amp;":"&amp;VLOOKUP((INT((ROW()-5)/9)*9+4+COLUMN()-5)*8-(8-$A9),结果导入!$FN:$FU,8,0))))),IF($U$3="第九场",IF(OR($H$35="",$H$35="请选择版本"),"",IF($H$35="打印版",IFERROR(VLOOKUP((INT((ROW()-5)/9)*9+4+COLUMN()-5)*8-(8-$A9),结果导入!$GN:$GU,8,0),""),IF($H$35="导入版",IF($A9&amp;":"&amp;IFERROR(VLOOKUP((INT((ROW()-5)/9)*9+4+COLUMN()-5)*8-(8-$A9),结果导入!$GN:$GU,8,0),"")=$A9&amp;":","",$A9&amp;":"&amp;VLOOKUP((INT((ROW()-5)/9)*9+4+COLUMN()-5)*8-(8-$A9),结果导入!$GN:$GU,8,0)))))))))))))))</f>
        <v/>
      </c>
      <c r="E9" s="52" t="str">
        <f ca="1">IF($U$3="","",IF($U$3="第一场",IF(OR($H$35="",$H$35="请选择版本"),"",IF($H$35="打印版",IFERROR(VLOOKUP((INT((ROW()-5)/9)*9+4+COLUMN()-5)*8-(8-$A9),选手操作!$Q:$R,2,0),""),IF($H$35="导入版",IF($A9&amp;":"&amp;IFERROR(VLOOKUP((INT((ROW()-5)/9)*9+4+COLUMN()-5)*8-(8-$A9),选手操作!$Q:$R,2,0),"")=$A9&amp;":","",$A9&amp;":"&amp;VLOOKUP((INT((ROW()-5)/9)*9+4+COLUMN()-5)*8-(8-$A9),选手操作!$Q:$R,2,0))))),IF($U$3="第二场",IF(OR($H$35="",$H$35="请选择版本"),"",IF($H$35="打印版",IFERROR(VLOOKUP((INT((ROW()-5)/9)*9+4+COLUMN()-5)*8-(8-$A9),结果导入!$N:$U,8,0),""),IF($H$35="导入版",IF($A9&amp;":"&amp;IFERROR(VLOOKUP((INT((ROW()-5)/9)*9+4+COLUMN()-5)*8-(8-$A9),结果导入!$N:$U,8,0),"")=$A9&amp;":","",$A9&amp;":"&amp;VLOOKUP((INT((ROW()-5)/9)*9+4+COLUMN()-5)*8-(8-$A9),结果导入!$N:$U,8,0))))),IF($U$3="第三场",IF(OR($H$35="",$H$35="请选择版本"),"",IF($H$35="打印版",IFERROR(VLOOKUP((INT((ROW()-5)/9)*9+4+COLUMN()-5)*8-(8-$A9),结果导入!$AN:$AU,8,0),""),IF($H$35="导入版",IF($A9&amp;":"&amp;IFERROR(VLOOKUP((INT((ROW()-5)/9)*9+4+COLUMN()-5)*8-(8-$A9),结果导入!$AN:$AU,8,0),"")=$A9&amp;":","",$A9&amp;":"&amp;VLOOKUP((INT((ROW()-5)/9)*9+4+COLUMN()-5)*8-(8-$A9),结果导入!$AN:$AU,8,0))))),IF($U$3="第四场",IF(OR($H$35="",$H$35="请选择版本"),"",IF($H$35="打印版",IFERROR(VLOOKUP((INT((ROW()-5)/9)*9+4+COLUMN()-5)*8-(8-$A9),结果导入!$BN:$BU,8,0),""),IF($H$35="导入版",IF($A9&amp;":"&amp;IFERROR(VLOOKUP((INT((ROW()-5)/9)*9+4+COLUMN()-5)*8-(8-$A9),结果导入!$BN:$BU,8,0),"")=$A9&amp;":","",$A9&amp;":"&amp;VLOOKUP((INT((ROW()-5)/9)*9+4+COLUMN()-5)*8-(8-$A9),结果导入!$BN:$BU,8,0))))),IF($U$3="第五场",IF(OR($H$35="",$H$35="请选择版本"),"",IF($H$35="打印版",IFERROR(VLOOKUP((INT((ROW()-5)/9)*9+4+COLUMN()-5)*8-(8-$A9),结果导入!$CN:$CU,8,0),""),IF($H$35="导入版",IF($A9&amp;":"&amp;IFERROR(VLOOKUP((INT((ROW()-5)/9)*9+4+COLUMN()-5)*8-(8-$A9),结果导入!$CN:$CU,8,0),"")=$A9&amp;":","",$A9&amp;":"&amp;VLOOKUP((INT((ROW()-5)/9)*9+4+COLUMN()-5)*8-(8-$A9),结果导入!$CN:$CU,8,0))))),IF($U$3="第六场",IF(OR($H$35="",$H$35="请选择版本"),"",IF($H$35="打印版",IFERROR(VLOOKUP((INT((ROW()-5)/9)*9+4+COLUMN()-5)*8-(8-$A9),结果导入!$DN:$DU,8,0),""),IF($H$35="导入版",IF($A9&amp;":"&amp;IFERROR(VLOOKUP((INT((ROW()-5)/9)*9+4+COLUMN()-5)*8-(8-$A9),结果导入!$DN:$DU,8,0),"")=$A9&amp;":","",$A9&amp;":"&amp;VLOOKUP((INT((ROW()-5)/9)*9+4+COLUMN()-5)*8-(8-$A9),结果导入!$DN:$DU,8,0))))),IF($U$3="第七场",IF(OR($H$35="",$H$35="请选择版本"),"",IF($H$35="打印版",IFERROR(VLOOKUP((INT((ROW()-5)/9)*9+4+COLUMN()-5)*8-(8-$A9),结果导入!$EN:$EU,8,0),""),IF($H$35="导入版",IF($A9&amp;":"&amp;IFERROR(VLOOKUP((INT((ROW()-5)/9)*9+4+COLUMN()-5)*8-(8-$A9),结果导入!$EN:$EU,8,0),"")=$A9&amp;":","",$A9&amp;":"&amp;VLOOKUP((INT((ROW()-5)/9)*9+4+COLUMN()-5)*8-(8-$A9),结果导入!$EN:$EU,8,0))))),IF($U$3="第八场",IF(OR($H$35="",$H$35="请选择版本"),"",IF($H$35="打印版",IFERROR(VLOOKUP((INT((ROW()-5)/9)*9+4+COLUMN()-5)*8-(8-$A9),结果导入!$FN:$FU,8,0),""),IF($H$35="导入版",IF($A9&amp;":"&amp;IFERROR(VLOOKUP((INT((ROW()-5)/9)*9+4+COLUMN()-5)*8-(8-$A9),结果导入!$FN:$FU,8,0),"")=$A9&amp;":","",$A9&amp;":"&amp;VLOOKUP((INT((ROW()-5)/9)*9+4+COLUMN()-5)*8-(8-$A9),结果导入!$FN:$FU,8,0))))),IF($U$3="第九场",IF(OR($H$35="",$H$35="请选择版本"),"",IF($H$35="打印版",IFERROR(VLOOKUP((INT((ROW()-5)/9)*9+4+COLUMN()-5)*8-(8-$A9),结果导入!$GN:$GU,8,0),""),IF($H$35="导入版",IF($A9&amp;":"&amp;IFERROR(VLOOKUP((INT((ROW()-5)/9)*9+4+COLUMN()-5)*8-(8-$A9),结果导入!$GN:$GU,8,0),"")=$A9&amp;":","",$A9&amp;":"&amp;VLOOKUP((INT((ROW()-5)/9)*9+4+COLUMN()-5)*8-(8-$A9),结果导入!$GN:$GU,8,0)))))))))))))))</f>
        <v/>
      </c>
      <c r="F9" s="52" t="str">
        <f ca="1">IF($U$3="","",IF($U$3="第一场",IF(OR($H$35="",$H$35="请选择版本"),"",IF($H$35="打印版",IFERROR(VLOOKUP((INT((ROW()-5)/9)*9+4+COLUMN()-5)*8-(8-$A9),选手操作!$Q:$R,2,0),""),IF($H$35="导入版",IF($A9&amp;":"&amp;IFERROR(VLOOKUP((INT((ROW()-5)/9)*9+4+COLUMN()-5)*8-(8-$A9),选手操作!$Q:$R,2,0),"")=$A9&amp;":","",$A9&amp;":"&amp;VLOOKUP((INT((ROW()-5)/9)*9+4+COLUMN()-5)*8-(8-$A9),选手操作!$Q:$R,2,0))))),IF($U$3="第二场",IF(OR($H$35="",$H$35="请选择版本"),"",IF($H$35="打印版",IFERROR(VLOOKUP((INT((ROW()-5)/9)*9+4+COLUMN()-5)*8-(8-$A9),结果导入!$N:$U,8,0),""),IF($H$35="导入版",IF($A9&amp;":"&amp;IFERROR(VLOOKUP((INT((ROW()-5)/9)*9+4+COLUMN()-5)*8-(8-$A9),结果导入!$N:$U,8,0),"")=$A9&amp;":","",$A9&amp;":"&amp;VLOOKUP((INT((ROW()-5)/9)*9+4+COLUMN()-5)*8-(8-$A9),结果导入!$N:$U,8,0))))),IF($U$3="第三场",IF(OR($H$35="",$H$35="请选择版本"),"",IF($H$35="打印版",IFERROR(VLOOKUP((INT((ROW()-5)/9)*9+4+COLUMN()-5)*8-(8-$A9),结果导入!$AN:$AU,8,0),""),IF($H$35="导入版",IF($A9&amp;":"&amp;IFERROR(VLOOKUP((INT((ROW()-5)/9)*9+4+COLUMN()-5)*8-(8-$A9),结果导入!$AN:$AU,8,0),"")=$A9&amp;":","",$A9&amp;":"&amp;VLOOKUP((INT((ROW()-5)/9)*9+4+COLUMN()-5)*8-(8-$A9),结果导入!$AN:$AU,8,0))))),IF($U$3="第四场",IF(OR($H$35="",$H$35="请选择版本"),"",IF($H$35="打印版",IFERROR(VLOOKUP((INT((ROW()-5)/9)*9+4+COLUMN()-5)*8-(8-$A9),结果导入!$BN:$BU,8,0),""),IF($H$35="导入版",IF($A9&amp;":"&amp;IFERROR(VLOOKUP((INT((ROW()-5)/9)*9+4+COLUMN()-5)*8-(8-$A9),结果导入!$BN:$BU,8,0),"")=$A9&amp;":","",$A9&amp;":"&amp;VLOOKUP((INT((ROW()-5)/9)*9+4+COLUMN()-5)*8-(8-$A9),结果导入!$BN:$BU,8,0))))),IF($U$3="第五场",IF(OR($H$35="",$H$35="请选择版本"),"",IF($H$35="打印版",IFERROR(VLOOKUP((INT((ROW()-5)/9)*9+4+COLUMN()-5)*8-(8-$A9),结果导入!$CN:$CU,8,0),""),IF($H$35="导入版",IF($A9&amp;":"&amp;IFERROR(VLOOKUP((INT((ROW()-5)/9)*9+4+COLUMN()-5)*8-(8-$A9),结果导入!$CN:$CU,8,0),"")=$A9&amp;":","",$A9&amp;":"&amp;VLOOKUP((INT((ROW()-5)/9)*9+4+COLUMN()-5)*8-(8-$A9),结果导入!$CN:$CU,8,0))))),IF($U$3="第六场",IF(OR($H$35="",$H$35="请选择版本"),"",IF($H$35="打印版",IFERROR(VLOOKUP((INT((ROW()-5)/9)*9+4+COLUMN()-5)*8-(8-$A9),结果导入!$DN:$DU,8,0),""),IF($H$35="导入版",IF($A9&amp;":"&amp;IFERROR(VLOOKUP((INT((ROW()-5)/9)*9+4+COLUMN()-5)*8-(8-$A9),结果导入!$DN:$DU,8,0),"")=$A9&amp;":","",$A9&amp;":"&amp;VLOOKUP((INT((ROW()-5)/9)*9+4+COLUMN()-5)*8-(8-$A9),结果导入!$DN:$DU,8,0))))),IF($U$3="第七场",IF(OR($H$35="",$H$35="请选择版本"),"",IF($H$35="打印版",IFERROR(VLOOKUP((INT((ROW()-5)/9)*9+4+COLUMN()-5)*8-(8-$A9),结果导入!$EN:$EU,8,0),""),IF($H$35="导入版",IF($A9&amp;":"&amp;IFERROR(VLOOKUP((INT((ROW()-5)/9)*9+4+COLUMN()-5)*8-(8-$A9),结果导入!$EN:$EU,8,0),"")=$A9&amp;":","",$A9&amp;":"&amp;VLOOKUP((INT((ROW()-5)/9)*9+4+COLUMN()-5)*8-(8-$A9),结果导入!$EN:$EU,8,0))))),IF($U$3="第八场",IF(OR($H$35="",$H$35="请选择版本"),"",IF($H$35="打印版",IFERROR(VLOOKUP((INT((ROW()-5)/9)*9+4+COLUMN()-5)*8-(8-$A9),结果导入!$FN:$FU,8,0),""),IF($H$35="导入版",IF($A9&amp;":"&amp;IFERROR(VLOOKUP((INT((ROW()-5)/9)*9+4+COLUMN()-5)*8-(8-$A9),结果导入!$FN:$FU,8,0),"")=$A9&amp;":","",$A9&amp;":"&amp;VLOOKUP((INT((ROW()-5)/9)*9+4+COLUMN()-5)*8-(8-$A9),结果导入!$FN:$FU,8,0))))),IF($U$3="第九场",IF(OR($H$35="",$H$35="请选择版本"),"",IF($H$35="打印版",IFERROR(VLOOKUP((INT((ROW()-5)/9)*9+4+COLUMN()-5)*8-(8-$A9),结果导入!$GN:$GU,8,0),""),IF($H$35="导入版",IF($A9&amp;":"&amp;IFERROR(VLOOKUP((INT((ROW()-5)/9)*9+4+COLUMN()-5)*8-(8-$A9),结果导入!$GN:$GU,8,0),"")=$A9&amp;":","",$A9&amp;":"&amp;VLOOKUP((INT((ROW()-5)/9)*9+4+COLUMN()-5)*8-(8-$A9),结果导入!$GN:$GU,8,0)))))))))))))))</f>
        <v/>
      </c>
      <c r="G9" s="52" t="str">
        <f ca="1">IF($U$3="","",IF($U$3="第一场",IF(OR($H$35="",$H$35="请选择版本"),"",IF($H$35="打印版",IFERROR(VLOOKUP((INT((ROW()-5)/9)*9+4+COLUMN()-5)*8-(8-$A9),选手操作!$Q:$R,2,0),""),IF($H$35="导入版",IF($A9&amp;":"&amp;IFERROR(VLOOKUP((INT((ROW()-5)/9)*9+4+COLUMN()-5)*8-(8-$A9),选手操作!$Q:$R,2,0),"")=$A9&amp;":","",$A9&amp;":"&amp;VLOOKUP((INT((ROW()-5)/9)*9+4+COLUMN()-5)*8-(8-$A9),选手操作!$Q:$R,2,0))))),IF($U$3="第二场",IF(OR($H$35="",$H$35="请选择版本"),"",IF($H$35="打印版",IFERROR(VLOOKUP((INT((ROW()-5)/9)*9+4+COLUMN()-5)*8-(8-$A9),结果导入!$N:$U,8,0),""),IF($H$35="导入版",IF($A9&amp;":"&amp;IFERROR(VLOOKUP((INT((ROW()-5)/9)*9+4+COLUMN()-5)*8-(8-$A9),结果导入!$N:$U,8,0),"")=$A9&amp;":","",$A9&amp;":"&amp;VLOOKUP((INT((ROW()-5)/9)*9+4+COLUMN()-5)*8-(8-$A9),结果导入!$N:$U,8,0))))),IF($U$3="第三场",IF(OR($H$35="",$H$35="请选择版本"),"",IF($H$35="打印版",IFERROR(VLOOKUP((INT((ROW()-5)/9)*9+4+COLUMN()-5)*8-(8-$A9),结果导入!$AN:$AU,8,0),""),IF($H$35="导入版",IF($A9&amp;":"&amp;IFERROR(VLOOKUP((INT((ROW()-5)/9)*9+4+COLUMN()-5)*8-(8-$A9),结果导入!$AN:$AU,8,0),"")=$A9&amp;":","",$A9&amp;":"&amp;VLOOKUP((INT((ROW()-5)/9)*9+4+COLUMN()-5)*8-(8-$A9),结果导入!$AN:$AU,8,0))))),IF($U$3="第四场",IF(OR($H$35="",$H$35="请选择版本"),"",IF($H$35="打印版",IFERROR(VLOOKUP((INT((ROW()-5)/9)*9+4+COLUMN()-5)*8-(8-$A9),结果导入!$BN:$BU,8,0),""),IF($H$35="导入版",IF($A9&amp;":"&amp;IFERROR(VLOOKUP((INT((ROW()-5)/9)*9+4+COLUMN()-5)*8-(8-$A9),结果导入!$BN:$BU,8,0),"")=$A9&amp;":","",$A9&amp;":"&amp;VLOOKUP((INT((ROW()-5)/9)*9+4+COLUMN()-5)*8-(8-$A9),结果导入!$BN:$BU,8,0))))),IF($U$3="第五场",IF(OR($H$35="",$H$35="请选择版本"),"",IF($H$35="打印版",IFERROR(VLOOKUP((INT((ROW()-5)/9)*9+4+COLUMN()-5)*8-(8-$A9),结果导入!$CN:$CU,8,0),""),IF($H$35="导入版",IF($A9&amp;":"&amp;IFERROR(VLOOKUP((INT((ROW()-5)/9)*9+4+COLUMN()-5)*8-(8-$A9),结果导入!$CN:$CU,8,0),"")=$A9&amp;":","",$A9&amp;":"&amp;VLOOKUP((INT((ROW()-5)/9)*9+4+COLUMN()-5)*8-(8-$A9),结果导入!$CN:$CU,8,0))))),IF($U$3="第六场",IF(OR($H$35="",$H$35="请选择版本"),"",IF($H$35="打印版",IFERROR(VLOOKUP((INT((ROW()-5)/9)*9+4+COLUMN()-5)*8-(8-$A9),结果导入!$DN:$DU,8,0),""),IF($H$35="导入版",IF($A9&amp;":"&amp;IFERROR(VLOOKUP((INT((ROW()-5)/9)*9+4+COLUMN()-5)*8-(8-$A9),结果导入!$DN:$DU,8,0),"")=$A9&amp;":","",$A9&amp;":"&amp;VLOOKUP((INT((ROW()-5)/9)*9+4+COLUMN()-5)*8-(8-$A9),结果导入!$DN:$DU,8,0))))),IF($U$3="第七场",IF(OR($H$35="",$H$35="请选择版本"),"",IF($H$35="打印版",IFERROR(VLOOKUP((INT((ROW()-5)/9)*9+4+COLUMN()-5)*8-(8-$A9),结果导入!$EN:$EU,8,0),""),IF($H$35="导入版",IF($A9&amp;":"&amp;IFERROR(VLOOKUP((INT((ROW()-5)/9)*9+4+COLUMN()-5)*8-(8-$A9),结果导入!$EN:$EU,8,0),"")=$A9&amp;":","",$A9&amp;":"&amp;VLOOKUP((INT((ROW()-5)/9)*9+4+COLUMN()-5)*8-(8-$A9),结果导入!$EN:$EU,8,0))))),IF($U$3="第八场",IF(OR($H$35="",$H$35="请选择版本"),"",IF($H$35="打印版",IFERROR(VLOOKUP((INT((ROW()-5)/9)*9+4+COLUMN()-5)*8-(8-$A9),结果导入!$FN:$FU,8,0),""),IF($H$35="导入版",IF($A9&amp;":"&amp;IFERROR(VLOOKUP((INT((ROW()-5)/9)*9+4+COLUMN()-5)*8-(8-$A9),结果导入!$FN:$FU,8,0),"")=$A9&amp;":","",$A9&amp;":"&amp;VLOOKUP((INT((ROW()-5)/9)*9+4+COLUMN()-5)*8-(8-$A9),结果导入!$FN:$FU,8,0))))),IF($U$3="第九场",IF(OR($H$35="",$H$35="请选择版本"),"",IF($H$35="打印版",IFERROR(VLOOKUP((INT((ROW()-5)/9)*9+4+COLUMN()-5)*8-(8-$A9),结果导入!$GN:$GU,8,0),""),IF($H$35="导入版",IF($A9&amp;":"&amp;IFERROR(VLOOKUP((INT((ROW()-5)/9)*9+4+COLUMN()-5)*8-(8-$A9),结果导入!$GN:$GU,8,0),"")=$A9&amp;":","",$A9&amp;":"&amp;VLOOKUP((INT((ROW()-5)/9)*9+4+COLUMN()-5)*8-(8-$A9),结果导入!$GN:$GU,8,0)))))))))))))))</f>
        <v/>
      </c>
      <c r="H9" s="52" t="str">
        <f ca="1">IF($U$3="","",IF($U$3="第一场",IF(OR($H$35="",$H$35="请选择版本"),"",IF($H$35="打印版",IFERROR(VLOOKUP((INT((ROW()-5)/9)*9+4+COLUMN()-5)*8-(8-$A9),选手操作!$Q:$R,2,0),""),IF($H$35="导入版",IF($A9&amp;":"&amp;IFERROR(VLOOKUP((INT((ROW()-5)/9)*9+4+COLUMN()-5)*8-(8-$A9),选手操作!$Q:$R,2,0),"")=$A9&amp;":","",$A9&amp;":"&amp;VLOOKUP((INT((ROW()-5)/9)*9+4+COLUMN()-5)*8-(8-$A9),选手操作!$Q:$R,2,0))))),IF($U$3="第二场",IF(OR($H$35="",$H$35="请选择版本"),"",IF($H$35="打印版",IFERROR(VLOOKUP((INT((ROW()-5)/9)*9+4+COLUMN()-5)*8-(8-$A9),结果导入!$N:$U,8,0),""),IF($H$35="导入版",IF($A9&amp;":"&amp;IFERROR(VLOOKUP((INT((ROW()-5)/9)*9+4+COLUMN()-5)*8-(8-$A9),结果导入!$N:$U,8,0),"")=$A9&amp;":","",$A9&amp;":"&amp;VLOOKUP((INT((ROW()-5)/9)*9+4+COLUMN()-5)*8-(8-$A9),结果导入!$N:$U,8,0))))),IF($U$3="第三场",IF(OR($H$35="",$H$35="请选择版本"),"",IF($H$35="打印版",IFERROR(VLOOKUP((INT((ROW()-5)/9)*9+4+COLUMN()-5)*8-(8-$A9),结果导入!$AN:$AU,8,0),""),IF($H$35="导入版",IF($A9&amp;":"&amp;IFERROR(VLOOKUP((INT((ROW()-5)/9)*9+4+COLUMN()-5)*8-(8-$A9),结果导入!$AN:$AU,8,0),"")=$A9&amp;":","",$A9&amp;":"&amp;VLOOKUP((INT((ROW()-5)/9)*9+4+COLUMN()-5)*8-(8-$A9),结果导入!$AN:$AU,8,0))))),IF($U$3="第四场",IF(OR($H$35="",$H$35="请选择版本"),"",IF($H$35="打印版",IFERROR(VLOOKUP((INT((ROW()-5)/9)*9+4+COLUMN()-5)*8-(8-$A9),结果导入!$BN:$BU,8,0),""),IF($H$35="导入版",IF($A9&amp;":"&amp;IFERROR(VLOOKUP((INT((ROW()-5)/9)*9+4+COLUMN()-5)*8-(8-$A9),结果导入!$BN:$BU,8,0),"")=$A9&amp;":","",$A9&amp;":"&amp;VLOOKUP((INT((ROW()-5)/9)*9+4+COLUMN()-5)*8-(8-$A9),结果导入!$BN:$BU,8,0))))),IF($U$3="第五场",IF(OR($H$35="",$H$35="请选择版本"),"",IF($H$35="打印版",IFERROR(VLOOKUP((INT((ROW()-5)/9)*9+4+COLUMN()-5)*8-(8-$A9),结果导入!$CN:$CU,8,0),""),IF($H$35="导入版",IF($A9&amp;":"&amp;IFERROR(VLOOKUP((INT((ROW()-5)/9)*9+4+COLUMN()-5)*8-(8-$A9),结果导入!$CN:$CU,8,0),"")=$A9&amp;":","",$A9&amp;":"&amp;VLOOKUP((INT((ROW()-5)/9)*9+4+COLUMN()-5)*8-(8-$A9),结果导入!$CN:$CU,8,0))))),IF($U$3="第六场",IF(OR($H$35="",$H$35="请选择版本"),"",IF($H$35="打印版",IFERROR(VLOOKUP((INT((ROW()-5)/9)*9+4+COLUMN()-5)*8-(8-$A9),结果导入!$DN:$DU,8,0),""),IF($H$35="导入版",IF($A9&amp;":"&amp;IFERROR(VLOOKUP((INT((ROW()-5)/9)*9+4+COLUMN()-5)*8-(8-$A9),结果导入!$DN:$DU,8,0),"")=$A9&amp;":","",$A9&amp;":"&amp;VLOOKUP((INT((ROW()-5)/9)*9+4+COLUMN()-5)*8-(8-$A9),结果导入!$DN:$DU,8,0))))),IF($U$3="第七场",IF(OR($H$35="",$H$35="请选择版本"),"",IF($H$35="打印版",IFERROR(VLOOKUP((INT((ROW()-5)/9)*9+4+COLUMN()-5)*8-(8-$A9),结果导入!$EN:$EU,8,0),""),IF($H$35="导入版",IF($A9&amp;":"&amp;IFERROR(VLOOKUP((INT((ROW()-5)/9)*9+4+COLUMN()-5)*8-(8-$A9),结果导入!$EN:$EU,8,0),"")=$A9&amp;":","",$A9&amp;":"&amp;VLOOKUP((INT((ROW()-5)/9)*9+4+COLUMN()-5)*8-(8-$A9),结果导入!$EN:$EU,8,0))))),IF($U$3="第八场",IF(OR($H$35="",$H$35="请选择版本"),"",IF($H$35="打印版",IFERROR(VLOOKUP((INT((ROW()-5)/9)*9+4+COLUMN()-5)*8-(8-$A9),结果导入!$FN:$FU,8,0),""),IF($H$35="导入版",IF($A9&amp;":"&amp;IFERROR(VLOOKUP((INT((ROW()-5)/9)*9+4+COLUMN()-5)*8-(8-$A9),结果导入!$FN:$FU,8,0),"")=$A9&amp;":","",$A9&amp;":"&amp;VLOOKUP((INT((ROW()-5)/9)*9+4+COLUMN()-5)*8-(8-$A9),结果导入!$FN:$FU,8,0))))),IF($U$3="第九场",IF(OR($H$35="",$H$35="请选择版本"),"",IF($H$35="打印版",IFERROR(VLOOKUP((INT((ROW()-5)/9)*9+4+COLUMN()-5)*8-(8-$A9),结果导入!$GN:$GU,8,0),""),IF($H$35="导入版",IF($A9&amp;":"&amp;IFERROR(VLOOKUP((INT((ROW()-5)/9)*9+4+COLUMN()-5)*8-(8-$A9),结果导入!$GN:$GU,8,0),"")=$A9&amp;":","",$A9&amp;":"&amp;VLOOKUP((INT((ROW()-5)/9)*9+4+COLUMN()-5)*8-(8-$A9),结果导入!$GN:$GU,8,0)))))))))))))))</f>
        <v/>
      </c>
      <c r="I9" s="52" t="str">
        <f ca="1">IF($U$3="","",IF($U$3="第一场",IF(OR($H$35="",$H$35="请选择版本"),"",IF($H$35="打印版",IFERROR(VLOOKUP((INT((ROW()-5)/9)*9+4+COLUMN()-5)*8-(8-$A9),选手操作!$Q:$R,2,0),""),IF($H$35="导入版",IF($A9&amp;":"&amp;IFERROR(VLOOKUP((INT((ROW()-5)/9)*9+4+COLUMN()-5)*8-(8-$A9),选手操作!$Q:$R,2,0),"")=$A9&amp;":","",$A9&amp;":"&amp;VLOOKUP((INT((ROW()-5)/9)*9+4+COLUMN()-5)*8-(8-$A9),选手操作!$Q:$R,2,0))))),IF($U$3="第二场",IF(OR($H$35="",$H$35="请选择版本"),"",IF($H$35="打印版",IFERROR(VLOOKUP((INT((ROW()-5)/9)*9+4+COLUMN()-5)*8-(8-$A9),结果导入!$N:$U,8,0),""),IF($H$35="导入版",IF($A9&amp;":"&amp;IFERROR(VLOOKUP((INT((ROW()-5)/9)*9+4+COLUMN()-5)*8-(8-$A9),结果导入!$N:$U,8,0),"")=$A9&amp;":","",$A9&amp;":"&amp;VLOOKUP((INT((ROW()-5)/9)*9+4+COLUMN()-5)*8-(8-$A9),结果导入!$N:$U,8,0))))),IF($U$3="第三场",IF(OR($H$35="",$H$35="请选择版本"),"",IF($H$35="打印版",IFERROR(VLOOKUP((INT((ROW()-5)/9)*9+4+COLUMN()-5)*8-(8-$A9),结果导入!$AN:$AU,8,0),""),IF($H$35="导入版",IF($A9&amp;":"&amp;IFERROR(VLOOKUP((INT((ROW()-5)/9)*9+4+COLUMN()-5)*8-(8-$A9),结果导入!$AN:$AU,8,0),"")=$A9&amp;":","",$A9&amp;":"&amp;VLOOKUP((INT((ROW()-5)/9)*9+4+COLUMN()-5)*8-(8-$A9),结果导入!$AN:$AU,8,0))))),IF($U$3="第四场",IF(OR($H$35="",$H$35="请选择版本"),"",IF($H$35="打印版",IFERROR(VLOOKUP((INT((ROW()-5)/9)*9+4+COLUMN()-5)*8-(8-$A9),结果导入!$BN:$BU,8,0),""),IF($H$35="导入版",IF($A9&amp;":"&amp;IFERROR(VLOOKUP((INT((ROW()-5)/9)*9+4+COLUMN()-5)*8-(8-$A9),结果导入!$BN:$BU,8,0),"")=$A9&amp;":","",$A9&amp;":"&amp;VLOOKUP((INT((ROW()-5)/9)*9+4+COLUMN()-5)*8-(8-$A9),结果导入!$BN:$BU,8,0))))),IF($U$3="第五场",IF(OR($H$35="",$H$35="请选择版本"),"",IF($H$35="打印版",IFERROR(VLOOKUP((INT((ROW()-5)/9)*9+4+COLUMN()-5)*8-(8-$A9),结果导入!$CN:$CU,8,0),""),IF($H$35="导入版",IF($A9&amp;":"&amp;IFERROR(VLOOKUP((INT((ROW()-5)/9)*9+4+COLUMN()-5)*8-(8-$A9),结果导入!$CN:$CU,8,0),"")=$A9&amp;":","",$A9&amp;":"&amp;VLOOKUP((INT((ROW()-5)/9)*9+4+COLUMN()-5)*8-(8-$A9),结果导入!$CN:$CU,8,0))))),IF($U$3="第六场",IF(OR($H$35="",$H$35="请选择版本"),"",IF($H$35="打印版",IFERROR(VLOOKUP((INT((ROW()-5)/9)*9+4+COLUMN()-5)*8-(8-$A9),结果导入!$DN:$DU,8,0),""),IF($H$35="导入版",IF($A9&amp;":"&amp;IFERROR(VLOOKUP((INT((ROW()-5)/9)*9+4+COLUMN()-5)*8-(8-$A9),结果导入!$DN:$DU,8,0),"")=$A9&amp;":","",$A9&amp;":"&amp;VLOOKUP((INT((ROW()-5)/9)*9+4+COLUMN()-5)*8-(8-$A9),结果导入!$DN:$DU,8,0))))),IF($U$3="第七场",IF(OR($H$35="",$H$35="请选择版本"),"",IF($H$35="打印版",IFERROR(VLOOKUP((INT((ROW()-5)/9)*9+4+COLUMN()-5)*8-(8-$A9),结果导入!$EN:$EU,8,0),""),IF($H$35="导入版",IF($A9&amp;":"&amp;IFERROR(VLOOKUP((INT((ROW()-5)/9)*9+4+COLUMN()-5)*8-(8-$A9),结果导入!$EN:$EU,8,0),"")=$A9&amp;":","",$A9&amp;":"&amp;VLOOKUP((INT((ROW()-5)/9)*9+4+COLUMN()-5)*8-(8-$A9),结果导入!$EN:$EU,8,0))))),IF($U$3="第八场",IF(OR($H$35="",$H$35="请选择版本"),"",IF($H$35="打印版",IFERROR(VLOOKUP((INT((ROW()-5)/9)*9+4+COLUMN()-5)*8-(8-$A9),结果导入!$FN:$FU,8,0),""),IF($H$35="导入版",IF($A9&amp;":"&amp;IFERROR(VLOOKUP((INT((ROW()-5)/9)*9+4+COLUMN()-5)*8-(8-$A9),结果导入!$FN:$FU,8,0),"")=$A9&amp;":","",$A9&amp;":"&amp;VLOOKUP((INT((ROW()-5)/9)*9+4+COLUMN()-5)*8-(8-$A9),结果导入!$FN:$FU,8,0))))),IF($U$3="第九场",IF(OR($H$35="",$H$35="请选择版本"),"",IF($H$35="打印版",IFERROR(VLOOKUP((INT((ROW()-5)/9)*9+4+COLUMN()-5)*8-(8-$A9),结果导入!$GN:$GU,8,0),""),IF($H$35="导入版",IF($A9&amp;":"&amp;IFERROR(VLOOKUP((INT((ROW()-5)/9)*9+4+COLUMN()-5)*8-(8-$A9),结果导入!$GN:$GU,8,0),"")=$A9&amp;":","",$A9&amp;":"&amp;VLOOKUP((INT((ROW()-5)/9)*9+4+COLUMN()-5)*8-(8-$A9),结果导入!$GN:$GU,8,0)))))))))))))))</f>
        <v/>
      </c>
      <c r="J9" s="59" t="str">
        <f ca="1">IF($U$3="","",IF($U$3="第一场",IF(OR($H$35="",$H$35="请选择版本"),"",IF($H$35="打印版",IFERROR(VLOOKUP((INT((ROW()-5)/9)*9+4+COLUMN()-5)*8-(8-$A9),选手操作!$Q:$R,2,0),""),IF($H$35="导入版",IF($A9&amp;":"&amp;IFERROR(VLOOKUP((INT((ROW()-5)/9)*9+4+COLUMN()-5)*8-(8-$A9),选手操作!$Q:$R,2,0),"")=$A9&amp;":","",$A9&amp;":"&amp;VLOOKUP((INT((ROW()-5)/9)*9+4+COLUMN()-5)*8-(8-$A9),选手操作!$Q:$R,2,0))))),IF($U$3="第二场",IF(OR($H$35="",$H$35="请选择版本"),"",IF($H$35="打印版",IFERROR(VLOOKUP((INT((ROW()-5)/9)*9+4+COLUMN()-5)*8-(8-$A9),结果导入!$N:$U,8,0),""),IF($H$35="导入版",IF($A9&amp;":"&amp;IFERROR(VLOOKUP((INT((ROW()-5)/9)*9+4+COLUMN()-5)*8-(8-$A9),结果导入!$N:$U,8,0),"")=$A9&amp;":","",$A9&amp;":"&amp;VLOOKUP((INT((ROW()-5)/9)*9+4+COLUMN()-5)*8-(8-$A9),结果导入!$N:$U,8,0))))),IF($U$3="第三场",IF(OR($H$35="",$H$35="请选择版本"),"",IF($H$35="打印版",IFERROR(VLOOKUP((INT((ROW()-5)/9)*9+4+COLUMN()-5)*8-(8-$A9),结果导入!$AN:$AU,8,0),""),IF($H$35="导入版",IF($A9&amp;":"&amp;IFERROR(VLOOKUP((INT((ROW()-5)/9)*9+4+COLUMN()-5)*8-(8-$A9),结果导入!$AN:$AU,8,0),"")=$A9&amp;":","",$A9&amp;":"&amp;VLOOKUP((INT((ROW()-5)/9)*9+4+COLUMN()-5)*8-(8-$A9),结果导入!$AN:$AU,8,0))))),IF($U$3="第四场",IF(OR($H$35="",$H$35="请选择版本"),"",IF($H$35="打印版",IFERROR(VLOOKUP((INT((ROW()-5)/9)*9+4+COLUMN()-5)*8-(8-$A9),结果导入!$BN:$BU,8,0),""),IF($H$35="导入版",IF($A9&amp;":"&amp;IFERROR(VLOOKUP((INT((ROW()-5)/9)*9+4+COLUMN()-5)*8-(8-$A9),结果导入!$BN:$BU,8,0),"")=$A9&amp;":","",$A9&amp;":"&amp;VLOOKUP((INT((ROW()-5)/9)*9+4+COLUMN()-5)*8-(8-$A9),结果导入!$BN:$BU,8,0))))),IF($U$3="第五场",IF(OR($H$35="",$H$35="请选择版本"),"",IF($H$35="打印版",IFERROR(VLOOKUP((INT((ROW()-5)/9)*9+4+COLUMN()-5)*8-(8-$A9),结果导入!$CN:$CU,8,0),""),IF($H$35="导入版",IF($A9&amp;":"&amp;IFERROR(VLOOKUP((INT((ROW()-5)/9)*9+4+COLUMN()-5)*8-(8-$A9),结果导入!$CN:$CU,8,0),"")=$A9&amp;":","",$A9&amp;":"&amp;VLOOKUP((INT((ROW()-5)/9)*9+4+COLUMN()-5)*8-(8-$A9),结果导入!$CN:$CU,8,0))))),IF($U$3="第六场",IF(OR($H$35="",$H$35="请选择版本"),"",IF($H$35="打印版",IFERROR(VLOOKUP((INT((ROW()-5)/9)*9+4+COLUMN()-5)*8-(8-$A9),结果导入!$DN:$DU,8,0),""),IF($H$35="导入版",IF($A9&amp;":"&amp;IFERROR(VLOOKUP((INT((ROW()-5)/9)*9+4+COLUMN()-5)*8-(8-$A9),结果导入!$DN:$DU,8,0),"")=$A9&amp;":","",$A9&amp;":"&amp;VLOOKUP((INT((ROW()-5)/9)*9+4+COLUMN()-5)*8-(8-$A9),结果导入!$DN:$DU,8,0))))),IF($U$3="第七场",IF(OR($H$35="",$H$35="请选择版本"),"",IF($H$35="打印版",IFERROR(VLOOKUP((INT((ROW()-5)/9)*9+4+COLUMN()-5)*8-(8-$A9),结果导入!$EN:$EU,8,0),""),IF($H$35="导入版",IF($A9&amp;":"&amp;IFERROR(VLOOKUP((INT((ROW()-5)/9)*9+4+COLUMN()-5)*8-(8-$A9),结果导入!$EN:$EU,8,0),"")=$A9&amp;":","",$A9&amp;":"&amp;VLOOKUP((INT((ROW()-5)/9)*9+4+COLUMN()-5)*8-(8-$A9),结果导入!$EN:$EU,8,0))))),IF($U$3="第八场",IF(OR($H$35="",$H$35="请选择版本"),"",IF($H$35="打印版",IFERROR(VLOOKUP((INT((ROW()-5)/9)*9+4+COLUMN()-5)*8-(8-$A9),结果导入!$FN:$FU,8,0),""),IF($H$35="导入版",IF($A9&amp;":"&amp;IFERROR(VLOOKUP((INT((ROW()-5)/9)*9+4+COLUMN()-5)*8-(8-$A9),结果导入!$FN:$FU,8,0),"")=$A9&amp;":","",$A9&amp;":"&amp;VLOOKUP((INT((ROW()-5)/9)*9+4+COLUMN()-5)*8-(8-$A9),结果导入!$FN:$FU,8,0))))),IF($U$3="第九场",IF(OR($H$35="",$H$35="请选择版本"),"",IF($H$35="打印版",IFERROR(VLOOKUP((INT((ROW()-5)/9)*9+4+COLUMN()-5)*8-(8-$A9),结果导入!$GN:$GU,8,0),""),IF($H$35="导入版",IF($A9&amp;":"&amp;IFERROR(VLOOKUP((INT((ROW()-5)/9)*9+4+COLUMN()-5)*8-(8-$A9),结果导入!$GN:$GU,8,0),"")=$A9&amp;":","",$A9&amp;":"&amp;VLOOKUP((INT((ROW()-5)/9)*9+4+COLUMN()-5)*8-(8-$A9),结果导入!$GN:$GU,8,0)))))))))))))))</f>
        <v/>
      </c>
      <c r="K9" s="50">
        <v>4</v>
      </c>
      <c r="L9" s="50">
        <f t="shared" si="1"/>
        <v>4</v>
      </c>
      <c r="M9" s="51" t="str">
        <f ca="1" t="shared" si="2"/>
        <v/>
      </c>
      <c r="N9" s="52" t="str">
        <f ca="1" t="shared" si="3"/>
        <v/>
      </c>
      <c r="O9" s="52" t="str">
        <f ca="1" t="shared" si="4"/>
        <v/>
      </c>
      <c r="P9" s="52" t="str">
        <f ca="1" t="shared" si="5"/>
        <v/>
      </c>
      <c r="Q9" s="52" t="str">
        <f ca="1" t="shared" si="6"/>
        <v/>
      </c>
      <c r="R9" s="52" t="str">
        <f ca="1" t="shared" si="7"/>
        <v/>
      </c>
      <c r="S9" s="52" t="str">
        <f ca="1" t="shared" si="8"/>
        <v/>
      </c>
      <c r="T9" s="52" t="str">
        <f ca="1" t="shared" si="9"/>
        <v/>
      </c>
      <c r="U9" s="59" t="str">
        <f ca="1" t="shared" si="10"/>
        <v/>
      </c>
      <c r="V9" s="50">
        <f t="shared" si="11"/>
        <v>4</v>
      </c>
    </row>
    <row r="10" s="40" customFormat="1" ht="15" spans="1:22">
      <c r="A10" s="50">
        <v>5</v>
      </c>
      <c r="B10" s="51" t="str">
        <f ca="1">IF($U$3="","",IF($U$3="第一场",IF(OR($H$35="",$H$35="请选择版本"),"",IF($H$35="打印版",IFERROR(VLOOKUP((INT((ROW()-5)/9)*9+4+COLUMN()-5)*8-(8-$A10),选手操作!$Q:$R,2,0),""),IF($H$35="导入版",IF($A10&amp;":"&amp;IFERROR(VLOOKUP((INT((ROW()-5)/9)*9+4+COLUMN()-5)*8-(8-$A10),选手操作!$Q:$R,2,0),"")=$A10&amp;":","",$A10&amp;":"&amp;VLOOKUP((INT((ROW()-5)/9)*9+4+COLUMN()-5)*8-(8-$A10),选手操作!$Q:$R,2,0))))),IF($U$3="第二场",IF(OR($H$35="",$H$35="请选择版本"),"",IF($H$35="打印版",IFERROR(VLOOKUP((INT((ROW()-5)/9)*9+4+COLUMN()-5)*8-(8-$A10),结果导入!$N:$U,8,0),""),IF($H$35="导入版",IF($A10&amp;":"&amp;IFERROR(VLOOKUP((INT((ROW()-5)/9)*9+4+COLUMN()-5)*8-(8-$A10),结果导入!$N:$U,8,0),"")=$A10&amp;":","",$A10&amp;":"&amp;VLOOKUP((INT((ROW()-5)/9)*9+4+COLUMN()-5)*8-(8-$A10),结果导入!$N:$U,8,0))))),IF($U$3="第三场",IF(OR($H$35="",$H$35="请选择版本"),"",IF($H$35="打印版",IFERROR(VLOOKUP((INT((ROW()-5)/9)*9+4+COLUMN()-5)*8-(8-$A10),结果导入!$AN:$AU,8,0),""),IF($H$35="导入版",IF($A10&amp;":"&amp;IFERROR(VLOOKUP((INT((ROW()-5)/9)*9+4+COLUMN()-5)*8-(8-$A10),结果导入!$AN:$AU,8,0),"")=$A10&amp;":","",$A10&amp;":"&amp;VLOOKUP((INT((ROW()-5)/9)*9+4+COLUMN()-5)*8-(8-$A10),结果导入!$AN:$AU,8,0))))),IF($U$3="第四场",IF(OR($H$35="",$H$35="请选择版本"),"",IF($H$35="打印版",IFERROR(VLOOKUP((INT((ROW()-5)/9)*9+4+COLUMN()-5)*8-(8-$A10),结果导入!$BN:$BU,8,0),""),IF($H$35="导入版",IF($A10&amp;":"&amp;IFERROR(VLOOKUP((INT((ROW()-5)/9)*9+4+COLUMN()-5)*8-(8-$A10),结果导入!$BN:$BU,8,0),"")=$A10&amp;":","",$A10&amp;":"&amp;VLOOKUP((INT((ROW()-5)/9)*9+4+COLUMN()-5)*8-(8-$A10),结果导入!$BN:$BU,8,0))))),IF($U$3="第五场",IF(OR($H$35="",$H$35="请选择版本"),"",IF($H$35="打印版",IFERROR(VLOOKUP((INT((ROW()-5)/9)*9+4+COLUMN()-5)*8-(8-$A10),结果导入!$CN:$CU,8,0),""),IF($H$35="导入版",IF($A10&amp;":"&amp;IFERROR(VLOOKUP((INT((ROW()-5)/9)*9+4+COLUMN()-5)*8-(8-$A10),结果导入!$CN:$CU,8,0),"")=$A10&amp;":","",$A10&amp;":"&amp;VLOOKUP((INT((ROW()-5)/9)*9+4+COLUMN()-5)*8-(8-$A10),结果导入!$CN:$CU,8,0))))),IF($U$3="第六场",IF(OR($H$35="",$H$35="请选择版本"),"",IF($H$35="打印版",IFERROR(VLOOKUP((INT((ROW()-5)/9)*9+4+COLUMN()-5)*8-(8-$A10),结果导入!$DN:$DU,8,0),""),IF($H$35="导入版",IF($A10&amp;":"&amp;IFERROR(VLOOKUP((INT((ROW()-5)/9)*9+4+COLUMN()-5)*8-(8-$A10),结果导入!$DN:$DU,8,0),"")=$A10&amp;":","",$A10&amp;":"&amp;VLOOKUP((INT((ROW()-5)/9)*9+4+COLUMN()-5)*8-(8-$A10),结果导入!$DN:$DU,8,0))))),IF($U$3="第七场",IF(OR($H$35="",$H$35="请选择版本"),"",IF($H$35="打印版",IFERROR(VLOOKUP((INT((ROW()-5)/9)*9+4+COLUMN()-5)*8-(8-$A10),结果导入!$EN:$EU,8,0),""),IF($H$35="导入版",IF($A10&amp;":"&amp;IFERROR(VLOOKUP((INT((ROW()-5)/9)*9+4+COLUMN()-5)*8-(8-$A10),结果导入!$EN:$EU,8,0),"")=$A10&amp;":","",$A10&amp;":"&amp;VLOOKUP((INT((ROW()-5)/9)*9+4+COLUMN()-5)*8-(8-$A10),结果导入!$EN:$EU,8,0))))),IF($U$3="第八场",IF(OR($H$35="",$H$35="请选择版本"),"",IF($H$35="打印版",IFERROR(VLOOKUP((INT((ROW()-5)/9)*9+4+COLUMN()-5)*8-(8-$A10),结果导入!$FN:$FU,8,0),""),IF($H$35="导入版",IF($A10&amp;":"&amp;IFERROR(VLOOKUP((INT((ROW()-5)/9)*9+4+COLUMN()-5)*8-(8-$A10),结果导入!$FN:$FU,8,0),"")=$A10&amp;":","",$A10&amp;":"&amp;VLOOKUP((INT((ROW()-5)/9)*9+4+COLUMN()-5)*8-(8-$A10),结果导入!$FN:$FU,8,0))))),IF($U$3="第九场",IF(OR($H$35="",$H$35="请选择版本"),"",IF($H$35="打印版",IFERROR(VLOOKUP((INT((ROW()-5)/9)*9+4+COLUMN()-5)*8-(8-$A10),结果导入!$GN:$GU,8,0),""),IF($H$35="导入版",IF($A10&amp;":"&amp;IFERROR(VLOOKUP((INT((ROW()-5)/9)*9+4+COLUMN()-5)*8-(8-$A10),结果导入!$GN:$GU,8,0),"")=$A10&amp;":","",$A10&amp;":"&amp;VLOOKUP((INT((ROW()-5)/9)*9+4+COLUMN()-5)*8-(8-$A10),结果导入!$GN:$GU,8,0)))))))))))))))</f>
        <v/>
      </c>
      <c r="C10" s="52" t="str">
        <f ca="1">IF($U$3="","",IF($U$3="第一场",IF(OR($H$35="",$H$35="请选择版本"),"",IF($H$35="打印版",IFERROR(VLOOKUP((INT((ROW()-5)/9)*9+4+COLUMN()-5)*8-(8-$A10),选手操作!$Q:$R,2,0),""),IF($H$35="导入版",IF($A10&amp;":"&amp;IFERROR(VLOOKUP((INT((ROW()-5)/9)*9+4+COLUMN()-5)*8-(8-$A10),选手操作!$Q:$R,2,0),"")=$A10&amp;":","",$A10&amp;":"&amp;VLOOKUP((INT((ROW()-5)/9)*9+4+COLUMN()-5)*8-(8-$A10),选手操作!$Q:$R,2,0))))),IF($U$3="第二场",IF(OR($H$35="",$H$35="请选择版本"),"",IF($H$35="打印版",IFERROR(VLOOKUP((INT((ROW()-5)/9)*9+4+COLUMN()-5)*8-(8-$A10),结果导入!$N:$U,8,0),""),IF($H$35="导入版",IF($A10&amp;":"&amp;IFERROR(VLOOKUP((INT((ROW()-5)/9)*9+4+COLUMN()-5)*8-(8-$A10),结果导入!$N:$U,8,0),"")=$A10&amp;":","",$A10&amp;":"&amp;VLOOKUP((INT((ROW()-5)/9)*9+4+COLUMN()-5)*8-(8-$A10),结果导入!$N:$U,8,0))))),IF($U$3="第三场",IF(OR($H$35="",$H$35="请选择版本"),"",IF($H$35="打印版",IFERROR(VLOOKUP((INT((ROW()-5)/9)*9+4+COLUMN()-5)*8-(8-$A10),结果导入!$AN:$AU,8,0),""),IF($H$35="导入版",IF($A10&amp;":"&amp;IFERROR(VLOOKUP((INT((ROW()-5)/9)*9+4+COLUMN()-5)*8-(8-$A10),结果导入!$AN:$AU,8,0),"")=$A10&amp;":","",$A10&amp;":"&amp;VLOOKUP((INT((ROW()-5)/9)*9+4+COLUMN()-5)*8-(8-$A10),结果导入!$AN:$AU,8,0))))),IF($U$3="第四场",IF(OR($H$35="",$H$35="请选择版本"),"",IF($H$35="打印版",IFERROR(VLOOKUP((INT((ROW()-5)/9)*9+4+COLUMN()-5)*8-(8-$A10),结果导入!$BN:$BU,8,0),""),IF($H$35="导入版",IF($A10&amp;":"&amp;IFERROR(VLOOKUP((INT((ROW()-5)/9)*9+4+COLUMN()-5)*8-(8-$A10),结果导入!$BN:$BU,8,0),"")=$A10&amp;":","",$A10&amp;":"&amp;VLOOKUP((INT((ROW()-5)/9)*9+4+COLUMN()-5)*8-(8-$A10),结果导入!$BN:$BU,8,0))))),IF($U$3="第五场",IF(OR($H$35="",$H$35="请选择版本"),"",IF($H$35="打印版",IFERROR(VLOOKUP((INT((ROW()-5)/9)*9+4+COLUMN()-5)*8-(8-$A10),结果导入!$CN:$CU,8,0),""),IF($H$35="导入版",IF($A10&amp;":"&amp;IFERROR(VLOOKUP((INT((ROW()-5)/9)*9+4+COLUMN()-5)*8-(8-$A10),结果导入!$CN:$CU,8,0),"")=$A10&amp;":","",$A10&amp;":"&amp;VLOOKUP((INT((ROW()-5)/9)*9+4+COLUMN()-5)*8-(8-$A10),结果导入!$CN:$CU,8,0))))),IF($U$3="第六场",IF(OR($H$35="",$H$35="请选择版本"),"",IF($H$35="打印版",IFERROR(VLOOKUP((INT((ROW()-5)/9)*9+4+COLUMN()-5)*8-(8-$A10),结果导入!$DN:$DU,8,0),""),IF($H$35="导入版",IF($A10&amp;":"&amp;IFERROR(VLOOKUP((INT((ROW()-5)/9)*9+4+COLUMN()-5)*8-(8-$A10),结果导入!$DN:$DU,8,0),"")=$A10&amp;":","",$A10&amp;":"&amp;VLOOKUP((INT((ROW()-5)/9)*9+4+COLUMN()-5)*8-(8-$A10),结果导入!$DN:$DU,8,0))))),IF($U$3="第七场",IF(OR($H$35="",$H$35="请选择版本"),"",IF($H$35="打印版",IFERROR(VLOOKUP((INT((ROW()-5)/9)*9+4+COLUMN()-5)*8-(8-$A10),结果导入!$EN:$EU,8,0),""),IF($H$35="导入版",IF($A10&amp;":"&amp;IFERROR(VLOOKUP((INT((ROW()-5)/9)*9+4+COLUMN()-5)*8-(8-$A10),结果导入!$EN:$EU,8,0),"")=$A10&amp;":","",$A10&amp;":"&amp;VLOOKUP((INT((ROW()-5)/9)*9+4+COLUMN()-5)*8-(8-$A10),结果导入!$EN:$EU,8,0))))),IF($U$3="第八场",IF(OR($H$35="",$H$35="请选择版本"),"",IF($H$35="打印版",IFERROR(VLOOKUP((INT((ROW()-5)/9)*9+4+COLUMN()-5)*8-(8-$A10),结果导入!$FN:$FU,8,0),""),IF($H$35="导入版",IF($A10&amp;":"&amp;IFERROR(VLOOKUP((INT((ROW()-5)/9)*9+4+COLUMN()-5)*8-(8-$A10),结果导入!$FN:$FU,8,0),"")=$A10&amp;":","",$A10&amp;":"&amp;VLOOKUP((INT((ROW()-5)/9)*9+4+COLUMN()-5)*8-(8-$A10),结果导入!$FN:$FU,8,0))))),IF($U$3="第九场",IF(OR($H$35="",$H$35="请选择版本"),"",IF($H$35="打印版",IFERROR(VLOOKUP((INT((ROW()-5)/9)*9+4+COLUMN()-5)*8-(8-$A10),结果导入!$GN:$GU,8,0),""),IF($H$35="导入版",IF($A10&amp;":"&amp;IFERROR(VLOOKUP((INT((ROW()-5)/9)*9+4+COLUMN()-5)*8-(8-$A10),结果导入!$GN:$GU,8,0),"")=$A10&amp;":","",$A10&amp;":"&amp;VLOOKUP((INT((ROW()-5)/9)*9+4+COLUMN()-5)*8-(8-$A10),结果导入!$GN:$GU,8,0)))))))))))))))</f>
        <v/>
      </c>
      <c r="D10" s="52" t="str">
        <f ca="1">IF($U$3="","",IF($U$3="第一场",IF(OR($H$35="",$H$35="请选择版本"),"",IF($H$35="打印版",IFERROR(VLOOKUP((INT((ROW()-5)/9)*9+4+COLUMN()-5)*8-(8-$A10),选手操作!$Q:$R,2,0),""),IF($H$35="导入版",IF($A10&amp;":"&amp;IFERROR(VLOOKUP((INT((ROW()-5)/9)*9+4+COLUMN()-5)*8-(8-$A10),选手操作!$Q:$R,2,0),"")=$A10&amp;":","",$A10&amp;":"&amp;VLOOKUP((INT((ROW()-5)/9)*9+4+COLUMN()-5)*8-(8-$A10),选手操作!$Q:$R,2,0))))),IF($U$3="第二场",IF(OR($H$35="",$H$35="请选择版本"),"",IF($H$35="打印版",IFERROR(VLOOKUP((INT((ROW()-5)/9)*9+4+COLUMN()-5)*8-(8-$A10),结果导入!$N:$U,8,0),""),IF($H$35="导入版",IF($A10&amp;":"&amp;IFERROR(VLOOKUP((INT((ROW()-5)/9)*9+4+COLUMN()-5)*8-(8-$A10),结果导入!$N:$U,8,0),"")=$A10&amp;":","",$A10&amp;":"&amp;VLOOKUP((INT((ROW()-5)/9)*9+4+COLUMN()-5)*8-(8-$A10),结果导入!$N:$U,8,0))))),IF($U$3="第三场",IF(OR($H$35="",$H$35="请选择版本"),"",IF($H$35="打印版",IFERROR(VLOOKUP((INT((ROW()-5)/9)*9+4+COLUMN()-5)*8-(8-$A10),结果导入!$AN:$AU,8,0),""),IF($H$35="导入版",IF($A10&amp;":"&amp;IFERROR(VLOOKUP((INT((ROW()-5)/9)*9+4+COLUMN()-5)*8-(8-$A10),结果导入!$AN:$AU,8,0),"")=$A10&amp;":","",$A10&amp;":"&amp;VLOOKUP((INT((ROW()-5)/9)*9+4+COLUMN()-5)*8-(8-$A10),结果导入!$AN:$AU,8,0))))),IF($U$3="第四场",IF(OR($H$35="",$H$35="请选择版本"),"",IF($H$35="打印版",IFERROR(VLOOKUP((INT((ROW()-5)/9)*9+4+COLUMN()-5)*8-(8-$A10),结果导入!$BN:$BU,8,0),""),IF($H$35="导入版",IF($A10&amp;":"&amp;IFERROR(VLOOKUP((INT((ROW()-5)/9)*9+4+COLUMN()-5)*8-(8-$A10),结果导入!$BN:$BU,8,0),"")=$A10&amp;":","",$A10&amp;":"&amp;VLOOKUP((INT((ROW()-5)/9)*9+4+COLUMN()-5)*8-(8-$A10),结果导入!$BN:$BU,8,0))))),IF($U$3="第五场",IF(OR($H$35="",$H$35="请选择版本"),"",IF($H$35="打印版",IFERROR(VLOOKUP((INT((ROW()-5)/9)*9+4+COLUMN()-5)*8-(8-$A10),结果导入!$CN:$CU,8,0),""),IF($H$35="导入版",IF($A10&amp;":"&amp;IFERROR(VLOOKUP((INT((ROW()-5)/9)*9+4+COLUMN()-5)*8-(8-$A10),结果导入!$CN:$CU,8,0),"")=$A10&amp;":","",$A10&amp;":"&amp;VLOOKUP((INT((ROW()-5)/9)*9+4+COLUMN()-5)*8-(8-$A10),结果导入!$CN:$CU,8,0))))),IF($U$3="第六场",IF(OR($H$35="",$H$35="请选择版本"),"",IF($H$35="打印版",IFERROR(VLOOKUP((INT((ROW()-5)/9)*9+4+COLUMN()-5)*8-(8-$A10),结果导入!$DN:$DU,8,0),""),IF($H$35="导入版",IF($A10&amp;":"&amp;IFERROR(VLOOKUP((INT((ROW()-5)/9)*9+4+COLUMN()-5)*8-(8-$A10),结果导入!$DN:$DU,8,0),"")=$A10&amp;":","",$A10&amp;":"&amp;VLOOKUP((INT((ROW()-5)/9)*9+4+COLUMN()-5)*8-(8-$A10),结果导入!$DN:$DU,8,0))))),IF($U$3="第七场",IF(OR($H$35="",$H$35="请选择版本"),"",IF($H$35="打印版",IFERROR(VLOOKUP((INT((ROW()-5)/9)*9+4+COLUMN()-5)*8-(8-$A10),结果导入!$EN:$EU,8,0),""),IF($H$35="导入版",IF($A10&amp;":"&amp;IFERROR(VLOOKUP((INT((ROW()-5)/9)*9+4+COLUMN()-5)*8-(8-$A10),结果导入!$EN:$EU,8,0),"")=$A10&amp;":","",$A10&amp;":"&amp;VLOOKUP((INT((ROW()-5)/9)*9+4+COLUMN()-5)*8-(8-$A10),结果导入!$EN:$EU,8,0))))),IF($U$3="第八场",IF(OR($H$35="",$H$35="请选择版本"),"",IF($H$35="打印版",IFERROR(VLOOKUP((INT((ROW()-5)/9)*9+4+COLUMN()-5)*8-(8-$A10),结果导入!$FN:$FU,8,0),""),IF($H$35="导入版",IF($A10&amp;":"&amp;IFERROR(VLOOKUP((INT((ROW()-5)/9)*9+4+COLUMN()-5)*8-(8-$A10),结果导入!$FN:$FU,8,0),"")=$A10&amp;":","",$A10&amp;":"&amp;VLOOKUP((INT((ROW()-5)/9)*9+4+COLUMN()-5)*8-(8-$A10),结果导入!$FN:$FU,8,0))))),IF($U$3="第九场",IF(OR($H$35="",$H$35="请选择版本"),"",IF($H$35="打印版",IFERROR(VLOOKUP((INT((ROW()-5)/9)*9+4+COLUMN()-5)*8-(8-$A10),结果导入!$GN:$GU,8,0),""),IF($H$35="导入版",IF($A10&amp;":"&amp;IFERROR(VLOOKUP((INT((ROW()-5)/9)*9+4+COLUMN()-5)*8-(8-$A10),结果导入!$GN:$GU,8,0),"")=$A10&amp;":","",$A10&amp;":"&amp;VLOOKUP((INT((ROW()-5)/9)*9+4+COLUMN()-5)*8-(8-$A10),结果导入!$GN:$GU,8,0)))))))))))))))</f>
        <v/>
      </c>
      <c r="E10" s="52" t="str">
        <f ca="1">IF($U$3="","",IF($U$3="第一场",IF(OR($H$35="",$H$35="请选择版本"),"",IF($H$35="打印版",IFERROR(VLOOKUP((INT((ROW()-5)/9)*9+4+COLUMN()-5)*8-(8-$A10),选手操作!$Q:$R,2,0),""),IF($H$35="导入版",IF($A10&amp;":"&amp;IFERROR(VLOOKUP((INT((ROW()-5)/9)*9+4+COLUMN()-5)*8-(8-$A10),选手操作!$Q:$R,2,0),"")=$A10&amp;":","",$A10&amp;":"&amp;VLOOKUP((INT((ROW()-5)/9)*9+4+COLUMN()-5)*8-(8-$A10),选手操作!$Q:$R,2,0))))),IF($U$3="第二场",IF(OR($H$35="",$H$35="请选择版本"),"",IF($H$35="打印版",IFERROR(VLOOKUP((INT((ROW()-5)/9)*9+4+COLUMN()-5)*8-(8-$A10),结果导入!$N:$U,8,0),""),IF($H$35="导入版",IF($A10&amp;":"&amp;IFERROR(VLOOKUP((INT((ROW()-5)/9)*9+4+COLUMN()-5)*8-(8-$A10),结果导入!$N:$U,8,0),"")=$A10&amp;":","",$A10&amp;":"&amp;VLOOKUP((INT((ROW()-5)/9)*9+4+COLUMN()-5)*8-(8-$A10),结果导入!$N:$U,8,0))))),IF($U$3="第三场",IF(OR($H$35="",$H$35="请选择版本"),"",IF($H$35="打印版",IFERROR(VLOOKUP((INT((ROW()-5)/9)*9+4+COLUMN()-5)*8-(8-$A10),结果导入!$AN:$AU,8,0),""),IF($H$35="导入版",IF($A10&amp;":"&amp;IFERROR(VLOOKUP((INT((ROW()-5)/9)*9+4+COLUMN()-5)*8-(8-$A10),结果导入!$AN:$AU,8,0),"")=$A10&amp;":","",$A10&amp;":"&amp;VLOOKUP((INT((ROW()-5)/9)*9+4+COLUMN()-5)*8-(8-$A10),结果导入!$AN:$AU,8,0))))),IF($U$3="第四场",IF(OR($H$35="",$H$35="请选择版本"),"",IF($H$35="打印版",IFERROR(VLOOKUP((INT((ROW()-5)/9)*9+4+COLUMN()-5)*8-(8-$A10),结果导入!$BN:$BU,8,0),""),IF($H$35="导入版",IF($A10&amp;":"&amp;IFERROR(VLOOKUP((INT((ROW()-5)/9)*9+4+COLUMN()-5)*8-(8-$A10),结果导入!$BN:$BU,8,0),"")=$A10&amp;":","",$A10&amp;":"&amp;VLOOKUP((INT((ROW()-5)/9)*9+4+COLUMN()-5)*8-(8-$A10),结果导入!$BN:$BU,8,0))))),IF($U$3="第五场",IF(OR($H$35="",$H$35="请选择版本"),"",IF($H$35="打印版",IFERROR(VLOOKUP((INT((ROW()-5)/9)*9+4+COLUMN()-5)*8-(8-$A10),结果导入!$CN:$CU,8,0),""),IF($H$35="导入版",IF($A10&amp;":"&amp;IFERROR(VLOOKUP((INT((ROW()-5)/9)*9+4+COLUMN()-5)*8-(8-$A10),结果导入!$CN:$CU,8,0),"")=$A10&amp;":","",$A10&amp;":"&amp;VLOOKUP((INT((ROW()-5)/9)*9+4+COLUMN()-5)*8-(8-$A10),结果导入!$CN:$CU,8,0))))),IF($U$3="第六场",IF(OR($H$35="",$H$35="请选择版本"),"",IF($H$35="打印版",IFERROR(VLOOKUP((INT((ROW()-5)/9)*9+4+COLUMN()-5)*8-(8-$A10),结果导入!$DN:$DU,8,0),""),IF($H$35="导入版",IF($A10&amp;":"&amp;IFERROR(VLOOKUP((INT((ROW()-5)/9)*9+4+COLUMN()-5)*8-(8-$A10),结果导入!$DN:$DU,8,0),"")=$A10&amp;":","",$A10&amp;":"&amp;VLOOKUP((INT((ROW()-5)/9)*9+4+COLUMN()-5)*8-(8-$A10),结果导入!$DN:$DU,8,0))))),IF($U$3="第七场",IF(OR($H$35="",$H$35="请选择版本"),"",IF($H$35="打印版",IFERROR(VLOOKUP((INT((ROW()-5)/9)*9+4+COLUMN()-5)*8-(8-$A10),结果导入!$EN:$EU,8,0),""),IF($H$35="导入版",IF($A10&amp;":"&amp;IFERROR(VLOOKUP((INT((ROW()-5)/9)*9+4+COLUMN()-5)*8-(8-$A10),结果导入!$EN:$EU,8,0),"")=$A10&amp;":","",$A10&amp;":"&amp;VLOOKUP((INT((ROW()-5)/9)*9+4+COLUMN()-5)*8-(8-$A10),结果导入!$EN:$EU,8,0))))),IF($U$3="第八场",IF(OR($H$35="",$H$35="请选择版本"),"",IF($H$35="打印版",IFERROR(VLOOKUP((INT((ROW()-5)/9)*9+4+COLUMN()-5)*8-(8-$A10),结果导入!$FN:$FU,8,0),""),IF($H$35="导入版",IF($A10&amp;":"&amp;IFERROR(VLOOKUP((INT((ROW()-5)/9)*9+4+COLUMN()-5)*8-(8-$A10),结果导入!$FN:$FU,8,0),"")=$A10&amp;":","",$A10&amp;":"&amp;VLOOKUP((INT((ROW()-5)/9)*9+4+COLUMN()-5)*8-(8-$A10),结果导入!$FN:$FU,8,0))))),IF($U$3="第九场",IF(OR($H$35="",$H$35="请选择版本"),"",IF($H$35="打印版",IFERROR(VLOOKUP((INT((ROW()-5)/9)*9+4+COLUMN()-5)*8-(8-$A10),结果导入!$GN:$GU,8,0),""),IF($H$35="导入版",IF($A10&amp;":"&amp;IFERROR(VLOOKUP((INT((ROW()-5)/9)*9+4+COLUMN()-5)*8-(8-$A10),结果导入!$GN:$GU,8,0),"")=$A10&amp;":","",$A10&amp;":"&amp;VLOOKUP((INT((ROW()-5)/9)*9+4+COLUMN()-5)*8-(8-$A10),结果导入!$GN:$GU,8,0)))))))))))))))</f>
        <v/>
      </c>
      <c r="F10" s="52" t="str">
        <f ca="1">IF($U$3="","",IF($U$3="第一场",IF(OR($H$35="",$H$35="请选择版本"),"",IF($H$35="打印版",IFERROR(VLOOKUP((INT((ROW()-5)/9)*9+4+COLUMN()-5)*8-(8-$A10),选手操作!$Q:$R,2,0),""),IF($H$35="导入版",IF($A10&amp;":"&amp;IFERROR(VLOOKUP((INT((ROW()-5)/9)*9+4+COLUMN()-5)*8-(8-$A10),选手操作!$Q:$R,2,0),"")=$A10&amp;":","",$A10&amp;":"&amp;VLOOKUP((INT((ROW()-5)/9)*9+4+COLUMN()-5)*8-(8-$A10),选手操作!$Q:$R,2,0))))),IF($U$3="第二场",IF(OR($H$35="",$H$35="请选择版本"),"",IF($H$35="打印版",IFERROR(VLOOKUP((INT((ROW()-5)/9)*9+4+COLUMN()-5)*8-(8-$A10),结果导入!$N:$U,8,0),""),IF($H$35="导入版",IF($A10&amp;":"&amp;IFERROR(VLOOKUP((INT((ROW()-5)/9)*9+4+COLUMN()-5)*8-(8-$A10),结果导入!$N:$U,8,0),"")=$A10&amp;":","",$A10&amp;":"&amp;VLOOKUP((INT((ROW()-5)/9)*9+4+COLUMN()-5)*8-(8-$A10),结果导入!$N:$U,8,0))))),IF($U$3="第三场",IF(OR($H$35="",$H$35="请选择版本"),"",IF($H$35="打印版",IFERROR(VLOOKUP((INT((ROW()-5)/9)*9+4+COLUMN()-5)*8-(8-$A10),结果导入!$AN:$AU,8,0),""),IF($H$35="导入版",IF($A10&amp;":"&amp;IFERROR(VLOOKUP((INT((ROW()-5)/9)*9+4+COLUMN()-5)*8-(8-$A10),结果导入!$AN:$AU,8,0),"")=$A10&amp;":","",$A10&amp;":"&amp;VLOOKUP((INT((ROW()-5)/9)*9+4+COLUMN()-5)*8-(8-$A10),结果导入!$AN:$AU,8,0))))),IF($U$3="第四场",IF(OR($H$35="",$H$35="请选择版本"),"",IF($H$35="打印版",IFERROR(VLOOKUP((INT((ROW()-5)/9)*9+4+COLUMN()-5)*8-(8-$A10),结果导入!$BN:$BU,8,0),""),IF($H$35="导入版",IF($A10&amp;":"&amp;IFERROR(VLOOKUP((INT((ROW()-5)/9)*9+4+COLUMN()-5)*8-(8-$A10),结果导入!$BN:$BU,8,0),"")=$A10&amp;":","",$A10&amp;":"&amp;VLOOKUP((INT((ROW()-5)/9)*9+4+COLUMN()-5)*8-(8-$A10),结果导入!$BN:$BU,8,0))))),IF($U$3="第五场",IF(OR($H$35="",$H$35="请选择版本"),"",IF($H$35="打印版",IFERROR(VLOOKUP((INT((ROW()-5)/9)*9+4+COLUMN()-5)*8-(8-$A10),结果导入!$CN:$CU,8,0),""),IF($H$35="导入版",IF($A10&amp;":"&amp;IFERROR(VLOOKUP((INT((ROW()-5)/9)*9+4+COLUMN()-5)*8-(8-$A10),结果导入!$CN:$CU,8,0),"")=$A10&amp;":","",$A10&amp;":"&amp;VLOOKUP((INT((ROW()-5)/9)*9+4+COLUMN()-5)*8-(8-$A10),结果导入!$CN:$CU,8,0))))),IF($U$3="第六场",IF(OR($H$35="",$H$35="请选择版本"),"",IF($H$35="打印版",IFERROR(VLOOKUP((INT((ROW()-5)/9)*9+4+COLUMN()-5)*8-(8-$A10),结果导入!$DN:$DU,8,0),""),IF($H$35="导入版",IF($A10&amp;":"&amp;IFERROR(VLOOKUP((INT((ROW()-5)/9)*9+4+COLUMN()-5)*8-(8-$A10),结果导入!$DN:$DU,8,0),"")=$A10&amp;":","",$A10&amp;":"&amp;VLOOKUP((INT((ROW()-5)/9)*9+4+COLUMN()-5)*8-(8-$A10),结果导入!$DN:$DU,8,0))))),IF($U$3="第七场",IF(OR($H$35="",$H$35="请选择版本"),"",IF($H$35="打印版",IFERROR(VLOOKUP((INT((ROW()-5)/9)*9+4+COLUMN()-5)*8-(8-$A10),结果导入!$EN:$EU,8,0),""),IF($H$35="导入版",IF($A10&amp;":"&amp;IFERROR(VLOOKUP((INT((ROW()-5)/9)*9+4+COLUMN()-5)*8-(8-$A10),结果导入!$EN:$EU,8,0),"")=$A10&amp;":","",$A10&amp;":"&amp;VLOOKUP((INT((ROW()-5)/9)*9+4+COLUMN()-5)*8-(8-$A10),结果导入!$EN:$EU,8,0))))),IF($U$3="第八场",IF(OR($H$35="",$H$35="请选择版本"),"",IF($H$35="打印版",IFERROR(VLOOKUP((INT((ROW()-5)/9)*9+4+COLUMN()-5)*8-(8-$A10),结果导入!$FN:$FU,8,0),""),IF($H$35="导入版",IF($A10&amp;":"&amp;IFERROR(VLOOKUP((INT((ROW()-5)/9)*9+4+COLUMN()-5)*8-(8-$A10),结果导入!$FN:$FU,8,0),"")=$A10&amp;":","",$A10&amp;":"&amp;VLOOKUP((INT((ROW()-5)/9)*9+4+COLUMN()-5)*8-(8-$A10),结果导入!$FN:$FU,8,0))))),IF($U$3="第九场",IF(OR($H$35="",$H$35="请选择版本"),"",IF($H$35="打印版",IFERROR(VLOOKUP((INT((ROW()-5)/9)*9+4+COLUMN()-5)*8-(8-$A10),结果导入!$GN:$GU,8,0),""),IF($H$35="导入版",IF($A10&amp;":"&amp;IFERROR(VLOOKUP((INT((ROW()-5)/9)*9+4+COLUMN()-5)*8-(8-$A10),结果导入!$GN:$GU,8,0),"")=$A10&amp;":","",$A10&amp;":"&amp;VLOOKUP((INT((ROW()-5)/9)*9+4+COLUMN()-5)*8-(8-$A10),结果导入!$GN:$GU,8,0)))))))))))))))</f>
        <v/>
      </c>
      <c r="G10" s="52" t="str">
        <f ca="1">IF($U$3="","",IF($U$3="第一场",IF(OR($H$35="",$H$35="请选择版本"),"",IF($H$35="打印版",IFERROR(VLOOKUP((INT((ROW()-5)/9)*9+4+COLUMN()-5)*8-(8-$A10),选手操作!$Q:$R,2,0),""),IF($H$35="导入版",IF($A10&amp;":"&amp;IFERROR(VLOOKUP((INT((ROW()-5)/9)*9+4+COLUMN()-5)*8-(8-$A10),选手操作!$Q:$R,2,0),"")=$A10&amp;":","",$A10&amp;":"&amp;VLOOKUP((INT((ROW()-5)/9)*9+4+COLUMN()-5)*8-(8-$A10),选手操作!$Q:$R,2,0))))),IF($U$3="第二场",IF(OR($H$35="",$H$35="请选择版本"),"",IF($H$35="打印版",IFERROR(VLOOKUP((INT((ROW()-5)/9)*9+4+COLUMN()-5)*8-(8-$A10),结果导入!$N:$U,8,0),""),IF($H$35="导入版",IF($A10&amp;":"&amp;IFERROR(VLOOKUP((INT((ROW()-5)/9)*9+4+COLUMN()-5)*8-(8-$A10),结果导入!$N:$U,8,0),"")=$A10&amp;":","",$A10&amp;":"&amp;VLOOKUP((INT((ROW()-5)/9)*9+4+COLUMN()-5)*8-(8-$A10),结果导入!$N:$U,8,0))))),IF($U$3="第三场",IF(OR($H$35="",$H$35="请选择版本"),"",IF($H$35="打印版",IFERROR(VLOOKUP((INT((ROW()-5)/9)*9+4+COLUMN()-5)*8-(8-$A10),结果导入!$AN:$AU,8,0),""),IF($H$35="导入版",IF($A10&amp;":"&amp;IFERROR(VLOOKUP((INT((ROW()-5)/9)*9+4+COLUMN()-5)*8-(8-$A10),结果导入!$AN:$AU,8,0),"")=$A10&amp;":","",$A10&amp;":"&amp;VLOOKUP((INT((ROW()-5)/9)*9+4+COLUMN()-5)*8-(8-$A10),结果导入!$AN:$AU,8,0))))),IF($U$3="第四场",IF(OR($H$35="",$H$35="请选择版本"),"",IF($H$35="打印版",IFERROR(VLOOKUP((INT((ROW()-5)/9)*9+4+COLUMN()-5)*8-(8-$A10),结果导入!$BN:$BU,8,0),""),IF($H$35="导入版",IF($A10&amp;":"&amp;IFERROR(VLOOKUP((INT((ROW()-5)/9)*9+4+COLUMN()-5)*8-(8-$A10),结果导入!$BN:$BU,8,0),"")=$A10&amp;":","",$A10&amp;":"&amp;VLOOKUP((INT((ROW()-5)/9)*9+4+COLUMN()-5)*8-(8-$A10),结果导入!$BN:$BU,8,0))))),IF($U$3="第五场",IF(OR($H$35="",$H$35="请选择版本"),"",IF($H$35="打印版",IFERROR(VLOOKUP((INT((ROW()-5)/9)*9+4+COLUMN()-5)*8-(8-$A10),结果导入!$CN:$CU,8,0),""),IF($H$35="导入版",IF($A10&amp;":"&amp;IFERROR(VLOOKUP((INT((ROW()-5)/9)*9+4+COLUMN()-5)*8-(8-$A10),结果导入!$CN:$CU,8,0),"")=$A10&amp;":","",$A10&amp;":"&amp;VLOOKUP((INT((ROW()-5)/9)*9+4+COLUMN()-5)*8-(8-$A10),结果导入!$CN:$CU,8,0))))),IF($U$3="第六场",IF(OR($H$35="",$H$35="请选择版本"),"",IF($H$35="打印版",IFERROR(VLOOKUP((INT((ROW()-5)/9)*9+4+COLUMN()-5)*8-(8-$A10),结果导入!$DN:$DU,8,0),""),IF($H$35="导入版",IF($A10&amp;":"&amp;IFERROR(VLOOKUP((INT((ROW()-5)/9)*9+4+COLUMN()-5)*8-(8-$A10),结果导入!$DN:$DU,8,0),"")=$A10&amp;":","",$A10&amp;":"&amp;VLOOKUP((INT((ROW()-5)/9)*9+4+COLUMN()-5)*8-(8-$A10),结果导入!$DN:$DU,8,0))))),IF($U$3="第七场",IF(OR($H$35="",$H$35="请选择版本"),"",IF($H$35="打印版",IFERROR(VLOOKUP((INT((ROW()-5)/9)*9+4+COLUMN()-5)*8-(8-$A10),结果导入!$EN:$EU,8,0),""),IF($H$35="导入版",IF($A10&amp;":"&amp;IFERROR(VLOOKUP((INT((ROW()-5)/9)*9+4+COLUMN()-5)*8-(8-$A10),结果导入!$EN:$EU,8,0),"")=$A10&amp;":","",$A10&amp;":"&amp;VLOOKUP((INT((ROW()-5)/9)*9+4+COLUMN()-5)*8-(8-$A10),结果导入!$EN:$EU,8,0))))),IF($U$3="第八场",IF(OR($H$35="",$H$35="请选择版本"),"",IF($H$35="打印版",IFERROR(VLOOKUP((INT((ROW()-5)/9)*9+4+COLUMN()-5)*8-(8-$A10),结果导入!$FN:$FU,8,0),""),IF($H$35="导入版",IF($A10&amp;":"&amp;IFERROR(VLOOKUP((INT((ROW()-5)/9)*9+4+COLUMN()-5)*8-(8-$A10),结果导入!$FN:$FU,8,0),"")=$A10&amp;":","",$A10&amp;":"&amp;VLOOKUP((INT((ROW()-5)/9)*9+4+COLUMN()-5)*8-(8-$A10),结果导入!$FN:$FU,8,0))))),IF($U$3="第九场",IF(OR($H$35="",$H$35="请选择版本"),"",IF($H$35="打印版",IFERROR(VLOOKUP((INT((ROW()-5)/9)*9+4+COLUMN()-5)*8-(8-$A10),结果导入!$GN:$GU,8,0),""),IF($H$35="导入版",IF($A10&amp;":"&amp;IFERROR(VLOOKUP((INT((ROW()-5)/9)*9+4+COLUMN()-5)*8-(8-$A10),结果导入!$GN:$GU,8,0),"")=$A10&amp;":","",$A10&amp;":"&amp;VLOOKUP((INT((ROW()-5)/9)*9+4+COLUMN()-5)*8-(8-$A10),结果导入!$GN:$GU,8,0)))))))))))))))</f>
        <v/>
      </c>
      <c r="H10" s="52" t="str">
        <f ca="1">IF($U$3="","",IF($U$3="第一场",IF(OR($H$35="",$H$35="请选择版本"),"",IF($H$35="打印版",IFERROR(VLOOKUP((INT((ROW()-5)/9)*9+4+COLUMN()-5)*8-(8-$A10),选手操作!$Q:$R,2,0),""),IF($H$35="导入版",IF($A10&amp;":"&amp;IFERROR(VLOOKUP((INT((ROW()-5)/9)*9+4+COLUMN()-5)*8-(8-$A10),选手操作!$Q:$R,2,0),"")=$A10&amp;":","",$A10&amp;":"&amp;VLOOKUP((INT((ROW()-5)/9)*9+4+COLUMN()-5)*8-(8-$A10),选手操作!$Q:$R,2,0))))),IF($U$3="第二场",IF(OR($H$35="",$H$35="请选择版本"),"",IF($H$35="打印版",IFERROR(VLOOKUP((INT((ROW()-5)/9)*9+4+COLUMN()-5)*8-(8-$A10),结果导入!$N:$U,8,0),""),IF($H$35="导入版",IF($A10&amp;":"&amp;IFERROR(VLOOKUP((INT((ROW()-5)/9)*9+4+COLUMN()-5)*8-(8-$A10),结果导入!$N:$U,8,0),"")=$A10&amp;":","",$A10&amp;":"&amp;VLOOKUP((INT((ROW()-5)/9)*9+4+COLUMN()-5)*8-(8-$A10),结果导入!$N:$U,8,0))))),IF($U$3="第三场",IF(OR($H$35="",$H$35="请选择版本"),"",IF($H$35="打印版",IFERROR(VLOOKUP((INT((ROW()-5)/9)*9+4+COLUMN()-5)*8-(8-$A10),结果导入!$AN:$AU,8,0),""),IF($H$35="导入版",IF($A10&amp;":"&amp;IFERROR(VLOOKUP((INT((ROW()-5)/9)*9+4+COLUMN()-5)*8-(8-$A10),结果导入!$AN:$AU,8,0),"")=$A10&amp;":","",$A10&amp;":"&amp;VLOOKUP((INT((ROW()-5)/9)*9+4+COLUMN()-5)*8-(8-$A10),结果导入!$AN:$AU,8,0))))),IF($U$3="第四场",IF(OR($H$35="",$H$35="请选择版本"),"",IF($H$35="打印版",IFERROR(VLOOKUP((INT((ROW()-5)/9)*9+4+COLUMN()-5)*8-(8-$A10),结果导入!$BN:$BU,8,0),""),IF($H$35="导入版",IF($A10&amp;":"&amp;IFERROR(VLOOKUP((INT((ROW()-5)/9)*9+4+COLUMN()-5)*8-(8-$A10),结果导入!$BN:$BU,8,0),"")=$A10&amp;":","",$A10&amp;":"&amp;VLOOKUP((INT((ROW()-5)/9)*9+4+COLUMN()-5)*8-(8-$A10),结果导入!$BN:$BU,8,0))))),IF($U$3="第五场",IF(OR($H$35="",$H$35="请选择版本"),"",IF($H$35="打印版",IFERROR(VLOOKUP((INT((ROW()-5)/9)*9+4+COLUMN()-5)*8-(8-$A10),结果导入!$CN:$CU,8,0),""),IF($H$35="导入版",IF($A10&amp;":"&amp;IFERROR(VLOOKUP((INT((ROW()-5)/9)*9+4+COLUMN()-5)*8-(8-$A10),结果导入!$CN:$CU,8,0),"")=$A10&amp;":","",$A10&amp;":"&amp;VLOOKUP((INT((ROW()-5)/9)*9+4+COLUMN()-5)*8-(8-$A10),结果导入!$CN:$CU,8,0))))),IF($U$3="第六场",IF(OR($H$35="",$H$35="请选择版本"),"",IF($H$35="打印版",IFERROR(VLOOKUP((INT((ROW()-5)/9)*9+4+COLUMN()-5)*8-(8-$A10),结果导入!$DN:$DU,8,0),""),IF($H$35="导入版",IF($A10&amp;":"&amp;IFERROR(VLOOKUP((INT((ROW()-5)/9)*9+4+COLUMN()-5)*8-(8-$A10),结果导入!$DN:$DU,8,0),"")=$A10&amp;":","",$A10&amp;":"&amp;VLOOKUP((INT((ROW()-5)/9)*9+4+COLUMN()-5)*8-(8-$A10),结果导入!$DN:$DU,8,0))))),IF($U$3="第七场",IF(OR($H$35="",$H$35="请选择版本"),"",IF($H$35="打印版",IFERROR(VLOOKUP((INT((ROW()-5)/9)*9+4+COLUMN()-5)*8-(8-$A10),结果导入!$EN:$EU,8,0),""),IF($H$35="导入版",IF($A10&amp;":"&amp;IFERROR(VLOOKUP((INT((ROW()-5)/9)*9+4+COLUMN()-5)*8-(8-$A10),结果导入!$EN:$EU,8,0),"")=$A10&amp;":","",$A10&amp;":"&amp;VLOOKUP((INT((ROW()-5)/9)*9+4+COLUMN()-5)*8-(8-$A10),结果导入!$EN:$EU,8,0))))),IF($U$3="第八场",IF(OR($H$35="",$H$35="请选择版本"),"",IF($H$35="打印版",IFERROR(VLOOKUP((INT((ROW()-5)/9)*9+4+COLUMN()-5)*8-(8-$A10),结果导入!$FN:$FU,8,0),""),IF($H$35="导入版",IF($A10&amp;":"&amp;IFERROR(VLOOKUP((INT((ROW()-5)/9)*9+4+COLUMN()-5)*8-(8-$A10),结果导入!$FN:$FU,8,0),"")=$A10&amp;":","",$A10&amp;":"&amp;VLOOKUP((INT((ROW()-5)/9)*9+4+COLUMN()-5)*8-(8-$A10),结果导入!$FN:$FU,8,0))))),IF($U$3="第九场",IF(OR($H$35="",$H$35="请选择版本"),"",IF($H$35="打印版",IFERROR(VLOOKUP((INT((ROW()-5)/9)*9+4+COLUMN()-5)*8-(8-$A10),结果导入!$GN:$GU,8,0),""),IF($H$35="导入版",IF($A10&amp;":"&amp;IFERROR(VLOOKUP((INT((ROW()-5)/9)*9+4+COLUMN()-5)*8-(8-$A10),结果导入!$GN:$GU,8,0),"")=$A10&amp;":","",$A10&amp;":"&amp;VLOOKUP((INT((ROW()-5)/9)*9+4+COLUMN()-5)*8-(8-$A10),结果导入!$GN:$GU,8,0)))))))))))))))</f>
        <v/>
      </c>
      <c r="I10" s="52" t="str">
        <f ca="1">IF($U$3="","",IF($U$3="第一场",IF(OR($H$35="",$H$35="请选择版本"),"",IF($H$35="打印版",IFERROR(VLOOKUP((INT((ROW()-5)/9)*9+4+COLUMN()-5)*8-(8-$A10),选手操作!$Q:$R,2,0),""),IF($H$35="导入版",IF($A10&amp;":"&amp;IFERROR(VLOOKUP((INT((ROW()-5)/9)*9+4+COLUMN()-5)*8-(8-$A10),选手操作!$Q:$R,2,0),"")=$A10&amp;":","",$A10&amp;":"&amp;VLOOKUP((INT((ROW()-5)/9)*9+4+COLUMN()-5)*8-(8-$A10),选手操作!$Q:$R,2,0))))),IF($U$3="第二场",IF(OR($H$35="",$H$35="请选择版本"),"",IF($H$35="打印版",IFERROR(VLOOKUP((INT((ROW()-5)/9)*9+4+COLUMN()-5)*8-(8-$A10),结果导入!$N:$U,8,0),""),IF($H$35="导入版",IF($A10&amp;":"&amp;IFERROR(VLOOKUP((INT((ROW()-5)/9)*9+4+COLUMN()-5)*8-(8-$A10),结果导入!$N:$U,8,0),"")=$A10&amp;":","",$A10&amp;":"&amp;VLOOKUP((INT((ROW()-5)/9)*9+4+COLUMN()-5)*8-(8-$A10),结果导入!$N:$U,8,0))))),IF($U$3="第三场",IF(OR($H$35="",$H$35="请选择版本"),"",IF($H$35="打印版",IFERROR(VLOOKUP((INT((ROW()-5)/9)*9+4+COLUMN()-5)*8-(8-$A10),结果导入!$AN:$AU,8,0),""),IF($H$35="导入版",IF($A10&amp;":"&amp;IFERROR(VLOOKUP((INT((ROW()-5)/9)*9+4+COLUMN()-5)*8-(8-$A10),结果导入!$AN:$AU,8,0),"")=$A10&amp;":","",$A10&amp;":"&amp;VLOOKUP((INT((ROW()-5)/9)*9+4+COLUMN()-5)*8-(8-$A10),结果导入!$AN:$AU,8,0))))),IF($U$3="第四场",IF(OR($H$35="",$H$35="请选择版本"),"",IF($H$35="打印版",IFERROR(VLOOKUP((INT((ROW()-5)/9)*9+4+COLUMN()-5)*8-(8-$A10),结果导入!$BN:$BU,8,0),""),IF($H$35="导入版",IF($A10&amp;":"&amp;IFERROR(VLOOKUP((INT((ROW()-5)/9)*9+4+COLUMN()-5)*8-(8-$A10),结果导入!$BN:$BU,8,0),"")=$A10&amp;":","",$A10&amp;":"&amp;VLOOKUP((INT((ROW()-5)/9)*9+4+COLUMN()-5)*8-(8-$A10),结果导入!$BN:$BU,8,0))))),IF($U$3="第五场",IF(OR($H$35="",$H$35="请选择版本"),"",IF($H$35="打印版",IFERROR(VLOOKUP((INT((ROW()-5)/9)*9+4+COLUMN()-5)*8-(8-$A10),结果导入!$CN:$CU,8,0),""),IF($H$35="导入版",IF($A10&amp;":"&amp;IFERROR(VLOOKUP((INT((ROW()-5)/9)*9+4+COLUMN()-5)*8-(8-$A10),结果导入!$CN:$CU,8,0),"")=$A10&amp;":","",$A10&amp;":"&amp;VLOOKUP((INT((ROW()-5)/9)*9+4+COLUMN()-5)*8-(8-$A10),结果导入!$CN:$CU,8,0))))),IF($U$3="第六场",IF(OR($H$35="",$H$35="请选择版本"),"",IF($H$35="打印版",IFERROR(VLOOKUP((INT((ROW()-5)/9)*9+4+COLUMN()-5)*8-(8-$A10),结果导入!$DN:$DU,8,0),""),IF($H$35="导入版",IF($A10&amp;":"&amp;IFERROR(VLOOKUP((INT((ROW()-5)/9)*9+4+COLUMN()-5)*8-(8-$A10),结果导入!$DN:$DU,8,0),"")=$A10&amp;":","",$A10&amp;":"&amp;VLOOKUP((INT((ROW()-5)/9)*9+4+COLUMN()-5)*8-(8-$A10),结果导入!$DN:$DU,8,0))))),IF($U$3="第七场",IF(OR($H$35="",$H$35="请选择版本"),"",IF($H$35="打印版",IFERROR(VLOOKUP((INT((ROW()-5)/9)*9+4+COLUMN()-5)*8-(8-$A10),结果导入!$EN:$EU,8,0),""),IF($H$35="导入版",IF($A10&amp;":"&amp;IFERROR(VLOOKUP((INT((ROW()-5)/9)*9+4+COLUMN()-5)*8-(8-$A10),结果导入!$EN:$EU,8,0),"")=$A10&amp;":","",$A10&amp;":"&amp;VLOOKUP((INT((ROW()-5)/9)*9+4+COLUMN()-5)*8-(8-$A10),结果导入!$EN:$EU,8,0))))),IF($U$3="第八场",IF(OR($H$35="",$H$35="请选择版本"),"",IF($H$35="打印版",IFERROR(VLOOKUP((INT((ROW()-5)/9)*9+4+COLUMN()-5)*8-(8-$A10),结果导入!$FN:$FU,8,0),""),IF($H$35="导入版",IF($A10&amp;":"&amp;IFERROR(VLOOKUP((INT((ROW()-5)/9)*9+4+COLUMN()-5)*8-(8-$A10),结果导入!$FN:$FU,8,0),"")=$A10&amp;":","",$A10&amp;":"&amp;VLOOKUP((INT((ROW()-5)/9)*9+4+COLUMN()-5)*8-(8-$A10),结果导入!$FN:$FU,8,0))))),IF($U$3="第九场",IF(OR($H$35="",$H$35="请选择版本"),"",IF($H$35="打印版",IFERROR(VLOOKUP((INT((ROW()-5)/9)*9+4+COLUMN()-5)*8-(8-$A10),结果导入!$GN:$GU,8,0),""),IF($H$35="导入版",IF($A10&amp;":"&amp;IFERROR(VLOOKUP((INT((ROW()-5)/9)*9+4+COLUMN()-5)*8-(8-$A10),结果导入!$GN:$GU,8,0),"")=$A10&amp;":","",$A10&amp;":"&amp;VLOOKUP((INT((ROW()-5)/9)*9+4+COLUMN()-5)*8-(8-$A10),结果导入!$GN:$GU,8,0)))))))))))))))</f>
        <v/>
      </c>
      <c r="J10" s="59" t="str">
        <f ca="1">IF($U$3="","",IF($U$3="第一场",IF(OR($H$35="",$H$35="请选择版本"),"",IF($H$35="打印版",IFERROR(VLOOKUP((INT((ROW()-5)/9)*9+4+COLUMN()-5)*8-(8-$A10),选手操作!$Q:$R,2,0),""),IF($H$35="导入版",IF($A10&amp;":"&amp;IFERROR(VLOOKUP((INT((ROW()-5)/9)*9+4+COLUMN()-5)*8-(8-$A10),选手操作!$Q:$R,2,0),"")=$A10&amp;":","",$A10&amp;":"&amp;VLOOKUP((INT((ROW()-5)/9)*9+4+COLUMN()-5)*8-(8-$A10),选手操作!$Q:$R,2,0))))),IF($U$3="第二场",IF(OR($H$35="",$H$35="请选择版本"),"",IF($H$35="打印版",IFERROR(VLOOKUP((INT((ROW()-5)/9)*9+4+COLUMN()-5)*8-(8-$A10),结果导入!$N:$U,8,0),""),IF($H$35="导入版",IF($A10&amp;":"&amp;IFERROR(VLOOKUP((INT((ROW()-5)/9)*9+4+COLUMN()-5)*8-(8-$A10),结果导入!$N:$U,8,0),"")=$A10&amp;":","",$A10&amp;":"&amp;VLOOKUP((INT((ROW()-5)/9)*9+4+COLUMN()-5)*8-(8-$A10),结果导入!$N:$U,8,0))))),IF($U$3="第三场",IF(OR($H$35="",$H$35="请选择版本"),"",IF($H$35="打印版",IFERROR(VLOOKUP((INT((ROW()-5)/9)*9+4+COLUMN()-5)*8-(8-$A10),结果导入!$AN:$AU,8,0),""),IF($H$35="导入版",IF($A10&amp;":"&amp;IFERROR(VLOOKUP((INT((ROW()-5)/9)*9+4+COLUMN()-5)*8-(8-$A10),结果导入!$AN:$AU,8,0),"")=$A10&amp;":","",$A10&amp;":"&amp;VLOOKUP((INT((ROW()-5)/9)*9+4+COLUMN()-5)*8-(8-$A10),结果导入!$AN:$AU,8,0))))),IF($U$3="第四场",IF(OR($H$35="",$H$35="请选择版本"),"",IF($H$35="打印版",IFERROR(VLOOKUP((INT((ROW()-5)/9)*9+4+COLUMN()-5)*8-(8-$A10),结果导入!$BN:$BU,8,0),""),IF($H$35="导入版",IF($A10&amp;":"&amp;IFERROR(VLOOKUP((INT((ROW()-5)/9)*9+4+COLUMN()-5)*8-(8-$A10),结果导入!$BN:$BU,8,0),"")=$A10&amp;":","",$A10&amp;":"&amp;VLOOKUP((INT((ROW()-5)/9)*9+4+COLUMN()-5)*8-(8-$A10),结果导入!$BN:$BU,8,0))))),IF($U$3="第五场",IF(OR($H$35="",$H$35="请选择版本"),"",IF($H$35="打印版",IFERROR(VLOOKUP((INT((ROW()-5)/9)*9+4+COLUMN()-5)*8-(8-$A10),结果导入!$CN:$CU,8,0),""),IF($H$35="导入版",IF($A10&amp;":"&amp;IFERROR(VLOOKUP((INT((ROW()-5)/9)*9+4+COLUMN()-5)*8-(8-$A10),结果导入!$CN:$CU,8,0),"")=$A10&amp;":","",$A10&amp;":"&amp;VLOOKUP((INT((ROW()-5)/9)*9+4+COLUMN()-5)*8-(8-$A10),结果导入!$CN:$CU,8,0))))),IF($U$3="第六场",IF(OR($H$35="",$H$35="请选择版本"),"",IF($H$35="打印版",IFERROR(VLOOKUP((INT((ROW()-5)/9)*9+4+COLUMN()-5)*8-(8-$A10),结果导入!$DN:$DU,8,0),""),IF($H$35="导入版",IF($A10&amp;":"&amp;IFERROR(VLOOKUP((INT((ROW()-5)/9)*9+4+COLUMN()-5)*8-(8-$A10),结果导入!$DN:$DU,8,0),"")=$A10&amp;":","",$A10&amp;":"&amp;VLOOKUP((INT((ROW()-5)/9)*9+4+COLUMN()-5)*8-(8-$A10),结果导入!$DN:$DU,8,0))))),IF($U$3="第七场",IF(OR($H$35="",$H$35="请选择版本"),"",IF($H$35="打印版",IFERROR(VLOOKUP((INT((ROW()-5)/9)*9+4+COLUMN()-5)*8-(8-$A10),结果导入!$EN:$EU,8,0),""),IF($H$35="导入版",IF($A10&amp;":"&amp;IFERROR(VLOOKUP((INT((ROW()-5)/9)*9+4+COLUMN()-5)*8-(8-$A10),结果导入!$EN:$EU,8,0),"")=$A10&amp;":","",$A10&amp;":"&amp;VLOOKUP((INT((ROW()-5)/9)*9+4+COLUMN()-5)*8-(8-$A10),结果导入!$EN:$EU,8,0))))),IF($U$3="第八场",IF(OR($H$35="",$H$35="请选择版本"),"",IF($H$35="打印版",IFERROR(VLOOKUP((INT((ROW()-5)/9)*9+4+COLUMN()-5)*8-(8-$A10),结果导入!$FN:$FU,8,0),""),IF($H$35="导入版",IF($A10&amp;":"&amp;IFERROR(VLOOKUP((INT((ROW()-5)/9)*9+4+COLUMN()-5)*8-(8-$A10),结果导入!$FN:$FU,8,0),"")=$A10&amp;":","",$A10&amp;":"&amp;VLOOKUP((INT((ROW()-5)/9)*9+4+COLUMN()-5)*8-(8-$A10),结果导入!$FN:$FU,8,0))))),IF($U$3="第九场",IF(OR($H$35="",$H$35="请选择版本"),"",IF($H$35="打印版",IFERROR(VLOOKUP((INT((ROW()-5)/9)*9+4+COLUMN()-5)*8-(8-$A10),结果导入!$GN:$GU,8,0),""),IF($H$35="导入版",IF($A10&amp;":"&amp;IFERROR(VLOOKUP((INT((ROW()-5)/9)*9+4+COLUMN()-5)*8-(8-$A10),结果导入!$GN:$GU,8,0),"")=$A10&amp;":","",$A10&amp;":"&amp;VLOOKUP((INT((ROW()-5)/9)*9+4+COLUMN()-5)*8-(8-$A10),结果导入!$GN:$GU,8,0)))))))))))))))</f>
        <v/>
      </c>
      <c r="K10" s="50">
        <v>5</v>
      </c>
      <c r="L10" s="50">
        <f t="shared" si="1"/>
        <v>5</v>
      </c>
      <c r="M10" s="51" t="str">
        <f ca="1" t="shared" si="2"/>
        <v/>
      </c>
      <c r="N10" s="52" t="str">
        <f ca="1" t="shared" si="3"/>
        <v/>
      </c>
      <c r="O10" s="52" t="str">
        <f ca="1" t="shared" si="4"/>
        <v/>
      </c>
      <c r="P10" s="52" t="str">
        <f ca="1" t="shared" si="5"/>
        <v/>
      </c>
      <c r="Q10" s="52" t="str">
        <f ca="1" t="shared" si="6"/>
        <v/>
      </c>
      <c r="R10" s="52" t="str">
        <f ca="1" t="shared" si="7"/>
        <v/>
      </c>
      <c r="S10" s="52" t="str">
        <f ca="1" t="shared" si="8"/>
        <v/>
      </c>
      <c r="T10" s="52" t="str">
        <f ca="1" t="shared" si="9"/>
        <v/>
      </c>
      <c r="U10" s="59" t="str">
        <f ca="1" t="shared" si="10"/>
        <v/>
      </c>
      <c r="V10" s="50">
        <f t="shared" si="11"/>
        <v>5</v>
      </c>
    </row>
    <row r="11" s="40" customFormat="1" ht="15" spans="1:22">
      <c r="A11" s="50">
        <v>6</v>
      </c>
      <c r="B11" s="51" t="str">
        <f ca="1">IF($U$3="","",IF($U$3="第一场",IF(OR($H$35="",$H$35="请选择版本"),"",IF($H$35="打印版",IFERROR(VLOOKUP((INT((ROW()-5)/9)*9+4+COLUMN()-5)*8-(8-$A11),选手操作!$Q:$R,2,0),""),IF($H$35="导入版",IF($A11&amp;":"&amp;IFERROR(VLOOKUP((INT((ROW()-5)/9)*9+4+COLUMN()-5)*8-(8-$A11),选手操作!$Q:$R,2,0),"")=$A11&amp;":","",$A11&amp;":"&amp;VLOOKUP((INT((ROW()-5)/9)*9+4+COLUMN()-5)*8-(8-$A11),选手操作!$Q:$R,2,0))))),IF($U$3="第二场",IF(OR($H$35="",$H$35="请选择版本"),"",IF($H$35="打印版",IFERROR(VLOOKUP((INT((ROW()-5)/9)*9+4+COLUMN()-5)*8-(8-$A11),结果导入!$N:$U,8,0),""),IF($H$35="导入版",IF($A11&amp;":"&amp;IFERROR(VLOOKUP((INT((ROW()-5)/9)*9+4+COLUMN()-5)*8-(8-$A11),结果导入!$N:$U,8,0),"")=$A11&amp;":","",$A11&amp;":"&amp;VLOOKUP((INT((ROW()-5)/9)*9+4+COLUMN()-5)*8-(8-$A11),结果导入!$N:$U,8,0))))),IF($U$3="第三场",IF(OR($H$35="",$H$35="请选择版本"),"",IF($H$35="打印版",IFERROR(VLOOKUP((INT((ROW()-5)/9)*9+4+COLUMN()-5)*8-(8-$A11),结果导入!$AN:$AU,8,0),""),IF($H$35="导入版",IF($A11&amp;":"&amp;IFERROR(VLOOKUP((INT((ROW()-5)/9)*9+4+COLUMN()-5)*8-(8-$A11),结果导入!$AN:$AU,8,0),"")=$A11&amp;":","",$A11&amp;":"&amp;VLOOKUP((INT((ROW()-5)/9)*9+4+COLUMN()-5)*8-(8-$A11),结果导入!$AN:$AU,8,0))))),IF($U$3="第四场",IF(OR($H$35="",$H$35="请选择版本"),"",IF($H$35="打印版",IFERROR(VLOOKUP((INT((ROW()-5)/9)*9+4+COLUMN()-5)*8-(8-$A11),结果导入!$BN:$BU,8,0),""),IF($H$35="导入版",IF($A11&amp;":"&amp;IFERROR(VLOOKUP((INT((ROW()-5)/9)*9+4+COLUMN()-5)*8-(8-$A11),结果导入!$BN:$BU,8,0),"")=$A11&amp;":","",$A11&amp;":"&amp;VLOOKUP((INT((ROW()-5)/9)*9+4+COLUMN()-5)*8-(8-$A11),结果导入!$BN:$BU,8,0))))),IF($U$3="第五场",IF(OR($H$35="",$H$35="请选择版本"),"",IF($H$35="打印版",IFERROR(VLOOKUP((INT((ROW()-5)/9)*9+4+COLUMN()-5)*8-(8-$A11),结果导入!$CN:$CU,8,0),""),IF($H$35="导入版",IF($A11&amp;":"&amp;IFERROR(VLOOKUP((INT((ROW()-5)/9)*9+4+COLUMN()-5)*8-(8-$A11),结果导入!$CN:$CU,8,0),"")=$A11&amp;":","",$A11&amp;":"&amp;VLOOKUP((INT((ROW()-5)/9)*9+4+COLUMN()-5)*8-(8-$A11),结果导入!$CN:$CU,8,0))))),IF($U$3="第六场",IF(OR($H$35="",$H$35="请选择版本"),"",IF($H$35="打印版",IFERROR(VLOOKUP((INT((ROW()-5)/9)*9+4+COLUMN()-5)*8-(8-$A11),结果导入!$DN:$DU,8,0),""),IF($H$35="导入版",IF($A11&amp;":"&amp;IFERROR(VLOOKUP((INT((ROW()-5)/9)*9+4+COLUMN()-5)*8-(8-$A11),结果导入!$DN:$DU,8,0),"")=$A11&amp;":","",$A11&amp;":"&amp;VLOOKUP((INT((ROW()-5)/9)*9+4+COLUMN()-5)*8-(8-$A11),结果导入!$DN:$DU,8,0))))),IF($U$3="第七场",IF(OR($H$35="",$H$35="请选择版本"),"",IF($H$35="打印版",IFERROR(VLOOKUP((INT((ROW()-5)/9)*9+4+COLUMN()-5)*8-(8-$A11),结果导入!$EN:$EU,8,0),""),IF($H$35="导入版",IF($A11&amp;":"&amp;IFERROR(VLOOKUP((INT((ROW()-5)/9)*9+4+COLUMN()-5)*8-(8-$A11),结果导入!$EN:$EU,8,0),"")=$A11&amp;":","",$A11&amp;":"&amp;VLOOKUP((INT((ROW()-5)/9)*9+4+COLUMN()-5)*8-(8-$A11),结果导入!$EN:$EU,8,0))))),IF($U$3="第八场",IF(OR($H$35="",$H$35="请选择版本"),"",IF($H$35="打印版",IFERROR(VLOOKUP((INT((ROW()-5)/9)*9+4+COLUMN()-5)*8-(8-$A11),结果导入!$FN:$FU,8,0),""),IF($H$35="导入版",IF($A11&amp;":"&amp;IFERROR(VLOOKUP((INT((ROW()-5)/9)*9+4+COLUMN()-5)*8-(8-$A11),结果导入!$FN:$FU,8,0),"")=$A11&amp;":","",$A11&amp;":"&amp;VLOOKUP((INT((ROW()-5)/9)*9+4+COLUMN()-5)*8-(8-$A11),结果导入!$FN:$FU,8,0))))),IF($U$3="第九场",IF(OR($H$35="",$H$35="请选择版本"),"",IF($H$35="打印版",IFERROR(VLOOKUP((INT((ROW()-5)/9)*9+4+COLUMN()-5)*8-(8-$A11),结果导入!$GN:$GU,8,0),""),IF($H$35="导入版",IF($A11&amp;":"&amp;IFERROR(VLOOKUP((INT((ROW()-5)/9)*9+4+COLUMN()-5)*8-(8-$A11),结果导入!$GN:$GU,8,0),"")=$A11&amp;":","",$A11&amp;":"&amp;VLOOKUP((INT((ROW()-5)/9)*9+4+COLUMN()-5)*8-(8-$A11),结果导入!$GN:$GU,8,0)))))))))))))))</f>
        <v/>
      </c>
      <c r="C11" s="52" t="str">
        <f ca="1">IF($U$3="","",IF($U$3="第一场",IF(OR($H$35="",$H$35="请选择版本"),"",IF($H$35="打印版",IFERROR(VLOOKUP((INT((ROW()-5)/9)*9+4+COLUMN()-5)*8-(8-$A11),选手操作!$Q:$R,2,0),""),IF($H$35="导入版",IF($A11&amp;":"&amp;IFERROR(VLOOKUP((INT((ROW()-5)/9)*9+4+COLUMN()-5)*8-(8-$A11),选手操作!$Q:$R,2,0),"")=$A11&amp;":","",$A11&amp;":"&amp;VLOOKUP((INT((ROW()-5)/9)*9+4+COLUMN()-5)*8-(8-$A11),选手操作!$Q:$R,2,0))))),IF($U$3="第二场",IF(OR($H$35="",$H$35="请选择版本"),"",IF($H$35="打印版",IFERROR(VLOOKUP((INT((ROW()-5)/9)*9+4+COLUMN()-5)*8-(8-$A11),结果导入!$N:$U,8,0),""),IF($H$35="导入版",IF($A11&amp;":"&amp;IFERROR(VLOOKUP((INT((ROW()-5)/9)*9+4+COLUMN()-5)*8-(8-$A11),结果导入!$N:$U,8,0),"")=$A11&amp;":","",$A11&amp;":"&amp;VLOOKUP((INT((ROW()-5)/9)*9+4+COLUMN()-5)*8-(8-$A11),结果导入!$N:$U,8,0))))),IF($U$3="第三场",IF(OR($H$35="",$H$35="请选择版本"),"",IF($H$35="打印版",IFERROR(VLOOKUP((INT((ROW()-5)/9)*9+4+COLUMN()-5)*8-(8-$A11),结果导入!$AN:$AU,8,0),""),IF($H$35="导入版",IF($A11&amp;":"&amp;IFERROR(VLOOKUP((INT((ROW()-5)/9)*9+4+COLUMN()-5)*8-(8-$A11),结果导入!$AN:$AU,8,0),"")=$A11&amp;":","",$A11&amp;":"&amp;VLOOKUP((INT((ROW()-5)/9)*9+4+COLUMN()-5)*8-(8-$A11),结果导入!$AN:$AU,8,0))))),IF($U$3="第四场",IF(OR($H$35="",$H$35="请选择版本"),"",IF($H$35="打印版",IFERROR(VLOOKUP((INT((ROW()-5)/9)*9+4+COLUMN()-5)*8-(8-$A11),结果导入!$BN:$BU,8,0),""),IF($H$35="导入版",IF($A11&amp;":"&amp;IFERROR(VLOOKUP((INT((ROW()-5)/9)*9+4+COLUMN()-5)*8-(8-$A11),结果导入!$BN:$BU,8,0),"")=$A11&amp;":","",$A11&amp;":"&amp;VLOOKUP((INT((ROW()-5)/9)*9+4+COLUMN()-5)*8-(8-$A11),结果导入!$BN:$BU,8,0))))),IF($U$3="第五场",IF(OR($H$35="",$H$35="请选择版本"),"",IF($H$35="打印版",IFERROR(VLOOKUP((INT((ROW()-5)/9)*9+4+COLUMN()-5)*8-(8-$A11),结果导入!$CN:$CU,8,0),""),IF($H$35="导入版",IF($A11&amp;":"&amp;IFERROR(VLOOKUP((INT((ROW()-5)/9)*9+4+COLUMN()-5)*8-(8-$A11),结果导入!$CN:$CU,8,0),"")=$A11&amp;":","",$A11&amp;":"&amp;VLOOKUP((INT((ROW()-5)/9)*9+4+COLUMN()-5)*8-(8-$A11),结果导入!$CN:$CU,8,0))))),IF($U$3="第六场",IF(OR($H$35="",$H$35="请选择版本"),"",IF($H$35="打印版",IFERROR(VLOOKUP((INT((ROW()-5)/9)*9+4+COLUMN()-5)*8-(8-$A11),结果导入!$DN:$DU,8,0),""),IF($H$35="导入版",IF($A11&amp;":"&amp;IFERROR(VLOOKUP((INT((ROW()-5)/9)*9+4+COLUMN()-5)*8-(8-$A11),结果导入!$DN:$DU,8,0),"")=$A11&amp;":","",$A11&amp;":"&amp;VLOOKUP((INT((ROW()-5)/9)*9+4+COLUMN()-5)*8-(8-$A11),结果导入!$DN:$DU,8,0))))),IF($U$3="第七场",IF(OR($H$35="",$H$35="请选择版本"),"",IF($H$35="打印版",IFERROR(VLOOKUP((INT((ROW()-5)/9)*9+4+COLUMN()-5)*8-(8-$A11),结果导入!$EN:$EU,8,0),""),IF($H$35="导入版",IF($A11&amp;":"&amp;IFERROR(VLOOKUP((INT((ROW()-5)/9)*9+4+COLUMN()-5)*8-(8-$A11),结果导入!$EN:$EU,8,0),"")=$A11&amp;":","",$A11&amp;":"&amp;VLOOKUP((INT((ROW()-5)/9)*9+4+COLUMN()-5)*8-(8-$A11),结果导入!$EN:$EU,8,0))))),IF($U$3="第八场",IF(OR($H$35="",$H$35="请选择版本"),"",IF($H$35="打印版",IFERROR(VLOOKUP((INT((ROW()-5)/9)*9+4+COLUMN()-5)*8-(8-$A11),结果导入!$FN:$FU,8,0),""),IF($H$35="导入版",IF($A11&amp;":"&amp;IFERROR(VLOOKUP((INT((ROW()-5)/9)*9+4+COLUMN()-5)*8-(8-$A11),结果导入!$FN:$FU,8,0),"")=$A11&amp;":","",$A11&amp;":"&amp;VLOOKUP((INT((ROW()-5)/9)*9+4+COLUMN()-5)*8-(8-$A11),结果导入!$FN:$FU,8,0))))),IF($U$3="第九场",IF(OR($H$35="",$H$35="请选择版本"),"",IF($H$35="打印版",IFERROR(VLOOKUP((INT((ROW()-5)/9)*9+4+COLUMN()-5)*8-(8-$A11),结果导入!$GN:$GU,8,0),""),IF($H$35="导入版",IF($A11&amp;":"&amp;IFERROR(VLOOKUP((INT((ROW()-5)/9)*9+4+COLUMN()-5)*8-(8-$A11),结果导入!$GN:$GU,8,0),"")=$A11&amp;":","",$A11&amp;":"&amp;VLOOKUP((INT((ROW()-5)/9)*9+4+COLUMN()-5)*8-(8-$A11),结果导入!$GN:$GU,8,0)))))))))))))))</f>
        <v/>
      </c>
      <c r="D11" s="52" t="str">
        <f ca="1">IF($U$3="","",IF($U$3="第一场",IF(OR($H$35="",$H$35="请选择版本"),"",IF($H$35="打印版",IFERROR(VLOOKUP((INT((ROW()-5)/9)*9+4+COLUMN()-5)*8-(8-$A11),选手操作!$Q:$R,2,0),""),IF($H$35="导入版",IF($A11&amp;":"&amp;IFERROR(VLOOKUP((INT((ROW()-5)/9)*9+4+COLUMN()-5)*8-(8-$A11),选手操作!$Q:$R,2,0),"")=$A11&amp;":","",$A11&amp;":"&amp;VLOOKUP((INT((ROW()-5)/9)*9+4+COLUMN()-5)*8-(8-$A11),选手操作!$Q:$R,2,0))))),IF($U$3="第二场",IF(OR($H$35="",$H$35="请选择版本"),"",IF($H$35="打印版",IFERROR(VLOOKUP((INT((ROW()-5)/9)*9+4+COLUMN()-5)*8-(8-$A11),结果导入!$N:$U,8,0),""),IF($H$35="导入版",IF($A11&amp;":"&amp;IFERROR(VLOOKUP((INT((ROW()-5)/9)*9+4+COLUMN()-5)*8-(8-$A11),结果导入!$N:$U,8,0),"")=$A11&amp;":","",$A11&amp;":"&amp;VLOOKUP((INT((ROW()-5)/9)*9+4+COLUMN()-5)*8-(8-$A11),结果导入!$N:$U,8,0))))),IF($U$3="第三场",IF(OR($H$35="",$H$35="请选择版本"),"",IF($H$35="打印版",IFERROR(VLOOKUP((INT((ROW()-5)/9)*9+4+COLUMN()-5)*8-(8-$A11),结果导入!$AN:$AU,8,0),""),IF($H$35="导入版",IF($A11&amp;":"&amp;IFERROR(VLOOKUP((INT((ROW()-5)/9)*9+4+COLUMN()-5)*8-(8-$A11),结果导入!$AN:$AU,8,0),"")=$A11&amp;":","",$A11&amp;":"&amp;VLOOKUP((INT((ROW()-5)/9)*9+4+COLUMN()-5)*8-(8-$A11),结果导入!$AN:$AU,8,0))))),IF($U$3="第四场",IF(OR($H$35="",$H$35="请选择版本"),"",IF($H$35="打印版",IFERROR(VLOOKUP((INT((ROW()-5)/9)*9+4+COLUMN()-5)*8-(8-$A11),结果导入!$BN:$BU,8,0),""),IF($H$35="导入版",IF($A11&amp;":"&amp;IFERROR(VLOOKUP((INT((ROW()-5)/9)*9+4+COLUMN()-5)*8-(8-$A11),结果导入!$BN:$BU,8,0),"")=$A11&amp;":","",$A11&amp;":"&amp;VLOOKUP((INT((ROW()-5)/9)*9+4+COLUMN()-5)*8-(8-$A11),结果导入!$BN:$BU,8,0))))),IF($U$3="第五场",IF(OR($H$35="",$H$35="请选择版本"),"",IF($H$35="打印版",IFERROR(VLOOKUP((INT((ROW()-5)/9)*9+4+COLUMN()-5)*8-(8-$A11),结果导入!$CN:$CU,8,0),""),IF($H$35="导入版",IF($A11&amp;":"&amp;IFERROR(VLOOKUP((INT((ROW()-5)/9)*9+4+COLUMN()-5)*8-(8-$A11),结果导入!$CN:$CU,8,0),"")=$A11&amp;":","",$A11&amp;":"&amp;VLOOKUP((INT((ROW()-5)/9)*9+4+COLUMN()-5)*8-(8-$A11),结果导入!$CN:$CU,8,0))))),IF($U$3="第六场",IF(OR($H$35="",$H$35="请选择版本"),"",IF($H$35="打印版",IFERROR(VLOOKUP((INT((ROW()-5)/9)*9+4+COLUMN()-5)*8-(8-$A11),结果导入!$DN:$DU,8,0),""),IF($H$35="导入版",IF($A11&amp;":"&amp;IFERROR(VLOOKUP((INT((ROW()-5)/9)*9+4+COLUMN()-5)*8-(8-$A11),结果导入!$DN:$DU,8,0),"")=$A11&amp;":","",$A11&amp;":"&amp;VLOOKUP((INT((ROW()-5)/9)*9+4+COLUMN()-5)*8-(8-$A11),结果导入!$DN:$DU,8,0))))),IF($U$3="第七场",IF(OR($H$35="",$H$35="请选择版本"),"",IF($H$35="打印版",IFERROR(VLOOKUP((INT((ROW()-5)/9)*9+4+COLUMN()-5)*8-(8-$A11),结果导入!$EN:$EU,8,0),""),IF($H$35="导入版",IF($A11&amp;":"&amp;IFERROR(VLOOKUP((INT((ROW()-5)/9)*9+4+COLUMN()-5)*8-(8-$A11),结果导入!$EN:$EU,8,0),"")=$A11&amp;":","",$A11&amp;":"&amp;VLOOKUP((INT((ROW()-5)/9)*9+4+COLUMN()-5)*8-(8-$A11),结果导入!$EN:$EU,8,0))))),IF($U$3="第八场",IF(OR($H$35="",$H$35="请选择版本"),"",IF($H$35="打印版",IFERROR(VLOOKUP((INT((ROW()-5)/9)*9+4+COLUMN()-5)*8-(8-$A11),结果导入!$FN:$FU,8,0),""),IF($H$35="导入版",IF($A11&amp;":"&amp;IFERROR(VLOOKUP((INT((ROW()-5)/9)*9+4+COLUMN()-5)*8-(8-$A11),结果导入!$FN:$FU,8,0),"")=$A11&amp;":","",$A11&amp;":"&amp;VLOOKUP((INT((ROW()-5)/9)*9+4+COLUMN()-5)*8-(8-$A11),结果导入!$FN:$FU,8,0))))),IF($U$3="第九场",IF(OR($H$35="",$H$35="请选择版本"),"",IF($H$35="打印版",IFERROR(VLOOKUP((INT((ROW()-5)/9)*9+4+COLUMN()-5)*8-(8-$A11),结果导入!$GN:$GU,8,0),""),IF($H$35="导入版",IF($A11&amp;":"&amp;IFERROR(VLOOKUP((INT((ROW()-5)/9)*9+4+COLUMN()-5)*8-(8-$A11),结果导入!$GN:$GU,8,0),"")=$A11&amp;":","",$A11&amp;":"&amp;VLOOKUP((INT((ROW()-5)/9)*9+4+COLUMN()-5)*8-(8-$A11),结果导入!$GN:$GU,8,0)))))))))))))))</f>
        <v/>
      </c>
      <c r="E11" s="52" t="str">
        <f ca="1">IF($U$3="","",IF($U$3="第一场",IF(OR($H$35="",$H$35="请选择版本"),"",IF($H$35="打印版",IFERROR(VLOOKUP((INT((ROW()-5)/9)*9+4+COLUMN()-5)*8-(8-$A11),选手操作!$Q:$R,2,0),""),IF($H$35="导入版",IF($A11&amp;":"&amp;IFERROR(VLOOKUP((INT((ROW()-5)/9)*9+4+COLUMN()-5)*8-(8-$A11),选手操作!$Q:$R,2,0),"")=$A11&amp;":","",$A11&amp;":"&amp;VLOOKUP((INT((ROW()-5)/9)*9+4+COLUMN()-5)*8-(8-$A11),选手操作!$Q:$R,2,0))))),IF($U$3="第二场",IF(OR($H$35="",$H$35="请选择版本"),"",IF($H$35="打印版",IFERROR(VLOOKUP((INT((ROW()-5)/9)*9+4+COLUMN()-5)*8-(8-$A11),结果导入!$N:$U,8,0),""),IF($H$35="导入版",IF($A11&amp;":"&amp;IFERROR(VLOOKUP((INT((ROW()-5)/9)*9+4+COLUMN()-5)*8-(8-$A11),结果导入!$N:$U,8,0),"")=$A11&amp;":","",$A11&amp;":"&amp;VLOOKUP((INT((ROW()-5)/9)*9+4+COLUMN()-5)*8-(8-$A11),结果导入!$N:$U,8,0))))),IF($U$3="第三场",IF(OR($H$35="",$H$35="请选择版本"),"",IF($H$35="打印版",IFERROR(VLOOKUP((INT((ROW()-5)/9)*9+4+COLUMN()-5)*8-(8-$A11),结果导入!$AN:$AU,8,0),""),IF($H$35="导入版",IF($A11&amp;":"&amp;IFERROR(VLOOKUP((INT((ROW()-5)/9)*9+4+COLUMN()-5)*8-(8-$A11),结果导入!$AN:$AU,8,0),"")=$A11&amp;":","",$A11&amp;":"&amp;VLOOKUP((INT((ROW()-5)/9)*9+4+COLUMN()-5)*8-(8-$A11),结果导入!$AN:$AU,8,0))))),IF($U$3="第四场",IF(OR($H$35="",$H$35="请选择版本"),"",IF($H$35="打印版",IFERROR(VLOOKUP((INT((ROW()-5)/9)*9+4+COLUMN()-5)*8-(8-$A11),结果导入!$BN:$BU,8,0),""),IF($H$35="导入版",IF($A11&amp;":"&amp;IFERROR(VLOOKUP((INT((ROW()-5)/9)*9+4+COLUMN()-5)*8-(8-$A11),结果导入!$BN:$BU,8,0),"")=$A11&amp;":","",$A11&amp;":"&amp;VLOOKUP((INT((ROW()-5)/9)*9+4+COLUMN()-5)*8-(8-$A11),结果导入!$BN:$BU,8,0))))),IF($U$3="第五场",IF(OR($H$35="",$H$35="请选择版本"),"",IF($H$35="打印版",IFERROR(VLOOKUP((INT((ROW()-5)/9)*9+4+COLUMN()-5)*8-(8-$A11),结果导入!$CN:$CU,8,0),""),IF($H$35="导入版",IF($A11&amp;":"&amp;IFERROR(VLOOKUP((INT((ROW()-5)/9)*9+4+COLUMN()-5)*8-(8-$A11),结果导入!$CN:$CU,8,0),"")=$A11&amp;":","",$A11&amp;":"&amp;VLOOKUP((INT((ROW()-5)/9)*9+4+COLUMN()-5)*8-(8-$A11),结果导入!$CN:$CU,8,0))))),IF($U$3="第六场",IF(OR($H$35="",$H$35="请选择版本"),"",IF($H$35="打印版",IFERROR(VLOOKUP((INT((ROW()-5)/9)*9+4+COLUMN()-5)*8-(8-$A11),结果导入!$DN:$DU,8,0),""),IF($H$35="导入版",IF($A11&amp;":"&amp;IFERROR(VLOOKUP((INT((ROW()-5)/9)*9+4+COLUMN()-5)*8-(8-$A11),结果导入!$DN:$DU,8,0),"")=$A11&amp;":","",$A11&amp;":"&amp;VLOOKUP((INT((ROW()-5)/9)*9+4+COLUMN()-5)*8-(8-$A11),结果导入!$DN:$DU,8,0))))),IF($U$3="第七场",IF(OR($H$35="",$H$35="请选择版本"),"",IF($H$35="打印版",IFERROR(VLOOKUP((INT((ROW()-5)/9)*9+4+COLUMN()-5)*8-(8-$A11),结果导入!$EN:$EU,8,0),""),IF($H$35="导入版",IF($A11&amp;":"&amp;IFERROR(VLOOKUP((INT((ROW()-5)/9)*9+4+COLUMN()-5)*8-(8-$A11),结果导入!$EN:$EU,8,0),"")=$A11&amp;":","",$A11&amp;":"&amp;VLOOKUP((INT((ROW()-5)/9)*9+4+COLUMN()-5)*8-(8-$A11),结果导入!$EN:$EU,8,0))))),IF($U$3="第八场",IF(OR($H$35="",$H$35="请选择版本"),"",IF($H$35="打印版",IFERROR(VLOOKUP((INT((ROW()-5)/9)*9+4+COLUMN()-5)*8-(8-$A11),结果导入!$FN:$FU,8,0),""),IF($H$35="导入版",IF($A11&amp;":"&amp;IFERROR(VLOOKUP((INT((ROW()-5)/9)*9+4+COLUMN()-5)*8-(8-$A11),结果导入!$FN:$FU,8,0),"")=$A11&amp;":","",$A11&amp;":"&amp;VLOOKUP((INT((ROW()-5)/9)*9+4+COLUMN()-5)*8-(8-$A11),结果导入!$FN:$FU,8,0))))),IF($U$3="第九场",IF(OR($H$35="",$H$35="请选择版本"),"",IF($H$35="打印版",IFERROR(VLOOKUP((INT((ROW()-5)/9)*9+4+COLUMN()-5)*8-(8-$A11),结果导入!$GN:$GU,8,0),""),IF($H$35="导入版",IF($A11&amp;":"&amp;IFERROR(VLOOKUP((INT((ROW()-5)/9)*9+4+COLUMN()-5)*8-(8-$A11),结果导入!$GN:$GU,8,0),"")=$A11&amp;":","",$A11&amp;":"&amp;VLOOKUP((INT((ROW()-5)/9)*9+4+COLUMN()-5)*8-(8-$A11),结果导入!$GN:$GU,8,0)))))))))))))))</f>
        <v/>
      </c>
      <c r="F11" s="52" t="str">
        <f ca="1">IF($U$3="","",IF($U$3="第一场",IF(OR($H$35="",$H$35="请选择版本"),"",IF($H$35="打印版",IFERROR(VLOOKUP((INT((ROW()-5)/9)*9+4+COLUMN()-5)*8-(8-$A11),选手操作!$Q:$R,2,0),""),IF($H$35="导入版",IF($A11&amp;":"&amp;IFERROR(VLOOKUP((INT((ROW()-5)/9)*9+4+COLUMN()-5)*8-(8-$A11),选手操作!$Q:$R,2,0),"")=$A11&amp;":","",$A11&amp;":"&amp;VLOOKUP((INT((ROW()-5)/9)*9+4+COLUMN()-5)*8-(8-$A11),选手操作!$Q:$R,2,0))))),IF($U$3="第二场",IF(OR($H$35="",$H$35="请选择版本"),"",IF($H$35="打印版",IFERROR(VLOOKUP((INT((ROW()-5)/9)*9+4+COLUMN()-5)*8-(8-$A11),结果导入!$N:$U,8,0),""),IF($H$35="导入版",IF($A11&amp;":"&amp;IFERROR(VLOOKUP((INT((ROW()-5)/9)*9+4+COLUMN()-5)*8-(8-$A11),结果导入!$N:$U,8,0),"")=$A11&amp;":","",$A11&amp;":"&amp;VLOOKUP((INT((ROW()-5)/9)*9+4+COLUMN()-5)*8-(8-$A11),结果导入!$N:$U,8,0))))),IF($U$3="第三场",IF(OR($H$35="",$H$35="请选择版本"),"",IF($H$35="打印版",IFERROR(VLOOKUP((INT((ROW()-5)/9)*9+4+COLUMN()-5)*8-(8-$A11),结果导入!$AN:$AU,8,0),""),IF($H$35="导入版",IF($A11&amp;":"&amp;IFERROR(VLOOKUP((INT((ROW()-5)/9)*9+4+COLUMN()-5)*8-(8-$A11),结果导入!$AN:$AU,8,0),"")=$A11&amp;":","",$A11&amp;":"&amp;VLOOKUP((INT((ROW()-5)/9)*9+4+COLUMN()-5)*8-(8-$A11),结果导入!$AN:$AU,8,0))))),IF($U$3="第四场",IF(OR($H$35="",$H$35="请选择版本"),"",IF($H$35="打印版",IFERROR(VLOOKUP((INT((ROW()-5)/9)*9+4+COLUMN()-5)*8-(8-$A11),结果导入!$BN:$BU,8,0),""),IF($H$35="导入版",IF($A11&amp;":"&amp;IFERROR(VLOOKUP((INT((ROW()-5)/9)*9+4+COLUMN()-5)*8-(8-$A11),结果导入!$BN:$BU,8,0),"")=$A11&amp;":","",$A11&amp;":"&amp;VLOOKUP((INT((ROW()-5)/9)*9+4+COLUMN()-5)*8-(8-$A11),结果导入!$BN:$BU,8,0))))),IF($U$3="第五场",IF(OR($H$35="",$H$35="请选择版本"),"",IF($H$35="打印版",IFERROR(VLOOKUP((INT((ROW()-5)/9)*9+4+COLUMN()-5)*8-(8-$A11),结果导入!$CN:$CU,8,0),""),IF($H$35="导入版",IF($A11&amp;":"&amp;IFERROR(VLOOKUP((INT((ROW()-5)/9)*9+4+COLUMN()-5)*8-(8-$A11),结果导入!$CN:$CU,8,0),"")=$A11&amp;":","",$A11&amp;":"&amp;VLOOKUP((INT((ROW()-5)/9)*9+4+COLUMN()-5)*8-(8-$A11),结果导入!$CN:$CU,8,0))))),IF($U$3="第六场",IF(OR($H$35="",$H$35="请选择版本"),"",IF($H$35="打印版",IFERROR(VLOOKUP((INT((ROW()-5)/9)*9+4+COLUMN()-5)*8-(8-$A11),结果导入!$DN:$DU,8,0),""),IF($H$35="导入版",IF($A11&amp;":"&amp;IFERROR(VLOOKUP((INT((ROW()-5)/9)*9+4+COLUMN()-5)*8-(8-$A11),结果导入!$DN:$DU,8,0),"")=$A11&amp;":","",$A11&amp;":"&amp;VLOOKUP((INT((ROW()-5)/9)*9+4+COLUMN()-5)*8-(8-$A11),结果导入!$DN:$DU,8,0))))),IF($U$3="第七场",IF(OR($H$35="",$H$35="请选择版本"),"",IF($H$35="打印版",IFERROR(VLOOKUP((INT((ROW()-5)/9)*9+4+COLUMN()-5)*8-(8-$A11),结果导入!$EN:$EU,8,0),""),IF($H$35="导入版",IF($A11&amp;":"&amp;IFERROR(VLOOKUP((INT((ROW()-5)/9)*9+4+COLUMN()-5)*8-(8-$A11),结果导入!$EN:$EU,8,0),"")=$A11&amp;":","",$A11&amp;":"&amp;VLOOKUP((INT((ROW()-5)/9)*9+4+COLUMN()-5)*8-(8-$A11),结果导入!$EN:$EU,8,0))))),IF($U$3="第八场",IF(OR($H$35="",$H$35="请选择版本"),"",IF($H$35="打印版",IFERROR(VLOOKUP((INT((ROW()-5)/9)*9+4+COLUMN()-5)*8-(8-$A11),结果导入!$FN:$FU,8,0),""),IF($H$35="导入版",IF($A11&amp;":"&amp;IFERROR(VLOOKUP((INT((ROW()-5)/9)*9+4+COLUMN()-5)*8-(8-$A11),结果导入!$FN:$FU,8,0),"")=$A11&amp;":","",$A11&amp;":"&amp;VLOOKUP((INT((ROW()-5)/9)*9+4+COLUMN()-5)*8-(8-$A11),结果导入!$FN:$FU,8,0))))),IF($U$3="第九场",IF(OR($H$35="",$H$35="请选择版本"),"",IF($H$35="打印版",IFERROR(VLOOKUP((INT((ROW()-5)/9)*9+4+COLUMN()-5)*8-(8-$A11),结果导入!$GN:$GU,8,0),""),IF($H$35="导入版",IF($A11&amp;":"&amp;IFERROR(VLOOKUP((INT((ROW()-5)/9)*9+4+COLUMN()-5)*8-(8-$A11),结果导入!$GN:$GU,8,0),"")=$A11&amp;":","",$A11&amp;":"&amp;VLOOKUP((INT((ROW()-5)/9)*9+4+COLUMN()-5)*8-(8-$A11),结果导入!$GN:$GU,8,0)))))))))))))))</f>
        <v/>
      </c>
      <c r="G11" s="52" t="str">
        <f ca="1">IF($U$3="","",IF($U$3="第一场",IF(OR($H$35="",$H$35="请选择版本"),"",IF($H$35="打印版",IFERROR(VLOOKUP((INT((ROW()-5)/9)*9+4+COLUMN()-5)*8-(8-$A11),选手操作!$Q:$R,2,0),""),IF($H$35="导入版",IF($A11&amp;":"&amp;IFERROR(VLOOKUP((INT((ROW()-5)/9)*9+4+COLUMN()-5)*8-(8-$A11),选手操作!$Q:$R,2,0),"")=$A11&amp;":","",$A11&amp;":"&amp;VLOOKUP((INT((ROW()-5)/9)*9+4+COLUMN()-5)*8-(8-$A11),选手操作!$Q:$R,2,0))))),IF($U$3="第二场",IF(OR($H$35="",$H$35="请选择版本"),"",IF($H$35="打印版",IFERROR(VLOOKUP((INT((ROW()-5)/9)*9+4+COLUMN()-5)*8-(8-$A11),结果导入!$N:$U,8,0),""),IF($H$35="导入版",IF($A11&amp;":"&amp;IFERROR(VLOOKUP((INT((ROW()-5)/9)*9+4+COLUMN()-5)*8-(8-$A11),结果导入!$N:$U,8,0),"")=$A11&amp;":","",$A11&amp;":"&amp;VLOOKUP((INT((ROW()-5)/9)*9+4+COLUMN()-5)*8-(8-$A11),结果导入!$N:$U,8,0))))),IF($U$3="第三场",IF(OR($H$35="",$H$35="请选择版本"),"",IF($H$35="打印版",IFERROR(VLOOKUP((INT((ROW()-5)/9)*9+4+COLUMN()-5)*8-(8-$A11),结果导入!$AN:$AU,8,0),""),IF($H$35="导入版",IF($A11&amp;":"&amp;IFERROR(VLOOKUP((INT((ROW()-5)/9)*9+4+COLUMN()-5)*8-(8-$A11),结果导入!$AN:$AU,8,0),"")=$A11&amp;":","",$A11&amp;":"&amp;VLOOKUP((INT((ROW()-5)/9)*9+4+COLUMN()-5)*8-(8-$A11),结果导入!$AN:$AU,8,0))))),IF($U$3="第四场",IF(OR($H$35="",$H$35="请选择版本"),"",IF($H$35="打印版",IFERROR(VLOOKUP((INT((ROW()-5)/9)*9+4+COLUMN()-5)*8-(8-$A11),结果导入!$BN:$BU,8,0),""),IF($H$35="导入版",IF($A11&amp;":"&amp;IFERROR(VLOOKUP((INT((ROW()-5)/9)*9+4+COLUMN()-5)*8-(8-$A11),结果导入!$BN:$BU,8,0),"")=$A11&amp;":","",$A11&amp;":"&amp;VLOOKUP((INT((ROW()-5)/9)*9+4+COLUMN()-5)*8-(8-$A11),结果导入!$BN:$BU,8,0))))),IF($U$3="第五场",IF(OR($H$35="",$H$35="请选择版本"),"",IF($H$35="打印版",IFERROR(VLOOKUP((INT((ROW()-5)/9)*9+4+COLUMN()-5)*8-(8-$A11),结果导入!$CN:$CU,8,0),""),IF($H$35="导入版",IF($A11&amp;":"&amp;IFERROR(VLOOKUP((INT((ROW()-5)/9)*9+4+COLUMN()-5)*8-(8-$A11),结果导入!$CN:$CU,8,0),"")=$A11&amp;":","",$A11&amp;":"&amp;VLOOKUP((INT((ROW()-5)/9)*9+4+COLUMN()-5)*8-(8-$A11),结果导入!$CN:$CU,8,0))))),IF($U$3="第六场",IF(OR($H$35="",$H$35="请选择版本"),"",IF($H$35="打印版",IFERROR(VLOOKUP((INT((ROW()-5)/9)*9+4+COLUMN()-5)*8-(8-$A11),结果导入!$DN:$DU,8,0),""),IF($H$35="导入版",IF($A11&amp;":"&amp;IFERROR(VLOOKUP((INT((ROW()-5)/9)*9+4+COLUMN()-5)*8-(8-$A11),结果导入!$DN:$DU,8,0),"")=$A11&amp;":","",$A11&amp;":"&amp;VLOOKUP((INT((ROW()-5)/9)*9+4+COLUMN()-5)*8-(8-$A11),结果导入!$DN:$DU,8,0))))),IF($U$3="第七场",IF(OR($H$35="",$H$35="请选择版本"),"",IF($H$35="打印版",IFERROR(VLOOKUP((INT((ROW()-5)/9)*9+4+COLUMN()-5)*8-(8-$A11),结果导入!$EN:$EU,8,0),""),IF($H$35="导入版",IF($A11&amp;":"&amp;IFERROR(VLOOKUP((INT((ROW()-5)/9)*9+4+COLUMN()-5)*8-(8-$A11),结果导入!$EN:$EU,8,0),"")=$A11&amp;":","",$A11&amp;":"&amp;VLOOKUP((INT((ROW()-5)/9)*9+4+COLUMN()-5)*8-(8-$A11),结果导入!$EN:$EU,8,0))))),IF($U$3="第八场",IF(OR($H$35="",$H$35="请选择版本"),"",IF($H$35="打印版",IFERROR(VLOOKUP((INT((ROW()-5)/9)*9+4+COLUMN()-5)*8-(8-$A11),结果导入!$FN:$FU,8,0),""),IF($H$35="导入版",IF($A11&amp;":"&amp;IFERROR(VLOOKUP((INT((ROW()-5)/9)*9+4+COLUMN()-5)*8-(8-$A11),结果导入!$FN:$FU,8,0),"")=$A11&amp;":","",$A11&amp;":"&amp;VLOOKUP((INT((ROW()-5)/9)*9+4+COLUMN()-5)*8-(8-$A11),结果导入!$FN:$FU,8,0))))),IF($U$3="第九场",IF(OR($H$35="",$H$35="请选择版本"),"",IF($H$35="打印版",IFERROR(VLOOKUP((INT((ROW()-5)/9)*9+4+COLUMN()-5)*8-(8-$A11),结果导入!$GN:$GU,8,0),""),IF($H$35="导入版",IF($A11&amp;":"&amp;IFERROR(VLOOKUP((INT((ROW()-5)/9)*9+4+COLUMN()-5)*8-(8-$A11),结果导入!$GN:$GU,8,0),"")=$A11&amp;":","",$A11&amp;":"&amp;VLOOKUP((INT((ROW()-5)/9)*9+4+COLUMN()-5)*8-(8-$A11),结果导入!$GN:$GU,8,0)))))))))))))))</f>
        <v/>
      </c>
      <c r="H11" s="52" t="str">
        <f ca="1">IF($U$3="","",IF($U$3="第一场",IF(OR($H$35="",$H$35="请选择版本"),"",IF($H$35="打印版",IFERROR(VLOOKUP((INT((ROW()-5)/9)*9+4+COLUMN()-5)*8-(8-$A11),选手操作!$Q:$R,2,0),""),IF($H$35="导入版",IF($A11&amp;":"&amp;IFERROR(VLOOKUP((INT((ROW()-5)/9)*9+4+COLUMN()-5)*8-(8-$A11),选手操作!$Q:$R,2,0),"")=$A11&amp;":","",$A11&amp;":"&amp;VLOOKUP((INT((ROW()-5)/9)*9+4+COLUMN()-5)*8-(8-$A11),选手操作!$Q:$R,2,0))))),IF($U$3="第二场",IF(OR($H$35="",$H$35="请选择版本"),"",IF($H$35="打印版",IFERROR(VLOOKUP((INT((ROW()-5)/9)*9+4+COLUMN()-5)*8-(8-$A11),结果导入!$N:$U,8,0),""),IF($H$35="导入版",IF($A11&amp;":"&amp;IFERROR(VLOOKUP((INT((ROW()-5)/9)*9+4+COLUMN()-5)*8-(8-$A11),结果导入!$N:$U,8,0),"")=$A11&amp;":","",$A11&amp;":"&amp;VLOOKUP((INT((ROW()-5)/9)*9+4+COLUMN()-5)*8-(8-$A11),结果导入!$N:$U,8,0))))),IF($U$3="第三场",IF(OR($H$35="",$H$35="请选择版本"),"",IF($H$35="打印版",IFERROR(VLOOKUP((INT((ROW()-5)/9)*9+4+COLUMN()-5)*8-(8-$A11),结果导入!$AN:$AU,8,0),""),IF($H$35="导入版",IF($A11&amp;":"&amp;IFERROR(VLOOKUP((INT((ROW()-5)/9)*9+4+COLUMN()-5)*8-(8-$A11),结果导入!$AN:$AU,8,0),"")=$A11&amp;":","",$A11&amp;":"&amp;VLOOKUP((INT((ROW()-5)/9)*9+4+COLUMN()-5)*8-(8-$A11),结果导入!$AN:$AU,8,0))))),IF($U$3="第四场",IF(OR($H$35="",$H$35="请选择版本"),"",IF($H$35="打印版",IFERROR(VLOOKUP((INT((ROW()-5)/9)*9+4+COLUMN()-5)*8-(8-$A11),结果导入!$BN:$BU,8,0),""),IF($H$35="导入版",IF($A11&amp;":"&amp;IFERROR(VLOOKUP((INT((ROW()-5)/9)*9+4+COLUMN()-5)*8-(8-$A11),结果导入!$BN:$BU,8,0),"")=$A11&amp;":","",$A11&amp;":"&amp;VLOOKUP((INT((ROW()-5)/9)*9+4+COLUMN()-5)*8-(8-$A11),结果导入!$BN:$BU,8,0))))),IF($U$3="第五场",IF(OR($H$35="",$H$35="请选择版本"),"",IF($H$35="打印版",IFERROR(VLOOKUP((INT((ROW()-5)/9)*9+4+COLUMN()-5)*8-(8-$A11),结果导入!$CN:$CU,8,0),""),IF($H$35="导入版",IF($A11&amp;":"&amp;IFERROR(VLOOKUP((INT((ROW()-5)/9)*9+4+COLUMN()-5)*8-(8-$A11),结果导入!$CN:$CU,8,0),"")=$A11&amp;":","",$A11&amp;":"&amp;VLOOKUP((INT((ROW()-5)/9)*9+4+COLUMN()-5)*8-(8-$A11),结果导入!$CN:$CU,8,0))))),IF($U$3="第六场",IF(OR($H$35="",$H$35="请选择版本"),"",IF($H$35="打印版",IFERROR(VLOOKUP((INT((ROW()-5)/9)*9+4+COLUMN()-5)*8-(8-$A11),结果导入!$DN:$DU,8,0),""),IF($H$35="导入版",IF($A11&amp;":"&amp;IFERROR(VLOOKUP((INT((ROW()-5)/9)*9+4+COLUMN()-5)*8-(8-$A11),结果导入!$DN:$DU,8,0),"")=$A11&amp;":","",$A11&amp;":"&amp;VLOOKUP((INT((ROW()-5)/9)*9+4+COLUMN()-5)*8-(8-$A11),结果导入!$DN:$DU,8,0))))),IF($U$3="第七场",IF(OR($H$35="",$H$35="请选择版本"),"",IF($H$35="打印版",IFERROR(VLOOKUP((INT((ROW()-5)/9)*9+4+COLUMN()-5)*8-(8-$A11),结果导入!$EN:$EU,8,0),""),IF($H$35="导入版",IF($A11&amp;":"&amp;IFERROR(VLOOKUP((INT((ROW()-5)/9)*9+4+COLUMN()-5)*8-(8-$A11),结果导入!$EN:$EU,8,0),"")=$A11&amp;":","",$A11&amp;":"&amp;VLOOKUP((INT((ROW()-5)/9)*9+4+COLUMN()-5)*8-(8-$A11),结果导入!$EN:$EU,8,0))))),IF($U$3="第八场",IF(OR($H$35="",$H$35="请选择版本"),"",IF($H$35="打印版",IFERROR(VLOOKUP((INT((ROW()-5)/9)*9+4+COLUMN()-5)*8-(8-$A11),结果导入!$FN:$FU,8,0),""),IF($H$35="导入版",IF($A11&amp;":"&amp;IFERROR(VLOOKUP((INT((ROW()-5)/9)*9+4+COLUMN()-5)*8-(8-$A11),结果导入!$FN:$FU,8,0),"")=$A11&amp;":","",$A11&amp;":"&amp;VLOOKUP((INT((ROW()-5)/9)*9+4+COLUMN()-5)*8-(8-$A11),结果导入!$FN:$FU,8,0))))),IF($U$3="第九场",IF(OR($H$35="",$H$35="请选择版本"),"",IF($H$35="打印版",IFERROR(VLOOKUP((INT((ROW()-5)/9)*9+4+COLUMN()-5)*8-(8-$A11),结果导入!$GN:$GU,8,0),""),IF($H$35="导入版",IF($A11&amp;":"&amp;IFERROR(VLOOKUP((INT((ROW()-5)/9)*9+4+COLUMN()-5)*8-(8-$A11),结果导入!$GN:$GU,8,0),"")=$A11&amp;":","",$A11&amp;":"&amp;VLOOKUP((INT((ROW()-5)/9)*9+4+COLUMN()-5)*8-(8-$A11),结果导入!$GN:$GU,8,0)))))))))))))))</f>
        <v/>
      </c>
      <c r="I11" s="52" t="str">
        <f ca="1">IF($U$3="","",IF($U$3="第一场",IF(OR($H$35="",$H$35="请选择版本"),"",IF($H$35="打印版",IFERROR(VLOOKUP((INT((ROW()-5)/9)*9+4+COLUMN()-5)*8-(8-$A11),选手操作!$Q:$R,2,0),""),IF($H$35="导入版",IF($A11&amp;":"&amp;IFERROR(VLOOKUP((INT((ROW()-5)/9)*9+4+COLUMN()-5)*8-(8-$A11),选手操作!$Q:$R,2,0),"")=$A11&amp;":","",$A11&amp;":"&amp;VLOOKUP((INT((ROW()-5)/9)*9+4+COLUMN()-5)*8-(8-$A11),选手操作!$Q:$R,2,0))))),IF($U$3="第二场",IF(OR($H$35="",$H$35="请选择版本"),"",IF($H$35="打印版",IFERROR(VLOOKUP((INT((ROW()-5)/9)*9+4+COLUMN()-5)*8-(8-$A11),结果导入!$N:$U,8,0),""),IF($H$35="导入版",IF($A11&amp;":"&amp;IFERROR(VLOOKUP((INT((ROW()-5)/9)*9+4+COLUMN()-5)*8-(8-$A11),结果导入!$N:$U,8,0),"")=$A11&amp;":","",$A11&amp;":"&amp;VLOOKUP((INT((ROW()-5)/9)*9+4+COLUMN()-5)*8-(8-$A11),结果导入!$N:$U,8,0))))),IF($U$3="第三场",IF(OR($H$35="",$H$35="请选择版本"),"",IF($H$35="打印版",IFERROR(VLOOKUP((INT((ROW()-5)/9)*9+4+COLUMN()-5)*8-(8-$A11),结果导入!$AN:$AU,8,0),""),IF($H$35="导入版",IF($A11&amp;":"&amp;IFERROR(VLOOKUP((INT((ROW()-5)/9)*9+4+COLUMN()-5)*8-(8-$A11),结果导入!$AN:$AU,8,0),"")=$A11&amp;":","",$A11&amp;":"&amp;VLOOKUP((INT((ROW()-5)/9)*9+4+COLUMN()-5)*8-(8-$A11),结果导入!$AN:$AU,8,0))))),IF($U$3="第四场",IF(OR($H$35="",$H$35="请选择版本"),"",IF($H$35="打印版",IFERROR(VLOOKUP((INT((ROW()-5)/9)*9+4+COLUMN()-5)*8-(8-$A11),结果导入!$BN:$BU,8,0),""),IF($H$35="导入版",IF($A11&amp;":"&amp;IFERROR(VLOOKUP((INT((ROW()-5)/9)*9+4+COLUMN()-5)*8-(8-$A11),结果导入!$BN:$BU,8,0),"")=$A11&amp;":","",$A11&amp;":"&amp;VLOOKUP((INT((ROW()-5)/9)*9+4+COLUMN()-5)*8-(8-$A11),结果导入!$BN:$BU,8,0))))),IF($U$3="第五场",IF(OR($H$35="",$H$35="请选择版本"),"",IF($H$35="打印版",IFERROR(VLOOKUP((INT((ROW()-5)/9)*9+4+COLUMN()-5)*8-(8-$A11),结果导入!$CN:$CU,8,0),""),IF($H$35="导入版",IF($A11&amp;":"&amp;IFERROR(VLOOKUP((INT((ROW()-5)/9)*9+4+COLUMN()-5)*8-(8-$A11),结果导入!$CN:$CU,8,0),"")=$A11&amp;":","",$A11&amp;":"&amp;VLOOKUP((INT((ROW()-5)/9)*9+4+COLUMN()-5)*8-(8-$A11),结果导入!$CN:$CU,8,0))))),IF($U$3="第六场",IF(OR($H$35="",$H$35="请选择版本"),"",IF($H$35="打印版",IFERROR(VLOOKUP((INT((ROW()-5)/9)*9+4+COLUMN()-5)*8-(8-$A11),结果导入!$DN:$DU,8,0),""),IF($H$35="导入版",IF($A11&amp;":"&amp;IFERROR(VLOOKUP((INT((ROW()-5)/9)*9+4+COLUMN()-5)*8-(8-$A11),结果导入!$DN:$DU,8,0),"")=$A11&amp;":","",$A11&amp;":"&amp;VLOOKUP((INT((ROW()-5)/9)*9+4+COLUMN()-5)*8-(8-$A11),结果导入!$DN:$DU,8,0))))),IF($U$3="第七场",IF(OR($H$35="",$H$35="请选择版本"),"",IF($H$35="打印版",IFERROR(VLOOKUP((INT((ROW()-5)/9)*9+4+COLUMN()-5)*8-(8-$A11),结果导入!$EN:$EU,8,0),""),IF($H$35="导入版",IF($A11&amp;":"&amp;IFERROR(VLOOKUP((INT((ROW()-5)/9)*9+4+COLUMN()-5)*8-(8-$A11),结果导入!$EN:$EU,8,0),"")=$A11&amp;":","",$A11&amp;":"&amp;VLOOKUP((INT((ROW()-5)/9)*9+4+COLUMN()-5)*8-(8-$A11),结果导入!$EN:$EU,8,0))))),IF($U$3="第八场",IF(OR($H$35="",$H$35="请选择版本"),"",IF($H$35="打印版",IFERROR(VLOOKUP((INT((ROW()-5)/9)*9+4+COLUMN()-5)*8-(8-$A11),结果导入!$FN:$FU,8,0),""),IF($H$35="导入版",IF($A11&amp;":"&amp;IFERROR(VLOOKUP((INT((ROW()-5)/9)*9+4+COLUMN()-5)*8-(8-$A11),结果导入!$FN:$FU,8,0),"")=$A11&amp;":","",$A11&amp;":"&amp;VLOOKUP((INT((ROW()-5)/9)*9+4+COLUMN()-5)*8-(8-$A11),结果导入!$FN:$FU,8,0))))),IF($U$3="第九场",IF(OR($H$35="",$H$35="请选择版本"),"",IF($H$35="打印版",IFERROR(VLOOKUP((INT((ROW()-5)/9)*9+4+COLUMN()-5)*8-(8-$A11),结果导入!$GN:$GU,8,0),""),IF($H$35="导入版",IF($A11&amp;":"&amp;IFERROR(VLOOKUP((INT((ROW()-5)/9)*9+4+COLUMN()-5)*8-(8-$A11),结果导入!$GN:$GU,8,0),"")=$A11&amp;":","",$A11&amp;":"&amp;VLOOKUP((INT((ROW()-5)/9)*9+4+COLUMN()-5)*8-(8-$A11),结果导入!$GN:$GU,8,0)))))))))))))))</f>
        <v/>
      </c>
      <c r="J11" s="59" t="str">
        <f ca="1">IF($U$3="","",IF($U$3="第一场",IF(OR($H$35="",$H$35="请选择版本"),"",IF($H$35="打印版",IFERROR(VLOOKUP((INT((ROW()-5)/9)*9+4+COLUMN()-5)*8-(8-$A11),选手操作!$Q:$R,2,0),""),IF($H$35="导入版",IF($A11&amp;":"&amp;IFERROR(VLOOKUP((INT((ROW()-5)/9)*9+4+COLUMN()-5)*8-(8-$A11),选手操作!$Q:$R,2,0),"")=$A11&amp;":","",$A11&amp;":"&amp;VLOOKUP((INT((ROW()-5)/9)*9+4+COLUMN()-5)*8-(8-$A11),选手操作!$Q:$R,2,0))))),IF($U$3="第二场",IF(OR($H$35="",$H$35="请选择版本"),"",IF($H$35="打印版",IFERROR(VLOOKUP((INT((ROW()-5)/9)*9+4+COLUMN()-5)*8-(8-$A11),结果导入!$N:$U,8,0),""),IF($H$35="导入版",IF($A11&amp;":"&amp;IFERROR(VLOOKUP((INT((ROW()-5)/9)*9+4+COLUMN()-5)*8-(8-$A11),结果导入!$N:$U,8,0),"")=$A11&amp;":","",$A11&amp;":"&amp;VLOOKUP((INT((ROW()-5)/9)*9+4+COLUMN()-5)*8-(8-$A11),结果导入!$N:$U,8,0))))),IF($U$3="第三场",IF(OR($H$35="",$H$35="请选择版本"),"",IF($H$35="打印版",IFERROR(VLOOKUP((INT((ROW()-5)/9)*9+4+COLUMN()-5)*8-(8-$A11),结果导入!$AN:$AU,8,0),""),IF($H$35="导入版",IF($A11&amp;":"&amp;IFERROR(VLOOKUP((INT((ROW()-5)/9)*9+4+COLUMN()-5)*8-(8-$A11),结果导入!$AN:$AU,8,0),"")=$A11&amp;":","",$A11&amp;":"&amp;VLOOKUP((INT((ROW()-5)/9)*9+4+COLUMN()-5)*8-(8-$A11),结果导入!$AN:$AU,8,0))))),IF($U$3="第四场",IF(OR($H$35="",$H$35="请选择版本"),"",IF($H$35="打印版",IFERROR(VLOOKUP((INT((ROW()-5)/9)*9+4+COLUMN()-5)*8-(8-$A11),结果导入!$BN:$BU,8,0),""),IF($H$35="导入版",IF($A11&amp;":"&amp;IFERROR(VLOOKUP((INT((ROW()-5)/9)*9+4+COLUMN()-5)*8-(8-$A11),结果导入!$BN:$BU,8,0),"")=$A11&amp;":","",$A11&amp;":"&amp;VLOOKUP((INT((ROW()-5)/9)*9+4+COLUMN()-5)*8-(8-$A11),结果导入!$BN:$BU,8,0))))),IF($U$3="第五场",IF(OR($H$35="",$H$35="请选择版本"),"",IF($H$35="打印版",IFERROR(VLOOKUP((INT((ROW()-5)/9)*9+4+COLUMN()-5)*8-(8-$A11),结果导入!$CN:$CU,8,0),""),IF($H$35="导入版",IF($A11&amp;":"&amp;IFERROR(VLOOKUP((INT((ROW()-5)/9)*9+4+COLUMN()-5)*8-(8-$A11),结果导入!$CN:$CU,8,0),"")=$A11&amp;":","",$A11&amp;":"&amp;VLOOKUP((INT((ROW()-5)/9)*9+4+COLUMN()-5)*8-(8-$A11),结果导入!$CN:$CU,8,0))))),IF($U$3="第六场",IF(OR($H$35="",$H$35="请选择版本"),"",IF($H$35="打印版",IFERROR(VLOOKUP((INT((ROW()-5)/9)*9+4+COLUMN()-5)*8-(8-$A11),结果导入!$DN:$DU,8,0),""),IF($H$35="导入版",IF($A11&amp;":"&amp;IFERROR(VLOOKUP((INT((ROW()-5)/9)*9+4+COLUMN()-5)*8-(8-$A11),结果导入!$DN:$DU,8,0),"")=$A11&amp;":","",$A11&amp;":"&amp;VLOOKUP((INT((ROW()-5)/9)*9+4+COLUMN()-5)*8-(8-$A11),结果导入!$DN:$DU,8,0))))),IF($U$3="第七场",IF(OR($H$35="",$H$35="请选择版本"),"",IF($H$35="打印版",IFERROR(VLOOKUP((INT((ROW()-5)/9)*9+4+COLUMN()-5)*8-(8-$A11),结果导入!$EN:$EU,8,0),""),IF($H$35="导入版",IF($A11&amp;":"&amp;IFERROR(VLOOKUP((INT((ROW()-5)/9)*9+4+COLUMN()-5)*8-(8-$A11),结果导入!$EN:$EU,8,0),"")=$A11&amp;":","",$A11&amp;":"&amp;VLOOKUP((INT((ROW()-5)/9)*9+4+COLUMN()-5)*8-(8-$A11),结果导入!$EN:$EU,8,0))))),IF($U$3="第八场",IF(OR($H$35="",$H$35="请选择版本"),"",IF($H$35="打印版",IFERROR(VLOOKUP((INT((ROW()-5)/9)*9+4+COLUMN()-5)*8-(8-$A11),结果导入!$FN:$FU,8,0),""),IF($H$35="导入版",IF($A11&amp;":"&amp;IFERROR(VLOOKUP((INT((ROW()-5)/9)*9+4+COLUMN()-5)*8-(8-$A11),结果导入!$FN:$FU,8,0),"")=$A11&amp;":","",$A11&amp;":"&amp;VLOOKUP((INT((ROW()-5)/9)*9+4+COLUMN()-5)*8-(8-$A11),结果导入!$FN:$FU,8,0))))),IF($U$3="第九场",IF(OR($H$35="",$H$35="请选择版本"),"",IF($H$35="打印版",IFERROR(VLOOKUP((INT((ROW()-5)/9)*9+4+COLUMN()-5)*8-(8-$A11),结果导入!$GN:$GU,8,0),""),IF($H$35="导入版",IF($A11&amp;":"&amp;IFERROR(VLOOKUP((INT((ROW()-5)/9)*9+4+COLUMN()-5)*8-(8-$A11),结果导入!$GN:$GU,8,0),"")=$A11&amp;":","",$A11&amp;":"&amp;VLOOKUP((INT((ROW()-5)/9)*9+4+COLUMN()-5)*8-(8-$A11),结果导入!$GN:$GU,8,0)))))))))))))))</f>
        <v/>
      </c>
      <c r="K11" s="50">
        <v>6</v>
      </c>
      <c r="L11" s="50">
        <f t="shared" si="1"/>
        <v>6</v>
      </c>
      <c r="M11" s="51" t="str">
        <f ca="1" t="shared" si="2"/>
        <v/>
      </c>
      <c r="N11" s="52" t="str">
        <f ca="1" t="shared" si="3"/>
        <v/>
      </c>
      <c r="O11" s="52" t="str">
        <f ca="1" t="shared" si="4"/>
        <v/>
      </c>
      <c r="P11" s="52" t="str">
        <f ca="1" t="shared" si="5"/>
        <v/>
      </c>
      <c r="Q11" s="52" t="str">
        <f ca="1" t="shared" si="6"/>
        <v/>
      </c>
      <c r="R11" s="52" t="str">
        <f ca="1" t="shared" si="7"/>
        <v/>
      </c>
      <c r="S11" s="52" t="str">
        <f ca="1" t="shared" si="8"/>
        <v/>
      </c>
      <c r="T11" s="52" t="str">
        <f ca="1" t="shared" si="9"/>
        <v/>
      </c>
      <c r="U11" s="59" t="str">
        <f ca="1" t="shared" si="10"/>
        <v/>
      </c>
      <c r="V11" s="50">
        <f t="shared" si="11"/>
        <v>6</v>
      </c>
    </row>
    <row r="12" s="40" customFormat="1" ht="15" spans="1:22">
      <c r="A12" s="50">
        <v>7</v>
      </c>
      <c r="B12" s="51" t="str">
        <f ca="1">IF($U$3="","",IF($U$3="第一场",IF(OR($H$35="",$H$35="请选择版本"),"",IF($H$35="打印版",IFERROR(VLOOKUP((INT((ROW()-5)/9)*9+4+COLUMN()-5)*8-(8-$A12),选手操作!$Q:$R,2,0),""),IF($H$35="导入版",IF($A12&amp;":"&amp;IFERROR(VLOOKUP((INT((ROW()-5)/9)*9+4+COLUMN()-5)*8-(8-$A12),选手操作!$Q:$R,2,0),"")=$A12&amp;":","",$A12&amp;":"&amp;VLOOKUP((INT((ROW()-5)/9)*9+4+COLUMN()-5)*8-(8-$A12),选手操作!$Q:$R,2,0))))),IF($U$3="第二场",IF(OR($H$35="",$H$35="请选择版本"),"",IF($H$35="打印版",IFERROR(VLOOKUP((INT((ROW()-5)/9)*9+4+COLUMN()-5)*8-(8-$A12),结果导入!$N:$U,8,0),""),IF($H$35="导入版",IF($A12&amp;":"&amp;IFERROR(VLOOKUP((INT((ROW()-5)/9)*9+4+COLUMN()-5)*8-(8-$A12),结果导入!$N:$U,8,0),"")=$A12&amp;":","",$A12&amp;":"&amp;VLOOKUP((INT((ROW()-5)/9)*9+4+COLUMN()-5)*8-(8-$A12),结果导入!$N:$U,8,0))))),IF($U$3="第三场",IF(OR($H$35="",$H$35="请选择版本"),"",IF($H$35="打印版",IFERROR(VLOOKUP((INT((ROW()-5)/9)*9+4+COLUMN()-5)*8-(8-$A12),结果导入!$AN:$AU,8,0),""),IF($H$35="导入版",IF($A12&amp;":"&amp;IFERROR(VLOOKUP((INT((ROW()-5)/9)*9+4+COLUMN()-5)*8-(8-$A12),结果导入!$AN:$AU,8,0),"")=$A12&amp;":","",$A12&amp;":"&amp;VLOOKUP((INT((ROW()-5)/9)*9+4+COLUMN()-5)*8-(8-$A12),结果导入!$AN:$AU,8,0))))),IF($U$3="第四场",IF(OR($H$35="",$H$35="请选择版本"),"",IF($H$35="打印版",IFERROR(VLOOKUP((INT((ROW()-5)/9)*9+4+COLUMN()-5)*8-(8-$A12),结果导入!$BN:$BU,8,0),""),IF($H$35="导入版",IF($A12&amp;":"&amp;IFERROR(VLOOKUP((INT((ROW()-5)/9)*9+4+COLUMN()-5)*8-(8-$A12),结果导入!$BN:$BU,8,0),"")=$A12&amp;":","",$A12&amp;":"&amp;VLOOKUP((INT((ROW()-5)/9)*9+4+COLUMN()-5)*8-(8-$A12),结果导入!$BN:$BU,8,0))))),IF($U$3="第五场",IF(OR($H$35="",$H$35="请选择版本"),"",IF($H$35="打印版",IFERROR(VLOOKUP((INT((ROW()-5)/9)*9+4+COLUMN()-5)*8-(8-$A12),结果导入!$CN:$CU,8,0),""),IF($H$35="导入版",IF($A12&amp;":"&amp;IFERROR(VLOOKUP((INT((ROW()-5)/9)*9+4+COLUMN()-5)*8-(8-$A12),结果导入!$CN:$CU,8,0),"")=$A12&amp;":","",$A12&amp;":"&amp;VLOOKUP((INT((ROW()-5)/9)*9+4+COLUMN()-5)*8-(8-$A12),结果导入!$CN:$CU,8,0))))),IF($U$3="第六场",IF(OR($H$35="",$H$35="请选择版本"),"",IF($H$35="打印版",IFERROR(VLOOKUP((INT((ROW()-5)/9)*9+4+COLUMN()-5)*8-(8-$A12),结果导入!$DN:$DU,8,0),""),IF($H$35="导入版",IF($A12&amp;":"&amp;IFERROR(VLOOKUP((INT((ROW()-5)/9)*9+4+COLUMN()-5)*8-(8-$A12),结果导入!$DN:$DU,8,0),"")=$A12&amp;":","",$A12&amp;":"&amp;VLOOKUP((INT((ROW()-5)/9)*9+4+COLUMN()-5)*8-(8-$A12),结果导入!$DN:$DU,8,0))))),IF($U$3="第七场",IF(OR($H$35="",$H$35="请选择版本"),"",IF($H$35="打印版",IFERROR(VLOOKUP((INT((ROW()-5)/9)*9+4+COLUMN()-5)*8-(8-$A12),结果导入!$EN:$EU,8,0),""),IF($H$35="导入版",IF($A12&amp;":"&amp;IFERROR(VLOOKUP((INT((ROW()-5)/9)*9+4+COLUMN()-5)*8-(8-$A12),结果导入!$EN:$EU,8,0),"")=$A12&amp;":","",$A12&amp;":"&amp;VLOOKUP((INT((ROW()-5)/9)*9+4+COLUMN()-5)*8-(8-$A12),结果导入!$EN:$EU,8,0))))),IF($U$3="第八场",IF(OR($H$35="",$H$35="请选择版本"),"",IF($H$35="打印版",IFERROR(VLOOKUP((INT((ROW()-5)/9)*9+4+COLUMN()-5)*8-(8-$A12),结果导入!$FN:$FU,8,0),""),IF($H$35="导入版",IF($A12&amp;":"&amp;IFERROR(VLOOKUP((INT((ROW()-5)/9)*9+4+COLUMN()-5)*8-(8-$A12),结果导入!$FN:$FU,8,0),"")=$A12&amp;":","",$A12&amp;":"&amp;VLOOKUP((INT((ROW()-5)/9)*9+4+COLUMN()-5)*8-(8-$A12),结果导入!$FN:$FU,8,0))))),IF($U$3="第九场",IF(OR($H$35="",$H$35="请选择版本"),"",IF($H$35="打印版",IFERROR(VLOOKUP((INT((ROW()-5)/9)*9+4+COLUMN()-5)*8-(8-$A12),结果导入!$GN:$GU,8,0),""),IF($H$35="导入版",IF($A12&amp;":"&amp;IFERROR(VLOOKUP((INT((ROW()-5)/9)*9+4+COLUMN()-5)*8-(8-$A12),结果导入!$GN:$GU,8,0),"")=$A12&amp;":","",$A12&amp;":"&amp;VLOOKUP((INT((ROW()-5)/9)*9+4+COLUMN()-5)*8-(8-$A12),结果导入!$GN:$GU,8,0)))))))))))))))</f>
        <v/>
      </c>
      <c r="C12" s="52" t="str">
        <f ca="1">IF($U$3="","",IF($U$3="第一场",IF(OR($H$35="",$H$35="请选择版本"),"",IF($H$35="打印版",IFERROR(VLOOKUP((INT((ROW()-5)/9)*9+4+COLUMN()-5)*8-(8-$A12),选手操作!$Q:$R,2,0),""),IF($H$35="导入版",IF($A12&amp;":"&amp;IFERROR(VLOOKUP((INT((ROW()-5)/9)*9+4+COLUMN()-5)*8-(8-$A12),选手操作!$Q:$R,2,0),"")=$A12&amp;":","",$A12&amp;":"&amp;VLOOKUP((INT((ROW()-5)/9)*9+4+COLUMN()-5)*8-(8-$A12),选手操作!$Q:$R,2,0))))),IF($U$3="第二场",IF(OR($H$35="",$H$35="请选择版本"),"",IF($H$35="打印版",IFERROR(VLOOKUP((INT((ROW()-5)/9)*9+4+COLUMN()-5)*8-(8-$A12),结果导入!$N:$U,8,0),""),IF($H$35="导入版",IF($A12&amp;":"&amp;IFERROR(VLOOKUP((INT((ROW()-5)/9)*9+4+COLUMN()-5)*8-(8-$A12),结果导入!$N:$U,8,0),"")=$A12&amp;":","",$A12&amp;":"&amp;VLOOKUP((INT((ROW()-5)/9)*9+4+COLUMN()-5)*8-(8-$A12),结果导入!$N:$U,8,0))))),IF($U$3="第三场",IF(OR($H$35="",$H$35="请选择版本"),"",IF($H$35="打印版",IFERROR(VLOOKUP((INT((ROW()-5)/9)*9+4+COLUMN()-5)*8-(8-$A12),结果导入!$AN:$AU,8,0),""),IF($H$35="导入版",IF($A12&amp;":"&amp;IFERROR(VLOOKUP((INT((ROW()-5)/9)*9+4+COLUMN()-5)*8-(8-$A12),结果导入!$AN:$AU,8,0),"")=$A12&amp;":","",$A12&amp;":"&amp;VLOOKUP((INT((ROW()-5)/9)*9+4+COLUMN()-5)*8-(8-$A12),结果导入!$AN:$AU,8,0))))),IF($U$3="第四场",IF(OR($H$35="",$H$35="请选择版本"),"",IF($H$35="打印版",IFERROR(VLOOKUP((INT((ROW()-5)/9)*9+4+COLUMN()-5)*8-(8-$A12),结果导入!$BN:$BU,8,0),""),IF($H$35="导入版",IF($A12&amp;":"&amp;IFERROR(VLOOKUP((INT((ROW()-5)/9)*9+4+COLUMN()-5)*8-(8-$A12),结果导入!$BN:$BU,8,0),"")=$A12&amp;":","",$A12&amp;":"&amp;VLOOKUP((INT((ROW()-5)/9)*9+4+COLUMN()-5)*8-(8-$A12),结果导入!$BN:$BU,8,0))))),IF($U$3="第五场",IF(OR($H$35="",$H$35="请选择版本"),"",IF($H$35="打印版",IFERROR(VLOOKUP((INT((ROW()-5)/9)*9+4+COLUMN()-5)*8-(8-$A12),结果导入!$CN:$CU,8,0),""),IF($H$35="导入版",IF($A12&amp;":"&amp;IFERROR(VLOOKUP((INT((ROW()-5)/9)*9+4+COLUMN()-5)*8-(8-$A12),结果导入!$CN:$CU,8,0),"")=$A12&amp;":","",$A12&amp;":"&amp;VLOOKUP((INT((ROW()-5)/9)*9+4+COLUMN()-5)*8-(8-$A12),结果导入!$CN:$CU,8,0))))),IF($U$3="第六场",IF(OR($H$35="",$H$35="请选择版本"),"",IF($H$35="打印版",IFERROR(VLOOKUP((INT((ROW()-5)/9)*9+4+COLUMN()-5)*8-(8-$A12),结果导入!$DN:$DU,8,0),""),IF($H$35="导入版",IF($A12&amp;":"&amp;IFERROR(VLOOKUP((INT((ROW()-5)/9)*9+4+COLUMN()-5)*8-(8-$A12),结果导入!$DN:$DU,8,0),"")=$A12&amp;":","",$A12&amp;":"&amp;VLOOKUP((INT((ROW()-5)/9)*9+4+COLUMN()-5)*8-(8-$A12),结果导入!$DN:$DU,8,0))))),IF($U$3="第七场",IF(OR($H$35="",$H$35="请选择版本"),"",IF($H$35="打印版",IFERROR(VLOOKUP((INT((ROW()-5)/9)*9+4+COLUMN()-5)*8-(8-$A12),结果导入!$EN:$EU,8,0),""),IF($H$35="导入版",IF($A12&amp;":"&amp;IFERROR(VLOOKUP((INT((ROW()-5)/9)*9+4+COLUMN()-5)*8-(8-$A12),结果导入!$EN:$EU,8,0),"")=$A12&amp;":","",$A12&amp;":"&amp;VLOOKUP((INT((ROW()-5)/9)*9+4+COLUMN()-5)*8-(8-$A12),结果导入!$EN:$EU,8,0))))),IF($U$3="第八场",IF(OR($H$35="",$H$35="请选择版本"),"",IF($H$35="打印版",IFERROR(VLOOKUP((INT((ROW()-5)/9)*9+4+COLUMN()-5)*8-(8-$A12),结果导入!$FN:$FU,8,0),""),IF($H$35="导入版",IF($A12&amp;":"&amp;IFERROR(VLOOKUP((INT((ROW()-5)/9)*9+4+COLUMN()-5)*8-(8-$A12),结果导入!$FN:$FU,8,0),"")=$A12&amp;":","",$A12&amp;":"&amp;VLOOKUP((INT((ROW()-5)/9)*9+4+COLUMN()-5)*8-(8-$A12),结果导入!$FN:$FU,8,0))))),IF($U$3="第九场",IF(OR($H$35="",$H$35="请选择版本"),"",IF($H$35="打印版",IFERROR(VLOOKUP((INT((ROW()-5)/9)*9+4+COLUMN()-5)*8-(8-$A12),结果导入!$GN:$GU,8,0),""),IF($H$35="导入版",IF($A12&amp;":"&amp;IFERROR(VLOOKUP((INT((ROW()-5)/9)*9+4+COLUMN()-5)*8-(8-$A12),结果导入!$GN:$GU,8,0),"")=$A12&amp;":","",$A12&amp;":"&amp;VLOOKUP((INT((ROW()-5)/9)*9+4+COLUMN()-5)*8-(8-$A12),结果导入!$GN:$GU,8,0)))))))))))))))</f>
        <v/>
      </c>
      <c r="D12" s="52" t="str">
        <f ca="1">IF($U$3="","",IF($U$3="第一场",IF(OR($H$35="",$H$35="请选择版本"),"",IF($H$35="打印版",IFERROR(VLOOKUP((INT((ROW()-5)/9)*9+4+COLUMN()-5)*8-(8-$A12),选手操作!$Q:$R,2,0),""),IF($H$35="导入版",IF($A12&amp;":"&amp;IFERROR(VLOOKUP((INT((ROW()-5)/9)*9+4+COLUMN()-5)*8-(8-$A12),选手操作!$Q:$R,2,0),"")=$A12&amp;":","",$A12&amp;":"&amp;VLOOKUP((INT((ROW()-5)/9)*9+4+COLUMN()-5)*8-(8-$A12),选手操作!$Q:$R,2,0))))),IF($U$3="第二场",IF(OR($H$35="",$H$35="请选择版本"),"",IF($H$35="打印版",IFERROR(VLOOKUP((INT((ROW()-5)/9)*9+4+COLUMN()-5)*8-(8-$A12),结果导入!$N:$U,8,0),""),IF($H$35="导入版",IF($A12&amp;":"&amp;IFERROR(VLOOKUP((INT((ROW()-5)/9)*9+4+COLUMN()-5)*8-(8-$A12),结果导入!$N:$U,8,0),"")=$A12&amp;":","",$A12&amp;":"&amp;VLOOKUP((INT((ROW()-5)/9)*9+4+COLUMN()-5)*8-(8-$A12),结果导入!$N:$U,8,0))))),IF($U$3="第三场",IF(OR($H$35="",$H$35="请选择版本"),"",IF($H$35="打印版",IFERROR(VLOOKUP((INT((ROW()-5)/9)*9+4+COLUMN()-5)*8-(8-$A12),结果导入!$AN:$AU,8,0),""),IF($H$35="导入版",IF($A12&amp;":"&amp;IFERROR(VLOOKUP((INT((ROW()-5)/9)*9+4+COLUMN()-5)*8-(8-$A12),结果导入!$AN:$AU,8,0),"")=$A12&amp;":","",$A12&amp;":"&amp;VLOOKUP((INT((ROW()-5)/9)*9+4+COLUMN()-5)*8-(8-$A12),结果导入!$AN:$AU,8,0))))),IF($U$3="第四场",IF(OR($H$35="",$H$35="请选择版本"),"",IF($H$35="打印版",IFERROR(VLOOKUP((INT((ROW()-5)/9)*9+4+COLUMN()-5)*8-(8-$A12),结果导入!$BN:$BU,8,0),""),IF($H$35="导入版",IF($A12&amp;":"&amp;IFERROR(VLOOKUP((INT((ROW()-5)/9)*9+4+COLUMN()-5)*8-(8-$A12),结果导入!$BN:$BU,8,0),"")=$A12&amp;":","",$A12&amp;":"&amp;VLOOKUP((INT((ROW()-5)/9)*9+4+COLUMN()-5)*8-(8-$A12),结果导入!$BN:$BU,8,0))))),IF($U$3="第五场",IF(OR($H$35="",$H$35="请选择版本"),"",IF($H$35="打印版",IFERROR(VLOOKUP((INT((ROW()-5)/9)*9+4+COLUMN()-5)*8-(8-$A12),结果导入!$CN:$CU,8,0),""),IF($H$35="导入版",IF($A12&amp;":"&amp;IFERROR(VLOOKUP((INT((ROW()-5)/9)*9+4+COLUMN()-5)*8-(8-$A12),结果导入!$CN:$CU,8,0),"")=$A12&amp;":","",$A12&amp;":"&amp;VLOOKUP((INT((ROW()-5)/9)*9+4+COLUMN()-5)*8-(8-$A12),结果导入!$CN:$CU,8,0))))),IF($U$3="第六场",IF(OR($H$35="",$H$35="请选择版本"),"",IF($H$35="打印版",IFERROR(VLOOKUP((INT((ROW()-5)/9)*9+4+COLUMN()-5)*8-(8-$A12),结果导入!$DN:$DU,8,0),""),IF($H$35="导入版",IF($A12&amp;":"&amp;IFERROR(VLOOKUP((INT((ROW()-5)/9)*9+4+COLUMN()-5)*8-(8-$A12),结果导入!$DN:$DU,8,0),"")=$A12&amp;":","",$A12&amp;":"&amp;VLOOKUP((INT((ROW()-5)/9)*9+4+COLUMN()-5)*8-(8-$A12),结果导入!$DN:$DU,8,0))))),IF($U$3="第七场",IF(OR($H$35="",$H$35="请选择版本"),"",IF($H$35="打印版",IFERROR(VLOOKUP((INT((ROW()-5)/9)*9+4+COLUMN()-5)*8-(8-$A12),结果导入!$EN:$EU,8,0),""),IF($H$35="导入版",IF($A12&amp;":"&amp;IFERROR(VLOOKUP((INT((ROW()-5)/9)*9+4+COLUMN()-5)*8-(8-$A12),结果导入!$EN:$EU,8,0),"")=$A12&amp;":","",$A12&amp;":"&amp;VLOOKUP((INT((ROW()-5)/9)*9+4+COLUMN()-5)*8-(8-$A12),结果导入!$EN:$EU,8,0))))),IF($U$3="第八场",IF(OR($H$35="",$H$35="请选择版本"),"",IF($H$35="打印版",IFERROR(VLOOKUP((INT((ROW()-5)/9)*9+4+COLUMN()-5)*8-(8-$A12),结果导入!$FN:$FU,8,0),""),IF($H$35="导入版",IF($A12&amp;":"&amp;IFERROR(VLOOKUP((INT((ROW()-5)/9)*9+4+COLUMN()-5)*8-(8-$A12),结果导入!$FN:$FU,8,0),"")=$A12&amp;":","",$A12&amp;":"&amp;VLOOKUP((INT((ROW()-5)/9)*9+4+COLUMN()-5)*8-(8-$A12),结果导入!$FN:$FU,8,0))))),IF($U$3="第九场",IF(OR($H$35="",$H$35="请选择版本"),"",IF($H$35="打印版",IFERROR(VLOOKUP((INT((ROW()-5)/9)*9+4+COLUMN()-5)*8-(8-$A12),结果导入!$GN:$GU,8,0),""),IF($H$35="导入版",IF($A12&amp;":"&amp;IFERROR(VLOOKUP((INT((ROW()-5)/9)*9+4+COLUMN()-5)*8-(8-$A12),结果导入!$GN:$GU,8,0),"")=$A12&amp;":","",$A12&amp;":"&amp;VLOOKUP((INT((ROW()-5)/9)*9+4+COLUMN()-5)*8-(8-$A12),结果导入!$GN:$GU,8,0)))))))))))))))</f>
        <v/>
      </c>
      <c r="E12" s="52" t="str">
        <f ca="1">IF($U$3="","",IF($U$3="第一场",IF(OR($H$35="",$H$35="请选择版本"),"",IF($H$35="打印版",IFERROR(VLOOKUP((INT((ROW()-5)/9)*9+4+COLUMN()-5)*8-(8-$A12),选手操作!$Q:$R,2,0),""),IF($H$35="导入版",IF($A12&amp;":"&amp;IFERROR(VLOOKUP((INT((ROW()-5)/9)*9+4+COLUMN()-5)*8-(8-$A12),选手操作!$Q:$R,2,0),"")=$A12&amp;":","",$A12&amp;":"&amp;VLOOKUP((INT((ROW()-5)/9)*9+4+COLUMN()-5)*8-(8-$A12),选手操作!$Q:$R,2,0))))),IF($U$3="第二场",IF(OR($H$35="",$H$35="请选择版本"),"",IF($H$35="打印版",IFERROR(VLOOKUP((INT((ROW()-5)/9)*9+4+COLUMN()-5)*8-(8-$A12),结果导入!$N:$U,8,0),""),IF($H$35="导入版",IF($A12&amp;":"&amp;IFERROR(VLOOKUP((INT((ROW()-5)/9)*9+4+COLUMN()-5)*8-(8-$A12),结果导入!$N:$U,8,0),"")=$A12&amp;":","",$A12&amp;":"&amp;VLOOKUP((INT((ROW()-5)/9)*9+4+COLUMN()-5)*8-(8-$A12),结果导入!$N:$U,8,0))))),IF($U$3="第三场",IF(OR($H$35="",$H$35="请选择版本"),"",IF($H$35="打印版",IFERROR(VLOOKUP((INT((ROW()-5)/9)*9+4+COLUMN()-5)*8-(8-$A12),结果导入!$AN:$AU,8,0),""),IF($H$35="导入版",IF($A12&amp;":"&amp;IFERROR(VLOOKUP((INT((ROW()-5)/9)*9+4+COLUMN()-5)*8-(8-$A12),结果导入!$AN:$AU,8,0),"")=$A12&amp;":","",$A12&amp;":"&amp;VLOOKUP((INT((ROW()-5)/9)*9+4+COLUMN()-5)*8-(8-$A12),结果导入!$AN:$AU,8,0))))),IF($U$3="第四场",IF(OR($H$35="",$H$35="请选择版本"),"",IF($H$35="打印版",IFERROR(VLOOKUP((INT((ROW()-5)/9)*9+4+COLUMN()-5)*8-(8-$A12),结果导入!$BN:$BU,8,0),""),IF($H$35="导入版",IF($A12&amp;":"&amp;IFERROR(VLOOKUP((INT((ROW()-5)/9)*9+4+COLUMN()-5)*8-(8-$A12),结果导入!$BN:$BU,8,0),"")=$A12&amp;":","",$A12&amp;":"&amp;VLOOKUP((INT((ROW()-5)/9)*9+4+COLUMN()-5)*8-(8-$A12),结果导入!$BN:$BU,8,0))))),IF($U$3="第五场",IF(OR($H$35="",$H$35="请选择版本"),"",IF($H$35="打印版",IFERROR(VLOOKUP((INT((ROW()-5)/9)*9+4+COLUMN()-5)*8-(8-$A12),结果导入!$CN:$CU,8,0),""),IF($H$35="导入版",IF($A12&amp;":"&amp;IFERROR(VLOOKUP((INT((ROW()-5)/9)*9+4+COLUMN()-5)*8-(8-$A12),结果导入!$CN:$CU,8,0),"")=$A12&amp;":","",$A12&amp;":"&amp;VLOOKUP((INT((ROW()-5)/9)*9+4+COLUMN()-5)*8-(8-$A12),结果导入!$CN:$CU,8,0))))),IF($U$3="第六场",IF(OR($H$35="",$H$35="请选择版本"),"",IF($H$35="打印版",IFERROR(VLOOKUP((INT((ROW()-5)/9)*9+4+COLUMN()-5)*8-(8-$A12),结果导入!$DN:$DU,8,0),""),IF($H$35="导入版",IF($A12&amp;":"&amp;IFERROR(VLOOKUP((INT((ROW()-5)/9)*9+4+COLUMN()-5)*8-(8-$A12),结果导入!$DN:$DU,8,0),"")=$A12&amp;":","",$A12&amp;":"&amp;VLOOKUP((INT((ROW()-5)/9)*9+4+COLUMN()-5)*8-(8-$A12),结果导入!$DN:$DU,8,0))))),IF($U$3="第七场",IF(OR($H$35="",$H$35="请选择版本"),"",IF($H$35="打印版",IFERROR(VLOOKUP((INT((ROW()-5)/9)*9+4+COLUMN()-5)*8-(8-$A12),结果导入!$EN:$EU,8,0),""),IF($H$35="导入版",IF($A12&amp;":"&amp;IFERROR(VLOOKUP((INT((ROW()-5)/9)*9+4+COLUMN()-5)*8-(8-$A12),结果导入!$EN:$EU,8,0),"")=$A12&amp;":","",$A12&amp;":"&amp;VLOOKUP((INT((ROW()-5)/9)*9+4+COLUMN()-5)*8-(8-$A12),结果导入!$EN:$EU,8,0))))),IF($U$3="第八场",IF(OR($H$35="",$H$35="请选择版本"),"",IF($H$35="打印版",IFERROR(VLOOKUP((INT((ROW()-5)/9)*9+4+COLUMN()-5)*8-(8-$A12),结果导入!$FN:$FU,8,0),""),IF($H$35="导入版",IF($A12&amp;":"&amp;IFERROR(VLOOKUP((INT((ROW()-5)/9)*9+4+COLUMN()-5)*8-(8-$A12),结果导入!$FN:$FU,8,0),"")=$A12&amp;":","",$A12&amp;":"&amp;VLOOKUP((INT((ROW()-5)/9)*9+4+COLUMN()-5)*8-(8-$A12),结果导入!$FN:$FU,8,0))))),IF($U$3="第九场",IF(OR($H$35="",$H$35="请选择版本"),"",IF($H$35="打印版",IFERROR(VLOOKUP((INT((ROW()-5)/9)*9+4+COLUMN()-5)*8-(8-$A12),结果导入!$GN:$GU,8,0),""),IF($H$35="导入版",IF($A12&amp;":"&amp;IFERROR(VLOOKUP((INT((ROW()-5)/9)*9+4+COLUMN()-5)*8-(8-$A12),结果导入!$GN:$GU,8,0),"")=$A12&amp;":","",$A12&amp;":"&amp;VLOOKUP((INT((ROW()-5)/9)*9+4+COLUMN()-5)*8-(8-$A12),结果导入!$GN:$GU,8,0)))))))))))))))</f>
        <v/>
      </c>
      <c r="F12" s="52" t="str">
        <f ca="1">IF($U$3="","",IF($U$3="第一场",IF(OR($H$35="",$H$35="请选择版本"),"",IF($H$35="打印版",IFERROR(VLOOKUP((INT((ROW()-5)/9)*9+4+COLUMN()-5)*8-(8-$A12),选手操作!$Q:$R,2,0),""),IF($H$35="导入版",IF($A12&amp;":"&amp;IFERROR(VLOOKUP((INT((ROW()-5)/9)*9+4+COLUMN()-5)*8-(8-$A12),选手操作!$Q:$R,2,0),"")=$A12&amp;":","",$A12&amp;":"&amp;VLOOKUP((INT((ROW()-5)/9)*9+4+COLUMN()-5)*8-(8-$A12),选手操作!$Q:$R,2,0))))),IF($U$3="第二场",IF(OR($H$35="",$H$35="请选择版本"),"",IF($H$35="打印版",IFERROR(VLOOKUP((INT((ROW()-5)/9)*9+4+COLUMN()-5)*8-(8-$A12),结果导入!$N:$U,8,0),""),IF($H$35="导入版",IF($A12&amp;":"&amp;IFERROR(VLOOKUP((INT((ROW()-5)/9)*9+4+COLUMN()-5)*8-(8-$A12),结果导入!$N:$U,8,0),"")=$A12&amp;":","",$A12&amp;":"&amp;VLOOKUP((INT((ROW()-5)/9)*9+4+COLUMN()-5)*8-(8-$A12),结果导入!$N:$U,8,0))))),IF($U$3="第三场",IF(OR($H$35="",$H$35="请选择版本"),"",IF($H$35="打印版",IFERROR(VLOOKUP((INT((ROW()-5)/9)*9+4+COLUMN()-5)*8-(8-$A12),结果导入!$AN:$AU,8,0),""),IF($H$35="导入版",IF($A12&amp;":"&amp;IFERROR(VLOOKUP((INT((ROW()-5)/9)*9+4+COLUMN()-5)*8-(8-$A12),结果导入!$AN:$AU,8,0),"")=$A12&amp;":","",$A12&amp;":"&amp;VLOOKUP((INT((ROW()-5)/9)*9+4+COLUMN()-5)*8-(8-$A12),结果导入!$AN:$AU,8,0))))),IF($U$3="第四场",IF(OR($H$35="",$H$35="请选择版本"),"",IF($H$35="打印版",IFERROR(VLOOKUP((INT((ROW()-5)/9)*9+4+COLUMN()-5)*8-(8-$A12),结果导入!$BN:$BU,8,0),""),IF($H$35="导入版",IF($A12&amp;":"&amp;IFERROR(VLOOKUP((INT((ROW()-5)/9)*9+4+COLUMN()-5)*8-(8-$A12),结果导入!$BN:$BU,8,0),"")=$A12&amp;":","",$A12&amp;":"&amp;VLOOKUP((INT((ROW()-5)/9)*9+4+COLUMN()-5)*8-(8-$A12),结果导入!$BN:$BU,8,0))))),IF($U$3="第五场",IF(OR($H$35="",$H$35="请选择版本"),"",IF($H$35="打印版",IFERROR(VLOOKUP((INT((ROW()-5)/9)*9+4+COLUMN()-5)*8-(8-$A12),结果导入!$CN:$CU,8,0),""),IF($H$35="导入版",IF($A12&amp;":"&amp;IFERROR(VLOOKUP((INT((ROW()-5)/9)*9+4+COLUMN()-5)*8-(8-$A12),结果导入!$CN:$CU,8,0),"")=$A12&amp;":","",$A12&amp;":"&amp;VLOOKUP((INT((ROW()-5)/9)*9+4+COLUMN()-5)*8-(8-$A12),结果导入!$CN:$CU,8,0))))),IF($U$3="第六场",IF(OR($H$35="",$H$35="请选择版本"),"",IF($H$35="打印版",IFERROR(VLOOKUP((INT((ROW()-5)/9)*9+4+COLUMN()-5)*8-(8-$A12),结果导入!$DN:$DU,8,0),""),IF($H$35="导入版",IF($A12&amp;":"&amp;IFERROR(VLOOKUP((INT((ROW()-5)/9)*9+4+COLUMN()-5)*8-(8-$A12),结果导入!$DN:$DU,8,0),"")=$A12&amp;":","",$A12&amp;":"&amp;VLOOKUP((INT((ROW()-5)/9)*9+4+COLUMN()-5)*8-(8-$A12),结果导入!$DN:$DU,8,0))))),IF($U$3="第七场",IF(OR($H$35="",$H$35="请选择版本"),"",IF($H$35="打印版",IFERROR(VLOOKUP((INT((ROW()-5)/9)*9+4+COLUMN()-5)*8-(8-$A12),结果导入!$EN:$EU,8,0),""),IF($H$35="导入版",IF($A12&amp;":"&amp;IFERROR(VLOOKUP((INT((ROW()-5)/9)*9+4+COLUMN()-5)*8-(8-$A12),结果导入!$EN:$EU,8,0),"")=$A12&amp;":","",$A12&amp;":"&amp;VLOOKUP((INT((ROW()-5)/9)*9+4+COLUMN()-5)*8-(8-$A12),结果导入!$EN:$EU,8,0))))),IF($U$3="第八场",IF(OR($H$35="",$H$35="请选择版本"),"",IF($H$35="打印版",IFERROR(VLOOKUP((INT((ROW()-5)/9)*9+4+COLUMN()-5)*8-(8-$A12),结果导入!$FN:$FU,8,0),""),IF($H$35="导入版",IF($A12&amp;":"&amp;IFERROR(VLOOKUP((INT((ROW()-5)/9)*9+4+COLUMN()-5)*8-(8-$A12),结果导入!$FN:$FU,8,0),"")=$A12&amp;":","",$A12&amp;":"&amp;VLOOKUP((INT((ROW()-5)/9)*9+4+COLUMN()-5)*8-(8-$A12),结果导入!$FN:$FU,8,0))))),IF($U$3="第九场",IF(OR($H$35="",$H$35="请选择版本"),"",IF($H$35="打印版",IFERROR(VLOOKUP((INT((ROW()-5)/9)*9+4+COLUMN()-5)*8-(8-$A12),结果导入!$GN:$GU,8,0),""),IF($H$35="导入版",IF($A12&amp;":"&amp;IFERROR(VLOOKUP((INT((ROW()-5)/9)*9+4+COLUMN()-5)*8-(8-$A12),结果导入!$GN:$GU,8,0),"")=$A12&amp;":","",$A12&amp;":"&amp;VLOOKUP((INT((ROW()-5)/9)*9+4+COLUMN()-5)*8-(8-$A12),结果导入!$GN:$GU,8,0)))))))))))))))</f>
        <v/>
      </c>
      <c r="G12" s="52" t="str">
        <f ca="1">IF($U$3="","",IF($U$3="第一场",IF(OR($H$35="",$H$35="请选择版本"),"",IF($H$35="打印版",IFERROR(VLOOKUP((INT((ROW()-5)/9)*9+4+COLUMN()-5)*8-(8-$A12),选手操作!$Q:$R,2,0),""),IF($H$35="导入版",IF($A12&amp;":"&amp;IFERROR(VLOOKUP((INT((ROW()-5)/9)*9+4+COLUMN()-5)*8-(8-$A12),选手操作!$Q:$R,2,0),"")=$A12&amp;":","",$A12&amp;":"&amp;VLOOKUP((INT((ROW()-5)/9)*9+4+COLUMN()-5)*8-(8-$A12),选手操作!$Q:$R,2,0))))),IF($U$3="第二场",IF(OR($H$35="",$H$35="请选择版本"),"",IF($H$35="打印版",IFERROR(VLOOKUP((INT((ROW()-5)/9)*9+4+COLUMN()-5)*8-(8-$A12),结果导入!$N:$U,8,0),""),IF($H$35="导入版",IF($A12&amp;":"&amp;IFERROR(VLOOKUP((INT((ROW()-5)/9)*9+4+COLUMN()-5)*8-(8-$A12),结果导入!$N:$U,8,0),"")=$A12&amp;":","",$A12&amp;":"&amp;VLOOKUP((INT((ROW()-5)/9)*9+4+COLUMN()-5)*8-(8-$A12),结果导入!$N:$U,8,0))))),IF($U$3="第三场",IF(OR($H$35="",$H$35="请选择版本"),"",IF($H$35="打印版",IFERROR(VLOOKUP((INT((ROW()-5)/9)*9+4+COLUMN()-5)*8-(8-$A12),结果导入!$AN:$AU,8,0),""),IF($H$35="导入版",IF($A12&amp;":"&amp;IFERROR(VLOOKUP((INT((ROW()-5)/9)*9+4+COLUMN()-5)*8-(8-$A12),结果导入!$AN:$AU,8,0),"")=$A12&amp;":","",$A12&amp;":"&amp;VLOOKUP((INT((ROW()-5)/9)*9+4+COLUMN()-5)*8-(8-$A12),结果导入!$AN:$AU,8,0))))),IF($U$3="第四场",IF(OR($H$35="",$H$35="请选择版本"),"",IF($H$35="打印版",IFERROR(VLOOKUP((INT((ROW()-5)/9)*9+4+COLUMN()-5)*8-(8-$A12),结果导入!$BN:$BU,8,0),""),IF($H$35="导入版",IF($A12&amp;":"&amp;IFERROR(VLOOKUP((INT((ROW()-5)/9)*9+4+COLUMN()-5)*8-(8-$A12),结果导入!$BN:$BU,8,0),"")=$A12&amp;":","",$A12&amp;":"&amp;VLOOKUP((INT((ROW()-5)/9)*9+4+COLUMN()-5)*8-(8-$A12),结果导入!$BN:$BU,8,0))))),IF($U$3="第五场",IF(OR($H$35="",$H$35="请选择版本"),"",IF($H$35="打印版",IFERROR(VLOOKUP((INT((ROW()-5)/9)*9+4+COLUMN()-5)*8-(8-$A12),结果导入!$CN:$CU,8,0),""),IF($H$35="导入版",IF($A12&amp;":"&amp;IFERROR(VLOOKUP((INT((ROW()-5)/9)*9+4+COLUMN()-5)*8-(8-$A12),结果导入!$CN:$CU,8,0),"")=$A12&amp;":","",$A12&amp;":"&amp;VLOOKUP((INT((ROW()-5)/9)*9+4+COLUMN()-5)*8-(8-$A12),结果导入!$CN:$CU,8,0))))),IF($U$3="第六场",IF(OR($H$35="",$H$35="请选择版本"),"",IF($H$35="打印版",IFERROR(VLOOKUP((INT((ROW()-5)/9)*9+4+COLUMN()-5)*8-(8-$A12),结果导入!$DN:$DU,8,0),""),IF($H$35="导入版",IF($A12&amp;":"&amp;IFERROR(VLOOKUP((INT((ROW()-5)/9)*9+4+COLUMN()-5)*8-(8-$A12),结果导入!$DN:$DU,8,0),"")=$A12&amp;":","",$A12&amp;":"&amp;VLOOKUP((INT((ROW()-5)/9)*9+4+COLUMN()-5)*8-(8-$A12),结果导入!$DN:$DU,8,0))))),IF($U$3="第七场",IF(OR($H$35="",$H$35="请选择版本"),"",IF($H$35="打印版",IFERROR(VLOOKUP((INT((ROW()-5)/9)*9+4+COLUMN()-5)*8-(8-$A12),结果导入!$EN:$EU,8,0),""),IF($H$35="导入版",IF($A12&amp;":"&amp;IFERROR(VLOOKUP((INT((ROW()-5)/9)*9+4+COLUMN()-5)*8-(8-$A12),结果导入!$EN:$EU,8,0),"")=$A12&amp;":","",$A12&amp;":"&amp;VLOOKUP((INT((ROW()-5)/9)*9+4+COLUMN()-5)*8-(8-$A12),结果导入!$EN:$EU,8,0))))),IF($U$3="第八场",IF(OR($H$35="",$H$35="请选择版本"),"",IF($H$35="打印版",IFERROR(VLOOKUP((INT((ROW()-5)/9)*9+4+COLUMN()-5)*8-(8-$A12),结果导入!$FN:$FU,8,0),""),IF($H$35="导入版",IF($A12&amp;":"&amp;IFERROR(VLOOKUP((INT((ROW()-5)/9)*9+4+COLUMN()-5)*8-(8-$A12),结果导入!$FN:$FU,8,0),"")=$A12&amp;":","",$A12&amp;":"&amp;VLOOKUP((INT((ROW()-5)/9)*9+4+COLUMN()-5)*8-(8-$A12),结果导入!$FN:$FU,8,0))))),IF($U$3="第九场",IF(OR($H$35="",$H$35="请选择版本"),"",IF($H$35="打印版",IFERROR(VLOOKUP((INT((ROW()-5)/9)*9+4+COLUMN()-5)*8-(8-$A12),结果导入!$GN:$GU,8,0),""),IF($H$35="导入版",IF($A12&amp;":"&amp;IFERROR(VLOOKUP((INT((ROW()-5)/9)*9+4+COLUMN()-5)*8-(8-$A12),结果导入!$GN:$GU,8,0),"")=$A12&amp;":","",$A12&amp;":"&amp;VLOOKUP((INT((ROW()-5)/9)*9+4+COLUMN()-5)*8-(8-$A12),结果导入!$GN:$GU,8,0)))))))))))))))</f>
        <v/>
      </c>
      <c r="H12" s="52" t="str">
        <f ca="1">IF($U$3="","",IF($U$3="第一场",IF(OR($H$35="",$H$35="请选择版本"),"",IF($H$35="打印版",IFERROR(VLOOKUP((INT((ROW()-5)/9)*9+4+COLUMN()-5)*8-(8-$A12),选手操作!$Q:$R,2,0),""),IF($H$35="导入版",IF($A12&amp;":"&amp;IFERROR(VLOOKUP((INT((ROW()-5)/9)*9+4+COLUMN()-5)*8-(8-$A12),选手操作!$Q:$R,2,0),"")=$A12&amp;":","",$A12&amp;":"&amp;VLOOKUP((INT((ROW()-5)/9)*9+4+COLUMN()-5)*8-(8-$A12),选手操作!$Q:$R,2,0))))),IF($U$3="第二场",IF(OR($H$35="",$H$35="请选择版本"),"",IF($H$35="打印版",IFERROR(VLOOKUP((INT((ROW()-5)/9)*9+4+COLUMN()-5)*8-(8-$A12),结果导入!$N:$U,8,0),""),IF($H$35="导入版",IF($A12&amp;":"&amp;IFERROR(VLOOKUP((INT((ROW()-5)/9)*9+4+COLUMN()-5)*8-(8-$A12),结果导入!$N:$U,8,0),"")=$A12&amp;":","",$A12&amp;":"&amp;VLOOKUP((INT((ROW()-5)/9)*9+4+COLUMN()-5)*8-(8-$A12),结果导入!$N:$U,8,0))))),IF($U$3="第三场",IF(OR($H$35="",$H$35="请选择版本"),"",IF($H$35="打印版",IFERROR(VLOOKUP((INT((ROW()-5)/9)*9+4+COLUMN()-5)*8-(8-$A12),结果导入!$AN:$AU,8,0),""),IF($H$35="导入版",IF($A12&amp;":"&amp;IFERROR(VLOOKUP((INT((ROW()-5)/9)*9+4+COLUMN()-5)*8-(8-$A12),结果导入!$AN:$AU,8,0),"")=$A12&amp;":","",$A12&amp;":"&amp;VLOOKUP((INT((ROW()-5)/9)*9+4+COLUMN()-5)*8-(8-$A12),结果导入!$AN:$AU,8,0))))),IF($U$3="第四场",IF(OR($H$35="",$H$35="请选择版本"),"",IF($H$35="打印版",IFERROR(VLOOKUP((INT((ROW()-5)/9)*9+4+COLUMN()-5)*8-(8-$A12),结果导入!$BN:$BU,8,0),""),IF($H$35="导入版",IF($A12&amp;":"&amp;IFERROR(VLOOKUP((INT((ROW()-5)/9)*9+4+COLUMN()-5)*8-(8-$A12),结果导入!$BN:$BU,8,0),"")=$A12&amp;":","",$A12&amp;":"&amp;VLOOKUP((INT((ROW()-5)/9)*9+4+COLUMN()-5)*8-(8-$A12),结果导入!$BN:$BU,8,0))))),IF($U$3="第五场",IF(OR($H$35="",$H$35="请选择版本"),"",IF($H$35="打印版",IFERROR(VLOOKUP((INT((ROW()-5)/9)*9+4+COLUMN()-5)*8-(8-$A12),结果导入!$CN:$CU,8,0),""),IF($H$35="导入版",IF($A12&amp;":"&amp;IFERROR(VLOOKUP((INT((ROW()-5)/9)*9+4+COLUMN()-5)*8-(8-$A12),结果导入!$CN:$CU,8,0),"")=$A12&amp;":","",$A12&amp;":"&amp;VLOOKUP((INT((ROW()-5)/9)*9+4+COLUMN()-5)*8-(8-$A12),结果导入!$CN:$CU,8,0))))),IF($U$3="第六场",IF(OR($H$35="",$H$35="请选择版本"),"",IF($H$35="打印版",IFERROR(VLOOKUP((INT((ROW()-5)/9)*9+4+COLUMN()-5)*8-(8-$A12),结果导入!$DN:$DU,8,0),""),IF($H$35="导入版",IF($A12&amp;":"&amp;IFERROR(VLOOKUP((INT((ROW()-5)/9)*9+4+COLUMN()-5)*8-(8-$A12),结果导入!$DN:$DU,8,0),"")=$A12&amp;":","",$A12&amp;":"&amp;VLOOKUP((INT((ROW()-5)/9)*9+4+COLUMN()-5)*8-(8-$A12),结果导入!$DN:$DU,8,0))))),IF($U$3="第七场",IF(OR($H$35="",$H$35="请选择版本"),"",IF($H$35="打印版",IFERROR(VLOOKUP((INT((ROW()-5)/9)*9+4+COLUMN()-5)*8-(8-$A12),结果导入!$EN:$EU,8,0),""),IF($H$35="导入版",IF($A12&amp;":"&amp;IFERROR(VLOOKUP((INT((ROW()-5)/9)*9+4+COLUMN()-5)*8-(8-$A12),结果导入!$EN:$EU,8,0),"")=$A12&amp;":","",$A12&amp;":"&amp;VLOOKUP((INT((ROW()-5)/9)*9+4+COLUMN()-5)*8-(8-$A12),结果导入!$EN:$EU,8,0))))),IF($U$3="第八场",IF(OR($H$35="",$H$35="请选择版本"),"",IF($H$35="打印版",IFERROR(VLOOKUP((INT((ROW()-5)/9)*9+4+COLUMN()-5)*8-(8-$A12),结果导入!$FN:$FU,8,0),""),IF($H$35="导入版",IF($A12&amp;":"&amp;IFERROR(VLOOKUP((INT((ROW()-5)/9)*9+4+COLUMN()-5)*8-(8-$A12),结果导入!$FN:$FU,8,0),"")=$A12&amp;":","",$A12&amp;":"&amp;VLOOKUP((INT((ROW()-5)/9)*9+4+COLUMN()-5)*8-(8-$A12),结果导入!$FN:$FU,8,0))))),IF($U$3="第九场",IF(OR($H$35="",$H$35="请选择版本"),"",IF($H$35="打印版",IFERROR(VLOOKUP((INT((ROW()-5)/9)*9+4+COLUMN()-5)*8-(8-$A12),结果导入!$GN:$GU,8,0),""),IF($H$35="导入版",IF($A12&amp;":"&amp;IFERROR(VLOOKUP((INT((ROW()-5)/9)*9+4+COLUMN()-5)*8-(8-$A12),结果导入!$GN:$GU,8,0),"")=$A12&amp;":","",$A12&amp;":"&amp;VLOOKUP((INT((ROW()-5)/9)*9+4+COLUMN()-5)*8-(8-$A12),结果导入!$GN:$GU,8,0)))))))))))))))</f>
        <v/>
      </c>
      <c r="I12" s="52" t="str">
        <f ca="1">IF($U$3="","",IF($U$3="第一场",IF(OR($H$35="",$H$35="请选择版本"),"",IF($H$35="打印版",IFERROR(VLOOKUP((INT((ROW()-5)/9)*9+4+COLUMN()-5)*8-(8-$A12),选手操作!$Q:$R,2,0),""),IF($H$35="导入版",IF($A12&amp;":"&amp;IFERROR(VLOOKUP((INT((ROW()-5)/9)*9+4+COLUMN()-5)*8-(8-$A12),选手操作!$Q:$R,2,0),"")=$A12&amp;":","",$A12&amp;":"&amp;VLOOKUP((INT((ROW()-5)/9)*9+4+COLUMN()-5)*8-(8-$A12),选手操作!$Q:$R,2,0))))),IF($U$3="第二场",IF(OR($H$35="",$H$35="请选择版本"),"",IF($H$35="打印版",IFERROR(VLOOKUP((INT((ROW()-5)/9)*9+4+COLUMN()-5)*8-(8-$A12),结果导入!$N:$U,8,0),""),IF($H$35="导入版",IF($A12&amp;":"&amp;IFERROR(VLOOKUP((INT((ROW()-5)/9)*9+4+COLUMN()-5)*8-(8-$A12),结果导入!$N:$U,8,0),"")=$A12&amp;":","",$A12&amp;":"&amp;VLOOKUP((INT((ROW()-5)/9)*9+4+COLUMN()-5)*8-(8-$A12),结果导入!$N:$U,8,0))))),IF($U$3="第三场",IF(OR($H$35="",$H$35="请选择版本"),"",IF($H$35="打印版",IFERROR(VLOOKUP((INT((ROW()-5)/9)*9+4+COLUMN()-5)*8-(8-$A12),结果导入!$AN:$AU,8,0),""),IF($H$35="导入版",IF($A12&amp;":"&amp;IFERROR(VLOOKUP((INT((ROW()-5)/9)*9+4+COLUMN()-5)*8-(8-$A12),结果导入!$AN:$AU,8,0),"")=$A12&amp;":","",$A12&amp;":"&amp;VLOOKUP((INT((ROW()-5)/9)*9+4+COLUMN()-5)*8-(8-$A12),结果导入!$AN:$AU,8,0))))),IF($U$3="第四场",IF(OR($H$35="",$H$35="请选择版本"),"",IF($H$35="打印版",IFERROR(VLOOKUP((INT((ROW()-5)/9)*9+4+COLUMN()-5)*8-(8-$A12),结果导入!$BN:$BU,8,0),""),IF($H$35="导入版",IF($A12&amp;":"&amp;IFERROR(VLOOKUP((INT((ROW()-5)/9)*9+4+COLUMN()-5)*8-(8-$A12),结果导入!$BN:$BU,8,0),"")=$A12&amp;":","",$A12&amp;":"&amp;VLOOKUP((INT((ROW()-5)/9)*9+4+COLUMN()-5)*8-(8-$A12),结果导入!$BN:$BU,8,0))))),IF($U$3="第五场",IF(OR($H$35="",$H$35="请选择版本"),"",IF($H$35="打印版",IFERROR(VLOOKUP((INT((ROW()-5)/9)*9+4+COLUMN()-5)*8-(8-$A12),结果导入!$CN:$CU,8,0),""),IF($H$35="导入版",IF($A12&amp;":"&amp;IFERROR(VLOOKUP((INT((ROW()-5)/9)*9+4+COLUMN()-5)*8-(8-$A12),结果导入!$CN:$CU,8,0),"")=$A12&amp;":","",$A12&amp;":"&amp;VLOOKUP((INT((ROW()-5)/9)*9+4+COLUMN()-5)*8-(8-$A12),结果导入!$CN:$CU,8,0))))),IF($U$3="第六场",IF(OR($H$35="",$H$35="请选择版本"),"",IF($H$35="打印版",IFERROR(VLOOKUP((INT((ROW()-5)/9)*9+4+COLUMN()-5)*8-(8-$A12),结果导入!$DN:$DU,8,0),""),IF($H$35="导入版",IF($A12&amp;":"&amp;IFERROR(VLOOKUP((INT((ROW()-5)/9)*9+4+COLUMN()-5)*8-(8-$A12),结果导入!$DN:$DU,8,0),"")=$A12&amp;":","",$A12&amp;":"&amp;VLOOKUP((INT((ROW()-5)/9)*9+4+COLUMN()-5)*8-(8-$A12),结果导入!$DN:$DU,8,0))))),IF($U$3="第七场",IF(OR($H$35="",$H$35="请选择版本"),"",IF($H$35="打印版",IFERROR(VLOOKUP((INT((ROW()-5)/9)*9+4+COLUMN()-5)*8-(8-$A12),结果导入!$EN:$EU,8,0),""),IF($H$35="导入版",IF($A12&amp;":"&amp;IFERROR(VLOOKUP((INT((ROW()-5)/9)*9+4+COLUMN()-5)*8-(8-$A12),结果导入!$EN:$EU,8,0),"")=$A12&amp;":","",$A12&amp;":"&amp;VLOOKUP((INT((ROW()-5)/9)*9+4+COLUMN()-5)*8-(8-$A12),结果导入!$EN:$EU,8,0))))),IF($U$3="第八场",IF(OR($H$35="",$H$35="请选择版本"),"",IF($H$35="打印版",IFERROR(VLOOKUP((INT((ROW()-5)/9)*9+4+COLUMN()-5)*8-(8-$A12),结果导入!$FN:$FU,8,0),""),IF($H$35="导入版",IF($A12&amp;":"&amp;IFERROR(VLOOKUP((INT((ROW()-5)/9)*9+4+COLUMN()-5)*8-(8-$A12),结果导入!$FN:$FU,8,0),"")=$A12&amp;":","",$A12&amp;":"&amp;VLOOKUP((INT((ROW()-5)/9)*9+4+COLUMN()-5)*8-(8-$A12),结果导入!$FN:$FU,8,0))))),IF($U$3="第九场",IF(OR($H$35="",$H$35="请选择版本"),"",IF($H$35="打印版",IFERROR(VLOOKUP((INT((ROW()-5)/9)*9+4+COLUMN()-5)*8-(8-$A12),结果导入!$GN:$GU,8,0),""),IF($H$35="导入版",IF($A12&amp;":"&amp;IFERROR(VLOOKUP((INT((ROW()-5)/9)*9+4+COLUMN()-5)*8-(8-$A12),结果导入!$GN:$GU,8,0),"")=$A12&amp;":","",$A12&amp;":"&amp;VLOOKUP((INT((ROW()-5)/9)*9+4+COLUMN()-5)*8-(8-$A12),结果导入!$GN:$GU,8,0)))))))))))))))</f>
        <v/>
      </c>
      <c r="J12" s="59" t="str">
        <f ca="1">IF($U$3="","",IF($U$3="第一场",IF(OR($H$35="",$H$35="请选择版本"),"",IF($H$35="打印版",IFERROR(VLOOKUP((INT((ROW()-5)/9)*9+4+COLUMN()-5)*8-(8-$A12),选手操作!$Q:$R,2,0),""),IF($H$35="导入版",IF($A12&amp;":"&amp;IFERROR(VLOOKUP((INT((ROW()-5)/9)*9+4+COLUMN()-5)*8-(8-$A12),选手操作!$Q:$R,2,0),"")=$A12&amp;":","",$A12&amp;":"&amp;VLOOKUP((INT((ROW()-5)/9)*9+4+COLUMN()-5)*8-(8-$A12),选手操作!$Q:$R,2,0))))),IF($U$3="第二场",IF(OR($H$35="",$H$35="请选择版本"),"",IF($H$35="打印版",IFERROR(VLOOKUP((INT((ROW()-5)/9)*9+4+COLUMN()-5)*8-(8-$A12),结果导入!$N:$U,8,0),""),IF($H$35="导入版",IF($A12&amp;":"&amp;IFERROR(VLOOKUP((INT((ROW()-5)/9)*9+4+COLUMN()-5)*8-(8-$A12),结果导入!$N:$U,8,0),"")=$A12&amp;":","",$A12&amp;":"&amp;VLOOKUP((INT((ROW()-5)/9)*9+4+COLUMN()-5)*8-(8-$A12),结果导入!$N:$U,8,0))))),IF($U$3="第三场",IF(OR($H$35="",$H$35="请选择版本"),"",IF($H$35="打印版",IFERROR(VLOOKUP((INT((ROW()-5)/9)*9+4+COLUMN()-5)*8-(8-$A12),结果导入!$AN:$AU,8,0),""),IF($H$35="导入版",IF($A12&amp;":"&amp;IFERROR(VLOOKUP((INT((ROW()-5)/9)*9+4+COLUMN()-5)*8-(8-$A12),结果导入!$AN:$AU,8,0),"")=$A12&amp;":","",$A12&amp;":"&amp;VLOOKUP((INT((ROW()-5)/9)*9+4+COLUMN()-5)*8-(8-$A12),结果导入!$AN:$AU,8,0))))),IF($U$3="第四场",IF(OR($H$35="",$H$35="请选择版本"),"",IF($H$35="打印版",IFERROR(VLOOKUP((INT((ROW()-5)/9)*9+4+COLUMN()-5)*8-(8-$A12),结果导入!$BN:$BU,8,0),""),IF($H$35="导入版",IF($A12&amp;":"&amp;IFERROR(VLOOKUP((INT((ROW()-5)/9)*9+4+COLUMN()-5)*8-(8-$A12),结果导入!$BN:$BU,8,0),"")=$A12&amp;":","",$A12&amp;":"&amp;VLOOKUP((INT((ROW()-5)/9)*9+4+COLUMN()-5)*8-(8-$A12),结果导入!$BN:$BU,8,0))))),IF($U$3="第五场",IF(OR($H$35="",$H$35="请选择版本"),"",IF($H$35="打印版",IFERROR(VLOOKUP((INT((ROW()-5)/9)*9+4+COLUMN()-5)*8-(8-$A12),结果导入!$CN:$CU,8,0),""),IF($H$35="导入版",IF($A12&amp;":"&amp;IFERROR(VLOOKUP((INT((ROW()-5)/9)*9+4+COLUMN()-5)*8-(8-$A12),结果导入!$CN:$CU,8,0),"")=$A12&amp;":","",$A12&amp;":"&amp;VLOOKUP((INT((ROW()-5)/9)*9+4+COLUMN()-5)*8-(8-$A12),结果导入!$CN:$CU,8,0))))),IF($U$3="第六场",IF(OR($H$35="",$H$35="请选择版本"),"",IF($H$35="打印版",IFERROR(VLOOKUP((INT((ROW()-5)/9)*9+4+COLUMN()-5)*8-(8-$A12),结果导入!$DN:$DU,8,0),""),IF($H$35="导入版",IF($A12&amp;":"&amp;IFERROR(VLOOKUP((INT((ROW()-5)/9)*9+4+COLUMN()-5)*8-(8-$A12),结果导入!$DN:$DU,8,0),"")=$A12&amp;":","",$A12&amp;":"&amp;VLOOKUP((INT((ROW()-5)/9)*9+4+COLUMN()-5)*8-(8-$A12),结果导入!$DN:$DU,8,0))))),IF($U$3="第七场",IF(OR($H$35="",$H$35="请选择版本"),"",IF($H$35="打印版",IFERROR(VLOOKUP((INT((ROW()-5)/9)*9+4+COLUMN()-5)*8-(8-$A12),结果导入!$EN:$EU,8,0),""),IF($H$35="导入版",IF($A12&amp;":"&amp;IFERROR(VLOOKUP((INT((ROW()-5)/9)*9+4+COLUMN()-5)*8-(8-$A12),结果导入!$EN:$EU,8,0),"")=$A12&amp;":","",$A12&amp;":"&amp;VLOOKUP((INT((ROW()-5)/9)*9+4+COLUMN()-5)*8-(8-$A12),结果导入!$EN:$EU,8,0))))),IF($U$3="第八场",IF(OR($H$35="",$H$35="请选择版本"),"",IF($H$35="打印版",IFERROR(VLOOKUP((INT((ROW()-5)/9)*9+4+COLUMN()-5)*8-(8-$A12),结果导入!$FN:$FU,8,0),""),IF($H$35="导入版",IF($A12&amp;":"&amp;IFERROR(VLOOKUP((INT((ROW()-5)/9)*9+4+COLUMN()-5)*8-(8-$A12),结果导入!$FN:$FU,8,0),"")=$A12&amp;":","",$A12&amp;":"&amp;VLOOKUP((INT((ROW()-5)/9)*9+4+COLUMN()-5)*8-(8-$A12),结果导入!$FN:$FU,8,0))))),IF($U$3="第九场",IF(OR($H$35="",$H$35="请选择版本"),"",IF($H$35="打印版",IFERROR(VLOOKUP((INT((ROW()-5)/9)*9+4+COLUMN()-5)*8-(8-$A12),结果导入!$GN:$GU,8,0),""),IF($H$35="导入版",IF($A12&amp;":"&amp;IFERROR(VLOOKUP((INT((ROW()-5)/9)*9+4+COLUMN()-5)*8-(8-$A12),结果导入!$GN:$GU,8,0),"")=$A12&amp;":","",$A12&amp;":"&amp;VLOOKUP((INT((ROW()-5)/9)*9+4+COLUMN()-5)*8-(8-$A12),结果导入!$GN:$GU,8,0)))))))))))))))</f>
        <v/>
      </c>
      <c r="K12" s="50">
        <v>7</v>
      </c>
      <c r="L12" s="50">
        <f t="shared" si="1"/>
        <v>7</v>
      </c>
      <c r="M12" s="51" t="str">
        <f ca="1" t="shared" si="2"/>
        <v/>
      </c>
      <c r="N12" s="52" t="str">
        <f ca="1" t="shared" si="3"/>
        <v/>
      </c>
      <c r="O12" s="52" t="str">
        <f ca="1" t="shared" si="4"/>
        <v/>
      </c>
      <c r="P12" s="52" t="str">
        <f ca="1" t="shared" si="5"/>
        <v/>
      </c>
      <c r="Q12" s="52" t="str">
        <f ca="1" t="shared" si="6"/>
        <v/>
      </c>
      <c r="R12" s="52" t="str">
        <f ca="1" t="shared" si="7"/>
        <v/>
      </c>
      <c r="S12" s="52" t="str">
        <f ca="1" t="shared" si="8"/>
        <v/>
      </c>
      <c r="T12" s="52" t="str">
        <f ca="1" t="shared" si="9"/>
        <v/>
      </c>
      <c r="U12" s="59" t="str">
        <f ca="1" t="shared" si="10"/>
        <v/>
      </c>
      <c r="V12" s="50">
        <f t="shared" si="11"/>
        <v>7</v>
      </c>
    </row>
    <row r="13" s="40" customFormat="1" ht="15.75" spans="1:22">
      <c r="A13" s="53">
        <v>8</v>
      </c>
      <c r="B13" s="54" t="str">
        <f ca="1">IF($U$3="","",IF($U$3="第一场",IF(OR($H$35="",$H$35="请选择版本"),"",IF($H$35="打印版",IFERROR(VLOOKUP((INT((ROW()-5)/9)*9+4+COLUMN()-5)*8-(8-$A13),选手操作!$Q:$R,2,0),""),IF($H$35="导入版",IF($A13&amp;":"&amp;IFERROR(VLOOKUP((INT((ROW()-5)/9)*9+4+COLUMN()-5)*8-(8-$A13),选手操作!$Q:$R,2,0),"")=$A13&amp;":","",$A13&amp;":"&amp;VLOOKUP((INT((ROW()-5)/9)*9+4+COLUMN()-5)*8-(8-$A13),选手操作!$Q:$R,2,0))))),IF($U$3="第二场",IF(OR($H$35="",$H$35="请选择版本"),"",IF($H$35="打印版",IFERROR(VLOOKUP((INT((ROW()-5)/9)*9+4+COLUMN()-5)*8-(8-$A13),结果导入!$N:$U,8,0),""),IF($H$35="导入版",IF($A13&amp;":"&amp;IFERROR(VLOOKUP((INT((ROW()-5)/9)*9+4+COLUMN()-5)*8-(8-$A13),结果导入!$N:$U,8,0),"")=$A13&amp;":","",$A13&amp;":"&amp;VLOOKUP((INT((ROW()-5)/9)*9+4+COLUMN()-5)*8-(8-$A13),结果导入!$N:$U,8,0))))),IF($U$3="第三场",IF(OR($H$35="",$H$35="请选择版本"),"",IF($H$35="打印版",IFERROR(VLOOKUP((INT((ROW()-5)/9)*9+4+COLUMN()-5)*8-(8-$A13),结果导入!$AN:$AU,8,0),""),IF($H$35="导入版",IF($A13&amp;":"&amp;IFERROR(VLOOKUP((INT((ROW()-5)/9)*9+4+COLUMN()-5)*8-(8-$A13),结果导入!$AN:$AU,8,0),"")=$A13&amp;":","",$A13&amp;":"&amp;VLOOKUP((INT((ROW()-5)/9)*9+4+COLUMN()-5)*8-(8-$A13),结果导入!$AN:$AU,8,0))))),IF($U$3="第四场",IF(OR($H$35="",$H$35="请选择版本"),"",IF($H$35="打印版",IFERROR(VLOOKUP((INT((ROW()-5)/9)*9+4+COLUMN()-5)*8-(8-$A13),结果导入!$BN:$BU,8,0),""),IF($H$35="导入版",IF($A13&amp;":"&amp;IFERROR(VLOOKUP((INT((ROW()-5)/9)*9+4+COLUMN()-5)*8-(8-$A13),结果导入!$BN:$BU,8,0),"")=$A13&amp;":","",$A13&amp;":"&amp;VLOOKUP((INT((ROW()-5)/9)*9+4+COLUMN()-5)*8-(8-$A13),结果导入!$BN:$BU,8,0))))),IF($U$3="第五场",IF(OR($H$35="",$H$35="请选择版本"),"",IF($H$35="打印版",IFERROR(VLOOKUP((INT((ROW()-5)/9)*9+4+COLUMN()-5)*8-(8-$A13),结果导入!$CN:$CU,8,0),""),IF($H$35="导入版",IF($A13&amp;":"&amp;IFERROR(VLOOKUP((INT((ROW()-5)/9)*9+4+COLUMN()-5)*8-(8-$A13),结果导入!$CN:$CU,8,0),"")=$A13&amp;":","",$A13&amp;":"&amp;VLOOKUP((INT((ROW()-5)/9)*9+4+COLUMN()-5)*8-(8-$A13),结果导入!$CN:$CU,8,0))))),IF($U$3="第六场",IF(OR($H$35="",$H$35="请选择版本"),"",IF($H$35="打印版",IFERROR(VLOOKUP((INT((ROW()-5)/9)*9+4+COLUMN()-5)*8-(8-$A13),结果导入!$DN:$DU,8,0),""),IF($H$35="导入版",IF($A13&amp;":"&amp;IFERROR(VLOOKUP((INT((ROW()-5)/9)*9+4+COLUMN()-5)*8-(8-$A13),结果导入!$DN:$DU,8,0),"")=$A13&amp;":","",$A13&amp;":"&amp;VLOOKUP((INT((ROW()-5)/9)*9+4+COLUMN()-5)*8-(8-$A13),结果导入!$DN:$DU,8,0))))),IF($U$3="第七场",IF(OR($H$35="",$H$35="请选择版本"),"",IF($H$35="打印版",IFERROR(VLOOKUP((INT((ROW()-5)/9)*9+4+COLUMN()-5)*8-(8-$A13),结果导入!$EN:$EU,8,0),""),IF($H$35="导入版",IF($A13&amp;":"&amp;IFERROR(VLOOKUP((INT((ROW()-5)/9)*9+4+COLUMN()-5)*8-(8-$A13),结果导入!$EN:$EU,8,0),"")=$A13&amp;":","",$A13&amp;":"&amp;VLOOKUP((INT((ROW()-5)/9)*9+4+COLUMN()-5)*8-(8-$A13),结果导入!$EN:$EU,8,0))))),IF($U$3="第八场",IF(OR($H$35="",$H$35="请选择版本"),"",IF($H$35="打印版",IFERROR(VLOOKUP((INT((ROW()-5)/9)*9+4+COLUMN()-5)*8-(8-$A13),结果导入!$FN:$FU,8,0),""),IF($H$35="导入版",IF($A13&amp;":"&amp;IFERROR(VLOOKUP((INT((ROW()-5)/9)*9+4+COLUMN()-5)*8-(8-$A13),结果导入!$FN:$FU,8,0),"")=$A13&amp;":","",$A13&amp;":"&amp;VLOOKUP((INT((ROW()-5)/9)*9+4+COLUMN()-5)*8-(8-$A13),结果导入!$FN:$FU,8,0))))),IF($U$3="第九场",IF(OR($H$35="",$H$35="请选择版本"),"",IF($H$35="打印版",IFERROR(VLOOKUP((INT((ROW()-5)/9)*9+4+COLUMN()-5)*8-(8-$A13),结果导入!$GN:$GU,8,0),""),IF($H$35="导入版",IF($A13&amp;":"&amp;IFERROR(VLOOKUP((INT((ROW()-5)/9)*9+4+COLUMN()-5)*8-(8-$A13),结果导入!$GN:$GU,8,0),"")=$A13&amp;":","",$A13&amp;":"&amp;VLOOKUP((INT((ROW()-5)/9)*9+4+COLUMN()-5)*8-(8-$A13),结果导入!$GN:$GU,8,0)))))))))))))))</f>
        <v/>
      </c>
      <c r="C13" s="55" t="str">
        <f ca="1">IF($U$3="","",IF($U$3="第一场",IF(OR($H$35="",$H$35="请选择版本"),"",IF($H$35="打印版",IFERROR(VLOOKUP((INT((ROW()-5)/9)*9+4+COLUMN()-5)*8-(8-$A13),选手操作!$Q:$R,2,0),""),IF($H$35="导入版",IF($A13&amp;":"&amp;IFERROR(VLOOKUP((INT((ROW()-5)/9)*9+4+COLUMN()-5)*8-(8-$A13),选手操作!$Q:$R,2,0),"")=$A13&amp;":","",$A13&amp;":"&amp;VLOOKUP((INT((ROW()-5)/9)*9+4+COLUMN()-5)*8-(8-$A13),选手操作!$Q:$R,2,0))))),IF($U$3="第二场",IF(OR($H$35="",$H$35="请选择版本"),"",IF($H$35="打印版",IFERROR(VLOOKUP((INT((ROW()-5)/9)*9+4+COLUMN()-5)*8-(8-$A13),结果导入!$N:$U,8,0),""),IF($H$35="导入版",IF($A13&amp;":"&amp;IFERROR(VLOOKUP((INT((ROW()-5)/9)*9+4+COLUMN()-5)*8-(8-$A13),结果导入!$N:$U,8,0),"")=$A13&amp;":","",$A13&amp;":"&amp;VLOOKUP((INT((ROW()-5)/9)*9+4+COLUMN()-5)*8-(8-$A13),结果导入!$N:$U,8,0))))),IF($U$3="第三场",IF(OR($H$35="",$H$35="请选择版本"),"",IF($H$35="打印版",IFERROR(VLOOKUP((INT((ROW()-5)/9)*9+4+COLUMN()-5)*8-(8-$A13),结果导入!$AN:$AU,8,0),""),IF($H$35="导入版",IF($A13&amp;":"&amp;IFERROR(VLOOKUP((INT((ROW()-5)/9)*9+4+COLUMN()-5)*8-(8-$A13),结果导入!$AN:$AU,8,0),"")=$A13&amp;":","",$A13&amp;":"&amp;VLOOKUP((INT((ROW()-5)/9)*9+4+COLUMN()-5)*8-(8-$A13),结果导入!$AN:$AU,8,0))))),IF($U$3="第四场",IF(OR($H$35="",$H$35="请选择版本"),"",IF($H$35="打印版",IFERROR(VLOOKUP((INT((ROW()-5)/9)*9+4+COLUMN()-5)*8-(8-$A13),结果导入!$BN:$BU,8,0),""),IF($H$35="导入版",IF($A13&amp;":"&amp;IFERROR(VLOOKUP((INT((ROW()-5)/9)*9+4+COLUMN()-5)*8-(8-$A13),结果导入!$BN:$BU,8,0),"")=$A13&amp;":","",$A13&amp;":"&amp;VLOOKUP((INT((ROW()-5)/9)*9+4+COLUMN()-5)*8-(8-$A13),结果导入!$BN:$BU,8,0))))),IF($U$3="第五场",IF(OR($H$35="",$H$35="请选择版本"),"",IF($H$35="打印版",IFERROR(VLOOKUP((INT((ROW()-5)/9)*9+4+COLUMN()-5)*8-(8-$A13),结果导入!$CN:$CU,8,0),""),IF($H$35="导入版",IF($A13&amp;":"&amp;IFERROR(VLOOKUP((INT((ROW()-5)/9)*9+4+COLUMN()-5)*8-(8-$A13),结果导入!$CN:$CU,8,0),"")=$A13&amp;":","",$A13&amp;":"&amp;VLOOKUP((INT((ROW()-5)/9)*9+4+COLUMN()-5)*8-(8-$A13),结果导入!$CN:$CU,8,0))))),IF($U$3="第六场",IF(OR($H$35="",$H$35="请选择版本"),"",IF($H$35="打印版",IFERROR(VLOOKUP((INT((ROW()-5)/9)*9+4+COLUMN()-5)*8-(8-$A13),结果导入!$DN:$DU,8,0),""),IF($H$35="导入版",IF($A13&amp;":"&amp;IFERROR(VLOOKUP((INT((ROW()-5)/9)*9+4+COLUMN()-5)*8-(8-$A13),结果导入!$DN:$DU,8,0),"")=$A13&amp;":","",$A13&amp;":"&amp;VLOOKUP((INT((ROW()-5)/9)*9+4+COLUMN()-5)*8-(8-$A13),结果导入!$DN:$DU,8,0))))),IF($U$3="第七场",IF(OR($H$35="",$H$35="请选择版本"),"",IF($H$35="打印版",IFERROR(VLOOKUP((INT((ROW()-5)/9)*9+4+COLUMN()-5)*8-(8-$A13),结果导入!$EN:$EU,8,0),""),IF($H$35="导入版",IF($A13&amp;":"&amp;IFERROR(VLOOKUP((INT((ROW()-5)/9)*9+4+COLUMN()-5)*8-(8-$A13),结果导入!$EN:$EU,8,0),"")=$A13&amp;":","",$A13&amp;":"&amp;VLOOKUP((INT((ROW()-5)/9)*9+4+COLUMN()-5)*8-(8-$A13),结果导入!$EN:$EU,8,0))))),IF($U$3="第八场",IF(OR($H$35="",$H$35="请选择版本"),"",IF($H$35="打印版",IFERROR(VLOOKUP((INT((ROW()-5)/9)*9+4+COLUMN()-5)*8-(8-$A13),结果导入!$FN:$FU,8,0),""),IF($H$35="导入版",IF($A13&amp;":"&amp;IFERROR(VLOOKUP((INT((ROW()-5)/9)*9+4+COLUMN()-5)*8-(8-$A13),结果导入!$FN:$FU,8,0),"")=$A13&amp;":","",$A13&amp;":"&amp;VLOOKUP((INT((ROW()-5)/9)*9+4+COLUMN()-5)*8-(8-$A13),结果导入!$FN:$FU,8,0))))),IF($U$3="第九场",IF(OR($H$35="",$H$35="请选择版本"),"",IF($H$35="打印版",IFERROR(VLOOKUP((INT((ROW()-5)/9)*9+4+COLUMN()-5)*8-(8-$A13),结果导入!$GN:$GU,8,0),""),IF($H$35="导入版",IF($A13&amp;":"&amp;IFERROR(VLOOKUP((INT((ROW()-5)/9)*9+4+COLUMN()-5)*8-(8-$A13),结果导入!$GN:$GU,8,0),"")=$A13&amp;":","",$A13&amp;":"&amp;VLOOKUP((INT((ROW()-5)/9)*9+4+COLUMN()-5)*8-(8-$A13),结果导入!$GN:$GU,8,0)))))))))))))))</f>
        <v/>
      </c>
      <c r="D13" s="55" t="str">
        <f ca="1">IF($U$3="","",IF($U$3="第一场",IF(OR($H$35="",$H$35="请选择版本"),"",IF($H$35="打印版",IFERROR(VLOOKUP((INT((ROW()-5)/9)*9+4+COLUMN()-5)*8-(8-$A13),选手操作!$Q:$R,2,0),""),IF($H$35="导入版",IF($A13&amp;":"&amp;IFERROR(VLOOKUP((INT((ROW()-5)/9)*9+4+COLUMN()-5)*8-(8-$A13),选手操作!$Q:$R,2,0),"")=$A13&amp;":","",$A13&amp;":"&amp;VLOOKUP((INT((ROW()-5)/9)*9+4+COLUMN()-5)*8-(8-$A13),选手操作!$Q:$R,2,0))))),IF($U$3="第二场",IF(OR($H$35="",$H$35="请选择版本"),"",IF($H$35="打印版",IFERROR(VLOOKUP((INT((ROW()-5)/9)*9+4+COLUMN()-5)*8-(8-$A13),结果导入!$N:$U,8,0),""),IF($H$35="导入版",IF($A13&amp;":"&amp;IFERROR(VLOOKUP((INT((ROW()-5)/9)*9+4+COLUMN()-5)*8-(8-$A13),结果导入!$N:$U,8,0),"")=$A13&amp;":","",$A13&amp;":"&amp;VLOOKUP((INT((ROW()-5)/9)*9+4+COLUMN()-5)*8-(8-$A13),结果导入!$N:$U,8,0))))),IF($U$3="第三场",IF(OR($H$35="",$H$35="请选择版本"),"",IF($H$35="打印版",IFERROR(VLOOKUP((INT((ROW()-5)/9)*9+4+COLUMN()-5)*8-(8-$A13),结果导入!$AN:$AU,8,0),""),IF($H$35="导入版",IF($A13&amp;":"&amp;IFERROR(VLOOKUP((INT((ROW()-5)/9)*9+4+COLUMN()-5)*8-(8-$A13),结果导入!$AN:$AU,8,0),"")=$A13&amp;":","",$A13&amp;":"&amp;VLOOKUP((INT((ROW()-5)/9)*9+4+COLUMN()-5)*8-(8-$A13),结果导入!$AN:$AU,8,0))))),IF($U$3="第四场",IF(OR($H$35="",$H$35="请选择版本"),"",IF($H$35="打印版",IFERROR(VLOOKUP((INT((ROW()-5)/9)*9+4+COLUMN()-5)*8-(8-$A13),结果导入!$BN:$BU,8,0),""),IF($H$35="导入版",IF($A13&amp;":"&amp;IFERROR(VLOOKUP((INT((ROW()-5)/9)*9+4+COLUMN()-5)*8-(8-$A13),结果导入!$BN:$BU,8,0),"")=$A13&amp;":","",$A13&amp;":"&amp;VLOOKUP((INT((ROW()-5)/9)*9+4+COLUMN()-5)*8-(8-$A13),结果导入!$BN:$BU,8,0))))),IF($U$3="第五场",IF(OR($H$35="",$H$35="请选择版本"),"",IF($H$35="打印版",IFERROR(VLOOKUP((INT((ROW()-5)/9)*9+4+COLUMN()-5)*8-(8-$A13),结果导入!$CN:$CU,8,0),""),IF($H$35="导入版",IF($A13&amp;":"&amp;IFERROR(VLOOKUP((INT((ROW()-5)/9)*9+4+COLUMN()-5)*8-(8-$A13),结果导入!$CN:$CU,8,0),"")=$A13&amp;":","",$A13&amp;":"&amp;VLOOKUP((INT((ROW()-5)/9)*9+4+COLUMN()-5)*8-(8-$A13),结果导入!$CN:$CU,8,0))))),IF($U$3="第六场",IF(OR($H$35="",$H$35="请选择版本"),"",IF($H$35="打印版",IFERROR(VLOOKUP((INT((ROW()-5)/9)*9+4+COLUMN()-5)*8-(8-$A13),结果导入!$DN:$DU,8,0),""),IF($H$35="导入版",IF($A13&amp;":"&amp;IFERROR(VLOOKUP((INT((ROW()-5)/9)*9+4+COLUMN()-5)*8-(8-$A13),结果导入!$DN:$DU,8,0),"")=$A13&amp;":","",$A13&amp;":"&amp;VLOOKUP((INT((ROW()-5)/9)*9+4+COLUMN()-5)*8-(8-$A13),结果导入!$DN:$DU,8,0))))),IF($U$3="第七场",IF(OR($H$35="",$H$35="请选择版本"),"",IF($H$35="打印版",IFERROR(VLOOKUP((INT((ROW()-5)/9)*9+4+COLUMN()-5)*8-(8-$A13),结果导入!$EN:$EU,8,0),""),IF($H$35="导入版",IF($A13&amp;":"&amp;IFERROR(VLOOKUP((INT((ROW()-5)/9)*9+4+COLUMN()-5)*8-(8-$A13),结果导入!$EN:$EU,8,0),"")=$A13&amp;":","",$A13&amp;":"&amp;VLOOKUP((INT((ROW()-5)/9)*9+4+COLUMN()-5)*8-(8-$A13),结果导入!$EN:$EU,8,0))))),IF($U$3="第八场",IF(OR($H$35="",$H$35="请选择版本"),"",IF($H$35="打印版",IFERROR(VLOOKUP((INT((ROW()-5)/9)*9+4+COLUMN()-5)*8-(8-$A13),结果导入!$FN:$FU,8,0),""),IF($H$35="导入版",IF($A13&amp;":"&amp;IFERROR(VLOOKUP((INT((ROW()-5)/9)*9+4+COLUMN()-5)*8-(8-$A13),结果导入!$FN:$FU,8,0),"")=$A13&amp;":","",$A13&amp;":"&amp;VLOOKUP((INT((ROW()-5)/9)*9+4+COLUMN()-5)*8-(8-$A13),结果导入!$FN:$FU,8,0))))),IF($U$3="第九场",IF(OR($H$35="",$H$35="请选择版本"),"",IF($H$35="打印版",IFERROR(VLOOKUP((INT((ROW()-5)/9)*9+4+COLUMN()-5)*8-(8-$A13),结果导入!$GN:$GU,8,0),""),IF($H$35="导入版",IF($A13&amp;":"&amp;IFERROR(VLOOKUP((INT((ROW()-5)/9)*9+4+COLUMN()-5)*8-(8-$A13),结果导入!$GN:$GU,8,0),"")=$A13&amp;":","",$A13&amp;":"&amp;VLOOKUP((INT((ROW()-5)/9)*9+4+COLUMN()-5)*8-(8-$A13),结果导入!$GN:$GU,8,0)))))))))))))))</f>
        <v/>
      </c>
      <c r="E13" s="55" t="str">
        <f ca="1">IF($U$3="","",IF($U$3="第一场",IF(OR($H$35="",$H$35="请选择版本"),"",IF($H$35="打印版",IFERROR(VLOOKUP((INT((ROW()-5)/9)*9+4+COLUMN()-5)*8-(8-$A13),选手操作!$Q:$R,2,0),""),IF($H$35="导入版",IF($A13&amp;":"&amp;IFERROR(VLOOKUP((INT((ROW()-5)/9)*9+4+COLUMN()-5)*8-(8-$A13),选手操作!$Q:$R,2,0),"")=$A13&amp;":","",$A13&amp;":"&amp;VLOOKUP((INT((ROW()-5)/9)*9+4+COLUMN()-5)*8-(8-$A13),选手操作!$Q:$R,2,0))))),IF($U$3="第二场",IF(OR($H$35="",$H$35="请选择版本"),"",IF($H$35="打印版",IFERROR(VLOOKUP((INT((ROW()-5)/9)*9+4+COLUMN()-5)*8-(8-$A13),结果导入!$N:$U,8,0),""),IF($H$35="导入版",IF($A13&amp;":"&amp;IFERROR(VLOOKUP((INT((ROW()-5)/9)*9+4+COLUMN()-5)*8-(8-$A13),结果导入!$N:$U,8,0),"")=$A13&amp;":","",$A13&amp;":"&amp;VLOOKUP((INT((ROW()-5)/9)*9+4+COLUMN()-5)*8-(8-$A13),结果导入!$N:$U,8,0))))),IF($U$3="第三场",IF(OR($H$35="",$H$35="请选择版本"),"",IF($H$35="打印版",IFERROR(VLOOKUP((INT((ROW()-5)/9)*9+4+COLUMN()-5)*8-(8-$A13),结果导入!$AN:$AU,8,0),""),IF($H$35="导入版",IF($A13&amp;":"&amp;IFERROR(VLOOKUP((INT((ROW()-5)/9)*9+4+COLUMN()-5)*8-(8-$A13),结果导入!$AN:$AU,8,0),"")=$A13&amp;":","",$A13&amp;":"&amp;VLOOKUP((INT((ROW()-5)/9)*9+4+COLUMN()-5)*8-(8-$A13),结果导入!$AN:$AU,8,0))))),IF($U$3="第四场",IF(OR($H$35="",$H$35="请选择版本"),"",IF($H$35="打印版",IFERROR(VLOOKUP((INT((ROW()-5)/9)*9+4+COLUMN()-5)*8-(8-$A13),结果导入!$BN:$BU,8,0),""),IF($H$35="导入版",IF($A13&amp;":"&amp;IFERROR(VLOOKUP((INT((ROW()-5)/9)*9+4+COLUMN()-5)*8-(8-$A13),结果导入!$BN:$BU,8,0),"")=$A13&amp;":","",$A13&amp;":"&amp;VLOOKUP((INT((ROW()-5)/9)*9+4+COLUMN()-5)*8-(8-$A13),结果导入!$BN:$BU,8,0))))),IF($U$3="第五场",IF(OR($H$35="",$H$35="请选择版本"),"",IF($H$35="打印版",IFERROR(VLOOKUP((INT((ROW()-5)/9)*9+4+COLUMN()-5)*8-(8-$A13),结果导入!$CN:$CU,8,0),""),IF($H$35="导入版",IF($A13&amp;":"&amp;IFERROR(VLOOKUP((INT((ROW()-5)/9)*9+4+COLUMN()-5)*8-(8-$A13),结果导入!$CN:$CU,8,0),"")=$A13&amp;":","",$A13&amp;":"&amp;VLOOKUP((INT((ROW()-5)/9)*9+4+COLUMN()-5)*8-(8-$A13),结果导入!$CN:$CU,8,0))))),IF($U$3="第六场",IF(OR($H$35="",$H$35="请选择版本"),"",IF($H$35="打印版",IFERROR(VLOOKUP((INT((ROW()-5)/9)*9+4+COLUMN()-5)*8-(8-$A13),结果导入!$DN:$DU,8,0),""),IF($H$35="导入版",IF($A13&amp;":"&amp;IFERROR(VLOOKUP((INT((ROW()-5)/9)*9+4+COLUMN()-5)*8-(8-$A13),结果导入!$DN:$DU,8,0),"")=$A13&amp;":","",$A13&amp;":"&amp;VLOOKUP((INT((ROW()-5)/9)*9+4+COLUMN()-5)*8-(8-$A13),结果导入!$DN:$DU,8,0))))),IF($U$3="第七场",IF(OR($H$35="",$H$35="请选择版本"),"",IF($H$35="打印版",IFERROR(VLOOKUP((INT((ROW()-5)/9)*9+4+COLUMN()-5)*8-(8-$A13),结果导入!$EN:$EU,8,0),""),IF($H$35="导入版",IF($A13&amp;":"&amp;IFERROR(VLOOKUP((INT((ROW()-5)/9)*9+4+COLUMN()-5)*8-(8-$A13),结果导入!$EN:$EU,8,0),"")=$A13&amp;":","",$A13&amp;":"&amp;VLOOKUP((INT((ROW()-5)/9)*9+4+COLUMN()-5)*8-(8-$A13),结果导入!$EN:$EU,8,0))))),IF($U$3="第八场",IF(OR($H$35="",$H$35="请选择版本"),"",IF($H$35="打印版",IFERROR(VLOOKUP((INT((ROW()-5)/9)*9+4+COLUMN()-5)*8-(8-$A13),结果导入!$FN:$FU,8,0),""),IF($H$35="导入版",IF($A13&amp;":"&amp;IFERROR(VLOOKUP((INT((ROW()-5)/9)*9+4+COLUMN()-5)*8-(8-$A13),结果导入!$FN:$FU,8,0),"")=$A13&amp;":","",$A13&amp;":"&amp;VLOOKUP((INT((ROW()-5)/9)*9+4+COLUMN()-5)*8-(8-$A13),结果导入!$FN:$FU,8,0))))),IF($U$3="第九场",IF(OR($H$35="",$H$35="请选择版本"),"",IF($H$35="打印版",IFERROR(VLOOKUP((INT((ROW()-5)/9)*9+4+COLUMN()-5)*8-(8-$A13),结果导入!$GN:$GU,8,0),""),IF($H$35="导入版",IF($A13&amp;":"&amp;IFERROR(VLOOKUP((INT((ROW()-5)/9)*9+4+COLUMN()-5)*8-(8-$A13),结果导入!$GN:$GU,8,0),"")=$A13&amp;":","",$A13&amp;":"&amp;VLOOKUP((INT((ROW()-5)/9)*9+4+COLUMN()-5)*8-(8-$A13),结果导入!$GN:$GU,8,0)))))))))))))))</f>
        <v/>
      </c>
      <c r="F13" s="55" t="str">
        <f ca="1">IF($U$3="","",IF($U$3="第一场",IF(OR($H$35="",$H$35="请选择版本"),"",IF($H$35="打印版",IFERROR(VLOOKUP((INT((ROW()-5)/9)*9+4+COLUMN()-5)*8-(8-$A13),选手操作!$Q:$R,2,0),""),IF($H$35="导入版",IF($A13&amp;":"&amp;IFERROR(VLOOKUP((INT((ROW()-5)/9)*9+4+COLUMN()-5)*8-(8-$A13),选手操作!$Q:$R,2,0),"")=$A13&amp;":","",$A13&amp;":"&amp;VLOOKUP((INT((ROW()-5)/9)*9+4+COLUMN()-5)*8-(8-$A13),选手操作!$Q:$R,2,0))))),IF($U$3="第二场",IF(OR($H$35="",$H$35="请选择版本"),"",IF($H$35="打印版",IFERROR(VLOOKUP((INT((ROW()-5)/9)*9+4+COLUMN()-5)*8-(8-$A13),结果导入!$N:$U,8,0),""),IF($H$35="导入版",IF($A13&amp;":"&amp;IFERROR(VLOOKUP((INT((ROW()-5)/9)*9+4+COLUMN()-5)*8-(8-$A13),结果导入!$N:$U,8,0),"")=$A13&amp;":","",$A13&amp;":"&amp;VLOOKUP((INT((ROW()-5)/9)*9+4+COLUMN()-5)*8-(8-$A13),结果导入!$N:$U,8,0))))),IF($U$3="第三场",IF(OR($H$35="",$H$35="请选择版本"),"",IF($H$35="打印版",IFERROR(VLOOKUP((INT((ROW()-5)/9)*9+4+COLUMN()-5)*8-(8-$A13),结果导入!$AN:$AU,8,0),""),IF($H$35="导入版",IF($A13&amp;":"&amp;IFERROR(VLOOKUP((INT((ROW()-5)/9)*9+4+COLUMN()-5)*8-(8-$A13),结果导入!$AN:$AU,8,0),"")=$A13&amp;":","",$A13&amp;":"&amp;VLOOKUP((INT((ROW()-5)/9)*9+4+COLUMN()-5)*8-(8-$A13),结果导入!$AN:$AU,8,0))))),IF($U$3="第四场",IF(OR($H$35="",$H$35="请选择版本"),"",IF($H$35="打印版",IFERROR(VLOOKUP((INT((ROW()-5)/9)*9+4+COLUMN()-5)*8-(8-$A13),结果导入!$BN:$BU,8,0),""),IF($H$35="导入版",IF($A13&amp;":"&amp;IFERROR(VLOOKUP((INT((ROW()-5)/9)*9+4+COLUMN()-5)*8-(8-$A13),结果导入!$BN:$BU,8,0),"")=$A13&amp;":","",$A13&amp;":"&amp;VLOOKUP((INT((ROW()-5)/9)*9+4+COLUMN()-5)*8-(8-$A13),结果导入!$BN:$BU,8,0))))),IF($U$3="第五场",IF(OR($H$35="",$H$35="请选择版本"),"",IF($H$35="打印版",IFERROR(VLOOKUP((INT((ROW()-5)/9)*9+4+COLUMN()-5)*8-(8-$A13),结果导入!$CN:$CU,8,0),""),IF($H$35="导入版",IF($A13&amp;":"&amp;IFERROR(VLOOKUP((INT((ROW()-5)/9)*9+4+COLUMN()-5)*8-(8-$A13),结果导入!$CN:$CU,8,0),"")=$A13&amp;":","",$A13&amp;":"&amp;VLOOKUP((INT((ROW()-5)/9)*9+4+COLUMN()-5)*8-(8-$A13),结果导入!$CN:$CU,8,0))))),IF($U$3="第六场",IF(OR($H$35="",$H$35="请选择版本"),"",IF($H$35="打印版",IFERROR(VLOOKUP((INT((ROW()-5)/9)*9+4+COLUMN()-5)*8-(8-$A13),结果导入!$DN:$DU,8,0),""),IF($H$35="导入版",IF($A13&amp;":"&amp;IFERROR(VLOOKUP((INT((ROW()-5)/9)*9+4+COLUMN()-5)*8-(8-$A13),结果导入!$DN:$DU,8,0),"")=$A13&amp;":","",$A13&amp;":"&amp;VLOOKUP((INT((ROW()-5)/9)*9+4+COLUMN()-5)*8-(8-$A13),结果导入!$DN:$DU,8,0))))),IF($U$3="第七场",IF(OR($H$35="",$H$35="请选择版本"),"",IF($H$35="打印版",IFERROR(VLOOKUP((INT((ROW()-5)/9)*9+4+COLUMN()-5)*8-(8-$A13),结果导入!$EN:$EU,8,0),""),IF($H$35="导入版",IF($A13&amp;":"&amp;IFERROR(VLOOKUP((INT((ROW()-5)/9)*9+4+COLUMN()-5)*8-(8-$A13),结果导入!$EN:$EU,8,0),"")=$A13&amp;":","",$A13&amp;":"&amp;VLOOKUP((INT((ROW()-5)/9)*9+4+COLUMN()-5)*8-(8-$A13),结果导入!$EN:$EU,8,0))))),IF($U$3="第八场",IF(OR($H$35="",$H$35="请选择版本"),"",IF($H$35="打印版",IFERROR(VLOOKUP((INT((ROW()-5)/9)*9+4+COLUMN()-5)*8-(8-$A13),结果导入!$FN:$FU,8,0),""),IF($H$35="导入版",IF($A13&amp;":"&amp;IFERROR(VLOOKUP((INT((ROW()-5)/9)*9+4+COLUMN()-5)*8-(8-$A13),结果导入!$FN:$FU,8,0),"")=$A13&amp;":","",$A13&amp;":"&amp;VLOOKUP((INT((ROW()-5)/9)*9+4+COLUMN()-5)*8-(8-$A13),结果导入!$FN:$FU,8,0))))),IF($U$3="第九场",IF(OR($H$35="",$H$35="请选择版本"),"",IF($H$35="打印版",IFERROR(VLOOKUP((INT((ROW()-5)/9)*9+4+COLUMN()-5)*8-(8-$A13),结果导入!$GN:$GU,8,0),""),IF($H$35="导入版",IF($A13&amp;":"&amp;IFERROR(VLOOKUP((INT((ROW()-5)/9)*9+4+COLUMN()-5)*8-(8-$A13),结果导入!$GN:$GU,8,0),"")=$A13&amp;":","",$A13&amp;":"&amp;VLOOKUP((INT((ROW()-5)/9)*9+4+COLUMN()-5)*8-(8-$A13),结果导入!$GN:$GU,8,0)))))))))))))))</f>
        <v/>
      </c>
      <c r="G13" s="55" t="str">
        <f ca="1">IF($U$3="","",IF($U$3="第一场",IF(OR($H$35="",$H$35="请选择版本"),"",IF($H$35="打印版",IFERROR(VLOOKUP((INT((ROW()-5)/9)*9+4+COLUMN()-5)*8-(8-$A13),选手操作!$Q:$R,2,0),""),IF($H$35="导入版",IF($A13&amp;":"&amp;IFERROR(VLOOKUP((INT((ROW()-5)/9)*9+4+COLUMN()-5)*8-(8-$A13),选手操作!$Q:$R,2,0),"")=$A13&amp;":","",$A13&amp;":"&amp;VLOOKUP((INT((ROW()-5)/9)*9+4+COLUMN()-5)*8-(8-$A13),选手操作!$Q:$R,2,0))))),IF($U$3="第二场",IF(OR($H$35="",$H$35="请选择版本"),"",IF($H$35="打印版",IFERROR(VLOOKUP((INT((ROW()-5)/9)*9+4+COLUMN()-5)*8-(8-$A13),结果导入!$N:$U,8,0),""),IF($H$35="导入版",IF($A13&amp;":"&amp;IFERROR(VLOOKUP((INT((ROW()-5)/9)*9+4+COLUMN()-5)*8-(8-$A13),结果导入!$N:$U,8,0),"")=$A13&amp;":","",$A13&amp;":"&amp;VLOOKUP((INT((ROW()-5)/9)*9+4+COLUMN()-5)*8-(8-$A13),结果导入!$N:$U,8,0))))),IF($U$3="第三场",IF(OR($H$35="",$H$35="请选择版本"),"",IF($H$35="打印版",IFERROR(VLOOKUP((INT((ROW()-5)/9)*9+4+COLUMN()-5)*8-(8-$A13),结果导入!$AN:$AU,8,0),""),IF($H$35="导入版",IF($A13&amp;":"&amp;IFERROR(VLOOKUP((INT((ROW()-5)/9)*9+4+COLUMN()-5)*8-(8-$A13),结果导入!$AN:$AU,8,0),"")=$A13&amp;":","",$A13&amp;":"&amp;VLOOKUP((INT((ROW()-5)/9)*9+4+COLUMN()-5)*8-(8-$A13),结果导入!$AN:$AU,8,0))))),IF($U$3="第四场",IF(OR($H$35="",$H$35="请选择版本"),"",IF($H$35="打印版",IFERROR(VLOOKUP((INT((ROW()-5)/9)*9+4+COLUMN()-5)*8-(8-$A13),结果导入!$BN:$BU,8,0),""),IF($H$35="导入版",IF($A13&amp;":"&amp;IFERROR(VLOOKUP((INT((ROW()-5)/9)*9+4+COLUMN()-5)*8-(8-$A13),结果导入!$BN:$BU,8,0),"")=$A13&amp;":","",$A13&amp;":"&amp;VLOOKUP((INT((ROW()-5)/9)*9+4+COLUMN()-5)*8-(8-$A13),结果导入!$BN:$BU,8,0))))),IF($U$3="第五场",IF(OR($H$35="",$H$35="请选择版本"),"",IF($H$35="打印版",IFERROR(VLOOKUP((INT((ROW()-5)/9)*9+4+COLUMN()-5)*8-(8-$A13),结果导入!$CN:$CU,8,0),""),IF($H$35="导入版",IF($A13&amp;":"&amp;IFERROR(VLOOKUP((INT((ROW()-5)/9)*9+4+COLUMN()-5)*8-(8-$A13),结果导入!$CN:$CU,8,0),"")=$A13&amp;":","",$A13&amp;":"&amp;VLOOKUP((INT((ROW()-5)/9)*9+4+COLUMN()-5)*8-(8-$A13),结果导入!$CN:$CU,8,0))))),IF($U$3="第六场",IF(OR($H$35="",$H$35="请选择版本"),"",IF($H$35="打印版",IFERROR(VLOOKUP((INT((ROW()-5)/9)*9+4+COLUMN()-5)*8-(8-$A13),结果导入!$DN:$DU,8,0),""),IF($H$35="导入版",IF($A13&amp;":"&amp;IFERROR(VLOOKUP((INT((ROW()-5)/9)*9+4+COLUMN()-5)*8-(8-$A13),结果导入!$DN:$DU,8,0),"")=$A13&amp;":","",$A13&amp;":"&amp;VLOOKUP((INT((ROW()-5)/9)*9+4+COLUMN()-5)*8-(8-$A13),结果导入!$DN:$DU,8,0))))),IF($U$3="第七场",IF(OR($H$35="",$H$35="请选择版本"),"",IF($H$35="打印版",IFERROR(VLOOKUP((INT((ROW()-5)/9)*9+4+COLUMN()-5)*8-(8-$A13),结果导入!$EN:$EU,8,0),""),IF($H$35="导入版",IF($A13&amp;":"&amp;IFERROR(VLOOKUP((INT((ROW()-5)/9)*9+4+COLUMN()-5)*8-(8-$A13),结果导入!$EN:$EU,8,0),"")=$A13&amp;":","",$A13&amp;":"&amp;VLOOKUP((INT((ROW()-5)/9)*9+4+COLUMN()-5)*8-(8-$A13),结果导入!$EN:$EU,8,0))))),IF($U$3="第八场",IF(OR($H$35="",$H$35="请选择版本"),"",IF($H$35="打印版",IFERROR(VLOOKUP((INT((ROW()-5)/9)*9+4+COLUMN()-5)*8-(8-$A13),结果导入!$FN:$FU,8,0),""),IF($H$35="导入版",IF($A13&amp;":"&amp;IFERROR(VLOOKUP((INT((ROW()-5)/9)*9+4+COLUMN()-5)*8-(8-$A13),结果导入!$FN:$FU,8,0),"")=$A13&amp;":","",$A13&amp;":"&amp;VLOOKUP((INT((ROW()-5)/9)*9+4+COLUMN()-5)*8-(8-$A13),结果导入!$FN:$FU,8,0))))),IF($U$3="第九场",IF(OR($H$35="",$H$35="请选择版本"),"",IF($H$35="打印版",IFERROR(VLOOKUP((INT((ROW()-5)/9)*9+4+COLUMN()-5)*8-(8-$A13),结果导入!$GN:$GU,8,0),""),IF($H$35="导入版",IF($A13&amp;":"&amp;IFERROR(VLOOKUP((INT((ROW()-5)/9)*9+4+COLUMN()-5)*8-(8-$A13),结果导入!$GN:$GU,8,0),"")=$A13&amp;":","",$A13&amp;":"&amp;VLOOKUP((INT((ROW()-5)/9)*9+4+COLUMN()-5)*8-(8-$A13),结果导入!$GN:$GU,8,0)))))))))))))))</f>
        <v/>
      </c>
      <c r="H13" s="55" t="str">
        <f ca="1">IF($U$3="","",IF($U$3="第一场",IF(OR($H$35="",$H$35="请选择版本"),"",IF($H$35="打印版",IFERROR(VLOOKUP((INT((ROW()-5)/9)*9+4+COLUMN()-5)*8-(8-$A13),选手操作!$Q:$R,2,0),""),IF($H$35="导入版",IF($A13&amp;":"&amp;IFERROR(VLOOKUP((INT((ROW()-5)/9)*9+4+COLUMN()-5)*8-(8-$A13),选手操作!$Q:$R,2,0),"")=$A13&amp;":","",$A13&amp;":"&amp;VLOOKUP((INT((ROW()-5)/9)*9+4+COLUMN()-5)*8-(8-$A13),选手操作!$Q:$R,2,0))))),IF($U$3="第二场",IF(OR($H$35="",$H$35="请选择版本"),"",IF($H$35="打印版",IFERROR(VLOOKUP((INT((ROW()-5)/9)*9+4+COLUMN()-5)*8-(8-$A13),结果导入!$N:$U,8,0),""),IF($H$35="导入版",IF($A13&amp;":"&amp;IFERROR(VLOOKUP((INT((ROW()-5)/9)*9+4+COLUMN()-5)*8-(8-$A13),结果导入!$N:$U,8,0),"")=$A13&amp;":","",$A13&amp;":"&amp;VLOOKUP((INT((ROW()-5)/9)*9+4+COLUMN()-5)*8-(8-$A13),结果导入!$N:$U,8,0))))),IF($U$3="第三场",IF(OR($H$35="",$H$35="请选择版本"),"",IF($H$35="打印版",IFERROR(VLOOKUP((INT((ROW()-5)/9)*9+4+COLUMN()-5)*8-(8-$A13),结果导入!$AN:$AU,8,0),""),IF($H$35="导入版",IF($A13&amp;":"&amp;IFERROR(VLOOKUP((INT((ROW()-5)/9)*9+4+COLUMN()-5)*8-(8-$A13),结果导入!$AN:$AU,8,0),"")=$A13&amp;":","",$A13&amp;":"&amp;VLOOKUP((INT((ROW()-5)/9)*9+4+COLUMN()-5)*8-(8-$A13),结果导入!$AN:$AU,8,0))))),IF($U$3="第四场",IF(OR($H$35="",$H$35="请选择版本"),"",IF($H$35="打印版",IFERROR(VLOOKUP((INT((ROW()-5)/9)*9+4+COLUMN()-5)*8-(8-$A13),结果导入!$BN:$BU,8,0),""),IF($H$35="导入版",IF($A13&amp;":"&amp;IFERROR(VLOOKUP((INT((ROW()-5)/9)*9+4+COLUMN()-5)*8-(8-$A13),结果导入!$BN:$BU,8,0),"")=$A13&amp;":","",$A13&amp;":"&amp;VLOOKUP((INT((ROW()-5)/9)*9+4+COLUMN()-5)*8-(8-$A13),结果导入!$BN:$BU,8,0))))),IF($U$3="第五场",IF(OR($H$35="",$H$35="请选择版本"),"",IF($H$35="打印版",IFERROR(VLOOKUP((INT((ROW()-5)/9)*9+4+COLUMN()-5)*8-(8-$A13),结果导入!$CN:$CU,8,0),""),IF($H$35="导入版",IF($A13&amp;":"&amp;IFERROR(VLOOKUP((INT((ROW()-5)/9)*9+4+COLUMN()-5)*8-(8-$A13),结果导入!$CN:$CU,8,0),"")=$A13&amp;":","",$A13&amp;":"&amp;VLOOKUP((INT((ROW()-5)/9)*9+4+COLUMN()-5)*8-(8-$A13),结果导入!$CN:$CU,8,0))))),IF($U$3="第六场",IF(OR($H$35="",$H$35="请选择版本"),"",IF($H$35="打印版",IFERROR(VLOOKUP((INT((ROW()-5)/9)*9+4+COLUMN()-5)*8-(8-$A13),结果导入!$DN:$DU,8,0),""),IF($H$35="导入版",IF($A13&amp;":"&amp;IFERROR(VLOOKUP((INT((ROW()-5)/9)*9+4+COLUMN()-5)*8-(8-$A13),结果导入!$DN:$DU,8,0),"")=$A13&amp;":","",$A13&amp;":"&amp;VLOOKUP((INT((ROW()-5)/9)*9+4+COLUMN()-5)*8-(8-$A13),结果导入!$DN:$DU,8,0))))),IF($U$3="第七场",IF(OR($H$35="",$H$35="请选择版本"),"",IF($H$35="打印版",IFERROR(VLOOKUP((INT((ROW()-5)/9)*9+4+COLUMN()-5)*8-(8-$A13),结果导入!$EN:$EU,8,0),""),IF($H$35="导入版",IF($A13&amp;":"&amp;IFERROR(VLOOKUP((INT((ROW()-5)/9)*9+4+COLUMN()-5)*8-(8-$A13),结果导入!$EN:$EU,8,0),"")=$A13&amp;":","",$A13&amp;":"&amp;VLOOKUP((INT((ROW()-5)/9)*9+4+COLUMN()-5)*8-(8-$A13),结果导入!$EN:$EU,8,0))))),IF($U$3="第八场",IF(OR($H$35="",$H$35="请选择版本"),"",IF($H$35="打印版",IFERROR(VLOOKUP((INT((ROW()-5)/9)*9+4+COLUMN()-5)*8-(8-$A13),结果导入!$FN:$FU,8,0),""),IF($H$35="导入版",IF($A13&amp;":"&amp;IFERROR(VLOOKUP((INT((ROW()-5)/9)*9+4+COLUMN()-5)*8-(8-$A13),结果导入!$FN:$FU,8,0),"")=$A13&amp;":","",$A13&amp;":"&amp;VLOOKUP((INT((ROW()-5)/9)*9+4+COLUMN()-5)*8-(8-$A13),结果导入!$FN:$FU,8,0))))),IF($U$3="第九场",IF(OR($H$35="",$H$35="请选择版本"),"",IF($H$35="打印版",IFERROR(VLOOKUP((INT((ROW()-5)/9)*9+4+COLUMN()-5)*8-(8-$A13),结果导入!$GN:$GU,8,0),""),IF($H$35="导入版",IF($A13&amp;":"&amp;IFERROR(VLOOKUP((INT((ROW()-5)/9)*9+4+COLUMN()-5)*8-(8-$A13),结果导入!$GN:$GU,8,0),"")=$A13&amp;":","",$A13&amp;":"&amp;VLOOKUP((INT((ROW()-5)/9)*9+4+COLUMN()-5)*8-(8-$A13),结果导入!$GN:$GU,8,0)))))))))))))))</f>
        <v/>
      </c>
      <c r="I13" s="55" t="str">
        <f ca="1">IF($U$3="","",IF($U$3="第一场",IF(OR($H$35="",$H$35="请选择版本"),"",IF($H$35="打印版",IFERROR(VLOOKUP((INT((ROW()-5)/9)*9+4+COLUMN()-5)*8-(8-$A13),选手操作!$Q:$R,2,0),""),IF($H$35="导入版",IF($A13&amp;":"&amp;IFERROR(VLOOKUP((INT((ROW()-5)/9)*9+4+COLUMN()-5)*8-(8-$A13),选手操作!$Q:$R,2,0),"")=$A13&amp;":","",$A13&amp;":"&amp;VLOOKUP((INT((ROW()-5)/9)*9+4+COLUMN()-5)*8-(8-$A13),选手操作!$Q:$R,2,0))))),IF($U$3="第二场",IF(OR($H$35="",$H$35="请选择版本"),"",IF($H$35="打印版",IFERROR(VLOOKUP((INT((ROW()-5)/9)*9+4+COLUMN()-5)*8-(8-$A13),结果导入!$N:$U,8,0),""),IF($H$35="导入版",IF($A13&amp;":"&amp;IFERROR(VLOOKUP((INT((ROW()-5)/9)*9+4+COLUMN()-5)*8-(8-$A13),结果导入!$N:$U,8,0),"")=$A13&amp;":","",$A13&amp;":"&amp;VLOOKUP((INT((ROW()-5)/9)*9+4+COLUMN()-5)*8-(8-$A13),结果导入!$N:$U,8,0))))),IF($U$3="第三场",IF(OR($H$35="",$H$35="请选择版本"),"",IF($H$35="打印版",IFERROR(VLOOKUP((INT((ROW()-5)/9)*9+4+COLUMN()-5)*8-(8-$A13),结果导入!$AN:$AU,8,0),""),IF($H$35="导入版",IF($A13&amp;":"&amp;IFERROR(VLOOKUP((INT((ROW()-5)/9)*9+4+COLUMN()-5)*8-(8-$A13),结果导入!$AN:$AU,8,0),"")=$A13&amp;":","",$A13&amp;":"&amp;VLOOKUP((INT((ROW()-5)/9)*9+4+COLUMN()-5)*8-(8-$A13),结果导入!$AN:$AU,8,0))))),IF($U$3="第四场",IF(OR($H$35="",$H$35="请选择版本"),"",IF($H$35="打印版",IFERROR(VLOOKUP((INT((ROW()-5)/9)*9+4+COLUMN()-5)*8-(8-$A13),结果导入!$BN:$BU,8,0),""),IF($H$35="导入版",IF($A13&amp;":"&amp;IFERROR(VLOOKUP((INT((ROW()-5)/9)*9+4+COLUMN()-5)*8-(8-$A13),结果导入!$BN:$BU,8,0),"")=$A13&amp;":","",$A13&amp;":"&amp;VLOOKUP((INT((ROW()-5)/9)*9+4+COLUMN()-5)*8-(8-$A13),结果导入!$BN:$BU,8,0))))),IF($U$3="第五场",IF(OR($H$35="",$H$35="请选择版本"),"",IF($H$35="打印版",IFERROR(VLOOKUP((INT((ROW()-5)/9)*9+4+COLUMN()-5)*8-(8-$A13),结果导入!$CN:$CU,8,0),""),IF($H$35="导入版",IF($A13&amp;":"&amp;IFERROR(VLOOKUP((INT((ROW()-5)/9)*9+4+COLUMN()-5)*8-(8-$A13),结果导入!$CN:$CU,8,0),"")=$A13&amp;":","",$A13&amp;":"&amp;VLOOKUP((INT((ROW()-5)/9)*9+4+COLUMN()-5)*8-(8-$A13),结果导入!$CN:$CU,8,0))))),IF($U$3="第六场",IF(OR($H$35="",$H$35="请选择版本"),"",IF($H$35="打印版",IFERROR(VLOOKUP((INT((ROW()-5)/9)*9+4+COLUMN()-5)*8-(8-$A13),结果导入!$DN:$DU,8,0),""),IF($H$35="导入版",IF($A13&amp;":"&amp;IFERROR(VLOOKUP((INT((ROW()-5)/9)*9+4+COLUMN()-5)*8-(8-$A13),结果导入!$DN:$DU,8,0),"")=$A13&amp;":","",$A13&amp;":"&amp;VLOOKUP((INT((ROW()-5)/9)*9+4+COLUMN()-5)*8-(8-$A13),结果导入!$DN:$DU,8,0))))),IF($U$3="第七场",IF(OR($H$35="",$H$35="请选择版本"),"",IF($H$35="打印版",IFERROR(VLOOKUP((INT((ROW()-5)/9)*9+4+COLUMN()-5)*8-(8-$A13),结果导入!$EN:$EU,8,0),""),IF($H$35="导入版",IF($A13&amp;":"&amp;IFERROR(VLOOKUP((INT((ROW()-5)/9)*9+4+COLUMN()-5)*8-(8-$A13),结果导入!$EN:$EU,8,0),"")=$A13&amp;":","",$A13&amp;":"&amp;VLOOKUP((INT((ROW()-5)/9)*9+4+COLUMN()-5)*8-(8-$A13),结果导入!$EN:$EU,8,0))))),IF($U$3="第八场",IF(OR($H$35="",$H$35="请选择版本"),"",IF($H$35="打印版",IFERROR(VLOOKUP((INT((ROW()-5)/9)*9+4+COLUMN()-5)*8-(8-$A13),结果导入!$FN:$FU,8,0),""),IF($H$35="导入版",IF($A13&amp;":"&amp;IFERROR(VLOOKUP((INT((ROW()-5)/9)*9+4+COLUMN()-5)*8-(8-$A13),结果导入!$FN:$FU,8,0),"")=$A13&amp;":","",$A13&amp;":"&amp;VLOOKUP((INT((ROW()-5)/9)*9+4+COLUMN()-5)*8-(8-$A13),结果导入!$FN:$FU,8,0))))),IF($U$3="第九场",IF(OR($H$35="",$H$35="请选择版本"),"",IF($H$35="打印版",IFERROR(VLOOKUP((INT((ROW()-5)/9)*9+4+COLUMN()-5)*8-(8-$A13),结果导入!$GN:$GU,8,0),""),IF($H$35="导入版",IF($A13&amp;":"&amp;IFERROR(VLOOKUP((INT((ROW()-5)/9)*9+4+COLUMN()-5)*8-(8-$A13),结果导入!$GN:$GU,8,0),"")=$A13&amp;":","",$A13&amp;":"&amp;VLOOKUP((INT((ROW()-5)/9)*9+4+COLUMN()-5)*8-(8-$A13),结果导入!$GN:$GU,8,0)))))))))))))))</f>
        <v/>
      </c>
      <c r="J13" s="60" t="str">
        <f ca="1">IF($U$3="","",IF($U$3="第一场",IF(OR($H$35="",$H$35="请选择版本"),"",IF($H$35="打印版",IFERROR(VLOOKUP((INT((ROW()-5)/9)*9+4+COLUMN()-5)*8-(8-$A13),选手操作!$Q:$R,2,0),""),IF($H$35="导入版",IF($A13&amp;":"&amp;IFERROR(VLOOKUP((INT((ROW()-5)/9)*9+4+COLUMN()-5)*8-(8-$A13),选手操作!$Q:$R,2,0),"")=$A13&amp;":","",$A13&amp;":"&amp;VLOOKUP((INT((ROW()-5)/9)*9+4+COLUMN()-5)*8-(8-$A13),选手操作!$Q:$R,2,0))))),IF($U$3="第二场",IF(OR($H$35="",$H$35="请选择版本"),"",IF($H$35="打印版",IFERROR(VLOOKUP((INT((ROW()-5)/9)*9+4+COLUMN()-5)*8-(8-$A13),结果导入!$N:$U,8,0),""),IF($H$35="导入版",IF($A13&amp;":"&amp;IFERROR(VLOOKUP((INT((ROW()-5)/9)*9+4+COLUMN()-5)*8-(8-$A13),结果导入!$N:$U,8,0),"")=$A13&amp;":","",$A13&amp;":"&amp;VLOOKUP((INT((ROW()-5)/9)*9+4+COLUMN()-5)*8-(8-$A13),结果导入!$N:$U,8,0))))),IF($U$3="第三场",IF(OR($H$35="",$H$35="请选择版本"),"",IF($H$35="打印版",IFERROR(VLOOKUP((INT((ROW()-5)/9)*9+4+COLUMN()-5)*8-(8-$A13),结果导入!$AN:$AU,8,0),""),IF($H$35="导入版",IF($A13&amp;":"&amp;IFERROR(VLOOKUP((INT((ROW()-5)/9)*9+4+COLUMN()-5)*8-(8-$A13),结果导入!$AN:$AU,8,0),"")=$A13&amp;":","",$A13&amp;":"&amp;VLOOKUP((INT((ROW()-5)/9)*9+4+COLUMN()-5)*8-(8-$A13),结果导入!$AN:$AU,8,0))))),IF($U$3="第四场",IF(OR($H$35="",$H$35="请选择版本"),"",IF($H$35="打印版",IFERROR(VLOOKUP((INT((ROW()-5)/9)*9+4+COLUMN()-5)*8-(8-$A13),结果导入!$BN:$BU,8,0),""),IF($H$35="导入版",IF($A13&amp;":"&amp;IFERROR(VLOOKUP((INT((ROW()-5)/9)*9+4+COLUMN()-5)*8-(8-$A13),结果导入!$BN:$BU,8,0),"")=$A13&amp;":","",$A13&amp;":"&amp;VLOOKUP((INT((ROW()-5)/9)*9+4+COLUMN()-5)*8-(8-$A13),结果导入!$BN:$BU,8,0))))),IF($U$3="第五场",IF(OR($H$35="",$H$35="请选择版本"),"",IF($H$35="打印版",IFERROR(VLOOKUP((INT((ROW()-5)/9)*9+4+COLUMN()-5)*8-(8-$A13),结果导入!$CN:$CU,8,0),""),IF($H$35="导入版",IF($A13&amp;":"&amp;IFERROR(VLOOKUP((INT((ROW()-5)/9)*9+4+COLUMN()-5)*8-(8-$A13),结果导入!$CN:$CU,8,0),"")=$A13&amp;":","",$A13&amp;":"&amp;VLOOKUP((INT((ROW()-5)/9)*9+4+COLUMN()-5)*8-(8-$A13),结果导入!$CN:$CU,8,0))))),IF($U$3="第六场",IF(OR($H$35="",$H$35="请选择版本"),"",IF($H$35="打印版",IFERROR(VLOOKUP((INT((ROW()-5)/9)*9+4+COLUMN()-5)*8-(8-$A13),结果导入!$DN:$DU,8,0),""),IF($H$35="导入版",IF($A13&amp;":"&amp;IFERROR(VLOOKUP((INT((ROW()-5)/9)*9+4+COLUMN()-5)*8-(8-$A13),结果导入!$DN:$DU,8,0),"")=$A13&amp;":","",$A13&amp;":"&amp;VLOOKUP((INT((ROW()-5)/9)*9+4+COLUMN()-5)*8-(8-$A13),结果导入!$DN:$DU,8,0))))),IF($U$3="第七场",IF(OR($H$35="",$H$35="请选择版本"),"",IF($H$35="打印版",IFERROR(VLOOKUP((INT((ROW()-5)/9)*9+4+COLUMN()-5)*8-(8-$A13),结果导入!$EN:$EU,8,0),""),IF($H$35="导入版",IF($A13&amp;":"&amp;IFERROR(VLOOKUP((INT((ROW()-5)/9)*9+4+COLUMN()-5)*8-(8-$A13),结果导入!$EN:$EU,8,0),"")=$A13&amp;":","",$A13&amp;":"&amp;VLOOKUP((INT((ROW()-5)/9)*9+4+COLUMN()-5)*8-(8-$A13),结果导入!$EN:$EU,8,0))))),IF($U$3="第八场",IF(OR($H$35="",$H$35="请选择版本"),"",IF($H$35="打印版",IFERROR(VLOOKUP((INT((ROW()-5)/9)*9+4+COLUMN()-5)*8-(8-$A13),结果导入!$FN:$FU,8,0),""),IF($H$35="导入版",IF($A13&amp;":"&amp;IFERROR(VLOOKUP((INT((ROW()-5)/9)*9+4+COLUMN()-5)*8-(8-$A13),结果导入!$FN:$FU,8,0),"")=$A13&amp;":","",$A13&amp;":"&amp;VLOOKUP((INT((ROW()-5)/9)*9+4+COLUMN()-5)*8-(8-$A13),结果导入!$FN:$FU,8,0))))),IF($U$3="第九场",IF(OR($H$35="",$H$35="请选择版本"),"",IF($H$35="打印版",IFERROR(VLOOKUP((INT((ROW()-5)/9)*9+4+COLUMN()-5)*8-(8-$A13),结果导入!$GN:$GU,8,0),""),IF($H$35="导入版",IF($A13&amp;":"&amp;IFERROR(VLOOKUP((INT((ROW()-5)/9)*9+4+COLUMN()-5)*8-(8-$A13),结果导入!$GN:$GU,8,0),"")=$A13&amp;":","",$A13&amp;":"&amp;VLOOKUP((INT((ROW()-5)/9)*9+4+COLUMN()-5)*8-(8-$A13),结果导入!$GN:$GU,8,0)))))))))))))))</f>
        <v/>
      </c>
      <c r="K13" s="53">
        <v>8</v>
      </c>
      <c r="L13" s="53">
        <f t="shared" si="1"/>
        <v>8</v>
      </c>
      <c r="M13" s="54" t="str">
        <f ca="1" t="shared" si="2"/>
        <v/>
      </c>
      <c r="N13" s="55" t="str">
        <f ca="1" t="shared" si="3"/>
        <v/>
      </c>
      <c r="O13" s="55" t="str">
        <f ca="1" t="shared" si="4"/>
        <v/>
      </c>
      <c r="P13" s="55" t="str">
        <f ca="1" t="shared" si="5"/>
        <v/>
      </c>
      <c r="Q13" s="55" t="str">
        <f ca="1" t="shared" si="6"/>
        <v/>
      </c>
      <c r="R13" s="55" t="str">
        <f ca="1" t="shared" si="7"/>
        <v/>
      </c>
      <c r="S13" s="55" t="str">
        <f ca="1" t="shared" si="8"/>
        <v/>
      </c>
      <c r="T13" s="55" t="str">
        <f ca="1" t="shared" si="9"/>
        <v/>
      </c>
      <c r="U13" s="60" t="str">
        <f ca="1" t="shared" si="10"/>
        <v/>
      </c>
      <c r="V13" s="53">
        <f t="shared" si="11"/>
        <v>8</v>
      </c>
    </row>
    <row r="14" s="40" customFormat="1" ht="15.75" spans="1:22">
      <c r="A14" s="44"/>
      <c r="B14" s="45" t="str">
        <f ca="1">IF(COUNTBLANK(B15:B22)&gt;4,"",VLOOKUP(ROW()+COLUMN()-6,比赛操作!$Y:$AA,3,0))</f>
        <v/>
      </c>
      <c r="C14" s="46" t="str">
        <f ca="1">IF(COUNTBLANK(C15:C22)&gt;4,"",VLOOKUP(ROW()+COLUMN()-6,比赛操作!$Y:$AA,3,0))</f>
        <v/>
      </c>
      <c r="D14" s="46" t="str">
        <f ca="1">IF(COUNTBLANK(D15:D22)&gt;4,"",VLOOKUP(ROW()+COLUMN()-6,比赛操作!$Y:$AA,3,0))</f>
        <v/>
      </c>
      <c r="E14" s="46" t="str">
        <f ca="1">IF(COUNTBLANK(E15:E22)&gt;4,"",VLOOKUP(ROW()+COLUMN()-6,比赛操作!$Y:$AA,3,0))</f>
        <v/>
      </c>
      <c r="F14" s="46" t="str">
        <f ca="1">IF(COUNTBLANK(F15:F22)&gt;4,"",VLOOKUP(ROW()+COLUMN()-6,比赛操作!$Y:$AA,3,0))</f>
        <v/>
      </c>
      <c r="G14" s="46" t="str">
        <f ca="1">IF(COUNTBLANK(G15:G22)&gt;4,"",VLOOKUP(ROW()+COLUMN()-6,比赛操作!$Y:$AA,3,0))</f>
        <v/>
      </c>
      <c r="H14" s="46" t="str">
        <f ca="1">IF(COUNTBLANK(H15:H22)&gt;4,"",VLOOKUP(ROW()+COLUMN()-6,比赛操作!$Y:$AA,3,0))</f>
        <v/>
      </c>
      <c r="I14" s="46" t="str">
        <f ca="1">IF(COUNTBLANK(I15:I22)&gt;4,"",VLOOKUP(ROW()+COLUMN()-6,比赛操作!$Y:$AA,3,0))</f>
        <v/>
      </c>
      <c r="J14" s="46" t="str">
        <f ca="1">IF(COUNTBLANK(J15:J22)&gt;4,"",VLOOKUP(ROW()+COLUMN()-6,比赛操作!$Y:$AA,3,0))</f>
        <v/>
      </c>
      <c r="K14" s="44"/>
      <c r="L14" s="44"/>
      <c r="M14" s="45" t="str">
        <f ca="1" t="shared" si="2"/>
        <v/>
      </c>
      <c r="N14" s="46" t="str">
        <f ca="1" t="shared" si="3"/>
        <v/>
      </c>
      <c r="O14" s="46" t="str">
        <f ca="1" t="shared" si="4"/>
        <v/>
      </c>
      <c r="P14" s="46" t="str">
        <f ca="1" t="shared" si="5"/>
        <v/>
      </c>
      <c r="Q14" s="46" t="str">
        <f ca="1" t="shared" si="6"/>
        <v/>
      </c>
      <c r="R14" s="46" t="str">
        <f ca="1" t="shared" si="7"/>
        <v/>
      </c>
      <c r="S14" s="46" t="str">
        <f ca="1" t="shared" si="8"/>
        <v/>
      </c>
      <c r="T14" s="46" t="str">
        <f ca="1" t="shared" si="9"/>
        <v/>
      </c>
      <c r="U14" s="46" t="str">
        <f ca="1" t="shared" si="10"/>
        <v/>
      </c>
      <c r="V14" s="44"/>
    </row>
    <row r="15" s="40" customFormat="1" ht="15" spans="1:22">
      <c r="A15" s="47">
        <v>1</v>
      </c>
      <c r="B15" s="51" t="str">
        <f ca="1">IF($U$3="","",IF($U$3="第一场",IF(OR($H$35="",$H$35="请选择版本"),"",IF($H$35="打印版",IFERROR(VLOOKUP((INT((ROW()-5)/9)*9+4+COLUMN()-5)*8-(8-$A15),选手操作!$Q:$R,2,0),""),IF($H$35="导入版",IF($A15&amp;":"&amp;IFERROR(VLOOKUP((INT((ROW()-5)/9)*9+4+COLUMN()-5)*8-(8-$A15),选手操作!$Q:$R,2,0),"")=$A15&amp;":","",$A15&amp;":"&amp;VLOOKUP((INT((ROW()-5)/9)*9+4+COLUMN()-5)*8-(8-$A15),选手操作!$Q:$R,2,0))))),IF($U$3="第二场",IF(OR($H$35="",$H$35="请选择版本"),"",IF($H$35="打印版",IFERROR(VLOOKUP((INT((ROW()-5)/9)*9+4+COLUMN()-5)*8-(8-$A15),结果导入!$N:$U,8,0),""),IF($H$35="导入版",IF($A15&amp;":"&amp;IFERROR(VLOOKUP((INT((ROW()-5)/9)*9+4+COLUMN()-5)*8-(8-$A15),结果导入!$N:$U,8,0),"")=$A15&amp;":","",$A15&amp;":"&amp;VLOOKUP((INT((ROW()-5)/9)*9+4+COLUMN()-5)*8-(8-$A15),结果导入!$N:$U,8,0))))),IF($U$3="第三场",IF(OR($H$35="",$H$35="请选择版本"),"",IF($H$35="打印版",IFERROR(VLOOKUP((INT((ROW()-5)/9)*9+4+COLUMN()-5)*8-(8-$A15),结果导入!$AN:$AU,8,0),""),IF($H$35="导入版",IF($A15&amp;":"&amp;IFERROR(VLOOKUP((INT((ROW()-5)/9)*9+4+COLUMN()-5)*8-(8-$A15),结果导入!$AN:$AU,8,0),"")=$A15&amp;":","",$A15&amp;":"&amp;VLOOKUP((INT((ROW()-5)/9)*9+4+COLUMN()-5)*8-(8-$A15),结果导入!$AN:$AU,8,0))))),IF($U$3="第四场",IF(OR($H$35="",$H$35="请选择版本"),"",IF($H$35="打印版",IFERROR(VLOOKUP((INT((ROW()-5)/9)*9+4+COLUMN()-5)*8-(8-$A15),结果导入!$BN:$BU,8,0),""),IF($H$35="导入版",IF($A15&amp;":"&amp;IFERROR(VLOOKUP((INT((ROW()-5)/9)*9+4+COLUMN()-5)*8-(8-$A15),结果导入!$BN:$BU,8,0),"")=$A15&amp;":","",$A15&amp;":"&amp;VLOOKUP((INT((ROW()-5)/9)*9+4+COLUMN()-5)*8-(8-$A15),结果导入!$BN:$BU,8,0))))),IF($U$3="第五场",IF(OR($H$35="",$H$35="请选择版本"),"",IF($H$35="打印版",IFERROR(VLOOKUP((INT((ROW()-5)/9)*9+4+COLUMN()-5)*8-(8-$A15),结果导入!$CN:$CU,8,0),""),IF($H$35="导入版",IF($A15&amp;":"&amp;IFERROR(VLOOKUP((INT((ROW()-5)/9)*9+4+COLUMN()-5)*8-(8-$A15),结果导入!$CN:$CU,8,0),"")=$A15&amp;":","",$A15&amp;":"&amp;VLOOKUP((INT((ROW()-5)/9)*9+4+COLUMN()-5)*8-(8-$A15),结果导入!$CN:$CU,8,0))))),IF($U$3="第六场",IF(OR($H$35="",$H$35="请选择版本"),"",IF($H$35="打印版",IFERROR(VLOOKUP((INT((ROW()-5)/9)*9+4+COLUMN()-5)*8-(8-$A15),结果导入!$DN:$DU,8,0),""),IF($H$35="导入版",IF($A15&amp;":"&amp;IFERROR(VLOOKUP((INT((ROW()-5)/9)*9+4+COLUMN()-5)*8-(8-$A15),结果导入!$DN:$DU,8,0),"")=$A15&amp;":","",$A15&amp;":"&amp;VLOOKUP((INT((ROW()-5)/9)*9+4+COLUMN()-5)*8-(8-$A15),结果导入!$DN:$DU,8,0))))),IF($U$3="第七场",IF(OR($H$35="",$H$35="请选择版本"),"",IF($H$35="打印版",IFERROR(VLOOKUP((INT((ROW()-5)/9)*9+4+COLUMN()-5)*8-(8-$A15),结果导入!$EN:$EU,8,0),""),IF($H$35="导入版",IF($A15&amp;":"&amp;IFERROR(VLOOKUP((INT((ROW()-5)/9)*9+4+COLUMN()-5)*8-(8-$A15),结果导入!$EN:$EU,8,0),"")=$A15&amp;":","",$A15&amp;":"&amp;VLOOKUP((INT((ROW()-5)/9)*9+4+COLUMN()-5)*8-(8-$A15),结果导入!$EN:$EU,8,0))))),IF($U$3="第八场",IF(OR($H$35="",$H$35="请选择版本"),"",IF($H$35="打印版",IFERROR(VLOOKUP((INT((ROW()-5)/9)*9+4+COLUMN()-5)*8-(8-$A15),结果导入!$FN:$FU,8,0),""),IF($H$35="导入版",IF($A15&amp;":"&amp;IFERROR(VLOOKUP((INT((ROW()-5)/9)*9+4+COLUMN()-5)*8-(8-$A15),结果导入!$FN:$FU,8,0),"")=$A15&amp;":","",$A15&amp;":"&amp;VLOOKUP((INT((ROW()-5)/9)*9+4+COLUMN()-5)*8-(8-$A15),结果导入!$FN:$FU,8,0))))),IF($U$3="第九场",IF(OR($H$35="",$H$35="请选择版本"),"",IF($H$35="打印版",IFERROR(VLOOKUP((INT((ROW()-5)/9)*9+4+COLUMN()-5)*8-(8-$A15),结果导入!$GN:$GU,8,0),""),IF($H$35="导入版",IF($A15&amp;":"&amp;IFERROR(VLOOKUP((INT((ROW()-5)/9)*9+4+COLUMN()-5)*8-(8-$A15),结果导入!$GN:$GU,8,0),"")=$A15&amp;":","",$A15&amp;":"&amp;VLOOKUP((INT((ROW()-5)/9)*9+4+COLUMN()-5)*8-(8-$A15),结果导入!$GN:$GU,8,0)))))))))))))))</f>
        <v/>
      </c>
      <c r="C15" s="52" t="str">
        <f ca="1">IF($U$3="","",IF($U$3="第一场",IF(OR($H$35="",$H$35="请选择版本"),"",IF($H$35="打印版",IFERROR(VLOOKUP((INT((ROW()-5)/9)*9+4+COLUMN()-5)*8-(8-$A15),选手操作!$Q:$R,2,0),""),IF($H$35="导入版",IF($A15&amp;":"&amp;IFERROR(VLOOKUP((INT((ROW()-5)/9)*9+4+COLUMN()-5)*8-(8-$A15),选手操作!$Q:$R,2,0),"")=$A15&amp;":","",$A15&amp;":"&amp;VLOOKUP((INT((ROW()-5)/9)*9+4+COLUMN()-5)*8-(8-$A15),选手操作!$Q:$R,2,0))))),IF($U$3="第二场",IF(OR($H$35="",$H$35="请选择版本"),"",IF($H$35="打印版",IFERROR(VLOOKUP((INT((ROW()-5)/9)*9+4+COLUMN()-5)*8-(8-$A15),结果导入!$N:$U,8,0),""),IF($H$35="导入版",IF($A15&amp;":"&amp;IFERROR(VLOOKUP((INT((ROW()-5)/9)*9+4+COLUMN()-5)*8-(8-$A15),结果导入!$N:$U,8,0),"")=$A15&amp;":","",$A15&amp;":"&amp;VLOOKUP((INT((ROW()-5)/9)*9+4+COLUMN()-5)*8-(8-$A15),结果导入!$N:$U,8,0))))),IF($U$3="第三场",IF(OR($H$35="",$H$35="请选择版本"),"",IF($H$35="打印版",IFERROR(VLOOKUP((INT((ROW()-5)/9)*9+4+COLUMN()-5)*8-(8-$A15),结果导入!$AN:$AU,8,0),""),IF($H$35="导入版",IF($A15&amp;":"&amp;IFERROR(VLOOKUP((INT((ROW()-5)/9)*9+4+COLUMN()-5)*8-(8-$A15),结果导入!$AN:$AU,8,0),"")=$A15&amp;":","",$A15&amp;":"&amp;VLOOKUP((INT((ROW()-5)/9)*9+4+COLUMN()-5)*8-(8-$A15),结果导入!$AN:$AU,8,0))))),IF($U$3="第四场",IF(OR($H$35="",$H$35="请选择版本"),"",IF($H$35="打印版",IFERROR(VLOOKUP((INT((ROW()-5)/9)*9+4+COLUMN()-5)*8-(8-$A15),结果导入!$BN:$BU,8,0),""),IF($H$35="导入版",IF($A15&amp;":"&amp;IFERROR(VLOOKUP((INT((ROW()-5)/9)*9+4+COLUMN()-5)*8-(8-$A15),结果导入!$BN:$BU,8,0),"")=$A15&amp;":","",$A15&amp;":"&amp;VLOOKUP((INT((ROW()-5)/9)*9+4+COLUMN()-5)*8-(8-$A15),结果导入!$BN:$BU,8,0))))),IF($U$3="第五场",IF(OR($H$35="",$H$35="请选择版本"),"",IF($H$35="打印版",IFERROR(VLOOKUP((INT((ROW()-5)/9)*9+4+COLUMN()-5)*8-(8-$A15),结果导入!$CN:$CU,8,0),""),IF($H$35="导入版",IF($A15&amp;":"&amp;IFERROR(VLOOKUP((INT((ROW()-5)/9)*9+4+COLUMN()-5)*8-(8-$A15),结果导入!$CN:$CU,8,0),"")=$A15&amp;":","",$A15&amp;":"&amp;VLOOKUP((INT((ROW()-5)/9)*9+4+COLUMN()-5)*8-(8-$A15),结果导入!$CN:$CU,8,0))))),IF($U$3="第六场",IF(OR($H$35="",$H$35="请选择版本"),"",IF($H$35="打印版",IFERROR(VLOOKUP((INT((ROW()-5)/9)*9+4+COLUMN()-5)*8-(8-$A15),结果导入!$DN:$DU,8,0),""),IF($H$35="导入版",IF($A15&amp;":"&amp;IFERROR(VLOOKUP((INT((ROW()-5)/9)*9+4+COLUMN()-5)*8-(8-$A15),结果导入!$DN:$DU,8,0),"")=$A15&amp;":","",$A15&amp;":"&amp;VLOOKUP((INT((ROW()-5)/9)*9+4+COLUMN()-5)*8-(8-$A15),结果导入!$DN:$DU,8,0))))),IF($U$3="第七场",IF(OR($H$35="",$H$35="请选择版本"),"",IF($H$35="打印版",IFERROR(VLOOKUP((INT((ROW()-5)/9)*9+4+COLUMN()-5)*8-(8-$A15),结果导入!$EN:$EU,8,0),""),IF($H$35="导入版",IF($A15&amp;":"&amp;IFERROR(VLOOKUP((INT((ROW()-5)/9)*9+4+COLUMN()-5)*8-(8-$A15),结果导入!$EN:$EU,8,0),"")=$A15&amp;":","",$A15&amp;":"&amp;VLOOKUP((INT((ROW()-5)/9)*9+4+COLUMN()-5)*8-(8-$A15),结果导入!$EN:$EU,8,0))))),IF($U$3="第八场",IF(OR($H$35="",$H$35="请选择版本"),"",IF($H$35="打印版",IFERROR(VLOOKUP((INT((ROW()-5)/9)*9+4+COLUMN()-5)*8-(8-$A15),结果导入!$FN:$FU,8,0),""),IF($H$35="导入版",IF($A15&amp;":"&amp;IFERROR(VLOOKUP((INT((ROW()-5)/9)*9+4+COLUMN()-5)*8-(8-$A15),结果导入!$FN:$FU,8,0),"")=$A15&amp;":","",$A15&amp;":"&amp;VLOOKUP((INT((ROW()-5)/9)*9+4+COLUMN()-5)*8-(8-$A15),结果导入!$FN:$FU,8,0))))),IF($U$3="第九场",IF(OR($H$35="",$H$35="请选择版本"),"",IF($H$35="打印版",IFERROR(VLOOKUP((INT((ROW()-5)/9)*9+4+COLUMN()-5)*8-(8-$A15),结果导入!$GN:$GU,8,0),""),IF($H$35="导入版",IF($A15&amp;":"&amp;IFERROR(VLOOKUP((INT((ROW()-5)/9)*9+4+COLUMN()-5)*8-(8-$A15),结果导入!$GN:$GU,8,0),"")=$A15&amp;":","",$A15&amp;":"&amp;VLOOKUP((INT((ROW()-5)/9)*9+4+COLUMN()-5)*8-(8-$A15),结果导入!$GN:$GU,8,0)))))))))))))))</f>
        <v/>
      </c>
      <c r="D15" s="52" t="str">
        <f ca="1">IF($U$3="","",IF($U$3="第一场",IF(OR($H$35="",$H$35="请选择版本"),"",IF($H$35="打印版",IFERROR(VLOOKUP((INT((ROW()-5)/9)*9+4+COLUMN()-5)*8-(8-$A15),选手操作!$Q:$R,2,0),""),IF($H$35="导入版",IF($A15&amp;":"&amp;IFERROR(VLOOKUP((INT((ROW()-5)/9)*9+4+COLUMN()-5)*8-(8-$A15),选手操作!$Q:$R,2,0),"")=$A15&amp;":","",$A15&amp;":"&amp;VLOOKUP((INT((ROW()-5)/9)*9+4+COLUMN()-5)*8-(8-$A15),选手操作!$Q:$R,2,0))))),IF($U$3="第二场",IF(OR($H$35="",$H$35="请选择版本"),"",IF($H$35="打印版",IFERROR(VLOOKUP((INT((ROW()-5)/9)*9+4+COLUMN()-5)*8-(8-$A15),结果导入!$N:$U,8,0),""),IF($H$35="导入版",IF($A15&amp;":"&amp;IFERROR(VLOOKUP((INT((ROW()-5)/9)*9+4+COLUMN()-5)*8-(8-$A15),结果导入!$N:$U,8,0),"")=$A15&amp;":","",$A15&amp;":"&amp;VLOOKUP((INT((ROW()-5)/9)*9+4+COLUMN()-5)*8-(8-$A15),结果导入!$N:$U,8,0))))),IF($U$3="第三场",IF(OR($H$35="",$H$35="请选择版本"),"",IF($H$35="打印版",IFERROR(VLOOKUP((INT((ROW()-5)/9)*9+4+COLUMN()-5)*8-(8-$A15),结果导入!$AN:$AU,8,0),""),IF($H$35="导入版",IF($A15&amp;":"&amp;IFERROR(VLOOKUP((INT((ROW()-5)/9)*9+4+COLUMN()-5)*8-(8-$A15),结果导入!$AN:$AU,8,0),"")=$A15&amp;":","",$A15&amp;":"&amp;VLOOKUP((INT((ROW()-5)/9)*9+4+COLUMN()-5)*8-(8-$A15),结果导入!$AN:$AU,8,0))))),IF($U$3="第四场",IF(OR($H$35="",$H$35="请选择版本"),"",IF($H$35="打印版",IFERROR(VLOOKUP((INT((ROW()-5)/9)*9+4+COLUMN()-5)*8-(8-$A15),结果导入!$BN:$BU,8,0),""),IF($H$35="导入版",IF($A15&amp;":"&amp;IFERROR(VLOOKUP((INT((ROW()-5)/9)*9+4+COLUMN()-5)*8-(8-$A15),结果导入!$BN:$BU,8,0),"")=$A15&amp;":","",$A15&amp;":"&amp;VLOOKUP((INT((ROW()-5)/9)*9+4+COLUMN()-5)*8-(8-$A15),结果导入!$BN:$BU,8,0))))),IF($U$3="第五场",IF(OR($H$35="",$H$35="请选择版本"),"",IF($H$35="打印版",IFERROR(VLOOKUP((INT((ROW()-5)/9)*9+4+COLUMN()-5)*8-(8-$A15),结果导入!$CN:$CU,8,0),""),IF($H$35="导入版",IF($A15&amp;":"&amp;IFERROR(VLOOKUP((INT((ROW()-5)/9)*9+4+COLUMN()-5)*8-(8-$A15),结果导入!$CN:$CU,8,0),"")=$A15&amp;":","",$A15&amp;":"&amp;VLOOKUP((INT((ROW()-5)/9)*9+4+COLUMN()-5)*8-(8-$A15),结果导入!$CN:$CU,8,0))))),IF($U$3="第六场",IF(OR($H$35="",$H$35="请选择版本"),"",IF($H$35="打印版",IFERROR(VLOOKUP((INT((ROW()-5)/9)*9+4+COLUMN()-5)*8-(8-$A15),结果导入!$DN:$DU,8,0),""),IF($H$35="导入版",IF($A15&amp;":"&amp;IFERROR(VLOOKUP((INT((ROW()-5)/9)*9+4+COLUMN()-5)*8-(8-$A15),结果导入!$DN:$DU,8,0),"")=$A15&amp;":","",$A15&amp;":"&amp;VLOOKUP((INT((ROW()-5)/9)*9+4+COLUMN()-5)*8-(8-$A15),结果导入!$DN:$DU,8,0))))),IF($U$3="第七场",IF(OR($H$35="",$H$35="请选择版本"),"",IF($H$35="打印版",IFERROR(VLOOKUP((INT((ROW()-5)/9)*9+4+COLUMN()-5)*8-(8-$A15),结果导入!$EN:$EU,8,0),""),IF($H$35="导入版",IF($A15&amp;":"&amp;IFERROR(VLOOKUP((INT((ROW()-5)/9)*9+4+COLUMN()-5)*8-(8-$A15),结果导入!$EN:$EU,8,0),"")=$A15&amp;":","",$A15&amp;":"&amp;VLOOKUP((INT((ROW()-5)/9)*9+4+COLUMN()-5)*8-(8-$A15),结果导入!$EN:$EU,8,0))))),IF($U$3="第八场",IF(OR($H$35="",$H$35="请选择版本"),"",IF($H$35="打印版",IFERROR(VLOOKUP((INT((ROW()-5)/9)*9+4+COLUMN()-5)*8-(8-$A15),结果导入!$FN:$FU,8,0),""),IF($H$35="导入版",IF($A15&amp;":"&amp;IFERROR(VLOOKUP((INT((ROW()-5)/9)*9+4+COLUMN()-5)*8-(8-$A15),结果导入!$FN:$FU,8,0),"")=$A15&amp;":","",$A15&amp;":"&amp;VLOOKUP((INT((ROW()-5)/9)*9+4+COLUMN()-5)*8-(8-$A15),结果导入!$FN:$FU,8,0))))),IF($U$3="第九场",IF(OR($H$35="",$H$35="请选择版本"),"",IF($H$35="打印版",IFERROR(VLOOKUP((INT((ROW()-5)/9)*9+4+COLUMN()-5)*8-(8-$A15),结果导入!$GN:$GU,8,0),""),IF($H$35="导入版",IF($A15&amp;":"&amp;IFERROR(VLOOKUP((INT((ROW()-5)/9)*9+4+COLUMN()-5)*8-(8-$A15),结果导入!$GN:$GU,8,0),"")=$A15&amp;":","",$A15&amp;":"&amp;VLOOKUP((INT((ROW()-5)/9)*9+4+COLUMN()-5)*8-(8-$A15),结果导入!$GN:$GU,8,0)))))))))))))))</f>
        <v/>
      </c>
      <c r="E15" s="52" t="str">
        <f ca="1">IF($U$3="","",IF($U$3="第一场",IF(OR($H$35="",$H$35="请选择版本"),"",IF($H$35="打印版",IFERROR(VLOOKUP((INT((ROW()-5)/9)*9+4+COLUMN()-5)*8-(8-$A15),选手操作!$Q:$R,2,0),""),IF($H$35="导入版",IF($A15&amp;":"&amp;IFERROR(VLOOKUP((INT((ROW()-5)/9)*9+4+COLUMN()-5)*8-(8-$A15),选手操作!$Q:$R,2,0),"")=$A15&amp;":","",$A15&amp;":"&amp;VLOOKUP((INT((ROW()-5)/9)*9+4+COLUMN()-5)*8-(8-$A15),选手操作!$Q:$R,2,0))))),IF($U$3="第二场",IF(OR($H$35="",$H$35="请选择版本"),"",IF($H$35="打印版",IFERROR(VLOOKUP((INT((ROW()-5)/9)*9+4+COLUMN()-5)*8-(8-$A15),结果导入!$N:$U,8,0),""),IF($H$35="导入版",IF($A15&amp;":"&amp;IFERROR(VLOOKUP((INT((ROW()-5)/9)*9+4+COLUMN()-5)*8-(8-$A15),结果导入!$N:$U,8,0),"")=$A15&amp;":","",$A15&amp;":"&amp;VLOOKUP((INT((ROW()-5)/9)*9+4+COLUMN()-5)*8-(8-$A15),结果导入!$N:$U,8,0))))),IF($U$3="第三场",IF(OR($H$35="",$H$35="请选择版本"),"",IF($H$35="打印版",IFERROR(VLOOKUP((INT((ROW()-5)/9)*9+4+COLUMN()-5)*8-(8-$A15),结果导入!$AN:$AU,8,0),""),IF($H$35="导入版",IF($A15&amp;":"&amp;IFERROR(VLOOKUP((INT((ROW()-5)/9)*9+4+COLUMN()-5)*8-(8-$A15),结果导入!$AN:$AU,8,0),"")=$A15&amp;":","",$A15&amp;":"&amp;VLOOKUP((INT((ROW()-5)/9)*9+4+COLUMN()-5)*8-(8-$A15),结果导入!$AN:$AU,8,0))))),IF($U$3="第四场",IF(OR($H$35="",$H$35="请选择版本"),"",IF($H$35="打印版",IFERROR(VLOOKUP((INT((ROW()-5)/9)*9+4+COLUMN()-5)*8-(8-$A15),结果导入!$BN:$BU,8,0),""),IF($H$35="导入版",IF($A15&amp;":"&amp;IFERROR(VLOOKUP((INT((ROW()-5)/9)*9+4+COLUMN()-5)*8-(8-$A15),结果导入!$BN:$BU,8,0),"")=$A15&amp;":","",$A15&amp;":"&amp;VLOOKUP((INT((ROW()-5)/9)*9+4+COLUMN()-5)*8-(8-$A15),结果导入!$BN:$BU,8,0))))),IF($U$3="第五场",IF(OR($H$35="",$H$35="请选择版本"),"",IF($H$35="打印版",IFERROR(VLOOKUP((INT((ROW()-5)/9)*9+4+COLUMN()-5)*8-(8-$A15),结果导入!$CN:$CU,8,0),""),IF($H$35="导入版",IF($A15&amp;":"&amp;IFERROR(VLOOKUP((INT((ROW()-5)/9)*9+4+COLUMN()-5)*8-(8-$A15),结果导入!$CN:$CU,8,0),"")=$A15&amp;":","",$A15&amp;":"&amp;VLOOKUP((INT((ROW()-5)/9)*9+4+COLUMN()-5)*8-(8-$A15),结果导入!$CN:$CU,8,0))))),IF($U$3="第六场",IF(OR($H$35="",$H$35="请选择版本"),"",IF($H$35="打印版",IFERROR(VLOOKUP((INT((ROW()-5)/9)*9+4+COLUMN()-5)*8-(8-$A15),结果导入!$DN:$DU,8,0),""),IF($H$35="导入版",IF($A15&amp;":"&amp;IFERROR(VLOOKUP((INT((ROW()-5)/9)*9+4+COLUMN()-5)*8-(8-$A15),结果导入!$DN:$DU,8,0),"")=$A15&amp;":","",$A15&amp;":"&amp;VLOOKUP((INT((ROW()-5)/9)*9+4+COLUMN()-5)*8-(8-$A15),结果导入!$DN:$DU,8,0))))),IF($U$3="第七场",IF(OR($H$35="",$H$35="请选择版本"),"",IF($H$35="打印版",IFERROR(VLOOKUP((INT((ROW()-5)/9)*9+4+COLUMN()-5)*8-(8-$A15),结果导入!$EN:$EU,8,0),""),IF($H$35="导入版",IF($A15&amp;":"&amp;IFERROR(VLOOKUP((INT((ROW()-5)/9)*9+4+COLUMN()-5)*8-(8-$A15),结果导入!$EN:$EU,8,0),"")=$A15&amp;":","",$A15&amp;":"&amp;VLOOKUP((INT((ROW()-5)/9)*9+4+COLUMN()-5)*8-(8-$A15),结果导入!$EN:$EU,8,0))))),IF($U$3="第八场",IF(OR($H$35="",$H$35="请选择版本"),"",IF($H$35="打印版",IFERROR(VLOOKUP((INT((ROW()-5)/9)*9+4+COLUMN()-5)*8-(8-$A15),结果导入!$FN:$FU,8,0),""),IF($H$35="导入版",IF($A15&amp;":"&amp;IFERROR(VLOOKUP((INT((ROW()-5)/9)*9+4+COLUMN()-5)*8-(8-$A15),结果导入!$FN:$FU,8,0),"")=$A15&amp;":","",$A15&amp;":"&amp;VLOOKUP((INT((ROW()-5)/9)*9+4+COLUMN()-5)*8-(8-$A15),结果导入!$FN:$FU,8,0))))),IF($U$3="第九场",IF(OR($H$35="",$H$35="请选择版本"),"",IF($H$35="打印版",IFERROR(VLOOKUP((INT((ROW()-5)/9)*9+4+COLUMN()-5)*8-(8-$A15),结果导入!$GN:$GU,8,0),""),IF($H$35="导入版",IF($A15&amp;":"&amp;IFERROR(VLOOKUP((INT((ROW()-5)/9)*9+4+COLUMN()-5)*8-(8-$A15),结果导入!$GN:$GU,8,0),"")=$A15&amp;":","",$A15&amp;":"&amp;VLOOKUP((INT((ROW()-5)/9)*9+4+COLUMN()-5)*8-(8-$A15),结果导入!$GN:$GU,8,0)))))))))))))))</f>
        <v/>
      </c>
      <c r="F15" s="52" t="str">
        <f ca="1">IF($U$3="","",IF($U$3="第一场",IF(OR($H$35="",$H$35="请选择版本"),"",IF($H$35="打印版",IFERROR(VLOOKUP((INT((ROW()-5)/9)*9+4+COLUMN()-5)*8-(8-$A15),选手操作!$Q:$R,2,0),""),IF($H$35="导入版",IF($A15&amp;":"&amp;IFERROR(VLOOKUP((INT((ROW()-5)/9)*9+4+COLUMN()-5)*8-(8-$A15),选手操作!$Q:$R,2,0),"")=$A15&amp;":","",$A15&amp;":"&amp;VLOOKUP((INT((ROW()-5)/9)*9+4+COLUMN()-5)*8-(8-$A15),选手操作!$Q:$R,2,0))))),IF($U$3="第二场",IF(OR($H$35="",$H$35="请选择版本"),"",IF($H$35="打印版",IFERROR(VLOOKUP((INT((ROW()-5)/9)*9+4+COLUMN()-5)*8-(8-$A15),结果导入!$N:$U,8,0),""),IF($H$35="导入版",IF($A15&amp;":"&amp;IFERROR(VLOOKUP((INT((ROW()-5)/9)*9+4+COLUMN()-5)*8-(8-$A15),结果导入!$N:$U,8,0),"")=$A15&amp;":","",$A15&amp;":"&amp;VLOOKUP((INT((ROW()-5)/9)*9+4+COLUMN()-5)*8-(8-$A15),结果导入!$N:$U,8,0))))),IF($U$3="第三场",IF(OR($H$35="",$H$35="请选择版本"),"",IF($H$35="打印版",IFERROR(VLOOKUP((INT((ROW()-5)/9)*9+4+COLUMN()-5)*8-(8-$A15),结果导入!$AN:$AU,8,0),""),IF($H$35="导入版",IF($A15&amp;":"&amp;IFERROR(VLOOKUP((INT((ROW()-5)/9)*9+4+COLUMN()-5)*8-(8-$A15),结果导入!$AN:$AU,8,0),"")=$A15&amp;":","",$A15&amp;":"&amp;VLOOKUP((INT((ROW()-5)/9)*9+4+COLUMN()-5)*8-(8-$A15),结果导入!$AN:$AU,8,0))))),IF($U$3="第四场",IF(OR($H$35="",$H$35="请选择版本"),"",IF($H$35="打印版",IFERROR(VLOOKUP((INT((ROW()-5)/9)*9+4+COLUMN()-5)*8-(8-$A15),结果导入!$BN:$BU,8,0),""),IF($H$35="导入版",IF($A15&amp;":"&amp;IFERROR(VLOOKUP((INT((ROW()-5)/9)*9+4+COLUMN()-5)*8-(8-$A15),结果导入!$BN:$BU,8,0),"")=$A15&amp;":","",$A15&amp;":"&amp;VLOOKUP((INT((ROW()-5)/9)*9+4+COLUMN()-5)*8-(8-$A15),结果导入!$BN:$BU,8,0))))),IF($U$3="第五场",IF(OR($H$35="",$H$35="请选择版本"),"",IF($H$35="打印版",IFERROR(VLOOKUP((INT((ROW()-5)/9)*9+4+COLUMN()-5)*8-(8-$A15),结果导入!$CN:$CU,8,0),""),IF($H$35="导入版",IF($A15&amp;":"&amp;IFERROR(VLOOKUP((INT((ROW()-5)/9)*9+4+COLUMN()-5)*8-(8-$A15),结果导入!$CN:$CU,8,0),"")=$A15&amp;":","",$A15&amp;":"&amp;VLOOKUP((INT((ROW()-5)/9)*9+4+COLUMN()-5)*8-(8-$A15),结果导入!$CN:$CU,8,0))))),IF($U$3="第六场",IF(OR($H$35="",$H$35="请选择版本"),"",IF($H$35="打印版",IFERROR(VLOOKUP((INT((ROW()-5)/9)*9+4+COLUMN()-5)*8-(8-$A15),结果导入!$DN:$DU,8,0),""),IF($H$35="导入版",IF($A15&amp;":"&amp;IFERROR(VLOOKUP((INT((ROW()-5)/9)*9+4+COLUMN()-5)*8-(8-$A15),结果导入!$DN:$DU,8,0),"")=$A15&amp;":","",$A15&amp;":"&amp;VLOOKUP((INT((ROW()-5)/9)*9+4+COLUMN()-5)*8-(8-$A15),结果导入!$DN:$DU,8,0))))),IF($U$3="第七场",IF(OR($H$35="",$H$35="请选择版本"),"",IF($H$35="打印版",IFERROR(VLOOKUP((INT((ROW()-5)/9)*9+4+COLUMN()-5)*8-(8-$A15),结果导入!$EN:$EU,8,0),""),IF($H$35="导入版",IF($A15&amp;":"&amp;IFERROR(VLOOKUP((INT((ROW()-5)/9)*9+4+COLUMN()-5)*8-(8-$A15),结果导入!$EN:$EU,8,0),"")=$A15&amp;":","",$A15&amp;":"&amp;VLOOKUP((INT((ROW()-5)/9)*9+4+COLUMN()-5)*8-(8-$A15),结果导入!$EN:$EU,8,0))))),IF($U$3="第八场",IF(OR($H$35="",$H$35="请选择版本"),"",IF($H$35="打印版",IFERROR(VLOOKUP((INT((ROW()-5)/9)*9+4+COLUMN()-5)*8-(8-$A15),结果导入!$FN:$FU,8,0),""),IF($H$35="导入版",IF($A15&amp;":"&amp;IFERROR(VLOOKUP((INT((ROW()-5)/9)*9+4+COLUMN()-5)*8-(8-$A15),结果导入!$FN:$FU,8,0),"")=$A15&amp;":","",$A15&amp;":"&amp;VLOOKUP((INT((ROW()-5)/9)*9+4+COLUMN()-5)*8-(8-$A15),结果导入!$FN:$FU,8,0))))),IF($U$3="第九场",IF(OR($H$35="",$H$35="请选择版本"),"",IF($H$35="打印版",IFERROR(VLOOKUP((INT((ROW()-5)/9)*9+4+COLUMN()-5)*8-(8-$A15),结果导入!$GN:$GU,8,0),""),IF($H$35="导入版",IF($A15&amp;":"&amp;IFERROR(VLOOKUP((INT((ROW()-5)/9)*9+4+COLUMN()-5)*8-(8-$A15),结果导入!$GN:$GU,8,0),"")=$A15&amp;":","",$A15&amp;":"&amp;VLOOKUP((INT((ROW()-5)/9)*9+4+COLUMN()-5)*8-(8-$A15),结果导入!$GN:$GU,8,0)))))))))))))))</f>
        <v/>
      </c>
      <c r="G15" s="52" t="str">
        <f ca="1">IF($U$3="","",IF($U$3="第一场",IF(OR($H$35="",$H$35="请选择版本"),"",IF($H$35="打印版",IFERROR(VLOOKUP((INT((ROW()-5)/9)*9+4+COLUMN()-5)*8-(8-$A15),选手操作!$Q:$R,2,0),""),IF($H$35="导入版",IF($A15&amp;":"&amp;IFERROR(VLOOKUP((INT((ROW()-5)/9)*9+4+COLUMN()-5)*8-(8-$A15),选手操作!$Q:$R,2,0),"")=$A15&amp;":","",$A15&amp;":"&amp;VLOOKUP((INT((ROW()-5)/9)*9+4+COLUMN()-5)*8-(8-$A15),选手操作!$Q:$R,2,0))))),IF($U$3="第二场",IF(OR($H$35="",$H$35="请选择版本"),"",IF($H$35="打印版",IFERROR(VLOOKUP((INT((ROW()-5)/9)*9+4+COLUMN()-5)*8-(8-$A15),结果导入!$N:$U,8,0),""),IF($H$35="导入版",IF($A15&amp;":"&amp;IFERROR(VLOOKUP((INT((ROW()-5)/9)*9+4+COLUMN()-5)*8-(8-$A15),结果导入!$N:$U,8,0),"")=$A15&amp;":","",$A15&amp;":"&amp;VLOOKUP((INT((ROW()-5)/9)*9+4+COLUMN()-5)*8-(8-$A15),结果导入!$N:$U,8,0))))),IF($U$3="第三场",IF(OR($H$35="",$H$35="请选择版本"),"",IF($H$35="打印版",IFERROR(VLOOKUP((INT((ROW()-5)/9)*9+4+COLUMN()-5)*8-(8-$A15),结果导入!$AN:$AU,8,0),""),IF($H$35="导入版",IF($A15&amp;":"&amp;IFERROR(VLOOKUP((INT((ROW()-5)/9)*9+4+COLUMN()-5)*8-(8-$A15),结果导入!$AN:$AU,8,0),"")=$A15&amp;":","",$A15&amp;":"&amp;VLOOKUP((INT((ROW()-5)/9)*9+4+COLUMN()-5)*8-(8-$A15),结果导入!$AN:$AU,8,0))))),IF($U$3="第四场",IF(OR($H$35="",$H$35="请选择版本"),"",IF($H$35="打印版",IFERROR(VLOOKUP((INT((ROW()-5)/9)*9+4+COLUMN()-5)*8-(8-$A15),结果导入!$BN:$BU,8,0),""),IF($H$35="导入版",IF($A15&amp;":"&amp;IFERROR(VLOOKUP((INT((ROW()-5)/9)*9+4+COLUMN()-5)*8-(8-$A15),结果导入!$BN:$BU,8,0),"")=$A15&amp;":","",$A15&amp;":"&amp;VLOOKUP((INT((ROW()-5)/9)*9+4+COLUMN()-5)*8-(8-$A15),结果导入!$BN:$BU,8,0))))),IF($U$3="第五场",IF(OR($H$35="",$H$35="请选择版本"),"",IF($H$35="打印版",IFERROR(VLOOKUP((INT((ROW()-5)/9)*9+4+COLUMN()-5)*8-(8-$A15),结果导入!$CN:$CU,8,0),""),IF($H$35="导入版",IF($A15&amp;":"&amp;IFERROR(VLOOKUP((INT((ROW()-5)/9)*9+4+COLUMN()-5)*8-(8-$A15),结果导入!$CN:$CU,8,0),"")=$A15&amp;":","",$A15&amp;":"&amp;VLOOKUP((INT((ROW()-5)/9)*9+4+COLUMN()-5)*8-(8-$A15),结果导入!$CN:$CU,8,0))))),IF($U$3="第六场",IF(OR($H$35="",$H$35="请选择版本"),"",IF($H$35="打印版",IFERROR(VLOOKUP((INT((ROW()-5)/9)*9+4+COLUMN()-5)*8-(8-$A15),结果导入!$DN:$DU,8,0),""),IF($H$35="导入版",IF($A15&amp;":"&amp;IFERROR(VLOOKUP((INT((ROW()-5)/9)*9+4+COLUMN()-5)*8-(8-$A15),结果导入!$DN:$DU,8,0),"")=$A15&amp;":","",$A15&amp;":"&amp;VLOOKUP((INT((ROW()-5)/9)*9+4+COLUMN()-5)*8-(8-$A15),结果导入!$DN:$DU,8,0))))),IF($U$3="第七场",IF(OR($H$35="",$H$35="请选择版本"),"",IF($H$35="打印版",IFERROR(VLOOKUP((INT((ROW()-5)/9)*9+4+COLUMN()-5)*8-(8-$A15),结果导入!$EN:$EU,8,0),""),IF($H$35="导入版",IF($A15&amp;":"&amp;IFERROR(VLOOKUP((INT((ROW()-5)/9)*9+4+COLUMN()-5)*8-(8-$A15),结果导入!$EN:$EU,8,0),"")=$A15&amp;":","",$A15&amp;":"&amp;VLOOKUP((INT((ROW()-5)/9)*9+4+COLUMN()-5)*8-(8-$A15),结果导入!$EN:$EU,8,0))))),IF($U$3="第八场",IF(OR($H$35="",$H$35="请选择版本"),"",IF($H$35="打印版",IFERROR(VLOOKUP((INT((ROW()-5)/9)*9+4+COLUMN()-5)*8-(8-$A15),结果导入!$FN:$FU,8,0),""),IF($H$35="导入版",IF($A15&amp;":"&amp;IFERROR(VLOOKUP((INT((ROW()-5)/9)*9+4+COLUMN()-5)*8-(8-$A15),结果导入!$FN:$FU,8,0),"")=$A15&amp;":","",$A15&amp;":"&amp;VLOOKUP((INT((ROW()-5)/9)*9+4+COLUMN()-5)*8-(8-$A15),结果导入!$FN:$FU,8,0))))),IF($U$3="第九场",IF(OR($H$35="",$H$35="请选择版本"),"",IF($H$35="打印版",IFERROR(VLOOKUP((INT((ROW()-5)/9)*9+4+COLUMN()-5)*8-(8-$A15),结果导入!$GN:$GU,8,0),""),IF($H$35="导入版",IF($A15&amp;":"&amp;IFERROR(VLOOKUP((INT((ROW()-5)/9)*9+4+COLUMN()-5)*8-(8-$A15),结果导入!$GN:$GU,8,0),"")=$A15&amp;":","",$A15&amp;":"&amp;VLOOKUP((INT((ROW()-5)/9)*9+4+COLUMN()-5)*8-(8-$A15),结果导入!$GN:$GU,8,0)))))))))))))))</f>
        <v/>
      </c>
      <c r="H15" s="52" t="str">
        <f ca="1">IF($U$3="","",IF($U$3="第一场",IF(OR($H$35="",$H$35="请选择版本"),"",IF($H$35="打印版",IFERROR(VLOOKUP((INT((ROW()-5)/9)*9+4+COLUMN()-5)*8-(8-$A15),选手操作!$Q:$R,2,0),""),IF($H$35="导入版",IF($A15&amp;":"&amp;IFERROR(VLOOKUP((INT((ROW()-5)/9)*9+4+COLUMN()-5)*8-(8-$A15),选手操作!$Q:$R,2,0),"")=$A15&amp;":","",$A15&amp;":"&amp;VLOOKUP((INT((ROW()-5)/9)*9+4+COLUMN()-5)*8-(8-$A15),选手操作!$Q:$R,2,0))))),IF($U$3="第二场",IF(OR($H$35="",$H$35="请选择版本"),"",IF($H$35="打印版",IFERROR(VLOOKUP((INT((ROW()-5)/9)*9+4+COLUMN()-5)*8-(8-$A15),结果导入!$N:$U,8,0),""),IF($H$35="导入版",IF($A15&amp;":"&amp;IFERROR(VLOOKUP((INT((ROW()-5)/9)*9+4+COLUMN()-5)*8-(8-$A15),结果导入!$N:$U,8,0),"")=$A15&amp;":","",$A15&amp;":"&amp;VLOOKUP((INT((ROW()-5)/9)*9+4+COLUMN()-5)*8-(8-$A15),结果导入!$N:$U,8,0))))),IF($U$3="第三场",IF(OR($H$35="",$H$35="请选择版本"),"",IF($H$35="打印版",IFERROR(VLOOKUP((INT((ROW()-5)/9)*9+4+COLUMN()-5)*8-(8-$A15),结果导入!$AN:$AU,8,0),""),IF($H$35="导入版",IF($A15&amp;":"&amp;IFERROR(VLOOKUP((INT((ROW()-5)/9)*9+4+COLUMN()-5)*8-(8-$A15),结果导入!$AN:$AU,8,0),"")=$A15&amp;":","",$A15&amp;":"&amp;VLOOKUP((INT((ROW()-5)/9)*9+4+COLUMN()-5)*8-(8-$A15),结果导入!$AN:$AU,8,0))))),IF($U$3="第四场",IF(OR($H$35="",$H$35="请选择版本"),"",IF($H$35="打印版",IFERROR(VLOOKUP((INT((ROW()-5)/9)*9+4+COLUMN()-5)*8-(8-$A15),结果导入!$BN:$BU,8,0),""),IF($H$35="导入版",IF($A15&amp;":"&amp;IFERROR(VLOOKUP((INT((ROW()-5)/9)*9+4+COLUMN()-5)*8-(8-$A15),结果导入!$BN:$BU,8,0),"")=$A15&amp;":","",$A15&amp;":"&amp;VLOOKUP((INT((ROW()-5)/9)*9+4+COLUMN()-5)*8-(8-$A15),结果导入!$BN:$BU,8,0))))),IF($U$3="第五场",IF(OR($H$35="",$H$35="请选择版本"),"",IF($H$35="打印版",IFERROR(VLOOKUP((INT((ROW()-5)/9)*9+4+COLUMN()-5)*8-(8-$A15),结果导入!$CN:$CU,8,0),""),IF($H$35="导入版",IF($A15&amp;":"&amp;IFERROR(VLOOKUP((INT((ROW()-5)/9)*9+4+COLUMN()-5)*8-(8-$A15),结果导入!$CN:$CU,8,0),"")=$A15&amp;":","",$A15&amp;":"&amp;VLOOKUP((INT((ROW()-5)/9)*9+4+COLUMN()-5)*8-(8-$A15),结果导入!$CN:$CU,8,0))))),IF($U$3="第六场",IF(OR($H$35="",$H$35="请选择版本"),"",IF($H$35="打印版",IFERROR(VLOOKUP((INT((ROW()-5)/9)*9+4+COLUMN()-5)*8-(8-$A15),结果导入!$DN:$DU,8,0),""),IF($H$35="导入版",IF($A15&amp;":"&amp;IFERROR(VLOOKUP((INT((ROW()-5)/9)*9+4+COLUMN()-5)*8-(8-$A15),结果导入!$DN:$DU,8,0),"")=$A15&amp;":","",$A15&amp;":"&amp;VLOOKUP((INT((ROW()-5)/9)*9+4+COLUMN()-5)*8-(8-$A15),结果导入!$DN:$DU,8,0))))),IF($U$3="第七场",IF(OR($H$35="",$H$35="请选择版本"),"",IF($H$35="打印版",IFERROR(VLOOKUP((INT((ROW()-5)/9)*9+4+COLUMN()-5)*8-(8-$A15),结果导入!$EN:$EU,8,0),""),IF($H$35="导入版",IF($A15&amp;":"&amp;IFERROR(VLOOKUP((INT((ROW()-5)/9)*9+4+COLUMN()-5)*8-(8-$A15),结果导入!$EN:$EU,8,0),"")=$A15&amp;":","",$A15&amp;":"&amp;VLOOKUP((INT((ROW()-5)/9)*9+4+COLUMN()-5)*8-(8-$A15),结果导入!$EN:$EU,8,0))))),IF($U$3="第八场",IF(OR($H$35="",$H$35="请选择版本"),"",IF($H$35="打印版",IFERROR(VLOOKUP((INT((ROW()-5)/9)*9+4+COLUMN()-5)*8-(8-$A15),结果导入!$FN:$FU,8,0),""),IF($H$35="导入版",IF($A15&amp;":"&amp;IFERROR(VLOOKUP((INT((ROW()-5)/9)*9+4+COLUMN()-5)*8-(8-$A15),结果导入!$FN:$FU,8,0),"")=$A15&amp;":","",$A15&amp;":"&amp;VLOOKUP((INT((ROW()-5)/9)*9+4+COLUMN()-5)*8-(8-$A15),结果导入!$FN:$FU,8,0))))),IF($U$3="第九场",IF(OR($H$35="",$H$35="请选择版本"),"",IF($H$35="打印版",IFERROR(VLOOKUP((INT((ROW()-5)/9)*9+4+COLUMN()-5)*8-(8-$A15),结果导入!$GN:$GU,8,0),""),IF($H$35="导入版",IF($A15&amp;":"&amp;IFERROR(VLOOKUP((INT((ROW()-5)/9)*9+4+COLUMN()-5)*8-(8-$A15),结果导入!$GN:$GU,8,0),"")=$A15&amp;":","",$A15&amp;":"&amp;VLOOKUP((INT((ROW()-5)/9)*9+4+COLUMN()-5)*8-(8-$A15),结果导入!$GN:$GU,8,0)))))))))))))))</f>
        <v/>
      </c>
      <c r="I15" s="52" t="str">
        <f ca="1">IF($U$3="","",IF($U$3="第一场",IF(OR($H$35="",$H$35="请选择版本"),"",IF($H$35="打印版",IFERROR(VLOOKUP((INT((ROW()-5)/9)*9+4+COLUMN()-5)*8-(8-$A15),选手操作!$Q:$R,2,0),""),IF($H$35="导入版",IF($A15&amp;":"&amp;IFERROR(VLOOKUP((INT((ROW()-5)/9)*9+4+COLUMN()-5)*8-(8-$A15),选手操作!$Q:$R,2,0),"")=$A15&amp;":","",$A15&amp;":"&amp;VLOOKUP((INT((ROW()-5)/9)*9+4+COLUMN()-5)*8-(8-$A15),选手操作!$Q:$R,2,0))))),IF($U$3="第二场",IF(OR($H$35="",$H$35="请选择版本"),"",IF($H$35="打印版",IFERROR(VLOOKUP((INT((ROW()-5)/9)*9+4+COLUMN()-5)*8-(8-$A15),结果导入!$N:$U,8,0),""),IF($H$35="导入版",IF($A15&amp;":"&amp;IFERROR(VLOOKUP((INT((ROW()-5)/9)*9+4+COLUMN()-5)*8-(8-$A15),结果导入!$N:$U,8,0),"")=$A15&amp;":","",$A15&amp;":"&amp;VLOOKUP((INT((ROW()-5)/9)*9+4+COLUMN()-5)*8-(8-$A15),结果导入!$N:$U,8,0))))),IF($U$3="第三场",IF(OR($H$35="",$H$35="请选择版本"),"",IF($H$35="打印版",IFERROR(VLOOKUP((INT((ROW()-5)/9)*9+4+COLUMN()-5)*8-(8-$A15),结果导入!$AN:$AU,8,0),""),IF($H$35="导入版",IF($A15&amp;":"&amp;IFERROR(VLOOKUP((INT((ROW()-5)/9)*9+4+COLUMN()-5)*8-(8-$A15),结果导入!$AN:$AU,8,0),"")=$A15&amp;":","",$A15&amp;":"&amp;VLOOKUP((INT((ROW()-5)/9)*9+4+COLUMN()-5)*8-(8-$A15),结果导入!$AN:$AU,8,0))))),IF($U$3="第四场",IF(OR($H$35="",$H$35="请选择版本"),"",IF($H$35="打印版",IFERROR(VLOOKUP((INT((ROW()-5)/9)*9+4+COLUMN()-5)*8-(8-$A15),结果导入!$BN:$BU,8,0),""),IF($H$35="导入版",IF($A15&amp;":"&amp;IFERROR(VLOOKUP((INT((ROW()-5)/9)*9+4+COLUMN()-5)*8-(8-$A15),结果导入!$BN:$BU,8,0),"")=$A15&amp;":","",$A15&amp;":"&amp;VLOOKUP((INT((ROW()-5)/9)*9+4+COLUMN()-5)*8-(8-$A15),结果导入!$BN:$BU,8,0))))),IF($U$3="第五场",IF(OR($H$35="",$H$35="请选择版本"),"",IF($H$35="打印版",IFERROR(VLOOKUP((INT((ROW()-5)/9)*9+4+COLUMN()-5)*8-(8-$A15),结果导入!$CN:$CU,8,0),""),IF($H$35="导入版",IF($A15&amp;":"&amp;IFERROR(VLOOKUP((INT((ROW()-5)/9)*9+4+COLUMN()-5)*8-(8-$A15),结果导入!$CN:$CU,8,0),"")=$A15&amp;":","",$A15&amp;":"&amp;VLOOKUP((INT((ROW()-5)/9)*9+4+COLUMN()-5)*8-(8-$A15),结果导入!$CN:$CU,8,0))))),IF($U$3="第六场",IF(OR($H$35="",$H$35="请选择版本"),"",IF($H$35="打印版",IFERROR(VLOOKUP((INT((ROW()-5)/9)*9+4+COLUMN()-5)*8-(8-$A15),结果导入!$DN:$DU,8,0),""),IF($H$35="导入版",IF($A15&amp;":"&amp;IFERROR(VLOOKUP((INT((ROW()-5)/9)*9+4+COLUMN()-5)*8-(8-$A15),结果导入!$DN:$DU,8,0),"")=$A15&amp;":","",$A15&amp;":"&amp;VLOOKUP((INT((ROW()-5)/9)*9+4+COLUMN()-5)*8-(8-$A15),结果导入!$DN:$DU,8,0))))),IF($U$3="第七场",IF(OR($H$35="",$H$35="请选择版本"),"",IF($H$35="打印版",IFERROR(VLOOKUP((INT((ROW()-5)/9)*9+4+COLUMN()-5)*8-(8-$A15),结果导入!$EN:$EU,8,0),""),IF($H$35="导入版",IF($A15&amp;":"&amp;IFERROR(VLOOKUP((INT((ROW()-5)/9)*9+4+COLUMN()-5)*8-(8-$A15),结果导入!$EN:$EU,8,0),"")=$A15&amp;":","",$A15&amp;":"&amp;VLOOKUP((INT((ROW()-5)/9)*9+4+COLUMN()-5)*8-(8-$A15),结果导入!$EN:$EU,8,0))))),IF($U$3="第八场",IF(OR($H$35="",$H$35="请选择版本"),"",IF($H$35="打印版",IFERROR(VLOOKUP((INT((ROW()-5)/9)*9+4+COLUMN()-5)*8-(8-$A15),结果导入!$FN:$FU,8,0),""),IF($H$35="导入版",IF($A15&amp;":"&amp;IFERROR(VLOOKUP((INT((ROW()-5)/9)*9+4+COLUMN()-5)*8-(8-$A15),结果导入!$FN:$FU,8,0),"")=$A15&amp;":","",$A15&amp;":"&amp;VLOOKUP((INT((ROW()-5)/9)*9+4+COLUMN()-5)*8-(8-$A15),结果导入!$FN:$FU,8,0))))),IF($U$3="第九场",IF(OR($H$35="",$H$35="请选择版本"),"",IF($H$35="打印版",IFERROR(VLOOKUP((INT((ROW()-5)/9)*9+4+COLUMN()-5)*8-(8-$A15),结果导入!$GN:$GU,8,0),""),IF($H$35="导入版",IF($A15&amp;":"&amp;IFERROR(VLOOKUP((INT((ROW()-5)/9)*9+4+COLUMN()-5)*8-(8-$A15),结果导入!$GN:$GU,8,0),"")=$A15&amp;":","",$A15&amp;":"&amp;VLOOKUP((INT((ROW()-5)/9)*9+4+COLUMN()-5)*8-(8-$A15),结果导入!$GN:$GU,8,0)))))))))))))))</f>
        <v/>
      </c>
      <c r="J15" s="52" t="str">
        <f ca="1">IF($U$3="","",IF($U$3="第一场",IF(OR($H$35="",$H$35="请选择版本"),"",IF($H$35="打印版",IFERROR(VLOOKUP((INT((ROW()-5)/9)*9+4+COLUMN()-5)*8-(8-$A15),选手操作!$Q:$R,2,0),""),IF($H$35="导入版",IF($A15&amp;":"&amp;IFERROR(VLOOKUP((INT((ROW()-5)/9)*9+4+COLUMN()-5)*8-(8-$A15),选手操作!$Q:$R,2,0),"")=$A15&amp;":","",$A15&amp;":"&amp;VLOOKUP((INT((ROW()-5)/9)*9+4+COLUMN()-5)*8-(8-$A15),选手操作!$Q:$R,2,0))))),IF($U$3="第二场",IF(OR($H$35="",$H$35="请选择版本"),"",IF($H$35="打印版",IFERROR(VLOOKUP((INT((ROW()-5)/9)*9+4+COLUMN()-5)*8-(8-$A15),结果导入!$N:$U,8,0),""),IF($H$35="导入版",IF($A15&amp;":"&amp;IFERROR(VLOOKUP((INT((ROW()-5)/9)*9+4+COLUMN()-5)*8-(8-$A15),结果导入!$N:$U,8,0),"")=$A15&amp;":","",$A15&amp;":"&amp;VLOOKUP((INT((ROW()-5)/9)*9+4+COLUMN()-5)*8-(8-$A15),结果导入!$N:$U,8,0))))),IF($U$3="第三场",IF(OR($H$35="",$H$35="请选择版本"),"",IF($H$35="打印版",IFERROR(VLOOKUP((INT((ROW()-5)/9)*9+4+COLUMN()-5)*8-(8-$A15),结果导入!$AN:$AU,8,0),""),IF($H$35="导入版",IF($A15&amp;":"&amp;IFERROR(VLOOKUP((INT((ROW()-5)/9)*9+4+COLUMN()-5)*8-(8-$A15),结果导入!$AN:$AU,8,0),"")=$A15&amp;":","",$A15&amp;":"&amp;VLOOKUP((INT((ROW()-5)/9)*9+4+COLUMN()-5)*8-(8-$A15),结果导入!$AN:$AU,8,0))))),IF($U$3="第四场",IF(OR($H$35="",$H$35="请选择版本"),"",IF($H$35="打印版",IFERROR(VLOOKUP((INT((ROW()-5)/9)*9+4+COLUMN()-5)*8-(8-$A15),结果导入!$BN:$BU,8,0),""),IF($H$35="导入版",IF($A15&amp;":"&amp;IFERROR(VLOOKUP((INT((ROW()-5)/9)*9+4+COLUMN()-5)*8-(8-$A15),结果导入!$BN:$BU,8,0),"")=$A15&amp;":","",$A15&amp;":"&amp;VLOOKUP((INT((ROW()-5)/9)*9+4+COLUMN()-5)*8-(8-$A15),结果导入!$BN:$BU,8,0))))),IF($U$3="第五场",IF(OR($H$35="",$H$35="请选择版本"),"",IF($H$35="打印版",IFERROR(VLOOKUP((INT((ROW()-5)/9)*9+4+COLUMN()-5)*8-(8-$A15),结果导入!$CN:$CU,8,0),""),IF($H$35="导入版",IF($A15&amp;":"&amp;IFERROR(VLOOKUP((INT((ROW()-5)/9)*9+4+COLUMN()-5)*8-(8-$A15),结果导入!$CN:$CU,8,0),"")=$A15&amp;":","",$A15&amp;":"&amp;VLOOKUP((INT((ROW()-5)/9)*9+4+COLUMN()-5)*8-(8-$A15),结果导入!$CN:$CU,8,0))))),IF($U$3="第六场",IF(OR($H$35="",$H$35="请选择版本"),"",IF($H$35="打印版",IFERROR(VLOOKUP((INT((ROW()-5)/9)*9+4+COLUMN()-5)*8-(8-$A15),结果导入!$DN:$DU,8,0),""),IF($H$35="导入版",IF($A15&amp;":"&amp;IFERROR(VLOOKUP((INT((ROW()-5)/9)*9+4+COLUMN()-5)*8-(8-$A15),结果导入!$DN:$DU,8,0),"")=$A15&amp;":","",$A15&amp;":"&amp;VLOOKUP((INT((ROW()-5)/9)*9+4+COLUMN()-5)*8-(8-$A15),结果导入!$DN:$DU,8,0))))),IF($U$3="第七场",IF(OR($H$35="",$H$35="请选择版本"),"",IF($H$35="打印版",IFERROR(VLOOKUP((INT((ROW()-5)/9)*9+4+COLUMN()-5)*8-(8-$A15),结果导入!$EN:$EU,8,0),""),IF($H$35="导入版",IF($A15&amp;":"&amp;IFERROR(VLOOKUP((INT((ROW()-5)/9)*9+4+COLUMN()-5)*8-(8-$A15),结果导入!$EN:$EU,8,0),"")=$A15&amp;":","",$A15&amp;":"&amp;VLOOKUP((INT((ROW()-5)/9)*9+4+COLUMN()-5)*8-(8-$A15),结果导入!$EN:$EU,8,0))))),IF($U$3="第八场",IF(OR($H$35="",$H$35="请选择版本"),"",IF($H$35="打印版",IFERROR(VLOOKUP((INT((ROW()-5)/9)*9+4+COLUMN()-5)*8-(8-$A15),结果导入!$FN:$FU,8,0),""),IF($H$35="导入版",IF($A15&amp;":"&amp;IFERROR(VLOOKUP((INT((ROW()-5)/9)*9+4+COLUMN()-5)*8-(8-$A15),结果导入!$FN:$FU,8,0),"")=$A15&amp;":","",$A15&amp;":"&amp;VLOOKUP((INT((ROW()-5)/9)*9+4+COLUMN()-5)*8-(8-$A15),结果导入!$FN:$FU,8,0))))),IF($U$3="第九场",IF(OR($H$35="",$H$35="请选择版本"),"",IF($H$35="打印版",IFERROR(VLOOKUP((INT((ROW()-5)/9)*9+4+COLUMN()-5)*8-(8-$A15),结果导入!$GN:$GU,8,0),""),IF($H$35="导入版",IF($A15&amp;":"&amp;IFERROR(VLOOKUP((INT((ROW()-5)/9)*9+4+COLUMN()-5)*8-(8-$A15),结果导入!$GN:$GU,8,0),"")=$A15&amp;":","",$A15&amp;":"&amp;VLOOKUP((INT((ROW()-5)/9)*9+4+COLUMN()-5)*8-(8-$A15),结果导入!$GN:$GU,8,0)))))))))))))))</f>
        <v/>
      </c>
      <c r="K15" s="47">
        <v>1</v>
      </c>
      <c r="L15" s="47">
        <f t="shared" si="1"/>
        <v>1</v>
      </c>
      <c r="M15" s="51" t="str">
        <f ca="1" t="shared" si="2"/>
        <v/>
      </c>
      <c r="N15" s="52" t="str">
        <f ca="1" t="shared" si="3"/>
        <v/>
      </c>
      <c r="O15" s="52" t="str">
        <f ca="1" t="shared" si="4"/>
        <v/>
      </c>
      <c r="P15" s="52" t="str">
        <f ca="1" t="shared" si="5"/>
        <v/>
      </c>
      <c r="Q15" s="52" t="str">
        <f ca="1" t="shared" si="6"/>
        <v/>
      </c>
      <c r="R15" s="52" t="str">
        <f ca="1" t="shared" si="7"/>
        <v/>
      </c>
      <c r="S15" s="52" t="str">
        <f ca="1" t="shared" si="8"/>
        <v/>
      </c>
      <c r="T15" s="52" t="str">
        <f ca="1" t="shared" si="9"/>
        <v/>
      </c>
      <c r="U15" s="52" t="str">
        <f ca="1" t="shared" si="10"/>
        <v/>
      </c>
      <c r="V15" s="47">
        <f t="shared" si="11"/>
        <v>1</v>
      </c>
    </row>
    <row r="16" s="40" customFormat="1" ht="15" spans="1:22">
      <c r="A16" s="50">
        <v>2</v>
      </c>
      <c r="B16" s="51" t="str">
        <f ca="1">IF($U$3="","",IF($U$3="第一场",IF(OR($H$35="",$H$35="请选择版本"),"",IF($H$35="打印版",IFERROR(VLOOKUP((INT((ROW()-5)/9)*9+4+COLUMN()-5)*8-(8-$A16),选手操作!$Q:$R,2,0),""),IF($H$35="导入版",IF($A16&amp;":"&amp;IFERROR(VLOOKUP((INT((ROW()-5)/9)*9+4+COLUMN()-5)*8-(8-$A16),选手操作!$Q:$R,2,0),"")=$A16&amp;":","",$A16&amp;":"&amp;VLOOKUP((INT((ROW()-5)/9)*9+4+COLUMN()-5)*8-(8-$A16),选手操作!$Q:$R,2,0))))),IF($U$3="第二场",IF(OR($H$35="",$H$35="请选择版本"),"",IF($H$35="打印版",IFERROR(VLOOKUP((INT((ROW()-5)/9)*9+4+COLUMN()-5)*8-(8-$A16),结果导入!$N:$U,8,0),""),IF($H$35="导入版",IF($A16&amp;":"&amp;IFERROR(VLOOKUP((INT((ROW()-5)/9)*9+4+COLUMN()-5)*8-(8-$A16),结果导入!$N:$U,8,0),"")=$A16&amp;":","",$A16&amp;":"&amp;VLOOKUP((INT((ROW()-5)/9)*9+4+COLUMN()-5)*8-(8-$A16),结果导入!$N:$U,8,0))))),IF($U$3="第三场",IF(OR($H$35="",$H$35="请选择版本"),"",IF($H$35="打印版",IFERROR(VLOOKUP((INT((ROW()-5)/9)*9+4+COLUMN()-5)*8-(8-$A16),结果导入!$AN:$AU,8,0),""),IF($H$35="导入版",IF($A16&amp;":"&amp;IFERROR(VLOOKUP((INT((ROW()-5)/9)*9+4+COLUMN()-5)*8-(8-$A16),结果导入!$AN:$AU,8,0),"")=$A16&amp;":","",$A16&amp;":"&amp;VLOOKUP((INT((ROW()-5)/9)*9+4+COLUMN()-5)*8-(8-$A16),结果导入!$AN:$AU,8,0))))),IF($U$3="第四场",IF(OR($H$35="",$H$35="请选择版本"),"",IF($H$35="打印版",IFERROR(VLOOKUP((INT((ROW()-5)/9)*9+4+COLUMN()-5)*8-(8-$A16),结果导入!$BN:$BU,8,0),""),IF($H$35="导入版",IF($A16&amp;":"&amp;IFERROR(VLOOKUP((INT((ROW()-5)/9)*9+4+COLUMN()-5)*8-(8-$A16),结果导入!$BN:$BU,8,0),"")=$A16&amp;":","",$A16&amp;":"&amp;VLOOKUP((INT((ROW()-5)/9)*9+4+COLUMN()-5)*8-(8-$A16),结果导入!$BN:$BU,8,0))))),IF($U$3="第五场",IF(OR($H$35="",$H$35="请选择版本"),"",IF($H$35="打印版",IFERROR(VLOOKUP((INT((ROW()-5)/9)*9+4+COLUMN()-5)*8-(8-$A16),结果导入!$CN:$CU,8,0),""),IF($H$35="导入版",IF($A16&amp;":"&amp;IFERROR(VLOOKUP((INT((ROW()-5)/9)*9+4+COLUMN()-5)*8-(8-$A16),结果导入!$CN:$CU,8,0),"")=$A16&amp;":","",$A16&amp;":"&amp;VLOOKUP((INT((ROW()-5)/9)*9+4+COLUMN()-5)*8-(8-$A16),结果导入!$CN:$CU,8,0))))),IF($U$3="第六场",IF(OR($H$35="",$H$35="请选择版本"),"",IF($H$35="打印版",IFERROR(VLOOKUP((INT((ROW()-5)/9)*9+4+COLUMN()-5)*8-(8-$A16),结果导入!$DN:$DU,8,0),""),IF($H$35="导入版",IF($A16&amp;":"&amp;IFERROR(VLOOKUP((INT((ROW()-5)/9)*9+4+COLUMN()-5)*8-(8-$A16),结果导入!$DN:$DU,8,0),"")=$A16&amp;":","",$A16&amp;":"&amp;VLOOKUP((INT((ROW()-5)/9)*9+4+COLUMN()-5)*8-(8-$A16),结果导入!$DN:$DU,8,0))))),IF($U$3="第七场",IF(OR($H$35="",$H$35="请选择版本"),"",IF($H$35="打印版",IFERROR(VLOOKUP((INT((ROW()-5)/9)*9+4+COLUMN()-5)*8-(8-$A16),结果导入!$EN:$EU,8,0),""),IF($H$35="导入版",IF($A16&amp;":"&amp;IFERROR(VLOOKUP((INT((ROW()-5)/9)*9+4+COLUMN()-5)*8-(8-$A16),结果导入!$EN:$EU,8,0),"")=$A16&amp;":","",$A16&amp;":"&amp;VLOOKUP((INT((ROW()-5)/9)*9+4+COLUMN()-5)*8-(8-$A16),结果导入!$EN:$EU,8,0))))),IF($U$3="第八场",IF(OR($H$35="",$H$35="请选择版本"),"",IF($H$35="打印版",IFERROR(VLOOKUP((INT((ROW()-5)/9)*9+4+COLUMN()-5)*8-(8-$A16),结果导入!$FN:$FU,8,0),""),IF($H$35="导入版",IF($A16&amp;":"&amp;IFERROR(VLOOKUP((INT((ROW()-5)/9)*9+4+COLUMN()-5)*8-(8-$A16),结果导入!$FN:$FU,8,0),"")=$A16&amp;":","",$A16&amp;":"&amp;VLOOKUP((INT((ROW()-5)/9)*9+4+COLUMN()-5)*8-(8-$A16),结果导入!$FN:$FU,8,0))))),IF($U$3="第九场",IF(OR($H$35="",$H$35="请选择版本"),"",IF($H$35="打印版",IFERROR(VLOOKUP((INT((ROW()-5)/9)*9+4+COLUMN()-5)*8-(8-$A16),结果导入!$GN:$GU,8,0),""),IF($H$35="导入版",IF($A16&amp;":"&amp;IFERROR(VLOOKUP((INT((ROW()-5)/9)*9+4+COLUMN()-5)*8-(8-$A16),结果导入!$GN:$GU,8,0),"")=$A16&amp;":","",$A16&amp;":"&amp;VLOOKUP((INT((ROW()-5)/9)*9+4+COLUMN()-5)*8-(8-$A16),结果导入!$GN:$GU,8,0)))))))))))))))</f>
        <v/>
      </c>
      <c r="C16" s="52" t="str">
        <f ca="1">IF($U$3="","",IF($U$3="第一场",IF(OR($H$35="",$H$35="请选择版本"),"",IF($H$35="打印版",IFERROR(VLOOKUP((INT((ROW()-5)/9)*9+4+COLUMN()-5)*8-(8-$A16),选手操作!$Q:$R,2,0),""),IF($H$35="导入版",IF($A16&amp;":"&amp;IFERROR(VLOOKUP((INT((ROW()-5)/9)*9+4+COLUMN()-5)*8-(8-$A16),选手操作!$Q:$R,2,0),"")=$A16&amp;":","",$A16&amp;":"&amp;VLOOKUP((INT((ROW()-5)/9)*9+4+COLUMN()-5)*8-(8-$A16),选手操作!$Q:$R,2,0))))),IF($U$3="第二场",IF(OR($H$35="",$H$35="请选择版本"),"",IF($H$35="打印版",IFERROR(VLOOKUP((INT((ROW()-5)/9)*9+4+COLUMN()-5)*8-(8-$A16),结果导入!$N:$U,8,0),""),IF($H$35="导入版",IF($A16&amp;":"&amp;IFERROR(VLOOKUP((INT((ROW()-5)/9)*9+4+COLUMN()-5)*8-(8-$A16),结果导入!$N:$U,8,0),"")=$A16&amp;":","",$A16&amp;":"&amp;VLOOKUP((INT((ROW()-5)/9)*9+4+COLUMN()-5)*8-(8-$A16),结果导入!$N:$U,8,0))))),IF($U$3="第三场",IF(OR($H$35="",$H$35="请选择版本"),"",IF($H$35="打印版",IFERROR(VLOOKUP((INT((ROW()-5)/9)*9+4+COLUMN()-5)*8-(8-$A16),结果导入!$AN:$AU,8,0),""),IF($H$35="导入版",IF($A16&amp;":"&amp;IFERROR(VLOOKUP((INT((ROW()-5)/9)*9+4+COLUMN()-5)*8-(8-$A16),结果导入!$AN:$AU,8,0),"")=$A16&amp;":","",$A16&amp;":"&amp;VLOOKUP((INT((ROW()-5)/9)*9+4+COLUMN()-5)*8-(8-$A16),结果导入!$AN:$AU,8,0))))),IF($U$3="第四场",IF(OR($H$35="",$H$35="请选择版本"),"",IF($H$35="打印版",IFERROR(VLOOKUP((INT((ROW()-5)/9)*9+4+COLUMN()-5)*8-(8-$A16),结果导入!$BN:$BU,8,0),""),IF($H$35="导入版",IF($A16&amp;":"&amp;IFERROR(VLOOKUP((INT((ROW()-5)/9)*9+4+COLUMN()-5)*8-(8-$A16),结果导入!$BN:$BU,8,0),"")=$A16&amp;":","",$A16&amp;":"&amp;VLOOKUP((INT((ROW()-5)/9)*9+4+COLUMN()-5)*8-(8-$A16),结果导入!$BN:$BU,8,0))))),IF($U$3="第五场",IF(OR($H$35="",$H$35="请选择版本"),"",IF($H$35="打印版",IFERROR(VLOOKUP((INT((ROW()-5)/9)*9+4+COLUMN()-5)*8-(8-$A16),结果导入!$CN:$CU,8,0),""),IF($H$35="导入版",IF($A16&amp;":"&amp;IFERROR(VLOOKUP((INT((ROW()-5)/9)*9+4+COLUMN()-5)*8-(8-$A16),结果导入!$CN:$CU,8,0),"")=$A16&amp;":","",$A16&amp;":"&amp;VLOOKUP((INT((ROW()-5)/9)*9+4+COLUMN()-5)*8-(8-$A16),结果导入!$CN:$CU,8,0))))),IF($U$3="第六场",IF(OR($H$35="",$H$35="请选择版本"),"",IF($H$35="打印版",IFERROR(VLOOKUP((INT((ROW()-5)/9)*9+4+COLUMN()-5)*8-(8-$A16),结果导入!$DN:$DU,8,0),""),IF($H$35="导入版",IF($A16&amp;":"&amp;IFERROR(VLOOKUP((INT((ROW()-5)/9)*9+4+COLUMN()-5)*8-(8-$A16),结果导入!$DN:$DU,8,0),"")=$A16&amp;":","",$A16&amp;":"&amp;VLOOKUP((INT((ROW()-5)/9)*9+4+COLUMN()-5)*8-(8-$A16),结果导入!$DN:$DU,8,0))))),IF($U$3="第七场",IF(OR($H$35="",$H$35="请选择版本"),"",IF($H$35="打印版",IFERROR(VLOOKUP((INT((ROW()-5)/9)*9+4+COLUMN()-5)*8-(8-$A16),结果导入!$EN:$EU,8,0),""),IF($H$35="导入版",IF($A16&amp;":"&amp;IFERROR(VLOOKUP((INT((ROW()-5)/9)*9+4+COLUMN()-5)*8-(8-$A16),结果导入!$EN:$EU,8,0),"")=$A16&amp;":","",$A16&amp;":"&amp;VLOOKUP((INT((ROW()-5)/9)*9+4+COLUMN()-5)*8-(8-$A16),结果导入!$EN:$EU,8,0))))),IF($U$3="第八场",IF(OR($H$35="",$H$35="请选择版本"),"",IF($H$35="打印版",IFERROR(VLOOKUP((INT((ROW()-5)/9)*9+4+COLUMN()-5)*8-(8-$A16),结果导入!$FN:$FU,8,0),""),IF($H$35="导入版",IF($A16&amp;":"&amp;IFERROR(VLOOKUP((INT((ROW()-5)/9)*9+4+COLUMN()-5)*8-(8-$A16),结果导入!$FN:$FU,8,0),"")=$A16&amp;":","",$A16&amp;":"&amp;VLOOKUP((INT((ROW()-5)/9)*9+4+COLUMN()-5)*8-(8-$A16),结果导入!$FN:$FU,8,0))))),IF($U$3="第九场",IF(OR($H$35="",$H$35="请选择版本"),"",IF($H$35="打印版",IFERROR(VLOOKUP((INT((ROW()-5)/9)*9+4+COLUMN()-5)*8-(8-$A16),结果导入!$GN:$GU,8,0),""),IF($H$35="导入版",IF($A16&amp;":"&amp;IFERROR(VLOOKUP((INT((ROW()-5)/9)*9+4+COLUMN()-5)*8-(8-$A16),结果导入!$GN:$GU,8,0),"")=$A16&amp;":","",$A16&amp;":"&amp;VLOOKUP((INT((ROW()-5)/9)*9+4+COLUMN()-5)*8-(8-$A16),结果导入!$GN:$GU,8,0)))))))))))))))</f>
        <v/>
      </c>
      <c r="D16" s="52" t="str">
        <f ca="1">IF($U$3="","",IF($U$3="第一场",IF(OR($H$35="",$H$35="请选择版本"),"",IF($H$35="打印版",IFERROR(VLOOKUP((INT((ROW()-5)/9)*9+4+COLUMN()-5)*8-(8-$A16),选手操作!$Q:$R,2,0),""),IF($H$35="导入版",IF($A16&amp;":"&amp;IFERROR(VLOOKUP((INT((ROW()-5)/9)*9+4+COLUMN()-5)*8-(8-$A16),选手操作!$Q:$R,2,0),"")=$A16&amp;":","",$A16&amp;":"&amp;VLOOKUP((INT((ROW()-5)/9)*9+4+COLUMN()-5)*8-(8-$A16),选手操作!$Q:$R,2,0))))),IF($U$3="第二场",IF(OR($H$35="",$H$35="请选择版本"),"",IF($H$35="打印版",IFERROR(VLOOKUP((INT((ROW()-5)/9)*9+4+COLUMN()-5)*8-(8-$A16),结果导入!$N:$U,8,0),""),IF($H$35="导入版",IF($A16&amp;":"&amp;IFERROR(VLOOKUP((INT((ROW()-5)/9)*9+4+COLUMN()-5)*8-(8-$A16),结果导入!$N:$U,8,0),"")=$A16&amp;":","",$A16&amp;":"&amp;VLOOKUP((INT((ROW()-5)/9)*9+4+COLUMN()-5)*8-(8-$A16),结果导入!$N:$U,8,0))))),IF($U$3="第三场",IF(OR($H$35="",$H$35="请选择版本"),"",IF($H$35="打印版",IFERROR(VLOOKUP((INT((ROW()-5)/9)*9+4+COLUMN()-5)*8-(8-$A16),结果导入!$AN:$AU,8,0),""),IF($H$35="导入版",IF($A16&amp;":"&amp;IFERROR(VLOOKUP((INT((ROW()-5)/9)*9+4+COLUMN()-5)*8-(8-$A16),结果导入!$AN:$AU,8,0),"")=$A16&amp;":","",$A16&amp;":"&amp;VLOOKUP((INT((ROW()-5)/9)*9+4+COLUMN()-5)*8-(8-$A16),结果导入!$AN:$AU,8,0))))),IF($U$3="第四场",IF(OR($H$35="",$H$35="请选择版本"),"",IF($H$35="打印版",IFERROR(VLOOKUP((INT((ROW()-5)/9)*9+4+COLUMN()-5)*8-(8-$A16),结果导入!$BN:$BU,8,0),""),IF($H$35="导入版",IF($A16&amp;":"&amp;IFERROR(VLOOKUP((INT((ROW()-5)/9)*9+4+COLUMN()-5)*8-(8-$A16),结果导入!$BN:$BU,8,0),"")=$A16&amp;":","",$A16&amp;":"&amp;VLOOKUP((INT((ROW()-5)/9)*9+4+COLUMN()-5)*8-(8-$A16),结果导入!$BN:$BU,8,0))))),IF($U$3="第五场",IF(OR($H$35="",$H$35="请选择版本"),"",IF($H$35="打印版",IFERROR(VLOOKUP((INT((ROW()-5)/9)*9+4+COLUMN()-5)*8-(8-$A16),结果导入!$CN:$CU,8,0),""),IF($H$35="导入版",IF($A16&amp;":"&amp;IFERROR(VLOOKUP((INT((ROW()-5)/9)*9+4+COLUMN()-5)*8-(8-$A16),结果导入!$CN:$CU,8,0),"")=$A16&amp;":","",$A16&amp;":"&amp;VLOOKUP((INT((ROW()-5)/9)*9+4+COLUMN()-5)*8-(8-$A16),结果导入!$CN:$CU,8,0))))),IF($U$3="第六场",IF(OR($H$35="",$H$35="请选择版本"),"",IF($H$35="打印版",IFERROR(VLOOKUP((INT((ROW()-5)/9)*9+4+COLUMN()-5)*8-(8-$A16),结果导入!$DN:$DU,8,0),""),IF($H$35="导入版",IF($A16&amp;":"&amp;IFERROR(VLOOKUP((INT((ROW()-5)/9)*9+4+COLUMN()-5)*8-(8-$A16),结果导入!$DN:$DU,8,0),"")=$A16&amp;":","",$A16&amp;":"&amp;VLOOKUP((INT((ROW()-5)/9)*9+4+COLUMN()-5)*8-(8-$A16),结果导入!$DN:$DU,8,0))))),IF($U$3="第七场",IF(OR($H$35="",$H$35="请选择版本"),"",IF($H$35="打印版",IFERROR(VLOOKUP((INT((ROW()-5)/9)*9+4+COLUMN()-5)*8-(8-$A16),结果导入!$EN:$EU,8,0),""),IF($H$35="导入版",IF($A16&amp;":"&amp;IFERROR(VLOOKUP((INT((ROW()-5)/9)*9+4+COLUMN()-5)*8-(8-$A16),结果导入!$EN:$EU,8,0),"")=$A16&amp;":","",$A16&amp;":"&amp;VLOOKUP((INT((ROW()-5)/9)*9+4+COLUMN()-5)*8-(8-$A16),结果导入!$EN:$EU,8,0))))),IF($U$3="第八场",IF(OR($H$35="",$H$35="请选择版本"),"",IF($H$35="打印版",IFERROR(VLOOKUP((INT((ROW()-5)/9)*9+4+COLUMN()-5)*8-(8-$A16),结果导入!$FN:$FU,8,0),""),IF($H$35="导入版",IF($A16&amp;":"&amp;IFERROR(VLOOKUP((INT((ROW()-5)/9)*9+4+COLUMN()-5)*8-(8-$A16),结果导入!$FN:$FU,8,0),"")=$A16&amp;":","",$A16&amp;":"&amp;VLOOKUP((INT((ROW()-5)/9)*9+4+COLUMN()-5)*8-(8-$A16),结果导入!$FN:$FU,8,0))))),IF($U$3="第九场",IF(OR($H$35="",$H$35="请选择版本"),"",IF($H$35="打印版",IFERROR(VLOOKUP((INT((ROW()-5)/9)*9+4+COLUMN()-5)*8-(8-$A16),结果导入!$GN:$GU,8,0),""),IF($H$35="导入版",IF($A16&amp;":"&amp;IFERROR(VLOOKUP((INT((ROW()-5)/9)*9+4+COLUMN()-5)*8-(8-$A16),结果导入!$GN:$GU,8,0),"")=$A16&amp;":","",$A16&amp;":"&amp;VLOOKUP((INT((ROW()-5)/9)*9+4+COLUMN()-5)*8-(8-$A16),结果导入!$GN:$GU,8,0)))))))))))))))</f>
        <v/>
      </c>
      <c r="E16" s="52" t="str">
        <f ca="1">IF($U$3="","",IF($U$3="第一场",IF(OR($H$35="",$H$35="请选择版本"),"",IF($H$35="打印版",IFERROR(VLOOKUP((INT((ROW()-5)/9)*9+4+COLUMN()-5)*8-(8-$A16),选手操作!$Q:$R,2,0),""),IF($H$35="导入版",IF($A16&amp;":"&amp;IFERROR(VLOOKUP((INT((ROW()-5)/9)*9+4+COLUMN()-5)*8-(8-$A16),选手操作!$Q:$R,2,0),"")=$A16&amp;":","",$A16&amp;":"&amp;VLOOKUP((INT((ROW()-5)/9)*9+4+COLUMN()-5)*8-(8-$A16),选手操作!$Q:$R,2,0))))),IF($U$3="第二场",IF(OR($H$35="",$H$35="请选择版本"),"",IF($H$35="打印版",IFERROR(VLOOKUP((INT((ROW()-5)/9)*9+4+COLUMN()-5)*8-(8-$A16),结果导入!$N:$U,8,0),""),IF($H$35="导入版",IF($A16&amp;":"&amp;IFERROR(VLOOKUP((INT((ROW()-5)/9)*9+4+COLUMN()-5)*8-(8-$A16),结果导入!$N:$U,8,0),"")=$A16&amp;":","",$A16&amp;":"&amp;VLOOKUP((INT((ROW()-5)/9)*9+4+COLUMN()-5)*8-(8-$A16),结果导入!$N:$U,8,0))))),IF($U$3="第三场",IF(OR($H$35="",$H$35="请选择版本"),"",IF($H$35="打印版",IFERROR(VLOOKUP((INT((ROW()-5)/9)*9+4+COLUMN()-5)*8-(8-$A16),结果导入!$AN:$AU,8,0),""),IF($H$35="导入版",IF($A16&amp;":"&amp;IFERROR(VLOOKUP((INT((ROW()-5)/9)*9+4+COLUMN()-5)*8-(8-$A16),结果导入!$AN:$AU,8,0),"")=$A16&amp;":","",$A16&amp;":"&amp;VLOOKUP((INT((ROW()-5)/9)*9+4+COLUMN()-5)*8-(8-$A16),结果导入!$AN:$AU,8,0))))),IF($U$3="第四场",IF(OR($H$35="",$H$35="请选择版本"),"",IF($H$35="打印版",IFERROR(VLOOKUP((INT((ROW()-5)/9)*9+4+COLUMN()-5)*8-(8-$A16),结果导入!$BN:$BU,8,0),""),IF($H$35="导入版",IF($A16&amp;":"&amp;IFERROR(VLOOKUP((INT((ROW()-5)/9)*9+4+COLUMN()-5)*8-(8-$A16),结果导入!$BN:$BU,8,0),"")=$A16&amp;":","",$A16&amp;":"&amp;VLOOKUP((INT((ROW()-5)/9)*9+4+COLUMN()-5)*8-(8-$A16),结果导入!$BN:$BU,8,0))))),IF($U$3="第五场",IF(OR($H$35="",$H$35="请选择版本"),"",IF($H$35="打印版",IFERROR(VLOOKUP((INT((ROW()-5)/9)*9+4+COLUMN()-5)*8-(8-$A16),结果导入!$CN:$CU,8,0),""),IF($H$35="导入版",IF($A16&amp;":"&amp;IFERROR(VLOOKUP((INT((ROW()-5)/9)*9+4+COLUMN()-5)*8-(8-$A16),结果导入!$CN:$CU,8,0),"")=$A16&amp;":","",$A16&amp;":"&amp;VLOOKUP((INT((ROW()-5)/9)*9+4+COLUMN()-5)*8-(8-$A16),结果导入!$CN:$CU,8,0))))),IF($U$3="第六场",IF(OR($H$35="",$H$35="请选择版本"),"",IF($H$35="打印版",IFERROR(VLOOKUP((INT((ROW()-5)/9)*9+4+COLUMN()-5)*8-(8-$A16),结果导入!$DN:$DU,8,0),""),IF($H$35="导入版",IF($A16&amp;":"&amp;IFERROR(VLOOKUP((INT((ROW()-5)/9)*9+4+COLUMN()-5)*8-(8-$A16),结果导入!$DN:$DU,8,0),"")=$A16&amp;":","",$A16&amp;":"&amp;VLOOKUP((INT((ROW()-5)/9)*9+4+COLUMN()-5)*8-(8-$A16),结果导入!$DN:$DU,8,0))))),IF($U$3="第七场",IF(OR($H$35="",$H$35="请选择版本"),"",IF($H$35="打印版",IFERROR(VLOOKUP((INT((ROW()-5)/9)*9+4+COLUMN()-5)*8-(8-$A16),结果导入!$EN:$EU,8,0),""),IF($H$35="导入版",IF($A16&amp;":"&amp;IFERROR(VLOOKUP((INT((ROW()-5)/9)*9+4+COLUMN()-5)*8-(8-$A16),结果导入!$EN:$EU,8,0),"")=$A16&amp;":","",$A16&amp;":"&amp;VLOOKUP((INT((ROW()-5)/9)*9+4+COLUMN()-5)*8-(8-$A16),结果导入!$EN:$EU,8,0))))),IF($U$3="第八场",IF(OR($H$35="",$H$35="请选择版本"),"",IF($H$35="打印版",IFERROR(VLOOKUP((INT((ROW()-5)/9)*9+4+COLUMN()-5)*8-(8-$A16),结果导入!$FN:$FU,8,0),""),IF($H$35="导入版",IF($A16&amp;":"&amp;IFERROR(VLOOKUP((INT((ROW()-5)/9)*9+4+COLUMN()-5)*8-(8-$A16),结果导入!$FN:$FU,8,0),"")=$A16&amp;":","",$A16&amp;":"&amp;VLOOKUP((INT((ROW()-5)/9)*9+4+COLUMN()-5)*8-(8-$A16),结果导入!$FN:$FU,8,0))))),IF($U$3="第九场",IF(OR($H$35="",$H$35="请选择版本"),"",IF($H$35="打印版",IFERROR(VLOOKUP((INT((ROW()-5)/9)*9+4+COLUMN()-5)*8-(8-$A16),结果导入!$GN:$GU,8,0),""),IF($H$35="导入版",IF($A16&amp;":"&amp;IFERROR(VLOOKUP((INT((ROW()-5)/9)*9+4+COLUMN()-5)*8-(8-$A16),结果导入!$GN:$GU,8,0),"")=$A16&amp;":","",$A16&amp;":"&amp;VLOOKUP((INT((ROW()-5)/9)*9+4+COLUMN()-5)*8-(8-$A16),结果导入!$GN:$GU,8,0)))))))))))))))</f>
        <v/>
      </c>
      <c r="F16" s="52" t="str">
        <f ca="1">IF($U$3="","",IF($U$3="第一场",IF(OR($H$35="",$H$35="请选择版本"),"",IF($H$35="打印版",IFERROR(VLOOKUP((INT((ROW()-5)/9)*9+4+COLUMN()-5)*8-(8-$A16),选手操作!$Q:$R,2,0),""),IF($H$35="导入版",IF($A16&amp;":"&amp;IFERROR(VLOOKUP((INT((ROW()-5)/9)*9+4+COLUMN()-5)*8-(8-$A16),选手操作!$Q:$R,2,0),"")=$A16&amp;":","",$A16&amp;":"&amp;VLOOKUP((INT((ROW()-5)/9)*9+4+COLUMN()-5)*8-(8-$A16),选手操作!$Q:$R,2,0))))),IF($U$3="第二场",IF(OR($H$35="",$H$35="请选择版本"),"",IF($H$35="打印版",IFERROR(VLOOKUP((INT((ROW()-5)/9)*9+4+COLUMN()-5)*8-(8-$A16),结果导入!$N:$U,8,0),""),IF($H$35="导入版",IF($A16&amp;":"&amp;IFERROR(VLOOKUP((INT((ROW()-5)/9)*9+4+COLUMN()-5)*8-(8-$A16),结果导入!$N:$U,8,0),"")=$A16&amp;":","",$A16&amp;":"&amp;VLOOKUP((INT((ROW()-5)/9)*9+4+COLUMN()-5)*8-(8-$A16),结果导入!$N:$U,8,0))))),IF($U$3="第三场",IF(OR($H$35="",$H$35="请选择版本"),"",IF($H$35="打印版",IFERROR(VLOOKUP((INT((ROW()-5)/9)*9+4+COLUMN()-5)*8-(8-$A16),结果导入!$AN:$AU,8,0),""),IF($H$35="导入版",IF($A16&amp;":"&amp;IFERROR(VLOOKUP((INT((ROW()-5)/9)*9+4+COLUMN()-5)*8-(8-$A16),结果导入!$AN:$AU,8,0),"")=$A16&amp;":","",$A16&amp;":"&amp;VLOOKUP((INT((ROW()-5)/9)*9+4+COLUMN()-5)*8-(8-$A16),结果导入!$AN:$AU,8,0))))),IF($U$3="第四场",IF(OR($H$35="",$H$35="请选择版本"),"",IF($H$35="打印版",IFERROR(VLOOKUP((INT((ROW()-5)/9)*9+4+COLUMN()-5)*8-(8-$A16),结果导入!$BN:$BU,8,0),""),IF($H$35="导入版",IF($A16&amp;":"&amp;IFERROR(VLOOKUP((INT((ROW()-5)/9)*9+4+COLUMN()-5)*8-(8-$A16),结果导入!$BN:$BU,8,0),"")=$A16&amp;":","",$A16&amp;":"&amp;VLOOKUP((INT((ROW()-5)/9)*9+4+COLUMN()-5)*8-(8-$A16),结果导入!$BN:$BU,8,0))))),IF($U$3="第五场",IF(OR($H$35="",$H$35="请选择版本"),"",IF($H$35="打印版",IFERROR(VLOOKUP((INT((ROW()-5)/9)*9+4+COLUMN()-5)*8-(8-$A16),结果导入!$CN:$CU,8,0),""),IF($H$35="导入版",IF($A16&amp;":"&amp;IFERROR(VLOOKUP((INT((ROW()-5)/9)*9+4+COLUMN()-5)*8-(8-$A16),结果导入!$CN:$CU,8,0),"")=$A16&amp;":","",$A16&amp;":"&amp;VLOOKUP((INT((ROW()-5)/9)*9+4+COLUMN()-5)*8-(8-$A16),结果导入!$CN:$CU,8,0))))),IF($U$3="第六场",IF(OR($H$35="",$H$35="请选择版本"),"",IF($H$35="打印版",IFERROR(VLOOKUP((INT((ROW()-5)/9)*9+4+COLUMN()-5)*8-(8-$A16),结果导入!$DN:$DU,8,0),""),IF($H$35="导入版",IF($A16&amp;":"&amp;IFERROR(VLOOKUP((INT((ROW()-5)/9)*9+4+COLUMN()-5)*8-(8-$A16),结果导入!$DN:$DU,8,0),"")=$A16&amp;":","",$A16&amp;":"&amp;VLOOKUP((INT((ROW()-5)/9)*9+4+COLUMN()-5)*8-(8-$A16),结果导入!$DN:$DU,8,0))))),IF($U$3="第七场",IF(OR($H$35="",$H$35="请选择版本"),"",IF($H$35="打印版",IFERROR(VLOOKUP((INT((ROW()-5)/9)*9+4+COLUMN()-5)*8-(8-$A16),结果导入!$EN:$EU,8,0),""),IF($H$35="导入版",IF($A16&amp;":"&amp;IFERROR(VLOOKUP((INT((ROW()-5)/9)*9+4+COLUMN()-5)*8-(8-$A16),结果导入!$EN:$EU,8,0),"")=$A16&amp;":","",$A16&amp;":"&amp;VLOOKUP((INT((ROW()-5)/9)*9+4+COLUMN()-5)*8-(8-$A16),结果导入!$EN:$EU,8,0))))),IF($U$3="第八场",IF(OR($H$35="",$H$35="请选择版本"),"",IF($H$35="打印版",IFERROR(VLOOKUP((INT((ROW()-5)/9)*9+4+COLUMN()-5)*8-(8-$A16),结果导入!$FN:$FU,8,0),""),IF($H$35="导入版",IF($A16&amp;":"&amp;IFERROR(VLOOKUP((INT((ROW()-5)/9)*9+4+COLUMN()-5)*8-(8-$A16),结果导入!$FN:$FU,8,0),"")=$A16&amp;":","",$A16&amp;":"&amp;VLOOKUP((INT((ROW()-5)/9)*9+4+COLUMN()-5)*8-(8-$A16),结果导入!$FN:$FU,8,0))))),IF($U$3="第九场",IF(OR($H$35="",$H$35="请选择版本"),"",IF($H$35="打印版",IFERROR(VLOOKUP((INT((ROW()-5)/9)*9+4+COLUMN()-5)*8-(8-$A16),结果导入!$GN:$GU,8,0),""),IF($H$35="导入版",IF($A16&amp;":"&amp;IFERROR(VLOOKUP((INT((ROW()-5)/9)*9+4+COLUMN()-5)*8-(8-$A16),结果导入!$GN:$GU,8,0),"")=$A16&amp;":","",$A16&amp;":"&amp;VLOOKUP((INT((ROW()-5)/9)*9+4+COLUMN()-5)*8-(8-$A16),结果导入!$GN:$GU,8,0)))))))))))))))</f>
        <v/>
      </c>
      <c r="G16" s="52" t="str">
        <f ca="1">IF($U$3="","",IF($U$3="第一场",IF(OR($H$35="",$H$35="请选择版本"),"",IF($H$35="打印版",IFERROR(VLOOKUP((INT((ROW()-5)/9)*9+4+COLUMN()-5)*8-(8-$A16),选手操作!$Q:$R,2,0),""),IF($H$35="导入版",IF($A16&amp;":"&amp;IFERROR(VLOOKUP((INT((ROW()-5)/9)*9+4+COLUMN()-5)*8-(8-$A16),选手操作!$Q:$R,2,0),"")=$A16&amp;":","",$A16&amp;":"&amp;VLOOKUP((INT((ROW()-5)/9)*9+4+COLUMN()-5)*8-(8-$A16),选手操作!$Q:$R,2,0))))),IF($U$3="第二场",IF(OR($H$35="",$H$35="请选择版本"),"",IF($H$35="打印版",IFERROR(VLOOKUP((INT((ROW()-5)/9)*9+4+COLUMN()-5)*8-(8-$A16),结果导入!$N:$U,8,0),""),IF($H$35="导入版",IF($A16&amp;":"&amp;IFERROR(VLOOKUP((INT((ROW()-5)/9)*9+4+COLUMN()-5)*8-(8-$A16),结果导入!$N:$U,8,0),"")=$A16&amp;":","",$A16&amp;":"&amp;VLOOKUP((INT((ROW()-5)/9)*9+4+COLUMN()-5)*8-(8-$A16),结果导入!$N:$U,8,0))))),IF($U$3="第三场",IF(OR($H$35="",$H$35="请选择版本"),"",IF($H$35="打印版",IFERROR(VLOOKUP((INT((ROW()-5)/9)*9+4+COLUMN()-5)*8-(8-$A16),结果导入!$AN:$AU,8,0),""),IF($H$35="导入版",IF($A16&amp;":"&amp;IFERROR(VLOOKUP((INT((ROW()-5)/9)*9+4+COLUMN()-5)*8-(8-$A16),结果导入!$AN:$AU,8,0),"")=$A16&amp;":","",$A16&amp;":"&amp;VLOOKUP((INT((ROW()-5)/9)*9+4+COLUMN()-5)*8-(8-$A16),结果导入!$AN:$AU,8,0))))),IF($U$3="第四场",IF(OR($H$35="",$H$35="请选择版本"),"",IF($H$35="打印版",IFERROR(VLOOKUP((INT((ROW()-5)/9)*9+4+COLUMN()-5)*8-(8-$A16),结果导入!$BN:$BU,8,0),""),IF($H$35="导入版",IF($A16&amp;":"&amp;IFERROR(VLOOKUP((INT((ROW()-5)/9)*9+4+COLUMN()-5)*8-(8-$A16),结果导入!$BN:$BU,8,0),"")=$A16&amp;":","",$A16&amp;":"&amp;VLOOKUP((INT((ROW()-5)/9)*9+4+COLUMN()-5)*8-(8-$A16),结果导入!$BN:$BU,8,0))))),IF($U$3="第五场",IF(OR($H$35="",$H$35="请选择版本"),"",IF($H$35="打印版",IFERROR(VLOOKUP((INT((ROW()-5)/9)*9+4+COLUMN()-5)*8-(8-$A16),结果导入!$CN:$CU,8,0),""),IF($H$35="导入版",IF($A16&amp;":"&amp;IFERROR(VLOOKUP((INT((ROW()-5)/9)*9+4+COLUMN()-5)*8-(8-$A16),结果导入!$CN:$CU,8,0),"")=$A16&amp;":","",$A16&amp;":"&amp;VLOOKUP((INT((ROW()-5)/9)*9+4+COLUMN()-5)*8-(8-$A16),结果导入!$CN:$CU,8,0))))),IF($U$3="第六场",IF(OR($H$35="",$H$35="请选择版本"),"",IF($H$35="打印版",IFERROR(VLOOKUP((INT((ROW()-5)/9)*9+4+COLUMN()-5)*8-(8-$A16),结果导入!$DN:$DU,8,0),""),IF($H$35="导入版",IF($A16&amp;":"&amp;IFERROR(VLOOKUP((INT((ROW()-5)/9)*9+4+COLUMN()-5)*8-(8-$A16),结果导入!$DN:$DU,8,0),"")=$A16&amp;":","",$A16&amp;":"&amp;VLOOKUP((INT((ROW()-5)/9)*9+4+COLUMN()-5)*8-(8-$A16),结果导入!$DN:$DU,8,0))))),IF($U$3="第七场",IF(OR($H$35="",$H$35="请选择版本"),"",IF($H$35="打印版",IFERROR(VLOOKUP((INT((ROW()-5)/9)*9+4+COLUMN()-5)*8-(8-$A16),结果导入!$EN:$EU,8,0),""),IF($H$35="导入版",IF($A16&amp;":"&amp;IFERROR(VLOOKUP((INT((ROW()-5)/9)*9+4+COLUMN()-5)*8-(8-$A16),结果导入!$EN:$EU,8,0),"")=$A16&amp;":","",$A16&amp;":"&amp;VLOOKUP((INT((ROW()-5)/9)*9+4+COLUMN()-5)*8-(8-$A16),结果导入!$EN:$EU,8,0))))),IF($U$3="第八场",IF(OR($H$35="",$H$35="请选择版本"),"",IF($H$35="打印版",IFERROR(VLOOKUP((INT((ROW()-5)/9)*9+4+COLUMN()-5)*8-(8-$A16),结果导入!$FN:$FU,8,0),""),IF($H$35="导入版",IF($A16&amp;":"&amp;IFERROR(VLOOKUP((INT((ROW()-5)/9)*9+4+COLUMN()-5)*8-(8-$A16),结果导入!$FN:$FU,8,0),"")=$A16&amp;":","",$A16&amp;":"&amp;VLOOKUP((INT((ROW()-5)/9)*9+4+COLUMN()-5)*8-(8-$A16),结果导入!$FN:$FU,8,0))))),IF($U$3="第九场",IF(OR($H$35="",$H$35="请选择版本"),"",IF($H$35="打印版",IFERROR(VLOOKUP((INT((ROW()-5)/9)*9+4+COLUMN()-5)*8-(8-$A16),结果导入!$GN:$GU,8,0),""),IF($H$35="导入版",IF($A16&amp;":"&amp;IFERROR(VLOOKUP((INT((ROW()-5)/9)*9+4+COLUMN()-5)*8-(8-$A16),结果导入!$GN:$GU,8,0),"")=$A16&amp;":","",$A16&amp;":"&amp;VLOOKUP((INT((ROW()-5)/9)*9+4+COLUMN()-5)*8-(8-$A16),结果导入!$GN:$GU,8,0)))))))))))))))</f>
        <v/>
      </c>
      <c r="H16" s="52" t="str">
        <f ca="1">IF($U$3="","",IF($U$3="第一场",IF(OR($H$35="",$H$35="请选择版本"),"",IF($H$35="打印版",IFERROR(VLOOKUP((INT((ROW()-5)/9)*9+4+COLUMN()-5)*8-(8-$A16),选手操作!$Q:$R,2,0),""),IF($H$35="导入版",IF($A16&amp;":"&amp;IFERROR(VLOOKUP((INT((ROW()-5)/9)*9+4+COLUMN()-5)*8-(8-$A16),选手操作!$Q:$R,2,0),"")=$A16&amp;":","",$A16&amp;":"&amp;VLOOKUP((INT((ROW()-5)/9)*9+4+COLUMN()-5)*8-(8-$A16),选手操作!$Q:$R,2,0))))),IF($U$3="第二场",IF(OR($H$35="",$H$35="请选择版本"),"",IF($H$35="打印版",IFERROR(VLOOKUP((INT((ROW()-5)/9)*9+4+COLUMN()-5)*8-(8-$A16),结果导入!$N:$U,8,0),""),IF($H$35="导入版",IF($A16&amp;":"&amp;IFERROR(VLOOKUP((INT((ROW()-5)/9)*9+4+COLUMN()-5)*8-(8-$A16),结果导入!$N:$U,8,0),"")=$A16&amp;":","",$A16&amp;":"&amp;VLOOKUP((INT((ROW()-5)/9)*9+4+COLUMN()-5)*8-(8-$A16),结果导入!$N:$U,8,0))))),IF($U$3="第三场",IF(OR($H$35="",$H$35="请选择版本"),"",IF($H$35="打印版",IFERROR(VLOOKUP((INT((ROW()-5)/9)*9+4+COLUMN()-5)*8-(8-$A16),结果导入!$AN:$AU,8,0),""),IF($H$35="导入版",IF($A16&amp;":"&amp;IFERROR(VLOOKUP((INT((ROW()-5)/9)*9+4+COLUMN()-5)*8-(8-$A16),结果导入!$AN:$AU,8,0),"")=$A16&amp;":","",$A16&amp;":"&amp;VLOOKUP((INT((ROW()-5)/9)*9+4+COLUMN()-5)*8-(8-$A16),结果导入!$AN:$AU,8,0))))),IF($U$3="第四场",IF(OR($H$35="",$H$35="请选择版本"),"",IF($H$35="打印版",IFERROR(VLOOKUP((INT((ROW()-5)/9)*9+4+COLUMN()-5)*8-(8-$A16),结果导入!$BN:$BU,8,0),""),IF($H$35="导入版",IF($A16&amp;":"&amp;IFERROR(VLOOKUP((INT((ROW()-5)/9)*9+4+COLUMN()-5)*8-(8-$A16),结果导入!$BN:$BU,8,0),"")=$A16&amp;":","",$A16&amp;":"&amp;VLOOKUP((INT((ROW()-5)/9)*9+4+COLUMN()-5)*8-(8-$A16),结果导入!$BN:$BU,8,0))))),IF($U$3="第五场",IF(OR($H$35="",$H$35="请选择版本"),"",IF($H$35="打印版",IFERROR(VLOOKUP((INT((ROW()-5)/9)*9+4+COLUMN()-5)*8-(8-$A16),结果导入!$CN:$CU,8,0),""),IF($H$35="导入版",IF($A16&amp;":"&amp;IFERROR(VLOOKUP((INT((ROW()-5)/9)*9+4+COLUMN()-5)*8-(8-$A16),结果导入!$CN:$CU,8,0),"")=$A16&amp;":","",$A16&amp;":"&amp;VLOOKUP((INT((ROW()-5)/9)*9+4+COLUMN()-5)*8-(8-$A16),结果导入!$CN:$CU,8,0))))),IF($U$3="第六场",IF(OR($H$35="",$H$35="请选择版本"),"",IF($H$35="打印版",IFERROR(VLOOKUP((INT((ROW()-5)/9)*9+4+COLUMN()-5)*8-(8-$A16),结果导入!$DN:$DU,8,0),""),IF($H$35="导入版",IF($A16&amp;":"&amp;IFERROR(VLOOKUP((INT((ROW()-5)/9)*9+4+COLUMN()-5)*8-(8-$A16),结果导入!$DN:$DU,8,0),"")=$A16&amp;":","",$A16&amp;":"&amp;VLOOKUP((INT((ROW()-5)/9)*9+4+COLUMN()-5)*8-(8-$A16),结果导入!$DN:$DU,8,0))))),IF($U$3="第七场",IF(OR($H$35="",$H$35="请选择版本"),"",IF($H$35="打印版",IFERROR(VLOOKUP((INT((ROW()-5)/9)*9+4+COLUMN()-5)*8-(8-$A16),结果导入!$EN:$EU,8,0),""),IF($H$35="导入版",IF($A16&amp;":"&amp;IFERROR(VLOOKUP((INT((ROW()-5)/9)*9+4+COLUMN()-5)*8-(8-$A16),结果导入!$EN:$EU,8,0),"")=$A16&amp;":","",$A16&amp;":"&amp;VLOOKUP((INT((ROW()-5)/9)*9+4+COLUMN()-5)*8-(8-$A16),结果导入!$EN:$EU,8,0))))),IF($U$3="第八场",IF(OR($H$35="",$H$35="请选择版本"),"",IF($H$35="打印版",IFERROR(VLOOKUP((INT((ROW()-5)/9)*9+4+COLUMN()-5)*8-(8-$A16),结果导入!$FN:$FU,8,0),""),IF($H$35="导入版",IF($A16&amp;":"&amp;IFERROR(VLOOKUP((INT((ROW()-5)/9)*9+4+COLUMN()-5)*8-(8-$A16),结果导入!$FN:$FU,8,0),"")=$A16&amp;":","",$A16&amp;":"&amp;VLOOKUP((INT((ROW()-5)/9)*9+4+COLUMN()-5)*8-(8-$A16),结果导入!$FN:$FU,8,0))))),IF($U$3="第九场",IF(OR($H$35="",$H$35="请选择版本"),"",IF($H$35="打印版",IFERROR(VLOOKUP((INT((ROW()-5)/9)*9+4+COLUMN()-5)*8-(8-$A16),结果导入!$GN:$GU,8,0),""),IF($H$35="导入版",IF($A16&amp;":"&amp;IFERROR(VLOOKUP((INT((ROW()-5)/9)*9+4+COLUMN()-5)*8-(8-$A16),结果导入!$GN:$GU,8,0),"")=$A16&amp;":","",$A16&amp;":"&amp;VLOOKUP((INT((ROW()-5)/9)*9+4+COLUMN()-5)*8-(8-$A16),结果导入!$GN:$GU,8,0)))))))))))))))</f>
        <v/>
      </c>
      <c r="I16" s="52" t="str">
        <f ca="1">IF($U$3="","",IF($U$3="第一场",IF(OR($H$35="",$H$35="请选择版本"),"",IF($H$35="打印版",IFERROR(VLOOKUP((INT((ROW()-5)/9)*9+4+COLUMN()-5)*8-(8-$A16),选手操作!$Q:$R,2,0),""),IF($H$35="导入版",IF($A16&amp;":"&amp;IFERROR(VLOOKUP((INT((ROW()-5)/9)*9+4+COLUMN()-5)*8-(8-$A16),选手操作!$Q:$R,2,0),"")=$A16&amp;":","",$A16&amp;":"&amp;VLOOKUP((INT((ROW()-5)/9)*9+4+COLUMN()-5)*8-(8-$A16),选手操作!$Q:$R,2,0))))),IF($U$3="第二场",IF(OR($H$35="",$H$35="请选择版本"),"",IF($H$35="打印版",IFERROR(VLOOKUP((INT((ROW()-5)/9)*9+4+COLUMN()-5)*8-(8-$A16),结果导入!$N:$U,8,0),""),IF($H$35="导入版",IF($A16&amp;":"&amp;IFERROR(VLOOKUP((INT((ROW()-5)/9)*9+4+COLUMN()-5)*8-(8-$A16),结果导入!$N:$U,8,0),"")=$A16&amp;":","",$A16&amp;":"&amp;VLOOKUP((INT((ROW()-5)/9)*9+4+COLUMN()-5)*8-(8-$A16),结果导入!$N:$U,8,0))))),IF($U$3="第三场",IF(OR($H$35="",$H$35="请选择版本"),"",IF($H$35="打印版",IFERROR(VLOOKUP((INT((ROW()-5)/9)*9+4+COLUMN()-5)*8-(8-$A16),结果导入!$AN:$AU,8,0),""),IF($H$35="导入版",IF($A16&amp;":"&amp;IFERROR(VLOOKUP((INT((ROW()-5)/9)*9+4+COLUMN()-5)*8-(8-$A16),结果导入!$AN:$AU,8,0),"")=$A16&amp;":","",$A16&amp;":"&amp;VLOOKUP((INT((ROW()-5)/9)*9+4+COLUMN()-5)*8-(8-$A16),结果导入!$AN:$AU,8,0))))),IF($U$3="第四场",IF(OR($H$35="",$H$35="请选择版本"),"",IF($H$35="打印版",IFERROR(VLOOKUP((INT((ROW()-5)/9)*9+4+COLUMN()-5)*8-(8-$A16),结果导入!$BN:$BU,8,0),""),IF($H$35="导入版",IF($A16&amp;":"&amp;IFERROR(VLOOKUP((INT((ROW()-5)/9)*9+4+COLUMN()-5)*8-(8-$A16),结果导入!$BN:$BU,8,0),"")=$A16&amp;":","",$A16&amp;":"&amp;VLOOKUP((INT((ROW()-5)/9)*9+4+COLUMN()-5)*8-(8-$A16),结果导入!$BN:$BU,8,0))))),IF($U$3="第五场",IF(OR($H$35="",$H$35="请选择版本"),"",IF($H$35="打印版",IFERROR(VLOOKUP((INT((ROW()-5)/9)*9+4+COLUMN()-5)*8-(8-$A16),结果导入!$CN:$CU,8,0),""),IF($H$35="导入版",IF($A16&amp;":"&amp;IFERROR(VLOOKUP((INT((ROW()-5)/9)*9+4+COLUMN()-5)*8-(8-$A16),结果导入!$CN:$CU,8,0),"")=$A16&amp;":","",$A16&amp;":"&amp;VLOOKUP((INT((ROW()-5)/9)*9+4+COLUMN()-5)*8-(8-$A16),结果导入!$CN:$CU,8,0))))),IF($U$3="第六场",IF(OR($H$35="",$H$35="请选择版本"),"",IF($H$35="打印版",IFERROR(VLOOKUP((INT((ROW()-5)/9)*9+4+COLUMN()-5)*8-(8-$A16),结果导入!$DN:$DU,8,0),""),IF($H$35="导入版",IF($A16&amp;":"&amp;IFERROR(VLOOKUP((INT((ROW()-5)/9)*9+4+COLUMN()-5)*8-(8-$A16),结果导入!$DN:$DU,8,0),"")=$A16&amp;":","",$A16&amp;":"&amp;VLOOKUP((INT((ROW()-5)/9)*9+4+COLUMN()-5)*8-(8-$A16),结果导入!$DN:$DU,8,0))))),IF($U$3="第七场",IF(OR($H$35="",$H$35="请选择版本"),"",IF($H$35="打印版",IFERROR(VLOOKUP((INT((ROW()-5)/9)*9+4+COLUMN()-5)*8-(8-$A16),结果导入!$EN:$EU,8,0),""),IF($H$35="导入版",IF($A16&amp;":"&amp;IFERROR(VLOOKUP((INT((ROW()-5)/9)*9+4+COLUMN()-5)*8-(8-$A16),结果导入!$EN:$EU,8,0),"")=$A16&amp;":","",$A16&amp;":"&amp;VLOOKUP((INT((ROW()-5)/9)*9+4+COLUMN()-5)*8-(8-$A16),结果导入!$EN:$EU,8,0))))),IF($U$3="第八场",IF(OR($H$35="",$H$35="请选择版本"),"",IF($H$35="打印版",IFERROR(VLOOKUP((INT((ROW()-5)/9)*9+4+COLUMN()-5)*8-(8-$A16),结果导入!$FN:$FU,8,0),""),IF($H$35="导入版",IF($A16&amp;":"&amp;IFERROR(VLOOKUP((INT((ROW()-5)/9)*9+4+COLUMN()-5)*8-(8-$A16),结果导入!$FN:$FU,8,0),"")=$A16&amp;":","",$A16&amp;":"&amp;VLOOKUP((INT((ROW()-5)/9)*9+4+COLUMN()-5)*8-(8-$A16),结果导入!$FN:$FU,8,0))))),IF($U$3="第九场",IF(OR($H$35="",$H$35="请选择版本"),"",IF($H$35="打印版",IFERROR(VLOOKUP((INT((ROW()-5)/9)*9+4+COLUMN()-5)*8-(8-$A16),结果导入!$GN:$GU,8,0),""),IF($H$35="导入版",IF($A16&amp;":"&amp;IFERROR(VLOOKUP((INT((ROW()-5)/9)*9+4+COLUMN()-5)*8-(8-$A16),结果导入!$GN:$GU,8,0),"")=$A16&amp;":","",$A16&amp;":"&amp;VLOOKUP((INT((ROW()-5)/9)*9+4+COLUMN()-5)*8-(8-$A16),结果导入!$GN:$GU,8,0)))))))))))))))</f>
        <v/>
      </c>
      <c r="J16" s="52" t="str">
        <f ca="1">IF($U$3="","",IF($U$3="第一场",IF(OR($H$35="",$H$35="请选择版本"),"",IF($H$35="打印版",IFERROR(VLOOKUP((INT((ROW()-5)/9)*9+4+COLUMN()-5)*8-(8-$A16),选手操作!$Q:$R,2,0),""),IF($H$35="导入版",IF($A16&amp;":"&amp;IFERROR(VLOOKUP((INT((ROW()-5)/9)*9+4+COLUMN()-5)*8-(8-$A16),选手操作!$Q:$R,2,0),"")=$A16&amp;":","",$A16&amp;":"&amp;VLOOKUP((INT((ROW()-5)/9)*9+4+COLUMN()-5)*8-(8-$A16),选手操作!$Q:$R,2,0))))),IF($U$3="第二场",IF(OR($H$35="",$H$35="请选择版本"),"",IF($H$35="打印版",IFERROR(VLOOKUP((INT((ROW()-5)/9)*9+4+COLUMN()-5)*8-(8-$A16),结果导入!$N:$U,8,0),""),IF($H$35="导入版",IF($A16&amp;":"&amp;IFERROR(VLOOKUP((INT((ROW()-5)/9)*9+4+COLUMN()-5)*8-(8-$A16),结果导入!$N:$U,8,0),"")=$A16&amp;":","",$A16&amp;":"&amp;VLOOKUP((INT((ROW()-5)/9)*9+4+COLUMN()-5)*8-(8-$A16),结果导入!$N:$U,8,0))))),IF($U$3="第三场",IF(OR($H$35="",$H$35="请选择版本"),"",IF($H$35="打印版",IFERROR(VLOOKUP((INT((ROW()-5)/9)*9+4+COLUMN()-5)*8-(8-$A16),结果导入!$AN:$AU,8,0),""),IF($H$35="导入版",IF($A16&amp;":"&amp;IFERROR(VLOOKUP((INT((ROW()-5)/9)*9+4+COLUMN()-5)*8-(8-$A16),结果导入!$AN:$AU,8,0),"")=$A16&amp;":","",$A16&amp;":"&amp;VLOOKUP((INT((ROW()-5)/9)*9+4+COLUMN()-5)*8-(8-$A16),结果导入!$AN:$AU,8,0))))),IF($U$3="第四场",IF(OR($H$35="",$H$35="请选择版本"),"",IF($H$35="打印版",IFERROR(VLOOKUP((INT((ROW()-5)/9)*9+4+COLUMN()-5)*8-(8-$A16),结果导入!$BN:$BU,8,0),""),IF($H$35="导入版",IF($A16&amp;":"&amp;IFERROR(VLOOKUP((INT((ROW()-5)/9)*9+4+COLUMN()-5)*8-(8-$A16),结果导入!$BN:$BU,8,0),"")=$A16&amp;":","",$A16&amp;":"&amp;VLOOKUP((INT((ROW()-5)/9)*9+4+COLUMN()-5)*8-(8-$A16),结果导入!$BN:$BU,8,0))))),IF($U$3="第五场",IF(OR($H$35="",$H$35="请选择版本"),"",IF($H$35="打印版",IFERROR(VLOOKUP((INT((ROW()-5)/9)*9+4+COLUMN()-5)*8-(8-$A16),结果导入!$CN:$CU,8,0),""),IF($H$35="导入版",IF($A16&amp;":"&amp;IFERROR(VLOOKUP((INT((ROW()-5)/9)*9+4+COLUMN()-5)*8-(8-$A16),结果导入!$CN:$CU,8,0),"")=$A16&amp;":","",$A16&amp;":"&amp;VLOOKUP((INT((ROW()-5)/9)*9+4+COLUMN()-5)*8-(8-$A16),结果导入!$CN:$CU,8,0))))),IF($U$3="第六场",IF(OR($H$35="",$H$35="请选择版本"),"",IF($H$35="打印版",IFERROR(VLOOKUP((INT((ROW()-5)/9)*9+4+COLUMN()-5)*8-(8-$A16),结果导入!$DN:$DU,8,0),""),IF($H$35="导入版",IF($A16&amp;":"&amp;IFERROR(VLOOKUP((INT((ROW()-5)/9)*9+4+COLUMN()-5)*8-(8-$A16),结果导入!$DN:$DU,8,0),"")=$A16&amp;":","",$A16&amp;":"&amp;VLOOKUP((INT((ROW()-5)/9)*9+4+COLUMN()-5)*8-(8-$A16),结果导入!$DN:$DU,8,0))))),IF($U$3="第七场",IF(OR($H$35="",$H$35="请选择版本"),"",IF($H$35="打印版",IFERROR(VLOOKUP((INT((ROW()-5)/9)*9+4+COLUMN()-5)*8-(8-$A16),结果导入!$EN:$EU,8,0),""),IF($H$35="导入版",IF($A16&amp;":"&amp;IFERROR(VLOOKUP((INT((ROW()-5)/9)*9+4+COLUMN()-5)*8-(8-$A16),结果导入!$EN:$EU,8,0),"")=$A16&amp;":","",$A16&amp;":"&amp;VLOOKUP((INT((ROW()-5)/9)*9+4+COLUMN()-5)*8-(8-$A16),结果导入!$EN:$EU,8,0))))),IF($U$3="第八场",IF(OR($H$35="",$H$35="请选择版本"),"",IF($H$35="打印版",IFERROR(VLOOKUP((INT((ROW()-5)/9)*9+4+COLUMN()-5)*8-(8-$A16),结果导入!$FN:$FU,8,0),""),IF($H$35="导入版",IF($A16&amp;":"&amp;IFERROR(VLOOKUP((INT((ROW()-5)/9)*9+4+COLUMN()-5)*8-(8-$A16),结果导入!$FN:$FU,8,0),"")=$A16&amp;":","",$A16&amp;":"&amp;VLOOKUP((INT((ROW()-5)/9)*9+4+COLUMN()-5)*8-(8-$A16),结果导入!$FN:$FU,8,0))))),IF($U$3="第九场",IF(OR($H$35="",$H$35="请选择版本"),"",IF($H$35="打印版",IFERROR(VLOOKUP((INT((ROW()-5)/9)*9+4+COLUMN()-5)*8-(8-$A16),结果导入!$GN:$GU,8,0),""),IF($H$35="导入版",IF($A16&amp;":"&amp;IFERROR(VLOOKUP((INT((ROW()-5)/9)*9+4+COLUMN()-5)*8-(8-$A16),结果导入!$GN:$GU,8,0),"")=$A16&amp;":","",$A16&amp;":"&amp;VLOOKUP((INT((ROW()-5)/9)*9+4+COLUMN()-5)*8-(8-$A16),结果导入!$GN:$GU,8,0)))))))))))))))</f>
        <v/>
      </c>
      <c r="K16" s="50">
        <v>2</v>
      </c>
      <c r="L16" s="50">
        <f t="shared" si="1"/>
        <v>2</v>
      </c>
      <c r="M16" s="51" t="str">
        <f ca="1" t="shared" si="2"/>
        <v/>
      </c>
      <c r="N16" s="52" t="str">
        <f ca="1" t="shared" si="3"/>
        <v/>
      </c>
      <c r="O16" s="52" t="str">
        <f ca="1" t="shared" si="4"/>
        <v/>
      </c>
      <c r="P16" s="52" t="str">
        <f ca="1" t="shared" si="5"/>
        <v/>
      </c>
      <c r="Q16" s="52" t="str">
        <f ca="1" t="shared" si="6"/>
        <v/>
      </c>
      <c r="R16" s="52" t="str">
        <f ca="1" t="shared" si="7"/>
        <v/>
      </c>
      <c r="S16" s="52" t="str">
        <f ca="1" t="shared" si="8"/>
        <v/>
      </c>
      <c r="T16" s="52" t="str">
        <f ca="1" t="shared" si="9"/>
        <v/>
      </c>
      <c r="U16" s="52" t="str">
        <f ca="1" t="shared" si="10"/>
        <v/>
      </c>
      <c r="V16" s="50">
        <f t="shared" si="11"/>
        <v>2</v>
      </c>
    </row>
    <row r="17" s="40" customFormat="1" ht="15" spans="1:22">
      <c r="A17" s="50">
        <v>3</v>
      </c>
      <c r="B17" s="51" t="str">
        <f ca="1">IF($U$3="","",IF($U$3="第一场",IF(OR($H$35="",$H$35="请选择版本"),"",IF($H$35="打印版",IFERROR(VLOOKUP((INT((ROW()-5)/9)*9+4+COLUMN()-5)*8-(8-$A17),选手操作!$Q:$R,2,0),""),IF($H$35="导入版",IF($A17&amp;":"&amp;IFERROR(VLOOKUP((INT((ROW()-5)/9)*9+4+COLUMN()-5)*8-(8-$A17),选手操作!$Q:$R,2,0),"")=$A17&amp;":","",$A17&amp;":"&amp;VLOOKUP((INT((ROW()-5)/9)*9+4+COLUMN()-5)*8-(8-$A17),选手操作!$Q:$R,2,0))))),IF($U$3="第二场",IF(OR($H$35="",$H$35="请选择版本"),"",IF($H$35="打印版",IFERROR(VLOOKUP((INT((ROW()-5)/9)*9+4+COLUMN()-5)*8-(8-$A17),结果导入!$N:$U,8,0),""),IF($H$35="导入版",IF($A17&amp;":"&amp;IFERROR(VLOOKUP((INT((ROW()-5)/9)*9+4+COLUMN()-5)*8-(8-$A17),结果导入!$N:$U,8,0),"")=$A17&amp;":","",$A17&amp;":"&amp;VLOOKUP((INT((ROW()-5)/9)*9+4+COLUMN()-5)*8-(8-$A17),结果导入!$N:$U,8,0))))),IF($U$3="第三场",IF(OR($H$35="",$H$35="请选择版本"),"",IF($H$35="打印版",IFERROR(VLOOKUP((INT((ROW()-5)/9)*9+4+COLUMN()-5)*8-(8-$A17),结果导入!$AN:$AU,8,0),""),IF($H$35="导入版",IF($A17&amp;":"&amp;IFERROR(VLOOKUP((INT((ROW()-5)/9)*9+4+COLUMN()-5)*8-(8-$A17),结果导入!$AN:$AU,8,0),"")=$A17&amp;":","",$A17&amp;":"&amp;VLOOKUP((INT((ROW()-5)/9)*9+4+COLUMN()-5)*8-(8-$A17),结果导入!$AN:$AU,8,0))))),IF($U$3="第四场",IF(OR($H$35="",$H$35="请选择版本"),"",IF($H$35="打印版",IFERROR(VLOOKUP((INT((ROW()-5)/9)*9+4+COLUMN()-5)*8-(8-$A17),结果导入!$BN:$BU,8,0),""),IF($H$35="导入版",IF($A17&amp;":"&amp;IFERROR(VLOOKUP((INT((ROW()-5)/9)*9+4+COLUMN()-5)*8-(8-$A17),结果导入!$BN:$BU,8,0),"")=$A17&amp;":","",$A17&amp;":"&amp;VLOOKUP((INT((ROW()-5)/9)*9+4+COLUMN()-5)*8-(8-$A17),结果导入!$BN:$BU,8,0))))),IF($U$3="第五场",IF(OR($H$35="",$H$35="请选择版本"),"",IF($H$35="打印版",IFERROR(VLOOKUP((INT((ROW()-5)/9)*9+4+COLUMN()-5)*8-(8-$A17),结果导入!$CN:$CU,8,0),""),IF($H$35="导入版",IF($A17&amp;":"&amp;IFERROR(VLOOKUP((INT((ROW()-5)/9)*9+4+COLUMN()-5)*8-(8-$A17),结果导入!$CN:$CU,8,0),"")=$A17&amp;":","",$A17&amp;":"&amp;VLOOKUP((INT((ROW()-5)/9)*9+4+COLUMN()-5)*8-(8-$A17),结果导入!$CN:$CU,8,0))))),IF($U$3="第六场",IF(OR($H$35="",$H$35="请选择版本"),"",IF($H$35="打印版",IFERROR(VLOOKUP((INT((ROW()-5)/9)*9+4+COLUMN()-5)*8-(8-$A17),结果导入!$DN:$DU,8,0),""),IF($H$35="导入版",IF($A17&amp;":"&amp;IFERROR(VLOOKUP((INT((ROW()-5)/9)*9+4+COLUMN()-5)*8-(8-$A17),结果导入!$DN:$DU,8,0),"")=$A17&amp;":","",$A17&amp;":"&amp;VLOOKUP((INT((ROW()-5)/9)*9+4+COLUMN()-5)*8-(8-$A17),结果导入!$DN:$DU,8,0))))),IF($U$3="第七场",IF(OR($H$35="",$H$35="请选择版本"),"",IF($H$35="打印版",IFERROR(VLOOKUP((INT((ROW()-5)/9)*9+4+COLUMN()-5)*8-(8-$A17),结果导入!$EN:$EU,8,0),""),IF($H$35="导入版",IF($A17&amp;":"&amp;IFERROR(VLOOKUP((INT((ROW()-5)/9)*9+4+COLUMN()-5)*8-(8-$A17),结果导入!$EN:$EU,8,0),"")=$A17&amp;":","",$A17&amp;":"&amp;VLOOKUP((INT((ROW()-5)/9)*9+4+COLUMN()-5)*8-(8-$A17),结果导入!$EN:$EU,8,0))))),IF($U$3="第八场",IF(OR($H$35="",$H$35="请选择版本"),"",IF($H$35="打印版",IFERROR(VLOOKUP((INT((ROW()-5)/9)*9+4+COLUMN()-5)*8-(8-$A17),结果导入!$FN:$FU,8,0),""),IF($H$35="导入版",IF($A17&amp;":"&amp;IFERROR(VLOOKUP((INT((ROW()-5)/9)*9+4+COLUMN()-5)*8-(8-$A17),结果导入!$FN:$FU,8,0),"")=$A17&amp;":","",$A17&amp;":"&amp;VLOOKUP((INT((ROW()-5)/9)*9+4+COLUMN()-5)*8-(8-$A17),结果导入!$FN:$FU,8,0))))),IF($U$3="第九场",IF(OR($H$35="",$H$35="请选择版本"),"",IF($H$35="打印版",IFERROR(VLOOKUP((INT((ROW()-5)/9)*9+4+COLUMN()-5)*8-(8-$A17),结果导入!$GN:$GU,8,0),""),IF($H$35="导入版",IF($A17&amp;":"&amp;IFERROR(VLOOKUP((INT((ROW()-5)/9)*9+4+COLUMN()-5)*8-(8-$A17),结果导入!$GN:$GU,8,0),"")=$A17&amp;":","",$A17&amp;":"&amp;VLOOKUP((INT((ROW()-5)/9)*9+4+COLUMN()-5)*8-(8-$A17),结果导入!$GN:$GU,8,0)))))))))))))))</f>
        <v/>
      </c>
      <c r="C17" s="52" t="str">
        <f ca="1">IF($U$3="","",IF($U$3="第一场",IF(OR($H$35="",$H$35="请选择版本"),"",IF($H$35="打印版",IFERROR(VLOOKUP((INT((ROW()-5)/9)*9+4+COLUMN()-5)*8-(8-$A17),选手操作!$Q:$R,2,0),""),IF($H$35="导入版",IF($A17&amp;":"&amp;IFERROR(VLOOKUP((INT((ROW()-5)/9)*9+4+COLUMN()-5)*8-(8-$A17),选手操作!$Q:$R,2,0),"")=$A17&amp;":","",$A17&amp;":"&amp;VLOOKUP((INT((ROW()-5)/9)*9+4+COLUMN()-5)*8-(8-$A17),选手操作!$Q:$R,2,0))))),IF($U$3="第二场",IF(OR($H$35="",$H$35="请选择版本"),"",IF($H$35="打印版",IFERROR(VLOOKUP((INT((ROW()-5)/9)*9+4+COLUMN()-5)*8-(8-$A17),结果导入!$N:$U,8,0),""),IF($H$35="导入版",IF($A17&amp;":"&amp;IFERROR(VLOOKUP((INT((ROW()-5)/9)*9+4+COLUMN()-5)*8-(8-$A17),结果导入!$N:$U,8,0),"")=$A17&amp;":","",$A17&amp;":"&amp;VLOOKUP((INT((ROW()-5)/9)*9+4+COLUMN()-5)*8-(8-$A17),结果导入!$N:$U,8,0))))),IF($U$3="第三场",IF(OR($H$35="",$H$35="请选择版本"),"",IF($H$35="打印版",IFERROR(VLOOKUP((INT((ROW()-5)/9)*9+4+COLUMN()-5)*8-(8-$A17),结果导入!$AN:$AU,8,0),""),IF($H$35="导入版",IF($A17&amp;":"&amp;IFERROR(VLOOKUP((INT((ROW()-5)/9)*9+4+COLUMN()-5)*8-(8-$A17),结果导入!$AN:$AU,8,0),"")=$A17&amp;":","",$A17&amp;":"&amp;VLOOKUP((INT((ROW()-5)/9)*9+4+COLUMN()-5)*8-(8-$A17),结果导入!$AN:$AU,8,0))))),IF($U$3="第四场",IF(OR($H$35="",$H$35="请选择版本"),"",IF($H$35="打印版",IFERROR(VLOOKUP((INT((ROW()-5)/9)*9+4+COLUMN()-5)*8-(8-$A17),结果导入!$BN:$BU,8,0),""),IF($H$35="导入版",IF($A17&amp;":"&amp;IFERROR(VLOOKUP((INT((ROW()-5)/9)*9+4+COLUMN()-5)*8-(8-$A17),结果导入!$BN:$BU,8,0),"")=$A17&amp;":","",$A17&amp;":"&amp;VLOOKUP((INT((ROW()-5)/9)*9+4+COLUMN()-5)*8-(8-$A17),结果导入!$BN:$BU,8,0))))),IF($U$3="第五场",IF(OR($H$35="",$H$35="请选择版本"),"",IF($H$35="打印版",IFERROR(VLOOKUP((INT((ROW()-5)/9)*9+4+COLUMN()-5)*8-(8-$A17),结果导入!$CN:$CU,8,0),""),IF($H$35="导入版",IF($A17&amp;":"&amp;IFERROR(VLOOKUP((INT((ROW()-5)/9)*9+4+COLUMN()-5)*8-(8-$A17),结果导入!$CN:$CU,8,0),"")=$A17&amp;":","",$A17&amp;":"&amp;VLOOKUP((INT((ROW()-5)/9)*9+4+COLUMN()-5)*8-(8-$A17),结果导入!$CN:$CU,8,0))))),IF($U$3="第六场",IF(OR($H$35="",$H$35="请选择版本"),"",IF($H$35="打印版",IFERROR(VLOOKUP((INT((ROW()-5)/9)*9+4+COLUMN()-5)*8-(8-$A17),结果导入!$DN:$DU,8,0),""),IF($H$35="导入版",IF($A17&amp;":"&amp;IFERROR(VLOOKUP((INT((ROW()-5)/9)*9+4+COLUMN()-5)*8-(8-$A17),结果导入!$DN:$DU,8,0),"")=$A17&amp;":","",$A17&amp;":"&amp;VLOOKUP((INT((ROW()-5)/9)*9+4+COLUMN()-5)*8-(8-$A17),结果导入!$DN:$DU,8,0))))),IF($U$3="第七场",IF(OR($H$35="",$H$35="请选择版本"),"",IF($H$35="打印版",IFERROR(VLOOKUP((INT((ROW()-5)/9)*9+4+COLUMN()-5)*8-(8-$A17),结果导入!$EN:$EU,8,0),""),IF($H$35="导入版",IF($A17&amp;":"&amp;IFERROR(VLOOKUP((INT((ROW()-5)/9)*9+4+COLUMN()-5)*8-(8-$A17),结果导入!$EN:$EU,8,0),"")=$A17&amp;":","",$A17&amp;":"&amp;VLOOKUP((INT((ROW()-5)/9)*9+4+COLUMN()-5)*8-(8-$A17),结果导入!$EN:$EU,8,0))))),IF($U$3="第八场",IF(OR($H$35="",$H$35="请选择版本"),"",IF($H$35="打印版",IFERROR(VLOOKUP((INT((ROW()-5)/9)*9+4+COLUMN()-5)*8-(8-$A17),结果导入!$FN:$FU,8,0),""),IF($H$35="导入版",IF($A17&amp;":"&amp;IFERROR(VLOOKUP((INT((ROW()-5)/9)*9+4+COLUMN()-5)*8-(8-$A17),结果导入!$FN:$FU,8,0),"")=$A17&amp;":","",$A17&amp;":"&amp;VLOOKUP((INT((ROW()-5)/9)*9+4+COLUMN()-5)*8-(8-$A17),结果导入!$FN:$FU,8,0))))),IF($U$3="第九场",IF(OR($H$35="",$H$35="请选择版本"),"",IF($H$35="打印版",IFERROR(VLOOKUP((INT((ROW()-5)/9)*9+4+COLUMN()-5)*8-(8-$A17),结果导入!$GN:$GU,8,0),""),IF($H$35="导入版",IF($A17&amp;":"&amp;IFERROR(VLOOKUP((INT((ROW()-5)/9)*9+4+COLUMN()-5)*8-(8-$A17),结果导入!$GN:$GU,8,0),"")=$A17&amp;":","",$A17&amp;":"&amp;VLOOKUP((INT((ROW()-5)/9)*9+4+COLUMN()-5)*8-(8-$A17),结果导入!$GN:$GU,8,0)))))))))))))))</f>
        <v/>
      </c>
      <c r="D17" s="52" t="str">
        <f ca="1">IF($U$3="","",IF($U$3="第一场",IF(OR($H$35="",$H$35="请选择版本"),"",IF($H$35="打印版",IFERROR(VLOOKUP((INT((ROW()-5)/9)*9+4+COLUMN()-5)*8-(8-$A17),选手操作!$Q:$R,2,0),""),IF($H$35="导入版",IF($A17&amp;":"&amp;IFERROR(VLOOKUP((INT((ROW()-5)/9)*9+4+COLUMN()-5)*8-(8-$A17),选手操作!$Q:$R,2,0),"")=$A17&amp;":","",$A17&amp;":"&amp;VLOOKUP((INT((ROW()-5)/9)*9+4+COLUMN()-5)*8-(8-$A17),选手操作!$Q:$R,2,0))))),IF($U$3="第二场",IF(OR($H$35="",$H$35="请选择版本"),"",IF($H$35="打印版",IFERROR(VLOOKUP((INT((ROW()-5)/9)*9+4+COLUMN()-5)*8-(8-$A17),结果导入!$N:$U,8,0),""),IF($H$35="导入版",IF($A17&amp;":"&amp;IFERROR(VLOOKUP((INT((ROW()-5)/9)*9+4+COLUMN()-5)*8-(8-$A17),结果导入!$N:$U,8,0),"")=$A17&amp;":","",$A17&amp;":"&amp;VLOOKUP((INT((ROW()-5)/9)*9+4+COLUMN()-5)*8-(8-$A17),结果导入!$N:$U,8,0))))),IF($U$3="第三场",IF(OR($H$35="",$H$35="请选择版本"),"",IF($H$35="打印版",IFERROR(VLOOKUP((INT((ROW()-5)/9)*9+4+COLUMN()-5)*8-(8-$A17),结果导入!$AN:$AU,8,0),""),IF($H$35="导入版",IF($A17&amp;":"&amp;IFERROR(VLOOKUP((INT((ROW()-5)/9)*9+4+COLUMN()-5)*8-(8-$A17),结果导入!$AN:$AU,8,0),"")=$A17&amp;":","",$A17&amp;":"&amp;VLOOKUP((INT((ROW()-5)/9)*9+4+COLUMN()-5)*8-(8-$A17),结果导入!$AN:$AU,8,0))))),IF($U$3="第四场",IF(OR($H$35="",$H$35="请选择版本"),"",IF($H$35="打印版",IFERROR(VLOOKUP((INT((ROW()-5)/9)*9+4+COLUMN()-5)*8-(8-$A17),结果导入!$BN:$BU,8,0),""),IF($H$35="导入版",IF($A17&amp;":"&amp;IFERROR(VLOOKUP((INT((ROW()-5)/9)*9+4+COLUMN()-5)*8-(8-$A17),结果导入!$BN:$BU,8,0),"")=$A17&amp;":","",$A17&amp;":"&amp;VLOOKUP((INT((ROW()-5)/9)*9+4+COLUMN()-5)*8-(8-$A17),结果导入!$BN:$BU,8,0))))),IF($U$3="第五场",IF(OR($H$35="",$H$35="请选择版本"),"",IF($H$35="打印版",IFERROR(VLOOKUP((INT((ROW()-5)/9)*9+4+COLUMN()-5)*8-(8-$A17),结果导入!$CN:$CU,8,0),""),IF($H$35="导入版",IF($A17&amp;":"&amp;IFERROR(VLOOKUP((INT((ROW()-5)/9)*9+4+COLUMN()-5)*8-(8-$A17),结果导入!$CN:$CU,8,0),"")=$A17&amp;":","",$A17&amp;":"&amp;VLOOKUP((INT((ROW()-5)/9)*9+4+COLUMN()-5)*8-(8-$A17),结果导入!$CN:$CU,8,0))))),IF($U$3="第六场",IF(OR($H$35="",$H$35="请选择版本"),"",IF($H$35="打印版",IFERROR(VLOOKUP((INT((ROW()-5)/9)*9+4+COLUMN()-5)*8-(8-$A17),结果导入!$DN:$DU,8,0),""),IF($H$35="导入版",IF($A17&amp;":"&amp;IFERROR(VLOOKUP((INT((ROW()-5)/9)*9+4+COLUMN()-5)*8-(8-$A17),结果导入!$DN:$DU,8,0),"")=$A17&amp;":","",$A17&amp;":"&amp;VLOOKUP((INT((ROW()-5)/9)*9+4+COLUMN()-5)*8-(8-$A17),结果导入!$DN:$DU,8,0))))),IF($U$3="第七场",IF(OR($H$35="",$H$35="请选择版本"),"",IF($H$35="打印版",IFERROR(VLOOKUP((INT((ROW()-5)/9)*9+4+COLUMN()-5)*8-(8-$A17),结果导入!$EN:$EU,8,0),""),IF($H$35="导入版",IF($A17&amp;":"&amp;IFERROR(VLOOKUP((INT((ROW()-5)/9)*9+4+COLUMN()-5)*8-(8-$A17),结果导入!$EN:$EU,8,0),"")=$A17&amp;":","",$A17&amp;":"&amp;VLOOKUP((INT((ROW()-5)/9)*9+4+COLUMN()-5)*8-(8-$A17),结果导入!$EN:$EU,8,0))))),IF($U$3="第八场",IF(OR($H$35="",$H$35="请选择版本"),"",IF($H$35="打印版",IFERROR(VLOOKUP((INT((ROW()-5)/9)*9+4+COLUMN()-5)*8-(8-$A17),结果导入!$FN:$FU,8,0),""),IF($H$35="导入版",IF($A17&amp;":"&amp;IFERROR(VLOOKUP((INT((ROW()-5)/9)*9+4+COLUMN()-5)*8-(8-$A17),结果导入!$FN:$FU,8,0),"")=$A17&amp;":","",$A17&amp;":"&amp;VLOOKUP((INT((ROW()-5)/9)*9+4+COLUMN()-5)*8-(8-$A17),结果导入!$FN:$FU,8,0))))),IF($U$3="第九场",IF(OR($H$35="",$H$35="请选择版本"),"",IF($H$35="打印版",IFERROR(VLOOKUP((INT((ROW()-5)/9)*9+4+COLUMN()-5)*8-(8-$A17),结果导入!$GN:$GU,8,0),""),IF($H$35="导入版",IF($A17&amp;":"&amp;IFERROR(VLOOKUP((INT((ROW()-5)/9)*9+4+COLUMN()-5)*8-(8-$A17),结果导入!$GN:$GU,8,0),"")=$A17&amp;":","",$A17&amp;":"&amp;VLOOKUP((INT((ROW()-5)/9)*9+4+COLUMN()-5)*8-(8-$A17),结果导入!$GN:$GU,8,0)))))))))))))))</f>
        <v/>
      </c>
      <c r="E17" s="52" t="str">
        <f ca="1">IF($U$3="","",IF($U$3="第一场",IF(OR($H$35="",$H$35="请选择版本"),"",IF($H$35="打印版",IFERROR(VLOOKUP((INT((ROW()-5)/9)*9+4+COLUMN()-5)*8-(8-$A17),选手操作!$Q:$R,2,0),""),IF($H$35="导入版",IF($A17&amp;":"&amp;IFERROR(VLOOKUP((INT((ROW()-5)/9)*9+4+COLUMN()-5)*8-(8-$A17),选手操作!$Q:$R,2,0),"")=$A17&amp;":","",$A17&amp;":"&amp;VLOOKUP((INT((ROW()-5)/9)*9+4+COLUMN()-5)*8-(8-$A17),选手操作!$Q:$R,2,0))))),IF($U$3="第二场",IF(OR($H$35="",$H$35="请选择版本"),"",IF($H$35="打印版",IFERROR(VLOOKUP((INT((ROW()-5)/9)*9+4+COLUMN()-5)*8-(8-$A17),结果导入!$N:$U,8,0),""),IF($H$35="导入版",IF($A17&amp;":"&amp;IFERROR(VLOOKUP((INT((ROW()-5)/9)*9+4+COLUMN()-5)*8-(8-$A17),结果导入!$N:$U,8,0),"")=$A17&amp;":","",$A17&amp;":"&amp;VLOOKUP((INT((ROW()-5)/9)*9+4+COLUMN()-5)*8-(8-$A17),结果导入!$N:$U,8,0))))),IF($U$3="第三场",IF(OR($H$35="",$H$35="请选择版本"),"",IF($H$35="打印版",IFERROR(VLOOKUP((INT((ROW()-5)/9)*9+4+COLUMN()-5)*8-(8-$A17),结果导入!$AN:$AU,8,0),""),IF($H$35="导入版",IF($A17&amp;":"&amp;IFERROR(VLOOKUP((INT((ROW()-5)/9)*9+4+COLUMN()-5)*8-(8-$A17),结果导入!$AN:$AU,8,0),"")=$A17&amp;":","",$A17&amp;":"&amp;VLOOKUP((INT((ROW()-5)/9)*9+4+COLUMN()-5)*8-(8-$A17),结果导入!$AN:$AU,8,0))))),IF($U$3="第四场",IF(OR($H$35="",$H$35="请选择版本"),"",IF($H$35="打印版",IFERROR(VLOOKUP((INT((ROW()-5)/9)*9+4+COLUMN()-5)*8-(8-$A17),结果导入!$BN:$BU,8,0),""),IF($H$35="导入版",IF($A17&amp;":"&amp;IFERROR(VLOOKUP((INT((ROW()-5)/9)*9+4+COLUMN()-5)*8-(8-$A17),结果导入!$BN:$BU,8,0),"")=$A17&amp;":","",$A17&amp;":"&amp;VLOOKUP((INT((ROW()-5)/9)*9+4+COLUMN()-5)*8-(8-$A17),结果导入!$BN:$BU,8,0))))),IF($U$3="第五场",IF(OR($H$35="",$H$35="请选择版本"),"",IF($H$35="打印版",IFERROR(VLOOKUP((INT((ROW()-5)/9)*9+4+COLUMN()-5)*8-(8-$A17),结果导入!$CN:$CU,8,0),""),IF($H$35="导入版",IF($A17&amp;":"&amp;IFERROR(VLOOKUP((INT((ROW()-5)/9)*9+4+COLUMN()-5)*8-(8-$A17),结果导入!$CN:$CU,8,0),"")=$A17&amp;":","",$A17&amp;":"&amp;VLOOKUP((INT((ROW()-5)/9)*9+4+COLUMN()-5)*8-(8-$A17),结果导入!$CN:$CU,8,0))))),IF($U$3="第六场",IF(OR($H$35="",$H$35="请选择版本"),"",IF($H$35="打印版",IFERROR(VLOOKUP((INT((ROW()-5)/9)*9+4+COLUMN()-5)*8-(8-$A17),结果导入!$DN:$DU,8,0),""),IF($H$35="导入版",IF($A17&amp;":"&amp;IFERROR(VLOOKUP((INT((ROW()-5)/9)*9+4+COLUMN()-5)*8-(8-$A17),结果导入!$DN:$DU,8,0),"")=$A17&amp;":","",$A17&amp;":"&amp;VLOOKUP((INT((ROW()-5)/9)*9+4+COLUMN()-5)*8-(8-$A17),结果导入!$DN:$DU,8,0))))),IF($U$3="第七场",IF(OR($H$35="",$H$35="请选择版本"),"",IF($H$35="打印版",IFERROR(VLOOKUP((INT((ROW()-5)/9)*9+4+COLUMN()-5)*8-(8-$A17),结果导入!$EN:$EU,8,0),""),IF($H$35="导入版",IF($A17&amp;":"&amp;IFERROR(VLOOKUP((INT((ROW()-5)/9)*9+4+COLUMN()-5)*8-(8-$A17),结果导入!$EN:$EU,8,0),"")=$A17&amp;":","",$A17&amp;":"&amp;VLOOKUP((INT((ROW()-5)/9)*9+4+COLUMN()-5)*8-(8-$A17),结果导入!$EN:$EU,8,0))))),IF($U$3="第八场",IF(OR($H$35="",$H$35="请选择版本"),"",IF($H$35="打印版",IFERROR(VLOOKUP((INT((ROW()-5)/9)*9+4+COLUMN()-5)*8-(8-$A17),结果导入!$FN:$FU,8,0),""),IF($H$35="导入版",IF($A17&amp;":"&amp;IFERROR(VLOOKUP((INT((ROW()-5)/9)*9+4+COLUMN()-5)*8-(8-$A17),结果导入!$FN:$FU,8,0),"")=$A17&amp;":","",$A17&amp;":"&amp;VLOOKUP((INT((ROW()-5)/9)*9+4+COLUMN()-5)*8-(8-$A17),结果导入!$FN:$FU,8,0))))),IF($U$3="第九场",IF(OR($H$35="",$H$35="请选择版本"),"",IF($H$35="打印版",IFERROR(VLOOKUP((INT((ROW()-5)/9)*9+4+COLUMN()-5)*8-(8-$A17),结果导入!$GN:$GU,8,0),""),IF($H$35="导入版",IF($A17&amp;":"&amp;IFERROR(VLOOKUP((INT((ROW()-5)/9)*9+4+COLUMN()-5)*8-(8-$A17),结果导入!$GN:$GU,8,0),"")=$A17&amp;":","",$A17&amp;":"&amp;VLOOKUP((INT((ROW()-5)/9)*9+4+COLUMN()-5)*8-(8-$A17),结果导入!$GN:$GU,8,0)))))))))))))))</f>
        <v/>
      </c>
      <c r="F17" s="52" t="str">
        <f ca="1">IF($U$3="","",IF($U$3="第一场",IF(OR($H$35="",$H$35="请选择版本"),"",IF($H$35="打印版",IFERROR(VLOOKUP((INT((ROW()-5)/9)*9+4+COLUMN()-5)*8-(8-$A17),选手操作!$Q:$R,2,0),""),IF($H$35="导入版",IF($A17&amp;":"&amp;IFERROR(VLOOKUP((INT((ROW()-5)/9)*9+4+COLUMN()-5)*8-(8-$A17),选手操作!$Q:$R,2,0),"")=$A17&amp;":","",$A17&amp;":"&amp;VLOOKUP((INT((ROW()-5)/9)*9+4+COLUMN()-5)*8-(8-$A17),选手操作!$Q:$R,2,0))))),IF($U$3="第二场",IF(OR($H$35="",$H$35="请选择版本"),"",IF($H$35="打印版",IFERROR(VLOOKUP((INT((ROW()-5)/9)*9+4+COLUMN()-5)*8-(8-$A17),结果导入!$N:$U,8,0),""),IF($H$35="导入版",IF($A17&amp;":"&amp;IFERROR(VLOOKUP((INT((ROW()-5)/9)*9+4+COLUMN()-5)*8-(8-$A17),结果导入!$N:$U,8,0),"")=$A17&amp;":","",$A17&amp;":"&amp;VLOOKUP((INT((ROW()-5)/9)*9+4+COLUMN()-5)*8-(8-$A17),结果导入!$N:$U,8,0))))),IF($U$3="第三场",IF(OR($H$35="",$H$35="请选择版本"),"",IF($H$35="打印版",IFERROR(VLOOKUP((INT((ROW()-5)/9)*9+4+COLUMN()-5)*8-(8-$A17),结果导入!$AN:$AU,8,0),""),IF($H$35="导入版",IF($A17&amp;":"&amp;IFERROR(VLOOKUP((INT((ROW()-5)/9)*9+4+COLUMN()-5)*8-(8-$A17),结果导入!$AN:$AU,8,0),"")=$A17&amp;":","",$A17&amp;":"&amp;VLOOKUP((INT((ROW()-5)/9)*9+4+COLUMN()-5)*8-(8-$A17),结果导入!$AN:$AU,8,0))))),IF($U$3="第四场",IF(OR($H$35="",$H$35="请选择版本"),"",IF($H$35="打印版",IFERROR(VLOOKUP((INT((ROW()-5)/9)*9+4+COLUMN()-5)*8-(8-$A17),结果导入!$BN:$BU,8,0),""),IF($H$35="导入版",IF($A17&amp;":"&amp;IFERROR(VLOOKUP((INT((ROW()-5)/9)*9+4+COLUMN()-5)*8-(8-$A17),结果导入!$BN:$BU,8,0),"")=$A17&amp;":","",$A17&amp;":"&amp;VLOOKUP((INT((ROW()-5)/9)*9+4+COLUMN()-5)*8-(8-$A17),结果导入!$BN:$BU,8,0))))),IF($U$3="第五场",IF(OR($H$35="",$H$35="请选择版本"),"",IF($H$35="打印版",IFERROR(VLOOKUP((INT((ROW()-5)/9)*9+4+COLUMN()-5)*8-(8-$A17),结果导入!$CN:$CU,8,0),""),IF($H$35="导入版",IF($A17&amp;":"&amp;IFERROR(VLOOKUP((INT((ROW()-5)/9)*9+4+COLUMN()-5)*8-(8-$A17),结果导入!$CN:$CU,8,0),"")=$A17&amp;":","",$A17&amp;":"&amp;VLOOKUP((INT((ROW()-5)/9)*9+4+COLUMN()-5)*8-(8-$A17),结果导入!$CN:$CU,8,0))))),IF($U$3="第六场",IF(OR($H$35="",$H$35="请选择版本"),"",IF($H$35="打印版",IFERROR(VLOOKUP((INT((ROW()-5)/9)*9+4+COLUMN()-5)*8-(8-$A17),结果导入!$DN:$DU,8,0),""),IF($H$35="导入版",IF($A17&amp;":"&amp;IFERROR(VLOOKUP((INT((ROW()-5)/9)*9+4+COLUMN()-5)*8-(8-$A17),结果导入!$DN:$DU,8,0),"")=$A17&amp;":","",$A17&amp;":"&amp;VLOOKUP((INT((ROW()-5)/9)*9+4+COLUMN()-5)*8-(8-$A17),结果导入!$DN:$DU,8,0))))),IF($U$3="第七场",IF(OR($H$35="",$H$35="请选择版本"),"",IF($H$35="打印版",IFERROR(VLOOKUP((INT((ROW()-5)/9)*9+4+COLUMN()-5)*8-(8-$A17),结果导入!$EN:$EU,8,0),""),IF($H$35="导入版",IF($A17&amp;":"&amp;IFERROR(VLOOKUP((INT((ROW()-5)/9)*9+4+COLUMN()-5)*8-(8-$A17),结果导入!$EN:$EU,8,0),"")=$A17&amp;":","",$A17&amp;":"&amp;VLOOKUP((INT((ROW()-5)/9)*9+4+COLUMN()-5)*8-(8-$A17),结果导入!$EN:$EU,8,0))))),IF($U$3="第八场",IF(OR($H$35="",$H$35="请选择版本"),"",IF($H$35="打印版",IFERROR(VLOOKUP((INT((ROW()-5)/9)*9+4+COLUMN()-5)*8-(8-$A17),结果导入!$FN:$FU,8,0),""),IF($H$35="导入版",IF($A17&amp;":"&amp;IFERROR(VLOOKUP((INT((ROW()-5)/9)*9+4+COLUMN()-5)*8-(8-$A17),结果导入!$FN:$FU,8,0),"")=$A17&amp;":","",$A17&amp;":"&amp;VLOOKUP((INT((ROW()-5)/9)*9+4+COLUMN()-5)*8-(8-$A17),结果导入!$FN:$FU,8,0))))),IF($U$3="第九场",IF(OR($H$35="",$H$35="请选择版本"),"",IF($H$35="打印版",IFERROR(VLOOKUP((INT((ROW()-5)/9)*9+4+COLUMN()-5)*8-(8-$A17),结果导入!$GN:$GU,8,0),""),IF($H$35="导入版",IF($A17&amp;":"&amp;IFERROR(VLOOKUP((INT((ROW()-5)/9)*9+4+COLUMN()-5)*8-(8-$A17),结果导入!$GN:$GU,8,0),"")=$A17&amp;":","",$A17&amp;":"&amp;VLOOKUP((INT((ROW()-5)/9)*9+4+COLUMN()-5)*8-(8-$A17),结果导入!$GN:$GU,8,0)))))))))))))))</f>
        <v/>
      </c>
      <c r="G17" s="52" t="str">
        <f ca="1">IF($U$3="","",IF($U$3="第一场",IF(OR($H$35="",$H$35="请选择版本"),"",IF($H$35="打印版",IFERROR(VLOOKUP((INT((ROW()-5)/9)*9+4+COLUMN()-5)*8-(8-$A17),选手操作!$Q:$R,2,0),""),IF($H$35="导入版",IF($A17&amp;":"&amp;IFERROR(VLOOKUP((INT((ROW()-5)/9)*9+4+COLUMN()-5)*8-(8-$A17),选手操作!$Q:$R,2,0),"")=$A17&amp;":","",$A17&amp;":"&amp;VLOOKUP((INT((ROW()-5)/9)*9+4+COLUMN()-5)*8-(8-$A17),选手操作!$Q:$R,2,0))))),IF($U$3="第二场",IF(OR($H$35="",$H$35="请选择版本"),"",IF($H$35="打印版",IFERROR(VLOOKUP((INT((ROW()-5)/9)*9+4+COLUMN()-5)*8-(8-$A17),结果导入!$N:$U,8,0),""),IF($H$35="导入版",IF($A17&amp;":"&amp;IFERROR(VLOOKUP((INT((ROW()-5)/9)*9+4+COLUMN()-5)*8-(8-$A17),结果导入!$N:$U,8,0),"")=$A17&amp;":","",$A17&amp;":"&amp;VLOOKUP((INT((ROW()-5)/9)*9+4+COLUMN()-5)*8-(8-$A17),结果导入!$N:$U,8,0))))),IF($U$3="第三场",IF(OR($H$35="",$H$35="请选择版本"),"",IF($H$35="打印版",IFERROR(VLOOKUP((INT((ROW()-5)/9)*9+4+COLUMN()-5)*8-(8-$A17),结果导入!$AN:$AU,8,0),""),IF($H$35="导入版",IF($A17&amp;":"&amp;IFERROR(VLOOKUP((INT((ROW()-5)/9)*9+4+COLUMN()-5)*8-(8-$A17),结果导入!$AN:$AU,8,0),"")=$A17&amp;":","",$A17&amp;":"&amp;VLOOKUP((INT((ROW()-5)/9)*9+4+COLUMN()-5)*8-(8-$A17),结果导入!$AN:$AU,8,0))))),IF($U$3="第四场",IF(OR($H$35="",$H$35="请选择版本"),"",IF($H$35="打印版",IFERROR(VLOOKUP((INT((ROW()-5)/9)*9+4+COLUMN()-5)*8-(8-$A17),结果导入!$BN:$BU,8,0),""),IF($H$35="导入版",IF($A17&amp;":"&amp;IFERROR(VLOOKUP((INT((ROW()-5)/9)*9+4+COLUMN()-5)*8-(8-$A17),结果导入!$BN:$BU,8,0),"")=$A17&amp;":","",$A17&amp;":"&amp;VLOOKUP((INT((ROW()-5)/9)*9+4+COLUMN()-5)*8-(8-$A17),结果导入!$BN:$BU,8,0))))),IF($U$3="第五场",IF(OR($H$35="",$H$35="请选择版本"),"",IF($H$35="打印版",IFERROR(VLOOKUP((INT((ROW()-5)/9)*9+4+COLUMN()-5)*8-(8-$A17),结果导入!$CN:$CU,8,0),""),IF($H$35="导入版",IF($A17&amp;":"&amp;IFERROR(VLOOKUP((INT((ROW()-5)/9)*9+4+COLUMN()-5)*8-(8-$A17),结果导入!$CN:$CU,8,0),"")=$A17&amp;":","",$A17&amp;":"&amp;VLOOKUP((INT((ROW()-5)/9)*9+4+COLUMN()-5)*8-(8-$A17),结果导入!$CN:$CU,8,0))))),IF($U$3="第六场",IF(OR($H$35="",$H$35="请选择版本"),"",IF($H$35="打印版",IFERROR(VLOOKUP((INT((ROW()-5)/9)*9+4+COLUMN()-5)*8-(8-$A17),结果导入!$DN:$DU,8,0),""),IF($H$35="导入版",IF($A17&amp;":"&amp;IFERROR(VLOOKUP((INT((ROW()-5)/9)*9+4+COLUMN()-5)*8-(8-$A17),结果导入!$DN:$DU,8,0),"")=$A17&amp;":","",$A17&amp;":"&amp;VLOOKUP((INT((ROW()-5)/9)*9+4+COLUMN()-5)*8-(8-$A17),结果导入!$DN:$DU,8,0))))),IF($U$3="第七场",IF(OR($H$35="",$H$35="请选择版本"),"",IF($H$35="打印版",IFERROR(VLOOKUP((INT((ROW()-5)/9)*9+4+COLUMN()-5)*8-(8-$A17),结果导入!$EN:$EU,8,0),""),IF($H$35="导入版",IF($A17&amp;":"&amp;IFERROR(VLOOKUP((INT((ROW()-5)/9)*9+4+COLUMN()-5)*8-(8-$A17),结果导入!$EN:$EU,8,0),"")=$A17&amp;":","",$A17&amp;":"&amp;VLOOKUP((INT((ROW()-5)/9)*9+4+COLUMN()-5)*8-(8-$A17),结果导入!$EN:$EU,8,0))))),IF($U$3="第八场",IF(OR($H$35="",$H$35="请选择版本"),"",IF($H$35="打印版",IFERROR(VLOOKUP((INT((ROW()-5)/9)*9+4+COLUMN()-5)*8-(8-$A17),结果导入!$FN:$FU,8,0),""),IF($H$35="导入版",IF($A17&amp;":"&amp;IFERROR(VLOOKUP((INT((ROW()-5)/9)*9+4+COLUMN()-5)*8-(8-$A17),结果导入!$FN:$FU,8,0),"")=$A17&amp;":","",$A17&amp;":"&amp;VLOOKUP((INT((ROW()-5)/9)*9+4+COLUMN()-5)*8-(8-$A17),结果导入!$FN:$FU,8,0))))),IF($U$3="第九场",IF(OR($H$35="",$H$35="请选择版本"),"",IF($H$35="打印版",IFERROR(VLOOKUP((INT((ROW()-5)/9)*9+4+COLUMN()-5)*8-(8-$A17),结果导入!$GN:$GU,8,0),""),IF($H$35="导入版",IF($A17&amp;":"&amp;IFERROR(VLOOKUP((INT((ROW()-5)/9)*9+4+COLUMN()-5)*8-(8-$A17),结果导入!$GN:$GU,8,0),"")=$A17&amp;":","",$A17&amp;":"&amp;VLOOKUP((INT((ROW()-5)/9)*9+4+COLUMN()-5)*8-(8-$A17),结果导入!$GN:$GU,8,0)))))))))))))))</f>
        <v/>
      </c>
      <c r="H17" s="52" t="str">
        <f ca="1">IF($U$3="","",IF($U$3="第一场",IF(OR($H$35="",$H$35="请选择版本"),"",IF($H$35="打印版",IFERROR(VLOOKUP((INT((ROW()-5)/9)*9+4+COLUMN()-5)*8-(8-$A17),选手操作!$Q:$R,2,0),""),IF($H$35="导入版",IF($A17&amp;":"&amp;IFERROR(VLOOKUP((INT((ROW()-5)/9)*9+4+COLUMN()-5)*8-(8-$A17),选手操作!$Q:$R,2,0),"")=$A17&amp;":","",$A17&amp;":"&amp;VLOOKUP((INT((ROW()-5)/9)*9+4+COLUMN()-5)*8-(8-$A17),选手操作!$Q:$R,2,0))))),IF($U$3="第二场",IF(OR($H$35="",$H$35="请选择版本"),"",IF($H$35="打印版",IFERROR(VLOOKUP((INT((ROW()-5)/9)*9+4+COLUMN()-5)*8-(8-$A17),结果导入!$N:$U,8,0),""),IF($H$35="导入版",IF($A17&amp;":"&amp;IFERROR(VLOOKUP((INT((ROW()-5)/9)*9+4+COLUMN()-5)*8-(8-$A17),结果导入!$N:$U,8,0),"")=$A17&amp;":","",$A17&amp;":"&amp;VLOOKUP((INT((ROW()-5)/9)*9+4+COLUMN()-5)*8-(8-$A17),结果导入!$N:$U,8,0))))),IF($U$3="第三场",IF(OR($H$35="",$H$35="请选择版本"),"",IF($H$35="打印版",IFERROR(VLOOKUP((INT((ROW()-5)/9)*9+4+COLUMN()-5)*8-(8-$A17),结果导入!$AN:$AU,8,0),""),IF($H$35="导入版",IF($A17&amp;":"&amp;IFERROR(VLOOKUP((INT((ROW()-5)/9)*9+4+COLUMN()-5)*8-(8-$A17),结果导入!$AN:$AU,8,0),"")=$A17&amp;":","",$A17&amp;":"&amp;VLOOKUP((INT((ROW()-5)/9)*9+4+COLUMN()-5)*8-(8-$A17),结果导入!$AN:$AU,8,0))))),IF($U$3="第四场",IF(OR($H$35="",$H$35="请选择版本"),"",IF($H$35="打印版",IFERROR(VLOOKUP((INT((ROW()-5)/9)*9+4+COLUMN()-5)*8-(8-$A17),结果导入!$BN:$BU,8,0),""),IF($H$35="导入版",IF($A17&amp;":"&amp;IFERROR(VLOOKUP((INT((ROW()-5)/9)*9+4+COLUMN()-5)*8-(8-$A17),结果导入!$BN:$BU,8,0),"")=$A17&amp;":","",$A17&amp;":"&amp;VLOOKUP((INT((ROW()-5)/9)*9+4+COLUMN()-5)*8-(8-$A17),结果导入!$BN:$BU,8,0))))),IF($U$3="第五场",IF(OR($H$35="",$H$35="请选择版本"),"",IF($H$35="打印版",IFERROR(VLOOKUP((INT((ROW()-5)/9)*9+4+COLUMN()-5)*8-(8-$A17),结果导入!$CN:$CU,8,0),""),IF($H$35="导入版",IF($A17&amp;":"&amp;IFERROR(VLOOKUP((INT((ROW()-5)/9)*9+4+COLUMN()-5)*8-(8-$A17),结果导入!$CN:$CU,8,0),"")=$A17&amp;":","",$A17&amp;":"&amp;VLOOKUP((INT((ROW()-5)/9)*9+4+COLUMN()-5)*8-(8-$A17),结果导入!$CN:$CU,8,0))))),IF($U$3="第六场",IF(OR($H$35="",$H$35="请选择版本"),"",IF($H$35="打印版",IFERROR(VLOOKUP((INT((ROW()-5)/9)*9+4+COLUMN()-5)*8-(8-$A17),结果导入!$DN:$DU,8,0),""),IF($H$35="导入版",IF($A17&amp;":"&amp;IFERROR(VLOOKUP((INT((ROW()-5)/9)*9+4+COLUMN()-5)*8-(8-$A17),结果导入!$DN:$DU,8,0),"")=$A17&amp;":","",$A17&amp;":"&amp;VLOOKUP((INT((ROW()-5)/9)*9+4+COLUMN()-5)*8-(8-$A17),结果导入!$DN:$DU,8,0))))),IF($U$3="第七场",IF(OR($H$35="",$H$35="请选择版本"),"",IF($H$35="打印版",IFERROR(VLOOKUP((INT((ROW()-5)/9)*9+4+COLUMN()-5)*8-(8-$A17),结果导入!$EN:$EU,8,0),""),IF($H$35="导入版",IF($A17&amp;":"&amp;IFERROR(VLOOKUP((INT((ROW()-5)/9)*9+4+COLUMN()-5)*8-(8-$A17),结果导入!$EN:$EU,8,0),"")=$A17&amp;":","",$A17&amp;":"&amp;VLOOKUP((INT((ROW()-5)/9)*9+4+COLUMN()-5)*8-(8-$A17),结果导入!$EN:$EU,8,0))))),IF($U$3="第八场",IF(OR($H$35="",$H$35="请选择版本"),"",IF($H$35="打印版",IFERROR(VLOOKUP((INT((ROW()-5)/9)*9+4+COLUMN()-5)*8-(8-$A17),结果导入!$FN:$FU,8,0),""),IF($H$35="导入版",IF($A17&amp;":"&amp;IFERROR(VLOOKUP((INT((ROW()-5)/9)*9+4+COLUMN()-5)*8-(8-$A17),结果导入!$FN:$FU,8,0),"")=$A17&amp;":","",$A17&amp;":"&amp;VLOOKUP((INT((ROW()-5)/9)*9+4+COLUMN()-5)*8-(8-$A17),结果导入!$FN:$FU,8,0))))),IF($U$3="第九场",IF(OR($H$35="",$H$35="请选择版本"),"",IF($H$35="打印版",IFERROR(VLOOKUP((INT((ROW()-5)/9)*9+4+COLUMN()-5)*8-(8-$A17),结果导入!$GN:$GU,8,0),""),IF($H$35="导入版",IF($A17&amp;":"&amp;IFERROR(VLOOKUP((INT((ROW()-5)/9)*9+4+COLUMN()-5)*8-(8-$A17),结果导入!$GN:$GU,8,0),"")=$A17&amp;":","",$A17&amp;":"&amp;VLOOKUP((INT((ROW()-5)/9)*9+4+COLUMN()-5)*8-(8-$A17),结果导入!$GN:$GU,8,0)))))))))))))))</f>
        <v/>
      </c>
      <c r="I17" s="52" t="str">
        <f ca="1">IF($U$3="","",IF($U$3="第一场",IF(OR($H$35="",$H$35="请选择版本"),"",IF($H$35="打印版",IFERROR(VLOOKUP((INT((ROW()-5)/9)*9+4+COLUMN()-5)*8-(8-$A17),选手操作!$Q:$R,2,0),""),IF($H$35="导入版",IF($A17&amp;":"&amp;IFERROR(VLOOKUP((INT((ROW()-5)/9)*9+4+COLUMN()-5)*8-(8-$A17),选手操作!$Q:$R,2,0),"")=$A17&amp;":","",$A17&amp;":"&amp;VLOOKUP((INT((ROW()-5)/9)*9+4+COLUMN()-5)*8-(8-$A17),选手操作!$Q:$R,2,0))))),IF($U$3="第二场",IF(OR($H$35="",$H$35="请选择版本"),"",IF($H$35="打印版",IFERROR(VLOOKUP((INT((ROW()-5)/9)*9+4+COLUMN()-5)*8-(8-$A17),结果导入!$N:$U,8,0),""),IF($H$35="导入版",IF($A17&amp;":"&amp;IFERROR(VLOOKUP((INT((ROW()-5)/9)*9+4+COLUMN()-5)*8-(8-$A17),结果导入!$N:$U,8,0),"")=$A17&amp;":","",$A17&amp;":"&amp;VLOOKUP((INT((ROW()-5)/9)*9+4+COLUMN()-5)*8-(8-$A17),结果导入!$N:$U,8,0))))),IF($U$3="第三场",IF(OR($H$35="",$H$35="请选择版本"),"",IF($H$35="打印版",IFERROR(VLOOKUP((INT((ROW()-5)/9)*9+4+COLUMN()-5)*8-(8-$A17),结果导入!$AN:$AU,8,0),""),IF($H$35="导入版",IF($A17&amp;":"&amp;IFERROR(VLOOKUP((INT((ROW()-5)/9)*9+4+COLUMN()-5)*8-(8-$A17),结果导入!$AN:$AU,8,0),"")=$A17&amp;":","",$A17&amp;":"&amp;VLOOKUP((INT((ROW()-5)/9)*9+4+COLUMN()-5)*8-(8-$A17),结果导入!$AN:$AU,8,0))))),IF($U$3="第四场",IF(OR($H$35="",$H$35="请选择版本"),"",IF($H$35="打印版",IFERROR(VLOOKUP((INT((ROW()-5)/9)*9+4+COLUMN()-5)*8-(8-$A17),结果导入!$BN:$BU,8,0),""),IF($H$35="导入版",IF($A17&amp;":"&amp;IFERROR(VLOOKUP((INT((ROW()-5)/9)*9+4+COLUMN()-5)*8-(8-$A17),结果导入!$BN:$BU,8,0),"")=$A17&amp;":","",$A17&amp;":"&amp;VLOOKUP((INT((ROW()-5)/9)*9+4+COLUMN()-5)*8-(8-$A17),结果导入!$BN:$BU,8,0))))),IF($U$3="第五场",IF(OR($H$35="",$H$35="请选择版本"),"",IF($H$35="打印版",IFERROR(VLOOKUP((INT((ROW()-5)/9)*9+4+COLUMN()-5)*8-(8-$A17),结果导入!$CN:$CU,8,0),""),IF($H$35="导入版",IF($A17&amp;":"&amp;IFERROR(VLOOKUP((INT((ROW()-5)/9)*9+4+COLUMN()-5)*8-(8-$A17),结果导入!$CN:$CU,8,0),"")=$A17&amp;":","",$A17&amp;":"&amp;VLOOKUP((INT((ROW()-5)/9)*9+4+COLUMN()-5)*8-(8-$A17),结果导入!$CN:$CU,8,0))))),IF($U$3="第六场",IF(OR($H$35="",$H$35="请选择版本"),"",IF($H$35="打印版",IFERROR(VLOOKUP((INT((ROW()-5)/9)*9+4+COLUMN()-5)*8-(8-$A17),结果导入!$DN:$DU,8,0),""),IF($H$35="导入版",IF($A17&amp;":"&amp;IFERROR(VLOOKUP((INT((ROW()-5)/9)*9+4+COLUMN()-5)*8-(8-$A17),结果导入!$DN:$DU,8,0),"")=$A17&amp;":","",$A17&amp;":"&amp;VLOOKUP((INT((ROW()-5)/9)*9+4+COLUMN()-5)*8-(8-$A17),结果导入!$DN:$DU,8,0))))),IF($U$3="第七场",IF(OR($H$35="",$H$35="请选择版本"),"",IF($H$35="打印版",IFERROR(VLOOKUP((INT((ROW()-5)/9)*9+4+COLUMN()-5)*8-(8-$A17),结果导入!$EN:$EU,8,0),""),IF($H$35="导入版",IF($A17&amp;":"&amp;IFERROR(VLOOKUP((INT((ROW()-5)/9)*9+4+COLUMN()-5)*8-(8-$A17),结果导入!$EN:$EU,8,0),"")=$A17&amp;":","",$A17&amp;":"&amp;VLOOKUP((INT((ROW()-5)/9)*9+4+COLUMN()-5)*8-(8-$A17),结果导入!$EN:$EU,8,0))))),IF($U$3="第八场",IF(OR($H$35="",$H$35="请选择版本"),"",IF($H$35="打印版",IFERROR(VLOOKUP((INT((ROW()-5)/9)*9+4+COLUMN()-5)*8-(8-$A17),结果导入!$FN:$FU,8,0),""),IF($H$35="导入版",IF($A17&amp;":"&amp;IFERROR(VLOOKUP((INT((ROW()-5)/9)*9+4+COLUMN()-5)*8-(8-$A17),结果导入!$FN:$FU,8,0),"")=$A17&amp;":","",$A17&amp;":"&amp;VLOOKUP((INT((ROW()-5)/9)*9+4+COLUMN()-5)*8-(8-$A17),结果导入!$FN:$FU,8,0))))),IF($U$3="第九场",IF(OR($H$35="",$H$35="请选择版本"),"",IF($H$35="打印版",IFERROR(VLOOKUP((INT((ROW()-5)/9)*9+4+COLUMN()-5)*8-(8-$A17),结果导入!$GN:$GU,8,0),""),IF($H$35="导入版",IF($A17&amp;":"&amp;IFERROR(VLOOKUP((INT((ROW()-5)/9)*9+4+COLUMN()-5)*8-(8-$A17),结果导入!$GN:$GU,8,0),"")=$A17&amp;":","",$A17&amp;":"&amp;VLOOKUP((INT((ROW()-5)/9)*9+4+COLUMN()-5)*8-(8-$A17),结果导入!$GN:$GU,8,0)))))))))))))))</f>
        <v/>
      </c>
      <c r="J17" s="52" t="str">
        <f ca="1">IF($U$3="","",IF($U$3="第一场",IF(OR($H$35="",$H$35="请选择版本"),"",IF($H$35="打印版",IFERROR(VLOOKUP((INT((ROW()-5)/9)*9+4+COLUMN()-5)*8-(8-$A17),选手操作!$Q:$R,2,0),""),IF($H$35="导入版",IF($A17&amp;":"&amp;IFERROR(VLOOKUP((INT((ROW()-5)/9)*9+4+COLUMN()-5)*8-(8-$A17),选手操作!$Q:$R,2,0),"")=$A17&amp;":","",$A17&amp;":"&amp;VLOOKUP((INT((ROW()-5)/9)*9+4+COLUMN()-5)*8-(8-$A17),选手操作!$Q:$R,2,0))))),IF($U$3="第二场",IF(OR($H$35="",$H$35="请选择版本"),"",IF($H$35="打印版",IFERROR(VLOOKUP((INT((ROW()-5)/9)*9+4+COLUMN()-5)*8-(8-$A17),结果导入!$N:$U,8,0),""),IF($H$35="导入版",IF($A17&amp;":"&amp;IFERROR(VLOOKUP((INT((ROW()-5)/9)*9+4+COLUMN()-5)*8-(8-$A17),结果导入!$N:$U,8,0),"")=$A17&amp;":","",$A17&amp;":"&amp;VLOOKUP((INT((ROW()-5)/9)*9+4+COLUMN()-5)*8-(8-$A17),结果导入!$N:$U,8,0))))),IF($U$3="第三场",IF(OR($H$35="",$H$35="请选择版本"),"",IF($H$35="打印版",IFERROR(VLOOKUP((INT((ROW()-5)/9)*9+4+COLUMN()-5)*8-(8-$A17),结果导入!$AN:$AU,8,0),""),IF($H$35="导入版",IF($A17&amp;":"&amp;IFERROR(VLOOKUP((INT((ROW()-5)/9)*9+4+COLUMN()-5)*8-(8-$A17),结果导入!$AN:$AU,8,0),"")=$A17&amp;":","",$A17&amp;":"&amp;VLOOKUP((INT((ROW()-5)/9)*9+4+COLUMN()-5)*8-(8-$A17),结果导入!$AN:$AU,8,0))))),IF($U$3="第四场",IF(OR($H$35="",$H$35="请选择版本"),"",IF($H$35="打印版",IFERROR(VLOOKUP((INT((ROW()-5)/9)*9+4+COLUMN()-5)*8-(8-$A17),结果导入!$BN:$BU,8,0),""),IF($H$35="导入版",IF($A17&amp;":"&amp;IFERROR(VLOOKUP((INT((ROW()-5)/9)*9+4+COLUMN()-5)*8-(8-$A17),结果导入!$BN:$BU,8,0),"")=$A17&amp;":","",$A17&amp;":"&amp;VLOOKUP((INT((ROW()-5)/9)*9+4+COLUMN()-5)*8-(8-$A17),结果导入!$BN:$BU,8,0))))),IF($U$3="第五场",IF(OR($H$35="",$H$35="请选择版本"),"",IF($H$35="打印版",IFERROR(VLOOKUP((INT((ROW()-5)/9)*9+4+COLUMN()-5)*8-(8-$A17),结果导入!$CN:$CU,8,0),""),IF($H$35="导入版",IF($A17&amp;":"&amp;IFERROR(VLOOKUP((INT((ROW()-5)/9)*9+4+COLUMN()-5)*8-(8-$A17),结果导入!$CN:$CU,8,0),"")=$A17&amp;":","",$A17&amp;":"&amp;VLOOKUP((INT((ROW()-5)/9)*9+4+COLUMN()-5)*8-(8-$A17),结果导入!$CN:$CU,8,0))))),IF($U$3="第六场",IF(OR($H$35="",$H$35="请选择版本"),"",IF($H$35="打印版",IFERROR(VLOOKUP((INT((ROW()-5)/9)*9+4+COLUMN()-5)*8-(8-$A17),结果导入!$DN:$DU,8,0),""),IF($H$35="导入版",IF($A17&amp;":"&amp;IFERROR(VLOOKUP((INT((ROW()-5)/9)*9+4+COLUMN()-5)*8-(8-$A17),结果导入!$DN:$DU,8,0),"")=$A17&amp;":","",$A17&amp;":"&amp;VLOOKUP((INT((ROW()-5)/9)*9+4+COLUMN()-5)*8-(8-$A17),结果导入!$DN:$DU,8,0))))),IF($U$3="第七场",IF(OR($H$35="",$H$35="请选择版本"),"",IF($H$35="打印版",IFERROR(VLOOKUP((INT((ROW()-5)/9)*9+4+COLUMN()-5)*8-(8-$A17),结果导入!$EN:$EU,8,0),""),IF($H$35="导入版",IF($A17&amp;":"&amp;IFERROR(VLOOKUP((INT((ROW()-5)/9)*9+4+COLUMN()-5)*8-(8-$A17),结果导入!$EN:$EU,8,0),"")=$A17&amp;":","",$A17&amp;":"&amp;VLOOKUP((INT((ROW()-5)/9)*9+4+COLUMN()-5)*8-(8-$A17),结果导入!$EN:$EU,8,0))))),IF($U$3="第八场",IF(OR($H$35="",$H$35="请选择版本"),"",IF($H$35="打印版",IFERROR(VLOOKUP((INT((ROW()-5)/9)*9+4+COLUMN()-5)*8-(8-$A17),结果导入!$FN:$FU,8,0),""),IF($H$35="导入版",IF($A17&amp;":"&amp;IFERROR(VLOOKUP((INT((ROW()-5)/9)*9+4+COLUMN()-5)*8-(8-$A17),结果导入!$FN:$FU,8,0),"")=$A17&amp;":","",$A17&amp;":"&amp;VLOOKUP((INT((ROW()-5)/9)*9+4+COLUMN()-5)*8-(8-$A17),结果导入!$FN:$FU,8,0))))),IF($U$3="第九场",IF(OR($H$35="",$H$35="请选择版本"),"",IF($H$35="打印版",IFERROR(VLOOKUP((INT((ROW()-5)/9)*9+4+COLUMN()-5)*8-(8-$A17),结果导入!$GN:$GU,8,0),""),IF($H$35="导入版",IF($A17&amp;":"&amp;IFERROR(VLOOKUP((INT((ROW()-5)/9)*9+4+COLUMN()-5)*8-(8-$A17),结果导入!$GN:$GU,8,0),"")=$A17&amp;":","",$A17&amp;":"&amp;VLOOKUP((INT((ROW()-5)/9)*9+4+COLUMN()-5)*8-(8-$A17),结果导入!$GN:$GU,8,0)))))))))))))))</f>
        <v/>
      </c>
      <c r="K17" s="50">
        <v>3</v>
      </c>
      <c r="L17" s="50">
        <f t="shared" si="1"/>
        <v>3</v>
      </c>
      <c r="M17" s="51" t="str">
        <f ca="1" t="shared" si="2"/>
        <v/>
      </c>
      <c r="N17" s="52" t="str">
        <f ca="1" t="shared" si="3"/>
        <v/>
      </c>
      <c r="O17" s="52" t="str">
        <f ca="1" t="shared" si="4"/>
        <v/>
      </c>
      <c r="P17" s="52" t="str">
        <f ca="1" t="shared" si="5"/>
        <v/>
      </c>
      <c r="Q17" s="52" t="str">
        <f ca="1" t="shared" si="6"/>
        <v/>
      </c>
      <c r="R17" s="52" t="str">
        <f ca="1" t="shared" si="7"/>
        <v/>
      </c>
      <c r="S17" s="52" t="str">
        <f ca="1" t="shared" si="8"/>
        <v/>
      </c>
      <c r="T17" s="52" t="str">
        <f ca="1" t="shared" si="9"/>
        <v/>
      </c>
      <c r="U17" s="52" t="str">
        <f ca="1" t="shared" si="10"/>
        <v/>
      </c>
      <c r="V17" s="50">
        <f t="shared" si="11"/>
        <v>3</v>
      </c>
    </row>
    <row r="18" s="40" customFormat="1" ht="15" spans="1:22">
      <c r="A18" s="50">
        <v>4</v>
      </c>
      <c r="B18" s="51" t="str">
        <f ca="1">IF($U$3="","",IF($U$3="第一场",IF(OR($H$35="",$H$35="请选择版本"),"",IF($H$35="打印版",IFERROR(VLOOKUP((INT((ROW()-5)/9)*9+4+COLUMN()-5)*8-(8-$A18),选手操作!$Q:$R,2,0),""),IF($H$35="导入版",IF($A18&amp;":"&amp;IFERROR(VLOOKUP((INT((ROW()-5)/9)*9+4+COLUMN()-5)*8-(8-$A18),选手操作!$Q:$R,2,0),"")=$A18&amp;":","",$A18&amp;":"&amp;VLOOKUP((INT((ROW()-5)/9)*9+4+COLUMN()-5)*8-(8-$A18),选手操作!$Q:$R,2,0))))),IF($U$3="第二场",IF(OR($H$35="",$H$35="请选择版本"),"",IF($H$35="打印版",IFERROR(VLOOKUP((INT((ROW()-5)/9)*9+4+COLUMN()-5)*8-(8-$A18),结果导入!$N:$U,8,0),""),IF($H$35="导入版",IF($A18&amp;":"&amp;IFERROR(VLOOKUP((INT((ROW()-5)/9)*9+4+COLUMN()-5)*8-(8-$A18),结果导入!$N:$U,8,0),"")=$A18&amp;":","",$A18&amp;":"&amp;VLOOKUP((INT((ROW()-5)/9)*9+4+COLUMN()-5)*8-(8-$A18),结果导入!$N:$U,8,0))))),IF($U$3="第三场",IF(OR($H$35="",$H$35="请选择版本"),"",IF($H$35="打印版",IFERROR(VLOOKUP((INT((ROW()-5)/9)*9+4+COLUMN()-5)*8-(8-$A18),结果导入!$AN:$AU,8,0),""),IF($H$35="导入版",IF($A18&amp;":"&amp;IFERROR(VLOOKUP((INT((ROW()-5)/9)*9+4+COLUMN()-5)*8-(8-$A18),结果导入!$AN:$AU,8,0),"")=$A18&amp;":","",$A18&amp;":"&amp;VLOOKUP((INT((ROW()-5)/9)*9+4+COLUMN()-5)*8-(8-$A18),结果导入!$AN:$AU,8,0))))),IF($U$3="第四场",IF(OR($H$35="",$H$35="请选择版本"),"",IF($H$35="打印版",IFERROR(VLOOKUP((INT((ROW()-5)/9)*9+4+COLUMN()-5)*8-(8-$A18),结果导入!$BN:$BU,8,0),""),IF($H$35="导入版",IF($A18&amp;":"&amp;IFERROR(VLOOKUP((INT((ROW()-5)/9)*9+4+COLUMN()-5)*8-(8-$A18),结果导入!$BN:$BU,8,0),"")=$A18&amp;":","",$A18&amp;":"&amp;VLOOKUP((INT((ROW()-5)/9)*9+4+COLUMN()-5)*8-(8-$A18),结果导入!$BN:$BU,8,0))))),IF($U$3="第五场",IF(OR($H$35="",$H$35="请选择版本"),"",IF($H$35="打印版",IFERROR(VLOOKUP((INT((ROW()-5)/9)*9+4+COLUMN()-5)*8-(8-$A18),结果导入!$CN:$CU,8,0),""),IF($H$35="导入版",IF($A18&amp;":"&amp;IFERROR(VLOOKUP((INT((ROW()-5)/9)*9+4+COLUMN()-5)*8-(8-$A18),结果导入!$CN:$CU,8,0),"")=$A18&amp;":","",$A18&amp;":"&amp;VLOOKUP((INT((ROW()-5)/9)*9+4+COLUMN()-5)*8-(8-$A18),结果导入!$CN:$CU,8,0))))),IF($U$3="第六场",IF(OR($H$35="",$H$35="请选择版本"),"",IF($H$35="打印版",IFERROR(VLOOKUP((INT((ROW()-5)/9)*9+4+COLUMN()-5)*8-(8-$A18),结果导入!$DN:$DU,8,0),""),IF($H$35="导入版",IF($A18&amp;":"&amp;IFERROR(VLOOKUP((INT((ROW()-5)/9)*9+4+COLUMN()-5)*8-(8-$A18),结果导入!$DN:$DU,8,0),"")=$A18&amp;":","",$A18&amp;":"&amp;VLOOKUP((INT((ROW()-5)/9)*9+4+COLUMN()-5)*8-(8-$A18),结果导入!$DN:$DU,8,0))))),IF($U$3="第七场",IF(OR($H$35="",$H$35="请选择版本"),"",IF($H$35="打印版",IFERROR(VLOOKUP((INT((ROW()-5)/9)*9+4+COLUMN()-5)*8-(8-$A18),结果导入!$EN:$EU,8,0),""),IF($H$35="导入版",IF($A18&amp;":"&amp;IFERROR(VLOOKUP((INT((ROW()-5)/9)*9+4+COLUMN()-5)*8-(8-$A18),结果导入!$EN:$EU,8,0),"")=$A18&amp;":","",$A18&amp;":"&amp;VLOOKUP((INT((ROW()-5)/9)*9+4+COLUMN()-5)*8-(8-$A18),结果导入!$EN:$EU,8,0))))),IF($U$3="第八场",IF(OR($H$35="",$H$35="请选择版本"),"",IF($H$35="打印版",IFERROR(VLOOKUP((INT((ROW()-5)/9)*9+4+COLUMN()-5)*8-(8-$A18),结果导入!$FN:$FU,8,0),""),IF($H$35="导入版",IF($A18&amp;":"&amp;IFERROR(VLOOKUP((INT((ROW()-5)/9)*9+4+COLUMN()-5)*8-(8-$A18),结果导入!$FN:$FU,8,0),"")=$A18&amp;":","",$A18&amp;":"&amp;VLOOKUP((INT((ROW()-5)/9)*9+4+COLUMN()-5)*8-(8-$A18),结果导入!$FN:$FU,8,0))))),IF($U$3="第九场",IF(OR($H$35="",$H$35="请选择版本"),"",IF($H$35="打印版",IFERROR(VLOOKUP((INT((ROW()-5)/9)*9+4+COLUMN()-5)*8-(8-$A18),结果导入!$GN:$GU,8,0),""),IF($H$35="导入版",IF($A18&amp;":"&amp;IFERROR(VLOOKUP((INT((ROW()-5)/9)*9+4+COLUMN()-5)*8-(8-$A18),结果导入!$GN:$GU,8,0),"")=$A18&amp;":","",$A18&amp;":"&amp;VLOOKUP((INT((ROW()-5)/9)*9+4+COLUMN()-5)*8-(8-$A18),结果导入!$GN:$GU,8,0)))))))))))))))</f>
        <v/>
      </c>
      <c r="C18" s="52" t="str">
        <f ca="1">IF($U$3="","",IF($U$3="第一场",IF(OR($H$35="",$H$35="请选择版本"),"",IF($H$35="打印版",IFERROR(VLOOKUP((INT((ROW()-5)/9)*9+4+COLUMN()-5)*8-(8-$A18),选手操作!$Q:$R,2,0),""),IF($H$35="导入版",IF($A18&amp;":"&amp;IFERROR(VLOOKUP((INT((ROW()-5)/9)*9+4+COLUMN()-5)*8-(8-$A18),选手操作!$Q:$R,2,0),"")=$A18&amp;":","",$A18&amp;":"&amp;VLOOKUP((INT((ROW()-5)/9)*9+4+COLUMN()-5)*8-(8-$A18),选手操作!$Q:$R,2,0))))),IF($U$3="第二场",IF(OR($H$35="",$H$35="请选择版本"),"",IF($H$35="打印版",IFERROR(VLOOKUP((INT((ROW()-5)/9)*9+4+COLUMN()-5)*8-(8-$A18),结果导入!$N:$U,8,0),""),IF($H$35="导入版",IF($A18&amp;":"&amp;IFERROR(VLOOKUP((INT((ROW()-5)/9)*9+4+COLUMN()-5)*8-(8-$A18),结果导入!$N:$U,8,0),"")=$A18&amp;":","",$A18&amp;":"&amp;VLOOKUP((INT((ROW()-5)/9)*9+4+COLUMN()-5)*8-(8-$A18),结果导入!$N:$U,8,0))))),IF($U$3="第三场",IF(OR($H$35="",$H$35="请选择版本"),"",IF($H$35="打印版",IFERROR(VLOOKUP((INT((ROW()-5)/9)*9+4+COLUMN()-5)*8-(8-$A18),结果导入!$AN:$AU,8,0),""),IF($H$35="导入版",IF($A18&amp;":"&amp;IFERROR(VLOOKUP((INT((ROW()-5)/9)*9+4+COLUMN()-5)*8-(8-$A18),结果导入!$AN:$AU,8,0),"")=$A18&amp;":","",$A18&amp;":"&amp;VLOOKUP((INT((ROW()-5)/9)*9+4+COLUMN()-5)*8-(8-$A18),结果导入!$AN:$AU,8,0))))),IF($U$3="第四场",IF(OR($H$35="",$H$35="请选择版本"),"",IF($H$35="打印版",IFERROR(VLOOKUP((INT((ROW()-5)/9)*9+4+COLUMN()-5)*8-(8-$A18),结果导入!$BN:$BU,8,0),""),IF($H$35="导入版",IF($A18&amp;":"&amp;IFERROR(VLOOKUP((INT((ROW()-5)/9)*9+4+COLUMN()-5)*8-(8-$A18),结果导入!$BN:$BU,8,0),"")=$A18&amp;":","",$A18&amp;":"&amp;VLOOKUP((INT((ROW()-5)/9)*9+4+COLUMN()-5)*8-(8-$A18),结果导入!$BN:$BU,8,0))))),IF($U$3="第五场",IF(OR($H$35="",$H$35="请选择版本"),"",IF($H$35="打印版",IFERROR(VLOOKUP((INT((ROW()-5)/9)*9+4+COLUMN()-5)*8-(8-$A18),结果导入!$CN:$CU,8,0),""),IF($H$35="导入版",IF($A18&amp;":"&amp;IFERROR(VLOOKUP((INT((ROW()-5)/9)*9+4+COLUMN()-5)*8-(8-$A18),结果导入!$CN:$CU,8,0),"")=$A18&amp;":","",$A18&amp;":"&amp;VLOOKUP((INT((ROW()-5)/9)*9+4+COLUMN()-5)*8-(8-$A18),结果导入!$CN:$CU,8,0))))),IF($U$3="第六场",IF(OR($H$35="",$H$35="请选择版本"),"",IF($H$35="打印版",IFERROR(VLOOKUP((INT((ROW()-5)/9)*9+4+COLUMN()-5)*8-(8-$A18),结果导入!$DN:$DU,8,0),""),IF($H$35="导入版",IF($A18&amp;":"&amp;IFERROR(VLOOKUP((INT((ROW()-5)/9)*9+4+COLUMN()-5)*8-(8-$A18),结果导入!$DN:$DU,8,0),"")=$A18&amp;":","",$A18&amp;":"&amp;VLOOKUP((INT((ROW()-5)/9)*9+4+COLUMN()-5)*8-(8-$A18),结果导入!$DN:$DU,8,0))))),IF($U$3="第七场",IF(OR($H$35="",$H$35="请选择版本"),"",IF($H$35="打印版",IFERROR(VLOOKUP((INT((ROW()-5)/9)*9+4+COLUMN()-5)*8-(8-$A18),结果导入!$EN:$EU,8,0),""),IF($H$35="导入版",IF($A18&amp;":"&amp;IFERROR(VLOOKUP((INT((ROW()-5)/9)*9+4+COLUMN()-5)*8-(8-$A18),结果导入!$EN:$EU,8,0),"")=$A18&amp;":","",$A18&amp;":"&amp;VLOOKUP((INT((ROW()-5)/9)*9+4+COLUMN()-5)*8-(8-$A18),结果导入!$EN:$EU,8,0))))),IF($U$3="第八场",IF(OR($H$35="",$H$35="请选择版本"),"",IF($H$35="打印版",IFERROR(VLOOKUP((INT((ROW()-5)/9)*9+4+COLUMN()-5)*8-(8-$A18),结果导入!$FN:$FU,8,0),""),IF($H$35="导入版",IF($A18&amp;":"&amp;IFERROR(VLOOKUP((INT((ROW()-5)/9)*9+4+COLUMN()-5)*8-(8-$A18),结果导入!$FN:$FU,8,0),"")=$A18&amp;":","",$A18&amp;":"&amp;VLOOKUP((INT((ROW()-5)/9)*9+4+COLUMN()-5)*8-(8-$A18),结果导入!$FN:$FU,8,0))))),IF($U$3="第九场",IF(OR($H$35="",$H$35="请选择版本"),"",IF($H$35="打印版",IFERROR(VLOOKUP((INT((ROW()-5)/9)*9+4+COLUMN()-5)*8-(8-$A18),结果导入!$GN:$GU,8,0),""),IF($H$35="导入版",IF($A18&amp;":"&amp;IFERROR(VLOOKUP((INT((ROW()-5)/9)*9+4+COLUMN()-5)*8-(8-$A18),结果导入!$GN:$GU,8,0),"")=$A18&amp;":","",$A18&amp;":"&amp;VLOOKUP((INT((ROW()-5)/9)*9+4+COLUMN()-5)*8-(8-$A18),结果导入!$GN:$GU,8,0)))))))))))))))</f>
        <v/>
      </c>
      <c r="D18" s="52" t="str">
        <f ca="1">IF($U$3="","",IF($U$3="第一场",IF(OR($H$35="",$H$35="请选择版本"),"",IF($H$35="打印版",IFERROR(VLOOKUP((INT((ROW()-5)/9)*9+4+COLUMN()-5)*8-(8-$A18),选手操作!$Q:$R,2,0),""),IF($H$35="导入版",IF($A18&amp;":"&amp;IFERROR(VLOOKUP((INT((ROW()-5)/9)*9+4+COLUMN()-5)*8-(8-$A18),选手操作!$Q:$R,2,0),"")=$A18&amp;":","",$A18&amp;":"&amp;VLOOKUP((INT((ROW()-5)/9)*9+4+COLUMN()-5)*8-(8-$A18),选手操作!$Q:$R,2,0))))),IF($U$3="第二场",IF(OR($H$35="",$H$35="请选择版本"),"",IF($H$35="打印版",IFERROR(VLOOKUP((INT((ROW()-5)/9)*9+4+COLUMN()-5)*8-(8-$A18),结果导入!$N:$U,8,0),""),IF($H$35="导入版",IF($A18&amp;":"&amp;IFERROR(VLOOKUP((INT((ROW()-5)/9)*9+4+COLUMN()-5)*8-(8-$A18),结果导入!$N:$U,8,0),"")=$A18&amp;":","",$A18&amp;":"&amp;VLOOKUP((INT((ROW()-5)/9)*9+4+COLUMN()-5)*8-(8-$A18),结果导入!$N:$U,8,0))))),IF($U$3="第三场",IF(OR($H$35="",$H$35="请选择版本"),"",IF($H$35="打印版",IFERROR(VLOOKUP((INT((ROW()-5)/9)*9+4+COLUMN()-5)*8-(8-$A18),结果导入!$AN:$AU,8,0),""),IF($H$35="导入版",IF($A18&amp;":"&amp;IFERROR(VLOOKUP((INT((ROW()-5)/9)*9+4+COLUMN()-5)*8-(8-$A18),结果导入!$AN:$AU,8,0),"")=$A18&amp;":","",$A18&amp;":"&amp;VLOOKUP((INT((ROW()-5)/9)*9+4+COLUMN()-5)*8-(8-$A18),结果导入!$AN:$AU,8,0))))),IF($U$3="第四场",IF(OR($H$35="",$H$35="请选择版本"),"",IF($H$35="打印版",IFERROR(VLOOKUP((INT((ROW()-5)/9)*9+4+COLUMN()-5)*8-(8-$A18),结果导入!$BN:$BU,8,0),""),IF($H$35="导入版",IF($A18&amp;":"&amp;IFERROR(VLOOKUP((INT((ROW()-5)/9)*9+4+COLUMN()-5)*8-(8-$A18),结果导入!$BN:$BU,8,0),"")=$A18&amp;":","",$A18&amp;":"&amp;VLOOKUP((INT((ROW()-5)/9)*9+4+COLUMN()-5)*8-(8-$A18),结果导入!$BN:$BU,8,0))))),IF($U$3="第五场",IF(OR($H$35="",$H$35="请选择版本"),"",IF($H$35="打印版",IFERROR(VLOOKUP((INT((ROW()-5)/9)*9+4+COLUMN()-5)*8-(8-$A18),结果导入!$CN:$CU,8,0),""),IF($H$35="导入版",IF($A18&amp;":"&amp;IFERROR(VLOOKUP((INT((ROW()-5)/9)*9+4+COLUMN()-5)*8-(8-$A18),结果导入!$CN:$CU,8,0),"")=$A18&amp;":","",$A18&amp;":"&amp;VLOOKUP((INT((ROW()-5)/9)*9+4+COLUMN()-5)*8-(8-$A18),结果导入!$CN:$CU,8,0))))),IF($U$3="第六场",IF(OR($H$35="",$H$35="请选择版本"),"",IF($H$35="打印版",IFERROR(VLOOKUP((INT((ROW()-5)/9)*9+4+COLUMN()-5)*8-(8-$A18),结果导入!$DN:$DU,8,0),""),IF($H$35="导入版",IF($A18&amp;":"&amp;IFERROR(VLOOKUP((INT((ROW()-5)/9)*9+4+COLUMN()-5)*8-(8-$A18),结果导入!$DN:$DU,8,0),"")=$A18&amp;":","",$A18&amp;":"&amp;VLOOKUP((INT((ROW()-5)/9)*9+4+COLUMN()-5)*8-(8-$A18),结果导入!$DN:$DU,8,0))))),IF($U$3="第七场",IF(OR($H$35="",$H$35="请选择版本"),"",IF($H$35="打印版",IFERROR(VLOOKUP((INT((ROW()-5)/9)*9+4+COLUMN()-5)*8-(8-$A18),结果导入!$EN:$EU,8,0),""),IF($H$35="导入版",IF($A18&amp;":"&amp;IFERROR(VLOOKUP((INT((ROW()-5)/9)*9+4+COLUMN()-5)*8-(8-$A18),结果导入!$EN:$EU,8,0),"")=$A18&amp;":","",$A18&amp;":"&amp;VLOOKUP((INT((ROW()-5)/9)*9+4+COLUMN()-5)*8-(8-$A18),结果导入!$EN:$EU,8,0))))),IF($U$3="第八场",IF(OR($H$35="",$H$35="请选择版本"),"",IF($H$35="打印版",IFERROR(VLOOKUP((INT((ROW()-5)/9)*9+4+COLUMN()-5)*8-(8-$A18),结果导入!$FN:$FU,8,0),""),IF($H$35="导入版",IF($A18&amp;":"&amp;IFERROR(VLOOKUP((INT((ROW()-5)/9)*9+4+COLUMN()-5)*8-(8-$A18),结果导入!$FN:$FU,8,0),"")=$A18&amp;":","",$A18&amp;":"&amp;VLOOKUP((INT((ROW()-5)/9)*9+4+COLUMN()-5)*8-(8-$A18),结果导入!$FN:$FU,8,0))))),IF($U$3="第九场",IF(OR($H$35="",$H$35="请选择版本"),"",IF($H$35="打印版",IFERROR(VLOOKUP((INT((ROW()-5)/9)*9+4+COLUMN()-5)*8-(8-$A18),结果导入!$GN:$GU,8,0),""),IF($H$35="导入版",IF($A18&amp;":"&amp;IFERROR(VLOOKUP((INT((ROW()-5)/9)*9+4+COLUMN()-5)*8-(8-$A18),结果导入!$GN:$GU,8,0),"")=$A18&amp;":","",$A18&amp;":"&amp;VLOOKUP((INT((ROW()-5)/9)*9+4+COLUMN()-5)*8-(8-$A18),结果导入!$GN:$GU,8,0)))))))))))))))</f>
        <v/>
      </c>
      <c r="E18" s="52" t="str">
        <f ca="1">IF($U$3="","",IF($U$3="第一场",IF(OR($H$35="",$H$35="请选择版本"),"",IF($H$35="打印版",IFERROR(VLOOKUP((INT((ROW()-5)/9)*9+4+COLUMN()-5)*8-(8-$A18),选手操作!$Q:$R,2,0),""),IF($H$35="导入版",IF($A18&amp;":"&amp;IFERROR(VLOOKUP((INT((ROW()-5)/9)*9+4+COLUMN()-5)*8-(8-$A18),选手操作!$Q:$R,2,0),"")=$A18&amp;":","",$A18&amp;":"&amp;VLOOKUP((INT((ROW()-5)/9)*9+4+COLUMN()-5)*8-(8-$A18),选手操作!$Q:$R,2,0))))),IF($U$3="第二场",IF(OR($H$35="",$H$35="请选择版本"),"",IF($H$35="打印版",IFERROR(VLOOKUP((INT((ROW()-5)/9)*9+4+COLUMN()-5)*8-(8-$A18),结果导入!$N:$U,8,0),""),IF($H$35="导入版",IF($A18&amp;":"&amp;IFERROR(VLOOKUP((INT((ROW()-5)/9)*9+4+COLUMN()-5)*8-(8-$A18),结果导入!$N:$U,8,0),"")=$A18&amp;":","",$A18&amp;":"&amp;VLOOKUP((INT((ROW()-5)/9)*9+4+COLUMN()-5)*8-(8-$A18),结果导入!$N:$U,8,0))))),IF($U$3="第三场",IF(OR($H$35="",$H$35="请选择版本"),"",IF($H$35="打印版",IFERROR(VLOOKUP((INT((ROW()-5)/9)*9+4+COLUMN()-5)*8-(8-$A18),结果导入!$AN:$AU,8,0),""),IF($H$35="导入版",IF($A18&amp;":"&amp;IFERROR(VLOOKUP((INT((ROW()-5)/9)*9+4+COLUMN()-5)*8-(8-$A18),结果导入!$AN:$AU,8,0),"")=$A18&amp;":","",$A18&amp;":"&amp;VLOOKUP((INT((ROW()-5)/9)*9+4+COLUMN()-5)*8-(8-$A18),结果导入!$AN:$AU,8,0))))),IF($U$3="第四场",IF(OR($H$35="",$H$35="请选择版本"),"",IF($H$35="打印版",IFERROR(VLOOKUP((INT((ROW()-5)/9)*9+4+COLUMN()-5)*8-(8-$A18),结果导入!$BN:$BU,8,0),""),IF($H$35="导入版",IF($A18&amp;":"&amp;IFERROR(VLOOKUP((INT((ROW()-5)/9)*9+4+COLUMN()-5)*8-(8-$A18),结果导入!$BN:$BU,8,0),"")=$A18&amp;":","",$A18&amp;":"&amp;VLOOKUP((INT((ROW()-5)/9)*9+4+COLUMN()-5)*8-(8-$A18),结果导入!$BN:$BU,8,0))))),IF($U$3="第五场",IF(OR($H$35="",$H$35="请选择版本"),"",IF($H$35="打印版",IFERROR(VLOOKUP((INT((ROW()-5)/9)*9+4+COLUMN()-5)*8-(8-$A18),结果导入!$CN:$CU,8,0),""),IF($H$35="导入版",IF($A18&amp;":"&amp;IFERROR(VLOOKUP((INT((ROW()-5)/9)*9+4+COLUMN()-5)*8-(8-$A18),结果导入!$CN:$CU,8,0),"")=$A18&amp;":","",$A18&amp;":"&amp;VLOOKUP((INT((ROW()-5)/9)*9+4+COLUMN()-5)*8-(8-$A18),结果导入!$CN:$CU,8,0))))),IF($U$3="第六场",IF(OR($H$35="",$H$35="请选择版本"),"",IF($H$35="打印版",IFERROR(VLOOKUP((INT((ROW()-5)/9)*9+4+COLUMN()-5)*8-(8-$A18),结果导入!$DN:$DU,8,0),""),IF($H$35="导入版",IF($A18&amp;":"&amp;IFERROR(VLOOKUP((INT((ROW()-5)/9)*9+4+COLUMN()-5)*8-(8-$A18),结果导入!$DN:$DU,8,0),"")=$A18&amp;":","",$A18&amp;":"&amp;VLOOKUP((INT((ROW()-5)/9)*9+4+COLUMN()-5)*8-(8-$A18),结果导入!$DN:$DU,8,0))))),IF($U$3="第七场",IF(OR($H$35="",$H$35="请选择版本"),"",IF($H$35="打印版",IFERROR(VLOOKUP((INT((ROW()-5)/9)*9+4+COLUMN()-5)*8-(8-$A18),结果导入!$EN:$EU,8,0),""),IF($H$35="导入版",IF($A18&amp;":"&amp;IFERROR(VLOOKUP((INT((ROW()-5)/9)*9+4+COLUMN()-5)*8-(8-$A18),结果导入!$EN:$EU,8,0),"")=$A18&amp;":","",$A18&amp;":"&amp;VLOOKUP((INT((ROW()-5)/9)*9+4+COLUMN()-5)*8-(8-$A18),结果导入!$EN:$EU,8,0))))),IF($U$3="第八场",IF(OR($H$35="",$H$35="请选择版本"),"",IF($H$35="打印版",IFERROR(VLOOKUP((INT((ROW()-5)/9)*9+4+COLUMN()-5)*8-(8-$A18),结果导入!$FN:$FU,8,0),""),IF($H$35="导入版",IF($A18&amp;":"&amp;IFERROR(VLOOKUP((INT((ROW()-5)/9)*9+4+COLUMN()-5)*8-(8-$A18),结果导入!$FN:$FU,8,0),"")=$A18&amp;":","",$A18&amp;":"&amp;VLOOKUP((INT((ROW()-5)/9)*9+4+COLUMN()-5)*8-(8-$A18),结果导入!$FN:$FU,8,0))))),IF($U$3="第九场",IF(OR($H$35="",$H$35="请选择版本"),"",IF($H$35="打印版",IFERROR(VLOOKUP((INT((ROW()-5)/9)*9+4+COLUMN()-5)*8-(8-$A18),结果导入!$GN:$GU,8,0),""),IF($H$35="导入版",IF($A18&amp;":"&amp;IFERROR(VLOOKUP((INT((ROW()-5)/9)*9+4+COLUMN()-5)*8-(8-$A18),结果导入!$GN:$GU,8,0),"")=$A18&amp;":","",$A18&amp;":"&amp;VLOOKUP((INT((ROW()-5)/9)*9+4+COLUMN()-5)*8-(8-$A18),结果导入!$GN:$GU,8,0)))))))))))))))</f>
        <v/>
      </c>
      <c r="F18" s="52" t="str">
        <f ca="1">IF($U$3="","",IF($U$3="第一场",IF(OR($H$35="",$H$35="请选择版本"),"",IF($H$35="打印版",IFERROR(VLOOKUP((INT((ROW()-5)/9)*9+4+COLUMN()-5)*8-(8-$A18),选手操作!$Q:$R,2,0),""),IF($H$35="导入版",IF($A18&amp;":"&amp;IFERROR(VLOOKUP((INT((ROW()-5)/9)*9+4+COLUMN()-5)*8-(8-$A18),选手操作!$Q:$R,2,0),"")=$A18&amp;":","",$A18&amp;":"&amp;VLOOKUP((INT((ROW()-5)/9)*9+4+COLUMN()-5)*8-(8-$A18),选手操作!$Q:$R,2,0))))),IF($U$3="第二场",IF(OR($H$35="",$H$35="请选择版本"),"",IF($H$35="打印版",IFERROR(VLOOKUP((INT((ROW()-5)/9)*9+4+COLUMN()-5)*8-(8-$A18),结果导入!$N:$U,8,0),""),IF($H$35="导入版",IF($A18&amp;":"&amp;IFERROR(VLOOKUP((INT((ROW()-5)/9)*9+4+COLUMN()-5)*8-(8-$A18),结果导入!$N:$U,8,0),"")=$A18&amp;":","",$A18&amp;":"&amp;VLOOKUP((INT((ROW()-5)/9)*9+4+COLUMN()-5)*8-(8-$A18),结果导入!$N:$U,8,0))))),IF($U$3="第三场",IF(OR($H$35="",$H$35="请选择版本"),"",IF($H$35="打印版",IFERROR(VLOOKUP((INT((ROW()-5)/9)*9+4+COLUMN()-5)*8-(8-$A18),结果导入!$AN:$AU,8,0),""),IF($H$35="导入版",IF($A18&amp;":"&amp;IFERROR(VLOOKUP((INT((ROW()-5)/9)*9+4+COLUMN()-5)*8-(8-$A18),结果导入!$AN:$AU,8,0),"")=$A18&amp;":","",$A18&amp;":"&amp;VLOOKUP((INT((ROW()-5)/9)*9+4+COLUMN()-5)*8-(8-$A18),结果导入!$AN:$AU,8,0))))),IF($U$3="第四场",IF(OR($H$35="",$H$35="请选择版本"),"",IF($H$35="打印版",IFERROR(VLOOKUP((INT((ROW()-5)/9)*9+4+COLUMN()-5)*8-(8-$A18),结果导入!$BN:$BU,8,0),""),IF($H$35="导入版",IF($A18&amp;":"&amp;IFERROR(VLOOKUP((INT((ROW()-5)/9)*9+4+COLUMN()-5)*8-(8-$A18),结果导入!$BN:$BU,8,0),"")=$A18&amp;":","",$A18&amp;":"&amp;VLOOKUP((INT((ROW()-5)/9)*9+4+COLUMN()-5)*8-(8-$A18),结果导入!$BN:$BU,8,0))))),IF($U$3="第五场",IF(OR($H$35="",$H$35="请选择版本"),"",IF($H$35="打印版",IFERROR(VLOOKUP((INT((ROW()-5)/9)*9+4+COLUMN()-5)*8-(8-$A18),结果导入!$CN:$CU,8,0),""),IF($H$35="导入版",IF($A18&amp;":"&amp;IFERROR(VLOOKUP((INT((ROW()-5)/9)*9+4+COLUMN()-5)*8-(8-$A18),结果导入!$CN:$CU,8,0),"")=$A18&amp;":","",$A18&amp;":"&amp;VLOOKUP((INT((ROW()-5)/9)*9+4+COLUMN()-5)*8-(8-$A18),结果导入!$CN:$CU,8,0))))),IF($U$3="第六场",IF(OR($H$35="",$H$35="请选择版本"),"",IF($H$35="打印版",IFERROR(VLOOKUP((INT((ROW()-5)/9)*9+4+COLUMN()-5)*8-(8-$A18),结果导入!$DN:$DU,8,0),""),IF($H$35="导入版",IF($A18&amp;":"&amp;IFERROR(VLOOKUP((INT((ROW()-5)/9)*9+4+COLUMN()-5)*8-(8-$A18),结果导入!$DN:$DU,8,0),"")=$A18&amp;":","",$A18&amp;":"&amp;VLOOKUP((INT((ROW()-5)/9)*9+4+COLUMN()-5)*8-(8-$A18),结果导入!$DN:$DU,8,0))))),IF($U$3="第七场",IF(OR($H$35="",$H$35="请选择版本"),"",IF($H$35="打印版",IFERROR(VLOOKUP((INT((ROW()-5)/9)*9+4+COLUMN()-5)*8-(8-$A18),结果导入!$EN:$EU,8,0),""),IF($H$35="导入版",IF($A18&amp;":"&amp;IFERROR(VLOOKUP((INT((ROW()-5)/9)*9+4+COLUMN()-5)*8-(8-$A18),结果导入!$EN:$EU,8,0),"")=$A18&amp;":","",$A18&amp;":"&amp;VLOOKUP((INT((ROW()-5)/9)*9+4+COLUMN()-5)*8-(8-$A18),结果导入!$EN:$EU,8,0))))),IF($U$3="第八场",IF(OR($H$35="",$H$35="请选择版本"),"",IF($H$35="打印版",IFERROR(VLOOKUP((INT((ROW()-5)/9)*9+4+COLUMN()-5)*8-(8-$A18),结果导入!$FN:$FU,8,0),""),IF($H$35="导入版",IF($A18&amp;":"&amp;IFERROR(VLOOKUP((INT((ROW()-5)/9)*9+4+COLUMN()-5)*8-(8-$A18),结果导入!$FN:$FU,8,0),"")=$A18&amp;":","",$A18&amp;":"&amp;VLOOKUP((INT((ROW()-5)/9)*9+4+COLUMN()-5)*8-(8-$A18),结果导入!$FN:$FU,8,0))))),IF($U$3="第九场",IF(OR($H$35="",$H$35="请选择版本"),"",IF($H$35="打印版",IFERROR(VLOOKUP((INT((ROW()-5)/9)*9+4+COLUMN()-5)*8-(8-$A18),结果导入!$GN:$GU,8,0),""),IF($H$35="导入版",IF($A18&amp;":"&amp;IFERROR(VLOOKUP((INT((ROW()-5)/9)*9+4+COLUMN()-5)*8-(8-$A18),结果导入!$GN:$GU,8,0),"")=$A18&amp;":","",$A18&amp;":"&amp;VLOOKUP((INT((ROW()-5)/9)*9+4+COLUMN()-5)*8-(8-$A18),结果导入!$GN:$GU,8,0)))))))))))))))</f>
        <v/>
      </c>
      <c r="G18" s="52" t="str">
        <f ca="1">IF($U$3="","",IF($U$3="第一场",IF(OR($H$35="",$H$35="请选择版本"),"",IF($H$35="打印版",IFERROR(VLOOKUP((INT((ROW()-5)/9)*9+4+COLUMN()-5)*8-(8-$A18),选手操作!$Q:$R,2,0),""),IF($H$35="导入版",IF($A18&amp;":"&amp;IFERROR(VLOOKUP((INT((ROW()-5)/9)*9+4+COLUMN()-5)*8-(8-$A18),选手操作!$Q:$R,2,0),"")=$A18&amp;":","",$A18&amp;":"&amp;VLOOKUP((INT((ROW()-5)/9)*9+4+COLUMN()-5)*8-(8-$A18),选手操作!$Q:$R,2,0))))),IF($U$3="第二场",IF(OR($H$35="",$H$35="请选择版本"),"",IF($H$35="打印版",IFERROR(VLOOKUP((INT((ROW()-5)/9)*9+4+COLUMN()-5)*8-(8-$A18),结果导入!$N:$U,8,0),""),IF($H$35="导入版",IF($A18&amp;":"&amp;IFERROR(VLOOKUP((INT((ROW()-5)/9)*9+4+COLUMN()-5)*8-(8-$A18),结果导入!$N:$U,8,0),"")=$A18&amp;":","",$A18&amp;":"&amp;VLOOKUP((INT((ROW()-5)/9)*9+4+COLUMN()-5)*8-(8-$A18),结果导入!$N:$U,8,0))))),IF($U$3="第三场",IF(OR($H$35="",$H$35="请选择版本"),"",IF($H$35="打印版",IFERROR(VLOOKUP((INT((ROW()-5)/9)*9+4+COLUMN()-5)*8-(8-$A18),结果导入!$AN:$AU,8,0),""),IF($H$35="导入版",IF($A18&amp;":"&amp;IFERROR(VLOOKUP((INT((ROW()-5)/9)*9+4+COLUMN()-5)*8-(8-$A18),结果导入!$AN:$AU,8,0),"")=$A18&amp;":","",$A18&amp;":"&amp;VLOOKUP((INT((ROW()-5)/9)*9+4+COLUMN()-5)*8-(8-$A18),结果导入!$AN:$AU,8,0))))),IF($U$3="第四场",IF(OR($H$35="",$H$35="请选择版本"),"",IF($H$35="打印版",IFERROR(VLOOKUP((INT((ROW()-5)/9)*9+4+COLUMN()-5)*8-(8-$A18),结果导入!$BN:$BU,8,0),""),IF($H$35="导入版",IF($A18&amp;":"&amp;IFERROR(VLOOKUP((INT((ROW()-5)/9)*9+4+COLUMN()-5)*8-(8-$A18),结果导入!$BN:$BU,8,0),"")=$A18&amp;":","",$A18&amp;":"&amp;VLOOKUP((INT((ROW()-5)/9)*9+4+COLUMN()-5)*8-(8-$A18),结果导入!$BN:$BU,8,0))))),IF($U$3="第五场",IF(OR($H$35="",$H$35="请选择版本"),"",IF($H$35="打印版",IFERROR(VLOOKUP((INT((ROW()-5)/9)*9+4+COLUMN()-5)*8-(8-$A18),结果导入!$CN:$CU,8,0),""),IF($H$35="导入版",IF($A18&amp;":"&amp;IFERROR(VLOOKUP((INT((ROW()-5)/9)*9+4+COLUMN()-5)*8-(8-$A18),结果导入!$CN:$CU,8,0),"")=$A18&amp;":","",$A18&amp;":"&amp;VLOOKUP((INT((ROW()-5)/9)*9+4+COLUMN()-5)*8-(8-$A18),结果导入!$CN:$CU,8,0))))),IF($U$3="第六场",IF(OR($H$35="",$H$35="请选择版本"),"",IF($H$35="打印版",IFERROR(VLOOKUP((INT((ROW()-5)/9)*9+4+COLUMN()-5)*8-(8-$A18),结果导入!$DN:$DU,8,0),""),IF($H$35="导入版",IF($A18&amp;":"&amp;IFERROR(VLOOKUP((INT((ROW()-5)/9)*9+4+COLUMN()-5)*8-(8-$A18),结果导入!$DN:$DU,8,0),"")=$A18&amp;":","",$A18&amp;":"&amp;VLOOKUP((INT((ROW()-5)/9)*9+4+COLUMN()-5)*8-(8-$A18),结果导入!$DN:$DU,8,0))))),IF($U$3="第七场",IF(OR($H$35="",$H$35="请选择版本"),"",IF($H$35="打印版",IFERROR(VLOOKUP((INT((ROW()-5)/9)*9+4+COLUMN()-5)*8-(8-$A18),结果导入!$EN:$EU,8,0),""),IF($H$35="导入版",IF($A18&amp;":"&amp;IFERROR(VLOOKUP((INT((ROW()-5)/9)*9+4+COLUMN()-5)*8-(8-$A18),结果导入!$EN:$EU,8,0),"")=$A18&amp;":","",$A18&amp;":"&amp;VLOOKUP((INT((ROW()-5)/9)*9+4+COLUMN()-5)*8-(8-$A18),结果导入!$EN:$EU,8,0))))),IF($U$3="第八场",IF(OR($H$35="",$H$35="请选择版本"),"",IF($H$35="打印版",IFERROR(VLOOKUP((INT((ROW()-5)/9)*9+4+COLUMN()-5)*8-(8-$A18),结果导入!$FN:$FU,8,0),""),IF($H$35="导入版",IF($A18&amp;":"&amp;IFERROR(VLOOKUP((INT((ROW()-5)/9)*9+4+COLUMN()-5)*8-(8-$A18),结果导入!$FN:$FU,8,0),"")=$A18&amp;":","",$A18&amp;":"&amp;VLOOKUP((INT((ROW()-5)/9)*9+4+COLUMN()-5)*8-(8-$A18),结果导入!$FN:$FU,8,0))))),IF($U$3="第九场",IF(OR($H$35="",$H$35="请选择版本"),"",IF($H$35="打印版",IFERROR(VLOOKUP((INT((ROW()-5)/9)*9+4+COLUMN()-5)*8-(8-$A18),结果导入!$GN:$GU,8,0),""),IF($H$35="导入版",IF($A18&amp;":"&amp;IFERROR(VLOOKUP((INT((ROW()-5)/9)*9+4+COLUMN()-5)*8-(8-$A18),结果导入!$GN:$GU,8,0),"")=$A18&amp;":","",$A18&amp;":"&amp;VLOOKUP((INT((ROW()-5)/9)*9+4+COLUMN()-5)*8-(8-$A18),结果导入!$GN:$GU,8,0)))))))))))))))</f>
        <v/>
      </c>
      <c r="H18" s="52" t="str">
        <f ca="1">IF($U$3="","",IF($U$3="第一场",IF(OR($H$35="",$H$35="请选择版本"),"",IF($H$35="打印版",IFERROR(VLOOKUP((INT((ROW()-5)/9)*9+4+COLUMN()-5)*8-(8-$A18),选手操作!$Q:$R,2,0),""),IF($H$35="导入版",IF($A18&amp;":"&amp;IFERROR(VLOOKUP((INT((ROW()-5)/9)*9+4+COLUMN()-5)*8-(8-$A18),选手操作!$Q:$R,2,0),"")=$A18&amp;":","",$A18&amp;":"&amp;VLOOKUP((INT((ROW()-5)/9)*9+4+COLUMN()-5)*8-(8-$A18),选手操作!$Q:$R,2,0))))),IF($U$3="第二场",IF(OR($H$35="",$H$35="请选择版本"),"",IF($H$35="打印版",IFERROR(VLOOKUP((INT((ROW()-5)/9)*9+4+COLUMN()-5)*8-(8-$A18),结果导入!$N:$U,8,0),""),IF($H$35="导入版",IF($A18&amp;":"&amp;IFERROR(VLOOKUP((INT((ROW()-5)/9)*9+4+COLUMN()-5)*8-(8-$A18),结果导入!$N:$U,8,0),"")=$A18&amp;":","",$A18&amp;":"&amp;VLOOKUP((INT((ROW()-5)/9)*9+4+COLUMN()-5)*8-(8-$A18),结果导入!$N:$U,8,0))))),IF($U$3="第三场",IF(OR($H$35="",$H$35="请选择版本"),"",IF($H$35="打印版",IFERROR(VLOOKUP((INT((ROW()-5)/9)*9+4+COLUMN()-5)*8-(8-$A18),结果导入!$AN:$AU,8,0),""),IF($H$35="导入版",IF($A18&amp;":"&amp;IFERROR(VLOOKUP((INT((ROW()-5)/9)*9+4+COLUMN()-5)*8-(8-$A18),结果导入!$AN:$AU,8,0),"")=$A18&amp;":","",$A18&amp;":"&amp;VLOOKUP((INT((ROW()-5)/9)*9+4+COLUMN()-5)*8-(8-$A18),结果导入!$AN:$AU,8,0))))),IF($U$3="第四场",IF(OR($H$35="",$H$35="请选择版本"),"",IF($H$35="打印版",IFERROR(VLOOKUP((INT((ROW()-5)/9)*9+4+COLUMN()-5)*8-(8-$A18),结果导入!$BN:$BU,8,0),""),IF($H$35="导入版",IF($A18&amp;":"&amp;IFERROR(VLOOKUP((INT((ROW()-5)/9)*9+4+COLUMN()-5)*8-(8-$A18),结果导入!$BN:$BU,8,0),"")=$A18&amp;":","",$A18&amp;":"&amp;VLOOKUP((INT((ROW()-5)/9)*9+4+COLUMN()-5)*8-(8-$A18),结果导入!$BN:$BU,8,0))))),IF($U$3="第五场",IF(OR($H$35="",$H$35="请选择版本"),"",IF($H$35="打印版",IFERROR(VLOOKUP((INT((ROW()-5)/9)*9+4+COLUMN()-5)*8-(8-$A18),结果导入!$CN:$CU,8,0),""),IF($H$35="导入版",IF($A18&amp;":"&amp;IFERROR(VLOOKUP((INT((ROW()-5)/9)*9+4+COLUMN()-5)*8-(8-$A18),结果导入!$CN:$CU,8,0),"")=$A18&amp;":","",$A18&amp;":"&amp;VLOOKUP((INT((ROW()-5)/9)*9+4+COLUMN()-5)*8-(8-$A18),结果导入!$CN:$CU,8,0))))),IF($U$3="第六场",IF(OR($H$35="",$H$35="请选择版本"),"",IF($H$35="打印版",IFERROR(VLOOKUP((INT((ROW()-5)/9)*9+4+COLUMN()-5)*8-(8-$A18),结果导入!$DN:$DU,8,0),""),IF($H$35="导入版",IF($A18&amp;":"&amp;IFERROR(VLOOKUP((INT((ROW()-5)/9)*9+4+COLUMN()-5)*8-(8-$A18),结果导入!$DN:$DU,8,0),"")=$A18&amp;":","",$A18&amp;":"&amp;VLOOKUP((INT((ROW()-5)/9)*9+4+COLUMN()-5)*8-(8-$A18),结果导入!$DN:$DU,8,0))))),IF($U$3="第七场",IF(OR($H$35="",$H$35="请选择版本"),"",IF($H$35="打印版",IFERROR(VLOOKUP((INT((ROW()-5)/9)*9+4+COLUMN()-5)*8-(8-$A18),结果导入!$EN:$EU,8,0),""),IF($H$35="导入版",IF($A18&amp;":"&amp;IFERROR(VLOOKUP((INT((ROW()-5)/9)*9+4+COLUMN()-5)*8-(8-$A18),结果导入!$EN:$EU,8,0),"")=$A18&amp;":","",$A18&amp;":"&amp;VLOOKUP((INT((ROW()-5)/9)*9+4+COLUMN()-5)*8-(8-$A18),结果导入!$EN:$EU,8,0))))),IF($U$3="第八场",IF(OR($H$35="",$H$35="请选择版本"),"",IF($H$35="打印版",IFERROR(VLOOKUP((INT((ROW()-5)/9)*9+4+COLUMN()-5)*8-(8-$A18),结果导入!$FN:$FU,8,0),""),IF($H$35="导入版",IF($A18&amp;":"&amp;IFERROR(VLOOKUP((INT((ROW()-5)/9)*9+4+COLUMN()-5)*8-(8-$A18),结果导入!$FN:$FU,8,0),"")=$A18&amp;":","",$A18&amp;":"&amp;VLOOKUP((INT((ROW()-5)/9)*9+4+COLUMN()-5)*8-(8-$A18),结果导入!$FN:$FU,8,0))))),IF($U$3="第九场",IF(OR($H$35="",$H$35="请选择版本"),"",IF($H$35="打印版",IFERROR(VLOOKUP((INT((ROW()-5)/9)*9+4+COLUMN()-5)*8-(8-$A18),结果导入!$GN:$GU,8,0),""),IF($H$35="导入版",IF($A18&amp;":"&amp;IFERROR(VLOOKUP((INT((ROW()-5)/9)*9+4+COLUMN()-5)*8-(8-$A18),结果导入!$GN:$GU,8,0),"")=$A18&amp;":","",$A18&amp;":"&amp;VLOOKUP((INT((ROW()-5)/9)*9+4+COLUMN()-5)*8-(8-$A18),结果导入!$GN:$GU,8,0)))))))))))))))</f>
        <v/>
      </c>
      <c r="I18" s="52" t="str">
        <f ca="1">IF($U$3="","",IF($U$3="第一场",IF(OR($H$35="",$H$35="请选择版本"),"",IF($H$35="打印版",IFERROR(VLOOKUP((INT((ROW()-5)/9)*9+4+COLUMN()-5)*8-(8-$A18),选手操作!$Q:$R,2,0),""),IF($H$35="导入版",IF($A18&amp;":"&amp;IFERROR(VLOOKUP((INT((ROW()-5)/9)*9+4+COLUMN()-5)*8-(8-$A18),选手操作!$Q:$R,2,0),"")=$A18&amp;":","",$A18&amp;":"&amp;VLOOKUP((INT((ROW()-5)/9)*9+4+COLUMN()-5)*8-(8-$A18),选手操作!$Q:$R,2,0))))),IF($U$3="第二场",IF(OR($H$35="",$H$35="请选择版本"),"",IF($H$35="打印版",IFERROR(VLOOKUP((INT((ROW()-5)/9)*9+4+COLUMN()-5)*8-(8-$A18),结果导入!$N:$U,8,0),""),IF($H$35="导入版",IF($A18&amp;":"&amp;IFERROR(VLOOKUP((INT((ROW()-5)/9)*9+4+COLUMN()-5)*8-(8-$A18),结果导入!$N:$U,8,0),"")=$A18&amp;":","",$A18&amp;":"&amp;VLOOKUP((INT((ROW()-5)/9)*9+4+COLUMN()-5)*8-(8-$A18),结果导入!$N:$U,8,0))))),IF($U$3="第三场",IF(OR($H$35="",$H$35="请选择版本"),"",IF($H$35="打印版",IFERROR(VLOOKUP((INT((ROW()-5)/9)*9+4+COLUMN()-5)*8-(8-$A18),结果导入!$AN:$AU,8,0),""),IF($H$35="导入版",IF($A18&amp;":"&amp;IFERROR(VLOOKUP((INT((ROW()-5)/9)*9+4+COLUMN()-5)*8-(8-$A18),结果导入!$AN:$AU,8,0),"")=$A18&amp;":","",$A18&amp;":"&amp;VLOOKUP((INT((ROW()-5)/9)*9+4+COLUMN()-5)*8-(8-$A18),结果导入!$AN:$AU,8,0))))),IF($U$3="第四场",IF(OR($H$35="",$H$35="请选择版本"),"",IF($H$35="打印版",IFERROR(VLOOKUP((INT((ROW()-5)/9)*9+4+COLUMN()-5)*8-(8-$A18),结果导入!$BN:$BU,8,0),""),IF($H$35="导入版",IF($A18&amp;":"&amp;IFERROR(VLOOKUP((INT((ROW()-5)/9)*9+4+COLUMN()-5)*8-(8-$A18),结果导入!$BN:$BU,8,0),"")=$A18&amp;":","",$A18&amp;":"&amp;VLOOKUP((INT((ROW()-5)/9)*9+4+COLUMN()-5)*8-(8-$A18),结果导入!$BN:$BU,8,0))))),IF($U$3="第五场",IF(OR($H$35="",$H$35="请选择版本"),"",IF($H$35="打印版",IFERROR(VLOOKUP((INT((ROW()-5)/9)*9+4+COLUMN()-5)*8-(8-$A18),结果导入!$CN:$CU,8,0),""),IF($H$35="导入版",IF($A18&amp;":"&amp;IFERROR(VLOOKUP((INT((ROW()-5)/9)*9+4+COLUMN()-5)*8-(8-$A18),结果导入!$CN:$CU,8,0),"")=$A18&amp;":","",$A18&amp;":"&amp;VLOOKUP((INT((ROW()-5)/9)*9+4+COLUMN()-5)*8-(8-$A18),结果导入!$CN:$CU,8,0))))),IF($U$3="第六场",IF(OR($H$35="",$H$35="请选择版本"),"",IF($H$35="打印版",IFERROR(VLOOKUP((INT((ROW()-5)/9)*9+4+COLUMN()-5)*8-(8-$A18),结果导入!$DN:$DU,8,0),""),IF($H$35="导入版",IF($A18&amp;":"&amp;IFERROR(VLOOKUP((INT((ROW()-5)/9)*9+4+COLUMN()-5)*8-(8-$A18),结果导入!$DN:$DU,8,0),"")=$A18&amp;":","",$A18&amp;":"&amp;VLOOKUP((INT((ROW()-5)/9)*9+4+COLUMN()-5)*8-(8-$A18),结果导入!$DN:$DU,8,0))))),IF($U$3="第七场",IF(OR($H$35="",$H$35="请选择版本"),"",IF($H$35="打印版",IFERROR(VLOOKUP((INT((ROW()-5)/9)*9+4+COLUMN()-5)*8-(8-$A18),结果导入!$EN:$EU,8,0),""),IF($H$35="导入版",IF($A18&amp;":"&amp;IFERROR(VLOOKUP((INT((ROW()-5)/9)*9+4+COLUMN()-5)*8-(8-$A18),结果导入!$EN:$EU,8,0),"")=$A18&amp;":","",$A18&amp;":"&amp;VLOOKUP((INT((ROW()-5)/9)*9+4+COLUMN()-5)*8-(8-$A18),结果导入!$EN:$EU,8,0))))),IF($U$3="第八场",IF(OR($H$35="",$H$35="请选择版本"),"",IF($H$35="打印版",IFERROR(VLOOKUP((INT((ROW()-5)/9)*9+4+COLUMN()-5)*8-(8-$A18),结果导入!$FN:$FU,8,0),""),IF($H$35="导入版",IF($A18&amp;":"&amp;IFERROR(VLOOKUP((INT((ROW()-5)/9)*9+4+COLUMN()-5)*8-(8-$A18),结果导入!$FN:$FU,8,0),"")=$A18&amp;":","",$A18&amp;":"&amp;VLOOKUP((INT((ROW()-5)/9)*9+4+COLUMN()-5)*8-(8-$A18),结果导入!$FN:$FU,8,0))))),IF($U$3="第九场",IF(OR($H$35="",$H$35="请选择版本"),"",IF($H$35="打印版",IFERROR(VLOOKUP((INT((ROW()-5)/9)*9+4+COLUMN()-5)*8-(8-$A18),结果导入!$GN:$GU,8,0),""),IF($H$35="导入版",IF($A18&amp;":"&amp;IFERROR(VLOOKUP((INT((ROW()-5)/9)*9+4+COLUMN()-5)*8-(8-$A18),结果导入!$GN:$GU,8,0),"")=$A18&amp;":","",$A18&amp;":"&amp;VLOOKUP((INT((ROW()-5)/9)*9+4+COLUMN()-5)*8-(8-$A18),结果导入!$GN:$GU,8,0)))))))))))))))</f>
        <v/>
      </c>
      <c r="J18" s="52" t="str">
        <f ca="1">IF($U$3="","",IF($U$3="第一场",IF(OR($H$35="",$H$35="请选择版本"),"",IF($H$35="打印版",IFERROR(VLOOKUP((INT((ROW()-5)/9)*9+4+COLUMN()-5)*8-(8-$A18),选手操作!$Q:$R,2,0),""),IF($H$35="导入版",IF($A18&amp;":"&amp;IFERROR(VLOOKUP((INT((ROW()-5)/9)*9+4+COLUMN()-5)*8-(8-$A18),选手操作!$Q:$R,2,0),"")=$A18&amp;":","",$A18&amp;":"&amp;VLOOKUP((INT((ROW()-5)/9)*9+4+COLUMN()-5)*8-(8-$A18),选手操作!$Q:$R,2,0))))),IF($U$3="第二场",IF(OR($H$35="",$H$35="请选择版本"),"",IF($H$35="打印版",IFERROR(VLOOKUP((INT((ROW()-5)/9)*9+4+COLUMN()-5)*8-(8-$A18),结果导入!$N:$U,8,0),""),IF($H$35="导入版",IF($A18&amp;":"&amp;IFERROR(VLOOKUP((INT((ROW()-5)/9)*9+4+COLUMN()-5)*8-(8-$A18),结果导入!$N:$U,8,0),"")=$A18&amp;":","",$A18&amp;":"&amp;VLOOKUP((INT((ROW()-5)/9)*9+4+COLUMN()-5)*8-(8-$A18),结果导入!$N:$U,8,0))))),IF($U$3="第三场",IF(OR($H$35="",$H$35="请选择版本"),"",IF($H$35="打印版",IFERROR(VLOOKUP((INT((ROW()-5)/9)*9+4+COLUMN()-5)*8-(8-$A18),结果导入!$AN:$AU,8,0),""),IF($H$35="导入版",IF($A18&amp;":"&amp;IFERROR(VLOOKUP((INT((ROW()-5)/9)*9+4+COLUMN()-5)*8-(8-$A18),结果导入!$AN:$AU,8,0),"")=$A18&amp;":","",$A18&amp;":"&amp;VLOOKUP((INT((ROW()-5)/9)*9+4+COLUMN()-5)*8-(8-$A18),结果导入!$AN:$AU,8,0))))),IF($U$3="第四场",IF(OR($H$35="",$H$35="请选择版本"),"",IF($H$35="打印版",IFERROR(VLOOKUP((INT((ROW()-5)/9)*9+4+COLUMN()-5)*8-(8-$A18),结果导入!$BN:$BU,8,0),""),IF($H$35="导入版",IF($A18&amp;":"&amp;IFERROR(VLOOKUP((INT((ROW()-5)/9)*9+4+COLUMN()-5)*8-(8-$A18),结果导入!$BN:$BU,8,0),"")=$A18&amp;":","",$A18&amp;":"&amp;VLOOKUP((INT((ROW()-5)/9)*9+4+COLUMN()-5)*8-(8-$A18),结果导入!$BN:$BU,8,0))))),IF($U$3="第五场",IF(OR($H$35="",$H$35="请选择版本"),"",IF($H$35="打印版",IFERROR(VLOOKUP((INT((ROW()-5)/9)*9+4+COLUMN()-5)*8-(8-$A18),结果导入!$CN:$CU,8,0),""),IF($H$35="导入版",IF($A18&amp;":"&amp;IFERROR(VLOOKUP((INT((ROW()-5)/9)*9+4+COLUMN()-5)*8-(8-$A18),结果导入!$CN:$CU,8,0),"")=$A18&amp;":","",$A18&amp;":"&amp;VLOOKUP((INT((ROW()-5)/9)*9+4+COLUMN()-5)*8-(8-$A18),结果导入!$CN:$CU,8,0))))),IF($U$3="第六场",IF(OR($H$35="",$H$35="请选择版本"),"",IF($H$35="打印版",IFERROR(VLOOKUP((INT((ROW()-5)/9)*9+4+COLUMN()-5)*8-(8-$A18),结果导入!$DN:$DU,8,0),""),IF($H$35="导入版",IF($A18&amp;":"&amp;IFERROR(VLOOKUP((INT((ROW()-5)/9)*9+4+COLUMN()-5)*8-(8-$A18),结果导入!$DN:$DU,8,0),"")=$A18&amp;":","",$A18&amp;":"&amp;VLOOKUP((INT((ROW()-5)/9)*9+4+COLUMN()-5)*8-(8-$A18),结果导入!$DN:$DU,8,0))))),IF($U$3="第七场",IF(OR($H$35="",$H$35="请选择版本"),"",IF($H$35="打印版",IFERROR(VLOOKUP((INT((ROW()-5)/9)*9+4+COLUMN()-5)*8-(8-$A18),结果导入!$EN:$EU,8,0),""),IF($H$35="导入版",IF($A18&amp;":"&amp;IFERROR(VLOOKUP((INT((ROW()-5)/9)*9+4+COLUMN()-5)*8-(8-$A18),结果导入!$EN:$EU,8,0),"")=$A18&amp;":","",$A18&amp;":"&amp;VLOOKUP((INT((ROW()-5)/9)*9+4+COLUMN()-5)*8-(8-$A18),结果导入!$EN:$EU,8,0))))),IF($U$3="第八场",IF(OR($H$35="",$H$35="请选择版本"),"",IF($H$35="打印版",IFERROR(VLOOKUP((INT((ROW()-5)/9)*9+4+COLUMN()-5)*8-(8-$A18),结果导入!$FN:$FU,8,0),""),IF($H$35="导入版",IF($A18&amp;":"&amp;IFERROR(VLOOKUP((INT((ROW()-5)/9)*9+4+COLUMN()-5)*8-(8-$A18),结果导入!$FN:$FU,8,0),"")=$A18&amp;":","",$A18&amp;":"&amp;VLOOKUP((INT((ROW()-5)/9)*9+4+COLUMN()-5)*8-(8-$A18),结果导入!$FN:$FU,8,0))))),IF($U$3="第九场",IF(OR($H$35="",$H$35="请选择版本"),"",IF($H$35="打印版",IFERROR(VLOOKUP((INT((ROW()-5)/9)*9+4+COLUMN()-5)*8-(8-$A18),结果导入!$GN:$GU,8,0),""),IF($H$35="导入版",IF($A18&amp;":"&amp;IFERROR(VLOOKUP((INT((ROW()-5)/9)*9+4+COLUMN()-5)*8-(8-$A18),结果导入!$GN:$GU,8,0),"")=$A18&amp;":","",$A18&amp;":"&amp;VLOOKUP((INT((ROW()-5)/9)*9+4+COLUMN()-5)*8-(8-$A18),结果导入!$GN:$GU,8,0)))))))))))))))</f>
        <v/>
      </c>
      <c r="K18" s="50">
        <v>4</v>
      </c>
      <c r="L18" s="50">
        <f t="shared" si="1"/>
        <v>4</v>
      </c>
      <c r="M18" s="51" t="str">
        <f ca="1" t="shared" si="2"/>
        <v/>
      </c>
      <c r="N18" s="52" t="str">
        <f ca="1" t="shared" si="3"/>
        <v/>
      </c>
      <c r="O18" s="52" t="str">
        <f ca="1" t="shared" si="4"/>
        <v/>
      </c>
      <c r="P18" s="52" t="str">
        <f ca="1" t="shared" si="5"/>
        <v/>
      </c>
      <c r="Q18" s="52" t="str">
        <f ca="1" t="shared" si="6"/>
        <v/>
      </c>
      <c r="R18" s="52" t="str">
        <f ca="1" t="shared" si="7"/>
        <v/>
      </c>
      <c r="S18" s="52" t="str">
        <f ca="1" t="shared" si="8"/>
        <v/>
      </c>
      <c r="T18" s="52" t="str">
        <f ca="1" t="shared" si="9"/>
        <v/>
      </c>
      <c r="U18" s="52" t="str">
        <f ca="1" t="shared" si="10"/>
        <v/>
      </c>
      <c r="V18" s="50">
        <f t="shared" si="11"/>
        <v>4</v>
      </c>
    </row>
    <row r="19" s="40" customFormat="1" ht="15" spans="1:22">
      <c r="A19" s="50">
        <v>5</v>
      </c>
      <c r="B19" s="51" t="str">
        <f ca="1">IF($U$3="","",IF($U$3="第一场",IF(OR($H$35="",$H$35="请选择版本"),"",IF($H$35="打印版",IFERROR(VLOOKUP((INT((ROW()-5)/9)*9+4+COLUMN()-5)*8-(8-$A19),选手操作!$Q:$R,2,0),""),IF($H$35="导入版",IF($A19&amp;":"&amp;IFERROR(VLOOKUP((INT((ROW()-5)/9)*9+4+COLUMN()-5)*8-(8-$A19),选手操作!$Q:$R,2,0),"")=$A19&amp;":","",$A19&amp;":"&amp;VLOOKUP((INT((ROW()-5)/9)*9+4+COLUMN()-5)*8-(8-$A19),选手操作!$Q:$R,2,0))))),IF($U$3="第二场",IF(OR($H$35="",$H$35="请选择版本"),"",IF($H$35="打印版",IFERROR(VLOOKUP((INT((ROW()-5)/9)*9+4+COLUMN()-5)*8-(8-$A19),结果导入!$N:$U,8,0),""),IF($H$35="导入版",IF($A19&amp;":"&amp;IFERROR(VLOOKUP((INT((ROW()-5)/9)*9+4+COLUMN()-5)*8-(8-$A19),结果导入!$N:$U,8,0),"")=$A19&amp;":","",$A19&amp;":"&amp;VLOOKUP((INT((ROW()-5)/9)*9+4+COLUMN()-5)*8-(8-$A19),结果导入!$N:$U,8,0))))),IF($U$3="第三场",IF(OR($H$35="",$H$35="请选择版本"),"",IF($H$35="打印版",IFERROR(VLOOKUP((INT((ROW()-5)/9)*9+4+COLUMN()-5)*8-(8-$A19),结果导入!$AN:$AU,8,0),""),IF($H$35="导入版",IF($A19&amp;":"&amp;IFERROR(VLOOKUP((INT((ROW()-5)/9)*9+4+COLUMN()-5)*8-(8-$A19),结果导入!$AN:$AU,8,0),"")=$A19&amp;":","",$A19&amp;":"&amp;VLOOKUP((INT((ROW()-5)/9)*9+4+COLUMN()-5)*8-(8-$A19),结果导入!$AN:$AU,8,0))))),IF($U$3="第四场",IF(OR($H$35="",$H$35="请选择版本"),"",IF($H$35="打印版",IFERROR(VLOOKUP((INT((ROW()-5)/9)*9+4+COLUMN()-5)*8-(8-$A19),结果导入!$BN:$BU,8,0),""),IF($H$35="导入版",IF($A19&amp;":"&amp;IFERROR(VLOOKUP((INT((ROW()-5)/9)*9+4+COLUMN()-5)*8-(8-$A19),结果导入!$BN:$BU,8,0),"")=$A19&amp;":","",$A19&amp;":"&amp;VLOOKUP((INT((ROW()-5)/9)*9+4+COLUMN()-5)*8-(8-$A19),结果导入!$BN:$BU,8,0))))),IF($U$3="第五场",IF(OR($H$35="",$H$35="请选择版本"),"",IF($H$35="打印版",IFERROR(VLOOKUP((INT((ROW()-5)/9)*9+4+COLUMN()-5)*8-(8-$A19),结果导入!$CN:$CU,8,0),""),IF($H$35="导入版",IF($A19&amp;":"&amp;IFERROR(VLOOKUP((INT((ROW()-5)/9)*9+4+COLUMN()-5)*8-(8-$A19),结果导入!$CN:$CU,8,0),"")=$A19&amp;":","",$A19&amp;":"&amp;VLOOKUP((INT((ROW()-5)/9)*9+4+COLUMN()-5)*8-(8-$A19),结果导入!$CN:$CU,8,0))))),IF($U$3="第六场",IF(OR($H$35="",$H$35="请选择版本"),"",IF($H$35="打印版",IFERROR(VLOOKUP((INT((ROW()-5)/9)*9+4+COLUMN()-5)*8-(8-$A19),结果导入!$DN:$DU,8,0),""),IF($H$35="导入版",IF($A19&amp;":"&amp;IFERROR(VLOOKUP((INT((ROW()-5)/9)*9+4+COLUMN()-5)*8-(8-$A19),结果导入!$DN:$DU,8,0),"")=$A19&amp;":","",$A19&amp;":"&amp;VLOOKUP((INT((ROW()-5)/9)*9+4+COLUMN()-5)*8-(8-$A19),结果导入!$DN:$DU,8,0))))),IF($U$3="第七场",IF(OR($H$35="",$H$35="请选择版本"),"",IF($H$35="打印版",IFERROR(VLOOKUP((INT((ROW()-5)/9)*9+4+COLUMN()-5)*8-(8-$A19),结果导入!$EN:$EU,8,0),""),IF($H$35="导入版",IF($A19&amp;":"&amp;IFERROR(VLOOKUP((INT((ROW()-5)/9)*9+4+COLUMN()-5)*8-(8-$A19),结果导入!$EN:$EU,8,0),"")=$A19&amp;":","",$A19&amp;":"&amp;VLOOKUP((INT((ROW()-5)/9)*9+4+COLUMN()-5)*8-(8-$A19),结果导入!$EN:$EU,8,0))))),IF($U$3="第八场",IF(OR($H$35="",$H$35="请选择版本"),"",IF($H$35="打印版",IFERROR(VLOOKUP((INT((ROW()-5)/9)*9+4+COLUMN()-5)*8-(8-$A19),结果导入!$FN:$FU,8,0),""),IF($H$35="导入版",IF($A19&amp;":"&amp;IFERROR(VLOOKUP((INT((ROW()-5)/9)*9+4+COLUMN()-5)*8-(8-$A19),结果导入!$FN:$FU,8,0),"")=$A19&amp;":","",$A19&amp;":"&amp;VLOOKUP((INT((ROW()-5)/9)*9+4+COLUMN()-5)*8-(8-$A19),结果导入!$FN:$FU,8,0))))),IF($U$3="第九场",IF(OR($H$35="",$H$35="请选择版本"),"",IF($H$35="打印版",IFERROR(VLOOKUP((INT((ROW()-5)/9)*9+4+COLUMN()-5)*8-(8-$A19),结果导入!$GN:$GU,8,0),""),IF($H$35="导入版",IF($A19&amp;":"&amp;IFERROR(VLOOKUP((INT((ROW()-5)/9)*9+4+COLUMN()-5)*8-(8-$A19),结果导入!$GN:$GU,8,0),"")=$A19&amp;":","",$A19&amp;":"&amp;VLOOKUP((INT((ROW()-5)/9)*9+4+COLUMN()-5)*8-(8-$A19),结果导入!$GN:$GU,8,0)))))))))))))))</f>
        <v/>
      </c>
      <c r="C19" s="52" t="str">
        <f ca="1">IF($U$3="","",IF($U$3="第一场",IF(OR($H$35="",$H$35="请选择版本"),"",IF($H$35="打印版",IFERROR(VLOOKUP((INT((ROW()-5)/9)*9+4+COLUMN()-5)*8-(8-$A19),选手操作!$Q:$R,2,0),""),IF($H$35="导入版",IF($A19&amp;":"&amp;IFERROR(VLOOKUP((INT((ROW()-5)/9)*9+4+COLUMN()-5)*8-(8-$A19),选手操作!$Q:$R,2,0),"")=$A19&amp;":","",$A19&amp;":"&amp;VLOOKUP((INT((ROW()-5)/9)*9+4+COLUMN()-5)*8-(8-$A19),选手操作!$Q:$R,2,0))))),IF($U$3="第二场",IF(OR($H$35="",$H$35="请选择版本"),"",IF($H$35="打印版",IFERROR(VLOOKUP((INT((ROW()-5)/9)*9+4+COLUMN()-5)*8-(8-$A19),结果导入!$N:$U,8,0),""),IF($H$35="导入版",IF($A19&amp;":"&amp;IFERROR(VLOOKUP((INT((ROW()-5)/9)*9+4+COLUMN()-5)*8-(8-$A19),结果导入!$N:$U,8,0),"")=$A19&amp;":","",$A19&amp;":"&amp;VLOOKUP((INT((ROW()-5)/9)*9+4+COLUMN()-5)*8-(8-$A19),结果导入!$N:$U,8,0))))),IF($U$3="第三场",IF(OR($H$35="",$H$35="请选择版本"),"",IF($H$35="打印版",IFERROR(VLOOKUP((INT((ROW()-5)/9)*9+4+COLUMN()-5)*8-(8-$A19),结果导入!$AN:$AU,8,0),""),IF($H$35="导入版",IF($A19&amp;":"&amp;IFERROR(VLOOKUP((INT((ROW()-5)/9)*9+4+COLUMN()-5)*8-(8-$A19),结果导入!$AN:$AU,8,0),"")=$A19&amp;":","",$A19&amp;":"&amp;VLOOKUP((INT((ROW()-5)/9)*9+4+COLUMN()-5)*8-(8-$A19),结果导入!$AN:$AU,8,0))))),IF($U$3="第四场",IF(OR($H$35="",$H$35="请选择版本"),"",IF($H$35="打印版",IFERROR(VLOOKUP((INT((ROW()-5)/9)*9+4+COLUMN()-5)*8-(8-$A19),结果导入!$BN:$BU,8,0),""),IF($H$35="导入版",IF($A19&amp;":"&amp;IFERROR(VLOOKUP((INT((ROW()-5)/9)*9+4+COLUMN()-5)*8-(8-$A19),结果导入!$BN:$BU,8,0),"")=$A19&amp;":","",$A19&amp;":"&amp;VLOOKUP((INT((ROW()-5)/9)*9+4+COLUMN()-5)*8-(8-$A19),结果导入!$BN:$BU,8,0))))),IF($U$3="第五场",IF(OR($H$35="",$H$35="请选择版本"),"",IF($H$35="打印版",IFERROR(VLOOKUP((INT((ROW()-5)/9)*9+4+COLUMN()-5)*8-(8-$A19),结果导入!$CN:$CU,8,0),""),IF($H$35="导入版",IF($A19&amp;":"&amp;IFERROR(VLOOKUP((INT((ROW()-5)/9)*9+4+COLUMN()-5)*8-(8-$A19),结果导入!$CN:$CU,8,0),"")=$A19&amp;":","",$A19&amp;":"&amp;VLOOKUP((INT((ROW()-5)/9)*9+4+COLUMN()-5)*8-(8-$A19),结果导入!$CN:$CU,8,0))))),IF($U$3="第六场",IF(OR($H$35="",$H$35="请选择版本"),"",IF($H$35="打印版",IFERROR(VLOOKUP((INT((ROW()-5)/9)*9+4+COLUMN()-5)*8-(8-$A19),结果导入!$DN:$DU,8,0),""),IF($H$35="导入版",IF($A19&amp;":"&amp;IFERROR(VLOOKUP((INT((ROW()-5)/9)*9+4+COLUMN()-5)*8-(8-$A19),结果导入!$DN:$DU,8,0),"")=$A19&amp;":","",$A19&amp;":"&amp;VLOOKUP((INT((ROW()-5)/9)*9+4+COLUMN()-5)*8-(8-$A19),结果导入!$DN:$DU,8,0))))),IF($U$3="第七场",IF(OR($H$35="",$H$35="请选择版本"),"",IF($H$35="打印版",IFERROR(VLOOKUP((INT((ROW()-5)/9)*9+4+COLUMN()-5)*8-(8-$A19),结果导入!$EN:$EU,8,0),""),IF($H$35="导入版",IF($A19&amp;":"&amp;IFERROR(VLOOKUP((INT((ROW()-5)/9)*9+4+COLUMN()-5)*8-(8-$A19),结果导入!$EN:$EU,8,0),"")=$A19&amp;":","",$A19&amp;":"&amp;VLOOKUP((INT((ROW()-5)/9)*9+4+COLUMN()-5)*8-(8-$A19),结果导入!$EN:$EU,8,0))))),IF($U$3="第八场",IF(OR($H$35="",$H$35="请选择版本"),"",IF($H$35="打印版",IFERROR(VLOOKUP((INT((ROW()-5)/9)*9+4+COLUMN()-5)*8-(8-$A19),结果导入!$FN:$FU,8,0),""),IF($H$35="导入版",IF($A19&amp;":"&amp;IFERROR(VLOOKUP((INT((ROW()-5)/9)*9+4+COLUMN()-5)*8-(8-$A19),结果导入!$FN:$FU,8,0),"")=$A19&amp;":","",$A19&amp;":"&amp;VLOOKUP((INT((ROW()-5)/9)*9+4+COLUMN()-5)*8-(8-$A19),结果导入!$FN:$FU,8,0))))),IF($U$3="第九场",IF(OR($H$35="",$H$35="请选择版本"),"",IF($H$35="打印版",IFERROR(VLOOKUP((INT((ROW()-5)/9)*9+4+COLUMN()-5)*8-(8-$A19),结果导入!$GN:$GU,8,0),""),IF($H$35="导入版",IF($A19&amp;":"&amp;IFERROR(VLOOKUP((INT((ROW()-5)/9)*9+4+COLUMN()-5)*8-(8-$A19),结果导入!$GN:$GU,8,0),"")=$A19&amp;":","",$A19&amp;":"&amp;VLOOKUP((INT((ROW()-5)/9)*9+4+COLUMN()-5)*8-(8-$A19),结果导入!$GN:$GU,8,0)))))))))))))))</f>
        <v/>
      </c>
      <c r="D19" s="52" t="str">
        <f ca="1">IF($U$3="","",IF($U$3="第一场",IF(OR($H$35="",$H$35="请选择版本"),"",IF($H$35="打印版",IFERROR(VLOOKUP((INT((ROW()-5)/9)*9+4+COLUMN()-5)*8-(8-$A19),选手操作!$Q:$R,2,0),""),IF($H$35="导入版",IF($A19&amp;":"&amp;IFERROR(VLOOKUP((INT((ROW()-5)/9)*9+4+COLUMN()-5)*8-(8-$A19),选手操作!$Q:$R,2,0),"")=$A19&amp;":","",$A19&amp;":"&amp;VLOOKUP((INT((ROW()-5)/9)*9+4+COLUMN()-5)*8-(8-$A19),选手操作!$Q:$R,2,0))))),IF($U$3="第二场",IF(OR($H$35="",$H$35="请选择版本"),"",IF($H$35="打印版",IFERROR(VLOOKUP((INT((ROW()-5)/9)*9+4+COLUMN()-5)*8-(8-$A19),结果导入!$N:$U,8,0),""),IF($H$35="导入版",IF($A19&amp;":"&amp;IFERROR(VLOOKUP((INT((ROW()-5)/9)*9+4+COLUMN()-5)*8-(8-$A19),结果导入!$N:$U,8,0),"")=$A19&amp;":","",$A19&amp;":"&amp;VLOOKUP((INT((ROW()-5)/9)*9+4+COLUMN()-5)*8-(8-$A19),结果导入!$N:$U,8,0))))),IF($U$3="第三场",IF(OR($H$35="",$H$35="请选择版本"),"",IF($H$35="打印版",IFERROR(VLOOKUP((INT((ROW()-5)/9)*9+4+COLUMN()-5)*8-(8-$A19),结果导入!$AN:$AU,8,0),""),IF($H$35="导入版",IF($A19&amp;":"&amp;IFERROR(VLOOKUP((INT((ROW()-5)/9)*9+4+COLUMN()-5)*8-(8-$A19),结果导入!$AN:$AU,8,0),"")=$A19&amp;":","",$A19&amp;":"&amp;VLOOKUP((INT((ROW()-5)/9)*9+4+COLUMN()-5)*8-(8-$A19),结果导入!$AN:$AU,8,0))))),IF($U$3="第四场",IF(OR($H$35="",$H$35="请选择版本"),"",IF($H$35="打印版",IFERROR(VLOOKUP((INT((ROW()-5)/9)*9+4+COLUMN()-5)*8-(8-$A19),结果导入!$BN:$BU,8,0),""),IF($H$35="导入版",IF($A19&amp;":"&amp;IFERROR(VLOOKUP((INT((ROW()-5)/9)*9+4+COLUMN()-5)*8-(8-$A19),结果导入!$BN:$BU,8,0),"")=$A19&amp;":","",$A19&amp;":"&amp;VLOOKUP((INT((ROW()-5)/9)*9+4+COLUMN()-5)*8-(8-$A19),结果导入!$BN:$BU,8,0))))),IF($U$3="第五场",IF(OR($H$35="",$H$35="请选择版本"),"",IF($H$35="打印版",IFERROR(VLOOKUP((INT((ROW()-5)/9)*9+4+COLUMN()-5)*8-(8-$A19),结果导入!$CN:$CU,8,0),""),IF($H$35="导入版",IF($A19&amp;":"&amp;IFERROR(VLOOKUP((INT((ROW()-5)/9)*9+4+COLUMN()-5)*8-(8-$A19),结果导入!$CN:$CU,8,0),"")=$A19&amp;":","",$A19&amp;":"&amp;VLOOKUP((INT((ROW()-5)/9)*9+4+COLUMN()-5)*8-(8-$A19),结果导入!$CN:$CU,8,0))))),IF($U$3="第六场",IF(OR($H$35="",$H$35="请选择版本"),"",IF($H$35="打印版",IFERROR(VLOOKUP((INT((ROW()-5)/9)*9+4+COLUMN()-5)*8-(8-$A19),结果导入!$DN:$DU,8,0),""),IF($H$35="导入版",IF($A19&amp;":"&amp;IFERROR(VLOOKUP((INT((ROW()-5)/9)*9+4+COLUMN()-5)*8-(8-$A19),结果导入!$DN:$DU,8,0),"")=$A19&amp;":","",$A19&amp;":"&amp;VLOOKUP((INT((ROW()-5)/9)*9+4+COLUMN()-5)*8-(8-$A19),结果导入!$DN:$DU,8,0))))),IF($U$3="第七场",IF(OR($H$35="",$H$35="请选择版本"),"",IF($H$35="打印版",IFERROR(VLOOKUP((INT((ROW()-5)/9)*9+4+COLUMN()-5)*8-(8-$A19),结果导入!$EN:$EU,8,0),""),IF($H$35="导入版",IF($A19&amp;":"&amp;IFERROR(VLOOKUP((INT((ROW()-5)/9)*9+4+COLUMN()-5)*8-(8-$A19),结果导入!$EN:$EU,8,0),"")=$A19&amp;":","",$A19&amp;":"&amp;VLOOKUP((INT((ROW()-5)/9)*9+4+COLUMN()-5)*8-(8-$A19),结果导入!$EN:$EU,8,0))))),IF($U$3="第八场",IF(OR($H$35="",$H$35="请选择版本"),"",IF($H$35="打印版",IFERROR(VLOOKUP((INT((ROW()-5)/9)*9+4+COLUMN()-5)*8-(8-$A19),结果导入!$FN:$FU,8,0),""),IF($H$35="导入版",IF($A19&amp;":"&amp;IFERROR(VLOOKUP((INT((ROW()-5)/9)*9+4+COLUMN()-5)*8-(8-$A19),结果导入!$FN:$FU,8,0),"")=$A19&amp;":","",$A19&amp;":"&amp;VLOOKUP((INT((ROW()-5)/9)*9+4+COLUMN()-5)*8-(8-$A19),结果导入!$FN:$FU,8,0))))),IF($U$3="第九场",IF(OR($H$35="",$H$35="请选择版本"),"",IF($H$35="打印版",IFERROR(VLOOKUP((INT((ROW()-5)/9)*9+4+COLUMN()-5)*8-(8-$A19),结果导入!$GN:$GU,8,0),""),IF($H$35="导入版",IF($A19&amp;":"&amp;IFERROR(VLOOKUP((INT((ROW()-5)/9)*9+4+COLUMN()-5)*8-(8-$A19),结果导入!$GN:$GU,8,0),"")=$A19&amp;":","",$A19&amp;":"&amp;VLOOKUP((INT((ROW()-5)/9)*9+4+COLUMN()-5)*8-(8-$A19),结果导入!$GN:$GU,8,0)))))))))))))))</f>
        <v/>
      </c>
      <c r="E19" s="52" t="str">
        <f ca="1">IF($U$3="","",IF($U$3="第一场",IF(OR($H$35="",$H$35="请选择版本"),"",IF($H$35="打印版",IFERROR(VLOOKUP((INT((ROW()-5)/9)*9+4+COLUMN()-5)*8-(8-$A19),选手操作!$Q:$R,2,0),""),IF($H$35="导入版",IF($A19&amp;":"&amp;IFERROR(VLOOKUP((INT((ROW()-5)/9)*9+4+COLUMN()-5)*8-(8-$A19),选手操作!$Q:$R,2,0),"")=$A19&amp;":","",$A19&amp;":"&amp;VLOOKUP((INT((ROW()-5)/9)*9+4+COLUMN()-5)*8-(8-$A19),选手操作!$Q:$R,2,0))))),IF($U$3="第二场",IF(OR($H$35="",$H$35="请选择版本"),"",IF($H$35="打印版",IFERROR(VLOOKUP((INT((ROW()-5)/9)*9+4+COLUMN()-5)*8-(8-$A19),结果导入!$N:$U,8,0),""),IF($H$35="导入版",IF($A19&amp;":"&amp;IFERROR(VLOOKUP((INT((ROW()-5)/9)*9+4+COLUMN()-5)*8-(8-$A19),结果导入!$N:$U,8,0),"")=$A19&amp;":","",$A19&amp;":"&amp;VLOOKUP((INT((ROW()-5)/9)*9+4+COLUMN()-5)*8-(8-$A19),结果导入!$N:$U,8,0))))),IF($U$3="第三场",IF(OR($H$35="",$H$35="请选择版本"),"",IF($H$35="打印版",IFERROR(VLOOKUP((INT((ROW()-5)/9)*9+4+COLUMN()-5)*8-(8-$A19),结果导入!$AN:$AU,8,0),""),IF($H$35="导入版",IF($A19&amp;":"&amp;IFERROR(VLOOKUP((INT((ROW()-5)/9)*9+4+COLUMN()-5)*8-(8-$A19),结果导入!$AN:$AU,8,0),"")=$A19&amp;":","",$A19&amp;":"&amp;VLOOKUP((INT((ROW()-5)/9)*9+4+COLUMN()-5)*8-(8-$A19),结果导入!$AN:$AU,8,0))))),IF($U$3="第四场",IF(OR($H$35="",$H$35="请选择版本"),"",IF($H$35="打印版",IFERROR(VLOOKUP((INT((ROW()-5)/9)*9+4+COLUMN()-5)*8-(8-$A19),结果导入!$BN:$BU,8,0),""),IF($H$35="导入版",IF($A19&amp;":"&amp;IFERROR(VLOOKUP((INT((ROW()-5)/9)*9+4+COLUMN()-5)*8-(8-$A19),结果导入!$BN:$BU,8,0),"")=$A19&amp;":","",$A19&amp;":"&amp;VLOOKUP((INT((ROW()-5)/9)*9+4+COLUMN()-5)*8-(8-$A19),结果导入!$BN:$BU,8,0))))),IF($U$3="第五场",IF(OR($H$35="",$H$35="请选择版本"),"",IF($H$35="打印版",IFERROR(VLOOKUP((INT((ROW()-5)/9)*9+4+COLUMN()-5)*8-(8-$A19),结果导入!$CN:$CU,8,0),""),IF($H$35="导入版",IF($A19&amp;":"&amp;IFERROR(VLOOKUP((INT((ROW()-5)/9)*9+4+COLUMN()-5)*8-(8-$A19),结果导入!$CN:$CU,8,0),"")=$A19&amp;":","",$A19&amp;":"&amp;VLOOKUP((INT((ROW()-5)/9)*9+4+COLUMN()-5)*8-(8-$A19),结果导入!$CN:$CU,8,0))))),IF($U$3="第六场",IF(OR($H$35="",$H$35="请选择版本"),"",IF($H$35="打印版",IFERROR(VLOOKUP((INT((ROW()-5)/9)*9+4+COLUMN()-5)*8-(8-$A19),结果导入!$DN:$DU,8,0),""),IF($H$35="导入版",IF($A19&amp;":"&amp;IFERROR(VLOOKUP((INT((ROW()-5)/9)*9+4+COLUMN()-5)*8-(8-$A19),结果导入!$DN:$DU,8,0),"")=$A19&amp;":","",$A19&amp;":"&amp;VLOOKUP((INT((ROW()-5)/9)*9+4+COLUMN()-5)*8-(8-$A19),结果导入!$DN:$DU,8,0))))),IF($U$3="第七场",IF(OR($H$35="",$H$35="请选择版本"),"",IF($H$35="打印版",IFERROR(VLOOKUP((INT((ROW()-5)/9)*9+4+COLUMN()-5)*8-(8-$A19),结果导入!$EN:$EU,8,0),""),IF($H$35="导入版",IF($A19&amp;":"&amp;IFERROR(VLOOKUP((INT((ROW()-5)/9)*9+4+COLUMN()-5)*8-(8-$A19),结果导入!$EN:$EU,8,0),"")=$A19&amp;":","",$A19&amp;":"&amp;VLOOKUP((INT((ROW()-5)/9)*9+4+COLUMN()-5)*8-(8-$A19),结果导入!$EN:$EU,8,0))))),IF($U$3="第八场",IF(OR($H$35="",$H$35="请选择版本"),"",IF($H$35="打印版",IFERROR(VLOOKUP((INT((ROW()-5)/9)*9+4+COLUMN()-5)*8-(8-$A19),结果导入!$FN:$FU,8,0),""),IF($H$35="导入版",IF($A19&amp;":"&amp;IFERROR(VLOOKUP((INT((ROW()-5)/9)*9+4+COLUMN()-5)*8-(8-$A19),结果导入!$FN:$FU,8,0),"")=$A19&amp;":","",$A19&amp;":"&amp;VLOOKUP((INT((ROW()-5)/9)*9+4+COLUMN()-5)*8-(8-$A19),结果导入!$FN:$FU,8,0))))),IF($U$3="第九场",IF(OR($H$35="",$H$35="请选择版本"),"",IF($H$35="打印版",IFERROR(VLOOKUP((INT((ROW()-5)/9)*9+4+COLUMN()-5)*8-(8-$A19),结果导入!$GN:$GU,8,0),""),IF($H$35="导入版",IF($A19&amp;":"&amp;IFERROR(VLOOKUP((INT((ROW()-5)/9)*9+4+COLUMN()-5)*8-(8-$A19),结果导入!$GN:$GU,8,0),"")=$A19&amp;":","",$A19&amp;":"&amp;VLOOKUP((INT((ROW()-5)/9)*9+4+COLUMN()-5)*8-(8-$A19),结果导入!$GN:$GU,8,0)))))))))))))))</f>
        <v/>
      </c>
      <c r="F19" s="52" t="str">
        <f ca="1">IF($U$3="","",IF($U$3="第一场",IF(OR($H$35="",$H$35="请选择版本"),"",IF($H$35="打印版",IFERROR(VLOOKUP((INT((ROW()-5)/9)*9+4+COLUMN()-5)*8-(8-$A19),选手操作!$Q:$R,2,0),""),IF($H$35="导入版",IF($A19&amp;":"&amp;IFERROR(VLOOKUP((INT((ROW()-5)/9)*9+4+COLUMN()-5)*8-(8-$A19),选手操作!$Q:$R,2,0),"")=$A19&amp;":","",$A19&amp;":"&amp;VLOOKUP((INT((ROW()-5)/9)*9+4+COLUMN()-5)*8-(8-$A19),选手操作!$Q:$R,2,0))))),IF($U$3="第二场",IF(OR($H$35="",$H$35="请选择版本"),"",IF($H$35="打印版",IFERROR(VLOOKUP((INT((ROW()-5)/9)*9+4+COLUMN()-5)*8-(8-$A19),结果导入!$N:$U,8,0),""),IF($H$35="导入版",IF($A19&amp;":"&amp;IFERROR(VLOOKUP((INT((ROW()-5)/9)*9+4+COLUMN()-5)*8-(8-$A19),结果导入!$N:$U,8,0),"")=$A19&amp;":","",$A19&amp;":"&amp;VLOOKUP((INT((ROW()-5)/9)*9+4+COLUMN()-5)*8-(8-$A19),结果导入!$N:$U,8,0))))),IF($U$3="第三场",IF(OR($H$35="",$H$35="请选择版本"),"",IF($H$35="打印版",IFERROR(VLOOKUP((INT((ROW()-5)/9)*9+4+COLUMN()-5)*8-(8-$A19),结果导入!$AN:$AU,8,0),""),IF($H$35="导入版",IF($A19&amp;":"&amp;IFERROR(VLOOKUP((INT((ROW()-5)/9)*9+4+COLUMN()-5)*8-(8-$A19),结果导入!$AN:$AU,8,0),"")=$A19&amp;":","",$A19&amp;":"&amp;VLOOKUP((INT((ROW()-5)/9)*9+4+COLUMN()-5)*8-(8-$A19),结果导入!$AN:$AU,8,0))))),IF($U$3="第四场",IF(OR($H$35="",$H$35="请选择版本"),"",IF($H$35="打印版",IFERROR(VLOOKUP((INT((ROW()-5)/9)*9+4+COLUMN()-5)*8-(8-$A19),结果导入!$BN:$BU,8,0),""),IF($H$35="导入版",IF($A19&amp;":"&amp;IFERROR(VLOOKUP((INT((ROW()-5)/9)*9+4+COLUMN()-5)*8-(8-$A19),结果导入!$BN:$BU,8,0),"")=$A19&amp;":","",$A19&amp;":"&amp;VLOOKUP((INT((ROW()-5)/9)*9+4+COLUMN()-5)*8-(8-$A19),结果导入!$BN:$BU,8,0))))),IF($U$3="第五场",IF(OR($H$35="",$H$35="请选择版本"),"",IF($H$35="打印版",IFERROR(VLOOKUP((INT((ROW()-5)/9)*9+4+COLUMN()-5)*8-(8-$A19),结果导入!$CN:$CU,8,0),""),IF($H$35="导入版",IF($A19&amp;":"&amp;IFERROR(VLOOKUP((INT((ROW()-5)/9)*9+4+COLUMN()-5)*8-(8-$A19),结果导入!$CN:$CU,8,0),"")=$A19&amp;":","",$A19&amp;":"&amp;VLOOKUP((INT((ROW()-5)/9)*9+4+COLUMN()-5)*8-(8-$A19),结果导入!$CN:$CU,8,0))))),IF($U$3="第六场",IF(OR($H$35="",$H$35="请选择版本"),"",IF($H$35="打印版",IFERROR(VLOOKUP((INT((ROW()-5)/9)*9+4+COLUMN()-5)*8-(8-$A19),结果导入!$DN:$DU,8,0),""),IF($H$35="导入版",IF($A19&amp;":"&amp;IFERROR(VLOOKUP((INT((ROW()-5)/9)*9+4+COLUMN()-5)*8-(8-$A19),结果导入!$DN:$DU,8,0),"")=$A19&amp;":","",$A19&amp;":"&amp;VLOOKUP((INT((ROW()-5)/9)*9+4+COLUMN()-5)*8-(8-$A19),结果导入!$DN:$DU,8,0))))),IF($U$3="第七场",IF(OR($H$35="",$H$35="请选择版本"),"",IF($H$35="打印版",IFERROR(VLOOKUP((INT((ROW()-5)/9)*9+4+COLUMN()-5)*8-(8-$A19),结果导入!$EN:$EU,8,0),""),IF($H$35="导入版",IF($A19&amp;":"&amp;IFERROR(VLOOKUP((INT((ROW()-5)/9)*9+4+COLUMN()-5)*8-(8-$A19),结果导入!$EN:$EU,8,0),"")=$A19&amp;":","",$A19&amp;":"&amp;VLOOKUP((INT((ROW()-5)/9)*9+4+COLUMN()-5)*8-(8-$A19),结果导入!$EN:$EU,8,0))))),IF($U$3="第八场",IF(OR($H$35="",$H$35="请选择版本"),"",IF($H$35="打印版",IFERROR(VLOOKUP((INT((ROW()-5)/9)*9+4+COLUMN()-5)*8-(8-$A19),结果导入!$FN:$FU,8,0),""),IF($H$35="导入版",IF($A19&amp;":"&amp;IFERROR(VLOOKUP((INT((ROW()-5)/9)*9+4+COLUMN()-5)*8-(8-$A19),结果导入!$FN:$FU,8,0),"")=$A19&amp;":","",$A19&amp;":"&amp;VLOOKUP((INT((ROW()-5)/9)*9+4+COLUMN()-5)*8-(8-$A19),结果导入!$FN:$FU,8,0))))),IF($U$3="第九场",IF(OR($H$35="",$H$35="请选择版本"),"",IF($H$35="打印版",IFERROR(VLOOKUP((INT((ROW()-5)/9)*9+4+COLUMN()-5)*8-(8-$A19),结果导入!$GN:$GU,8,0),""),IF($H$35="导入版",IF($A19&amp;":"&amp;IFERROR(VLOOKUP((INT((ROW()-5)/9)*9+4+COLUMN()-5)*8-(8-$A19),结果导入!$GN:$GU,8,0),"")=$A19&amp;":","",$A19&amp;":"&amp;VLOOKUP((INT((ROW()-5)/9)*9+4+COLUMN()-5)*8-(8-$A19),结果导入!$GN:$GU,8,0)))))))))))))))</f>
        <v/>
      </c>
      <c r="G19" s="52" t="str">
        <f ca="1">IF($U$3="","",IF($U$3="第一场",IF(OR($H$35="",$H$35="请选择版本"),"",IF($H$35="打印版",IFERROR(VLOOKUP((INT((ROW()-5)/9)*9+4+COLUMN()-5)*8-(8-$A19),选手操作!$Q:$R,2,0),""),IF($H$35="导入版",IF($A19&amp;":"&amp;IFERROR(VLOOKUP((INT((ROW()-5)/9)*9+4+COLUMN()-5)*8-(8-$A19),选手操作!$Q:$R,2,0),"")=$A19&amp;":","",$A19&amp;":"&amp;VLOOKUP((INT((ROW()-5)/9)*9+4+COLUMN()-5)*8-(8-$A19),选手操作!$Q:$R,2,0))))),IF($U$3="第二场",IF(OR($H$35="",$H$35="请选择版本"),"",IF($H$35="打印版",IFERROR(VLOOKUP((INT((ROW()-5)/9)*9+4+COLUMN()-5)*8-(8-$A19),结果导入!$N:$U,8,0),""),IF($H$35="导入版",IF($A19&amp;":"&amp;IFERROR(VLOOKUP((INT((ROW()-5)/9)*9+4+COLUMN()-5)*8-(8-$A19),结果导入!$N:$U,8,0),"")=$A19&amp;":","",$A19&amp;":"&amp;VLOOKUP((INT((ROW()-5)/9)*9+4+COLUMN()-5)*8-(8-$A19),结果导入!$N:$U,8,0))))),IF($U$3="第三场",IF(OR($H$35="",$H$35="请选择版本"),"",IF($H$35="打印版",IFERROR(VLOOKUP((INT((ROW()-5)/9)*9+4+COLUMN()-5)*8-(8-$A19),结果导入!$AN:$AU,8,0),""),IF($H$35="导入版",IF($A19&amp;":"&amp;IFERROR(VLOOKUP((INT((ROW()-5)/9)*9+4+COLUMN()-5)*8-(8-$A19),结果导入!$AN:$AU,8,0),"")=$A19&amp;":","",$A19&amp;":"&amp;VLOOKUP((INT((ROW()-5)/9)*9+4+COLUMN()-5)*8-(8-$A19),结果导入!$AN:$AU,8,0))))),IF($U$3="第四场",IF(OR($H$35="",$H$35="请选择版本"),"",IF($H$35="打印版",IFERROR(VLOOKUP((INT((ROW()-5)/9)*9+4+COLUMN()-5)*8-(8-$A19),结果导入!$BN:$BU,8,0),""),IF($H$35="导入版",IF($A19&amp;":"&amp;IFERROR(VLOOKUP((INT((ROW()-5)/9)*9+4+COLUMN()-5)*8-(8-$A19),结果导入!$BN:$BU,8,0),"")=$A19&amp;":","",$A19&amp;":"&amp;VLOOKUP((INT((ROW()-5)/9)*9+4+COLUMN()-5)*8-(8-$A19),结果导入!$BN:$BU,8,0))))),IF($U$3="第五场",IF(OR($H$35="",$H$35="请选择版本"),"",IF($H$35="打印版",IFERROR(VLOOKUP((INT((ROW()-5)/9)*9+4+COLUMN()-5)*8-(8-$A19),结果导入!$CN:$CU,8,0),""),IF($H$35="导入版",IF($A19&amp;":"&amp;IFERROR(VLOOKUP((INT((ROW()-5)/9)*9+4+COLUMN()-5)*8-(8-$A19),结果导入!$CN:$CU,8,0),"")=$A19&amp;":","",$A19&amp;":"&amp;VLOOKUP((INT((ROW()-5)/9)*9+4+COLUMN()-5)*8-(8-$A19),结果导入!$CN:$CU,8,0))))),IF($U$3="第六场",IF(OR($H$35="",$H$35="请选择版本"),"",IF($H$35="打印版",IFERROR(VLOOKUP((INT((ROW()-5)/9)*9+4+COLUMN()-5)*8-(8-$A19),结果导入!$DN:$DU,8,0),""),IF($H$35="导入版",IF($A19&amp;":"&amp;IFERROR(VLOOKUP((INT((ROW()-5)/9)*9+4+COLUMN()-5)*8-(8-$A19),结果导入!$DN:$DU,8,0),"")=$A19&amp;":","",$A19&amp;":"&amp;VLOOKUP((INT((ROW()-5)/9)*9+4+COLUMN()-5)*8-(8-$A19),结果导入!$DN:$DU,8,0))))),IF($U$3="第七场",IF(OR($H$35="",$H$35="请选择版本"),"",IF($H$35="打印版",IFERROR(VLOOKUP((INT((ROW()-5)/9)*9+4+COLUMN()-5)*8-(8-$A19),结果导入!$EN:$EU,8,0),""),IF($H$35="导入版",IF($A19&amp;":"&amp;IFERROR(VLOOKUP((INT((ROW()-5)/9)*9+4+COLUMN()-5)*8-(8-$A19),结果导入!$EN:$EU,8,0),"")=$A19&amp;":","",$A19&amp;":"&amp;VLOOKUP((INT((ROW()-5)/9)*9+4+COLUMN()-5)*8-(8-$A19),结果导入!$EN:$EU,8,0))))),IF($U$3="第八场",IF(OR($H$35="",$H$35="请选择版本"),"",IF($H$35="打印版",IFERROR(VLOOKUP((INT((ROW()-5)/9)*9+4+COLUMN()-5)*8-(8-$A19),结果导入!$FN:$FU,8,0),""),IF($H$35="导入版",IF($A19&amp;":"&amp;IFERROR(VLOOKUP((INT((ROW()-5)/9)*9+4+COLUMN()-5)*8-(8-$A19),结果导入!$FN:$FU,8,0),"")=$A19&amp;":","",$A19&amp;":"&amp;VLOOKUP((INT((ROW()-5)/9)*9+4+COLUMN()-5)*8-(8-$A19),结果导入!$FN:$FU,8,0))))),IF($U$3="第九场",IF(OR($H$35="",$H$35="请选择版本"),"",IF($H$35="打印版",IFERROR(VLOOKUP((INT((ROW()-5)/9)*9+4+COLUMN()-5)*8-(8-$A19),结果导入!$GN:$GU,8,0),""),IF($H$35="导入版",IF($A19&amp;":"&amp;IFERROR(VLOOKUP((INT((ROW()-5)/9)*9+4+COLUMN()-5)*8-(8-$A19),结果导入!$GN:$GU,8,0),"")=$A19&amp;":","",$A19&amp;":"&amp;VLOOKUP((INT((ROW()-5)/9)*9+4+COLUMN()-5)*8-(8-$A19),结果导入!$GN:$GU,8,0)))))))))))))))</f>
        <v/>
      </c>
      <c r="H19" s="52" t="str">
        <f ca="1">IF($U$3="","",IF($U$3="第一场",IF(OR($H$35="",$H$35="请选择版本"),"",IF($H$35="打印版",IFERROR(VLOOKUP((INT((ROW()-5)/9)*9+4+COLUMN()-5)*8-(8-$A19),选手操作!$Q:$R,2,0),""),IF($H$35="导入版",IF($A19&amp;":"&amp;IFERROR(VLOOKUP((INT((ROW()-5)/9)*9+4+COLUMN()-5)*8-(8-$A19),选手操作!$Q:$R,2,0),"")=$A19&amp;":","",$A19&amp;":"&amp;VLOOKUP((INT((ROW()-5)/9)*9+4+COLUMN()-5)*8-(8-$A19),选手操作!$Q:$R,2,0))))),IF($U$3="第二场",IF(OR($H$35="",$H$35="请选择版本"),"",IF($H$35="打印版",IFERROR(VLOOKUP((INT((ROW()-5)/9)*9+4+COLUMN()-5)*8-(8-$A19),结果导入!$N:$U,8,0),""),IF($H$35="导入版",IF($A19&amp;":"&amp;IFERROR(VLOOKUP((INT((ROW()-5)/9)*9+4+COLUMN()-5)*8-(8-$A19),结果导入!$N:$U,8,0),"")=$A19&amp;":","",$A19&amp;":"&amp;VLOOKUP((INT((ROW()-5)/9)*9+4+COLUMN()-5)*8-(8-$A19),结果导入!$N:$U,8,0))))),IF($U$3="第三场",IF(OR($H$35="",$H$35="请选择版本"),"",IF($H$35="打印版",IFERROR(VLOOKUP((INT((ROW()-5)/9)*9+4+COLUMN()-5)*8-(8-$A19),结果导入!$AN:$AU,8,0),""),IF($H$35="导入版",IF($A19&amp;":"&amp;IFERROR(VLOOKUP((INT((ROW()-5)/9)*9+4+COLUMN()-5)*8-(8-$A19),结果导入!$AN:$AU,8,0),"")=$A19&amp;":","",$A19&amp;":"&amp;VLOOKUP((INT((ROW()-5)/9)*9+4+COLUMN()-5)*8-(8-$A19),结果导入!$AN:$AU,8,0))))),IF($U$3="第四场",IF(OR($H$35="",$H$35="请选择版本"),"",IF($H$35="打印版",IFERROR(VLOOKUP((INT((ROW()-5)/9)*9+4+COLUMN()-5)*8-(8-$A19),结果导入!$BN:$BU,8,0),""),IF($H$35="导入版",IF($A19&amp;":"&amp;IFERROR(VLOOKUP((INT((ROW()-5)/9)*9+4+COLUMN()-5)*8-(8-$A19),结果导入!$BN:$BU,8,0),"")=$A19&amp;":","",$A19&amp;":"&amp;VLOOKUP((INT((ROW()-5)/9)*9+4+COLUMN()-5)*8-(8-$A19),结果导入!$BN:$BU,8,0))))),IF($U$3="第五场",IF(OR($H$35="",$H$35="请选择版本"),"",IF($H$35="打印版",IFERROR(VLOOKUP((INT((ROW()-5)/9)*9+4+COLUMN()-5)*8-(8-$A19),结果导入!$CN:$CU,8,0),""),IF($H$35="导入版",IF($A19&amp;":"&amp;IFERROR(VLOOKUP((INT((ROW()-5)/9)*9+4+COLUMN()-5)*8-(8-$A19),结果导入!$CN:$CU,8,0),"")=$A19&amp;":","",$A19&amp;":"&amp;VLOOKUP((INT((ROW()-5)/9)*9+4+COLUMN()-5)*8-(8-$A19),结果导入!$CN:$CU,8,0))))),IF($U$3="第六场",IF(OR($H$35="",$H$35="请选择版本"),"",IF($H$35="打印版",IFERROR(VLOOKUP((INT((ROW()-5)/9)*9+4+COLUMN()-5)*8-(8-$A19),结果导入!$DN:$DU,8,0),""),IF($H$35="导入版",IF($A19&amp;":"&amp;IFERROR(VLOOKUP((INT((ROW()-5)/9)*9+4+COLUMN()-5)*8-(8-$A19),结果导入!$DN:$DU,8,0),"")=$A19&amp;":","",$A19&amp;":"&amp;VLOOKUP((INT((ROW()-5)/9)*9+4+COLUMN()-5)*8-(8-$A19),结果导入!$DN:$DU,8,0))))),IF($U$3="第七场",IF(OR($H$35="",$H$35="请选择版本"),"",IF($H$35="打印版",IFERROR(VLOOKUP((INT((ROW()-5)/9)*9+4+COLUMN()-5)*8-(8-$A19),结果导入!$EN:$EU,8,0),""),IF($H$35="导入版",IF($A19&amp;":"&amp;IFERROR(VLOOKUP((INT((ROW()-5)/9)*9+4+COLUMN()-5)*8-(8-$A19),结果导入!$EN:$EU,8,0),"")=$A19&amp;":","",$A19&amp;":"&amp;VLOOKUP((INT((ROW()-5)/9)*9+4+COLUMN()-5)*8-(8-$A19),结果导入!$EN:$EU,8,0))))),IF($U$3="第八场",IF(OR($H$35="",$H$35="请选择版本"),"",IF($H$35="打印版",IFERROR(VLOOKUP((INT((ROW()-5)/9)*9+4+COLUMN()-5)*8-(8-$A19),结果导入!$FN:$FU,8,0),""),IF($H$35="导入版",IF($A19&amp;":"&amp;IFERROR(VLOOKUP((INT((ROW()-5)/9)*9+4+COLUMN()-5)*8-(8-$A19),结果导入!$FN:$FU,8,0),"")=$A19&amp;":","",$A19&amp;":"&amp;VLOOKUP((INT((ROW()-5)/9)*9+4+COLUMN()-5)*8-(8-$A19),结果导入!$FN:$FU,8,0))))),IF($U$3="第九场",IF(OR($H$35="",$H$35="请选择版本"),"",IF($H$35="打印版",IFERROR(VLOOKUP((INT((ROW()-5)/9)*9+4+COLUMN()-5)*8-(8-$A19),结果导入!$GN:$GU,8,0),""),IF($H$35="导入版",IF($A19&amp;":"&amp;IFERROR(VLOOKUP((INT((ROW()-5)/9)*9+4+COLUMN()-5)*8-(8-$A19),结果导入!$GN:$GU,8,0),"")=$A19&amp;":","",$A19&amp;":"&amp;VLOOKUP((INT((ROW()-5)/9)*9+4+COLUMN()-5)*8-(8-$A19),结果导入!$GN:$GU,8,0)))))))))))))))</f>
        <v/>
      </c>
      <c r="I19" s="52" t="str">
        <f ca="1">IF($U$3="","",IF($U$3="第一场",IF(OR($H$35="",$H$35="请选择版本"),"",IF($H$35="打印版",IFERROR(VLOOKUP((INT((ROW()-5)/9)*9+4+COLUMN()-5)*8-(8-$A19),选手操作!$Q:$R,2,0),""),IF($H$35="导入版",IF($A19&amp;":"&amp;IFERROR(VLOOKUP((INT((ROW()-5)/9)*9+4+COLUMN()-5)*8-(8-$A19),选手操作!$Q:$R,2,0),"")=$A19&amp;":","",$A19&amp;":"&amp;VLOOKUP((INT((ROW()-5)/9)*9+4+COLUMN()-5)*8-(8-$A19),选手操作!$Q:$R,2,0))))),IF($U$3="第二场",IF(OR($H$35="",$H$35="请选择版本"),"",IF($H$35="打印版",IFERROR(VLOOKUP((INT((ROW()-5)/9)*9+4+COLUMN()-5)*8-(8-$A19),结果导入!$N:$U,8,0),""),IF($H$35="导入版",IF($A19&amp;":"&amp;IFERROR(VLOOKUP((INT((ROW()-5)/9)*9+4+COLUMN()-5)*8-(8-$A19),结果导入!$N:$U,8,0),"")=$A19&amp;":","",$A19&amp;":"&amp;VLOOKUP((INT((ROW()-5)/9)*9+4+COLUMN()-5)*8-(8-$A19),结果导入!$N:$U,8,0))))),IF($U$3="第三场",IF(OR($H$35="",$H$35="请选择版本"),"",IF($H$35="打印版",IFERROR(VLOOKUP((INT((ROW()-5)/9)*9+4+COLUMN()-5)*8-(8-$A19),结果导入!$AN:$AU,8,0),""),IF($H$35="导入版",IF($A19&amp;":"&amp;IFERROR(VLOOKUP((INT((ROW()-5)/9)*9+4+COLUMN()-5)*8-(8-$A19),结果导入!$AN:$AU,8,0),"")=$A19&amp;":","",$A19&amp;":"&amp;VLOOKUP((INT((ROW()-5)/9)*9+4+COLUMN()-5)*8-(8-$A19),结果导入!$AN:$AU,8,0))))),IF($U$3="第四场",IF(OR($H$35="",$H$35="请选择版本"),"",IF($H$35="打印版",IFERROR(VLOOKUP((INT((ROW()-5)/9)*9+4+COLUMN()-5)*8-(8-$A19),结果导入!$BN:$BU,8,0),""),IF($H$35="导入版",IF($A19&amp;":"&amp;IFERROR(VLOOKUP((INT((ROW()-5)/9)*9+4+COLUMN()-5)*8-(8-$A19),结果导入!$BN:$BU,8,0),"")=$A19&amp;":","",$A19&amp;":"&amp;VLOOKUP((INT((ROW()-5)/9)*9+4+COLUMN()-5)*8-(8-$A19),结果导入!$BN:$BU,8,0))))),IF($U$3="第五场",IF(OR($H$35="",$H$35="请选择版本"),"",IF($H$35="打印版",IFERROR(VLOOKUP((INT((ROW()-5)/9)*9+4+COLUMN()-5)*8-(8-$A19),结果导入!$CN:$CU,8,0),""),IF($H$35="导入版",IF($A19&amp;":"&amp;IFERROR(VLOOKUP((INT((ROW()-5)/9)*9+4+COLUMN()-5)*8-(8-$A19),结果导入!$CN:$CU,8,0),"")=$A19&amp;":","",$A19&amp;":"&amp;VLOOKUP((INT((ROW()-5)/9)*9+4+COLUMN()-5)*8-(8-$A19),结果导入!$CN:$CU,8,0))))),IF($U$3="第六场",IF(OR($H$35="",$H$35="请选择版本"),"",IF($H$35="打印版",IFERROR(VLOOKUP((INT((ROW()-5)/9)*9+4+COLUMN()-5)*8-(8-$A19),结果导入!$DN:$DU,8,0),""),IF($H$35="导入版",IF($A19&amp;":"&amp;IFERROR(VLOOKUP((INT((ROW()-5)/9)*9+4+COLUMN()-5)*8-(8-$A19),结果导入!$DN:$DU,8,0),"")=$A19&amp;":","",$A19&amp;":"&amp;VLOOKUP((INT((ROW()-5)/9)*9+4+COLUMN()-5)*8-(8-$A19),结果导入!$DN:$DU,8,0))))),IF($U$3="第七场",IF(OR($H$35="",$H$35="请选择版本"),"",IF($H$35="打印版",IFERROR(VLOOKUP((INT((ROW()-5)/9)*9+4+COLUMN()-5)*8-(8-$A19),结果导入!$EN:$EU,8,0),""),IF($H$35="导入版",IF($A19&amp;":"&amp;IFERROR(VLOOKUP((INT((ROW()-5)/9)*9+4+COLUMN()-5)*8-(8-$A19),结果导入!$EN:$EU,8,0),"")=$A19&amp;":","",$A19&amp;":"&amp;VLOOKUP((INT((ROW()-5)/9)*9+4+COLUMN()-5)*8-(8-$A19),结果导入!$EN:$EU,8,0))))),IF($U$3="第八场",IF(OR($H$35="",$H$35="请选择版本"),"",IF($H$35="打印版",IFERROR(VLOOKUP((INT((ROW()-5)/9)*9+4+COLUMN()-5)*8-(8-$A19),结果导入!$FN:$FU,8,0),""),IF($H$35="导入版",IF($A19&amp;":"&amp;IFERROR(VLOOKUP((INT((ROW()-5)/9)*9+4+COLUMN()-5)*8-(8-$A19),结果导入!$FN:$FU,8,0),"")=$A19&amp;":","",$A19&amp;":"&amp;VLOOKUP((INT((ROW()-5)/9)*9+4+COLUMN()-5)*8-(8-$A19),结果导入!$FN:$FU,8,0))))),IF($U$3="第九场",IF(OR($H$35="",$H$35="请选择版本"),"",IF($H$35="打印版",IFERROR(VLOOKUP((INT((ROW()-5)/9)*9+4+COLUMN()-5)*8-(8-$A19),结果导入!$GN:$GU,8,0),""),IF($H$35="导入版",IF($A19&amp;":"&amp;IFERROR(VLOOKUP((INT((ROW()-5)/9)*9+4+COLUMN()-5)*8-(8-$A19),结果导入!$GN:$GU,8,0),"")=$A19&amp;":","",$A19&amp;":"&amp;VLOOKUP((INT((ROW()-5)/9)*9+4+COLUMN()-5)*8-(8-$A19),结果导入!$GN:$GU,8,0)))))))))))))))</f>
        <v/>
      </c>
      <c r="J19" s="52" t="str">
        <f ca="1">IF($U$3="","",IF($U$3="第一场",IF(OR($H$35="",$H$35="请选择版本"),"",IF($H$35="打印版",IFERROR(VLOOKUP((INT((ROW()-5)/9)*9+4+COLUMN()-5)*8-(8-$A19),选手操作!$Q:$R,2,0),""),IF($H$35="导入版",IF($A19&amp;":"&amp;IFERROR(VLOOKUP((INT((ROW()-5)/9)*9+4+COLUMN()-5)*8-(8-$A19),选手操作!$Q:$R,2,0),"")=$A19&amp;":","",$A19&amp;":"&amp;VLOOKUP((INT((ROW()-5)/9)*9+4+COLUMN()-5)*8-(8-$A19),选手操作!$Q:$R,2,0))))),IF($U$3="第二场",IF(OR($H$35="",$H$35="请选择版本"),"",IF($H$35="打印版",IFERROR(VLOOKUP((INT((ROW()-5)/9)*9+4+COLUMN()-5)*8-(8-$A19),结果导入!$N:$U,8,0),""),IF($H$35="导入版",IF($A19&amp;":"&amp;IFERROR(VLOOKUP((INT((ROW()-5)/9)*9+4+COLUMN()-5)*8-(8-$A19),结果导入!$N:$U,8,0),"")=$A19&amp;":","",$A19&amp;":"&amp;VLOOKUP((INT((ROW()-5)/9)*9+4+COLUMN()-5)*8-(8-$A19),结果导入!$N:$U,8,0))))),IF($U$3="第三场",IF(OR($H$35="",$H$35="请选择版本"),"",IF($H$35="打印版",IFERROR(VLOOKUP((INT((ROW()-5)/9)*9+4+COLUMN()-5)*8-(8-$A19),结果导入!$AN:$AU,8,0),""),IF($H$35="导入版",IF($A19&amp;":"&amp;IFERROR(VLOOKUP((INT((ROW()-5)/9)*9+4+COLUMN()-5)*8-(8-$A19),结果导入!$AN:$AU,8,0),"")=$A19&amp;":","",$A19&amp;":"&amp;VLOOKUP((INT((ROW()-5)/9)*9+4+COLUMN()-5)*8-(8-$A19),结果导入!$AN:$AU,8,0))))),IF($U$3="第四场",IF(OR($H$35="",$H$35="请选择版本"),"",IF($H$35="打印版",IFERROR(VLOOKUP((INT((ROW()-5)/9)*9+4+COLUMN()-5)*8-(8-$A19),结果导入!$BN:$BU,8,0),""),IF($H$35="导入版",IF($A19&amp;":"&amp;IFERROR(VLOOKUP((INT((ROW()-5)/9)*9+4+COLUMN()-5)*8-(8-$A19),结果导入!$BN:$BU,8,0),"")=$A19&amp;":","",$A19&amp;":"&amp;VLOOKUP((INT((ROW()-5)/9)*9+4+COLUMN()-5)*8-(8-$A19),结果导入!$BN:$BU,8,0))))),IF($U$3="第五场",IF(OR($H$35="",$H$35="请选择版本"),"",IF($H$35="打印版",IFERROR(VLOOKUP((INT((ROW()-5)/9)*9+4+COLUMN()-5)*8-(8-$A19),结果导入!$CN:$CU,8,0),""),IF($H$35="导入版",IF($A19&amp;":"&amp;IFERROR(VLOOKUP((INT((ROW()-5)/9)*9+4+COLUMN()-5)*8-(8-$A19),结果导入!$CN:$CU,8,0),"")=$A19&amp;":","",$A19&amp;":"&amp;VLOOKUP((INT((ROW()-5)/9)*9+4+COLUMN()-5)*8-(8-$A19),结果导入!$CN:$CU,8,0))))),IF($U$3="第六场",IF(OR($H$35="",$H$35="请选择版本"),"",IF($H$35="打印版",IFERROR(VLOOKUP((INT((ROW()-5)/9)*9+4+COLUMN()-5)*8-(8-$A19),结果导入!$DN:$DU,8,0),""),IF($H$35="导入版",IF($A19&amp;":"&amp;IFERROR(VLOOKUP((INT((ROW()-5)/9)*9+4+COLUMN()-5)*8-(8-$A19),结果导入!$DN:$DU,8,0),"")=$A19&amp;":","",$A19&amp;":"&amp;VLOOKUP((INT((ROW()-5)/9)*9+4+COLUMN()-5)*8-(8-$A19),结果导入!$DN:$DU,8,0))))),IF($U$3="第七场",IF(OR($H$35="",$H$35="请选择版本"),"",IF($H$35="打印版",IFERROR(VLOOKUP((INT((ROW()-5)/9)*9+4+COLUMN()-5)*8-(8-$A19),结果导入!$EN:$EU,8,0),""),IF($H$35="导入版",IF($A19&amp;":"&amp;IFERROR(VLOOKUP((INT((ROW()-5)/9)*9+4+COLUMN()-5)*8-(8-$A19),结果导入!$EN:$EU,8,0),"")=$A19&amp;":","",$A19&amp;":"&amp;VLOOKUP((INT((ROW()-5)/9)*9+4+COLUMN()-5)*8-(8-$A19),结果导入!$EN:$EU,8,0))))),IF($U$3="第八场",IF(OR($H$35="",$H$35="请选择版本"),"",IF($H$35="打印版",IFERROR(VLOOKUP((INT((ROW()-5)/9)*9+4+COLUMN()-5)*8-(8-$A19),结果导入!$FN:$FU,8,0),""),IF($H$35="导入版",IF($A19&amp;":"&amp;IFERROR(VLOOKUP((INT((ROW()-5)/9)*9+4+COLUMN()-5)*8-(8-$A19),结果导入!$FN:$FU,8,0),"")=$A19&amp;":","",$A19&amp;":"&amp;VLOOKUP((INT((ROW()-5)/9)*9+4+COLUMN()-5)*8-(8-$A19),结果导入!$FN:$FU,8,0))))),IF($U$3="第九场",IF(OR($H$35="",$H$35="请选择版本"),"",IF($H$35="打印版",IFERROR(VLOOKUP((INT((ROW()-5)/9)*9+4+COLUMN()-5)*8-(8-$A19),结果导入!$GN:$GU,8,0),""),IF($H$35="导入版",IF($A19&amp;":"&amp;IFERROR(VLOOKUP((INT((ROW()-5)/9)*9+4+COLUMN()-5)*8-(8-$A19),结果导入!$GN:$GU,8,0),"")=$A19&amp;":","",$A19&amp;":"&amp;VLOOKUP((INT((ROW()-5)/9)*9+4+COLUMN()-5)*8-(8-$A19),结果导入!$GN:$GU,8,0)))))))))))))))</f>
        <v/>
      </c>
      <c r="K19" s="50">
        <v>5</v>
      </c>
      <c r="L19" s="50">
        <f t="shared" si="1"/>
        <v>5</v>
      </c>
      <c r="M19" s="51" t="str">
        <f ca="1" t="shared" si="2"/>
        <v/>
      </c>
      <c r="N19" s="52" t="str">
        <f ca="1" t="shared" si="3"/>
        <v/>
      </c>
      <c r="O19" s="52" t="str">
        <f ca="1" t="shared" si="4"/>
        <v/>
      </c>
      <c r="P19" s="52" t="str">
        <f ca="1" t="shared" si="5"/>
        <v/>
      </c>
      <c r="Q19" s="52" t="str">
        <f ca="1" t="shared" si="6"/>
        <v/>
      </c>
      <c r="R19" s="52" t="str">
        <f ca="1" t="shared" si="7"/>
        <v/>
      </c>
      <c r="S19" s="52" t="str">
        <f ca="1" t="shared" si="8"/>
        <v/>
      </c>
      <c r="T19" s="52" t="str">
        <f ca="1" t="shared" si="9"/>
        <v/>
      </c>
      <c r="U19" s="52" t="str">
        <f ca="1" t="shared" si="10"/>
        <v/>
      </c>
      <c r="V19" s="50">
        <f t="shared" si="11"/>
        <v>5</v>
      </c>
    </row>
    <row r="20" s="40" customFormat="1" ht="15" spans="1:22">
      <c r="A20" s="50">
        <v>6</v>
      </c>
      <c r="B20" s="51" t="str">
        <f ca="1">IF($U$3="","",IF($U$3="第一场",IF(OR($H$35="",$H$35="请选择版本"),"",IF($H$35="打印版",IFERROR(VLOOKUP((INT((ROW()-5)/9)*9+4+COLUMN()-5)*8-(8-$A20),选手操作!$Q:$R,2,0),""),IF($H$35="导入版",IF($A20&amp;":"&amp;IFERROR(VLOOKUP((INT((ROW()-5)/9)*9+4+COLUMN()-5)*8-(8-$A20),选手操作!$Q:$R,2,0),"")=$A20&amp;":","",$A20&amp;":"&amp;VLOOKUP((INT((ROW()-5)/9)*9+4+COLUMN()-5)*8-(8-$A20),选手操作!$Q:$R,2,0))))),IF($U$3="第二场",IF(OR($H$35="",$H$35="请选择版本"),"",IF($H$35="打印版",IFERROR(VLOOKUP((INT((ROW()-5)/9)*9+4+COLUMN()-5)*8-(8-$A20),结果导入!$N:$U,8,0),""),IF($H$35="导入版",IF($A20&amp;":"&amp;IFERROR(VLOOKUP((INT((ROW()-5)/9)*9+4+COLUMN()-5)*8-(8-$A20),结果导入!$N:$U,8,0),"")=$A20&amp;":","",$A20&amp;":"&amp;VLOOKUP((INT((ROW()-5)/9)*9+4+COLUMN()-5)*8-(8-$A20),结果导入!$N:$U,8,0))))),IF($U$3="第三场",IF(OR($H$35="",$H$35="请选择版本"),"",IF($H$35="打印版",IFERROR(VLOOKUP((INT((ROW()-5)/9)*9+4+COLUMN()-5)*8-(8-$A20),结果导入!$AN:$AU,8,0),""),IF($H$35="导入版",IF($A20&amp;":"&amp;IFERROR(VLOOKUP((INT((ROW()-5)/9)*9+4+COLUMN()-5)*8-(8-$A20),结果导入!$AN:$AU,8,0),"")=$A20&amp;":","",$A20&amp;":"&amp;VLOOKUP((INT((ROW()-5)/9)*9+4+COLUMN()-5)*8-(8-$A20),结果导入!$AN:$AU,8,0))))),IF($U$3="第四场",IF(OR($H$35="",$H$35="请选择版本"),"",IF($H$35="打印版",IFERROR(VLOOKUP((INT((ROW()-5)/9)*9+4+COLUMN()-5)*8-(8-$A20),结果导入!$BN:$BU,8,0),""),IF($H$35="导入版",IF($A20&amp;":"&amp;IFERROR(VLOOKUP((INT((ROW()-5)/9)*9+4+COLUMN()-5)*8-(8-$A20),结果导入!$BN:$BU,8,0),"")=$A20&amp;":","",$A20&amp;":"&amp;VLOOKUP((INT((ROW()-5)/9)*9+4+COLUMN()-5)*8-(8-$A20),结果导入!$BN:$BU,8,0))))),IF($U$3="第五场",IF(OR($H$35="",$H$35="请选择版本"),"",IF($H$35="打印版",IFERROR(VLOOKUP((INT((ROW()-5)/9)*9+4+COLUMN()-5)*8-(8-$A20),结果导入!$CN:$CU,8,0),""),IF($H$35="导入版",IF($A20&amp;":"&amp;IFERROR(VLOOKUP((INT((ROW()-5)/9)*9+4+COLUMN()-5)*8-(8-$A20),结果导入!$CN:$CU,8,0),"")=$A20&amp;":","",$A20&amp;":"&amp;VLOOKUP((INT((ROW()-5)/9)*9+4+COLUMN()-5)*8-(8-$A20),结果导入!$CN:$CU,8,0))))),IF($U$3="第六场",IF(OR($H$35="",$H$35="请选择版本"),"",IF($H$35="打印版",IFERROR(VLOOKUP((INT((ROW()-5)/9)*9+4+COLUMN()-5)*8-(8-$A20),结果导入!$DN:$DU,8,0),""),IF($H$35="导入版",IF($A20&amp;":"&amp;IFERROR(VLOOKUP((INT((ROW()-5)/9)*9+4+COLUMN()-5)*8-(8-$A20),结果导入!$DN:$DU,8,0),"")=$A20&amp;":","",$A20&amp;":"&amp;VLOOKUP((INT((ROW()-5)/9)*9+4+COLUMN()-5)*8-(8-$A20),结果导入!$DN:$DU,8,0))))),IF($U$3="第七场",IF(OR($H$35="",$H$35="请选择版本"),"",IF($H$35="打印版",IFERROR(VLOOKUP((INT((ROW()-5)/9)*9+4+COLUMN()-5)*8-(8-$A20),结果导入!$EN:$EU,8,0),""),IF($H$35="导入版",IF($A20&amp;":"&amp;IFERROR(VLOOKUP((INT((ROW()-5)/9)*9+4+COLUMN()-5)*8-(8-$A20),结果导入!$EN:$EU,8,0),"")=$A20&amp;":","",$A20&amp;":"&amp;VLOOKUP((INT((ROW()-5)/9)*9+4+COLUMN()-5)*8-(8-$A20),结果导入!$EN:$EU,8,0))))),IF($U$3="第八场",IF(OR($H$35="",$H$35="请选择版本"),"",IF($H$35="打印版",IFERROR(VLOOKUP((INT((ROW()-5)/9)*9+4+COLUMN()-5)*8-(8-$A20),结果导入!$FN:$FU,8,0),""),IF($H$35="导入版",IF($A20&amp;":"&amp;IFERROR(VLOOKUP((INT((ROW()-5)/9)*9+4+COLUMN()-5)*8-(8-$A20),结果导入!$FN:$FU,8,0),"")=$A20&amp;":","",$A20&amp;":"&amp;VLOOKUP((INT((ROW()-5)/9)*9+4+COLUMN()-5)*8-(8-$A20),结果导入!$FN:$FU,8,0))))),IF($U$3="第九场",IF(OR($H$35="",$H$35="请选择版本"),"",IF($H$35="打印版",IFERROR(VLOOKUP((INT((ROW()-5)/9)*9+4+COLUMN()-5)*8-(8-$A20),结果导入!$GN:$GU,8,0),""),IF($H$35="导入版",IF($A20&amp;":"&amp;IFERROR(VLOOKUP((INT((ROW()-5)/9)*9+4+COLUMN()-5)*8-(8-$A20),结果导入!$GN:$GU,8,0),"")=$A20&amp;":","",$A20&amp;":"&amp;VLOOKUP((INT((ROW()-5)/9)*9+4+COLUMN()-5)*8-(8-$A20),结果导入!$GN:$GU,8,0)))))))))))))))</f>
        <v/>
      </c>
      <c r="C20" s="52" t="str">
        <f ca="1">IF($U$3="","",IF($U$3="第一场",IF(OR($H$35="",$H$35="请选择版本"),"",IF($H$35="打印版",IFERROR(VLOOKUP((INT((ROW()-5)/9)*9+4+COLUMN()-5)*8-(8-$A20),选手操作!$Q:$R,2,0),""),IF($H$35="导入版",IF($A20&amp;":"&amp;IFERROR(VLOOKUP((INT((ROW()-5)/9)*9+4+COLUMN()-5)*8-(8-$A20),选手操作!$Q:$R,2,0),"")=$A20&amp;":","",$A20&amp;":"&amp;VLOOKUP((INT((ROW()-5)/9)*9+4+COLUMN()-5)*8-(8-$A20),选手操作!$Q:$R,2,0))))),IF($U$3="第二场",IF(OR($H$35="",$H$35="请选择版本"),"",IF($H$35="打印版",IFERROR(VLOOKUP((INT((ROW()-5)/9)*9+4+COLUMN()-5)*8-(8-$A20),结果导入!$N:$U,8,0),""),IF($H$35="导入版",IF($A20&amp;":"&amp;IFERROR(VLOOKUP((INT((ROW()-5)/9)*9+4+COLUMN()-5)*8-(8-$A20),结果导入!$N:$U,8,0),"")=$A20&amp;":","",$A20&amp;":"&amp;VLOOKUP((INT((ROW()-5)/9)*9+4+COLUMN()-5)*8-(8-$A20),结果导入!$N:$U,8,0))))),IF($U$3="第三场",IF(OR($H$35="",$H$35="请选择版本"),"",IF($H$35="打印版",IFERROR(VLOOKUP((INT((ROW()-5)/9)*9+4+COLUMN()-5)*8-(8-$A20),结果导入!$AN:$AU,8,0),""),IF($H$35="导入版",IF($A20&amp;":"&amp;IFERROR(VLOOKUP((INT((ROW()-5)/9)*9+4+COLUMN()-5)*8-(8-$A20),结果导入!$AN:$AU,8,0),"")=$A20&amp;":","",$A20&amp;":"&amp;VLOOKUP((INT((ROW()-5)/9)*9+4+COLUMN()-5)*8-(8-$A20),结果导入!$AN:$AU,8,0))))),IF($U$3="第四场",IF(OR($H$35="",$H$35="请选择版本"),"",IF($H$35="打印版",IFERROR(VLOOKUP((INT((ROW()-5)/9)*9+4+COLUMN()-5)*8-(8-$A20),结果导入!$BN:$BU,8,0),""),IF($H$35="导入版",IF($A20&amp;":"&amp;IFERROR(VLOOKUP((INT((ROW()-5)/9)*9+4+COLUMN()-5)*8-(8-$A20),结果导入!$BN:$BU,8,0),"")=$A20&amp;":","",$A20&amp;":"&amp;VLOOKUP((INT((ROW()-5)/9)*9+4+COLUMN()-5)*8-(8-$A20),结果导入!$BN:$BU,8,0))))),IF($U$3="第五场",IF(OR($H$35="",$H$35="请选择版本"),"",IF($H$35="打印版",IFERROR(VLOOKUP((INT((ROW()-5)/9)*9+4+COLUMN()-5)*8-(8-$A20),结果导入!$CN:$CU,8,0),""),IF($H$35="导入版",IF($A20&amp;":"&amp;IFERROR(VLOOKUP((INT((ROW()-5)/9)*9+4+COLUMN()-5)*8-(8-$A20),结果导入!$CN:$CU,8,0),"")=$A20&amp;":","",$A20&amp;":"&amp;VLOOKUP((INT((ROW()-5)/9)*9+4+COLUMN()-5)*8-(8-$A20),结果导入!$CN:$CU,8,0))))),IF($U$3="第六场",IF(OR($H$35="",$H$35="请选择版本"),"",IF($H$35="打印版",IFERROR(VLOOKUP((INT((ROW()-5)/9)*9+4+COLUMN()-5)*8-(8-$A20),结果导入!$DN:$DU,8,0),""),IF($H$35="导入版",IF($A20&amp;":"&amp;IFERROR(VLOOKUP((INT((ROW()-5)/9)*9+4+COLUMN()-5)*8-(8-$A20),结果导入!$DN:$DU,8,0),"")=$A20&amp;":","",$A20&amp;":"&amp;VLOOKUP((INT((ROW()-5)/9)*9+4+COLUMN()-5)*8-(8-$A20),结果导入!$DN:$DU,8,0))))),IF($U$3="第七场",IF(OR($H$35="",$H$35="请选择版本"),"",IF($H$35="打印版",IFERROR(VLOOKUP((INT((ROW()-5)/9)*9+4+COLUMN()-5)*8-(8-$A20),结果导入!$EN:$EU,8,0),""),IF($H$35="导入版",IF($A20&amp;":"&amp;IFERROR(VLOOKUP((INT((ROW()-5)/9)*9+4+COLUMN()-5)*8-(8-$A20),结果导入!$EN:$EU,8,0),"")=$A20&amp;":","",$A20&amp;":"&amp;VLOOKUP((INT((ROW()-5)/9)*9+4+COLUMN()-5)*8-(8-$A20),结果导入!$EN:$EU,8,0))))),IF($U$3="第八场",IF(OR($H$35="",$H$35="请选择版本"),"",IF($H$35="打印版",IFERROR(VLOOKUP((INT((ROW()-5)/9)*9+4+COLUMN()-5)*8-(8-$A20),结果导入!$FN:$FU,8,0),""),IF($H$35="导入版",IF($A20&amp;":"&amp;IFERROR(VLOOKUP((INT((ROW()-5)/9)*9+4+COLUMN()-5)*8-(8-$A20),结果导入!$FN:$FU,8,0),"")=$A20&amp;":","",$A20&amp;":"&amp;VLOOKUP((INT((ROW()-5)/9)*9+4+COLUMN()-5)*8-(8-$A20),结果导入!$FN:$FU,8,0))))),IF($U$3="第九场",IF(OR($H$35="",$H$35="请选择版本"),"",IF($H$35="打印版",IFERROR(VLOOKUP((INT((ROW()-5)/9)*9+4+COLUMN()-5)*8-(8-$A20),结果导入!$GN:$GU,8,0),""),IF($H$35="导入版",IF($A20&amp;":"&amp;IFERROR(VLOOKUP((INT((ROW()-5)/9)*9+4+COLUMN()-5)*8-(8-$A20),结果导入!$GN:$GU,8,0),"")=$A20&amp;":","",$A20&amp;":"&amp;VLOOKUP((INT((ROW()-5)/9)*9+4+COLUMN()-5)*8-(8-$A20),结果导入!$GN:$GU,8,0)))))))))))))))</f>
        <v/>
      </c>
      <c r="D20" s="52" t="str">
        <f ca="1">IF($U$3="","",IF($U$3="第一场",IF(OR($H$35="",$H$35="请选择版本"),"",IF($H$35="打印版",IFERROR(VLOOKUP((INT((ROW()-5)/9)*9+4+COLUMN()-5)*8-(8-$A20),选手操作!$Q:$R,2,0),""),IF($H$35="导入版",IF($A20&amp;":"&amp;IFERROR(VLOOKUP((INT((ROW()-5)/9)*9+4+COLUMN()-5)*8-(8-$A20),选手操作!$Q:$R,2,0),"")=$A20&amp;":","",$A20&amp;":"&amp;VLOOKUP((INT((ROW()-5)/9)*9+4+COLUMN()-5)*8-(8-$A20),选手操作!$Q:$R,2,0))))),IF($U$3="第二场",IF(OR($H$35="",$H$35="请选择版本"),"",IF($H$35="打印版",IFERROR(VLOOKUP((INT((ROW()-5)/9)*9+4+COLUMN()-5)*8-(8-$A20),结果导入!$N:$U,8,0),""),IF($H$35="导入版",IF($A20&amp;":"&amp;IFERROR(VLOOKUP((INT((ROW()-5)/9)*9+4+COLUMN()-5)*8-(8-$A20),结果导入!$N:$U,8,0),"")=$A20&amp;":","",$A20&amp;":"&amp;VLOOKUP((INT((ROW()-5)/9)*9+4+COLUMN()-5)*8-(8-$A20),结果导入!$N:$U,8,0))))),IF($U$3="第三场",IF(OR($H$35="",$H$35="请选择版本"),"",IF($H$35="打印版",IFERROR(VLOOKUP((INT((ROW()-5)/9)*9+4+COLUMN()-5)*8-(8-$A20),结果导入!$AN:$AU,8,0),""),IF($H$35="导入版",IF($A20&amp;":"&amp;IFERROR(VLOOKUP((INT((ROW()-5)/9)*9+4+COLUMN()-5)*8-(8-$A20),结果导入!$AN:$AU,8,0),"")=$A20&amp;":","",$A20&amp;":"&amp;VLOOKUP((INT((ROW()-5)/9)*9+4+COLUMN()-5)*8-(8-$A20),结果导入!$AN:$AU,8,0))))),IF($U$3="第四场",IF(OR($H$35="",$H$35="请选择版本"),"",IF($H$35="打印版",IFERROR(VLOOKUP((INT((ROW()-5)/9)*9+4+COLUMN()-5)*8-(8-$A20),结果导入!$BN:$BU,8,0),""),IF($H$35="导入版",IF($A20&amp;":"&amp;IFERROR(VLOOKUP((INT((ROW()-5)/9)*9+4+COLUMN()-5)*8-(8-$A20),结果导入!$BN:$BU,8,0),"")=$A20&amp;":","",$A20&amp;":"&amp;VLOOKUP((INT((ROW()-5)/9)*9+4+COLUMN()-5)*8-(8-$A20),结果导入!$BN:$BU,8,0))))),IF($U$3="第五场",IF(OR($H$35="",$H$35="请选择版本"),"",IF($H$35="打印版",IFERROR(VLOOKUP((INT((ROW()-5)/9)*9+4+COLUMN()-5)*8-(8-$A20),结果导入!$CN:$CU,8,0),""),IF($H$35="导入版",IF($A20&amp;":"&amp;IFERROR(VLOOKUP((INT((ROW()-5)/9)*9+4+COLUMN()-5)*8-(8-$A20),结果导入!$CN:$CU,8,0),"")=$A20&amp;":","",$A20&amp;":"&amp;VLOOKUP((INT((ROW()-5)/9)*9+4+COLUMN()-5)*8-(8-$A20),结果导入!$CN:$CU,8,0))))),IF($U$3="第六场",IF(OR($H$35="",$H$35="请选择版本"),"",IF($H$35="打印版",IFERROR(VLOOKUP((INT((ROW()-5)/9)*9+4+COLUMN()-5)*8-(8-$A20),结果导入!$DN:$DU,8,0),""),IF($H$35="导入版",IF($A20&amp;":"&amp;IFERROR(VLOOKUP((INT((ROW()-5)/9)*9+4+COLUMN()-5)*8-(8-$A20),结果导入!$DN:$DU,8,0),"")=$A20&amp;":","",$A20&amp;":"&amp;VLOOKUP((INT((ROW()-5)/9)*9+4+COLUMN()-5)*8-(8-$A20),结果导入!$DN:$DU,8,0))))),IF($U$3="第七场",IF(OR($H$35="",$H$35="请选择版本"),"",IF($H$35="打印版",IFERROR(VLOOKUP((INT((ROW()-5)/9)*9+4+COLUMN()-5)*8-(8-$A20),结果导入!$EN:$EU,8,0),""),IF($H$35="导入版",IF($A20&amp;":"&amp;IFERROR(VLOOKUP((INT((ROW()-5)/9)*9+4+COLUMN()-5)*8-(8-$A20),结果导入!$EN:$EU,8,0),"")=$A20&amp;":","",$A20&amp;":"&amp;VLOOKUP((INT((ROW()-5)/9)*9+4+COLUMN()-5)*8-(8-$A20),结果导入!$EN:$EU,8,0))))),IF($U$3="第八场",IF(OR($H$35="",$H$35="请选择版本"),"",IF($H$35="打印版",IFERROR(VLOOKUP((INT((ROW()-5)/9)*9+4+COLUMN()-5)*8-(8-$A20),结果导入!$FN:$FU,8,0),""),IF($H$35="导入版",IF($A20&amp;":"&amp;IFERROR(VLOOKUP((INT((ROW()-5)/9)*9+4+COLUMN()-5)*8-(8-$A20),结果导入!$FN:$FU,8,0),"")=$A20&amp;":","",$A20&amp;":"&amp;VLOOKUP((INT((ROW()-5)/9)*9+4+COLUMN()-5)*8-(8-$A20),结果导入!$FN:$FU,8,0))))),IF($U$3="第九场",IF(OR($H$35="",$H$35="请选择版本"),"",IF($H$35="打印版",IFERROR(VLOOKUP((INT((ROW()-5)/9)*9+4+COLUMN()-5)*8-(8-$A20),结果导入!$GN:$GU,8,0),""),IF($H$35="导入版",IF($A20&amp;":"&amp;IFERROR(VLOOKUP((INT((ROW()-5)/9)*9+4+COLUMN()-5)*8-(8-$A20),结果导入!$GN:$GU,8,0),"")=$A20&amp;":","",$A20&amp;":"&amp;VLOOKUP((INT((ROW()-5)/9)*9+4+COLUMN()-5)*8-(8-$A20),结果导入!$GN:$GU,8,0)))))))))))))))</f>
        <v/>
      </c>
      <c r="E20" s="52" t="str">
        <f ca="1">IF($U$3="","",IF($U$3="第一场",IF(OR($H$35="",$H$35="请选择版本"),"",IF($H$35="打印版",IFERROR(VLOOKUP((INT((ROW()-5)/9)*9+4+COLUMN()-5)*8-(8-$A20),选手操作!$Q:$R,2,0),""),IF($H$35="导入版",IF($A20&amp;":"&amp;IFERROR(VLOOKUP((INT((ROW()-5)/9)*9+4+COLUMN()-5)*8-(8-$A20),选手操作!$Q:$R,2,0),"")=$A20&amp;":","",$A20&amp;":"&amp;VLOOKUP((INT((ROW()-5)/9)*9+4+COLUMN()-5)*8-(8-$A20),选手操作!$Q:$R,2,0))))),IF($U$3="第二场",IF(OR($H$35="",$H$35="请选择版本"),"",IF($H$35="打印版",IFERROR(VLOOKUP((INT((ROW()-5)/9)*9+4+COLUMN()-5)*8-(8-$A20),结果导入!$N:$U,8,0),""),IF($H$35="导入版",IF($A20&amp;":"&amp;IFERROR(VLOOKUP((INT((ROW()-5)/9)*9+4+COLUMN()-5)*8-(8-$A20),结果导入!$N:$U,8,0),"")=$A20&amp;":","",$A20&amp;":"&amp;VLOOKUP((INT((ROW()-5)/9)*9+4+COLUMN()-5)*8-(8-$A20),结果导入!$N:$U,8,0))))),IF($U$3="第三场",IF(OR($H$35="",$H$35="请选择版本"),"",IF($H$35="打印版",IFERROR(VLOOKUP((INT((ROW()-5)/9)*9+4+COLUMN()-5)*8-(8-$A20),结果导入!$AN:$AU,8,0),""),IF($H$35="导入版",IF($A20&amp;":"&amp;IFERROR(VLOOKUP((INT((ROW()-5)/9)*9+4+COLUMN()-5)*8-(8-$A20),结果导入!$AN:$AU,8,0),"")=$A20&amp;":","",$A20&amp;":"&amp;VLOOKUP((INT((ROW()-5)/9)*9+4+COLUMN()-5)*8-(8-$A20),结果导入!$AN:$AU,8,0))))),IF($U$3="第四场",IF(OR($H$35="",$H$35="请选择版本"),"",IF($H$35="打印版",IFERROR(VLOOKUP((INT((ROW()-5)/9)*9+4+COLUMN()-5)*8-(8-$A20),结果导入!$BN:$BU,8,0),""),IF($H$35="导入版",IF($A20&amp;":"&amp;IFERROR(VLOOKUP((INT((ROW()-5)/9)*9+4+COLUMN()-5)*8-(8-$A20),结果导入!$BN:$BU,8,0),"")=$A20&amp;":","",$A20&amp;":"&amp;VLOOKUP((INT((ROW()-5)/9)*9+4+COLUMN()-5)*8-(8-$A20),结果导入!$BN:$BU,8,0))))),IF($U$3="第五场",IF(OR($H$35="",$H$35="请选择版本"),"",IF($H$35="打印版",IFERROR(VLOOKUP((INT((ROW()-5)/9)*9+4+COLUMN()-5)*8-(8-$A20),结果导入!$CN:$CU,8,0),""),IF($H$35="导入版",IF($A20&amp;":"&amp;IFERROR(VLOOKUP((INT((ROW()-5)/9)*9+4+COLUMN()-5)*8-(8-$A20),结果导入!$CN:$CU,8,0),"")=$A20&amp;":","",$A20&amp;":"&amp;VLOOKUP((INT((ROW()-5)/9)*9+4+COLUMN()-5)*8-(8-$A20),结果导入!$CN:$CU,8,0))))),IF($U$3="第六场",IF(OR($H$35="",$H$35="请选择版本"),"",IF($H$35="打印版",IFERROR(VLOOKUP((INT((ROW()-5)/9)*9+4+COLUMN()-5)*8-(8-$A20),结果导入!$DN:$DU,8,0),""),IF($H$35="导入版",IF($A20&amp;":"&amp;IFERROR(VLOOKUP((INT((ROW()-5)/9)*9+4+COLUMN()-5)*8-(8-$A20),结果导入!$DN:$DU,8,0),"")=$A20&amp;":","",$A20&amp;":"&amp;VLOOKUP((INT((ROW()-5)/9)*9+4+COLUMN()-5)*8-(8-$A20),结果导入!$DN:$DU,8,0))))),IF($U$3="第七场",IF(OR($H$35="",$H$35="请选择版本"),"",IF($H$35="打印版",IFERROR(VLOOKUP((INT((ROW()-5)/9)*9+4+COLUMN()-5)*8-(8-$A20),结果导入!$EN:$EU,8,0),""),IF($H$35="导入版",IF($A20&amp;":"&amp;IFERROR(VLOOKUP((INT((ROW()-5)/9)*9+4+COLUMN()-5)*8-(8-$A20),结果导入!$EN:$EU,8,0),"")=$A20&amp;":","",$A20&amp;":"&amp;VLOOKUP((INT((ROW()-5)/9)*9+4+COLUMN()-5)*8-(8-$A20),结果导入!$EN:$EU,8,0))))),IF($U$3="第八场",IF(OR($H$35="",$H$35="请选择版本"),"",IF($H$35="打印版",IFERROR(VLOOKUP((INT((ROW()-5)/9)*9+4+COLUMN()-5)*8-(8-$A20),结果导入!$FN:$FU,8,0),""),IF($H$35="导入版",IF($A20&amp;":"&amp;IFERROR(VLOOKUP((INT((ROW()-5)/9)*9+4+COLUMN()-5)*8-(8-$A20),结果导入!$FN:$FU,8,0),"")=$A20&amp;":","",$A20&amp;":"&amp;VLOOKUP((INT((ROW()-5)/9)*9+4+COLUMN()-5)*8-(8-$A20),结果导入!$FN:$FU,8,0))))),IF($U$3="第九场",IF(OR($H$35="",$H$35="请选择版本"),"",IF($H$35="打印版",IFERROR(VLOOKUP((INT((ROW()-5)/9)*9+4+COLUMN()-5)*8-(8-$A20),结果导入!$GN:$GU,8,0),""),IF($H$35="导入版",IF($A20&amp;":"&amp;IFERROR(VLOOKUP((INT((ROW()-5)/9)*9+4+COLUMN()-5)*8-(8-$A20),结果导入!$GN:$GU,8,0),"")=$A20&amp;":","",$A20&amp;":"&amp;VLOOKUP((INT((ROW()-5)/9)*9+4+COLUMN()-5)*8-(8-$A20),结果导入!$GN:$GU,8,0)))))))))))))))</f>
        <v/>
      </c>
      <c r="F20" s="52" t="str">
        <f ca="1">IF($U$3="","",IF($U$3="第一场",IF(OR($H$35="",$H$35="请选择版本"),"",IF($H$35="打印版",IFERROR(VLOOKUP((INT((ROW()-5)/9)*9+4+COLUMN()-5)*8-(8-$A20),选手操作!$Q:$R,2,0),""),IF($H$35="导入版",IF($A20&amp;":"&amp;IFERROR(VLOOKUP((INT((ROW()-5)/9)*9+4+COLUMN()-5)*8-(8-$A20),选手操作!$Q:$R,2,0),"")=$A20&amp;":","",$A20&amp;":"&amp;VLOOKUP((INT((ROW()-5)/9)*9+4+COLUMN()-5)*8-(8-$A20),选手操作!$Q:$R,2,0))))),IF($U$3="第二场",IF(OR($H$35="",$H$35="请选择版本"),"",IF($H$35="打印版",IFERROR(VLOOKUP((INT((ROW()-5)/9)*9+4+COLUMN()-5)*8-(8-$A20),结果导入!$N:$U,8,0),""),IF($H$35="导入版",IF($A20&amp;":"&amp;IFERROR(VLOOKUP((INT((ROW()-5)/9)*9+4+COLUMN()-5)*8-(8-$A20),结果导入!$N:$U,8,0),"")=$A20&amp;":","",$A20&amp;":"&amp;VLOOKUP((INT((ROW()-5)/9)*9+4+COLUMN()-5)*8-(8-$A20),结果导入!$N:$U,8,0))))),IF($U$3="第三场",IF(OR($H$35="",$H$35="请选择版本"),"",IF($H$35="打印版",IFERROR(VLOOKUP((INT((ROW()-5)/9)*9+4+COLUMN()-5)*8-(8-$A20),结果导入!$AN:$AU,8,0),""),IF($H$35="导入版",IF($A20&amp;":"&amp;IFERROR(VLOOKUP((INT((ROW()-5)/9)*9+4+COLUMN()-5)*8-(8-$A20),结果导入!$AN:$AU,8,0),"")=$A20&amp;":","",$A20&amp;":"&amp;VLOOKUP((INT((ROW()-5)/9)*9+4+COLUMN()-5)*8-(8-$A20),结果导入!$AN:$AU,8,0))))),IF($U$3="第四场",IF(OR($H$35="",$H$35="请选择版本"),"",IF($H$35="打印版",IFERROR(VLOOKUP((INT((ROW()-5)/9)*9+4+COLUMN()-5)*8-(8-$A20),结果导入!$BN:$BU,8,0),""),IF($H$35="导入版",IF($A20&amp;":"&amp;IFERROR(VLOOKUP((INT((ROW()-5)/9)*9+4+COLUMN()-5)*8-(8-$A20),结果导入!$BN:$BU,8,0),"")=$A20&amp;":","",$A20&amp;":"&amp;VLOOKUP((INT((ROW()-5)/9)*9+4+COLUMN()-5)*8-(8-$A20),结果导入!$BN:$BU,8,0))))),IF($U$3="第五场",IF(OR($H$35="",$H$35="请选择版本"),"",IF($H$35="打印版",IFERROR(VLOOKUP((INT((ROW()-5)/9)*9+4+COLUMN()-5)*8-(8-$A20),结果导入!$CN:$CU,8,0),""),IF($H$35="导入版",IF($A20&amp;":"&amp;IFERROR(VLOOKUP((INT((ROW()-5)/9)*9+4+COLUMN()-5)*8-(8-$A20),结果导入!$CN:$CU,8,0),"")=$A20&amp;":","",$A20&amp;":"&amp;VLOOKUP((INT((ROW()-5)/9)*9+4+COLUMN()-5)*8-(8-$A20),结果导入!$CN:$CU,8,0))))),IF($U$3="第六场",IF(OR($H$35="",$H$35="请选择版本"),"",IF($H$35="打印版",IFERROR(VLOOKUP((INT((ROW()-5)/9)*9+4+COLUMN()-5)*8-(8-$A20),结果导入!$DN:$DU,8,0),""),IF($H$35="导入版",IF($A20&amp;":"&amp;IFERROR(VLOOKUP((INT((ROW()-5)/9)*9+4+COLUMN()-5)*8-(8-$A20),结果导入!$DN:$DU,8,0),"")=$A20&amp;":","",$A20&amp;":"&amp;VLOOKUP((INT((ROW()-5)/9)*9+4+COLUMN()-5)*8-(8-$A20),结果导入!$DN:$DU,8,0))))),IF($U$3="第七场",IF(OR($H$35="",$H$35="请选择版本"),"",IF($H$35="打印版",IFERROR(VLOOKUP((INT((ROW()-5)/9)*9+4+COLUMN()-5)*8-(8-$A20),结果导入!$EN:$EU,8,0),""),IF($H$35="导入版",IF($A20&amp;":"&amp;IFERROR(VLOOKUP((INT((ROW()-5)/9)*9+4+COLUMN()-5)*8-(8-$A20),结果导入!$EN:$EU,8,0),"")=$A20&amp;":","",$A20&amp;":"&amp;VLOOKUP((INT((ROW()-5)/9)*9+4+COLUMN()-5)*8-(8-$A20),结果导入!$EN:$EU,8,0))))),IF($U$3="第八场",IF(OR($H$35="",$H$35="请选择版本"),"",IF($H$35="打印版",IFERROR(VLOOKUP((INT((ROW()-5)/9)*9+4+COLUMN()-5)*8-(8-$A20),结果导入!$FN:$FU,8,0),""),IF($H$35="导入版",IF($A20&amp;":"&amp;IFERROR(VLOOKUP((INT((ROW()-5)/9)*9+4+COLUMN()-5)*8-(8-$A20),结果导入!$FN:$FU,8,0),"")=$A20&amp;":","",$A20&amp;":"&amp;VLOOKUP((INT((ROW()-5)/9)*9+4+COLUMN()-5)*8-(8-$A20),结果导入!$FN:$FU,8,0))))),IF($U$3="第九场",IF(OR($H$35="",$H$35="请选择版本"),"",IF($H$35="打印版",IFERROR(VLOOKUP((INT((ROW()-5)/9)*9+4+COLUMN()-5)*8-(8-$A20),结果导入!$GN:$GU,8,0),""),IF($H$35="导入版",IF($A20&amp;":"&amp;IFERROR(VLOOKUP((INT((ROW()-5)/9)*9+4+COLUMN()-5)*8-(8-$A20),结果导入!$GN:$GU,8,0),"")=$A20&amp;":","",$A20&amp;":"&amp;VLOOKUP((INT((ROW()-5)/9)*9+4+COLUMN()-5)*8-(8-$A20),结果导入!$GN:$GU,8,0)))))))))))))))</f>
        <v/>
      </c>
      <c r="G20" s="52" t="str">
        <f ca="1">IF($U$3="","",IF($U$3="第一场",IF(OR($H$35="",$H$35="请选择版本"),"",IF($H$35="打印版",IFERROR(VLOOKUP((INT((ROW()-5)/9)*9+4+COLUMN()-5)*8-(8-$A20),选手操作!$Q:$R,2,0),""),IF($H$35="导入版",IF($A20&amp;":"&amp;IFERROR(VLOOKUP((INT((ROW()-5)/9)*9+4+COLUMN()-5)*8-(8-$A20),选手操作!$Q:$R,2,0),"")=$A20&amp;":","",$A20&amp;":"&amp;VLOOKUP((INT((ROW()-5)/9)*9+4+COLUMN()-5)*8-(8-$A20),选手操作!$Q:$R,2,0))))),IF($U$3="第二场",IF(OR($H$35="",$H$35="请选择版本"),"",IF($H$35="打印版",IFERROR(VLOOKUP((INT((ROW()-5)/9)*9+4+COLUMN()-5)*8-(8-$A20),结果导入!$N:$U,8,0),""),IF($H$35="导入版",IF($A20&amp;":"&amp;IFERROR(VLOOKUP((INT((ROW()-5)/9)*9+4+COLUMN()-5)*8-(8-$A20),结果导入!$N:$U,8,0),"")=$A20&amp;":","",$A20&amp;":"&amp;VLOOKUP((INT((ROW()-5)/9)*9+4+COLUMN()-5)*8-(8-$A20),结果导入!$N:$U,8,0))))),IF($U$3="第三场",IF(OR($H$35="",$H$35="请选择版本"),"",IF($H$35="打印版",IFERROR(VLOOKUP((INT((ROW()-5)/9)*9+4+COLUMN()-5)*8-(8-$A20),结果导入!$AN:$AU,8,0),""),IF($H$35="导入版",IF($A20&amp;":"&amp;IFERROR(VLOOKUP((INT((ROW()-5)/9)*9+4+COLUMN()-5)*8-(8-$A20),结果导入!$AN:$AU,8,0),"")=$A20&amp;":","",$A20&amp;":"&amp;VLOOKUP((INT((ROW()-5)/9)*9+4+COLUMN()-5)*8-(8-$A20),结果导入!$AN:$AU,8,0))))),IF($U$3="第四场",IF(OR($H$35="",$H$35="请选择版本"),"",IF($H$35="打印版",IFERROR(VLOOKUP((INT((ROW()-5)/9)*9+4+COLUMN()-5)*8-(8-$A20),结果导入!$BN:$BU,8,0),""),IF($H$35="导入版",IF($A20&amp;":"&amp;IFERROR(VLOOKUP((INT((ROW()-5)/9)*9+4+COLUMN()-5)*8-(8-$A20),结果导入!$BN:$BU,8,0),"")=$A20&amp;":","",$A20&amp;":"&amp;VLOOKUP((INT((ROW()-5)/9)*9+4+COLUMN()-5)*8-(8-$A20),结果导入!$BN:$BU,8,0))))),IF($U$3="第五场",IF(OR($H$35="",$H$35="请选择版本"),"",IF($H$35="打印版",IFERROR(VLOOKUP((INT((ROW()-5)/9)*9+4+COLUMN()-5)*8-(8-$A20),结果导入!$CN:$CU,8,0),""),IF($H$35="导入版",IF($A20&amp;":"&amp;IFERROR(VLOOKUP((INT((ROW()-5)/9)*9+4+COLUMN()-5)*8-(8-$A20),结果导入!$CN:$CU,8,0),"")=$A20&amp;":","",$A20&amp;":"&amp;VLOOKUP((INT((ROW()-5)/9)*9+4+COLUMN()-5)*8-(8-$A20),结果导入!$CN:$CU,8,0))))),IF($U$3="第六场",IF(OR($H$35="",$H$35="请选择版本"),"",IF($H$35="打印版",IFERROR(VLOOKUP((INT((ROW()-5)/9)*9+4+COLUMN()-5)*8-(8-$A20),结果导入!$DN:$DU,8,0),""),IF($H$35="导入版",IF($A20&amp;":"&amp;IFERROR(VLOOKUP((INT((ROW()-5)/9)*9+4+COLUMN()-5)*8-(8-$A20),结果导入!$DN:$DU,8,0),"")=$A20&amp;":","",$A20&amp;":"&amp;VLOOKUP((INT((ROW()-5)/9)*9+4+COLUMN()-5)*8-(8-$A20),结果导入!$DN:$DU,8,0))))),IF($U$3="第七场",IF(OR($H$35="",$H$35="请选择版本"),"",IF($H$35="打印版",IFERROR(VLOOKUP((INT((ROW()-5)/9)*9+4+COLUMN()-5)*8-(8-$A20),结果导入!$EN:$EU,8,0),""),IF($H$35="导入版",IF($A20&amp;":"&amp;IFERROR(VLOOKUP((INT((ROW()-5)/9)*9+4+COLUMN()-5)*8-(8-$A20),结果导入!$EN:$EU,8,0),"")=$A20&amp;":","",$A20&amp;":"&amp;VLOOKUP((INT((ROW()-5)/9)*9+4+COLUMN()-5)*8-(8-$A20),结果导入!$EN:$EU,8,0))))),IF($U$3="第八场",IF(OR($H$35="",$H$35="请选择版本"),"",IF($H$35="打印版",IFERROR(VLOOKUP((INT((ROW()-5)/9)*9+4+COLUMN()-5)*8-(8-$A20),结果导入!$FN:$FU,8,0),""),IF($H$35="导入版",IF($A20&amp;":"&amp;IFERROR(VLOOKUP((INT((ROW()-5)/9)*9+4+COLUMN()-5)*8-(8-$A20),结果导入!$FN:$FU,8,0),"")=$A20&amp;":","",$A20&amp;":"&amp;VLOOKUP((INT((ROW()-5)/9)*9+4+COLUMN()-5)*8-(8-$A20),结果导入!$FN:$FU,8,0))))),IF($U$3="第九场",IF(OR($H$35="",$H$35="请选择版本"),"",IF($H$35="打印版",IFERROR(VLOOKUP((INT((ROW()-5)/9)*9+4+COLUMN()-5)*8-(8-$A20),结果导入!$GN:$GU,8,0),""),IF($H$35="导入版",IF($A20&amp;":"&amp;IFERROR(VLOOKUP((INT((ROW()-5)/9)*9+4+COLUMN()-5)*8-(8-$A20),结果导入!$GN:$GU,8,0),"")=$A20&amp;":","",$A20&amp;":"&amp;VLOOKUP((INT((ROW()-5)/9)*9+4+COLUMN()-5)*8-(8-$A20),结果导入!$GN:$GU,8,0)))))))))))))))</f>
        <v/>
      </c>
      <c r="H20" s="52" t="str">
        <f ca="1">IF($U$3="","",IF($U$3="第一场",IF(OR($H$35="",$H$35="请选择版本"),"",IF($H$35="打印版",IFERROR(VLOOKUP((INT((ROW()-5)/9)*9+4+COLUMN()-5)*8-(8-$A20),选手操作!$Q:$R,2,0),""),IF($H$35="导入版",IF($A20&amp;":"&amp;IFERROR(VLOOKUP((INT((ROW()-5)/9)*9+4+COLUMN()-5)*8-(8-$A20),选手操作!$Q:$R,2,0),"")=$A20&amp;":","",$A20&amp;":"&amp;VLOOKUP((INT((ROW()-5)/9)*9+4+COLUMN()-5)*8-(8-$A20),选手操作!$Q:$R,2,0))))),IF($U$3="第二场",IF(OR($H$35="",$H$35="请选择版本"),"",IF($H$35="打印版",IFERROR(VLOOKUP((INT((ROW()-5)/9)*9+4+COLUMN()-5)*8-(8-$A20),结果导入!$N:$U,8,0),""),IF($H$35="导入版",IF($A20&amp;":"&amp;IFERROR(VLOOKUP((INT((ROW()-5)/9)*9+4+COLUMN()-5)*8-(8-$A20),结果导入!$N:$U,8,0),"")=$A20&amp;":","",$A20&amp;":"&amp;VLOOKUP((INT((ROW()-5)/9)*9+4+COLUMN()-5)*8-(8-$A20),结果导入!$N:$U,8,0))))),IF($U$3="第三场",IF(OR($H$35="",$H$35="请选择版本"),"",IF($H$35="打印版",IFERROR(VLOOKUP((INT((ROW()-5)/9)*9+4+COLUMN()-5)*8-(8-$A20),结果导入!$AN:$AU,8,0),""),IF($H$35="导入版",IF($A20&amp;":"&amp;IFERROR(VLOOKUP((INT((ROW()-5)/9)*9+4+COLUMN()-5)*8-(8-$A20),结果导入!$AN:$AU,8,0),"")=$A20&amp;":","",$A20&amp;":"&amp;VLOOKUP((INT((ROW()-5)/9)*9+4+COLUMN()-5)*8-(8-$A20),结果导入!$AN:$AU,8,0))))),IF($U$3="第四场",IF(OR($H$35="",$H$35="请选择版本"),"",IF($H$35="打印版",IFERROR(VLOOKUP((INT((ROW()-5)/9)*9+4+COLUMN()-5)*8-(8-$A20),结果导入!$BN:$BU,8,0),""),IF($H$35="导入版",IF($A20&amp;":"&amp;IFERROR(VLOOKUP((INT((ROW()-5)/9)*9+4+COLUMN()-5)*8-(8-$A20),结果导入!$BN:$BU,8,0),"")=$A20&amp;":","",$A20&amp;":"&amp;VLOOKUP((INT((ROW()-5)/9)*9+4+COLUMN()-5)*8-(8-$A20),结果导入!$BN:$BU,8,0))))),IF($U$3="第五场",IF(OR($H$35="",$H$35="请选择版本"),"",IF($H$35="打印版",IFERROR(VLOOKUP((INT((ROW()-5)/9)*9+4+COLUMN()-5)*8-(8-$A20),结果导入!$CN:$CU,8,0),""),IF($H$35="导入版",IF($A20&amp;":"&amp;IFERROR(VLOOKUP((INT((ROW()-5)/9)*9+4+COLUMN()-5)*8-(8-$A20),结果导入!$CN:$CU,8,0),"")=$A20&amp;":","",$A20&amp;":"&amp;VLOOKUP((INT((ROW()-5)/9)*9+4+COLUMN()-5)*8-(8-$A20),结果导入!$CN:$CU,8,0))))),IF($U$3="第六场",IF(OR($H$35="",$H$35="请选择版本"),"",IF($H$35="打印版",IFERROR(VLOOKUP((INT((ROW()-5)/9)*9+4+COLUMN()-5)*8-(8-$A20),结果导入!$DN:$DU,8,0),""),IF($H$35="导入版",IF($A20&amp;":"&amp;IFERROR(VLOOKUP((INT((ROW()-5)/9)*9+4+COLUMN()-5)*8-(8-$A20),结果导入!$DN:$DU,8,0),"")=$A20&amp;":","",$A20&amp;":"&amp;VLOOKUP((INT((ROW()-5)/9)*9+4+COLUMN()-5)*8-(8-$A20),结果导入!$DN:$DU,8,0))))),IF($U$3="第七场",IF(OR($H$35="",$H$35="请选择版本"),"",IF($H$35="打印版",IFERROR(VLOOKUP((INT((ROW()-5)/9)*9+4+COLUMN()-5)*8-(8-$A20),结果导入!$EN:$EU,8,0),""),IF($H$35="导入版",IF($A20&amp;":"&amp;IFERROR(VLOOKUP((INT((ROW()-5)/9)*9+4+COLUMN()-5)*8-(8-$A20),结果导入!$EN:$EU,8,0),"")=$A20&amp;":","",$A20&amp;":"&amp;VLOOKUP((INT((ROW()-5)/9)*9+4+COLUMN()-5)*8-(8-$A20),结果导入!$EN:$EU,8,0))))),IF($U$3="第八场",IF(OR($H$35="",$H$35="请选择版本"),"",IF($H$35="打印版",IFERROR(VLOOKUP((INT((ROW()-5)/9)*9+4+COLUMN()-5)*8-(8-$A20),结果导入!$FN:$FU,8,0),""),IF($H$35="导入版",IF($A20&amp;":"&amp;IFERROR(VLOOKUP((INT((ROW()-5)/9)*9+4+COLUMN()-5)*8-(8-$A20),结果导入!$FN:$FU,8,0),"")=$A20&amp;":","",$A20&amp;":"&amp;VLOOKUP((INT((ROW()-5)/9)*9+4+COLUMN()-5)*8-(8-$A20),结果导入!$FN:$FU,8,0))))),IF($U$3="第九场",IF(OR($H$35="",$H$35="请选择版本"),"",IF($H$35="打印版",IFERROR(VLOOKUP((INT((ROW()-5)/9)*9+4+COLUMN()-5)*8-(8-$A20),结果导入!$GN:$GU,8,0),""),IF($H$35="导入版",IF($A20&amp;":"&amp;IFERROR(VLOOKUP((INT((ROW()-5)/9)*9+4+COLUMN()-5)*8-(8-$A20),结果导入!$GN:$GU,8,0),"")=$A20&amp;":","",$A20&amp;":"&amp;VLOOKUP((INT((ROW()-5)/9)*9+4+COLUMN()-5)*8-(8-$A20),结果导入!$GN:$GU,8,0)))))))))))))))</f>
        <v/>
      </c>
      <c r="I20" s="52" t="str">
        <f ca="1">IF($U$3="","",IF($U$3="第一场",IF(OR($H$35="",$H$35="请选择版本"),"",IF($H$35="打印版",IFERROR(VLOOKUP((INT((ROW()-5)/9)*9+4+COLUMN()-5)*8-(8-$A20),选手操作!$Q:$R,2,0),""),IF($H$35="导入版",IF($A20&amp;":"&amp;IFERROR(VLOOKUP((INT((ROW()-5)/9)*9+4+COLUMN()-5)*8-(8-$A20),选手操作!$Q:$R,2,0),"")=$A20&amp;":","",$A20&amp;":"&amp;VLOOKUP((INT((ROW()-5)/9)*9+4+COLUMN()-5)*8-(8-$A20),选手操作!$Q:$R,2,0))))),IF($U$3="第二场",IF(OR($H$35="",$H$35="请选择版本"),"",IF($H$35="打印版",IFERROR(VLOOKUP((INT((ROW()-5)/9)*9+4+COLUMN()-5)*8-(8-$A20),结果导入!$N:$U,8,0),""),IF($H$35="导入版",IF($A20&amp;":"&amp;IFERROR(VLOOKUP((INT((ROW()-5)/9)*9+4+COLUMN()-5)*8-(8-$A20),结果导入!$N:$U,8,0),"")=$A20&amp;":","",$A20&amp;":"&amp;VLOOKUP((INT((ROW()-5)/9)*9+4+COLUMN()-5)*8-(8-$A20),结果导入!$N:$U,8,0))))),IF($U$3="第三场",IF(OR($H$35="",$H$35="请选择版本"),"",IF($H$35="打印版",IFERROR(VLOOKUP((INT((ROW()-5)/9)*9+4+COLUMN()-5)*8-(8-$A20),结果导入!$AN:$AU,8,0),""),IF($H$35="导入版",IF($A20&amp;":"&amp;IFERROR(VLOOKUP((INT((ROW()-5)/9)*9+4+COLUMN()-5)*8-(8-$A20),结果导入!$AN:$AU,8,0),"")=$A20&amp;":","",$A20&amp;":"&amp;VLOOKUP((INT((ROW()-5)/9)*9+4+COLUMN()-5)*8-(8-$A20),结果导入!$AN:$AU,8,0))))),IF($U$3="第四场",IF(OR($H$35="",$H$35="请选择版本"),"",IF($H$35="打印版",IFERROR(VLOOKUP((INT((ROW()-5)/9)*9+4+COLUMN()-5)*8-(8-$A20),结果导入!$BN:$BU,8,0),""),IF($H$35="导入版",IF($A20&amp;":"&amp;IFERROR(VLOOKUP((INT((ROW()-5)/9)*9+4+COLUMN()-5)*8-(8-$A20),结果导入!$BN:$BU,8,0),"")=$A20&amp;":","",$A20&amp;":"&amp;VLOOKUP((INT((ROW()-5)/9)*9+4+COLUMN()-5)*8-(8-$A20),结果导入!$BN:$BU,8,0))))),IF($U$3="第五场",IF(OR($H$35="",$H$35="请选择版本"),"",IF($H$35="打印版",IFERROR(VLOOKUP((INT((ROW()-5)/9)*9+4+COLUMN()-5)*8-(8-$A20),结果导入!$CN:$CU,8,0),""),IF($H$35="导入版",IF($A20&amp;":"&amp;IFERROR(VLOOKUP((INT((ROW()-5)/9)*9+4+COLUMN()-5)*8-(8-$A20),结果导入!$CN:$CU,8,0),"")=$A20&amp;":","",$A20&amp;":"&amp;VLOOKUP((INT((ROW()-5)/9)*9+4+COLUMN()-5)*8-(8-$A20),结果导入!$CN:$CU,8,0))))),IF($U$3="第六场",IF(OR($H$35="",$H$35="请选择版本"),"",IF($H$35="打印版",IFERROR(VLOOKUP((INT((ROW()-5)/9)*9+4+COLUMN()-5)*8-(8-$A20),结果导入!$DN:$DU,8,0),""),IF($H$35="导入版",IF($A20&amp;":"&amp;IFERROR(VLOOKUP((INT((ROW()-5)/9)*9+4+COLUMN()-5)*8-(8-$A20),结果导入!$DN:$DU,8,0),"")=$A20&amp;":","",$A20&amp;":"&amp;VLOOKUP((INT((ROW()-5)/9)*9+4+COLUMN()-5)*8-(8-$A20),结果导入!$DN:$DU,8,0))))),IF($U$3="第七场",IF(OR($H$35="",$H$35="请选择版本"),"",IF($H$35="打印版",IFERROR(VLOOKUP((INT((ROW()-5)/9)*9+4+COLUMN()-5)*8-(8-$A20),结果导入!$EN:$EU,8,0),""),IF($H$35="导入版",IF($A20&amp;":"&amp;IFERROR(VLOOKUP((INT((ROW()-5)/9)*9+4+COLUMN()-5)*8-(8-$A20),结果导入!$EN:$EU,8,0),"")=$A20&amp;":","",$A20&amp;":"&amp;VLOOKUP((INT((ROW()-5)/9)*9+4+COLUMN()-5)*8-(8-$A20),结果导入!$EN:$EU,8,0))))),IF($U$3="第八场",IF(OR($H$35="",$H$35="请选择版本"),"",IF($H$35="打印版",IFERROR(VLOOKUP((INT((ROW()-5)/9)*9+4+COLUMN()-5)*8-(8-$A20),结果导入!$FN:$FU,8,0),""),IF($H$35="导入版",IF($A20&amp;":"&amp;IFERROR(VLOOKUP((INT((ROW()-5)/9)*9+4+COLUMN()-5)*8-(8-$A20),结果导入!$FN:$FU,8,0),"")=$A20&amp;":","",$A20&amp;":"&amp;VLOOKUP((INT((ROW()-5)/9)*9+4+COLUMN()-5)*8-(8-$A20),结果导入!$FN:$FU,8,0))))),IF($U$3="第九场",IF(OR($H$35="",$H$35="请选择版本"),"",IF($H$35="打印版",IFERROR(VLOOKUP((INT((ROW()-5)/9)*9+4+COLUMN()-5)*8-(8-$A20),结果导入!$GN:$GU,8,0),""),IF($H$35="导入版",IF($A20&amp;":"&amp;IFERROR(VLOOKUP((INT((ROW()-5)/9)*9+4+COLUMN()-5)*8-(8-$A20),结果导入!$GN:$GU,8,0),"")=$A20&amp;":","",$A20&amp;":"&amp;VLOOKUP((INT((ROW()-5)/9)*9+4+COLUMN()-5)*8-(8-$A20),结果导入!$GN:$GU,8,0)))))))))))))))</f>
        <v/>
      </c>
      <c r="J20" s="52" t="str">
        <f ca="1">IF($U$3="","",IF($U$3="第一场",IF(OR($H$35="",$H$35="请选择版本"),"",IF($H$35="打印版",IFERROR(VLOOKUP((INT((ROW()-5)/9)*9+4+COLUMN()-5)*8-(8-$A20),选手操作!$Q:$R,2,0),""),IF($H$35="导入版",IF($A20&amp;":"&amp;IFERROR(VLOOKUP((INT((ROW()-5)/9)*9+4+COLUMN()-5)*8-(8-$A20),选手操作!$Q:$R,2,0),"")=$A20&amp;":","",$A20&amp;":"&amp;VLOOKUP((INT((ROW()-5)/9)*9+4+COLUMN()-5)*8-(8-$A20),选手操作!$Q:$R,2,0))))),IF($U$3="第二场",IF(OR($H$35="",$H$35="请选择版本"),"",IF($H$35="打印版",IFERROR(VLOOKUP((INT((ROW()-5)/9)*9+4+COLUMN()-5)*8-(8-$A20),结果导入!$N:$U,8,0),""),IF($H$35="导入版",IF($A20&amp;":"&amp;IFERROR(VLOOKUP((INT((ROW()-5)/9)*9+4+COLUMN()-5)*8-(8-$A20),结果导入!$N:$U,8,0),"")=$A20&amp;":","",$A20&amp;":"&amp;VLOOKUP((INT((ROW()-5)/9)*9+4+COLUMN()-5)*8-(8-$A20),结果导入!$N:$U,8,0))))),IF($U$3="第三场",IF(OR($H$35="",$H$35="请选择版本"),"",IF($H$35="打印版",IFERROR(VLOOKUP((INT((ROW()-5)/9)*9+4+COLUMN()-5)*8-(8-$A20),结果导入!$AN:$AU,8,0),""),IF($H$35="导入版",IF($A20&amp;":"&amp;IFERROR(VLOOKUP((INT((ROW()-5)/9)*9+4+COLUMN()-5)*8-(8-$A20),结果导入!$AN:$AU,8,0),"")=$A20&amp;":","",$A20&amp;":"&amp;VLOOKUP((INT((ROW()-5)/9)*9+4+COLUMN()-5)*8-(8-$A20),结果导入!$AN:$AU,8,0))))),IF($U$3="第四场",IF(OR($H$35="",$H$35="请选择版本"),"",IF($H$35="打印版",IFERROR(VLOOKUP((INT((ROW()-5)/9)*9+4+COLUMN()-5)*8-(8-$A20),结果导入!$BN:$BU,8,0),""),IF($H$35="导入版",IF($A20&amp;":"&amp;IFERROR(VLOOKUP((INT((ROW()-5)/9)*9+4+COLUMN()-5)*8-(8-$A20),结果导入!$BN:$BU,8,0),"")=$A20&amp;":","",$A20&amp;":"&amp;VLOOKUP((INT((ROW()-5)/9)*9+4+COLUMN()-5)*8-(8-$A20),结果导入!$BN:$BU,8,0))))),IF($U$3="第五场",IF(OR($H$35="",$H$35="请选择版本"),"",IF($H$35="打印版",IFERROR(VLOOKUP((INT((ROW()-5)/9)*9+4+COLUMN()-5)*8-(8-$A20),结果导入!$CN:$CU,8,0),""),IF($H$35="导入版",IF($A20&amp;":"&amp;IFERROR(VLOOKUP((INT((ROW()-5)/9)*9+4+COLUMN()-5)*8-(8-$A20),结果导入!$CN:$CU,8,0),"")=$A20&amp;":","",$A20&amp;":"&amp;VLOOKUP((INT((ROW()-5)/9)*9+4+COLUMN()-5)*8-(8-$A20),结果导入!$CN:$CU,8,0))))),IF($U$3="第六场",IF(OR($H$35="",$H$35="请选择版本"),"",IF($H$35="打印版",IFERROR(VLOOKUP((INT((ROW()-5)/9)*9+4+COLUMN()-5)*8-(8-$A20),结果导入!$DN:$DU,8,0),""),IF($H$35="导入版",IF($A20&amp;":"&amp;IFERROR(VLOOKUP((INT((ROW()-5)/9)*9+4+COLUMN()-5)*8-(8-$A20),结果导入!$DN:$DU,8,0),"")=$A20&amp;":","",$A20&amp;":"&amp;VLOOKUP((INT((ROW()-5)/9)*9+4+COLUMN()-5)*8-(8-$A20),结果导入!$DN:$DU,8,0))))),IF($U$3="第七场",IF(OR($H$35="",$H$35="请选择版本"),"",IF($H$35="打印版",IFERROR(VLOOKUP((INT((ROW()-5)/9)*9+4+COLUMN()-5)*8-(8-$A20),结果导入!$EN:$EU,8,0),""),IF($H$35="导入版",IF($A20&amp;":"&amp;IFERROR(VLOOKUP((INT((ROW()-5)/9)*9+4+COLUMN()-5)*8-(8-$A20),结果导入!$EN:$EU,8,0),"")=$A20&amp;":","",$A20&amp;":"&amp;VLOOKUP((INT((ROW()-5)/9)*9+4+COLUMN()-5)*8-(8-$A20),结果导入!$EN:$EU,8,0))))),IF($U$3="第八场",IF(OR($H$35="",$H$35="请选择版本"),"",IF($H$35="打印版",IFERROR(VLOOKUP((INT((ROW()-5)/9)*9+4+COLUMN()-5)*8-(8-$A20),结果导入!$FN:$FU,8,0),""),IF($H$35="导入版",IF($A20&amp;":"&amp;IFERROR(VLOOKUP((INT((ROW()-5)/9)*9+4+COLUMN()-5)*8-(8-$A20),结果导入!$FN:$FU,8,0),"")=$A20&amp;":","",$A20&amp;":"&amp;VLOOKUP((INT((ROW()-5)/9)*9+4+COLUMN()-5)*8-(8-$A20),结果导入!$FN:$FU,8,0))))),IF($U$3="第九场",IF(OR($H$35="",$H$35="请选择版本"),"",IF($H$35="打印版",IFERROR(VLOOKUP((INT((ROW()-5)/9)*9+4+COLUMN()-5)*8-(8-$A20),结果导入!$GN:$GU,8,0),""),IF($H$35="导入版",IF($A20&amp;":"&amp;IFERROR(VLOOKUP((INT((ROW()-5)/9)*9+4+COLUMN()-5)*8-(8-$A20),结果导入!$GN:$GU,8,0),"")=$A20&amp;":","",$A20&amp;":"&amp;VLOOKUP((INT((ROW()-5)/9)*9+4+COLUMN()-5)*8-(8-$A20),结果导入!$GN:$GU,8,0)))))))))))))))</f>
        <v/>
      </c>
      <c r="K20" s="50">
        <v>6</v>
      </c>
      <c r="L20" s="50">
        <f t="shared" si="1"/>
        <v>6</v>
      </c>
      <c r="M20" s="51" t="str">
        <f ca="1" t="shared" si="2"/>
        <v/>
      </c>
      <c r="N20" s="52" t="str">
        <f ca="1" t="shared" si="3"/>
        <v/>
      </c>
      <c r="O20" s="52" t="str">
        <f ca="1" t="shared" si="4"/>
        <v/>
      </c>
      <c r="P20" s="52" t="str">
        <f ca="1" t="shared" si="5"/>
        <v/>
      </c>
      <c r="Q20" s="52" t="str">
        <f ca="1" t="shared" si="6"/>
        <v/>
      </c>
      <c r="R20" s="52" t="str">
        <f ca="1" t="shared" si="7"/>
        <v/>
      </c>
      <c r="S20" s="52" t="str">
        <f ca="1" t="shared" si="8"/>
        <v/>
      </c>
      <c r="T20" s="52" t="str">
        <f ca="1" t="shared" si="9"/>
        <v/>
      </c>
      <c r="U20" s="52" t="str">
        <f ca="1" t="shared" si="10"/>
        <v/>
      </c>
      <c r="V20" s="50">
        <f t="shared" si="11"/>
        <v>6</v>
      </c>
    </row>
    <row r="21" s="40" customFormat="1" ht="15" spans="1:22">
      <c r="A21" s="50">
        <v>7</v>
      </c>
      <c r="B21" s="51" t="str">
        <f ca="1">IF($U$3="","",IF($U$3="第一场",IF(OR($H$35="",$H$35="请选择版本"),"",IF($H$35="打印版",IFERROR(VLOOKUP((INT((ROW()-5)/9)*9+4+COLUMN()-5)*8-(8-$A21),选手操作!$Q:$R,2,0),""),IF($H$35="导入版",IF($A21&amp;":"&amp;IFERROR(VLOOKUP((INT((ROW()-5)/9)*9+4+COLUMN()-5)*8-(8-$A21),选手操作!$Q:$R,2,0),"")=$A21&amp;":","",$A21&amp;":"&amp;VLOOKUP((INT((ROW()-5)/9)*9+4+COLUMN()-5)*8-(8-$A21),选手操作!$Q:$R,2,0))))),IF($U$3="第二场",IF(OR($H$35="",$H$35="请选择版本"),"",IF($H$35="打印版",IFERROR(VLOOKUP((INT((ROW()-5)/9)*9+4+COLUMN()-5)*8-(8-$A21),结果导入!$N:$U,8,0),""),IF($H$35="导入版",IF($A21&amp;":"&amp;IFERROR(VLOOKUP((INT((ROW()-5)/9)*9+4+COLUMN()-5)*8-(8-$A21),结果导入!$N:$U,8,0),"")=$A21&amp;":","",$A21&amp;":"&amp;VLOOKUP((INT((ROW()-5)/9)*9+4+COLUMN()-5)*8-(8-$A21),结果导入!$N:$U,8,0))))),IF($U$3="第三场",IF(OR($H$35="",$H$35="请选择版本"),"",IF($H$35="打印版",IFERROR(VLOOKUP((INT((ROW()-5)/9)*9+4+COLUMN()-5)*8-(8-$A21),结果导入!$AN:$AU,8,0),""),IF($H$35="导入版",IF($A21&amp;":"&amp;IFERROR(VLOOKUP((INT((ROW()-5)/9)*9+4+COLUMN()-5)*8-(8-$A21),结果导入!$AN:$AU,8,0),"")=$A21&amp;":","",$A21&amp;":"&amp;VLOOKUP((INT((ROW()-5)/9)*9+4+COLUMN()-5)*8-(8-$A21),结果导入!$AN:$AU,8,0))))),IF($U$3="第四场",IF(OR($H$35="",$H$35="请选择版本"),"",IF($H$35="打印版",IFERROR(VLOOKUP((INT((ROW()-5)/9)*9+4+COLUMN()-5)*8-(8-$A21),结果导入!$BN:$BU,8,0),""),IF($H$35="导入版",IF($A21&amp;":"&amp;IFERROR(VLOOKUP((INT((ROW()-5)/9)*9+4+COLUMN()-5)*8-(8-$A21),结果导入!$BN:$BU,8,0),"")=$A21&amp;":","",$A21&amp;":"&amp;VLOOKUP((INT((ROW()-5)/9)*9+4+COLUMN()-5)*8-(8-$A21),结果导入!$BN:$BU,8,0))))),IF($U$3="第五场",IF(OR($H$35="",$H$35="请选择版本"),"",IF($H$35="打印版",IFERROR(VLOOKUP((INT((ROW()-5)/9)*9+4+COLUMN()-5)*8-(8-$A21),结果导入!$CN:$CU,8,0),""),IF($H$35="导入版",IF($A21&amp;":"&amp;IFERROR(VLOOKUP((INT((ROW()-5)/9)*9+4+COLUMN()-5)*8-(8-$A21),结果导入!$CN:$CU,8,0),"")=$A21&amp;":","",$A21&amp;":"&amp;VLOOKUP((INT((ROW()-5)/9)*9+4+COLUMN()-5)*8-(8-$A21),结果导入!$CN:$CU,8,0))))),IF($U$3="第六场",IF(OR($H$35="",$H$35="请选择版本"),"",IF($H$35="打印版",IFERROR(VLOOKUP((INT((ROW()-5)/9)*9+4+COLUMN()-5)*8-(8-$A21),结果导入!$DN:$DU,8,0),""),IF($H$35="导入版",IF($A21&amp;":"&amp;IFERROR(VLOOKUP((INT((ROW()-5)/9)*9+4+COLUMN()-5)*8-(8-$A21),结果导入!$DN:$DU,8,0),"")=$A21&amp;":","",$A21&amp;":"&amp;VLOOKUP((INT((ROW()-5)/9)*9+4+COLUMN()-5)*8-(8-$A21),结果导入!$DN:$DU,8,0))))),IF($U$3="第七场",IF(OR($H$35="",$H$35="请选择版本"),"",IF($H$35="打印版",IFERROR(VLOOKUP((INT((ROW()-5)/9)*9+4+COLUMN()-5)*8-(8-$A21),结果导入!$EN:$EU,8,0),""),IF($H$35="导入版",IF($A21&amp;":"&amp;IFERROR(VLOOKUP((INT((ROW()-5)/9)*9+4+COLUMN()-5)*8-(8-$A21),结果导入!$EN:$EU,8,0),"")=$A21&amp;":","",$A21&amp;":"&amp;VLOOKUP((INT((ROW()-5)/9)*9+4+COLUMN()-5)*8-(8-$A21),结果导入!$EN:$EU,8,0))))),IF($U$3="第八场",IF(OR($H$35="",$H$35="请选择版本"),"",IF($H$35="打印版",IFERROR(VLOOKUP((INT((ROW()-5)/9)*9+4+COLUMN()-5)*8-(8-$A21),结果导入!$FN:$FU,8,0),""),IF($H$35="导入版",IF($A21&amp;":"&amp;IFERROR(VLOOKUP((INT((ROW()-5)/9)*9+4+COLUMN()-5)*8-(8-$A21),结果导入!$FN:$FU,8,0),"")=$A21&amp;":","",$A21&amp;":"&amp;VLOOKUP((INT((ROW()-5)/9)*9+4+COLUMN()-5)*8-(8-$A21),结果导入!$FN:$FU,8,0))))),IF($U$3="第九场",IF(OR($H$35="",$H$35="请选择版本"),"",IF($H$35="打印版",IFERROR(VLOOKUP((INT((ROW()-5)/9)*9+4+COLUMN()-5)*8-(8-$A21),结果导入!$GN:$GU,8,0),""),IF($H$35="导入版",IF($A21&amp;":"&amp;IFERROR(VLOOKUP((INT((ROW()-5)/9)*9+4+COLUMN()-5)*8-(8-$A21),结果导入!$GN:$GU,8,0),"")=$A21&amp;":","",$A21&amp;":"&amp;VLOOKUP((INT((ROW()-5)/9)*9+4+COLUMN()-5)*8-(8-$A21),结果导入!$GN:$GU,8,0)))))))))))))))</f>
        <v/>
      </c>
      <c r="C21" s="52" t="str">
        <f ca="1">IF($U$3="","",IF($U$3="第一场",IF(OR($H$35="",$H$35="请选择版本"),"",IF($H$35="打印版",IFERROR(VLOOKUP((INT((ROW()-5)/9)*9+4+COLUMN()-5)*8-(8-$A21),选手操作!$Q:$R,2,0),""),IF($H$35="导入版",IF($A21&amp;":"&amp;IFERROR(VLOOKUP((INT((ROW()-5)/9)*9+4+COLUMN()-5)*8-(8-$A21),选手操作!$Q:$R,2,0),"")=$A21&amp;":","",$A21&amp;":"&amp;VLOOKUP((INT((ROW()-5)/9)*9+4+COLUMN()-5)*8-(8-$A21),选手操作!$Q:$R,2,0))))),IF($U$3="第二场",IF(OR($H$35="",$H$35="请选择版本"),"",IF($H$35="打印版",IFERROR(VLOOKUP((INT((ROW()-5)/9)*9+4+COLUMN()-5)*8-(8-$A21),结果导入!$N:$U,8,0),""),IF($H$35="导入版",IF($A21&amp;":"&amp;IFERROR(VLOOKUP((INT((ROW()-5)/9)*9+4+COLUMN()-5)*8-(8-$A21),结果导入!$N:$U,8,0),"")=$A21&amp;":","",$A21&amp;":"&amp;VLOOKUP((INT((ROW()-5)/9)*9+4+COLUMN()-5)*8-(8-$A21),结果导入!$N:$U,8,0))))),IF($U$3="第三场",IF(OR($H$35="",$H$35="请选择版本"),"",IF($H$35="打印版",IFERROR(VLOOKUP((INT((ROW()-5)/9)*9+4+COLUMN()-5)*8-(8-$A21),结果导入!$AN:$AU,8,0),""),IF($H$35="导入版",IF($A21&amp;":"&amp;IFERROR(VLOOKUP((INT((ROW()-5)/9)*9+4+COLUMN()-5)*8-(8-$A21),结果导入!$AN:$AU,8,0),"")=$A21&amp;":","",$A21&amp;":"&amp;VLOOKUP((INT((ROW()-5)/9)*9+4+COLUMN()-5)*8-(8-$A21),结果导入!$AN:$AU,8,0))))),IF($U$3="第四场",IF(OR($H$35="",$H$35="请选择版本"),"",IF($H$35="打印版",IFERROR(VLOOKUP((INT((ROW()-5)/9)*9+4+COLUMN()-5)*8-(8-$A21),结果导入!$BN:$BU,8,0),""),IF($H$35="导入版",IF($A21&amp;":"&amp;IFERROR(VLOOKUP((INT((ROW()-5)/9)*9+4+COLUMN()-5)*8-(8-$A21),结果导入!$BN:$BU,8,0),"")=$A21&amp;":","",$A21&amp;":"&amp;VLOOKUP((INT((ROW()-5)/9)*9+4+COLUMN()-5)*8-(8-$A21),结果导入!$BN:$BU,8,0))))),IF($U$3="第五场",IF(OR($H$35="",$H$35="请选择版本"),"",IF($H$35="打印版",IFERROR(VLOOKUP((INT((ROW()-5)/9)*9+4+COLUMN()-5)*8-(8-$A21),结果导入!$CN:$CU,8,0),""),IF($H$35="导入版",IF($A21&amp;":"&amp;IFERROR(VLOOKUP((INT((ROW()-5)/9)*9+4+COLUMN()-5)*8-(8-$A21),结果导入!$CN:$CU,8,0),"")=$A21&amp;":","",$A21&amp;":"&amp;VLOOKUP((INT((ROW()-5)/9)*9+4+COLUMN()-5)*8-(8-$A21),结果导入!$CN:$CU,8,0))))),IF($U$3="第六场",IF(OR($H$35="",$H$35="请选择版本"),"",IF($H$35="打印版",IFERROR(VLOOKUP((INT((ROW()-5)/9)*9+4+COLUMN()-5)*8-(8-$A21),结果导入!$DN:$DU,8,0),""),IF($H$35="导入版",IF($A21&amp;":"&amp;IFERROR(VLOOKUP((INT((ROW()-5)/9)*9+4+COLUMN()-5)*8-(8-$A21),结果导入!$DN:$DU,8,0),"")=$A21&amp;":","",$A21&amp;":"&amp;VLOOKUP((INT((ROW()-5)/9)*9+4+COLUMN()-5)*8-(8-$A21),结果导入!$DN:$DU,8,0))))),IF($U$3="第七场",IF(OR($H$35="",$H$35="请选择版本"),"",IF($H$35="打印版",IFERROR(VLOOKUP((INT((ROW()-5)/9)*9+4+COLUMN()-5)*8-(8-$A21),结果导入!$EN:$EU,8,0),""),IF($H$35="导入版",IF($A21&amp;":"&amp;IFERROR(VLOOKUP((INT((ROW()-5)/9)*9+4+COLUMN()-5)*8-(8-$A21),结果导入!$EN:$EU,8,0),"")=$A21&amp;":","",$A21&amp;":"&amp;VLOOKUP((INT((ROW()-5)/9)*9+4+COLUMN()-5)*8-(8-$A21),结果导入!$EN:$EU,8,0))))),IF($U$3="第八场",IF(OR($H$35="",$H$35="请选择版本"),"",IF($H$35="打印版",IFERROR(VLOOKUP((INT((ROW()-5)/9)*9+4+COLUMN()-5)*8-(8-$A21),结果导入!$FN:$FU,8,0),""),IF($H$35="导入版",IF($A21&amp;":"&amp;IFERROR(VLOOKUP((INT((ROW()-5)/9)*9+4+COLUMN()-5)*8-(8-$A21),结果导入!$FN:$FU,8,0),"")=$A21&amp;":","",$A21&amp;":"&amp;VLOOKUP((INT((ROW()-5)/9)*9+4+COLUMN()-5)*8-(8-$A21),结果导入!$FN:$FU,8,0))))),IF($U$3="第九场",IF(OR($H$35="",$H$35="请选择版本"),"",IF($H$35="打印版",IFERROR(VLOOKUP((INT((ROW()-5)/9)*9+4+COLUMN()-5)*8-(8-$A21),结果导入!$GN:$GU,8,0),""),IF($H$35="导入版",IF($A21&amp;":"&amp;IFERROR(VLOOKUP((INT((ROW()-5)/9)*9+4+COLUMN()-5)*8-(8-$A21),结果导入!$GN:$GU,8,0),"")=$A21&amp;":","",$A21&amp;":"&amp;VLOOKUP((INT((ROW()-5)/9)*9+4+COLUMN()-5)*8-(8-$A21),结果导入!$GN:$GU,8,0)))))))))))))))</f>
        <v/>
      </c>
      <c r="D21" s="52" t="str">
        <f ca="1">IF($U$3="","",IF($U$3="第一场",IF(OR($H$35="",$H$35="请选择版本"),"",IF($H$35="打印版",IFERROR(VLOOKUP((INT((ROW()-5)/9)*9+4+COLUMN()-5)*8-(8-$A21),选手操作!$Q:$R,2,0),""),IF($H$35="导入版",IF($A21&amp;":"&amp;IFERROR(VLOOKUP((INT((ROW()-5)/9)*9+4+COLUMN()-5)*8-(8-$A21),选手操作!$Q:$R,2,0),"")=$A21&amp;":","",$A21&amp;":"&amp;VLOOKUP((INT((ROW()-5)/9)*9+4+COLUMN()-5)*8-(8-$A21),选手操作!$Q:$R,2,0))))),IF($U$3="第二场",IF(OR($H$35="",$H$35="请选择版本"),"",IF($H$35="打印版",IFERROR(VLOOKUP((INT((ROW()-5)/9)*9+4+COLUMN()-5)*8-(8-$A21),结果导入!$N:$U,8,0),""),IF($H$35="导入版",IF($A21&amp;":"&amp;IFERROR(VLOOKUP((INT((ROW()-5)/9)*9+4+COLUMN()-5)*8-(8-$A21),结果导入!$N:$U,8,0),"")=$A21&amp;":","",$A21&amp;":"&amp;VLOOKUP((INT((ROW()-5)/9)*9+4+COLUMN()-5)*8-(8-$A21),结果导入!$N:$U,8,0))))),IF($U$3="第三场",IF(OR($H$35="",$H$35="请选择版本"),"",IF($H$35="打印版",IFERROR(VLOOKUP((INT((ROW()-5)/9)*9+4+COLUMN()-5)*8-(8-$A21),结果导入!$AN:$AU,8,0),""),IF($H$35="导入版",IF($A21&amp;":"&amp;IFERROR(VLOOKUP((INT((ROW()-5)/9)*9+4+COLUMN()-5)*8-(8-$A21),结果导入!$AN:$AU,8,0),"")=$A21&amp;":","",$A21&amp;":"&amp;VLOOKUP((INT((ROW()-5)/9)*9+4+COLUMN()-5)*8-(8-$A21),结果导入!$AN:$AU,8,0))))),IF($U$3="第四场",IF(OR($H$35="",$H$35="请选择版本"),"",IF($H$35="打印版",IFERROR(VLOOKUP((INT((ROW()-5)/9)*9+4+COLUMN()-5)*8-(8-$A21),结果导入!$BN:$BU,8,0),""),IF($H$35="导入版",IF($A21&amp;":"&amp;IFERROR(VLOOKUP((INT((ROW()-5)/9)*9+4+COLUMN()-5)*8-(8-$A21),结果导入!$BN:$BU,8,0),"")=$A21&amp;":","",$A21&amp;":"&amp;VLOOKUP((INT((ROW()-5)/9)*9+4+COLUMN()-5)*8-(8-$A21),结果导入!$BN:$BU,8,0))))),IF($U$3="第五场",IF(OR($H$35="",$H$35="请选择版本"),"",IF($H$35="打印版",IFERROR(VLOOKUP((INT((ROW()-5)/9)*9+4+COLUMN()-5)*8-(8-$A21),结果导入!$CN:$CU,8,0),""),IF($H$35="导入版",IF($A21&amp;":"&amp;IFERROR(VLOOKUP((INT((ROW()-5)/9)*9+4+COLUMN()-5)*8-(8-$A21),结果导入!$CN:$CU,8,0),"")=$A21&amp;":","",$A21&amp;":"&amp;VLOOKUP((INT((ROW()-5)/9)*9+4+COLUMN()-5)*8-(8-$A21),结果导入!$CN:$CU,8,0))))),IF($U$3="第六场",IF(OR($H$35="",$H$35="请选择版本"),"",IF($H$35="打印版",IFERROR(VLOOKUP((INT((ROW()-5)/9)*9+4+COLUMN()-5)*8-(8-$A21),结果导入!$DN:$DU,8,0),""),IF($H$35="导入版",IF($A21&amp;":"&amp;IFERROR(VLOOKUP((INT((ROW()-5)/9)*9+4+COLUMN()-5)*8-(8-$A21),结果导入!$DN:$DU,8,0),"")=$A21&amp;":","",$A21&amp;":"&amp;VLOOKUP((INT((ROW()-5)/9)*9+4+COLUMN()-5)*8-(8-$A21),结果导入!$DN:$DU,8,0))))),IF($U$3="第七场",IF(OR($H$35="",$H$35="请选择版本"),"",IF($H$35="打印版",IFERROR(VLOOKUP((INT((ROW()-5)/9)*9+4+COLUMN()-5)*8-(8-$A21),结果导入!$EN:$EU,8,0),""),IF($H$35="导入版",IF($A21&amp;":"&amp;IFERROR(VLOOKUP((INT((ROW()-5)/9)*9+4+COLUMN()-5)*8-(8-$A21),结果导入!$EN:$EU,8,0),"")=$A21&amp;":","",$A21&amp;":"&amp;VLOOKUP((INT((ROW()-5)/9)*9+4+COLUMN()-5)*8-(8-$A21),结果导入!$EN:$EU,8,0))))),IF($U$3="第八场",IF(OR($H$35="",$H$35="请选择版本"),"",IF($H$35="打印版",IFERROR(VLOOKUP((INT((ROW()-5)/9)*9+4+COLUMN()-5)*8-(8-$A21),结果导入!$FN:$FU,8,0),""),IF($H$35="导入版",IF($A21&amp;":"&amp;IFERROR(VLOOKUP((INT((ROW()-5)/9)*9+4+COLUMN()-5)*8-(8-$A21),结果导入!$FN:$FU,8,0),"")=$A21&amp;":","",$A21&amp;":"&amp;VLOOKUP((INT((ROW()-5)/9)*9+4+COLUMN()-5)*8-(8-$A21),结果导入!$FN:$FU,8,0))))),IF($U$3="第九场",IF(OR($H$35="",$H$35="请选择版本"),"",IF($H$35="打印版",IFERROR(VLOOKUP((INT((ROW()-5)/9)*9+4+COLUMN()-5)*8-(8-$A21),结果导入!$GN:$GU,8,0),""),IF($H$35="导入版",IF($A21&amp;":"&amp;IFERROR(VLOOKUP((INT((ROW()-5)/9)*9+4+COLUMN()-5)*8-(8-$A21),结果导入!$GN:$GU,8,0),"")=$A21&amp;":","",$A21&amp;":"&amp;VLOOKUP((INT((ROW()-5)/9)*9+4+COLUMN()-5)*8-(8-$A21),结果导入!$GN:$GU,8,0)))))))))))))))</f>
        <v/>
      </c>
      <c r="E21" s="52" t="str">
        <f ca="1">IF($U$3="","",IF($U$3="第一场",IF(OR($H$35="",$H$35="请选择版本"),"",IF($H$35="打印版",IFERROR(VLOOKUP((INT((ROW()-5)/9)*9+4+COLUMN()-5)*8-(8-$A21),选手操作!$Q:$R,2,0),""),IF($H$35="导入版",IF($A21&amp;":"&amp;IFERROR(VLOOKUP((INT((ROW()-5)/9)*9+4+COLUMN()-5)*8-(8-$A21),选手操作!$Q:$R,2,0),"")=$A21&amp;":","",$A21&amp;":"&amp;VLOOKUP((INT((ROW()-5)/9)*9+4+COLUMN()-5)*8-(8-$A21),选手操作!$Q:$R,2,0))))),IF($U$3="第二场",IF(OR($H$35="",$H$35="请选择版本"),"",IF($H$35="打印版",IFERROR(VLOOKUP((INT((ROW()-5)/9)*9+4+COLUMN()-5)*8-(8-$A21),结果导入!$N:$U,8,0),""),IF($H$35="导入版",IF($A21&amp;":"&amp;IFERROR(VLOOKUP((INT((ROW()-5)/9)*9+4+COLUMN()-5)*8-(8-$A21),结果导入!$N:$U,8,0),"")=$A21&amp;":","",$A21&amp;":"&amp;VLOOKUP((INT((ROW()-5)/9)*9+4+COLUMN()-5)*8-(8-$A21),结果导入!$N:$U,8,0))))),IF($U$3="第三场",IF(OR($H$35="",$H$35="请选择版本"),"",IF($H$35="打印版",IFERROR(VLOOKUP((INT((ROW()-5)/9)*9+4+COLUMN()-5)*8-(8-$A21),结果导入!$AN:$AU,8,0),""),IF($H$35="导入版",IF($A21&amp;":"&amp;IFERROR(VLOOKUP((INT((ROW()-5)/9)*9+4+COLUMN()-5)*8-(8-$A21),结果导入!$AN:$AU,8,0),"")=$A21&amp;":","",$A21&amp;":"&amp;VLOOKUP((INT((ROW()-5)/9)*9+4+COLUMN()-5)*8-(8-$A21),结果导入!$AN:$AU,8,0))))),IF($U$3="第四场",IF(OR($H$35="",$H$35="请选择版本"),"",IF($H$35="打印版",IFERROR(VLOOKUP((INT((ROW()-5)/9)*9+4+COLUMN()-5)*8-(8-$A21),结果导入!$BN:$BU,8,0),""),IF($H$35="导入版",IF($A21&amp;":"&amp;IFERROR(VLOOKUP((INT((ROW()-5)/9)*9+4+COLUMN()-5)*8-(8-$A21),结果导入!$BN:$BU,8,0),"")=$A21&amp;":","",$A21&amp;":"&amp;VLOOKUP((INT((ROW()-5)/9)*9+4+COLUMN()-5)*8-(8-$A21),结果导入!$BN:$BU,8,0))))),IF($U$3="第五场",IF(OR($H$35="",$H$35="请选择版本"),"",IF($H$35="打印版",IFERROR(VLOOKUP((INT((ROW()-5)/9)*9+4+COLUMN()-5)*8-(8-$A21),结果导入!$CN:$CU,8,0),""),IF($H$35="导入版",IF($A21&amp;":"&amp;IFERROR(VLOOKUP((INT((ROW()-5)/9)*9+4+COLUMN()-5)*8-(8-$A21),结果导入!$CN:$CU,8,0),"")=$A21&amp;":","",$A21&amp;":"&amp;VLOOKUP((INT((ROW()-5)/9)*9+4+COLUMN()-5)*8-(8-$A21),结果导入!$CN:$CU,8,0))))),IF($U$3="第六场",IF(OR($H$35="",$H$35="请选择版本"),"",IF($H$35="打印版",IFERROR(VLOOKUP((INT((ROW()-5)/9)*9+4+COLUMN()-5)*8-(8-$A21),结果导入!$DN:$DU,8,0),""),IF($H$35="导入版",IF($A21&amp;":"&amp;IFERROR(VLOOKUP((INT((ROW()-5)/9)*9+4+COLUMN()-5)*8-(8-$A21),结果导入!$DN:$DU,8,0),"")=$A21&amp;":","",$A21&amp;":"&amp;VLOOKUP((INT((ROW()-5)/9)*9+4+COLUMN()-5)*8-(8-$A21),结果导入!$DN:$DU,8,0))))),IF($U$3="第七场",IF(OR($H$35="",$H$35="请选择版本"),"",IF($H$35="打印版",IFERROR(VLOOKUP((INT((ROW()-5)/9)*9+4+COLUMN()-5)*8-(8-$A21),结果导入!$EN:$EU,8,0),""),IF($H$35="导入版",IF($A21&amp;":"&amp;IFERROR(VLOOKUP((INT((ROW()-5)/9)*9+4+COLUMN()-5)*8-(8-$A21),结果导入!$EN:$EU,8,0),"")=$A21&amp;":","",$A21&amp;":"&amp;VLOOKUP((INT((ROW()-5)/9)*9+4+COLUMN()-5)*8-(8-$A21),结果导入!$EN:$EU,8,0))))),IF($U$3="第八场",IF(OR($H$35="",$H$35="请选择版本"),"",IF($H$35="打印版",IFERROR(VLOOKUP((INT((ROW()-5)/9)*9+4+COLUMN()-5)*8-(8-$A21),结果导入!$FN:$FU,8,0),""),IF($H$35="导入版",IF($A21&amp;":"&amp;IFERROR(VLOOKUP((INT((ROW()-5)/9)*9+4+COLUMN()-5)*8-(8-$A21),结果导入!$FN:$FU,8,0),"")=$A21&amp;":","",$A21&amp;":"&amp;VLOOKUP((INT((ROW()-5)/9)*9+4+COLUMN()-5)*8-(8-$A21),结果导入!$FN:$FU,8,0))))),IF($U$3="第九场",IF(OR($H$35="",$H$35="请选择版本"),"",IF($H$35="打印版",IFERROR(VLOOKUP((INT((ROW()-5)/9)*9+4+COLUMN()-5)*8-(8-$A21),结果导入!$GN:$GU,8,0),""),IF($H$35="导入版",IF($A21&amp;":"&amp;IFERROR(VLOOKUP((INT((ROW()-5)/9)*9+4+COLUMN()-5)*8-(8-$A21),结果导入!$GN:$GU,8,0),"")=$A21&amp;":","",$A21&amp;":"&amp;VLOOKUP((INT((ROW()-5)/9)*9+4+COLUMN()-5)*8-(8-$A21),结果导入!$GN:$GU,8,0)))))))))))))))</f>
        <v/>
      </c>
      <c r="F21" s="52" t="str">
        <f ca="1">IF($U$3="","",IF($U$3="第一场",IF(OR($H$35="",$H$35="请选择版本"),"",IF($H$35="打印版",IFERROR(VLOOKUP((INT((ROW()-5)/9)*9+4+COLUMN()-5)*8-(8-$A21),选手操作!$Q:$R,2,0),""),IF($H$35="导入版",IF($A21&amp;":"&amp;IFERROR(VLOOKUP((INT((ROW()-5)/9)*9+4+COLUMN()-5)*8-(8-$A21),选手操作!$Q:$R,2,0),"")=$A21&amp;":","",$A21&amp;":"&amp;VLOOKUP((INT((ROW()-5)/9)*9+4+COLUMN()-5)*8-(8-$A21),选手操作!$Q:$R,2,0))))),IF($U$3="第二场",IF(OR($H$35="",$H$35="请选择版本"),"",IF($H$35="打印版",IFERROR(VLOOKUP((INT((ROW()-5)/9)*9+4+COLUMN()-5)*8-(8-$A21),结果导入!$N:$U,8,0),""),IF($H$35="导入版",IF($A21&amp;":"&amp;IFERROR(VLOOKUP((INT((ROW()-5)/9)*9+4+COLUMN()-5)*8-(8-$A21),结果导入!$N:$U,8,0),"")=$A21&amp;":","",$A21&amp;":"&amp;VLOOKUP((INT((ROW()-5)/9)*9+4+COLUMN()-5)*8-(8-$A21),结果导入!$N:$U,8,0))))),IF($U$3="第三场",IF(OR($H$35="",$H$35="请选择版本"),"",IF($H$35="打印版",IFERROR(VLOOKUP((INT((ROW()-5)/9)*9+4+COLUMN()-5)*8-(8-$A21),结果导入!$AN:$AU,8,0),""),IF($H$35="导入版",IF($A21&amp;":"&amp;IFERROR(VLOOKUP((INT((ROW()-5)/9)*9+4+COLUMN()-5)*8-(8-$A21),结果导入!$AN:$AU,8,0),"")=$A21&amp;":","",$A21&amp;":"&amp;VLOOKUP((INT((ROW()-5)/9)*9+4+COLUMN()-5)*8-(8-$A21),结果导入!$AN:$AU,8,0))))),IF($U$3="第四场",IF(OR($H$35="",$H$35="请选择版本"),"",IF($H$35="打印版",IFERROR(VLOOKUP((INT((ROW()-5)/9)*9+4+COLUMN()-5)*8-(8-$A21),结果导入!$BN:$BU,8,0),""),IF($H$35="导入版",IF($A21&amp;":"&amp;IFERROR(VLOOKUP((INT((ROW()-5)/9)*9+4+COLUMN()-5)*8-(8-$A21),结果导入!$BN:$BU,8,0),"")=$A21&amp;":","",$A21&amp;":"&amp;VLOOKUP((INT((ROW()-5)/9)*9+4+COLUMN()-5)*8-(8-$A21),结果导入!$BN:$BU,8,0))))),IF($U$3="第五场",IF(OR($H$35="",$H$35="请选择版本"),"",IF($H$35="打印版",IFERROR(VLOOKUP((INT((ROW()-5)/9)*9+4+COLUMN()-5)*8-(8-$A21),结果导入!$CN:$CU,8,0),""),IF($H$35="导入版",IF($A21&amp;":"&amp;IFERROR(VLOOKUP((INT((ROW()-5)/9)*9+4+COLUMN()-5)*8-(8-$A21),结果导入!$CN:$CU,8,0),"")=$A21&amp;":","",$A21&amp;":"&amp;VLOOKUP((INT((ROW()-5)/9)*9+4+COLUMN()-5)*8-(8-$A21),结果导入!$CN:$CU,8,0))))),IF($U$3="第六场",IF(OR($H$35="",$H$35="请选择版本"),"",IF($H$35="打印版",IFERROR(VLOOKUP((INT((ROW()-5)/9)*9+4+COLUMN()-5)*8-(8-$A21),结果导入!$DN:$DU,8,0),""),IF($H$35="导入版",IF($A21&amp;":"&amp;IFERROR(VLOOKUP((INT((ROW()-5)/9)*9+4+COLUMN()-5)*8-(8-$A21),结果导入!$DN:$DU,8,0),"")=$A21&amp;":","",$A21&amp;":"&amp;VLOOKUP((INT((ROW()-5)/9)*9+4+COLUMN()-5)*8-(8-$A21),结果导入!$DN:$DU,8,0))))),IF($U$3="第七场",IF(OR($H$35="",$H$35="请选择版本"),"",IF($H$35="打印版",IFERROR(VLOOKUP((INT((ROW()-5)/9)*9+4+COLUMN()-5)*8-(8-$A21),结果导入!$EN:$EU,8,0),""),IF($H$35="导入版",IF($A21&amp;":"&amp;IFERROR(VLOOKUP((INT((ROW()-5)/9)*9+4+COLUMN()-5)*8-(8-$A21),结果导入!$EN:$EU,8,0),"")=$A21&amp;":","",$A21&amp;":"&amp;VLOOKUP((INT((ROW()-5)/9)*9+4+COLUMN()-5)*8-(8-$A21),结果导入!$EN:$EU,8,0))))),IF($U$3="第八场",IF(OR($H$35="",$H$35="请选择版本"),"",IF($H$35="打印版",IFERROR(VLOOKUP((INT((ROW()-5)/9)*9+4+COLUMN()-5)*8-(8-$A21),结果导入!$FN:$FU,8,0),""),IF($H$35="导入版",IF($A21&amp;":"&amp;IFERROR(VLOOKUP((INT((ROW()-5)/9)*9+4+COLUMN()-5)*8-(8-$A21),结果导入!$FN:$FU,8,0),"")=$A21&amp;":","",$A21&amp;":"&amp;VLOOKUP((INT((ROW()-5)/9)*9+4+COLUMN()-5)*8-(8-$A21),结果导入!$FN:$FU,8,0))))),IF($U$3="第九场",IF(OR($H$35="",$H$35="请选择版本"),"",IF($H$35="打印版",IFERROR(VLOOKUP((INT((ROW()-5)/9)*9+4+COLUMN()-5)*8-(8-$A21),结果导入!$GN:$GU,8,0),""),IF($H$35="导入版",IF($A21&amp;":"&amp;IFERROR(VLOOKUP((INT((ROW()-5)/9)*9+4+COLUMN()-5)*8-(8-$A21),结果导入!$GN:$GU,8,0),"")=$A21&amp;":","",$A21&amp;":"&amp;VLOOKUP((INT((ROW()-5)/9)*9+4+COLUMN()-5)*8-(8-$A21),结果导入!$GN:$GU,8,0)))))))))))))))</f>
        <v/>
      </c>
      <c r="G21" s="52" t="str">
        <f ca="1">IF($U$3="","",IF($U$3="第一场",IF(OR($H$35="",$H$35="请选择版本"),"",IF($H$35="打印版",IFERROR(VLOOKUP((INT((ROW()-5)/9)*9+4+COLUMN()-5)*8-(8-$A21),选手操作!$Q:$R,2,0),""),IF($H$35="导入版",IF($A21&amp;":"&amp;IFERROR(VLOOKUP((INT((ROW()-5)/9)*9+4+COLUMN()-5)*8-(8-$A21),选手操作!$Q:$R,2,0),"")=$A21&amp;":","",$A21&amp;":"&amp;VLOOKUP((INT((ROW()-5)/9)*9+4+COLUMN()-5)*8-(8-$A21),选手操作!$Q:$R,2,0))))),IF($U$3="第二场",IF(OR($H$35="",$H$35="请选择版本"),"",IF($H$35="打印版",IFERROR(VLOOKUP((INT((ROW()-5)/9)*9+4+COLUMN()-5)*8-(8-$A21),结果导入!$N:$U,8,0),""),IF($H$35="导入版",IF($A21&amp;":"&amp;IFERROR(VLOOKUP((INT((ROW()-5)/9)*9+4+COLUMN()-5)*8-(8-$A21),结果导入!$N:$U,8,0),"")=$A21&amp;":","",$A21&amp;":"&amp;VLOOKUP((INT((ROW()-5)/9)*9+4+COLUMN()-5)*8-(8-$A21),结果导入!$N:$U,8,0))))),IF($U$3="第三场",IF(OR($H$35="",$H$35="请选择版本"),"",IF($H$35="打印版",IFERROR(VLOOKUP((INT((ROW()-5)/9)*9+4+COLUMN()-5)*8-(8-$A21),结果导入!$AN:$AU,8,0),""),IF($H$35="导入版",IF($A21&amp;":"&amp;IFERROR(VLOOKUP((INT((ROW()-5)/9)*9+4+COLUMN()-5)*8-(8-$A21),结果导入!$AN:$AU,8,0),"")=$A21&amp;":","",$A21&amp;":"&amp;VLOOKUP((INT((ROW()-5)/9)*9+4+COLUMN()-5)*8-(8-$A21),结果导入!$AN:$AU,8,0))))),IF($U$3="第四场",IF(OR($H$35="",$H$35="请选择版本"),"",IF($H$35="打印版",IFERROR(VLOOKUP((INT((ROW()-5)/9)*9+4+COLUMN()-5)*8-(8-$A21),结果导入!$BN:$BU,8,0),""),IF($H$35="导入版",IF($A21&amp;":"&amp;IFERROR(VLOOKUP((INT((ROW()-5)/9)*9+4+COLUMN()-5)*8-(8-$A21),结果导入!$BN:$BU,8,0),"")=$A21&amp;":","",$A21&amp;":"&amp;VLOOKUP((INT((ROW()-5)/9)*9+4+COLUMN()-5)*8-(8-$A21),结果导入!$BN:$BU,8,0))))),IF($U$3="第五场",IF(OR($H$35="",$H$35="请选择版本"),"",IF($H$35="打印版",IFERROR(VLOOKUP((INT((ROW()-5)/9)*9+4+COLUMN()-5)*8-(8-$A21),结果导入!$CN:$CU,8,0),""),IF($H$35="导入版",IF($A21&amp;":"&amp;IFERROR(VLOOKUP((INT((ROW()-5)/9)*9+4+COLUMN()-5)*8-(8-$A21),结果导入!$CN:$CU,8,0),"")=$A21&amp;":","",$A21&amp;":"&amp;VLOOKUP((INT((ROW()-5)/9)*9+4+COLUMN()-5)*8-(8-$A21),结果导入!$CN:$CU,8,0))))),IF($U$3="第六场",IF(OR($H$35="",$H$35="请选择版本"),"",IF($H$35="打印版",IFERROR(VLOOKUP((INT((ROW()-5)/9)*9+4+COLUMN()-5)*8-(8-$A21),结果导入!$DN:$DU,8,0),""),IF($H$35="导入版",IF($A21&amp;":"&amp;IFERROR(VLOOKUP((INT((ROW()-5)/9)*9+4+COLUMN()-5)*8-(8-$A21),结果导入!$DN:$DU,8,0),"")=$A21&amp;":","",$A21&amp;":"&amp;VLOOKUP((INT((ROW()-5)/9)*9+4+COLUMN()-5)*8-(8-$A21),结果导入!$DN:$DU,8,0))))),IF($U$3="第七场",IF(OR($H$35="",$H$35="请选择版本"),"",IF($H$35="打印版",IFERROR(VLOOKUP((INT((ROW()-5)/9)*9+4+COLUMN()-5)*8-(8-$A21),结果导入!$EN:$EU,8,0),""),IF($H$35="导入版",IF($A21&amp;":"&amp;IFERROR(VLOOKUP((INT((ROW()-5)/9)*9+4+COLUMN()-5)*8-(8-$A21),结果导入!$EN:$EU,8,0),"")=$A21&amp;":","",$A21&amp;":"&amp;VLOOKUP((INT((ROW()-5)/9)*9+4+COLUMN()-5)*8-(8-$A21),结果导入!$EN:$EU,8,0))))),IF($U$3="第八场",IF(OR($H$35="",$H$35="请选择版本"),"",IF($H$35="打印版",IFERROR(VLOOKUP((INT((ROW()-5)/9)*9+4+COLUMN()-5)*8-(8-$A21),结果导入!$FN:$FU,8,0),""),IF($H$35="导入版",IF($A21&amp;":"&amp;IFERROR(VLOOKUP((INT((ROW()-5)/9)*9+4+COLUMN()-5)*8-(8-$A21),结果导入!$FN:$FU,8,0),"")=$A21&amp;":","",$A21&amp;":"&amp;VLOOKUP((INT((ROW()-5)/9)*9+4+COLUMN()-5)*8-(8-$A21),结果导入!$FN:$FU,8,0))))),IF($U$3="第九场",IF(OR($H$35="",$H$35="请选择版本"),"",IF($H$35="打印版",IFERROR(VLOOKUP((INT((ROW()-5)/9)*9+4+COLUMN()-5)*8-(8-$A21),结果导入!$GN:$GU,8,0),""),IF($H$35="导入版",IF($A21&amp;":"&amp;IFERROR(VLOOKUP((INT((ROW()-5)/9)*9+4+COLUMN()-5)*8-(8-$A21),结果导入!$GN:$GU,8,0),"")=$A21&amp;":","",$A21&amp;":"&amp;VLOOKUP((INT((ROW()-5)/9)*9+4+COLUMN()-5)*8-(8-$A21),结果导入!$GN:$GU,8,0)))))))))))))))</f>
        <v/>
      </c>
      <c r="H21" s="52" t="str">
        <f ca="1">IF($U$3="","",IF($U$3="第一场",IF(OR($H$35="",$H$35="请选择版本"),"",IF($H$35="打印版",IFERROR(VLOOKUP((INT((ROW()-5)/9)*9+4+COLUMN()-5)*8-(8-$A21),选手操作!$Q:$R,2,0),""),IF($H$35="导入版",IF($A21&amp;":"&amp;IFERROR(VLOOKUP((INT((ROW()-5)/9)*9+4+COLUMN()-5)*8-(8-$A21),选手操作!$Q:$R,2,0),"")=$A21&amp;":","",$A21&amp;":"&amp;VLOOKUP((INT((ROW()-5)/9)*9+4+COLUMN()-5)*8-(8-$A21),选手操作!$Q:$R,2,0))))),IF($U$3="第二场",IF(OR($H$35="",$H$35="请选择版本"),"",IF($H$35="打印版",IFERROR(VLOOKUP((INT((ROW()-5)/9)*9+4+COLUMN()-5)*8-(8-$A21),结果导入!$N:$U,8,0),""),IF($H$35="导入版",IF($A21&amp;":"&amp;IFERROR(VLOOKUP((INT((ROW()-5)/9)*9+4+COLUMN()-5)*8-(8-$A21),结果导入!$N:$U,8,0),"")=$A21&amp;":","",$A21&amp;":"&amp;VLOOKUP((INT((ROW()-5)/9)*9+4+COLUMN()-5)*8-(8-$A21),结果导入!$N:$U,8,0))))),IF($U$3="第三场",IF(OR($H$35="",$H$35="请选择版本"),"",IF($H$35="打印版",IFERROR(VLOOKUP((INT((ROW()-5)/9)*9+4+COLUMN()-5)*8-(8-$A21),结果导入!$AN:$AU,8,0),""),IF($H$35="导入版",IF($A21&amp;":"&amp;IFERROR(VLOOKUP((INT((ROW()-5)/9)*9+4+COLUMN()-5)*8-(8-$A21),结果导入!$AN:$AU,8,0),"")=$A21&amp;":","",$A21&amp;":"&amp;VLOOKUP((INT((ROW()-5)/9)*9+4+COLUMN()-5)*8-(8-$A21),结果导入!$AN:$AU,8,0))))),IF($U$3="第四场",IF(OR($H$35="",$H$35="请选择版本"),"",IF($H$35="打印版",IFERROR(VLOOKUP((INT((ROW()-5)/9)*9+4+COLUMN()-5)*8-(8-$A21),结果导入!$BN:$BU,8,0),""),IF($H$35="导入版",IF($A21&amp;":"&amp;IFERROR(VLOOKUP((INT((ROW()-5)/9)*9+4+COLUMN()-5)*8-(8-$A21),结果导入!$BN:$BU,8,0),"")=$A21&amp;":","",$A21&amp;":"&amp;VLOOKUP((INT((ROW()-5)/9)*9+4+COLUMN()-5)*8-(8-$A21),结果导入!$BN:$BU,8,0))))),IF($U$3="第五场",IF(OR($H$35="",$H$35="请选择版本"),"",IF($H$35="打印版",IFERROR(VLOOKUP((INT((ROW()-5)/9)*9+4+COLUMN()-5)*8-(8-$A21),结果导入!$CN:$CU,8,0),""),IF($H$35="导入版",IF($A21&amp;":"&amp;IFERROR(VLOOKUP((INT((ROW()-5)/9)*9+4+COLUMN()-5)*8-(8-$A21),结果导入!$CN:$CU,8,0),"")=$A21&amp;":","",$A21&amp;":"&amp;VLOOKUP((INT((ROW()-5)/9)*9+4+COLUMN()-5)*8-(8-$A21),结果导入!$CN:$CU,8,0))))),IF($U$3="第六场",IF(OR($H$35="",$H$35="请选择版本"),"",IF($H$35="打印版",IFERROR(VLOOKUP((INT((ROW()-5)/9)*9+4+COLUMN()-5)*8-(8-$A21),结果导入!$DN:$DU,8,0),""),IF($H$35="导入版",IF($A21&amp;":"&amp;IFERROR(VLOOKUP((INT((ROW()-5)/9)*9+4+COLUMN()-5)*8-(8-$A21),结果导入!$DN:$DU,8,0),"")=$A21&amp;":","",$A21&amp;":"&amp;VLOOKUP((INT((ROW()-5)/9)*9+4+COLUMN()-5)*8-(8-$A21),结果导入!$DN:$DU,8,0))))),IF($U$3="第七场",IF(OR($H$35="",$H$35="请选择版本"),"",IF($H$35="打印版",IFERROR(VLOOKUP((INT((ROW()-5)/9)*9+4+COLUMN()-5)*8-(8-$A21),结果导入!$EN:$EU,8,0),""),IF($H$35="导入版",IF($A21&amp;":"&amp;IFERROR(VLOOKUP((INT((ROW()-5)/9)*9+4+COLUMN()-5)*8-(8-$A21),结果导入!$EN:$EU,8,0),"")=$A21&amp;":","",$A21&amp;":"&amp;VLOOKUP((INT((ROW()-5)/9)*9+4+COLUMN()-5)*8-(8-$A21),结果导入!$EN:$EU,8,0))))),IF($U$3="第八场",IF(OR($H$35="",$H$35="请选择版本"),"",IF($H$35="打印版",IFERROR(VLOOKUP((INT((ROW()-5)/9)*9+4+COLUMN()-5)*8-(8-$A21),结果导入!$FN:$FU,8,0),""),IF($H$35="导入版",IF($A21&amp;":"&amp;IFERROR(VLOOKUP((INT((ROW()-5)/9)*9+4+COLUMN()-5)*8-(8-$A21),结果导入!$FN:$FU,8,0),"")=$A21&amp;":","",$A21&amp;":"&amp;VLOOKUP((INT((ROW()-5)/9)*9+4+COLUMN()-5)*8-(8-$A21),结果导入!$FN:$FU,8,0))))),IF($U$3="第九场",IF(OR($H$35="",$H$35="请选择版本"),"",IF($H$35="打印版",IFERROR(VLOOKUP((INT((ROW()-5)/9)*9+4+COLUMN()-5)*8-(8-$A21),结果导入!$GN:$GU,8,0),""),IF($H$35="导入版",IF($A21&amp;":"&amp;IFERROR(VLOOKUP((INT((ROW()-5)/9)*9+4+COLUMN()-5)*8-(8-$A21),结果导入!$GN:$GU,8,0),"")=$A21&amp;":","",$A21&amp;":"&amp;VLOOKUP((INT((ROW()-5)/9)*9+4+COLUMN()-5)*8-(8-$A21),结果导入!$GN:$GU,8,0)))))))))))))))</f>
        <v/>
      </c>
      <c r="I21" s="52" t="str">
        <f ca="1">IF($U$3="","",IF($U$3="第一场",IF(OR($H$35="",$H$35="请选择版本"),"",IF($H$35="打印版",IFERROR(VLOOKUP((INT((ROW()-5)/9)*9+4+COLUMN()-5)*8-(8-$A21),选手操作!$Q:$R,2,0),""),IF($H$35="导入版",IF($A21&amp;":"&amp;IFERROR(VLOOKUP((INT((ROW()-5)/9)*9+4+COLUMN()-5)*8-(8-$A21),选手操作!$Q:$R,2,0),"")=$A21&amp;":","",$A21&amp;":"&amp;VLOOKUP((INT((ROW()-5)/9)*9+4+COLUMN()-5)*8-(8-$A21),选手操作!$Q:$R,2,0))))),IF($U$3="第二场",IF(OR($H$35="",$H$35="请选择版本"),"",IF($H$35="打印版",IFERROR(VLOOKUP((INT((ROW()-5)/9)*9+4+COLUMN()-5)*8-(8-$A21),结果导入!$N:$U,8,0),""),IF($H$35="导入版",IF($A21&amp;":"&amp;IFERROR(VLOOKUP((INT((ROW()-5)/9)*9+4+COLUMN()-5)*8-(8-$A21),结果导入!$N:$U,8,0),"")=$A21&amp;":","",$A21&amp;":"&amp;VLOOKUP((INT((ROW()-5)/9)*9+4+COLUMN()-5)*8-(8-$A21),结果导入!$N:$U,8,0))))),IF($U$3="第三场",IF(OR($H$35="",$H$35="请选择版本"),"",IF($H$35="打印版",IFERROR(VLOOKUP((INT((ROW()-5)/9)*9+4+COLUMN()-5)*8-(8-$A21),结果导入!$AN:$AU,8,0),""),IF($H$35="导入版",IF($A21&amp;":"&amp;IFERROR(VLOOKUP((INT((ROW()-5)/9)*9+4+COLUMN()-5)*8-(8-$A21),结果导入!$AN:$AU,8,0),"")=$A21&amp;":","",$A21&amp;":"&amp;VLOOKUP((INT((ROW()-5)/9)*9+4+COLUMN()-5)*8-(8-$A21),结果导入!$AN:$AU,8,0))))),IF($U$3="第四场",IF(OR($H$35="",$H$35="请选择版本"),"",IF($H$35="打印版",IFERROR(VLOOKUP((INT((ROW()-5)/9)*9+4+COLUMN()-5)*8-(8-$A21),结果导入!$BN:$BU,8,0),""),IF($H$35="导入版",IF($A21&amp;":"&amp;IFERROR(VLOOKUP((INT((ROW()-5)/9)*9+4+COLUMN()-5)*8-(8-$A21),结果导入!$BN:$BU,8,0),"")=$A21&amp;":","",$A21&amp;":"&amp;VLOOKUP((INT((ROW()-5)/9)*9+4+COLUMN()-5)*8-(8-$A21),结果导入!$BN:$BU,8,0))))),IF($U$3="第五场",IF(OR($H$35="",$H$35="请选择版本"),"",IF($H$35="打印版",IFERROR(VLOOKUP((INT((ROW()-5)/9)*9+4+COLUMN()-5)*8-(8-$A21),结果导入!$CN:$CU,8,0),""),IF($H$35="导入版",IF($A21&amp;":"&amp;IFERROR(VLOOKUP((INT((ROW()-5)/9)*9+4+COLUMN()-5)*8-(8-$A21),结果导入!$CN:$CU,8,0),"")=$A21&amp;":","",$A21&amp;":"&amp;VLOOKUP((INT((ROW()-5)/9)*9+4+COLUMN()-5)*8-(8-$A21),结果导入!$CN:$CU,8,0))))),IF($U$3="第六场",IF(OR($H$35="",$H$35="请选择版本"),"",IF($H$35="打印版",IFERROR(VLOOKUP((INT((ROW()-5)/9)*9+4+COLUMN()-5)*8-(8-$A21),结果导入!$DN:$DU,8,0),""),IF($H$35="导入版",IF($A21&amp;":"&amp;IFERROR(VLOOKUP((INT((ROW()-5)/9)*9+4+COLUMN()-5)*8-(8-$A21),结果导入!$DN:$DU,8,0),"")=$A21&amp;":","",$A21&amp;":"&amp;VLOOKUP((INT((ROW()-5)/9)*9+4+COLUMN()-5)*8-(8-$A21),结果导入!$DN:$DU,8,0))))),IF($U$3="第七场",IF(OR($H$35="",$H$35="请选择版本"),"",IF($H$35="打印版",IFERROR(VLOOKUP((INT((ROW()-5)/9)*9+4+COLUMN()-5)*8-(8-$A21),结果导入!$EN:$EU,8,0),""),IF($H$35="导入版",IF($A21&amp;":"&amp;IFERROR(VLOOKUP((INT((ROW()-5)/9)*9+4+COLUMN()-5)*8-(8-$A21),结果导入!$EN:$EU,8,0),"")=$A21&amp;":","",$A21&amp;":"&amp;VLOOKUP((INT((ROW()-5)/9)*9+4+COLUMN()-5)*8-(8-$A21),结果导入!$EN:$EU,8,0))))),IF($U$3="第八场",IF(OR($H$35="",$H$35="请选择版本"),"",IF($H$35="打印版",IFERROR(VLOOKUP((INT((ROW()-5)/9)*9+4+COLUMN()-5)*8-(8-$A21),结果导入!$FN:$FU,8,0),""),IF($H$35="导入版",IF($A21&amp;":"&amp;IFERROR(VLOOKUP((INT((ROW()-5)/9)*9+4+COLUMN()-5)*8-(8-$A21),结果导入!$FN:$FU,8,0),"")=$A21&amp;":","",$A21&amp;":"&amp;VLOOKUP((INT((ROW()-5)/9)*9+4+COLUMN()-5)*8-(8-$A21),结果导入!$FN:$FU,8,0))))),IF($U$3="第九场",IF(OR($H$35="",$H$35="请选择版本"),"",IF($H$35="打印版",IFERROR(VLOOKUP((INT((ROW()-5)/9)*9+4+COLUMN()-5)*8-(8-$A21),结果导入!$GN:$GU,8,0),""),IF($H$35="导入版",IF($A21&amp;":"&amp;IFERROR(VLOOKUP((INT((ROW()-5)/9)*9+4+COLUMN()-5)*8-(8-$A21),结果导入!$GN:$GU,8,0),"")=$A21&amp;":","",$A21&amp;":"&amp;VLOOKUP((INT((ROW()-5)/9)*9+4+COLUMN()-5)*8-(8-$A21),结果导入!$GN:$GU,8,0)))))))))))))))</f>
        <v/>
      </c>
      <c r="J21" s="52" t="str">
        <f ca="1">IF($U$3="","",IF($U$3="第一场",IF(OR($H$35="",$H$35="请选择版本"),"",IF($H$35="打印版",IFERROR(VLOOKUP((INT((ROW()-5)/9)*9+4+COLUMN()-5)*8-(8-$A21),选手操作!$Q:$R,2,0),""),IF($H$35="导入版",IF($A21&amp;":"&amp;IFERROR(VLOOKUP((INT((ROW()-5)/9)*9+4+COLUMN()-5)*8-(8-$A21),选手操作!$Q:$R,2,0),"")=$A21&amp;":","",$A21&amp;":"&amp;VLOOKUP((INT((ROW()-5)/9)*9+4+COLUMN()-5)*8-(8-$A21),选手操作!$Q:$R,2,0))))),IF($U$3="第二场",IF(OR($H$35="",$H$35="请选择版本"),"",IF($H$35="打印版",IFERROR(VLOOKUP((INT((ROW()-5)/9)*9+4+COLUMN()-5)*8-(8-$A21),结果导入!$N:$U,8,0),""),IF($H$35="导入版",IF($A21&amp;":"&amp;IFERROR(VLOOKUP((INT((ROW()-5)/9)*9+4+COLUMN()-5)*8-(8-$A21),结果导入!$N:$U,8,0),"")=$A21&amp;":","",$A21&amp;":"&amp;VLOOKUP((INT((ROW()-5)/9)*9+4+COLUMN()-5)*8-(8-$A21),结果导入!$N:$U,8,0))))),IF($U$3="第三场",IF(OR($H$35="",$H$35="请选择版本"),"",IF($H$35="打印版",IFERROR(VLOOKUP((INT((ROW()-5)/9)*9+4+COLUMN()-5)*8-(8-$A21),结果导入!$AN:$AU,8,0),""),IF($H$35="导入版",IF($A21&amp;":"&amp;IFERROR(VLOOKUP((INT((ROW()-5)/9)*9+4+COLUMN()-5)*8-(8-$A21),结果导入!$AN:$AU,8,0),"")=$A21&amp;":","",$A21&amp;":"&amp;VLOOKUP((INT((ROW()-5)/9)*9+4+COLUMN()-5)*8-(8-$A21),结果导入!$AN:$AU,8,0))))),IF($U$3="第四场",IF(OR($H$35="",$H$35="请选择版本"),"",IF($H$35="打印版",IFERROR(VLOOKUP((INT((ROW()-5)/9)*9+4+COLUMN()-5)*8-(8-$A21),结果导入!$BN:$BU,8,0),""),IF($H$35="导入版",IF($A21&amp;":"&amp;IFERROR(VLOOKUP((INT((ROW()-5)/9)*9+4+COLUMN()-5)*8-(8-$A21),结果导入!$BN:$BU,8,0),"")=$A21&amp;":","",$A21&amp;":"&amp;VLOOKUP((INT((ROW()-5)/9)*9+4+COLUMN()-5)*8-(8-$A21),结果导入!$BN:$BU,8,0))))),IF($U$3="第五场",IF(OR($H$35="",$H$35="请选择版本"),"",IF($H$35="打印版",IFERROR(VLOOKUP((INT((ROW()-5)/9)*9+4+COLUMN()-5)*8-(8-$A21),结果导入!$CN:$CU,8,0),""),IF($H$35="导入版",IF($A21&amp;":"&amp;IFERROR(VLOOKUP((INT((ROW()-5)/9)*9+4+COLUMN()-5)*8-(8-$A21),结果导入!$CN:$CU,8,0),"")=$A21&amp;":","",$A21&amp;":"&amp;VLOOKUP((INT((ROW()-5)/9)*9+4+COLUMN()-5)*8-(8-$A21),结果导入!$CN:$CU,8,0))))),IF($U$3="第六场",IF(OR($H$35="",$H$35="请选择版本"),"",IF($H$35="打印版",IFERROR(VLOOKUP((INT((ROW()-5)/9)*9+4+COLUMN()-5)*8-(8-$A21),结果导入!$DN:$DU,8,0),""),IF($H$35="导入版",IF($A21&amp;":"&amp;IFERROR(VLOOKUP((INT((ROW()-5)/9)*9+4+COLUMN()-5)*8-(8-$A21),结果导入!$DN:$DU,8,0),"")=$A21&amp;":","",$A21&amp;":"&amp;VLOOKUP((INT((ROW()-5)/9)*9+4+COLUMN()-5)*8-(8-$A21),结果导入!$DN:$DU,8,0))))),IF($U$3="第七场",IF(OR($H$35="",$H$35="请选择版本"),"",IF($H$35="打印版",IFERROR(VLOOKUP((INT((ROW()-5)/9)*9+4+COLUMN()-5)*8-(8-$A21),结果导入!$EN:$EU,8,0),""),IF($H$35="导入版",IF($A21&amp;":"&amp;IFERROR(VLOOKUP((INT((ROW()-5)/9)*9+4+COLUMN()-5)*8-(8-$A21),结果导入!$EN:$EU,8,0),"")=$A21&amp;":","",$A21&amp;":"&amp;VLOOKUP((INT((ROW()-5)/9)*9+4+COLUMN()-5)*8-(8-$A21),结果导入!$EN:$EU,8,0))))),IF($U$3="第八场",IF(OR($H$35="",$H$35="请选择版本"),"",IF($H$35="打印版",IFERROR(VLOOKUP((INT((ROW()-5)/9)*9+4+COLUMN()-5)*8-(8-$A21),结果导入!$FN:$FU,8,0),""),IF($H$35="导入版",IF($A21&amp;":"&amp;IFERROR(VLOOKUP((INT((ROW()-5)/9)*9+4+COLUMN()-5)*8-(8-$A21),结果导入!$FN:$FU,8,0),"")=$A21&amp;":","",$A21&amp;":"&amp;VLOOKUP((INT((ROW()-5)/9)*9+4+COLUMN()-5)*8-(8-$A21),结果导入!$FN:$FU,8,0))))),IF($U$3="第九场",IF(OR($H$35="",$H$35="请选择版本"),"",IF($H$35="打印版",IFERROR(VLOOKUP((INT((ROW()-5)/9)*9+4+COLUMN()-5)*8-(8-$A21),结果导入!$GN:$GU,8,0),""),IF($H$35="导入版",IF($A21&amp;":"&amp;IFERROR(VLOOKUP((INT((ROW()-5)/9)*9+4+COLUMN()-5)*8-(8-$A21),结果导入!$GN:$GU,8,0),"")=$A21&amp;":","",$A21&amp;":"&amp;VLOOKUP((INT((ROW()-5)/9)*9+4+COLUMN()-5)*8-(8-$A21),结果导入!$GN:$GU,8,0)))))))))))))))</f>
        <v/>
      </c>
      <c r="K21" s="50">
        <v>7</v>
      </c>
      <c r="L21" s="50">
        <f t="shared" si="1"/>
        <v>7</v>
      </c>
      <c r="M21" s="51" t="str">
        <f ca="1" t="shared" si="2"/>
        <v/>
      </c>
      <c r="N21" s="52" t="str">
        <f ca="1" t="shared" si="3"/>
        <v/>
      </c>
      <c r="O21" s="52" t="str">
        <f ca="1" t="shared" si="4"/>
        <v/>
      </c>
      <c r="P21" s="52" t="str">
        <f ca="1" t="shared" si="5"/>
        <v/>
      </c>
      <c r="Q21" s="52" t="str">
        <f ca="1" t="shared" si="6"/>
        <v/>
      </c>
      <c r="R21" s="52" t="str">
        <f ca="1" t="shared" si="7"/>
        <v/>
      </c>
      <c r="S21" s="52" t="str">
        <f ca="1" t="shared" si="8"/>
        <v/>
      </c>
      <c r="T21" s="52" t="str">
        <f ca="1" t="shared" si="9"/>
        <v/>
      </c>
      <c r="U21" s="52" t="str">
        <f ca="1" t="shared" si="10"/>
        <v/>
      </c>
      <c r="V21" s="50">
        <f t="shared" si="11"/>
        <v>7</v>
      </c>
    </row>
    <row r="22" s="40" customFormat="1" ht="15.75" spans="1:22">
      <c r="A22" s="53">
        <v>8</v>
      </c>
      <c r="B22" s="54" t="str">
        <f ca="1">IF($U$3="","",IF($U$3="第一场",IF(OR($H$35="",$H$35="请选择版本"),"",IF($H$35="打印版",IFERROR(VLOOKUP((INT((ROW()-5)/9)*9+4+COLUMN()-5)*8-(8-$A22),选手操作!$Q:$R,2,0),""),IF($H$35="导入版",IF($A22&amp;":"&amp;IFERROR(VLOOKUP((INT((ROW()-5)/9)*9+4+COLUMN()-5)*8-(8-$A22),选手操作!$Q:$R,2,0),"")=$A22&amp;":","",$A22&amp;":"&amp;VLOOKUP((INT((ROW()-5)/9)*9+4+COLUMN()-5)*8-(8-$A22),选手操作!$Q:$R,2,0))))),IF($U$3="第二场",IF(OR($H$35="",$H$35="请选择版本"),"",IF($H$35="打印版",IFERROR(VLOOKUP((INT((ROW()-5)/9)*9+4+COLUMN()-5)*8-(8-$A22),结果导入!$N:$U,8,0),""),IF($H$35="导入版",IF($A22&amp;":"&amp;IFERROR(VLOOKUP((INT((ROW()-5)/9)*9+4+COLUMN()-5)*8-(8-$A22),结果导入!$N:$U,8,0),"")=$A22&amp;":","",$A22&amp;":"&amp;VLOOKUP((INT((ROW()-5)/9)*9+4+COLUMN()-5)*8-(8-$A22),结果导入!$N:$U,8,0))))),IF($U$3="第三场",IF(OR($H$35="",$H$35="请选择版本"),"",IF($H$35="打印版",IFERROR(VLOOKUP((INT((ROW()-5)/9)*9+4+COLUMN()-5)*8-(8-$A22),结果导入!$AN:$AU,8,0),""),IF($H$35="导入版",IF($A22&amp;":"&amp;IFERROR(VLOOKUP((INT((ROW()-5)/9)*9+4+COLUMN()-5)*8-(8-$A22),结果导入!$AN:$AU,8,0),"")=$A22&amp;":","",$A22&amp;":"&amp;VLOOKUP((INT((ROW()-5)/9)*9+4+COLUMN()-5)*8-(8-$A22),结果导入!$AN:$AU,8,0))))),IF($U$3="第四场",IF(OR($H$35="",$H$35="请选择版本"),"",IF($H$35="打印版",IFERROR(VLOOKUP((INT((ROW()-5)/9)*9+4+COLUMN()-5)*8-(8-$A22),结果导入!$BN:$BU,8,0),""),IF($H$35="导入版",IF($A22&amp;":"&amp;IFERROR(VLOOKUP((INT((ROW()-5)/9)*9+4+COLUMN()-5)*8-(8-$A22),结果导入!$BN:$BU,8,0),"")=$A22&amp;":","",$A22&amp;":"&amp;VLOOKUP((INT((ROW()-5)/9)*9+4+COLUMN()-5)*8-(8-$A22),结果导入!$BN:$BU,8,0))))),IF($U$3="第五场",IF(OR($H$35="",$H$35="请选择版本"),"",IF($H$35="打印版",IFERROR(VLOOKUP((INT((ROW()-5)/9)*9+4+COLUMN()-5)*8-(8-$A22),结果导入!$CN:$CU,8,0),""),IF($H$35="导入版",IF($A22&amp;":"&amp;IFERROR(VLOOKUP((INT((ROW()-5)/9)*9+4+COLUMN()-5)*8-(8-$A22),结果导入!$CN:$CU,8,0),"")=$A22&amp;":","",$A22&amp;":"&amp;VLOOKUP((INT((ROW()-5)/9)*9+4+COLUMN()-5)*8-(8-$A22),结果导入!$CN:$CU,8,0))))),IF($U$3="第六场",IF(OR($H$35="",$H$35="请选择版本"),"",IF($H$35="打印版",IFERROR(VLOOKUP((INT((ROW()-5)/9)*9+4+COLUMN()-5)*8-(8-$A22),结果导入!$DN:$DU,8,0),""),IF($H$35="导入版",IF($A22&amp;":"&amp;IFERROR(VLOOKUP((INT((ROW()-5)/9)*9+4+COLUMN()-5)*8-(8-$A22),结果导入!$DN:$DU,8,0),"")=$A22&amp;":","",$A22&amp;":"&amp;VLOOKUP((INT((ROW()-5)/9)*9+4+COLUMN()-5)*8-(8-$A22),结果导入!$DN:$DU,8,0))))),IF($U$3="第七场",IF(OR($H$35="",$H$35="请选择版本"),"",IF($H$35="打印版",IFERROR(VLOOKUP((INT((ROW()-5)/9)*9+4+COLUMN()-5)*8-(8-$A22),结果导入!$EN:$EU,8,0),""),IF($H$35="导入版",IF($A22&amp;":"&amp;IFERROR(VLOOKUP((INT((ROW()-5)/9)*9+4+COLUMN()-5)*8-(8-$A22),结果导入!$EN:$EU,8,0),"")=$A22&amp;":","",$A22&amp;":"&amp;VLOOKUP((INT((ROW()-5)/9)*9+4+COLUMN()-5)*8-(8-$A22),结果导入!$EN:$EU,8,0))))),IF($U$3="第八场",IF(OR($H$35="",$H$35="请选择版本"),"",IF($H$35="打印版",IFERROR(VLOOKUP((INT((ROW()-5)/9)*9+4+COLUMN()-5)*8-(8-$A22),结果导入!$FN:$FU,8,0),""),IF($H$35="导入版",IF($A22&amp;":"&amp;IFERROR(VLOOKUP((INT((ROW()-5)/9)*9+4+COLUMN()-5)*8-(8-$A22),结果导入!$FN:$FU,8,0),"")=$A22&amp;":","",$A22&amp;":"&amp;VLOOKUP((INT((ROW()-5)/9)*9+4+COLUMN()-5)*8-(8-$A22),结果导入!$FN:$FU,8,0))))),IF($U$3="第九场",IF(OR($H$35="",$H$35="请选择版本"),"",IF($H$35="打印版",IFERROR(VLOOKUP((INT((ROW()-5)/9)*9+4+COLUMN()-5)*8-(8-$A22),结果导入!$GN:$GU,8,0),""),IF($H$35="导入版",IF($A22&amp;":"&amp;IFERROR(VLOOKUP((INT((ROW()-5)/9)*9+4+COLUMN()-5)*8-(8-$A22),结果导入!$GN:$GU,8,0),"")=$A22&amp;":","",$A22&amp;":"&amp;VLOOKUP((INT((ROW()-5)/9)*9+4+COLUMN()-5)*8-(8-$A22),结果导入!$GN:$GU,8,0)))))))))))))))</f>
        <v/>
      </c>
      <c r="C22" s="55" t="str">
        <f ca="1">IF($U$3="","",IF($U$3="第一场",IF(OR($H$35="",$H$35="请选择版本"),"",IF($H$35="打印版",IFERROR(VLOOKUP((INT((ROW()-5)/9)*9+4+COLUMN()-5)*8-(8-$A22),选手操作!$Q:$R,2,0),""),IF($H$35="导入版",IF($A22&amp;":"&amp;IFERROR(VLOOKUP((INT((ROW()-5)/9)*9+4+COLUMN()-5)*8-(8-$A22),选手操作!$Q:$R,2,0),"")=$A22&amp;":","",$A22&amp;":"&amp;VLOOKUP((INT((ROW()-5)/9)*9+4+COLUMN()-5)*8-(8-$A22),选手操作!$Q:$R,2,0))))),IF($U$3="第二场",IF(OR($H$35="",$H$35="请选择版本"),"",IF($H$35="打印版",IFERROR(VLOOKUP((INT((ROW()-5)/9)*9+4+COLUMN()-5)*8-(8-$A22),结果导入!$N:$U,8,0),""),IF($H$35="导入版",IF($A22&amp;":"&amp;IFERROR(VLOOKUP((INT((ROW()-5)/9)*9+4+COLUMN()-5)*8-(8-$A22),结果导入!$N:$U,8,0),"")=$A22&amp;":","",$A22&amp;":"&amp;VLOOKUP((INT((ROW()-5)/9)*9+4+COLUMN()-5)*8-(8-$A22),结果导入!$N:$U,8,0))))),IF($U$3="第三场",IF(OR($H$35="",$H$35="请选择版本"),"",IF($H$35="打印版",IFERROR(VLOOKUP((INT((ROW()-5)/9)*9+4+COLUMN()-5)*8-(8-$A22),结果导入!$AN:$AU,8,0),""),IF($H$35="导入版",IF($A22&amp;":"&amp;IFERROR(VLOOKUP((INT((ROW()-5)/9)*9+4+COLUMN()-5)*8-(8-$A22),结果导入!$AN:$AU,8,0),"")=$A22&amp;":","",$A22&amp;":"&amp;VLOOKUP((INT((ROW()-5)/9)*9+4+COLUMN()-5)*8-(8-$A22),结果导入!$AN:$AU,8,0))))),IF($U$3="第四场",IF(OR($H$35="",$H$35="请选择版本"),"",IF($H$35="打印版",IFERROR(VLOOKUP((INT((ROW()-5)/9)*9+4+COLUMN()-5)*8-(8-$A22),结果导入!$BN:$BU,8,0),""),IF($H$35="导入版",IF($A22&amp;":"&amp;IFERROR(VLOOKUP((INT((ROW()-5)/9)*9+4+COLUMN()-5)*8-(8-$A22),结果导入!$BN:$BU,8,0),"")=$A22&amp;":","",$A22&amp;":"&amp;VLOOKUP((INT((ROW()-5)/9)*9+4+COLUMN()-5)*8-(8-$A22),结果导入!$BN:$BU,8,0))))),IF($U$3="第五场",IF(OR($H$35="",$H$35="请选择版本"),"",IF($H$35="打印版",IFERROR(VLOOKUP((INT((ROW()-5)/9)*9+4+COLUMN()-5)*8-(8-$A22),结果导入!$CN:$CU,8,0),""),IF($H$35="导入版",IF($A22&amp;":"&amp;IFERROR(VLOOKUP((INT((ROW()-5)/9)*9+4+COLUMN()-5)*8-(8-$A22),结果导入!$CN:$CU,8,0),"")=$A22&amp;":","",$A22&amp;":"&amp;VLOOKUP((INT((ROW()-5)/9)*9+4+COLUMN()-5)*8-(8-$A22),结果导入!$CN:$CU,8,0))))),IF($U$3="第六场",IF(OR($H$35="",$H$35="请选择版本"),"",IF($H$35="打印版",IFERROR(VLOOKUP((INT((ROW()-5)/9)*9+4+COLUMN()-5)*8-(8-$A22),结果导入!$DN:$DU,8,0),""),IF($H$35="导入版",IF($A22&amp;":"&amp;IFERROR(VLOOKUP((INT((ROW()-5)/9)*9+4+COLUMN()-5)*8-(8-$A22),结果导入!$DN:$DU,8,0),"")=$A22&amp;":","",$A22&amp;":"&amp;VLOOKUP((INT((ROW()-5)/9)*9+4+COLUMN()-5)*8-(8-$A22),结果导入!$DN:$DU,8,0))))),IF($U$3="第七场",IF(OR($H$35="",$H$35="请选择版本"),"",IF($H$35="打印版",IFERROR(VLOOKUP((INT((ROW()-5)/9)*9+4+COLUMN()-5)*8-(8-$A22),结果导入!$EN:$EU,8,0),""),IF($H$35="导入版",IF($A22&amp;":"&amp;IFERROR(VLOOKUP((INT((ROW()-5)/9)*9+4+COLUMN()-5)*8-(8-$A22),结果导入!$EN:$EU,8,0),"")=$A22&amp;":","",$A22&amp;":"&amp;VLOOKUP((INT((ROW()-5)/9)*9+4+COLUMN()-5)*8-(8-$A22),结果导入!$EN:$EU,8,0))))),IF($U$3="第八场",IF(OR($H$35="",$H$35="请选择版本"),"",IF($H$35="打印版",IFERROR(VLOOKUP((INT((ROW()-5)/9)*9+4+COLUMN()-5)*8-(8-$A22),结果导入!$FN:$FU,8,0),""),IF($H$35="导入版",IF($A22&amp;":"&amp;IFERROR(VLOOKUP((INT((ROW()-5)/9)*9+4+COLUMN()-5)*8-(8-$A22),结果导入!$FN:$FU,8,0),"")=$A22&amp;":","",$A22&amp;":"&amp;VLOOKUP((INT((ROW()-5)/9)*9+4+COLUMN()-5)*8-(8-$A22),结果导入!$FN:$FU,8,0))))),IF($U$3="第九场",IF(OR($H$35="",$H$35="请选择版本"),"",IF($H$35="打印版",IFERROR(VLOOKUP((INT((ROW()-5)/9)*9+4+COLUMN()-5)*8-(8-$A22),结果导入!$GN:$GU,8,0),""),IF($H$35="导入版",IF($A22&amp;":"&amp;IFERROR(VLOOKUP((INT((ROW()-5)/9)*9+4+COLUMN()-5)*8-(8-$A22),结果导入!$GN:$GU,8,0),"")=$A22&amp;":","",$A22&amp;":"&amp;VLOOKUP((INT((ROW()-5)/9)*9+4+COLUMN()-5)*8-(8-$A22),结果导入!$GN:$GU,8,0)))))))))))))))</f>
        <v/>
      </c>
      <c r="D22" s="55" t="str">
        <f ca="1">IF($U$3="","",IF($U$3="第一场",IF(OR($H$35="",$H$35="请选择版本"),"",IF($H$35="打印版",IFERROR(VLOOKUP((INT((ROW()-5)/9)*9+4+COLUMN()-5)*8-(8-$A22),选手操作!$Q:$R,2,0),""),IF($H$35="导入版",IF($A22&amp;":"&amp;IFERROR(VLOOKUP((INT((ROW()-5)/9)*9+4+COLUMN()-5)*8-(8-$A22),选手操作!$Q:$R,2,0),"")=$A22&amp;":","",$A22&amp;":"&amp;VLOOKUP((INT((ROW()-5)/9)*9+4+COLUMN()-5)*8-(8-$A22),选手操作!$Q:$R,2,0))))),IF($U$3="第二场",IF(OR($H$35="",$H$35="请选择版本"),"",IF($H$35="打印版",IFERROR(VLOOKUP((INT((ROW()-5)/9)*9+4+COLUMN()-5)*8-(8-$A22),结果导入!$N:$U,8,0),""),IF($H$35="导入版",IF($A22&amp;":"&amp;IFERROR(VLOOKUP((INT((ROW()-5)/9)*9+4+COLUMN()-5)*8-(8-$A22),结果导入!$N:$U,8,0),"")=$A22&amp;":","",$A22&amp;":"&amp;VLOOKUP((INT((ROW()-5)/9)*9+4+COLUMN()-5)*8-(8-$A22),结果导入!$N:$U,8,0))))),IF($U$3="第三场",IF(OR($H$35="",$H$35="请选择版本"),"",IF($H$35="打印版",IFERROR(VLOOKUP((INT((ROW()-5)/9)*9+4+COLUMN()-5)*8-(8-$A22),结果导入!$AN:$AU,8,0),""),IF($H$35="导入版",IF($A22&amp;":"&amp;IFERROR(VLOOKUP((INT((ROW()-5)/9)*9+4+COLUMN()-5)*8-(8-$A22),结果导入!$AN:$AU,8,0),"")=$A22&amp;":","",$A22&amp;":"&amp;VLOOKUP((INT((ROW()-5)/9)*9+4+COLUMN()-5)*8-(8-$A22),结果导入!$AN:$AU,8,0))))),IF($U$3="第四场",IF(OR($H$35="",$H$35="请选择版本"),"",IF($H$35="打印版",IFERROR(VLOOKUP((INT((ROW()-5)/9)*9+4+COLUMN()-5)*8-(8-$A22),结果导入!$BN:$BU,8,0),""),IF($H$35="导入版",IF($A22&amp;":"&amp;IFERROR(VLOOKUP((INT((ROW()-5)/9)*9+4+COLUMN()-5)*8-(8-$A22),结果导入!$BN:$BU,8,0),"")=$A22&amp;":","",$A22&amp;":"&amp;VLOOKUP((INT((ROW()-5)/9)*9+4+COLUMN()-5)*8-(8-$A22),结果导入!$BN:$BU,8,0))))),IF($U$3="第五场",IF(OR($H$35="",$H$35="请选择版本"),"",IF($H$35="打印版",IFERROR(VLOOKUP((INT((ROW()-5)/9)*9+4+COLUMN()-5)*8-(8-$A22),结果导入!$CN:$CU,8,0),""),IF($H$35="导入版",IF($A22&amp;":"&amp;IFERROR(VLOOKUP((INT((ROW()-5)/9)*9+4+COLUMN()-5)*8-(8-$A22),结果导入!$CN:$CU,8,0),"")=$A22&amp;":","",$A22&amp;":"&amp;VLOOKUP((INT((ROW()-5)/9)*9+4+COLUMN()-5)*8-(8-$A22),结果导入!$CN:$CU,8,0))))),IF($U$3="第六场",IF(OR($H$35="",$H$35="请选择版本"),"",IF($H$35="打印版",IFERROR(VLOOKUP((INT((ROW()-5)/9)*9+4+COLUMN()-5)*8-(8-$A22),结果导入!$DN:$DU,8,0),""),IF($H$35="导入版",IF($A22&amp;":"&amp;IFERROR(VLOOKUP((INT((ROW()-5)/9)*9+4+COLUMN()-5)*8-(8-$A22),结果导入!$DN:$DU,8,0),"")=$A22&amp;":","",$A22&amp;":"&amp;VLOOKUP((INT((ROW()-5)/9)*9+4+COLUMN()-5)*8-(8-$A22),结果导入!$DN:$DU,8,0))))),IF($U$3="第七场",IF(OR($H$35="",$H$35="请选择版本"),"",IF($H$35="打印版",IFERROR(VLOOKUP((INT((ROW()-5)/9)*9+4+COLUMN()-5)*8-(8-$A22),结果导入!$EN:$EU,8,0),""),IF($H$35="导入版",IF($A22&amp;":"&amp;IFERROR(VLOOKUP((INT((ROW()-5)/9)*9+4+COLUMN()-5)*8-(8-$A22),结果导入!$EN:$EU,8,0),"")=$A22&amp;":","",$A22&amp;":"&amp;VLOOKUP((INT((ROW()-5)/9)*9+4+COLUMN()-5)*8-(8-$A22),结果导入!$EN:$EU,8,0))))),IF($U$3="第八场",IF(OR($H$35="",$H$35="请选择版本"),"",IF($H$35="打印版",IFERROR(VLOOKUP((INT((ROW()-5)/9)*9+4+COLUMN()-5)*8-(8-$A22),结果导入!$FN:$FU,8,0),""),IF($H$35="导入版",IF($A22&amp;":"&amp;IFERROR(VLOOKUP((INT((ROW()-5)/9)*9+4+COLUMN()-5)*8-(8-$A22),结果导入!$FN:$FU,8,0),"")=$A22&amp;":","",$A22&amp;":"&amp;VLOOKUP((INT((ROW()-5)/9)*9+4+COLUMN()-5)*8-(8-$A22),结果导入!$FN:$FU,8,0))))),IF($U$3="第九场",IF(OR($H$35="",$H$35="请选择版本"),"",IF($H$35="打印版",IFERROR(VLOOKUP((INT((ROW()-5)/9)*9+4+COLUMN()-5)*8-(8-$A22),结果导入!$GN:$GU,8,0),""),IF($H$35="导入版",IF($A22&amp;":"&amp;IFERROR(VLOOKUP((INT((ROW()-5)/9)*9+4+COLUMN()-5)*8-(8-$A22),结果导入!$GN:$GU,8,0),"")=$A22&amp;":","",$A22&amp;":"&amp;VLOOKUP((INT((ROW()-5)/9)*9+4+COLUMN()-5)*8-(8-$A22),结果导入!$GN:$GU,8,0)))))))))))))))</f>
        <v/>
      </c>
      <c r="E22" s="55" t="str">
        <f ca="1">IF($U$3="","",IF($U$3="第一场",IF(OR($H$35="",$H$35="请选择版本"),"",IF($H$35="打印版",IFERROR(VLOOKUP((INT((ROW()-5)/9)*9+4+COLUMN()-5)*8-(8-$A22),选手操作!$Q:$R,2,0),""),IF($H$35="导入版",IF($A22&amp;":"&amp;IFERROR(VLOOKUP((INT((ROW()-5)/9)*9+4+COLUMN()-5)*8-(8-$A22),选手操作!$Q:$R,2,0),"")=$A22&amp;":","",$A22&amp;":"&amp;VLOOKUP((INT((ROW()-5)/9)*9+4+COLUMN()-5)*8-(8-$A22),选手操作!$Q:$R,2,0))))),IF($U$3="第二场",IF(OR($H$35="",$H$35="请选择版本"),"",IF($H$35="打印版",IFERROR(VLOOKUP((INT((ROW()-5)/9)*9+4+COLUMN()-5)*8-(8-$A22),结果导入!$N:$U,8,0),""),IF($H$35="导入版",IF($A22&amp;":"&amp;IFERROR(VLOOKUP((INT((ROW()-5)/9)*9+4+COLUMN()-5)*8-(8-$A22),结果导入!$N:$U,8,0),"")=$A22&amp;":","",$A22&amp;":"&amp;VLOOKUP((INT((ROW()-5)/9)*9+4+COLUMN()-5)*8-(8-$A22),结果导入!$N:$U,8,0))))),IF($U$3="第三场",IF(OR($H$35="",$H$35="请选择版本"),"",IF($H$35="打印版",IFERROR(VLOOKUP((INT((ROW()-5)/9)*9+4+COLUMN()-5)*8-(8-$A22),结果导入!$AN:$AU,8,0),""),IF($H$35="导入版",IF($A22&amp;":"&amp;IFERROR(VLOOKUP((INT((ROW()-5)/9)*9+4+COLUMN()-5)*8-(8-$A22),结果导入!$AN:$AU,8,0),"")=$A22&amp;":","",$A22&amp;":"&amp;VLOOKUP((INT((ROW()-5)/9)*9+4+COLUMN()-5)*8-(8-$A22),结果导入!$AN:$AU,8,0))))),IF($U$3="第四场",IF(OR($H$35="",$H$35="请选择版本"),"",IF($H$35="打印版",IFERROR(VLOOKUP((INT((ROW()-5)/9)*9+4+COLUMN()-5)*8-(8-$A22),结果导入!$BN:$BU,8,0),""),IF($H$35="导入版",IF($A22&amp;":"&amp;IFERROR(VLOOKUP((INT((ROW()-5)/9)*9+4+COLUMN()-5)*8-(8-$A22),结果导入!$BN:$BU,8,0),"")=$A22&amp;":","",$A22&amp;":"&amp;VLOOKUP((INT((ROW()-5)/9)*9+4+COLUMN()-5)*8-(8-$A22),结果导入!$BN:$BU,8,0))))),IF($U$3="第五场",IF(OR($H$35="",$H$35="请选择版本"),"",IF($H$35="打印版",IFERROR(VLOOKUP((INT((ROW()-5)/9)*9+4+COLUMN()-5)*8-(8-$A22),结果导入!$CN:$CU,8,0),""),IF($H$35="导入版",IF($A22&amp;":"&amp;IFERROR(VLOOKUP((INT((ROW()-5)/9)*9+4+COLUMN()-5)*8-(8-$A22),结果导入!$CN:$CU,8,0),"")=$A22&amp;":","",$A22&amp;":"&amp;VLOOKUP((INT((ROW()-5)/9)*9+4+COLUMN()-5)*8-(8-$A22),结果导入!$CN:$CU,8,0))))),IF($U$3="第六场",IF(OR($H$35="",$H$35="请选择版本"),"",IF($H$35="打印版",IFERROR(VLOOKUP((INT((ROW()-5)/9)*9+4+COLUMN()-5)*8-(8-$A22),结果导入!$DN:$DU,8,0),""),IF($H$35="导入版",IF($A22&amp;":"&amp;IFERROR(VLOOKUP((INT((ROW()-5)/9)*9+4+COLUMN()-5)*8-(8-$A22),结果导入!$DN:$DU,8,0),"")=$A22&amp;":","",$A22&amp;":"&amp;VLOOKUP((INT((ROW()-5)/9)*9+4+COLUMN()-5)*8-(8-$A22),结果导入!$DN:$DU,8,0))))),IF($U$3="第七场",IF(OR($H$35="",$H$35="请选择版本"),"",IF($H$35="打印版",IFERROR(VLOOKUP((INT((ROW()-5)/9)*9+4+COLUMN()-5)*8-(8-$A22),结果导入!$EN:$EU,8,0),""),IF($H$35="导入版",IF($A22&amp;":"&amp;IFERROR(VLOOKUP((INT((ROW()-5)/9)*9+4+COLUMN()-5)*8-(8-$A22),结果导入!$EN:$EU,8,0),"")=$A22&amp;":","",$A22&amp;":"&amp;VLOOKUP((INT((ROW()-5)/9)*9+4+COLUMN()-5)*8-(8-$A22),结果导入!$EN:$EU,8,0))))),IF($U$3="第八场",IF(OR($H$35="",$H$35="请选择版本"),"",IF($H$35="打印版",IFERROR(VLOOKUP((INT((ROW()-5)/9)*9+4+COLUMN()-5)*8-(8-$A22),结果导入!$FN:$FU,8,0),""),IF($H$35="导入版",IF($A22&amp;":"&amp;IFERROR(VLOOKUP((INT((ROW()-5)/9)*9+4+COLUMN()-5)*8-(8-$A22),结果导入!$FN:$FU,8,0),"")=$A22&amp;":","",$A22&amp;":"&amp;VLOOKUP((INT((ROW()-5)/9)*9+4+COLUMN()-5)*8-(8-$A22),结果导入!$FN:$FU,8,0))))),IF($U$3="第九场",IF(OR($H$35="",$H$35="请选择版本"),"",IF($H$35="打印版",IFERROR(VLOOKUP((INT((ROW()-5)/9)*9+4+COLUMN()-5)*8-(8-$A22),结果导入!$GN:$GU,8,0),""),IF($H$35="导入版",IF($A22&amp;":"&amp;IFERROR(VLOOKUP((INT((ROW()-5)/9)*9+4+COLUMN()-5)*8-(8-$A22),结果导入!$GN:$GU,8,0),"")=$A22&amp;":","",$A22&amp;":"&amp;VLOOKUP((INT((ROW()-5)/9)*9+4+COLUMN()-5)*8-(8-$A22),结果导入!$GN:$GU,8,0)))))))))))))))</f>
        <v/>
      </c>
      <c r="F22" s="55" t="str">
        <f ca="1">IF($U$3="","",IF($U$3="第一场",IF(OR($H$35="",$H$35="请选择版本"),"",IF($H$35="打印版",IFERROR(VLOOKUP((INT((ROW()-5)/9)*9+4+COLUMN()-5)*8-(8-$A22),选手操作!$Q:$R,2,0),""),IF($H$35="导入版",IF($A22&amp;":"&amp;IFERROR(VLOOKUP((INT((ROW()-5)/9)*9+4+COLUMN()-5)*8-(8-$A22),选手操作!$Q:$R,2,0),"")=$A22&amp;":","",$A22&amp;":"&amp;VLOOKUP((INT((ROW()-5)/9)*9+4+COLUMN()-5)*8-(8-$A22),选手操作!$Q:$R,2,0))))),IF($U$3="第二场",IF(OR($H$35="",$H$35="请选择版本"),"",IF($H$35="打印版",IFERROR(VLOOKUP((INT((ROW()-5)/9)*9+4+COLUMN()-5)*8-(8-$A22),结果导入!$N:$U,8,0),""),IF($H$35="导入版",IF($A22&amp;":"&amp;IFERROR(VLOOKUP((INT((ROW()-5)/9)*9+4+COLUMN()-5)*8-(8-$A22),结果导入!$N:$U,8,0),"")=$A22&amp;":","",$A22&amp;":"&amp;VLOOKUP((INT((ROW()-5)/9)*9+4+COLUMN()-5)*8-(8-$A22),结果导入!$N:$U,8,0))))),IF($U$3="第三场",IF(OR($H$35="",$H$35="请选择版本"),"",IF($H$35="打印版",IFERROR(VLOOKUP((INT((ROW()-5)/9)*9+4+COLUMN()-5)*8-(8-$A22),结果导入!$AN:$AU,8,0),""),IF($H$35="导入版",IF($A22&amp;":"&amp;IFERROR(VLOOKUP((INT((ROW()-5)/9)*9+4+COLUMN()-5)*8-(8-$A22),结果导入!$AN:$AU,8,0),"")=$A22&amp;":","",$A22&amp;":"&amp;VLOOKUP((INT((ROW()-5)/9)*9+4+COLUMN()-5)*8-(8-$A22),结果导入!$AN:$AU,8,0))))),IF($U$3="第四场",IF(OR($H$35="",$H$35="请选择版本"),"",IF($H$35="打印版",IFERROR(VLOOKUP((INT((ROW()-5)/9)*9+4+COLUMN()-5)*8-(8-$A22),结果导入!$BN:$BU,8,0),""),IF($H$35="导入版",IF($A22&amp;":"&amp;IFERROR(VLOOKUP((INT((ROW()-5)/9)*9+4+COLUMN()-5)*8-(8-$A22),结果导入!$BN:$BU,8,0),"")=$A22&amp;":","",$A22&amp;":"&amp;VLOOKUP((INT((ROW()-5)/9)*9+4+COLUMN()-5)*8-(8-$A22),结果导入!$BN:$BU,8,0))))),IF($U$3="第五场",IF(OR($H$35="",$H$35="请选择版本"),"",IF($H$35="打印版",IFERROR(VLOOKUP((INT((ROW()-5)/9)*9+4+COLUMN()-5)*8-(8-$A22),结果导入!$CN:$CU,8,0),""),IF($H$35="导入版",IF($A22&amp;":"&amp;IFERROR(VLOOKUP((INT((ROW()-5)/9)*9+4+COLUMN()-5)*8-(8-$A22),结果导入!$CN:$CU,8,0),"")=$A22&amp;":","",$A22&amp;":"&amp;VLOOKUP((INT((ROW()-5)/9)*9+4+COLUMN()-5)*8-(8-$A22),结果导入!$CN:$CU,8,0))))),IF($U$3="第六场",IF(OR($H$35="",$H$35="请选择版本"),"",IF($H$35="打印版",IFERROR(VLOOKUP((INT((ROW()-5)/9)*9+4+COLUMN()-5)*8-(8-$A22),结果导入!$DN:$DU,8,0),""),IF($H$35="导入版",IF($A22&amp;":"&amp;IFERROR(VLOOKUP((INT((ROW()-5)/9)*9+4+COLUMN()-5)*8-(8-$A22),结果导入!$DN:$DU,8,0),"")=$A22&amp;":","",$A22&amp;":"&amp;VLOOKUP((INT((ROW()-5)/9)*9+4+COLUMN()-5)*8-(8-$A22),结果导入!$DN:$DU,8,0))))),IF($U$3="第七场",IF(OR($H$35="",$H$35="请选择版本"),"",IF($H$35="打印版",IFERROR(VLOOKUP((INT((ROW()-5)/9)*9+4+COLUMN()-5)*8-(8-$A22),结果导入!$EN:$EU,8,0),""),IF($H$35="导入版",IF($A22&amp;":"&amp;IFERROR(VLOOKUP((INT((ROW()-5)/9)*9+4+COLUMN()-5)*8-(8-$A22),结果导入!$EN:$EU,8,0),"")=$A22&amp;":","",$A22&amp;":"&amp;VLOOKUP((INT((ROW()-5)/9)*9+4+COLUMN()-5)*8-(8-$A22),结果导入!$EN:$EU,8,0))))),IF($U$3="第八场",IF(OR($H$35="",$H$35="请选择版本"),"",IF($H$35="打印版",IFERROR(VLOOKUP((INT((ROW()-5)/9)*9+4+COLUMN()-5)*8-(8-$A22),结果导入!$FN:$FU,8,0),""),IF($H$35="导入版",IF($A22&amp;":"&amp;IFERROR(VLOOKUP((INT((ROW()-5)/9)*9+4+COLUMN()-5)*8-(8-$A22),结果导入!$FN:$FU,8,0),"")=$A22&amp;":","",$A22&amp;":"&amp;VLOOKUP((INT((ROW()-5)/9)*9+4+COLUMN()-5)*8-(8-$A22),结果导入!$FN:$FU,8,0))))),IF($U$3="第九场",IF(OR($H$35="",$H$35="请选择版本"),"",IF($H$35="打印版",IFERROR(VLOOKUP((INT((ROW()-5)/9)*9+4+COLUMN()-5)*8-(8-$A22),结果导入!$GN:$GU,8,0),""),IF($H$35="导入版",IF($A22&amp;":"&amp;IFERROR(VLOOKUP((INT((ROW()-5)/9)*9+4+COLUMN()-5)*8-(8-$A22),结果导入!$GN:$GU,8,0),"")=$A22&amp;":","",$A22&amp;":"&amp;VLOOKUP((INT((ROW()-5)/9)*9+4+COLUMN()-5)*8-(8-$A22),结果导入!$GN:$GU,8,0)))))))))))))))</f>
        <v/>
      </c>
      <c r="G22" s="55" t="str">
        <f ca="1">IF($U$3="","",IF($U$3="第一场",IF(OR($H$35="",$H$35="请选择版本"),"",IF($H$35="打印版",IFERROR(VLOOKUP((INT((ROW()-5)/9)*9+4+COLUMN()-5)*8-(8-$A22),选手操作!$Q:$R,2,0),""),IF($H$35="导入版",IF($A22&amp;":"&amp;IFERROR(VLOOKUP((INT((ROW()-5)/9)*9+4+COLUMN()-5)*8-(8-$A22),选手操作!$Q:$R,2,0),"")=$A22&amp;":","",$A22&amp;":"&amp;VLOOKUP((INT((ROW()-5)/9)*9+4+COLUMN()-5)*8-(8-$A22),选手操作!$Q:$R,2,0))))),IF($U$3="第二场",IF(OR($H$35="",$H$35="请选择版本"),"",IF($H$35="打印版",IFERROR(VLOOKUP((INT((ROW()-5)/9)*9+4+COLUMN()-5)*8-(8-$A22),结果导入!$N:$U,8,0),""),IF($H$35="导入版",IF($A22&amp;":"&amp;IFERROR(VLOOKUP((INT((ROW()-5)/9)*9+4+COLUMN()-5)*8-(8-$A22),结果导入!$N:$U,8,0),"")=$A22&amp;":","",$A22&amp;":"&amp;VLOOKUP((INT((ROW()-5)/9)*9+4+COLUMN()-5)*8-(8-$A22),结果导入!$N:$U,8,0))))),IF($U$3="第三场",IF(OR($H$35="",$H$35="请选择版本"),"",IF($H$35="打印版",IFERROR(VLOOKUP((INT((ROW()-5)/9)*9+4+COLUMN()-5)*8-(8-$A22),结果导入!$AN:$AU,8,0),""),IF($H$35="导入版",IF($A22&amp;":"&amp;IFERROR(VLOOKUP((INT((ROW()-5)/9)*9+4+COLUMN()-5)*8-(8-$A22),结果导入!$AN:$AU,8,0),"")=$A22&amp;":","",$A22&amp;":"&amp;VLOOKUP((INT((ROW()-5)/9)*9+4+COLUMN()-5)*8-(8-$A22),结果导入!$AN:$AU,8,0))))),IF($U$3="第四场",IF(OR($H$35="",$H$35="请选择版本"),"",IF($H$35="打印版",IFERROR(VLOOKUP((INT((ROW()-5)/9)*9+4+COLUMN()-5)*8-(8-$A22),结果导入!$BN:$BU,8,0),""),IF($H$35="导入版",IF($A22&amp;":"&amp;IFERROR(VLOOKUP((INT((ROW()-5)/9)*9+4+COLUMN()-5)*8-(8-$A22),结果导入!$BN:$BU,8,0),"")=$A22&amp;":","",$A22&amp;":"&amp;VLOOKUP((INT((ROW()-5)/9)*9+4+COLUMN()-5)*8-(8-$A22),结果导入!$BN:$BU,8,0))))),IF($U$3="第五场",IF(OR($H$35="",$H$35="请选择版本"),"",IF($H$35="打印版",IFERROR(VLOOKUP((INT((ROW()-5)/9)*9+4+COLUMN()-5)*8-(8-$A22),结果导入!$CN:$CU,8,0),""),IF($H$35="导入版",IF($A22&amp;":"&amp;IFERROR(VLOOKUP((INT((ROW()-5)/9)*9+4+COLUMN()-5)*8-(8-$A22),结果导入!$CN:$CU,8,0),"")=$A22&amp;":","",$A22&amp;":"&amp;VLOOKUP((INT((ROW()-5)/9)*9+4+COLUMN()-5)*8-(8-$A22),结果导入!$CN:$CU,8,0))))),IF($U$3="第六场",IF(OR($H$35="",$H$35="请选择版本"),"",IF($H$35="打印版",IFERROR(VLOOKUP((INT((ROW()-5)/9)*9+4+COLUMN()-5)*8-(8-$A22),结果导入!$DN:$DU,8,0),""),IF($H$35="导入版",IF($A22&amp;":"&amp;IFERROR(VLOOKUP((INT((ROW()-5)/9)*9+4+COLUMN()-5)*8-(8-$A22),结果导入!$DN:$DU,8,0),"")=$A22&amp;":","",$A22&amp;":"&amp;VLOOKUP((INT((ROW()-5)/9)*9+4+COLUMN()-5)*8-(8-$A22),结果导入!$DN:$DU,8,0))))),IF($U$3="第七场",IF(OR($H$35="",$H$35="请选择版本"),"",IF($H$35="打印版",IFERROR(VLOOKUP((INT((ROW()-5)/9)*9+4+COLUMN()-5)*8-(8-$A22),结果导入!$EN:$EU,8,0),""),IF($H$35="导入版",IF($A22&amp;":"&amp;IFERROR(VLOOKUP((INT((ROW()-5)/9)*9+4+COLUMN()-5)*8-(8-$A22),结果导入!$EN:$EU,8,0),"")=$A22&amp;":","",$A22&amp;":"&amp;VLOOKUP((INT((ROW()-5)/9)*9+4+COLUMN()-5)*8-(8-$A22),结果导入!$EN:$EU,8,0))))),IF($U$3="第八场",IF(OR($H$35="",$H$35="请选择版本"),"",IF($H$35="打印版",IFERROR(VLOOKUP((INT((ROW()-5)/9)*9+4+COLUMN()-5)*8-(8-$A22),结果导入!$FN:$FU,8,0),""),IF($H$35="导入版",IF($A22&amp;":"&amp;IFERROR(VLOOKUP((INT((ROW()-5)/9)*9+4+COLUMN()-5)*8-(8-$A22),结果导入!$FN:$FU,8,0),"")=$A22&amp;":","",$A22&amp;":"&amp;VLOOKUP((INT((ROW()-5)/9)*9+4+COLUMN()-5)*8-(8-$A22),结果导入!$FN:$FU,8,0))))),IF($U$3="第九场",IF(OR($H$35="",$H$35="请选择版本"),"",IF($H$35="打印版",IFERROR(VLOOKUP((INT((ROW()-5)/9)*9+4+COLUMN()-5)*8-(8-$A22),结果导入!$GN:$GU,8,0),""),IF($H$35="导入版",IF($A22&amp;":"&amp;IFERROR(VLOOKUP((INT((ROW()-5)/9)*9+4+COLUMN()-5)*8-(8-$A22),结果导入!$GN:$GU,8,0),"")=$A22&amp;":","",$A22&amp;":"&amp;VLOOKUP((INT((ROW()-5)/9)*9+4+COLUMN()-5)*8-(8-$A22),结果导入!$GN:$GU,8,0)))))))))))))))</f>
        <v/>
      </c>
      <c r="H22" s="55" t="str">
        <f ca="1">IF($U$3="","",IF($U$3="第一场",IF(OR($H$35="",$H$35="请选择版本"),"",IF($H$35="打印版",IFERROR(VLOOKUP((INT((ROW()-5)/9)*9+4+COLUMN()-5)*8-(8-$A22),选手操作!$Q:$R,2,0),""),IF($H$35="导入版",IF($A22&amp;":"&amp;IFERROR(VLOOKUP((INT((ROW()-5)/9)*9+4+COLUMN()-5)*8-(8-$A22),选手操作!$Q:$R,2,0),"")=$A22&amp;":","",$A22&amp;":"&amp;VLOOKUP((INT((ROW()-5)/9)*9+4+COLUMN()-5)*8-(8-$A22),选手操作!$Q:$R,2,0))))),IF($U$3="第二场",IF(OR($H$35="",$H$35="请选择版本"),"",IF($H$35="打印版",IFERROR(VLOOKUP((INT((ROW()-5)/9)*9+4+COLUMN()-5)*8-(8-$A22),结果导入!$N:$U,8,0),""),IF($H$35="导入版",IF($A22&amp;":"&amp;IFERROR(VLOOKUP((INT((ROW()-5)/9)*9+4+COLUMN()-5)*8-(8-$A22),结果导入!$N:$U,8,0),"")=$A22&amp;":","",$A22&amp;":"&amp;VLOOKUP((INT((ROW()-5)/9)*9+4+COLUMN()-5)*8-(8-$A22),结果导入!$N:$U,8,0))))),IF($U$3="第三场",IF(OR($H$35="",$H$35="请选择版本"),"",IF($H$35="打印版",IFERROR(VLOOKUP((INT((ROW()-5)/9)*9+4+COLUMN()-5)*8-(8-$A22),结果导入!$AN:$AU,8,0),""),IF($H$35="导入版",IF($A22&amp;":"&amp;IFERROR(VLOOKUP((INT((ROW()-5)/9)*9+4+COLUMN()-5)*8-(8-$A22),结果导入!$AN:$AU,8,0),"")=$A22&amp;":","",$A22&amp;":"&amp;VLOOKUP((INT((ROW()-5)/9)*9+4+COLUMN()-5)*8-(8-$A22),结果导入!$AN:$AU,8,0))))),IF($U$3="第四场",IF(OR($H$35="",$H$35="请选择版本"),"",IF($H$35="打印版",IFERROR(VLOOKUP((INT((ROW()-5)/9)*9+4+COLUMN()-5)*8-(8-$A22),结果导入!$BN:$BU,8,0),""),IF($H$35="导入版",IF($A22&amp;":"&amp;IFERROR(VLOOKUP((INT((ROW()-5)/9)*9+4+COLUMN()-5)*8-(8-$A22),结果导入!$BN:$BU,8,0),"")=$A22&amp;":","",$A22&amp;":"&amp;VLOOKUP((INT((ROW()-5)/9)*9+4+COLUMN()-5)*8-(8-$A22),结果导入!$BN:$BU,8,0))))),IF($U$3="第五场",IF(OR($H$35="",$H$35="请选择版本"),"",IF($H$35="打印版",IFERROR(VLOOKUP((INT((ROW()-5)/9)*9+4+COLUMN()-5)*8-(8-$A22),结果导入!$CN:$CU,8,0),""),IF($H$35="导入版",IF($A22&amp;":"&amp;IFERROR(VLOOKUP((INT((ROW()-5)/9)*9+4+COLUMN()-5)*8-(8-$A22),结果导入!$CN:$CU,8,0),"")=$A22&amp;":","",$A22&amp;":"&amp;VLOOKUP((INT((ROW()-5)/9)*9+4+COLUMN()-5)*8-(8-$A22),结果导入!$CN:$CU,8,0))))),IF($U$3="第六场",IF(OR($H$35="",$H$35="请选择版本"),"",IF($H$35="打印版",IFERROR(VLOOKUP((INT((ROW()-5)/9)*9+4+COLUMN()-5)*8-(8-$A22),结果导入!$DN:$DU,8,0),""),IF($H$35="导入版",IF($A22&amp;":"&amp;IFERROR(VLOOKUP((INT((ROW()-5)/9)*9+4+COLUMN()-5)*8-(8-$A22),结果导入!$DN:$DU,8,0),"")=$A22&amp;":","",$A22&amp;":"&amp;VLOOKUP((INT((ROW()-5)/9)*9+4+COLUMN()-5)*8-(8-$A22),结果导入!$DN:$DU,8,0))))),IF($U$3="第七场",IF(OR($H$35="",$H$35="请选择版本"),"",IF($H$35="打印版",IFERROR(VLOOKUP((INT((ROW()-5)/9)*9+4+COLUMN()-5)*8-(8-$A22),结果导入!$EN:$EU,8,0),""),IF($H$35="导入版",IF($A22&amp;":"&amp;IFERROR(VLOOKUP((INT((ROW()-5)/9)*9+4+COLUMN()-5)*8-(8-$A22),结果导入!$EN:$EU,8,0),"")=$A22&amp;":","",$A22&amp;":"&amp;VLOOKUP((INT((ROW()-5)/9)*9+4+COLUMN()-5)*8-(8-$A22),结果导入!$EN:$EU,8,0))))),IF($U$3="第八场",IF(OR($H$35="",$H$35="请选择版本"),"",IF($H$35="打印版",IFERROR(VLOOKUP((INT((ROW()-5)/9)*9+4+COLUMN()-5)*8-(8-$A22),结果导入!$FN:$FU,8,0),""),IF($H$35="导入版",IF($A22&amp;":"&amp;IFERROR(VLOOKUP((INT((ROW()-5)/9)*9+4+COLUMN()-5)*8-(8-$A22),结果导入!$FN:$FU,8,0),"")=$A22&amp;":","",$A22&amp;":"&amp;VLOOKUP((INT((ROW()-5)/9)*9+4+COLUMN()-5)*8-(8-$A22),结果导入!$FN:$FU,8,0))))),IF($U$3="第九场",IF(OR($H$35="",$H$35="请选择版本"),"",IF($H$35="打印版",IFERROR(VLOOKUP((INT((ROW()-5)/9)*9+4+COLUMN()-5)*8-(8-$A22),结果导入!$GN:$GU,8,0),""),IF($H$35="导入版",IF($A22&amp;":"&amp;IFERROR(VLOOKUP((INT((ROW()-5)/9)*9+4+COLUMN()-5)*8-(8-$A22),结果导入!$GN:$GU,8,0),"")=$A22&amp;":","",$A22&amp;":"&amp;VLOOKUP((INT((ROW()-5)/9)*9+4+COLUMN()-5)*8-(8-$A22),结果导入!$GN:$GU,8,0)))))))))))))))</f>
        <v/>
      </c>
      <c r="I22" s="55" t="str">
        <f ca="1">IF($U$3="","",IF($U$3="第一场",IF(OR($H$35="",$H$35="请选择版本"),"",IF($H$35="打印版",IFERROR(VLOOKUP((INT((ROW()-5)/9)*9+4+COLUMN()-5)*8-(8-$A22),选手操作!$Q:$R,2,0),""),IF($H$35="导入版",IF($A22&amp;":"&amp;IFERROR(VLOOKUP((INT((ROW()-5)/9)*9+4+COLUMN()-5)*8-(8-$A22),选手操作!$Q:$R,2,0),"")=$A22&amp;":","",$A22&amp;":"&amp;VLOOKUP((INT((ROW()-5)/9)*9+4+COLUMN()-5)*8-(8-$A22),选手操作!$Q:$R,2,0))))),IF($U$3="第二场",IF(OR($H$35="",$H$35="请选择版本"),"",IF($H$35="打印版",IFERROR(VLOOKUP((INT((ROW()-5)/9)*9+4+COLUMN()-5)*8-(8-$A22),结果导入!$N:$U,8,0),""),IF($H$35="导入版",IF($A22&amp;":"&amp;IFERROR(VLOOKUP((INT((ROW()-5)/9)*9+4+COLUMN()-5)*8-(8-$A22),结果导入!$N:$U,8,0),"")=$A22&amp;":","",$A22&amp;":"&amp;VLOOKUP((INT((ROW()-5)/9)*9+4+COLUMN()-5)*8-(8-$A22),结果导入!$N:$U,8,0))))),IF($U$3="第三场",IF(OR($H$35="",$H$35="请选择版本"),"",IF($H$35="打印版",IFERROR(VLOOKUP((INT((ROW()-5)/9)*9+4+COLUMN()-5)*8-(8-$A22),结果导入!$AN:$AU,8,0),""),IF($H$35="导入版",IF($A22&amp;":"&amp;IFERROR(VLOOKUP((INT((ROW()-5)/9)*9+4+COLUMN()-5)*8-(8-$A22),结果导入!$AN:$AU,8,0),"")=$A22&amp;":","",$A22&amp;":"&amp;VLOOKUP((INT((ROW()-5)/9)*9+4+COLUMN()-5)*8-(8-$A22),结果导入!$AN:$AU,8,0))))),IF($U$3="第四场",IF(OR($H$35="",$H$35="请选择版本"),"",IF($H$35="打印版",IFERROR(VLOOKUP((INT((ROW()-5)/9)*9+4+COLUMN()-5)*8-(8-$A22),结果导入!$BN:$BU,8,0),""),IF($H$35="导入版",IF($A22&amp;":"&amp;IFERROR(VLOOKUP((INT((ROW()-5)/9)*9+4+COLUMN()-5)*8-(8-$A22),结果导入!$BN:$BU,8,0),"")=$A22&amp;":","",$A22&amp;":"&amp;VLOOKUP((INT((ROW()-5)/9)*9+4+COLUMN()-5)*8-(8-$A22),结果导入!$BN:$BU,8,0))))),IF($U$3="第五场",IF(OR($H$35="",$H$35="请选择版本"),"",IF($H$35="打印版",IFERROR(VLOOKUP((INT((ROW()-5)/9)*9+4+COLUMN()-5)*8-(8-$A22),结果导入!$CN:$CU,8,0),""),IF($H$35="导入版",IF($A22&amp;":"&amp;IFERROR(VLOOKUP((INT((ROW()-5)/9)*9+4+COLUMN()-5)*8-(8-$A22),结果导入!$CN:$CU,8,0),"")=$A22&amp;":","",$A22&amp;":"&amp;VLOOKUP((INT((ROW()-5)/9)*9+4+COLUMN()-5)*8-(8-$A22),结果导入!$CN:$CU,8,0))))),IF($U$3="第六场",IF(OR($H$35="",$H$35="请选择版本"),"",IF($H$35="打印版",IFERROR(VLOOKUP((INT((ROW()-5)/9)*9+4+COLUMN()-5)*8-(8-$A22),结果导入!$DN:$DU,8,0),""),IF($H$35="导入版",IF($A22&amp;":"&amp;IFERROR(VLOOKUP((INT((ROW()-5)/9)*9+4+COLUMN()-5)*8-(8-$A22),结果导入!$DN:$DU,8,0),"")=$A22&amp;":","",$A22&amp;":"&amp;VLOOKUP((INT((ROW()-5)/9)*9+4+COLUMN()-5)*8-(8-$A22),结果导入!$DN:$DU,8,0))))),IF($U$3="第七场",IF(OR($H$35="",$H$35="请选择版本"),"",IF($H$35="打印版",IFERROR(VLOOKUP((INT((ROW()-5)/9)*9+4+COLUMN()-5)*8-(8-$A22),结果导入!$EN:$EU,8,0),""),IF($H$35="导入版",IF($A22&amp;":"&amp;IFERROR(VLOOKUP((INT((ROW()-5)/9)*9+4+COLUMN()-5)*8-(8-$A22),结果导入!$EN:$EU,8,0),"")=$A22&amp;":","",$A22&amp;":"&amp;VLOOKUP((INT((ROW()-5)/9)*9+4+COLUMN()-5)*8-(8-$A22),结果导入!$EN:$EU,8,0))))),IF($U$3="第八场",IF(OR($H$35="",$H$35="请选择版本"),"",IF($H$35="打印版",IFERROR(VLOOKUP((INT((ROW()-5)/9)*9+4+COLUMN()-5)*8-(8-$A22),结果导入!$FN:$FU,8,0),""),IF($H$35="导入版",IF($A22&amp;":"&amp;IFERROR(VLOOKUP((INT((ROW()-5)/9)*9+4+COLUMN()-5)*8-(8-$A22),结果导入!$FN:$FU,8,0),"")=$A22&amp;":","",$A22&amp;":"&amp;VLOOKUP((INT((ROW()-5)/9)*9+4+COLUMN()-5)*8-(8-$A22),结果导入!$FN:$FU,8,0))))),IF($U$3="第九场",IF(OR($H$35="",$H$35="请选择版本"),"",IF($H$35="打印版",IFERROR(VLOOKUP((INT((ROW()-5)/9)*9+4+COLUMN()-5)*8-(8-$A22),结果导入!$GN:$GU,8,0),""),IF($H$35="导入版",IF($A22&amp;":"&amp;IFERROR(VLOOKUP((INT((ROW()-5)/9)*9+4+COLUMN()-5)*8-(8-$A22),结果导入!$GN:$GU,8,0),"")=$A22&amp;":","",$A22&amp;":"&amp;VLOOKUP((INT((ROW()-5)/9)*9+4+COLUMN()-5)*8-(8-$A22),结果导入!$GN:$GU,8,0)))))))))))))))</f>
        <v/>
      </c>
      <c r="J22" s="55" t="str">
        <f ca="1">IF($U$3="","",IF($U$3="第一场",IF(OR($H$35="",$H$35="请选择版本"),"",IF($H$35="打印版",IFERROR(VLOOKUP((INT((ROW()-5)/9)*9+4+COLUMN()-5)*8-(8-$A22),选手操作!$Q:$R,2,0),""),IF($H$35="导入版",IF($A22&amp;":"&amp;IFERROR(VLOOKUP((INT((ROW()-5)/9)*9+4+COLUMN()-5)*8-(8-$A22),选手操作!$Q:$R,2,0),"")=$A22&amp;":","",$A22&amp;":"&amp;VLOOKUP((INT((ROW()-5)/9)*9+4+COLUMN()-5)*8-(8-$A22),选手操作!$Q:$R,2,0))))),IF($U$3="第二场",IF(OR($H$35="",$H$35="请选择版本"),"",IF($H$35="打印版",IFERROR(VLOOKUP((INT((ROW()-5)/9)*9+4+COLUMN()-5)*8-(8-$A22),结果导入!$N:$U,8,0),""),IF($H$35="导入版",IF($A22&amp;":"&amp;IFERROR(VLOOKUP((INT((ROW()-5)/9)*9+4+COLUMN()-5)*8-(8-$A22),结果导入!$N:$U,8,0),"")=$A22&amp;":","",$A22&amp;":"&amp;VLOOKUP((INT((ROW()-5)/9)*9+4+COLUMN()-5)*8-(8-$A22),结果导入!$N:$U,8,0))))),IF($U$3="第三场",IF(OR($H$35="",$H$35="请选择版本"),"",IF($H$35="打印版",IFERROR(VLOOKUP((INT((ROW()-5)/9)*9+4+COLUMN()-5)*8-(8-$A22),结果导入!$AN:$AU,8,0),""),IF($H$35="导入版",IF($A22&amp;":"&amp;IFERROR(VLOOKUP((INT((ROW()-5)/9)*9+4+COLUMN()-5)*8-(8-$A22),结果导入!$AN:$AU,8,0),"")=$A22&amp;":","",$A22&amp;":"&amp;VLOOKUP((INT((ROW()-5)/9)*9+4+COLUMN()-5)*8-(8-$A22),结果导入!$AN:$AU,8,0))))),IF($U$3="第四场",IF(OR($H$35="",$H$35="请选择版本"),"",IF($H$35="打印版",IFERROR(VLOOKUP((INT((ROW()-5)/9)*9+4+COLUMN()-5)*8-(8-$A22),结果导入!$BN:$BU,8,0),""),IF($H$35="导入版",IF($A22&amp;":"&amp;IFERROR(VLOOKUP((INT((ROW()-5)/9)*9+4+COLUMN()-5)*8-(8-$A22),结果导入!$BN:$BU,8,0),"")=$A22&amp;":","",$A22&amp;":"&amp;VLOOKUP((INT((ROW()-5)/9)*9+4+COLUMN()-5)*8-(8-$A22),结果导入!$BN:$BU,8,0))))),IF($U$3="第五场",IF(OR($H$35="",$H$35="请选择版本"),"",IF($H$35="打印版",IFERROR(VLOOKUP((INT((ROW()-5)/9)*9+4+COLUMN()-5)*8-(8-$A22),结果导入!$CN:$CU,8,0),""),IF($H$35="导入版",IF($A22&amp;":"&amp;IFERROR(VLOOKUP((INT((ROW()-5)/9)*9+4+COLUMN()-5)*8-(8-$A22),结果导入!$CN:$CU,8,0),"")=$A22&amp;":","",$A22&amp;":"&amp;VLOOKUP((INT((ROW()-5)/9)*9+4+COLUMN()-5)*8-(8-$A22),结果导入!$CN:$CU,8,0))))),IF($U$3="第六场",IF(OR($H$35="",$H$35="请选择版本"),"",IF($H$35="打印版",IFERROR(VLOOKUP((INT((ROW()-5)/9)*9+4+COLUMN()-5)*8-(8-$A22),结果导入!$DN:$DU,8,0),""),IF($H$35="导入版",IF($A22&amp;":"&amp;IFERROR(VLOOKUP((INT((ROW()-5)/9)*9+4+COLUMN()-5)*8-(8-$A22),结果导入!$DN:$DU,8,0),"")=$A22&amp;":","",$A22&amp;":"&amp;VLOOKUP((INT((ROW()-5)/9)*9+4+COLUMN()-5)*8-(8-$A22),结果导入!$DN:$DU,8,0))))),IF($U$3="第七场",IF(OR($H$35="",$H$35="请选择版本"),"",IF($H$35="打印版",IFERROR(VLOOKUP((INT((ROW()-5)/9)*9+4+COLUMN()-5)*8-(8-$A22),结果导入!$EN:$EU,8,0),""),IF($H$35="导入版",IF($A22&amp;":"&amp;IFERROR(VLOOKUP((INT((ROW()-5)/9)*9+4+COLUMN()-5)*8-(8-$A22),结果导入!$EN:$EU,8,0),"")=$A22&amp;":","",$A22&amp;":"&amp;VLOOKUP((INT((ROW()-5)/9)*9+4+COLUMN()-5)*8-(8-$A22),结果导入!$EN:$EU,8,0))))),IF($U$3="第八场",IF(OR($H$35="",$H$35="请选择版本"),"",IF($H$35="打印版",IFERROR(VLOOKUP((INT((ROW()-5)/9)*9+4+COLUMN()-5)*8-(8-$A22),结果导入!$FN:$FU,8,0),""),IF($H$35="导入版",IF($A22&amp;":"&amp;IFERROR(VLOOKUP((INT((ROW()-5)/9)*9+4+COLUMN()-5)*8-(8-$A22),结果导入!$FN:$FU,8,0),"")=$A22&amp;":","",$A22&amp;":"&amp;VLOOKUP((INT((ROW()-5)/9)*9+4+COLUMN()-5)*8-(8-$A22),结果导入!$FN:$FU,8,0))))),IF($U$3="第九场",IF(OR($H$35="",$H$35="请选择版本"),"",IF($H$35="打印版",IFERROR(VLOOKUP((INT((ROW()-5)/9)*9+4+COLUMN()-5)*8-(8-$A22),结果导入!$GN:$GU,8,0),""),IF($H$35="导入版",IF($A22&amp;":"&amp;IFERROR(VLOOKUP((INT((ROW()-5)/9)*9+4+COLUMN()-5)*8-(8-$A22),结果导入!$GN:$GU,8,0),"")=$A22&amp;":","",$A22&amp;":"&amp;VLOOKUP((INT((ROW()-5)/9)*9+4+COLUMN()-5)*8-(8-$A22),结果导入!$GN:$GU,8,0)))))))))))))))</f>
        <v/>
      </c>
      <c r="K22" s="53">
        <v>8</v>
      </c>
      <c r="L22" s="53">
        <f t="shared" si="1"/>
        <v>8</v>
      </c>
      <c r="M22" s="54" t="str">
        <f ca="1" t="shared" si="2"/>
        <v/>
      </c>
      <c r="N22" s="55" t="str">
        <f ca="1" t="shared" si="3"/>
        <v/>
      </c>
      <c r="O22" s="55" t="str">
        <f ca="1" t="shared" si="4"/>
        <v/>
      </c>
      <c r="P22" s="55" t="str">
        <f ca="1" t="shared" si="5"/>
        <v/>
      </c>
      <c r="Q22" s="55" t="str">
        <f ca="1" t="shared" si="6"/>
        <v/>
      </c>
      <c r="R22" s="55" t="str">
        <f ca="1" t="shared" si="7"/>
        <v/>
      </c>
      <c r="S22" s="55" t="str">
        <f ca="1" t="shared" si="8"/>
        <v/>
      </c>
      <c r="T22" s="55" t="str">
        <f ca="1" t="shared" si="9"/>
        <v/>
      </c>
      <c r="U22" s="55" t="str">
        <f ca="1" t="shared" si="10"/>
        <v/>
      </c>
      <c r="V22" s="53">
        <f t="shared" si="11"/>
        <v>8</v>
      </c>
    </row>
    <row r="23" s="40" customFormat="1" ht="15.75" spans="1:22">
      <c r="A23" s="44"/>
      <c r="B23" s="45" t="str">
        <f ca="1">IF(COUNTBLANK(B24:B31)&gt;4,"",VLOOKUP(ROW()+COLUMN()-6,比赛操作!$Y:$AA,3,0))</f>
        <v/>
      </c>
      <c r="C23" s="46" t="str">
        <f ca="1">IF(COUNTBLANK(C24:C31)&gt;4,"",VLOOKUP(ROW()+COLUMN()-6,比赛操作!$Y:$AA,3,0))</f>
        <v/>
      </c>
      <c r="D23" s="46" t="str">
        <f ca="1">IF(COUNTBLANK(D24:D31)&gt;4,"",VLOOKUP(ROW()+COLUMN()-6,比赛操作!$Y:$AA,3,0))</f>
        <v/>
      </c>
      <c r="E23" s="46" t="str">
        <f ca="1">IF(COUNTBLANK(E24:E31)&gt;4,"",VLOOKUP(ROW()+COLUMN()-6,比赛操作!$Y:$AA,3,0))</f>
        <v/>
      </c>
      <c r="F23" s="46" t="str">
        <f ca="1">IF(COUNTBLANK(F24:F31)&gt;4,"",VLOOKUP(ROW()+COLUMN()-6,比赛操作!$Y:$AA,3,0))</f>
        <v/>
      </c>
      <c r="G23" s="46" t="str">
        <f ca="1">IF(COUNTBLANK(G24:G31)&gt;4,"",VLOOKUP(ROW()+COLUMN()-6,比赛操作!$Y:$AA,3,0))</f>
        <v/>
      </c>
      <c r="H23" s="46" t="str">
        <f ca="1">IF(COUNTBLANK(H24:H31)&gt;4,"",VLOOKUP(ROW()+COLUMN()-6,比赛操作!$Y:$AA,3,0))</f>
        <v/>
      </c>
      <c r="I23" s="46" t="str">
        <f ca="1">IF(COUNTBLANK(I24:I31)&gt;4,"",VLOOKUP(ROW()+COLUMN()-6,比赛操作!$Y:$AA,3,0))</f>
        <v/>
      </c>
      <c r="J23" s="46" t="str">
        <f ca="1">IF(COUNTBLANK(J24:J31)&gt;4,"",VLOOKUP(ROW()+COLUMN()-6,比赛操作!$Y:$AA,3,0))</f>
        <v/>
      </c>
      <c r="K23" s="44"/>
      <c r="L23" s="44"/>
      <c r="M23" s="45" t="str">
        <f ca="1" t="shared" si="2"/>
        <v/>
      </c>
      <c r="N23" s="46" t="str">
        <f ca="1" t="shared" si="3"/>
        <v/>
      </c>
      <c r="O23" s="46" t="str">
        <f ca="1" t="shared" si="4"/>
        <v/>
      </c>
      <c r="P23" s="46" t="str">
        <f ca="1" t="shared" si="5"/>
        <v/>
      </c>
      <c r="Q23" s="46" t="str">
        <f ca="1" t="shared" si="6"/>
        <v/>
      </c>
      <c r="R23" s="46" t="str">
        <f ca="1" t="shared" si="7"/>
        <v/>
      </c>
      <c r="S23" s="46" t="str">
        <f ca="1" t="shared" si="8"/>
        <v/>
      </c>
      <c r="T23" s="46" t="str">
        <f ca="1" t="shared" si="9"/>
        <v/>
      </c>
      <c r="U23" s="46" t="str">
        <f ca="1" t="shared" si="10"/>
        <v/>
      </c>
      <c r="V23" s="44"/>
    </row>
    <row r="24" s="40" customFormat="1" ht="15" spans="1:22">
      <c r="A24" s="47">
        <v>1</v>
      </c>
      <c r="B24" s="51" t="str">
        <f ca="1">IF($U$3="","",IF($U$3="第一场",IF(OR($H$35="",$H$35="请选择版本"),"",IF($H$35="打印版",IFERROR(VLOOKUP((INT((ROW()-5)/9)*9+4+COLUMN()-5)*8-(8-$A24),选手操作!$Q:$R,2,0),""),IF($H$35="导入版",IF($A24&amp;":"&amp;IFERROR(VLOOKUP((INT((ROW()-5)/9)*9+4+COLUMN()-5)*8-(8-$A24),选手操作!$Q:$R,2,0),"")=$A24&amp;":","",$A24&amp;":"&amp;VLOOKUP((INT((ROW()-5)/9)*9+4+COLUMN()-5)*8-(8-$A24),选手操作!$Q:$R,2,0))))),IF($U$3="第二场",IF(OR($H$35="",$H$35="请选择版本"),"",IF($H$35="打印版",IFERROR(VLOOKUP((INT((ROW()-5)/9)*9+4+COLUMN()-5)*8-(8-$A24),结果导入!$N:$U,8,0),""),IF($H$35="导入版",IF($A24&amp;":"&amp;IFERROR(VLOOKUP((INT((ROW()-5)/9)*9+4+COLUMN()-5)*8-(8-$A24),结果导入!$N:$U,8,0),"")=$A24&amp;":","",$A24&amp;":"&amp;VLOOKUP((INT((ROW()-5)/9)*9+4+COLUMN()-5)*8-(8-$A24),结果导入!$N:$U,8,0))))),IF($U$3="第三场",IF(OR($H$35="",$H$35="请选择版本"),"",IF($H$35="打印版",IFERROR(VLOOKUP((INT((ROW()-5)/9)*9+4+COLUMN()-5)*8-(8-$A24),结果导入!$AN:$AU,8,0),""),IF($H$35="导入版",IF($A24&amp;":"&amp;IFERROR(VLOOKUP((INT((ROW()-5)/9)*9+4+COLUMN()-5)*8-(8-$A24),结果导入!$AN:$AU,8,0),"")=$A24&amp;":","",$A24&amp;":"&amp;VLOOKUP((INT((ROW()-5)/9)*9+4+COLUMN()-5)*8-(8-$A24),结果导入!$AN:$AU,8,0))))),IF($U$3="第四场",IF(OR($H$35="",$H$35="请选择版本"),"",IF($H$35="打印版",IFERROR(VLOOKUP((INT((ROW()-5)/9)*9+4+COLUMN()-5)*8-(8-$A24),结果导入!$BN:$BU,8,0),""),IF($H$35="导入版",IF($A24&amp;":"&amp;IFERROR(VLOOKUP((INT((ROW()-5)/9)*9+4+COLUMN()-5)*8-(8-$A24),结果导入!$BN:$BU,8,0),"")=$A24&amp;":","",$A24&amp;":"&amp;VLOOKUP((INT((ROW()-5)/9)*9+4+COLUMN()-5)*8-(8-$A24),结果导入!$BN:$BU,8,0))))),IF($U$3="第五场",IF(OR($H$35="",$H$35="请选择版本"),"",IF($H$35="打印版",IFERROR(VLOOKUP((INT((ROW()-5)/9)*9+4+COLUMN()-5)*8-(8-$A24),结果导入!$CN:$CU,8,0),""),IF($H$35="导入版",IF($A24&amp;":"&amp;IFERROR(VLOOKUP((INT((ROW()-5)/9)*9+4+COLUMN()-5)*8-(8-$A24),结果导入!$CN:$CU,8,0),"")=$A24&amp;":","",$A24&amp;":"&amp;VLOOKUP((INT((ROW()-5)/9)*9+4+COLUMN()-5)*8-(8-$A24),结果导入!$CN:$CU,8,0))))),IF($U$3="第六场",IF(OR($H$35="",$H$35="请选择版本"),"",IF($H$35="打印版",IFERROR(VLOOKUP((INT((ROW()-5)/9)*9+4+COLUMN()-5)*8-(8-$A24),结果导入!$DN:$DU,8,0),""),IF($H$35="导入版",IF($A24&amp;":"&amp;IFERROR(VLOOKUP((INT((ROW()-5)/9)*9+4+COLUMN()-5)*8-(8-$A24),结果导入!$DN:$DU,8,0),"")=$A24&amp;":","",$A24&amp;":"&amp;VLOOKUP((INT((ROW()-5)/9)*9+4+COLUMN()-5)*8-(8-$A24),结果导入!$DN:$DU,8,0))))),IF($U$3="第七场",IF(OR($H$35="",$H$35="请选择版本"),"",IF($H$35="打印版",IFERROR(VLOOKUP((INT((ROW()-5)/9)*9+4+COLUMN()-5)*8-(8-$A24),结果导入!$EN:$EU,8,0),""),IF($H$35="导入版",IF($A24&amp;":"&amp;IFERROR(VLOOKUP((INT((ROW()-5)/9)*9+4+COLUMN()-5)*8-(8-$A24),结果导入!$EN:$EU,8,0),"")=$A24&amp;":","",$A24&amp;":"&amp;VLOOKUP((INT((ROW()-5)/9)*9+4+COLUMN()-5)*8-(8-$A24),结果导入!$EN:$EU,8,0))))),IF($U$3="第八场",IF(OR($H$35="",$H$35="请选择版本"),"",IF($H$35="打印版",IFERROR(VLOOKUP((INT((ROW()-5)/9)*9+4+COLUMN()-5)*8-(8-$A24),结果导入!$FN:$FU,8,0),""),IF($H$35="导入版",IF($A24&amp;":"&amp;IFERROR(VLOOKUP((INT((ROW()-5)/9)*9+4+COLUMN()-5)*8-(8-$A24),结果导入!$FN:$FU,8,0),"")=$A24&amp;":","",$A24&amp;":"&amp;VLOOKUP((INT((ROW()-5)/9)*9+4+COLUMN()-5)*8-(8-$A24),结果导入!$FN:$FU,8,0))))),IF($U$3="第九场",IF(OR($H$35="",$H$35="请选择版本"),"",IF($H$35="打印版",IFERROR(VLOOKUP((INT((ROW()-5)/9)*9+4+COLUMN()-5)*8-(8-$A24),结果导入!$GN:$GU,8,0),""),IF($H$35="导入版",IF($A24&amp;":"&amp;IFERROR(VLOOKUP((INT((ROW()-5)/9)*9+4+COLUMN()-5)*8-(8-$A24),结果导入!$GN:$GU,8,0),"")=$A24&amp;":","",$A24&amp;":"&amp;VLOOKUP((INT((ROW()-5)/9)*9+4+COLUMN()-5)*8-(8-$A24),结果导入!$GN:$GU,8,0)))))))))))))))</f>
        <v/>
      </c>
      <c r="C24" s="52" t="str">
        <f ca="1">IF($U$3="","",IF($U$3="第一场",IF(OR($H$35="",$H$35="请选择版本"),"",IF($H$35="打印版",IFERROR(VLOOKUP((INT((ROW()-5)/9)*9+4+COLUMN()-5)*8-(8-$A24),选手操作!$Q:$R,2,0),""),IF($H$35="导入版",IF($A24&amp;":"&amp;IFERROR(VLOOKUP((INT((ROW()-5)/9)*9+4+COLUMN()-5)*8-(8-$A24),选手操作!$Q:$R,2,0),"")=$A24&amp;":","",$A24&amp;":"&amp;VLOOKUP((INT((ROW()-5)/9)*9+4+COLUMN()-5)*8-(8-$A24),选手操作!$Q:$R,2,0))))),IF($U$3="第二场",IF(OR($H$35="",$H$35="请选择版本"),"",IF($H$35="打印版",IFERROR(VLOOKUP((INT((ROW()-5)/9)*9+4+COLUMN()-5)*8-(8-$A24),结果导入!$N:$U,8,0),""),IF($H$35="导入版",IF($A24&amp;":"&amp;IFERROR(VLOOKUP((INT((ROW()-5)/9)*9+4+COLUMN()-5)*8-(8-$A24),结果导入!$N:$U,8,0),"")=$A24&amp;":","",$A24&amp;":"&amp;VLOOKUP((INT((ROW()-5)/9)*9+4+COLUMN()-5)*8-(8-$A24),结果导入!$N:$U,8,0))))),IF($U$3="第三场",IF(OR($H$35="",$H$35="请选择版本"),"",IF($H$35="打印版",IFERROR(VLOOKUP((INT((ROW()-5)/9)*9+4+COLUMN()-5)*8-(8-$A24),结果导入!$AN:$AU,8,0),""),IF($H$35="导入版",IF($A24&amp;":"&amp;IFERROR(VLOOKUP((INT((ROW()-5)/9)*9+4+COLUMN()-5)*8-(8-$A24),结果导入!$AN:$AU,8,0),"")=$A24&amp;":","",$A24&amp;":"&amp;VLOOKUP((INT((ROW()-5)/9)*9+4+COLUMN()-5)*8-(8-$A24),结果导入!$AN:$AU,8,0))))),IF($U$3="第四场",IF(OR($H$35="",$H$35="请选择版本"),"",IF($H$35="打印版",IFERROR(VLOOKUP((INT((ROW()-5)/9)*9+4+COLUMN()-5)*8-(8-$A24),结果导入!$BN:$BU,8,0),""),IF($H$35="导入版",IF($A24&amp;":"&amp;IFERROR(VLOOKUP((INT((ROW()-5)/9)*9+4+COLUMN()-5)*8-(8-$A24),结果导入!$BN:$BU,8,0),"")=$A24&amp;":","",$A24&amp;":"&amp;VLOOKUP((INT((ROW()-5)/9)*9+4+COLUMN()-5)*8-(8-$A24),结果导入!$BN:$BU,8,0))))),IF($U$3="第五场",IF(OR($H$35="",$H$35="请选择版本"),"",IF($H$35="打印版",IFERROR(VLOOKUP((INT((ROW()-5)/9)*9+4+COLUMN()-5)*8-(8-$A24),结果导入!$CN:$CU,8,0),""),IF($H$35="导入版",IF($A24&amp;":"&amp;IFERROR(VLOOKUP((INT((ROW()-5)/9)*9+4+COLUMN()-5)*8-(8-$A24),结果导入!$CN:$CU,8,0),"")=$A24&amp;":","",$A24&amp;":"&amp;VLOOKUP((INT((ROW()-5)/9)*9+4+COLUMN()-5)*8-(8-$A24),结果导入!$CN:$CU,8,0))))),IF($U$3="第六场",IF(OR($H$35="",$H$35="请选择版本"),"",IF($H$35="打印版",IFERROR(VLOOKUP((INT((ROW()-5)/9)*9+4+COLUMN()-5)*8-(8-$A24),结果导入!$DN:$DU,8,0),""),IF($H$35="导入版",IF($A24&amp;":"&amp;IFERROR(VLOOKUP((INT((ROW()-5)/9)*9+4+COLUMN()-5)*8-(8-$A24),结果导入!$DN:$DU,8,0),"")=$A24&amp;":","",$A24&amp;":"&amp;VLOOKUP((INT((ROW()-5)/9)*9+4+COLUMN()-5)*8-(8-$A24),结果导入!$DN:$DU,8,0))))),IF($U$3="第七场",IF(OR($H$35="",$H$35="请选择版本"),"",IF($H$35="打印版",IFERROR(VLOOKUP((INT((ROW()-5)/9)*9+4+COLUMN()-5)*8-(8-$A24),结果导入!$EN:$EU,8,0),""),IF($H$35="导入版",IF($A24&amp;":"&amp;IFERROR(VLOOKUP((INT((ROW()-5)/9)*9+4+COLUMN()-5)*8-(8-$A24),结果导入!$EN:$EU,8,0),"")=$A24&amp;":","",$A24&amp;":"&amp;VLOOKUP((INT((ROW()-5)/9)*9+4+COLUMN()-5)*8-(8-$A24),结果导入!$EN:$EU,8,0))))),IF($U$3="第八场",IF(OR($H$35="",$H$35="请选择版本"),"",IF($H$35="打印版",IFERROR(VLOOKUP((INT((ROW()-5)/9)*9+4+COLUMN()-5)*8-(8-$A24),结果导入!$FN:$FU,8,0),""),IF($H$35="导入版",IF($A24&amp;":"&amp;IFERROR(VLOOKUP((INT((ROW()-5)/9)*9+4+COLUMN()-5)*8-(8-$A24),结果导入!$FN:$FU,8,0),"")=$A24&amp;":","",$A24&amp;":"&amp;VLOOKUP((INT((ROW()-5)/9)*9+4+COLUMN()-5)*8-(8-$A24),结果导入!$FN:$FU,8,0))))),IF($U$3="第九场",IF(OR($H$35="",$H$35="请选择版本"),"",IF($H$35="打印版",IFERROR(VLOOKUP((INT((ROW()-5)/9)*9+4+COLUMN()-5)*8-(8-$A24),结果导入!$GN:$GU,8,0),""),IF($H$35="导入版",IF($A24&amp;":"&amp;IFERROR(VLOOKUP((INT((ROW()-5)/9)*9+4+COLUMN()-5)*8-(8-$A24),结果导入!$GN:$GU,8,0),"")=$A24&amp;":","",$A24&amp;":"&amp;VLOOKUP((INT((ROW()-5)/9)*9+4+COLUMN()-5)*8-(8-$A24),结果导入!$GN:$GU,8,0)))))))))))))))</f>
        <v/>
      </c>
      <c r="D24" s="52" t="str">
        <f ca="1">IF($U$3="","",IF($U$3="第一场",IF(OR($H$35="",$H$35="请选择版本"),"",IF($H$35="打印版",IFERROR(VLOOKUP((INT((ROW()-5)/9)*9+4+COLUMN()-5)*8-(8-$A24),选手操作!$Q:$R,2,0),""),IF($H$35="导入版",IF($A24&amp;":"&amp;IFERROR(VLOOKUP((INT((ROW()-5)/9)*9+4+COLUMN()-5)*8-(8-$A24),选手操作!$Q:$R,2,0),"")=$A24&amp;":","",$A24&amp;":"&amp;VLOOKUP((INT((ROW()-5)/9)*9+4+COLUMN()-5)*8-(8-$A24),选手操作!$Q:$R,2,0))))),IF($U$3="第二场",IF(OR($H$35="",$H$35="请选择版本"),"",IF($H$35="打印版",IFERROR(VLOOKUP((INT((ROW()-5)/9)*9+4+COLUMN()-5)*8-(8-$A24),结果导入!$N:$U,8,0),""),IF($H$35="导入版",IF($A24&amp;":"&amp;IFERROR(VLOOKUP((INT((ROW()-5)/9)*9+4+COLUMN()-5)*8-(8-$A24),结果导入!$N:$U,8,0),"")=$A24&amp;":","",$A24&amp;":"&amp;VLOOKUP((INT((ROW()-5)/9)*9+4+COLUMN()-5)*8-(8-$A24),结果导入!$N:$U,8,0))))),IF($U$3="第三场",IF(OR($H$35="",$H$35="请选择版本"),"",IF($H$35="打印版",IFERROR(VLOOKUP((INT((ROW()-5)/9)*9+4+COLUMN()-5)*8-(8-$A24),结果导入!$AN:$AU,8,0),""),IF($H$35="导入版",IF($A24&amp;":"&amp;IFERROR(VLOOKUP((INT((ROW()-5)/9)*9+4+COLUMN()-5)*8-(8-$A24),结果导入!$AN:$AU,8,0),"")=$A24&amp;":","",$A24&amp;":"&amp;VLOOKUP((INT((ROW()-5)/9)*9+4+COLUMN()-5)*8-(8-$A24),结果导入!$AN:$AU,8,0))))),IF($U$3="第四场",IF(OR($H$35="",$H$35="请选择版本"),"",IF($H$35="打印版",IFERROR(VLOOKUP((INT((ROW()-5)/9)*9+4+COLUMN()-5)*8-(8-$A24),结果导入!$BN:$BU,8,0),""),IF($H$35="导入版",IF($A24&amp;":"&amp;IFERROR(VLOOKUP((INT((ROW()-5)/9)*9+4+COLUMN()-5)*8-(8-$A24),结果导入!$BN:$BU,8,0),"")=$A24&amp;":","",$A24&amp;":"&amp;VLOOKUP((INT((ROW()-5)/9)*9+4+COLUMN()-5)*8-(8-$A24),结果导入!$BN:$BU,8,0))))),IF($U$3="第五场",IF(OR($H$35="",$H$35="请选择版本"),"",IF($H$35="打印版",IFERROR(VLOOKUP((INT((ROW()-5)/9)*9+4+COLUMN()-5)*8-(8-$A24),结果导入!$CN:$CU,8,0),""),IF($H$35="导入版",IF($A24&amp;":"&amp;IFERROR(VLOOKUP((INT((ROW()-5)/9)*9+4+COLUMN()-5)*8-(8-$A24),结果导入!$CN:$CU,8,0),"")=$A24&amp;":","",$A24&amp;":"&amp;VLOOKUP((INT((ROW()-5)/9)*9+4+COLUMN()-5)*8-(8-$A24),结果导入!$CN:$CU,8,0))))),IF($U$3="第六场",IF(OR($H$35="",$H$35="请选择版本"),"",IF($H$35="打印版",IFERROR(VLOOKUP((INT((ROW()-5)/9)*9+4+COLUMN()-5)*8-(8-$A24),结果导入!$DN:$DU,8,0),""),IF($H$35="导入版",IF($A24&amp;":"&amp;IFERROR(VLOOKUP((INT((ROW()-5)/9)*9+4+COLUMN()-5)*8-(8-$A24),结果导入!$DN:$DU,8,0),"")=$A24&amp;":","",$A24&amp;":"&amp;VLOOKUP((INT((ROW()-5)/9)*9+4+COLUMN()-5)*8-(8-$A24),结果导入!$DN:$DU,8,0))))),IF($U$3="第七场",IF(OR($H$35="",$H$35="请选择版本"),"",IF($H$35="打印版",IFERROR(VLOOKUP((INT((ROW()-5)/9)*9+4+COLUMN()-5)*8-(8-$A24),结果导入!$EN:$EU,8,0),""),IF($H$35="导入版",IF($A24&amp;":"&amp;IFERROR(VLOOKUP((INT((ROW()-5)/9)*9+4+COLUMN()-5)*8-(8-$A24),结果导入!$EN:$EU,8,0),"")=$A24&amp;":","",$A24&amp;":"&amp;VLOOKUP((INT((ROW()-5)/9)*9+4+COLUMN()-5)*8-(8-$A24),结果导入!$EN:$EU,8,0))))),IF($U$3="第八场",IF(OR($H$35="",$H$35="请选择版本"),"",IF($H$35="打印版",IFERROR(VLOOKUP((INT((ROW()-5)/9)*9+4+COLUMN()-5)*8-(8-$A24),结果导入!$FN:$FU,8,0),""),IF($H$35="导入版",IF($A24&amp;":"&amp;IFERROR(VLOOKUP((INT((ROW()-5)/9)*9+4+COLUMN()-5)*8-(8-$A24),结果导入!$FN:$FU,8,0),"")=$A24&amp;":","",$A24&amp;":"&amp;VLOOKUP((INT((ROW()-5)/9)*9+4+COLUMN()-5)*8-(8-$A24),结果导入!$FN:$FU,8,0))))),IF($U$3="第九场",IF(OR($H$35="",$H$35="请选择版本"),"",IF($H$35="打印版",IFERROR(VLOOKUP((INT((ROW()-5)/9)*9+4+COLUMN()-5)*8-(8-$A24),结果导入!$GN:$GU,8,0),""),IF($H$35="导入版",IF($A24&amp;":"&amp;IFERROR(VLOOKUP((INT((ROW()-5)/9)*9+4+COLUMN()-5)*8-(8-$A24),结果导入!$GN:$GU,8,0),"")=$A24&amp;":","",$A24&amp;":"&amp;VLOOKUP((INT((ROW()-5)/9)*9+4+COLUMN()-5)*8-(8-$A24),结果导入!$GN:$GU,8,0)))))))))))))))</f>
        <v/>
      </c>
      <c r="E24" s="52" t="str">
        <f ca="1">IF($U$3="","",IF($U$3="第一场",IF(OR($H$35="",$H$35="请选择版本"),"",IF($H$35="打印版",IFERROR(VLOOKUP((INT((ROW()-5)/9)*9+4+COLUMN()-5)*8-(8-$A24),选手操作!$Q:$R,2,0),""),IF($H$35="导入版",IF($A24&amp;":"&amp;IFERROR(VLOOKUP((INT((ROW()-5)/9)*9+4+COLUMN()-5)*8-(8-$A24),选手操作!$Q:$R,2,0),"")=$A24&amp;":","",$A24&amp;":"&amp;VLOOKUP((INT((ROW()-5)/9)*9+4+COLUMN()-5)*8-(8-$A24),选手操作!$Q:$R,2,0))))),IF($U$3="第二场",IF(OR($H$35="",$H$35="请选择版本"),"",IF($H$35="打印版",IFERROR(VLOOKUP((INT((ROW()-5)/9)*9+4+COLUMN()-5)*8-(8-$A24),结果导入!$N:$U,8,0),""),IF($H$35="导入版",IF($A24&amp;":"&amp;IFERROR(VLOOKUP((INT((ROW()-5)/9)*9+4+COLUMN()-5)*8-(8-$A24),结果导入!$N:$U,8,0),"")=$A24&amp;":","",$A24&amp;":"&amp;VLOOKUP((INT((ROW()-5)/9)*9+4+COLUMN()-5)*8-(8-$A24),结果导入!$N:$U,8,0))))),IF($U$3="第三场",IF(OR($H$35="",$H$35="请选择版本"),"",IF($H$35="打印版",IFERROR(VLOOKUP((INT((ROW()-5)/9)*9+4+COLUMN()-5)*8-(8-$A24),结果导入!$AN:$AU,8,0),""),IF($H$35="导入版",IF($A24&amp;":"&amp;IFERROR(VLOOKUP((INT((ROW()-5)/9)*9+4+COLUMN()-5)*8-(8-$A24),结果导入!$AN:$AU,8,0),"")=$A24&amp;":","",$A24&amp;":"&amp;VLOOKUP((INT((ROW()-5)/9)*9+4+COLUMN()-5)*8-(8-$A24),结果导入!$AN:$AU,8,0))))),IF($U$3="第四场",IF(OR($H$35="",$H$35="请选择版本"),"",IF($H$35="打印版",IFERROR(VLOOKUP((INT((ROW()-5)/9)*9+4+COLUMN()-5)*8-(8-$A24),结果导入!$BN:$BU,8,0),""),IF($H$35="导入版",IF($A24&amp;":"&amp;IFERROR(VLOOKUP((INT((ROW()-5)/9)*9+4+COLUMN()-5)*8-(8-$A24),结果导入!$BN:$BU,8,0),"")=$A24&amp;":","",$A24&amp;":"&amp;VLOOKUP((INT((ROW()-5)/9)*9+4+COLUMN()-5)*8-(8-$A24),结果导入!$BN:$BU,8,0))))),IF($U$3="第五场",IF(OR($H$35="",$H$35="请选择版本"),"",IF($H$35="打印版",IFERROR(VLOOKUP((INT((ROW()-5)/9)*9+4+COLUMN()-5)*8-(8-$A24),结果导入!$CN:$CU,8,0),""),IF($H$35="导入版",IF($A24&amp;":"&amp;IFERROR(VLOOKUP((INT((ROW()-5)/9)*9+4+COLUMN()-5)*8-(8-$A24),结果导入!$CN:$CU,8,0),"")=$A24&amp;":","",$A24&amp;":"&amp;VLOOKUP((INT((ROW()-5)/9)*9+4+COLUMN()-5)*8-(8-$A24),结果导入!$CN:$CU,8,0))))),IF($U$3="第六场",IF(OR($H$35="",$H$35="请选择版本"),"",IF($H$35="打印版",IFERROR(VLOOKUP((INT((ROW()-5)/9)*9+4+COLUMN()-5)*8-(8-$A24),结果导入!$DN:$DU,8,0),""),IF($H$35="导入版",IF($A24&amp;":"&amp;IFERROR(VLOOKUP((INT((ROW()-5)/9)*9+4+COLUMN()-5)*8-(8-$A24),结果导入!$DN:$DU,8,0),"")=$A24&amp;":","",$A24&amp;":"&amp;VLOOKUP((INT((ROW()-5)/9)*9+4+COLUMN()-5)*8-(8-$A24),结果导入!$DN:$DU,8,0))))),IF($U$3="第七场",IF(OR($H$35="",$H$35="请选择版本"),"",IF($H$35="打印版",IFERROR(VLOOKUP((INT((ROW()-5)/9)*9+4+COLUMN()-5)*8-(8-$A24),结果导入!$EN:$EU,8,0),""),IF($H$35="导入版",IF($A24&amp;":"&amp;IFERROR(VLOOKUP((INT((ROW()-5)/9)*9+4+COLUMN()-5)*8-(8-$A24),结果导入!$EN:$EU,8,0),"")=$A24&amp;":","",$A24&amp;":"&amp;VLOOKUP((INT((ROW()-5)/9)*9+4+COLUMN()-5)*8-(8-$A24),结果导入!$EN:$EU,8,0))))),IF($U$3="第八场",IF(OR($H$35="",$H$35="请选择版本"),"",IF($H$35="打印版",IFERROR(VLOOKUP((INT((ROW()-5)/9)*9+4+COLUMN()-5)*8-(8-$A24),结果导入!$FN:$FU,8,0),""),IF($H$35="导入版",IF($A24&amp;":"&amp;IFERROR(VLOOKUP((INT((ROW()-5)/9)*9+4+COLUMN()-5)*8-(8-$A24),结果导入!$FN:$FU,8,0),"")=$A24&amp;":","",$A24&amp;":"&amp;VLOOKUP((INT((ROW()-5)/9)*9+4+COLUMN()-5)*8-(8-$A24),结果导入!$FN:$FU,8,0))))),IF($U$3="第九场",IF(OR($H$35="",$H$35="请选择版本"),"",IF($H$35="打印版",IFERROR(VLOOKUP((INT((ROW()-5)/9)*9+4+COLUMN()-5)*8-(8-$A24),结果导入!$GN:$GU,8,0),""),IF($H$35="导入版",IF($A24&amp;":"&amp;IFERROR(VLOOKUP((INT((ROW()-5)/9)*9+4+COLUMN()-5)*8-(8-$A24),结果导入!$GN:$GU,8,0),"")=$A24&amp;":","",$A24&amp;":"&amp;VLOOKUP((INT((ROW()-5)/9)*9+4+COLUMN()-5)*8-(8-$A24),结果导入!$GN:$GU,8,0)))))))))))))))</f>
        <v/>
      </c>
      <c r="F24" s="52" t="str">
        <f ca="1">IF($U$3="","",IF($U$3="第一场",IF(OR($H$35="",$H$35="请选择版本"),"",IF($H$35="打印版",IFERROR(VLOOKUP((INT((ROW()-5)/9)*9+4+COLUMN()-5)*8-(8-$A24),选手操作!$Q:$R,2,0),""),IF($H$35="导入版",IF($A24&amp;":"&amp;IFERROR(VLOOKUP((INT((ROW()-5)/9)*9+4+COLUMN()-5)*8-(8-$A24),选手操作!$Q:$R,2,0),"")=$A24&amp;":","",$A24&amp;":"&amp;VLOOKUP((INT((ROW()-5)/9)*9+4+COLUMN()-5)*8-(8-$A24),选手操作!$Q:$R,2,0))))),IF($U$3="第二场",IF(OR($H$35="",$H$35="请选择版本"),"",IF($H$35="打印版",IFERROR(VLOOKUP((INT((ROW()-5)/9)*9+4+COLUMN()-5)*8-(8-$A24),结果导入!$N:$U,8,0),""),IF($H$35="导入版",IF($A24&amp;":"&amp;IFERROR(VLOOKUP((INT((ROW()-5)/9)*9+4+COLUMN()-5)*8-(8-$A24),结果导入!$N:$U,8,0),"")=$A24&amp;":","",$A24&amp;":"&amp;VLOOKUP((INT((ROW()-5)/9)*9+4+COLUMN()-5)*8-(8-$A24),结果导入!$N:$U,8,0))))),IF($U$3="第三场",IF(OR($H$35="",$H$35="请选择版本"),"",IF($H$35="打印版",IFERROR(VLOOKUP((INT((ROW()-5)/9)*9+4+COLUMN()-5)*8-(8-$A24),结果导入!$AN:$AU,8,0),""),IF($H$35="导入版",IF($A24&amp;":"&amp;IFERROR(VLOOKUP((INT((ROW()-5)/9)*9+4+COLUMN()-5)*8-(8-$A24),结果导入!$AN:$AU,8,0),"")=$A24&amp;":","",$A24&amp;":"&amp;VLOOKUP((INT((ROW()-5)/9)*9+4+COLUMN()-5)*8-(8-$A24),结果导入!$AN:$AU,8,0))))),IF($U$3="第四场",IF(OR($H$35="",$H$35="请选择版本"),"",IF($H$35="打印版",IFERROR(VLOOKUP((INT((ROW()-5)/9)*9+4+COLUMN()-5)*8-(8-$A24),结果导入!$BN:$BU,8,0),""),IF($H$35="导入版",IF($A24&amp;":"&amp;IFERROR(VLOOKUP((INT((ROW()-5)/9)*9+4+COLUMN()-5)*8-(8-$A24),结果导入!$BN:$BU,8,0),"")=$A24&amp;":","",$A24&amp;":"&amp;VLOOKUP((INT((ROW()-5)/9)*9+4+COLUMN()-5)*8-(8-$A24),结果导入!$BN:$BU,8,0))))),IF($U$3="第五场",IF(OR($H$35="",$H$35="请选择版本"),"",IF($H$35="打印版",IFERROR(VLOOKUP((INT((ROW()-5)/9)*9+4+COLUMN()-5)*8-(8-$A24),结果导入!$CN:$CU,8,0),""),IF($H$35="导入版",IF($A24&amp;":"&amp;IFERROR(VLOOKUP((INT((ROW()-5)/9)*9+4+COLUMN()-5)*8-(8-$A24),结果导入!$CN:$CU,8,0),"")=$A24&amp;":","",$A24&amp;":"&amp;VLOOKUP((INT((ROW()-5)/9)*9+4+COLUMN()-5)*8-(8-$A24),结果导入!$CN:$CU,8,0))))),IF($U$3="第六场",IF(OR($H$35="",$H$35="请选择版本"),"",IF($H$35="打印版",IFERROR(VLOOKUP((INT((ROW()-5)/9)*9+4+COLUMN()-5)*8-(8-$A24),结果导入!$DN:$DU,8,0),""),IF($H$35="导入版",IF($A24&amp;":"&amp;IFERROR(VLOOKUP((INT((ROW()-5)/9)*9+4+COLUMN()-5)*8-(8-$A24),结果导入!$DN:$DU,8,0),"")=$A24&amp;":","",$A24&amp;":"&amp;VLOOKUP((INT((ROW()-5)/9)*9+4+COLUMN()-5)*8-(8-$A24),结果导入!$DN:$DU,8,0))))),IF($U$3="第七场",IF(OR($H$35="",$H$35="请选择版本"),"",IF($H$35="打印版",IFERROR(VLOOKUP((INT((ROW()-5)/9)*9+4+COLUMN()-5)*8-(8-$A24),结果导入!$EN:$EU,8,0),""),IF($H$35="导入版",IF($A24&amp;":"&amp;IFERROR(VLOOKUP((INT((ROW()-5)/9)*9+4+COLUMN()-5)*8-(8-$A24),结果导入!$EN:$EU,8,0),"")=$A24&amp;":","",$A24&amp;":"&amp;VLOOKUP((INT((ROW()-5)/9)*9+4+COLUMN()-5)*8-(8-$A24),结果导入!$EN:$EU,8,0))))),IF($U$3="第八场",IF(OR($H$35="",$H$35="请选择版本"),"",IF($H$35="打印版",IFERROR(VLOOKUP((INT((ROW()-5)/9)*9+4+COLUMN()-5)*8-(8-$A24),结果导入!$FN:$FU,8,0),""),IF($H$35="导入版",IF($A24&amp;":"&amp;IFERROR(VLOOKUP((INT((ROW()-5)/9)*9+4+COLUMN()-5)*8-(8-$A24),结果导入!$FN:$FU,8,0),"")=$A24&amp;":","",$A24&amp;":"&amp;VLOOKUP((INT((ROW()-5)/9)*9+4+COLUMN()-5)*8-(8-$A24),结果导入!$FN:$FU,8,0))))),IF($U$3="第九场",IF(OR($H$35="",$H$35="请选择版本"),"",IF($H$35="打印版",IFERROR(VLOOKUP((INT((ROW()-5)/9)*9+4+COLUMN()-5)*8-(8-$A24),结果导入!$GN:$GU,8,0),""),IF($H$35="导入版",IF($A24&amp;":"&amp;IFERROR(VLOOKUP((INT((ROW()-5)/9)*9+4+COLUMN()-5)*8-(8-$A24),结果导入!$GN:$GU,8,0),"")=$A24&amp;":","",$A24&amp;":"&amp;VLOOKUP((INT((ROW()-5)/9)*9+4+COLUMN()-5)*8-(8-$A24),结果导入!$GN:$GU,8,0)))))))))))))))</f>
        <v/>
      </c>
      <c r="G24" s="52" t="str">
        <f ca="1">IF($U$3="","",IF($U$3="第一场",IF(OR($H$35="",$H$35="请选择版本"),"",IF($H$35="打印版",IFERROR(VLOOKUP((INT((ROW()-5)/9)*9+4+COLUMN()-5)*8-(8-$A24),选手操作!$Q:$R,2,0),""),IF($H$35="导入版",IF($A24&amp;":"&amp;IFERROR(VLOOKUP((INT((ROW()-5)/9)*9+4+COLUMN()-5)*8-(8-$A24),选手操作!$Q:$R,2,0),"")=$A24&amp;":","",$A24&amp;":"&amp;VLOOKUP((INT((ROW()-5)/9)*9+4+COLUMN()-5)*8-(8-$A24),选手操作!$Q:$R,2,0))))),IF($U$3="第二场",IF(OR($H$35="",$H$35="请选择版本"),"",IF($H$35="打印版",IFERROR(VLOOKUP((INT((ROW()-5)/9)*9+4+COLUMN()-5)*8-(8-$A24),结果导入!$N:$U,8,0),""),IF($H$35="导入版",IF($A24&amp;":"&amp;IFERROR(VLOOKUP((INT((ROW()-5)/9)*9+4+COLUMN()-5)*8-(8-$A24),结果导入!$N:$U,8,0),"")=$A24&amp;":","",$A24&amp;":"&amp;VLOOKUP((INT((ROW()-5)/9)*9+4+COLUMN()-5)*8-(8-$A24),结果导入!$N:$U,8,0))))),IF($U$3="第三场",IF(OR($H$35="",$H$35="请选择版本"),"",IF($H$35="打印版",IFERROR(VLOOKUP((INT((ROW()-5)/9)*9+4+COLUMN()-5)*8-(8-$A24),结果导入!$AN:$AU,8,0),""),IF($H$35="导入版",IF($A24&amp;":"&amp;IFERROR(VLOOKUP((INT((ROW()-5)/9)*9+4+COLUMN()-5)*8-(8-$A24),结果导入!$AN:$AU,8,0),"")=$A24&amp;":","",$A24&amp;":"&amp;VLOOKUP((INT((ROW()-5)/9)*9+4+COLUMN()-5)*8-(8-$A24),结果导入!$AN:$AU,8,0))))),IF($U$3="第四场",IF(OR($H$35="",$H$35="请选择版本"),"",IF($H$35="打印版",IFERROR(VLOOKUP((INT((ROW()-5)/9)*9+4+COLUMN()-5)*8-(8-$A24),结果导入!$BN:$BU,8,0),""),IF($H$35="导入版",IF($A24&amp;":"&amp;IFERROR(VLOOKUP((INT((ROW()-5)/9)*9+4+COLUMN()-5)*8-(8-$A24),结果导入!$BN:$BU,8,0),"")=$A24&amp;":","",$A24&amp;":"&amp;VLOOKUP((INT((ROW()-5)/9)*9+4+COLUMN()-5)*8-(8-$A24),结果导入!$BN:$BU,8,0))))),IF($U$3="第五场",IF(OR($H$35="",$H$35="请选择版本"),"",IF($H$35="打印版",IFERROR(VLOOKUP((INT((ROW()-5)/9)*9+4+COLUMN()-5)*8-(8-$A24),结果导入!$CN:$CU,8,0),""),IF($H$35="导入版",IF($A24&amp;":"&amp;IFERROR(VLOOKUP((INT((ROW()-5)/9)*9+4+COLUMN()-5)*8-(8-$A24),结果导入!$CN:$CU,8,0),"")=$A24&amp;":","",$A24&amp;":"&amp;VLOOKUP((INT((ROW()-5)/9)*9+4+COLUMN()-5)*8-(8-$A24),结果导入!$CN:$CU,8,0))))),IF($U$3="第六场",IF(OR($H$35="",$H$35="请选择版本"),"",IF($H$35="打印版",IFERROR(VLOOKUP((INT((ROW()-5)/9)*9+4+COLUMN()-5)*8-(8-$A24),结果导入!$DN:$DU,8,0),""),IF($H$35="导入版",IF($A24&amp;":"&amp;IFERROR(VLOOKUP((INT((ROW()-5)/9)*9+4+COLUMN()-5)*8-(8-$A24),结果导入!$DN:$DU,8,0),"")=$A24&amp;":","",$A24&amp;":"&amp;VLOOKUP((INT((ROW()-5)/9)*9+4+COLUMN()-5)*8-(8-$A24),结果导入!$DN:$DU,8,0))))),IF($U$3="第七场",IF(OR($H$35="",$H$35="请选择版本"),"",IF($H$35="打印版",IFERROR(VLOOKUP((INT((ROW()-5)/9)*9+4+COLUMN()-5)*8-(8-$A24),结果导入!$EN:$EU,8,0),""),IF($H$35="导入版",IF($A24&amp;":"&amp;IFERROR(VLOOKUP((INT((ROW()-5)/9)*9+4+COLUMN()-5)*8-(8-$A24),结果导入!$EN:$EU,8,0),"")=$A24&amp;":","",$A24&amp;":"&amp;VLOOKUP((INT((ROW()-5)/9)*9+4+COLUMN()-5)*8-(8-$A24),结果导入!$EN:$EU,8,0))))),IF($U$3="第八场",IF(OR($H$35="",$H$35="请选择版本"),"",IF($H$35="打印版",IFERROR(VLOOKUP((INT((ROW()-5)/9)*9+4+COLUMN()-5)*8-(8-$A24),结果导入!$FN:$FU,8,0),""),IF($H$35="导入版",IF($A24&amp;":"&amp;IFERROR(VLOOKUP((INT((ROW()-5)/9)*9+4+COLUMN()-5)*8-(8-$A24),结果导入!$FN:$FU,8,0),"")=$A24&amp;":","",$A24&amp;":"&amp;VLOOKUP((INT((ROW()-5)/9)*9+4+COLUMN()-5)*8-(8-$A24),结果导入!$FN:$FU,8,0))))),IF($U$3="第九场",IF(OR($H$35="",$H$35="请选择版本"),"",IF($H$35="打印版",IFERROR(VLOOKUP((INT((ROW()-5)/9)*9+4+COLUMN()-5)*8-(8-$A24),结果导入!$GN:$GU,8,0),""),IF($H$35="导入版",IF($A24&amp;":"&amp;IFERROR(VLOOKUP((INT((ROW()-5)/9)*9+4+COLUMN()-5)*8-(8-$A24),结果导入!$GN:$GU,8,0),"")=$A24&amp;":","",$A24&amp;":"&amp;VLOOKUP((INT((ROW()-5)/9)*9+4+COLUMN()-5)*8-(8-$A24),结果导入!$GN:$GU,8,0)))))))))))))))</f>
        <v/>
      </c>
      <c r="H24" s="52" t="str">
        <f ca="1">IF($U$3="","",IF($U$3="第一场",IF(OR($H$35="",$H$35="请选择版本"),"",IF($H$35="打印版",IFERROR(VLOOKUP((INT((ROW()-5)/9)*9+4+COLUMN()-5)*8-(8-$A24),选手操作!$Q:$R,2,0),""),IF($H$35="导入版",IF($A24&amp;":"&amp;IFERROR(VLOOKUP((INT((ROW()-5)/9)*9+4+COLUMN()-5)*8-(8-$A24),选手操作!$Q:$R,2,0),"")=$A24&amp;":","",$A24&amp;":"&amp;VLOOKUP((INT((ROW()-5)/9)*9+4+COLUMN()-5)*8-(8-$A24),选手操作!$Q:$R,2,0))))),IF($U$3="第二场",IF(OR($H$35="",$H$35="请选择版本"),"",IF($H$35="打印版",IFERROR(VLOOKUP((INT((ROW()-5)/9)*9+4+COLUMN()-5)*8-(8-$A24),结果导入!$N:$U,8,0),""),IF($H$35="导入版",IF($A24&amp;":"&amp;IFERROR(VLOOKUP((INT((ROW()-5)/9)*9+4+COLUMN()-5)*8-(8-$A24),结果导入!$N:$U,8,0),"")=$A24&amp;":","",$A24&amp;":"&amp;VLOOKUP((INT((ROW()-5)/9)*9+4+COLUMN()-5)*8-(8-$A24),结果导入!$N:$U,8,0))))),IF($U$3="第三场",IF(OR($H$35="",$H$35="请选择版本"),"",IF($H$35="打印版",IFERROR(VLOOKUP((INT((ROW()-5)/9)*9+4+COLUMN()-5)*8-(8-$A24),结果导入!$AN:$AU,8,0),""),IF($H$35="导入版",IF($A24&amp;":"&amp;IFERROR(VLOOKUP((INT((ROW()-5)/9)*9+4+COLUMN()-5)*8-(8-$A24),结果导入!$AN:$AU,8,0),"")=$A24&amp;":","",$A24&amp;":"&amp;VLOOKUP((INT((ROW()-5)/9)*9+4+COLUMN()-5)*8-(8-$A24),结果导入!$AN:$AU,8,0))))),IF($U$3="第四场",IF(OR($H$35="",$H$35="请选择版本"),"",IF($H$35="打印版",IFERROR(VLOOKUP((INT((ROW()-5)/9)*9+4+COLUMN()-5)*8-(8-$A24),结果导入!$BN:$BU,8,0),""),IF($H$35="导入版",IF($A24&amp;":"&amp;IFERROR(VLOOKUP((INT((ROW()-5)/9)*9+4+COLUMN()-5)*8-(8-$A24),结果导入!$BN:$BU,8,0),"")=$A24&amp;":","",$A24&amp;":"&amp;VLOOKUP((INT((ROW()-5)/9)*9+4+COLUMN()-5)*8-(8-$A24),结果导入!$BN:$BU,8,0))))),IF($U$3="第五场",IF(OR($H$35="",$H$35="请选择版本"),"",IF($H$35="打印版",IFERROR(VLOOKUP((INT((ROW()-5)/9)*9+4+COLUMN()-5)*8-(8-$A24),结果导入!$CN:$CU,8,0),""),IF($H$35="导入版",IF($A24&amp;":"&amp;IFERROR(VLOOKUP((INT((ROW()-5)/9)*9+4+COLUMN()-5)*8-(8-$A24),结果导入!$CN:$CU,8,0),"")=$A24&amp;":","",$A24&amp;":"&amp;VLOOKUP((INT((ROW()-5)/9)*9+4+COLUMN()-5)*8-(8-$A24),结果导入!$CN:$CU,8,0))))),IF($U$3="第六场",IF(OR($H$35="",$H$35="请选择版本"),"",IF($H$35="打印版",IFERROR(VLOOKUP((INT((ROW()-5)/9)*9+4+COLUMN()-5)*8-(8-$A24),结果导入!$DN:$DU,8,0),""),IF($H$35="导入版",IF($A24&amp;":"&amp;IFERROR(VLOOKUP((INT((ROW()-5)/9)*9+4+COLUMN()-5)*8-(8-$A24),结果导入!$DN:$DU,8,0),"")=$A24&amp;":","",$A24&amp;":"&amp;VLOOKUP((INT((ROW()-5)/9)*9+4+COLUMN()-5)*8-(8-$A24),结果导入!$DN:$DU,8,0))))),IF($U$3="第七场",IF(OR($H$35="",$H$35="请选择版本"),"",IF($H$35="打印版",IFERROR(VLOOKUP((INT((ROW()-5)/9)*9+4+COLUMN()-5)*8-(8-$A24),结果导入!$EN:$EU,8,0),""),IF($H$35="导入版",IF($A24&amp;":"&amp;IFERROR(VLOOKUP((INT((ROW()-5)/9)*9+4+COLUMN()-5)*8-(8-$A24),结果导入!$EN:$EU,8,0),"")=$A24&amp;":","",$A24&amp;":"&amp;VLOOKUP((INT((ROW()-5)/9)*9+4+COLUMN()-5)*8-(8-$A24),结果导入!$EN:$EU,8,0))))),IF($U$3="第八场",IF(OR($H$35="",$H$35="请选择版本"),"",IF($H$35="打印版",IFERROR(VLOOKUP((INT((ROW()-5)/9)*9+4+COLUMN()-5)*8-(8-$A24),结果导入!$FN:$FU,8,0),""),IF($H$35="导入版",IF($A24&amp;":"&amp;IFERROR(VLOOKUP((INT((ROW()-5)/9)*9+4+COLUMN()-5)*8-(8-$A24),结果导入!$FN:$FU,8,0),"")=$A24&amp;":","",$A24&amp;":"&amp;VLOOKUP((INT((ROW()-5)/9)*9+4+COLUMN()-5)*8-(8-$A24),结果导入!$FN:$FU,8,0))))),IF($U$3="第九场",IF(OR($H$35="",$H$35="请选择版本"),"",IF($H$35="打印版",IFERROR(VLOOKUP((INT((ROW()-5)/9)*9+4+COLUMN()-5)*8-(8-$A24),结果导入!$GN:$GU,8,0),""),IF($H$35="导入版",IF($A24&amp;":"&amp;IFERROR(VLOOKUP((INT((ROW()-5)/9)*9+4+COLUMN()-5)*8-(8-$A24),结果导入!$GN:$GU,8,0),"")=$A24&amp;":","",$A24&amp;":"&amp;VLOOKUP((INT((ROW()-5)/9)*9+4+COLUMN()-5)*8-(8-$A24),结果导入!$GN:$GU,8,0)))))))))))))))</f>
        <v/>
      </c>
      <c r="I24" s="52" t="str">
        <f ca="1">IF($U$3="","",IF($U$3="第一场",IF(OR($H$35="",$H$35="请选择版本"),"",IF($H$35="打印版",IFERROR(VLOOKUP((INT((ROW()-5)/9)*9+4+COLUMN()-5)*8-(8-$A24),选手操作!$Q:$R,2,0),""),IF($H$35="导入版",IF($A24&amp;":"&amp;IFERROR(VLOOKUP((INT((ROW()-5)/9)*9+4+COLUMN()-5)*8-(8-$A24),选手操作!$Q:$R,2,0),"")=$A24&amp;":","",$A24&amp;":"&amp;VLOOKUP((INT((ROW()-5)/9)*9+4+COLUMN()-5)*8-(8-$A24),选手操作!$Q:$R,2,0))))),IF($U$3="第二场",IF(OR($H$35="",$H$35="请选择版本"),"",IF($H$35="打印版",IFERROR(VLOOKUP((INT((ROW()-5)/9)*9+4+COLUMN()-5)*8-(8-$A24),结果导入!$N:$U,8,0),""),IF($H$35="导入版",IF($A24&amp;":"&amp;IFERROR(VLOOKUP((INT((ROW()-5)/9)*9+4+COLUMN()-5)*8-(8-$A24),结果导入!$N:$U,8,0),"")=$A24&amp;":","",$A24&amp;":"&amp;VLOOKUP((INT((ROW()-5)/9)*9+4+COLUMN()-5)*8-(8-$A24),结果导入!$N:$U,8,0))))),IF($U$3="第三场",IF(OR($H$35="",$H$35="请选择版本"),"",IF($H$35="打印版",IFERROR(VLOOKUP((INT((ROW()-5)/9)*9+4+COLUMN()-5)*8-(8-$A24),结果导入!$AN:$AU,8,0),""),IF($H$35="导入版",IF($A24&amp;":"&amp;IFERROR(VLOOKUP((INT((ROW()-5)/9)*9+4+COLUMN()-5)*8-(8-$A24),结果导入!$AN:$AU,8,0),"")=$A24&amp;":","",$A24&amp;":"&amp;VLOOKUP((INT((ROW()-5)/9)*9+4+COLUMN()-5)*8-(8-$A24),结果导入!$AN:$AU,8,0))))),IF($U$3="第四场",IF(OR($H$35="",$H$35="请选择版本"),"",IF($H$35="打印版",IFERROR(VLOOKUP((INT((ROW()-5)/9)*9+4+COLUMN()-5)*8-(8-$A24),结果导入!$BN:$BU,8,0),""),IF($H$35="导入版",IF($A24&amp;":"&amp;IFERROR(VLOOKUP((INT((ROW()-5)/9)*9+4+COLUMN()-5)*8-(8-$A24),结果导入!$BN:$BU,8,0),"")=$A24&amp;":","",$A24&amp;":"&amp;VLOOKUP((INT((ROW()-5)/9)*9+4+COLUMN()-5)*8-(8-$A24),结果导入!$BN:$BU,8,0))))),IF($U$3="第五场",IF(OR($H$35="",$H$35="请选择版本"),"",IF($H$35="打印版",IFERROR(VLOOKUP((INT((ROW()-5)/9)*9+4+COLUMN()-5)*8-(8-$A24),结果导入!$CN:$CU,8,0),""),IF($H$35="导入版",IF($A24&amp;":"&amp;IFERROR(VLOOKUP((INT((ROW()-5)/9)*9+4+COLUMN()-5)*8-(8-$A24),结果导入!$CN:$CU,8,0),"")=$A24&amp;":","",$A24&amp;":"&amp;VLOOKUP((INT((ROW()-5)/9)*9+4+COLUMN()-5)*8-(8-$A24),结果导入!$CN:$CU,8,0))))),IF($U$3="第六场",IF(OR($H$35="",$H$35="请选择版本"),"",IF($H$35="打印版",IFERROR(VLOOKUP((INT((ROW()-5)/9)*9+4+COLUMN()-5)*8-(8-$A24),结果导入!$DN:$DU,8,0),""),IF($H$35="导入版",IF($A24&amp;":"&amp;IFERROR(VLOOKUP((INT((ROW()-5)/9)*9+4+COLUMN()-5)*8-(8-$A24),结果导入!$DN:$DU,8,0),"")=$A24&amp;":","",$A24&amp;":"&amp;VLOOKUP((INT((ROW()-5)/9)*9+4+COLUMN()-5)*8-(8-$A24),结果导入!$DN:$DU,8,0))))),IF($U$3="第七场",IF(OR($H$35="",$H$35="请选择版本"),"",IF($H$35="打印版",IFERROR(VLOOKUP((INT((ROW()-5)/9)*9+4+COLUMN()-5)*8-(8-$A24),结果导入!$EN:$EU,8,0),""),IF($H$35="导入版",IF($A24&amp;":"&amp;IFERROR(VLOOKUP((INT((ROW()-5)/9)*9+4+COLUMN()-5)*8-(8-$A24),结果导入!$EN:$EU,8,0),"")=$A24&amp;":","",$A24&amp;":"&amp;VLOOKUP((INT((ROW()-5)/9)*9+4+COLUMN()-5)*8-(8-$A24),结果导入!$EN:$EU,8,0))))),IF($U$3="第八场",IF(OR($H$35="",$H$35="请选择版本"),"",IF($H$35="打印版",IFERROR(VLOOKUP((INT((ROW()-5)/9)*9+4+COLUMN()-5)*8-(8-$A24),结果导入!$FN:$FU,8,0),""),IF($H$35="导入版",IF($A24&amp;":"&amp;IFERROR(VLOOKUP((INT((ROW()-5)/9)*9+4+COLUMN()-5)*8-(8-$A24),结果导入!$FN:$FU,8,0),"")=$A24&amp;":","",$A24&amp;":"&amp;VLOOKUP((INT((ROW()-5)/9)*9+4+COLUMN()-5)*8-(8-$A24),结果导入!$FN:$FU,8,0))))),IF($U$3="第九场",IF(OR($H$35="",$H$35="请选择版本"),"",IF($H$35="打印版",IFERROR(VLOOKUP((INT((ROW()-5)/9)*9+4+COLUMN()-5)*8-(8-$A24),结果导入!$GN:$GU,8,0),""),IF($H$35="导入版",IF($A24&amp;":"&amp;IFERROR(VLOOKUP((INT((ROW()-5)/9)*9+4+COLUMN()-5)*8-(8-$A24),结果导入!$GN:$GU,8,0),"")=$A24&amp;":","",$A24&amp;":"&amp;VLOOKUP((INT((ROW()-5)/9)*9+4+COLUMN()-5)*8-(8-$A24),结果导入!$GN:$GU,8,0)))))))))))))))</f>
        <v/>
      </c>
      <c r="J24" s="52" t="str">
        <f ca="1">IF($U$3="","",IF($U$3="第一场",IF(OR($H$35="",$H$35="请选择版本"),"",IF($H$35="打印版",IFERROR(VLOOKUP((INT((ROW()-5)/9)*9+4+COLUMN()-5)*8-(8-$A24),选手操作!$Q:$R,2,0),""),IF($H$35="导入版",IF($A24&amp;":"&amp;IFERROR(VLOOKUP((INT((ROW()-5)/9)*9+4+COLUMN()-5)*8-(8-$A24),选手操作!$Q:$R,2,0),"")=$A24&amp;":","",$A24&amp;":"&amp;VLOOKUP((INT((ROW()-5)/9)*9+4+COLUMN()-5)*8-(8-$A24),选手操作!$Q:$R,2,0))))),IF($U$3="第二场",IF(OR($H$35="",$H$35="请选择版本"),"",IF($H$35="打印版",IFERROR(VLOOKUP((INT((ROW()-5)/9)*9+4+COLUMN()-5)*8-(8-$A24),结果导入!$N:$U,8,0),""),IF($H$35="导入版",IF($A24&amp;":"&amp;IFERROR(VLOOKUP((INT((ROW()-5)/9)*9+4+COLUMN()-5)*8-(8-$A24),结果导入!$N:$U,8,0),"")=$A24&amp;":","",$A24&amp;":"&amp;VLOOKUP((INT((ROW()-5)/9)*9+4+COLUMN()-5)*8-(8-$A24),结果导入!$N:$U,8,0))))),IF($U$3="第三场",IF(OR($H$35="",$H$35="请选择版本"),"",IF($H$35="打印版",IFERROR(VLOOKUP((INT((ROW()-5)/9)*9+4+COLUMN()-5)*8-(8-$A24),结果导入!$AN:$AU,8,0),""),IF($H$35="导入版",IF($A24&amp;":"&amp;IFERROR(VLOOKUP((INT((ROW()-5)/9)*9+4+COLUMN()-5)*8-(8-$A24),结果导入!$AN:$AU,8,0),"")=$A24&amp;":","",$A24&amp;":"&amp;VLOOKUP((INT((ROW()-5)/9)*9+4+COLUMN()-5)*8-(8-$A24),结果导入!$AN:$AU,8,0))))),IF($U$3="第四场",IF(OR($H$35="",$H$35="请选择版本"),"",IF($H$35="打印版",IFERROR(VLOOKUP((INT((ROW()-5)/9)*9+4+COLUMN()-5)*8-(8-$A24),结果导入!$BN:$BU,8,0),""),IF($H$35="导入版",IF($A24&amp;":"&amp;IFERROR(VLOOKUP((INT((ROW()-5)/9)*9+4+COLUMN()-5)*8-(8-$A24),结果导入!$BN:$BU,8,0),"")=$A24&amp;":","",$A24&amp;":"&amp;VLOOKUP((INT((ROW()-5)/9)*9+4+COLUMN()-5)*8-(8-$A24),结果导入!$BN:$BU,8,0))))),IF($U$3="第五场",IF(OR($H$35="",$H$35="请选择版本"),"",IF($H$35="打印版",IFERROR(VLOOKUP((INT((ROW()-5)/9)*9+4+COLUMN()-5)*8-(8-$A24),结果导入!$CN:$CU,8,0),""),IF($H$35="导入版",IF($A24&amp;":"&amp;IFERROR(VLOOKUP((INT((ROW()-5)/9)*9+4+COLUMN()-5)*8-(8-$A24),结果导入!$CN:$CU,8,0),"")=$A24&amp;":","",$A24&amp;":"&amp;VLOOKUP((INT((ROW()-5)/9)*9+4+COLUMN()-5)*8-(8-$A24),结果导入!$CN:$CU,8,0))))),IF($U$3="第六场",IF(OR($H$35="",$H$35="请选择版本"),"",IF($H$35="打印版",IFERROR(VLOOKUP((INT((ROW()-5)/9)*9+4+COLUMN()-5)*8-(8-$A24),结果导入!$DN:$DU,8,0),""),IF($H$35="导入版",IF($A24&amp;":"&amp;IFERROR(VLOOKUP((INT((ROW()-5)/9)*9+4+COLUMN()-5)*8-(8-$A24),结果导入!$DN:$DU,8,0),"")=$A24&amp;":","",$A24&amp;":"&amp;VLOOKUP((INT((ROW()-5)/9)*9+4+COLUMN()-5)*8-(8-$A24),结果导入!$DN:$DU,8,0))))),IF($U$3="第七场",IF(OR($H$35="",$H$35="请选择版本"),"",IF($H$35="打印版",IFERROR(VLOOKUP((INT((ROW()-5)/9)*9+4+COLUMN()-5)*8-(8-$A24),结果导入!$EN:$EU,8,0),""),IF($H$35="导入版",IF($A24&amp;":"&amp;IFERROR(VLOOKUP((INT((ROW()-5)/9)*9+4+COLUMN()-5)*8-(8-$A24),结果导入!$EN:$EU,8,0),"")=$A24&amp;":","",$A24&amp;":"&amp;VLOOKUP((INT((ROW()-5)/9)*9+4+COLUMN()-5)*8-(8-$A24),结果导入!$EN:$EU,8,0))))),IF($U$3="第八场",IF(OR($H$35="",$H$35="请选择版本"),"",IF($H$35="打印版",IFERROR(VLOOKUP((INT((ROW()-5)/9)*9+4+COLUMN()-5)*8-(8-$A24),结果导入!$FN:$FU,8,0),""),IF($H$35="导入版",IF($A24&amp;":"&amp;IFERROR(VLOOKUP((INT((ROW()-5)/9)*9+4+COLUMN()-5)*8-(8-$A24),结果导入!$FN:$FU,8,0),"")=$A24&amp;":","",$A24&amp;":"&amp;VLOOKUP((INT((ROW()-5)/9)*9+4+COLUMN()-5)*8-(8-$A24),结果导入!$FN:$FU,8,0))))),IF($U$3="第九场",IF(OR($H$35="",$H$35="请选择版本"),"",IF($H$35="打印版",IFERROR(VLOOKUP((INT((ROW()-5)/9)*9+4+COLUMN()-5)*8-(8-$A24),结果导入!$GN:$GU,8,0),""),IF($H$35="导入版",IF($A24&amp;":"&amp;IFERROR(VLOOKUP((INT((ROW()-5)/9)*9+4+COLUMN()-5)*8-(8-$A24),结果导入!$GN:$GU,8,0),"")=$A24&amp;":","",$A24&amp;":"&amp;VLOOKUP((INT((ROW()-5)/9)*9+4+COLUMN()-5)*8-(8-$A24),结果导入!$GN:$GU,8,0)))))))))))))))</f>
        <v/>
      </c>
      <c r="K24" s="47">
        <v>1</v>
      </c>
      <c r="L24" s="47">
        <f t="shared" si="1"/>
        <v>1</v>
      </c>
      <c r="M24" s="51" t="str">
        <f ca="1" t="shared" si="2"/>
        <v/>
      </c>
      <c r="N24" s="52" t="str">
        <f ca="1" t="shared" si="3"/>
        <v/>
      </c>
      <c r="O24" s="52" t="str">
        <f ca="1" t="shared" si="4"/>
        <v/>
      </c>
      <c r="P24" s="52" t="str">
        <f ca="1" t="shared" si="5"/>
        <v/>
      </c>
      <c r="Q24" s="52" t="str">
        <f ca="1" t="shared" si="6"/>
        <v/>
      </c>
      <c r="R24" s="52" t="str">
        <f ca="1" t="shared" si="7"/>
        <v/>
      </c>
      <c r="S24" s="52" t="str">
        <f ca="1" t="shared" si="8"/>
        <v/>
      </c>
      <c r="T24" s="52" t="str">
        <f ca="1" t="shared" si="9"/>
        <v/>
      </c>
      <c r="U24" s="52" t="str">
        <f ca="1" t="shared" si="10"/>
        <v/>
      </c>
      <c r="V24" s="47">
        <f t="shared" si="11"/>
        <v>1</v>
      </c>
    </row>
    <row r="25" s="40" customFormat="1" ht="15" spans="1:22">
      <c r="A25" s="50">
        <v>2</v>
      </c>
      <c r="B25" s="51" t="str">
        <f ca="1">IF($U$3="","",IF($U$3="第一场",IF(OR($H$35="",$H$35="请选择版本"),"",IF($H$35="打印版",IFERROR(VLOOKUP((INT((ROW()-5)/9)*9+4+COLUMN()-5)*8-(8-$A25),选手操作!$Q:$R,2,0),""),IF($H$35="导入版",IF($A25&amp;":"&amp;IFERROR(VLOOKUP((INT((ROW()-5)/9)*9+4+COLUMN()-5)*8-(8-$A25),选手操作!$Q:$R,2,0),"")=$A25&amp;":","",$A25&amp;":"&amp;VLOOKUP((INT((ROW()-5)/9)*9+4+COLUMN()-5)*8-(8-$A25),选手操作!$Q:$R,2,0))))),IF($U$3="第二场",IF(OR($H$35="",$H$35="请选择版本"),"",IF($H$35="打印版",IFERROR(VLOOKUP((INT((ROW()-5)/9)*9+4+COLUMN()-5)*8-(8-$A25),结果导入!$N:$U,8,0),""),IF($H$35="导入版",IF($A25&amp;":"&amp;IFERROR(VLOOKUP((INT((ROW()-5)/9)*9+4+COLUMN()-5)*8-(8-$A25),结果导入!$N:$U,8,0),"")=$A25&amp;":","",$A25&amp;":"&amp;VLOOKUP((INT((ROW()-5)/9)*9+4+COLUMN()-5)*8-(8-$A25),结果导入!$N:$U,8,0))))),IF($U$3="第三场",IF(OR($H$35="",$H$35="请选择版本"),"",IF($H$35="打印版",IFERROR(VLOOKUP((INT((ROW()-5)/9)*9+4+COLUMN()-5)*8-(8-$A25),结果导入!$AN:$AU,8,0),""),IF($H$35="导入版",IF($A25&amp;":"&amp;IFERROR(VLOOKUP((INT((ROW()-5)/9)*9+4+COLUMN()-5)*8-(8-$A25),结果导入!$AN:$AU,8,0),"")=$A25&amp;":","",$A25&amp;":"&amp;VLOOKUP((INT((ROW()-5)/9)*9+4+COLUMN()-5)*8-(8-$A25),结果导入!$AN:$AU,8,0))))),IF($U$3="第四场",IF(OR($H$35="",$H$35="请选择版本"),"",IF($H$35="打印版",IFERROR(VLOOKUP((INT((ROW()-5)/9)*9+4+COLUMN()-5)*8-(8-$A25),结果导入!$BN:$BU,8,0),""),IF($H$35="导入版",IF($A25&amp;":"&amp;IFERROR(VLOOKUP((INT((ROW()-5)/9)*9+4+COLUMN()-5)*8-(8-$A25),结果导入!$BN:$BU,8,0),"")=$A25&amp;":","",$A25&amp;":"&amp;VLOOKUP((INT((ROW()-5)/9)*9+4+COLUMN()-5)*8-(8-$A25),结果导入!$BN:$BU,8,0))))),IF($U$3="第五场",IF(OR($H$35="",$H$35="请选择版本"),"",IF($H$35="打印版",IFERROR(VLOOKUP((INT((ROW()-5)/9)*9+4+COLUMN()-5)*8-(8-$A25),结果导入!$CN:$CU,8,0),""),IF($H$35="导入版",IF($A25&amp;":"&amp;IFERROR(VLOOKUP((INT((ROW()-5)/9)*9+4+COLUMN()-5)*8-(8-$A25),结果导入!$CN:$CU,8,0),"")=$A25&amp;":","",$A25&amp;":"&amp;VLOOKUP((INT((ROW()-5)/9)*9+4+COLUMN()-5)*8-(8-$A25),结果导入!$CN:$CU,8,0))))),IF($U$3="第六场",IF(OR($H$35="",$H$35="请选择版本"),"",IF($H$35="打印版",IFERROR(VLOOKUP((INT((ROW()-5)/9)*9+4+COLUMN()-5)*8-(8-$A25),结果导入!$DN:$DU,8,0),""),IF($H$35="导入版",IF($A25&amp;":"&amp;IFERROR(VLOOKUP((INT((ROW()-5)/9)*9+4+COLUMN()-5)*8-(8-$A25),结果导入!$DN:$DU,8,0),"")=$A25&amp;":","",$A25&amp;":"&amp;VLOOKUP((INT((ROW()-5)/9)*9+4+COLUMN()-5)*8-(8-$A25),结果导入!$DN:$DU,8,0))))),IF($U$3="第七场",IF(OR($H$35="",$H$35="请选择版本"),"",IF($H$35="打印版",IFERROR(VLOOKUP((INT((ROW()-5)/9)*9+4+COLUMN()-5)*8-(8-$A25),结果导入!$EN:$EU,8,0),""),IF($H$35="导入版",IF($A25&amp;":"&amp;IFERROR(VLOOKUP((INT((ROW()-5)/9)*9+4+COLUMN()-5)*8-(8-$A25),结果导入!$EN:$EU,8,0),"")=$A25&amp;":","",$A25&amp;":"&amp;VLOOKUP((INT((ROW()-5)/9)*9+4+COLUMN()-5)*8-(8-$A25),结果导入!$EN:$EU,8,0))))),IF($U$3="第八场",IF(OR($H$35="",$H$35="请选择版本"),"",IF($H$35="打印版",IFERROR(VLOOKUP((INT((ROW()-5)/9)*9+4+COLUMN()-5)*8-(8-$A25),结果导入!$FN:$FU,8,0),""),IF($H$35="导入版",IF($A25&amp;":"&amp;IFERROR(VLOOKUP((INT((ROW()-5)/9)*9+4+COLUMN()-5)*8-(8-$A25),结果导入!$FN:$FU,8,0),"")=$A25&amp;":","",$A25&amp;":"&amp;VLOOKUP((INT((ROW()-5)/9)*9+4+COLUMN()-5)*8-(8-$A25),结果导入!$FN:$FU,8,0))))),IF($U$3="第九场",IF(OR($H$35="",$H$35="请选择版本"),"",IF($H$35="打印版",IFERROR(VLOOKUP((INT((ROW()-5)/9)*9+4+COLUMN()-5)*8-(8-$A25),结果导入!$GN:$GU,8,0),""),IF($H$35="导入版",IF($A25&amp;":"&amp;IFERROR(VLOOKUP((INT((ROW()-5)/9)*9+4+COLUMN()-5)*8-(8-$A25),结果导入!$GN:$GU,8,0),"")=$A25&amp;":","",$A25&amp;":"&amp;VLOOKUP((INT((ROW()-5)/9)*9+4+COLUMN()-5)*8-(8-$A25),结果导入!$GN:$GU,8,0)))))))))))))))</f>
        <v/>
      </c>
      <c r="C25" s="52" t="str">
        <f ca="1">IF($U$3="","",IF($U$3="第一场",IF(OR($H$35="",$H$35="请选择版本"),"",IF($H$35="打印版",IFERROR(VLOOKUP((INT((ROW()-5)/9)*9+4+COLUMN()-5)*8-(8-$A25),选手操作!$Q:$R,2,0),""),IF($H$35="导入版",IF($A25&amp;":"&amp;IFERROR(VLOOKUP((INT((ROW()-5)/9)*9+4+COLUMN()-5)*8-(8-$A25),选手操作!$Q:$R,2,0),"")=$A25&amp;":","",$A25&amp;":"&amp;VLOOKUP((INT((ROW()-5)/9)*9+4+COLUMN()-5)*8-(8-$A25),选手操作!$Q:$R,2,0))))),IF($U$3="第二场",IF(OR($H$35="",$H$35="请选择版本"),"",IF($H$35="打印版",IFERROR(VLOOKUP((INT((ROW()-5)/9)*9+4+COLUMN()-5)*8-(8-$A25),结果导入!$N:$U,8,0),""),IF($H$35="导入版",IF($A25&amp;":"&amp;IFERROR(VLOOKUP((INT((ROW()-5)/9)*9+4+COLUMN()-5)*8-(8-$A25),结果导入!$N:$U,8,0),"")=$A25&amp;":","",$A25&amp;":"&amp;VLOOKUP((INT((ROW()-5)/9)*9+4+COLUMN()-5)*8-(8-$A25),结果导入!$N:$U,8,0))))),IF($U$3="第三场",IF(OR($H$35="",$H$35="请选择版本"),"",IF($H$35="打印版",IFERROR(VLOOKUP((INT((ROW()-5)/9)*9+4+COLUMN()-5)*8-(8-$A25),结果导入!$AN:$AU,8,0),""),IF($H$35="导入版",IF($A25&amp;":"&amp;IFERROR(VLOOKUP((INT((ROW()-5)/9)*9+4+COLUMN()-5)*8-(8-$A25),结果导入!$AN:$AU,8,0),"")=$A25&amp;":","",$A25&amp;":"&amp;VLOOKUP((INT((ROW()-5)/9)*9+4+COLUMN()-5)*8-(8-$A25),结果导入!$AN:$AU,8,0))))),IF($U$3="第四场",IF(OR($H$35="",$H$35="请选择版本"),"",IF($H$35="打印版",IFERROR(VLOOKUP((INT((ROW()-5)/9)*9+4+COLUMN()-5)*8-(8-$A25),结果导入!$BN:$BU,8,0),""),IF($H$35="导入版",IF($A25&amp;":"&amp;IFERROR(VLOOKUP((INT((ROW()-5)/9)*9+4+COLUMN()-5)*8-(8-$A25),结果导入!$BN:$BU,8,0),"")=$A25&amp;":","",$A25&amp;":"&amp;VLOOKUP((INT((ROW()-5)/9)*9+4+COLUMN()-5)*8-(8-$A25),结果导入!$BN:$BU,8,0))))),IF($U$3="第五场",IF(OR($H$35="",$H$35="请选择版本"),"",IF($H$35="打印版",IFERROR(VLOOKUP((INT((ROW()-5)/9)*9+4+COLUMN()-5)*8-(8-$A25),结果导入!$CN:$CU,8,0),""),IF($H$35="导入版",IF($A25&amp;":"&amp;IFERROR(VLOOKUP((INT((ROW()-5)/9)*9+4+COLUMN()-5)*8-(8-$A25),结果导入!$CN:$CU,8,0),"")=$A25&amp;":","",$A25&amp;":"&amp;VLOOKUP((INT((ROW()-5)/9)*9+4+COLUMN()-5)*8-(8-$A25),结果导入!$CN:$CU,8,0))))),IF($U$3="第六场",IF(OR($H$35="",$H$35="请选择版本"),"",IF($H$35="打印版",IFERROR(VLOOKUP((INT((ROW()-5)/9)*9+4+COLUMN()-5)*8-(8-$A25),结果导入!$DN:$DU,8,0),""),IF($H$35="导入版",IF($A25&amp;":"&amp;IFERROR(VLOOKUP((INT((ROW()-5)/9)*9+4+COLUMN()-5)*8-(8-$A25),结果导入!$DN:$DU,8,0),"")=$A25&amp;":","",$A25&amp;":"&amp;VLOOKUP((INT((ROW()-5)/9)*9+4+COLUMN()-5)*8-(8-$A25),结果导入!$DN:$DU,8,0))))),IF($U$3="第七场",IF(OR($H$35="",$H$35="请选择版本"),"",IF($H$35="打印版",IFERROR(VLOOKUP((INT((ROW()-5)/9)*9+4+COLUMN()-5)*8-(8-$A25),结果导入!$EN:$EU,8,0),""),IF($H$35="导入版",IF($A25&amp;":"&amp;IFERROR(VLOOKUP((INT((ROW()-5)/9)*9+4+COLUMN()-5)*8-(8-$A25),结果导入!$EN:$EU,8,0),"")=$A25&amp;":","",$A25&amp;":"&amp;VLOOKUP((INT((ROW()-5)/9)*9+4+COLUMN()-5)*8-(8-$A25),结果导入!$EN:$EU,8,0))))),IF($U$3="第八场",IF(OR($H$35="",$H$35="请选择版本"),"",IF($H$35="打印版",IFERROR(VLOOKUP((INT((ROW()-5)/9)*9+4+COLUMN()-5)*8-(8-$A25),结果导入!$FN:$FU,8,0),""),IF($H$35="导入版",IF($A25&amp;":"&amp;IFERROR(VLOOKUP((INT((ROW()-5)/9)*9+4+COLUMN()-5)*8-(8-$A25),结果导入!$FN:$FU,8,0),"")=$A25&amp;":","",$A25&amp;":"&amp;VLOOKUP((INT((ROW()-5)/9)*9+4+COLUMN()-5)*8-(8-$A25),结果导入!$FN:$FU,8,0))))),IF($U$3="第九场",IF(OR($H$35="",$H$35="请选择版本"),"",IF($H$35="打印版",IFERROR(VLOOKUP((INT((ROW()-5)/9)*9+4+COLUMN()-5)*8-(8-$A25),结果导入!$GN:$GU,8,0),""),IF($H$35="导入版",IF($A25&amp;":"&amp;IFERROR(VLOOKUP((INT((ROW()-5)/9)*9+4+COLUMN()-5)*8-(8-$A25),结果导入!$GN:$GU,8,0),"")=$A25&amp;":","",$A25&amp;":"&amp;VLOOKUP((INT((ROW()-5)/9)*9+4+COLUMN()-5)*8-(8-$A25),结果导入!$GN:$GU,8,0)))))))))))))))</f>
        <v/>
      </c>
      <c r="D25" s="52" t="str">
        <f ca="1">IF($U$3="","",IF($U$3="第一场",IF(OR($H$35="",$H$35="请选择版本"),"",IF($H$35="打印版",IFERROR(VLOOKUP((INT((ROW()-5)/9)*9+4+COLUMN()-5)*8-(8-$A25),选手操作!$Q:$R,2,0),""),IF($H$35="导入版",IF($A25&amp;":"&amp;IFERROR(VLOOKUP((INT((ROW()-5)/9)*9+4+COLUMN()-5)*8-(8-$A25),选手操作!$Q:$R,2,0),"")=$A25&amp;":","",$A25&amp;":"&amp;VLOOKUP((INT((ROW()-5)/9)*9+4+COLUMN()-5)*8-(8-$A25),选手操作!$Q:$R,2,0))))),IF($U$3="第二场",IF(OR($H$35="",$H$35="请选择版本"),"",IF($H$35="打印版",IFERROR(VLOOKUP((INT((ROW()-5)/9)*9+4+COLUMN()-5)*8-(8-$A25),结果导入!$N:$U,8,0),""),IF($H$35="导入版",IF($A25&amp;":"&amp;IFERROR(VLOOKUP((INT((ROW()-5)/9)*9+4+COLUMN()-5)*8-(8-$A25),结果导入!$N:$U,8,0),"")=$A25&amp;":","",$A25&amp;":"&amp;VLOOKUP((INT((ROW()-5)/9)*9+4+COLUMN()-5)*8-(8-$A25),结果导入!$N:$U,8,0))))),IF($U$3="第三场",IF(OR($H$35="",$H$35="请选择版本"),"",IF($H$35="打印版",IFERROR(VLOOKUP((INT((ROW()-5)/9)*9+4+COLUMN()-5)*8-(8-$A25),结果导入!$AN:$AU,8,0),""),IF($H$35="导入版",IF($A25&amp;":"&amp;IFERROR(VLOOKUP((INT((ROW()-5)/9)*9+4+COLUMN()-5)*8-(8-$A25),结果导入!$AN:$AU,8,0),"")=$A25&amp;":","",$A25&amp;":"&amp;VLOOKUP((INT((ROW()-5)/9)*9+4+COLUMN()-5)*8-(8-$A25),结果导入!$AN:$AU,8,0))))),IF($U$3="第四场",IF(OR($H$35="",$H$35="请选择版本"),"",IF($H$35="打印版",IFERROR(VLOOKUP((INT((ROW()-5)/9)*9+4+COLUMN()-5)*8-(8-$A25),结果导入!$BN:$BU,8,0),""),IF($H$35="导入版",IF($A25&amp;":"&amp;IFERROR(VLOOKUP((INT((ROW()-5)/9)*9+4+COLUMN()-5)*8-(8-$A25),结果导入!$BN:$BU,8,0),"")=$A25&amp;":","",$A25&amp;":"&amp;VLOOKUP((INT((ROW()-5)/9)*9+4+COLUMN()-5)*8-(8-$A25),结果导入!$BN:$BU,8,0))))),IF($U$3="第五场",IF(OR($H$35="",$H$35="请选择版本"),"",IF($H$35="打印版",IFERROR(VLOOKUP((INT((ROW()-5)/9)*9+4+COLUMN()-5)*8-(8-$A25),结果导入!$CN:$CU,8,0),""),IF($H$35="导入版",IF($A25&amp;":"&amp;IFERROR(VLOOKUP((INT((ROW()-5)/9)*9+4+COLUMN()-5)*8-(8-$A25),结果导入!$CN:$CU,8,0),"")=$A25&amp;":","",$A25&amp;":"&amp;VLOOKUP((INT((ROW()-5)/9)*9+4+COLUMN()-5)*8-(8-$A25),结果导入!$CN:$CU,8,0))))),IF($U$3="第六场",IF(OR($H$35="",$H$35="请选择版本"),"",IF($H$35="打印版",IFERROR(VLOOKUP((INT((ROW()-5)/9)*9+4+COLUMN()-5)*8-(8-$A25),结果导入!$DN:$DU,8,0),""),IF($H$35="导入版",IF($A25&amp;":"&amp;IFERROR(VLOOKUP((INT((ROW()-5)/9)*9+4+COLUMN()-5)*8-(8-$A25),结果导入!$DN:$DU,8,0),"")=$A25&amp;":","",$A25&amp;":"&amp;VLOOKUP((INT((ROW()-5)/9)*9+4+COLUMN()-5)*8-(8-$A25),结果导入!$DN:$DU,8,0))))),IF($U$3="第七场",IF(OR($H$35="",$H$35="请选择版本"),"",IF($H$35="打印版",IFERROR(VLOOKUP((INT((ROW()-5)/9)*9+4+COLUMN()-5)*8-(8-$A25),结果导入!$EN:$EU,8,0),""),IF($H$35="导入版",IF($A25&amp;":"&amp;IFERROR(VLOOKUP((INT((ROW()-5)/9)*9+4+COLUMN()-5)*8-(8-$A25),结果导入!$EN:$EU,8,0),"")=$A25&amp;":","",$A25&amp;":"&amp;VLOOKUP((INT((ROW()-5)/9)*9+4+COLUMN()-5)*8-(8-$A25),结果导入!$EN:$EU,8,0))))),IF($U$3="第八场",IF(OR($H$35="",$H$35="请选择版本"),"",IF($H$35="打印版",IFERROR(VLOOKUP((INT((ROW()-5)/9)*9+4+COLUMN()-5)*8-(8-$A25),结果导入!$FN:$FU,8,0),""),IF($H$35="导入版",IF($A25&amp;":"&amp;IFERROR(VLOOKUP((INT((ROW()-5)/9)*9+4+COLUMN()-5)*8-(8-$A25),结果导入!$FN:$FU,8,0),"")=$A25&amp;":","",$A25&amp;":"&amp;VLOOKUP((INT((ROW()-5)/9)*9+4+COLUMN()-5)*8-(8-$A25),结果导入!$FN:$FU,8,0))))),IF($U$3="第九场",IF(OR($H$35="",$H$35="请选择版本"),"",IF($H$35="打印版",IFERROR(VLOOKUP((INT((ROW()-5)/9)*9+4+COLUMN()-5)*8-(8-$A25),结果导入!$GN:$GU,8,0),""),IF($H$35="导入版",IF($A25&amp;":"&amp;IFERROR(VLOOKUP((INT((ROW()-5)/9)*9+4+COLUMN()-5)*8-(8-$A25),结果导入!$GN:$GU,8,0),"")=$A25&amp;":","",$A25&amp;":"&amp;VLOOKUP((INT((ROW()-5)/9)*9+4+COLUMN()-5)*8-(8-$A25),结果导入!$GN:$GU,8,0)))))))))))))))</f>
        <v/>
      </c>
      <c r="E25" s="52" t="str">
        <f ca="1">IF($U$3="","",IF($U$3="第一场",IF(OR($H$35="",$H$35="请选择版本"),"",IF($H$35="打印版",IFERROR(VLOOKUP((INT((ROW()-5)/9)*9+4+COLUMN()-5)*8-(8-$A25),选手操作!$Q:$R,2,0),""),IF($H$35="导入版",IF($A25&amp;":"&amp;IFERROR(VLOOKUP((INT((ROW()-5)/9)*9+4+COLUMN()-5)*8-(8-$A25),选手操作!$Q:$R,2,0),"")=$A25&amp;":","",$A25&amp;":"&amp;VLOOKUP((INT((ROW()-5)/9)*9+4+COLUMN()-5)*8-(8-$A25),选手操作!$Q:$R,2,0))))),IF($U$3="第二场",IF(OR($H$35="",$H$35="请选择版本"),"",IF($H$35="打印版",IFERROR(VLOOKUP((INT((ROW()-5)/9)*9+4+COLUMN()-5)*8-(8-$A25),结果导入!$N:$U,8,0),""),IF($H$35="导入版",IF($A25&amp;":"&amp;IFERROR(VLOOKUP((INT((ROW()-5)/9)*9+4+COLUMN()-5)*8-(8-$A25),结果导入!$N:$U,8,0),"")=$A25&amp;":","",$A25&amp;":"&amp;VLOOKUP((INT((ROW()-5)/9)*9+4+COLUMN()-5)*8-(8-$A25),结果导入!$N:$U,8,0))))),IF($U$3="第三场",IF(OR($H$35="",$H$35="请选择版本"),"",IF($H$35="打印版",IFERROR(VLOOKUP((INT((ROW()-5)/9)*9+4+COLUMN()-5)*8-(8-$A25),结果导入!$AN:$AU,8,0),""),IF($H$35="导入版",IF($A25&amp;":"&amp;IFERROR(VLOOKUP((INT((ROW()-5)/9)*9+4+COLUMN()-5)*8-(8-$A25),结果导入!$AN:$AU,8,0),"")=$A25&amp;":","",$A25&amp;":"&amp;VLOOKUP((INT((ROW()-5)/9)*9+4+COLUMN()-5)*8-(8-$A25),结果导入!$AN:$AU,8,0))))),IF($U$3="第四场",IF(OR($H$35="",$H$35="请选择版本"),"",IF($H$35="打印版",IFERROR(VLOOKUP((INT((ROW()-5)/9)*9+4+COLUMN()-5)*8-(8-$A25),结果导入!$BN:$BU,8,0),""),IF($H$35="导入版",IF($A25&amp;":"&amp;IFERROR(VLOOKUP((INT((ROW()-5)/9)*9+4+COLUMN()-5)*8-(8-$A25),结果导入!$BN:$BU,8,0),"")=$A25&amp;":","",$A25&amp;":"&amp;VLOOKUP((INT((ROW()-5)/9)*9+4+COLUMN()-5)*8-(8-$A25),结果导入!$BN:$BU,8,0))))),IF($U$3="第五场",IF(OR($H$35="",$H$35="请选择版本"),"",IF($H$35="打印版",IFERROR(VLOOKUP((INT((ROW()-5)/9)*9+4+COLUMN()-5)*8-(8-$A25),结果导入!$CN:$CU,8,0),""),IF($H$35="导入版",IF($A25&amp;":"&amp;IFERROR(VLOOKUP((INT((ROW()-5)/9)*9+4+COLUMN()-5)*8-(8-$A25),结果导入!$CN:$CU,8,0),"")=$A25&amp;":","",$A25&amp;":"&amp;VLOOKUP((INT((ROW()-5)/9)*9+4+COLUMN()-5)*8-(8-$A25),结果导入!$CN:$CU,8,0))))),IF($U$3="第六场",IF(OR($H$35="",$H$35="请选择版本"),"",IF($H$35="打印版",IFERROR(VLOOKUP((INT((ROW()-5)/9)*9+4+COLUMN()-5)*8-(8-$A25),结果导入!$DN:$DU,8,0),""),IF($H$35="导入版",IF($A25&amp;":"&amp;IFERROR(VLOOKUP((INT((ROW()-5)/9)*9+4+COLUMN()-5)*8-(8-$A25),结果导入!$DN:$DU,8,0),"")=$A25&amp;":","",$A25&amp;":"&amp;VLOOKUP((INT((ROW()-5)/9)*9+4+COLUMN()-5)*8-(8-$A25),结果导入!$DN:$DU,8,0))))),IF($U$3="第七场",IF(OR($H$35="",$H$35="请选择版本"),"",IF($H$35="打印版",IFERROR(VLOOKUP((INT((ROW()-5)/9)*9+4+COLUMN()-5)*8-(8-$A25),结果导入!$EN:$EU,8,0),""),IF($H$35="导入版",IF($A25&amp;":"&amp;IFERROR(VLOOKUP((INT((ROW()-5)/9)*9+4+COLUMN()-5)*8-(8-$A25),结果导入!$EN:$EU,8,0),"")=$A25&amp;":","",$A25&amp;":"&amp;VLOOKUP((INT((ROW()-5)/9)*9+4+COLUMN()-5)*8-(8-$A25),结果导入!$EN:$EU,8,0))))),IF($U$3="第八场",IF(OR($H$35="",$H$35="请选择版本"),"",IF($H$35="打印版",IFERROR(VLOOKUP((INT((ROW()-5)/9)*9+4+COLUMN()-5)*8-(8-$A25),结果导入!$FN:$FU,8,0),""),IF($H$35="导入版",IF($A25&amp;":"&amp;IFERROR(VLOOKUP((INT((ROW()-5)/9)*9+4+COLUMN()-5)*8-(8-$A25),结果导入!$FN:$FU,8,0),"")=$A25&amp;":","",$A25&amp;":"&amp;VLOOKUP((INT((ROW()-5)/9)*9+4+COLUMN()-5)*8-(8-$A25),结果导入!$FN:$FU,8,0))))),IF($U$3="第九场",IF(OR($H$35="",$H$35="请选择版本"),"",IF($H$35="打印版",IFERROR(VLOOKUP((INT((ROW()-5)/9)*9+4+COLUMN()-5)*8-(8-$A25),结果导入!$GN:$GU,8,0),""),IF($H$35="导入版",IF($A25&amp;":"&amp;IFERROR(VLOOKUP((INT((ROW()-5)/9)*9+4+COLUMN()-5)*8-(8-$A25),结果导入!$GN:$GU,8,0),"")=$A25&amp;":","",$A25&amp;":"&amp;VLOOKUP((INT((ROW()-5)/9)*9+4+COLUMN()-5)*8-(8-$A25),结果导入!$GN:$GU,8,0)))))))))))))))</f>
        <v/>
      </c>
      <c r="F25" s="52" t="str">
        <f ca="1">IF($U$3="","",IF($U$3="第一场",IF(OR($H$35="",$H$35="请选择版本"),"",IF($H$35="打印版",IFERROR(VLOOKUP((INT((ROW()-5)/9)*9+4+COLUMN()-5)*8-(8-$A25),选手操作!$Q:$R,2,0),""),IF($H$35="导入版",IF($A25&amp;":"&amp;IFERROR(VLOOKUP((INT((ROW()-5)/9)*9+4+COLUMN()-5)*8-(8-$A25),选手操作!$Q:$R,2,0),"")=$A25&amp;":","",$A25&amp;":"&amp;VLOOKUP((INT((ROW()-5)/9)*9+4+COLUMN()-5)*8-(8-$A25),选手操作!$Q:$R,2,0))))),IF($U$3="第二场",IF(OR($H$35="",$H$35="请选择版本"),"",IF($H$35="打印版",IFERROR(VLOOKUP((INT((ROW()-5)/9)*9+4+COLUMN()-5)*8-(8-$A25),结果导入!$N:$U,8,0),""),IF($H$35="导入版",IF($A25&amp;":"&amp;IFERROR(VLOOKUP((INT((ROW()-5)/9)*9+4+COLUMN()-5)*8-(8-$A25),结果导入!$N:$U,8,0),"")=$A25&amp;":","",$A25&amp;":"&amp;VLOOKUP((INT((ROW()-5)/9)*9+4+COLUMN()-5)*8-(8-$A25),结果导入!$N:$U,8,0))))),IF($U$3="第三场",IF(OR($H$35="",$H$35="请选择版本"),"",IF($H$35="打印版",IFERROR(VLOOKUP((INT((ROW()-5)/9)*9+4+COLUMN()-5)*8-(8-$A25),结果导入!$AN:$AU,8,0),""),IF($H$35="导入版",IF($A25&amp;":"&amp;IFERROR(VLOOKUP((INT((ROW()-5)/9)*9+4+COLUMN()-5)*8-(8-$A25),结果导入!$AN:$AU,8,0),"")=$A25&amp;":","",$A25&amp;":"&amp;VLOOKUP((INT((ROW()-5)/9)*9+4+COLUMN()-5)*8-(8-$A25),结果导入!$AN:$AU,8,0))))),IF($U$3="第四场",IF(OR($H$35="",$H$35="请选择版本"),"",IF($H$35="打印版",IFERROR(VLOOKUP((INT((ROW()-5)/9)*9+4+COLUMN()-5)*8-(8-$A25),结果导入!$BN:$BU,8,0),""),IF($H$35="导入版",IF($A25&amp;":"&amp;IFERROR(VLOOKUP((INT((ROW()-5)/9)*9+4+COLUMN()-5)*8-(8-$A25),结果导入!$BN:$BU,8,0),"")=$A25&amp;":","",$A25&amp;":"&amp;VLOOKUP((INT((ROW()-5)/9)*9+4+COLUMN()-5)*8-(8-$A25),结果导入!$BN:$BU,8,0))))),IF($U$3="第五场",IF(OR($H$35="",$H$35="请选择版本"),"",IF($H$35="打印版",IFERROR(VLOOKUP((INT((ROW()-5)/9)*9+4+COLUMN()-5)*8-(8-$A25),结果导入!$CN:$CU,8,0),""),IF($H$35="导入版",IF($A25&amp;":"&amp;IFERROR(VLOOKUP((INT((ROW()-5)/9)*9+4+COLUMN()-5)*8-(8-$A25),结果导入!$CN:$CU,8,0),"")=$A25&amp;":","",$A25&amp;":"&amp;VLOOKUP((INT((ROW()-5)/9)*9+4+COLUMN()-5)*8-(8-$A25),结果导入!$CN:$CU,8,0))))),IF($U$3="第六场",IF(OR($H$35="",$H$35="请选择版本"),"",IF($H$35="打印版",IFERROR(VLOOKUP((INT((ROW()-5)/9)*9+4+COLUMN()-5)*8-(8-$A25),结果导入!$DN:$DU,8,0),""),IF($H$35="导入版",IF($A25&amp;":"&amp;IFERROR(VLOOKUP((INT((ROW()-5)/9)*9+4+COLUMN()-5)*8-(8-$A25),结果导入!$DN:$DU,8,0),"")=$A25&amp;":","",$A25&amp;":"&amp;VLOOKUP((INT((ROW()-5)/9)*9+4+COLUMN()-5)*8-(8-$A25),结果导入!$DN:$DU,8,0))))),IF($U$3="第七场",IF(OR($H$35="",$H$35="请选择版本"),"",IF($H$35="打印版",IFERROR(VLOOKUP((INT((ROW()-5)/9)*9+4+COLUMN()-5)*8-(8-$A25),结果导入!$EN:$EU,8,0),""),IF($H$35="导入版",IF($A25&amp;":"&amp;IFERROR(VLOOKUP((INT((ROW()-5)/9)*9+4+COLUMN()-5)*8-(8-$A25),结果导入!$EN:$EU,8,0),"")=$A25&amp;":","",$A25&amp;":"&amp;VLOOKUP((INT((ROW()-5)/9)*9+4+COLUMN()-5)*8-(8-$A25),结果导入!$EN:$EU,8,0))))),IF($U$3="第八场",IF(OR($H$35="",$H$35="请选择版本"),"",IF($H$35="打印版",IFERROR(VLOOKUP((INT((ROW()-5)/9)*9+4+COLUMN()-5)*8-(8-$A25),结果导入!$FN:$FU,8,0),""),IF($H$35="导入版",IF($A25&amp;":"&amp;IFERROR(VLOOKUP((INT((ROW()-5)/9)*9+4+COLUMN()-5)*8-(8-$A25),结果导入!$FN:$FU,8,0),"")=$A25&amp;":","",$A25&amp;":"&amp;VLOOKUP((INT((ROW()-5)/9)*9+4+COLUMN()-5)*8-(8-$A25),结果导入!$FN:$FU,8,0))))),IF($U$3="第九场",IF(OR($H$35="",$H$35="请选择版本"),"",IF($H$35="打印版",IFERROR(VLOOKUP((INT((ROW()-5)/9)*9+4+COLUMN()-5)*8-(8-$A25),结果导入!$GN:$GU,8,0),""),IF($H$35="导入版",IF($A25&amp;":"&amp;IFERROR(VLOOKUP((INT((ROW()-5)/9)*9+4+COLUMN()-5)*8-(8-$A25),结果导入!$GN:$GU,8,0),"")=$A25&amp;":","",$A25&amp;":"&amp;VLOOKUP((INT((ROW()-5)/9)*9+4+COLUMN()-5)*8-(8-$A25),结果导入!$GN:$GU,8,0)))))))))))))))</f>
        <v/>
      </c>
      <c r="G25" s="52" t="str">
        <f ca="1">IF($U$3="","",IF($U$3="第一场",IF(OR($H$35="",$H$35="请选择版本"),"",IF($H$35="打印版",IFERROR(VLOOKUP((INT((ROW()-5)/9)*9+4+COLUMN()-5)*8-(8-$A25),选手操作!$Q:$R,2,0),""),IF($H$35="导入版",IF($A25&amp;":"&amp;IFERROR(VLOOKUP((INT((ROW()-5)/9)*9+4+COLUMN()-5)*8-(8-$A25),选手操作!$Q:$R,2,0),"")=$A25&amp;":","",$A25&amp;":"&amp;VLOOKUP((INT((ROW()-5)/9)*9+4+COLUMN()-5)*8-(8-$A25),选手操作!$Q:$R,2,0))))),IF($U$3="第二场",IF(OR($H$35="",$H$35="请选择版本"),"",IF($H$35="打印版",IFERROR(VLOOKUP((INT((ROW()-5)/9)*9+4+COLUMN()-5)*8-(8-$A25),结果导入!$N:$U,8,0),""),IF($H$35="导入版",IF($A25&amp;":"&amp;IFERROR(VLOOKUP((INT((ROW()-5)/9)*9+4+COLUMN()-5)*8-(8-$A25),结果导入!$N:$U,8,0),"")=$A25&amp;":","",$A25&amp;":"&amp;VLOOKUP((INT((ROW()-5)/9)*9+4+COLUMN()-5)*8-(8-$A25),结果导入!$N:$U,8,0))))),IF($U$3="第三场",IF(OR($H$35="",$H$35="请选择版本"),"",IF($H$35="打印版",IFERROR(VLOOKUP((INT((ROW()-5)/9)*9+4+COLUMN()-5)*8-(8-$A25),结果导入!$AN:$AU,8,0),""),IF($H$35="导入版",IF($A25&amp;":"&amp;IFERROR(VLOOKUP((INT((ROW()-5)/9)*9+4+COLUMN()-5)*8-(8-$A25),结果导入!$AN:$AU,8,0),"")=$A25&amp;":","",$A25&amp;":"&amp;VLOOKUP((INT((ROW()-5)/9)*9+4+COLUMN()-5)*8-(8-$A25),结果导入!$AN:$AU,8,0))))),IF($U$3="第四场",IF(OR($H$35="",$H$35="请选择版本"),"",IF($H$35="打印版",IFERROR(VLOOKUP((INT((ROW()-5)/9)*9+4+COLUMN()-5)*8-(8-$A25),结果导入!$BN:$BU,8,0),""),IF($H$35="导入版",IF($A25&amp;":"&amp;IFERROR(VLOOKUP((INT((ROW()-5)/9)*9+4+COLUMN()-5)*8-(8-$A25),结果导入!$BN:$BU,8,0),"")=$A25&amp;":","",$A25&amp;":"&amp;VLOOKUP((INT((ROW()-5)/9)*9+4+COLUMN()-5)*8-(8-$A25),结果导入!$BN:$BU,8,0))))),IF($U$3="第五场",IF(OR($H$35="",$H$35="请选择版本"),"",IF($H$35="打印版",IFERROR(VLOOKUP((INT((ROW()-5)/9)*9+4+COLUMN()-5)*8-(8-$A25),结果导入!$CN:$CU,8,0),""),IF($H$35="导入版",IF($A25&amp;":"&amp;IFERROR(VLOOKUP((INT((ROW()-5)/9)*9+4+COLUMN()-5)*8-(8-$A25),结果导入!$CN:$CU,8,0),"")=$A25&amp;":","",$A25&amp;":"&amp;VLOOKUP((INT((ROW()-5)/9)*9+4+COLUMN()-5)*8-(8-$A25),结果导入!$CN:$CU,8,0))))),IF($U$3="第六场",IF(OR($H$35="",$H$35="请选择版本"),"",IF($H$35="打印版",IFERROR(VLOOKUP((INT((ROW()-5)/9)*9+4+COLUMN()-5)*8-(8-$A25),结果导入!$DN:$DU,8,0),""),IF($H$35="导入版",IF($A25&amp;":"&amp;IFERROR(VLOOKUP((INT((ROW()-5)/9)*9+4+COLUMN()-5)*8-(8-$A25),结果导入!$DN:$DU,8,0),"")=$A25&amp;":","",$A25&amp;":"&amp;VLOOKUP((INT((ROW()-5)/9)*9+4+COLUMN()-5)*8-(8-$A25),结果导入!$DN:$DU,8,0))))),IF($U$3="第七场",IF(OR($H$35="",$H$35="请选择版本"),"",IF($H$35="打印版",IFERROR(VLOOKUP((INT((ROW()-5)/9)*9+4+COLUMN()-5)*8-(8-$A25),结果导入!$EN:$EU,8,0),""),IF($H$35="导入版",IF($A25&amp;":"&amp;IFERROR(VLOOKUP((INT((ROW()-5)/9)*9+4+COLUMN()-5)*8-(8-$A25),结果导入!$EN:$EU,8,0),"")=$A25&amp;":","",$A25&amp;":"&amp;VLOOKUP((INT((ROW()-5)/9)*9+4+COLUMN()-5)*8-(8-$A25),结果导入!$EN:$EU,8,0))))),IF($U$3="第八场",IF(OR($H$35="",$H$35="请选择版本"),"",IF($H$35="打印版",IFERROR(VLOOKUP((INT((ROW()-5)/9)*9+4+COLUMN()-5)*8-(8-$A25),结果导入!$FN:$FU,8,0),""),IF($H$35="导入版",IF($A25&amp;":"&amp;IFERROR(VLOOKUP((INT((ROW()-5)/9)*9+4+COLUMN()-5)*8-(8-$A25),结果导入!$FN:$FU,8,0),"")=$A25&amp;":","",$A25&amp;":"&amp;VLOOKUP((INT((ROW()-5)/9)*9+4+COLUMN()-5)*8-(8-$A25),结果导入!$FN:$FU,8,0))))),IF($U$3="第九场",IF(OR($H$35="",$H$35="请选择版本"),"",IF($H$35="打印版",IFERROR(VLOOKUP((INT((ROW()-5)/9)*9+4+COLUMN()-5)*8-(8-$A25),结果导入!$GN:$GU,8,0),""),IF($H$35="导入版",IF($A25&amp;":"&amp;IFERROR(VLOOKUP((INT((ROW()-5)/9)*9+4+COLUMN()-5)*8-(8-$A25),结果导入!$GN:$GU,8,0),"")=$A25&amp;":","",$A25&amp;":"&amp;VLOOKUP((INT((ROW()-5)/9)*9+4+COLUMN()-5)*8-(8-$A25),结果导入!$GN:$GU,8,0)))))))))))))))</f>
        <v/>
      </c>
      <c r="H25" s="52" t="str">
        <f ca="1">IF($U$3="","",IF($U$3="第一场",IF(OR($H$35="",$H$35="请选择版本"),"",IF($H$35="打印版",IFERROR(VLOOKUP((INT((ROW()-5)/9)*9+4+COLUMN()-5)*8-(8-$A25),选手操作!$Q:$R,2,0),""),IF($H$35="导入版",IF($A25&amp;":"&amp;IFERROR(VLOOKUP((INT((ROW()-5)/9)*9+4+COLUMN()-5)*8-(8-$A25),选手操作!$Q:$R,2,0),"")=$A25&amp;":","",$A25&amp;":"&amp;VLOOKUP((INT((ROW()-5)/9)*9+4+COLUMN()-5)*8-(8-$A25),选手操作!$Q:$R,2,0))))),IF($U$3="第二场",IF(OR($H$35="",$H$35="请选择版本"),"",IF($H$35="打印版",IFERROR(VLOOKUP((INT((ROW()-5)/9)*9+4+COLUMN()-5)*8-(8-$A25),结果导入!$N:$U,8,0),""),IF($H$35="导入版",IF($A25&amp;":"&amp;IFERROR(VLOOKUP((INT((ROW()-5)/9)*9+4+COLUMN()-5)*8-(8-$A25),结果导入!$N:$U,8,0),"")=$A25&amp;":","",$A25&amp;":"&amp;VLOOKUP((INT((ROW()-5)/9)*9+4+COLUMN()-5)*8-(8-$A25),结果导入!$N:$U,8,0))))),IF($U$3="第三场",IF(OR($H$35="",$H$35="请选择版本"),"",IF($H$35="打印版",IFERROR(VLOOKUP((INT((ROW()-5)/9)*9+4+COLUMN()-5)*8-(8-$A25),结果导入!$AN:$AU,8,0),""),IF($H$35="导入版",IF($A25&amp;":"&amp;IFERROR(VLOOKUP((INT((ROW()-5)/9)*9+4+COLUMN()-5)*8-(8-$A25),结果导入!$AN:$AU,8,0),"")=$A25&amp;":","",$A25&amp;":"&amp;VLOOKUP((INT((ROW()-5)/9)*9+4+COLUMN()-5)*8-(8-$A25),结果导入!$AN:$AU,8,0))))),IF($U$3="第四场",IF(OR($H$35="",$H$35="请选择版本"),"",IF($H$35="打印版",IFERROR(VLOOKUP((INT((ROW()-5)/9)*9+4+COLUMN()-5)*8-(8-$A25),结果导入!$BN:$BU,8,0),""),IF($H$35="导入版",IF($A25&amp;":"&amp;IFERROR(VLOOKUP((INT((ROW()-5)/9)*9+4+COLUMN()-5)*8-(8-$A25),结果导入!$BN:$BU,8,0),"")=$A25&amp;":","",$A25&amp;":"&amp;VLOOKUP((INT((ROW()-5)/9)*9+4+COLUMN()-5)*8-(8-$A25),结果导入!$BN:$BU,8,0))))),IF($U$3="第五场",IF(OR($H$35="",$H$35="请选择版本"),"",IF($H$35="打印版",IFERROR(VLOOKUP((INT((ROW()-5)/9)*9+4+COLUMN()-5)*8-(8-$A25),结果导入!$CN:$CU,8,0),""),IF($H$35="导入版",IF($A25&amp;":"&amp;IFERROR(VLOOKUP((INT((ROW()-5)/9)*9+4+COLUMN()-5)*8-(8-$A25),结果导入!$CN:$CU,8,0),"")=$A25&amp;":","",$A25&amp;":"&amp;VLOOKUP((INT((ROW()-5)/9)*9+4+COLUMN()-5)*8-(8-$A25),结果导入!$CN:$CU,8,0))))),IF($U$3="第六场",IF(OR($H$35="",$H$35="请选择版本"),"",IF($H$35="打印版",IFERROR(VLOOKUP((INT((ROW()-5)/9)*9+4+COLUMN()-5)*8-(8-$A25),结果导入!$DN:$DU,8,0),""),IF($H$35="导入版",IF($A25&amp;":"&amp;IFERROR(VLOOKUP((INT((ROW()-5)/9)*9+4+COLUMN()-5)*8-(8-$A25),结果导入!$DN:$DU,8,0),"")=$A25&amp;":","",$A25&amp;":"&amp;VLOOKUP((INT((ROW()-5)/9)*9+4+COLUMN()-5)*8-(8-$A25),结果导入!$DN:$DU,8,0))))),IF($U$3="第七场",IF(OR($H$35="",$H$35="请选择版本"),"",IF($H$35="打印版",IFERROR(VLOOKUP((INT((ROW()-5)/9)*9+4+COLUMN()-5)*8-(8-$A25),结果导入!$EN:$EU,8,0),""),IF($H$35="导入版",IF($A25&amp;":"&amp;IFERROR(VLOOKUP((INT((ROW()-5)/9)*9+4+COLUMN()-5)*8-(8-$A25),结果导入!$EN:$EU,8,0),"")=$A25&amp;":","",$A25&amp;":"&amp;VLOOKUP((INT((ROW()-5)/9)*9+4+COLUMN()-5)*8-(8-$A25),结果导入!$EN:$EU,8,0))))),IF($U$3="第八场",IF(OR($H$35="",$H$35="请选择版本"),"",IF($H$35="打印版",IFERROR(VLOOKUP((INT((ROW()-5)/9)*9+4+COLUMN()-5)*8-(8-$A25),结果导入!$FN:$FU,8,0),""),IF($H$35="导入版",IF($A25&amp;":"&amp;IFERROR(VLOOKUP((INT((ROW()-5)/9)*9+4+COLUMN()-5)*8-(8-$A25),结果导入!$FN:$FU,8,0),"")=$A25&amp;":","",$A25&amp;":"&amp;VLOOKUP((INT((ROW()-5)/9)*9+4+COLUMN()-5)*8-(8-$A25),结果导入!$FN:$FU,8,0))))),IF($U$3="第九场",IF(OR($H$35="",$H$35="请选择版本"),"",IF($H$35="打印版",IFERROR(VLOOKUP((INT((ROW()-5)/9)*9+4+COLUMN()-5)*8-(8-$A25),结果导入!$GN:$GU,8,0),""),IF($H$35="导入版",IF($A25&amp;":"&amp;IFERROR(VLOOKUP((INT((ROW()-5)/9)*9+4+COLUMN()-5)*8-(8-$A25),结果导入!$GN:$GU,8,0),"")=$A25&amp;":","",$A25&amp;":"&amp;VLOOKUP((INT((ROW()-5)/9)*9+4+COLUMN()-5)*8-(8-$A25),结果导入!$GN:$GU,8,0)))))))))))))))</f>
        <v/>
      </c>
      <c r="I25" s="52" t="str">
        <f ca="1">IF($U$3="","",IF($U$3="第一场",IF(OR($H$35="",$H$35="请选择版本"),"",IF($H$35="打印版",IFERROR(VLOOKUP((INT((ROW()-5)/9)*9+4+COLUMN()-5)*8-(8-$A25),选手操作!$Q:$R,2,0),""),IF($H$35="导入版",IF($A25&amp;":"&amp;IFERROR(VLOOKUP((INT((ROW()-5)/9)*9+4+COLUMN()-5)*8-(8-$A25),选手操作!$Q:$R,2,0),"")=$A25&amp;":","",$A25&amp;":"&amp;VLOOKUP((INT((ROW()-5)/9)*9+4+COLUMN()-5)*8-(8-$A25),选手操作!$Q:$R,2,0))))),IF($U$3="第二场",IF(OR($H$35="",$H$35="请选择版本"),"",IF($H$35="打印版",IFERROR(VLOOKUP((INT((ROW()-5)/9)*9+4+COLUMN()-5)*8-(8-$A25),结果导入!$N:$U,8,0),""),IF($H$35="导入版",IF($A25&amp;":"&amp;IFERROR(VLOOKUP((INT((ROW()-5)/9)*9+4+COLUMN()-5)*8-(8-$A25),结果导入!$N:$U,8,0),"")=$A25&amp;":","",$A25&amp;":"&amp;VLOOKUP((INT((ROW()-5)/9)*9+4+COLUMN()-5)*8-(8-$A25),结果导入!$N:$U,8,0))))),IF($U$3="第三场",IF(OR($H$35="",$H$35="请选择版本"),"",IF($H$35="打印版",IFERROR(VLOOKUP((INT((ROW()-5)/9)*9+4+COLUMN()-5)*8-(8-$A25),结果导入!$AN:$AU,8,0),""),IF($H$35="导入版",IF($A25&amp;":"&amp;IFERROR(VLOOKUP((INT((ROW()-5)/9)*9+4+COLUMN()-5)*8-(8-$A25),结果导入!$AN:$AU,8,0),"")=$A25&amp;":","",$A25&amp;":"&amp;VLOOKUP((INT((ROW()-5)/9)*9+4+COLUMN()-5)*8-(8-$A25),结果导入!$AN:$AU,8,0))))),IF($U$3="第四场",IF(OR($H$35="",$H$35="请选择版本"),"",IF($H$35="打印版",IFERROR(VLOOKUP((INT((ROW()-5)/9)*9+4+COLUMN()-5)*8-(8-$A25),结果导入!$BN:$BU,8,0),""),IF($H$35="导入版",IF($A25&amp;":"&amp;IFERROR(VLOOKUP((INT((ROW()-5)/9)*9+4+COLUMN()-5)*8-(8-$A25),结果导入!$BN:$BU,8,0),"")=$A25&amp;":","",$A25&amp;":"&amp;VLOOKUP((INT((ROW()-5)/9)*9+4+COLUMN()-5)*8-(8-$A25),结果导入!$BN:$BU,8,0))))),IF($U$3="第五场",IF(OR($H$35="",$H$35="请选择版本"),"",IF($H$35="打印版",IFERROR(VLOOKUP((INT((ROW()-5)/9)*9+4+COLUMN()-5)*8-(8-$A25),结果导入!$CN:$CU,8,0),""),IF($H$35="导入版",IF($A25&amp;":"&amp;IFERROR(VLOOKUP((INT((ROW()-5)/9)*9+4+COLUMN()-5)*8-(8-$A25),结果导入!$CN:$CU,8,0),"")=$A25&amp;":","",$A25&amp;":"&amp;VLOOKUP((INT((ROW()-5)/9)*9+4+COLUMN()-5)*8-(8-$A25),结果导入!$CN:$CU,8,0))))),IF($U$3="第六场",IF(OR($H$35="",$H$35="请选择版本"),"",IF($H$35="打印版",IFERROR(VLOOKUP((INT((ROW()-5)/9)*9+4+COLUMN()-5)*8-(8-$A25),结果导入!$DN:$DU,8,0),""),IF($H$35="导入版",IF($A25&amp;":"&amp;IFERROR(VLOOKUP((INT((ROW()-5)/9)*9+4+COLUMN()-5)*8-(8-$A25),结果导入!$DN:$DU,8,0),"")=$A25&amp;":","",$A25&amp;":"&amp;VLOOKUP((INT((ROW()-5)/9)*9+4+COLUMN()-5)*8-(8-$A25),结果导入!$DN:$DU,8,0))))),IF($U$3="第七场",IF(OR($H$35="",$H$35="请选择版本"),"",IF($H$35="打印版",IFERROR(VLOOKUP((INT((ROW()-5)/9)*9+4+COLUMN()-5)*8-(8-$A25),结果导入!$EN:$EU,8,0),""),IF($H$35="导入版",IF($A25&amp;":"&amp;IFERROR(VLOOKUP((INT((ROW()-5)/9)*9+4+COLUMN()-5)*8-(8-$A25),结果导入!$EN:$EU,8,0),"")=$A25&amp;":","",$A25&amp;":"&amp;VLOOKUP((INT((ROW()-5)/9)*9+4+COLUMN()-5)*8-(8-$A25),结果导入!$EN:$EU,8,0))))),IF($U$3="第八场",IF(OR($H$35="",$H$35="请选择版本"),"",IF($H$35="打印版",IFERROR(VLOOKUP((INT((ROW()-5)/9)*9+4+COLUMN()-5)*8-(8-$A25),结果导入!$FN:$FU,8,0),""),IF($H$35="导入版",IF($A25&amp;":"&amp;IFERROR(VLOOKUP((INT((ROW()-5)/9)*9+4+COLUMN()-5)*8-(8-$A25),结果导入!$FN:$FU,8,0),"")=$A25&amp;":","",$A25&amp;":"&amp;VLOOKUP((INT((ROW()-5)/9)*9+4+COLUMN()-5)*8-(8-$A25),结果导入!$FN:$FU,8,0))))),IF($U$3="第九场",IF(OR($H$35="",$H$35="请选择版本"),"",IF($H$35="打印版",IFERROR(VLOOKUP((INT((ROW()-5)/9)*9+4+COLUMN()-5)*8-(8-$A25),结果导入!$GN:$GU,8,0),""),IF($H$35="导入版",IF($A25&amp;":"&amp;IFERROR(VLOOKUP((INT((ROW()-5)/9)*9+4+COLUMN()-5)*8-(8-$A25),结果导入!$GN:$GU,8,0),"")=$A25&amp;":","",$A25&amp;":"&amp;VLOOKUP((INT((ROW()-5)/9)*9+4+COLUMN()-5)*8-(8-$A25),结果导入!$GN:$GU,8,0)))))))))))))))</f>
        <v/>
      </c>
      <c r="J25" s="52" t="str">
        <f ca="1">IF($U$3="","",IF($U$3="第一场",IF(OR($H$35="",$H$35="请选择版本"),"",IF($H$35="打印版",IFERROR(VLOOKUP((INT((ROW()-5)/9)*9+4+COLUMN()-5)*8-(8-$A25),选手操作!$Q:$R,2,0),""),IF($H$35="导入版",IF($A25&amp;":"&amp;IFERROR(VLOOKUP((INT((ROW()-5)/9)*9+4+COLUMN()-5)*8-(8-$A25),选手操作!$Q:$R,2,0),"")=$A25&amp;":","",$A25&amp;":"&amp;VLOOKUP((INT((ROW()-5)/9)*9+4+COLUMN()-5)*8-(8-$A25),选手操作!$Q:$R,2,0))))),IF($U$3="第二场",IF(OR($H$35="",$H$35="请选择版本"),"",IF($H$35="打印版",IFERROR(VLOOKUP((INT((ROW()-5)/9)*9+4+COLUMN()-5)*8-(8-$A25),结果导入!$N:$U,8,0),""),IF($H$35="导入版",IF($A25&amp;":"&amp;IFERROR(VLOOKUP((INT((ROW()-5)/9)*9+4+COLUMN()-5)*8-(8-$A25),结果导入!$N:$U,8,0),"")=$A25&amp;":","",$A25&amp;":"&amp;VLOOKUP((INT((ROW()-5)/9)*9+4+COLUMN()-5)*8-(8-$A25),结果导入!$N:$U,8,0))))),IF($U$3="第三场",IF(OR($H$35="",$H$35="请选择版本"),"",IF($H$35="打印版",IFERROR(VLOOKUP((INT((ROW()-5)/9)*9+4+COLUMN()-5)*8-(8-$A25),结果导入!$AN:$AU,8,0),""),IF($H$35="导入版",IF($A25&amp;":"&amp;IFERROR(VLOOKUP((INT((ROW()-5)/9)*9+4+COLUMN()-5)*8-(8-$A25),结果导入!$AN:$AU,8,0),"")=$A25&amp;":","",$A25&amp;":"&amp;VLOOKUP((INT((ROW()-5)/9)*9+4+COLUMN()-5)*8-(8-$A25),结果导入!$AN:$AU,8,0))))),IF($U$3="第四场",IF(OR($H$35="",$H$35="请选择版本"),"",IF($H$35="打印版",IFERROR(VLOOKUP((INT((ROW()-5)/9)*9+4+COLUMN()-5)*8-(8-$A25),结果导入!$BN:$BU,8,0),""),IF($H$35="导入版",IF($A25&amp;":"&amp;IFERROR(VLOOKUP((INT((ROW()-5)/9)*9+4+COLUMN()-5)*8-(8-$A25),结果导入!$BN:$BU,8,0),"")=$A25&amp;":","",$A25&amp;":"&amp;VLOOKUP((INT((ROW()-5)/9)*9+4+COLUMN()-5)*8-(8-$A25),结果导入!$BN:$BU,8,0))))),IF($U$3="第五场",IF(OR($H$35="",$H$35="请选择版本"),"",IF($H$35="打印版",IFERROR(VLOOKUP((INT((ROW()-5)/9)*9+4+COLUMN()-5)*8-(8-$A25),结果导入!$CN:$CU,8,0),""),IF($H$35="导入版",IF($A25&amp;":"&amp;IFERROR(VLOOKUP((INT((ROW()-5)/9)*9+4+COLUMN()-5)*8-(8-$A25),结果导入!$CN:$CU,8,0),"")=$A25&amp;":","",$A25&amp;":"&amp;VLOOKUP((INT((ROW()-5)/9)*9+4+COLUMN()-5)*8-(8-$A25),结果导入!$CN:$CU,8,0))))),IF($U$3="第六场",IF(OR($H$35="",$H$35="请选择版本"),"",IF($H$35="打印版",IFERROR(VLOOKUP((INT((ROW()-5)/9)*9+4+COLUMN()-5)*8-(8-$A25),结果导入!$DN:$DU,8,0),""),IF($H$35="导入版",IF($A25&amp;":"&amp;IFERROR(VLOOKUP((INT((ROW()-5)/9)*9+4+COLUMN()-5)*8-(8-$A25),结果导入!$DN:$DU,8,0),"")=$A25&amp;":","",$A25&amp;":"&amp;VLOOKUP((INT((ROW()-5)/9)*9+4+COLUMN()-5)*8-(8-$A25),结果导入!$DN:$DU,8,0))))),IF($U$3="第七场",IF(OR($H$35="",$H$35="请选择版本"),"",IF($H$35="打印版",IFERROR(VLOOKUP((INT((ROW()-5)/9)*9+4+COLUMN()-5)*8-(8-$A25),结果导入!$EN:$EU,8,0),""),IF($H$35="导入版",IF($A25&amp;":"&amp;IFERROR(VLOOKUP((INT((ROW()-5)/9)*9+4+COLUMN()-5)*8-(8-$A25),结果导入!$EN:$EU,8,0),"")=$A25&amp;":","",$A25&amp;":"&amp;VLOOKUP((INT((ROW()-5)/9)*9+4+COLUMN()-5)*8-(8-$A25),结果导入!$EN:$EU,8,0))))),IF($U$3="第八场",IF(OR($H$35="",$H$35="请选择版本"),"",IF($H$35="打印版",IFERROR(VLOOKUP((INT((ROW()-5)/9)*9+4+COLUMN()-5)*8-(8-$A25),结果导入!$FN:$FU,8,0),""),IF($H$35="导入版",IF($A25&amp;":"&amp;IFERROR(VLOOKUP((INT((ROW()-5)/9)*9+4+COLUMN()-5)*8-(8-$A25),结果导入!$FN:$FU,8,0),"")=$A25&amp;":","",$A25&amp;":"&amp;VLOOKUP((INT((ROW()-5)/9)*9+4+COLUMN()-5)*8-(8-$A25),结果导入!$FN:$FU,8,0))))),IF($U$3="第九场",IF(OR($H$35="",$H$35="请选择版本"),"",IF($H$35="打印版",IFERROR(VLOOKUP((INT((ROW()-5)/9)*9+4+COLUMN()-5)*8-(8-$A25),结果导入!$GN:$GU,8,0),""),IF($H$35="导入版",IF($A25&amp;":"&amp;IFERROR(VLOOKUP((INT((ROW()-5)/9)*9+4+COLUMN()-5)*8-(8-$A25),结果导入!$GN:$GU,8,0),"")=$A25&amp;":","",$A25&amp;":"&amp;VLOOKUP((INT((ROW()-5)/9)*9+4+COLUMN()-5)*8-(8-$A25),结果导入!$GN:$GU,8,0)))))))))))))))</f>
        <v/>
      </c>
      <c r="K25" s="50">
        <v>2</v>
      </c>
      <c r="L25" s="50">
        <f t="shared" si="1"/>
        <v>2</v>
      </c>
      <c r="M25" s="51" t="str">
        <f ca="1" t="shared" si="2"/>
        <v/>
      </c>
      <c r="N25" s="52" t="str">
        <f ca="1" t="shared" si="3"/>
        <v/>
      </c>
      <c r="O25" s="52" t="str">
        <f ca="1" t="shared" si="4"/>
        <v/>
      </c>
      <c r="P25" s="52" t="str">
        <f ca="1" t="shared" si="5"/>
        <v/>
      </c>
      <c r="Q25" s="52" t="str">
        <f ca="1" t="shared" si="6"/>
        <v/>
      </c>
      <c r="R25" s="52" t="str">
        <f ca="1" t="shared" si="7"/>
        <v/>
      </c>
      <c r="S25" s="52" t="str">
        <f ca="1" t="shared" si="8"/>
        <v/>
      </c>
      <c r="T25" s="52" t="str">
        <f ca="1" t="shared" si="9"/>
        <v/>
      </c>
      <c r="U25" s="52" t="str">
        <f ca="1" t="shared" si="10"/>
        <v/>
      </c>
      <c r="V25" s="50">
        <f t="shared" si="11"/>
        <v>2</v>
      </c>
    </row>
    <row r="26" s="40" customFormat="1" ht="15" spans="1:22">
      <c r="A26" s="50">
        <v>3</v>
      </c>
      <c r="B26" s="51" t="str">
        <f ca="1">IF($U$3="","",IF($U$3="第一场",IF(OR($H$35="",$H$35="请选择版本"),"",IF($H$35="打印版",IFERROR(VLOOKUP((INT((ROW()-5)/9)*9+4+COLUMN()-5)*8-(8-$A26),选手操作!$Q:$R,2,0),""),IF($H$35="导入版",IF($A26&amp;":"&amp;IFERROR(VLOOKUP((INT((ROW()-5)/9)*9+4+COLUMN()-5)*8-(8-$A26),选手操作!$Q:$R,2,0),"")=$A26&amp;":","",$A26&amp;":"&amp;VLOOKUP((INT((ROW()-5)/9)*9+4+COLUMN()-5)*8-(8-$A26),选手操作!$Q:$R,2,0))))),IF($U$3="第二场",IF(OR($H$35="",$H$35="请选择版本"),"",IF($H$35="打印版",IFERROR(VLOOKUP((INT((ROW()-5)/9)*9+4+COLUMN()-5)*8-(8-$A26),结果导入!$N:$U,8,0),""),IF($H$35="导入版",IF($A26&amp;":"&amp;IFERROR(VLOOKUP((INT((ROW()-5)/9)*9+4+COLUMN()-5)*8-(8-$A26),结果导入!$N:$U,8,0),"")=$A26&amp;":","",$A26&amp;":"&amp;VLOOKUP((INT((ROW()-5)/9)*9+4+COLUMN()-5)*8-(8-$A26),结果导入!$N:$U,8,0))))),IF($U$3="第三场",IF(OR($H$35="",$H$35="请选择版本"),"",IF($H$35="打印版",IFERROR(VLOOKUP((INT((ROW()-5)/9)*9+4+COLUMN()-5)*8-(8-$A26),结果导入!$AN:$AU,8,0),""),IF($H$35="导入版",IF($A26&amp;":"&amp;IFERROR(VLOOKUP((INT((ROW()-5)/9)*9+4+COLUMN()-5)*8-(8-$A26),结果导入!$AN:$AU,8,0),"")=$A26&amp;":","",$A26&amp;":"&amp;VLOOKUP((INT((ROW()-5)/9)*9+4+COLUMN()-5)*8-(8-$A26),结果导入!$AN:$AU,8,0))))),IF($U$3="第四场",IF(OR($H$35="",$H$35="请选择版本"),"",IF($H$35="打印版",IFERROR(VLOOKUP((INT((ROW()-5)/9)*9+4+COLUMN()-5)*8-(8-$A26),结果导入!$BN:$BU,8,0),""),IF($H$35="导入版",IF($A26&amp;":"&amp;IFERROR(VLOOKUP((INT((ROW()-5)/9)*9+4+COLUMN()-5)*8-(8-$A26),结果导入!$BN:$BU,8,0),"")=$A26&amp;":","",$A26&amp;":"&amp;VLOOKUP((INT((ROW()-5)/9)*9+4+COLUMN()-5)*8-(8-$A26),结果导入!$BN:$BU,8,0))))),IF($U$3="第五场",IF(OR($H$35="",$H$35="请选择版本"),"",IF($H$35="打印版",IFERROR(VLOOKUP((INT((ROW()-5)/9)*9+4+COLUMN()-5)*8-(8-$A26),结果导入!$CN:$CU,8,0),""),IF($H$35="导入版",IF($A26&amp;":"&amp;IFERROR(VLOOKUP((INT((ROW()-5)/9)*9+4+COLUMN()-5)*8-(8-$A26),结果导入!$CN:$CU,8,0),"")=$A26&amp;":","",$A26&amp;":"&amp;VLOOKUP((INT((ROW()-5)/9)*9+4+COLUMN()-5)*8-(8-$A26),结果导入!$CN:$CU,8,0))))),IF($U$3="第六场",IF(OR($H$35="",$H$35="请选择版本"),"",IF($H$35="打印版",IFERROR(VLOOKUP((INT((ROW()-5)/9)*9+4+COLUMN()-5)*8-(8-$A26),结果导入!$DN:$DU,8,0),""),IF($H$35="导入版",IF($A26&amp;":"&amp;IFERROR(VLOOKUP((INT((ROW()-5)/9)*9+4+COLUMN()-5)*8-(8-$A26),结果导入!$DN:$DU,8,0),"")=$A26&amp;":","",$A26&amp;":"&amp;VLOOKUP((INT((ROW()-5)/9)*9+4+COLUMN()-5)*8-(8-$A26),结果导入!$DN:$DU,8,0))))),IF($U$3="第七场",IF(OR($H$35="",$H$35="请选择版本"),"",IF($H$35="打印版",IFERROR(VLOOKUP((INT((ROW()-5)/9)*9+4+COLUMN()-5)*8-(8-$A26),结果导入!$EN:$EU,8,0),""),IF($H$35="导入版",IF($A26&amp;":"&amp;IFERROR(VLOOKUP((INT((ROW()-5)/9)*9+4+COLUMN()-5)*8-(8-$A26),结果导入!$EN:$EU,8,0),"")=$A26&amp;":","",$A26&amp;":"&amp;VLOOKUP((INT((ROW()-5)/9)*9+4+COLUMN()-5)*8-(8-$A26),结果导入!$EN:$EU,8,0))))),IF($U$3="第八场",IF(OR($H$35="",$H$35="请选择版本"),"",IF($H$35="打印版",IFERROR(VLOOKUP((INT((ROW()-5)/9)*9+4+COLUMN()-5)*8-(8-$A26),结果导入!$FN:$FU,8,0),""),IF($H$35="导入版",IF($A26&amp;":"&amp;IFERROR(VLOOKUP((INT((ROW()-5)/9)*9+4+COLUMN()-5)*8-(8-$A26),结果导入!$FN:$FU,8,0),"")=$A26&amp;":","",$A26&amp;":"&amp;VLOOKUP((INT((ROW()-5)/9)*9+4+COLUMN()-5)*8-(8-$A26),结果导入!$FN:$FU,8,0))))),IF($U$3="第九场",IF(OR($H$35="",$H$35="请选择版本"),"",IF($H$35="打印版",IFERROR(VLOOKUP((INT((ROW()-5)/9)*9+4+COLUMN()-5)*8-(8-$A26),结果导入!$GN:$GU,8,0),""),IF($H$35="导入版",IF($A26&amp;":"&amp;IFERROR(VLOOKUP((INT((ROW()-5)/9)*9+4+COLUMN()-5)*8-(8-$A26),结果导入!$GN:$GU,8,0),"")=$A26&amp;":","",$A26&amp;":"&amp;VLOOKUP((INT((ROW()-5)/9)*9+4+COLUMN()-5)*8-(8-$A26),结果导入!$GN:$GU,8,0)))))))))))))))</f>
        <v/>
      </c>
      <c r="C26" s="52" t="str">
        <f ca="1">IF($U$3="","",IF($U$3="第一场",IF(OR($H$35="",$H$35="请选择版本"),"",IF($H$35="打印版",IFERROR(VLOOKUP((INT((ROW()-5)/9)*9+4+COLUMN()-5)*8-(8-$A26),选手操作!$Q:$R,2,0),""),IF($H$35="导入版",IF($A26&amp;":"&amp;IFERROR(VLOOKUP((INT((ROW()-5)/9)*9+4+COLUMN()-5)*8-(8-$A26),选手操作!$Q:$R,2,0),"")=$A26&amp;":","",$A26&amp;":"&amp;VLOOKUP((INT((ROW()-5)/9)*9+4+COLUMN()-5)*8-(8-$A26),选手操作!$Q:$R,2,0))))),IF($U$3="第二场",IF(OR($H$35="",$H$35="请选择版本"),"",IF($H$35="打印版",IFERROR(VLOOKUP((INT((ROW()-5)/9)*9+4+COLUMN()-5)*8-(8-$A26),结果导入!$N:$U,8,0),""),IF($H$35="导入版",IF($A26&amp;":"&amp;IFERROR(VLOOKUP((INT((ROW()-5)/9)*9+4+COLUMN()-5)*8-(8-$A26),结果导入!$N:$U,8,0),"")=$A26&amp;":","",$A26&amp;":"&amp;VLOOKUP((INT((ROW()-5)/9)*9+4+COLUMN()-5)*8-(8-$A26),结果导入!$N:$U,8,0))))),IF($U$3="第三场",IF(OR($H$35="",$H$35="请选择版本"),"",IF($H$35="打印版",IFERROR(VLOOKUP((INT((ROW()-5)/9)*9+4+COLUMN()-5)*8-(8-$A26),结果导入!$AN:$AU,8,0),""),IF($H$35="导入版",IF($A26&amp;":"&amp;IFERROR(VLOOKUP((INT((ROW()-5)/9)*9+4+COLUMN()-5)*8-(8-$A26),结果导入!$AN:$AU,8,0),"")=$A26&amp;":","",$A26&amp;":"&amp;VLOOKUP((INT((ROW()-5)/9)*9+4+COLUMN()-5)*8-(8-$A26),结果导入!$AN:$AU,8,0))))),IF($U$3="第四场",IF(OR($H$35="",$H$35="请选择版本"),"",IF($H$35="打印版",IFERROR(VLOOKUP((INT((ROW()-5)/9)*9+4+COLUMN()-5)*8-(8-$A26),结果导入!$BN:$BU,8,0),""),IF($H$35="导入版",IF($A26&amp;":"&amp;IFERROR(VLOOKUP((INT((ROW()-5)/9)*9+4+COLUMN()-5)*8-(8-$A26),结果导入!$BN:$BU,8,0),"")=$A26&amp;":","",$A26&amp;":"&amp;VLOOKUP((INT((ROW()-5)/9)*9+4+COLUMN()-5)*8-(8-$A26),结果导入!$BN:$BU,8,0))))),IF($U$3="第五场",IF(OR($H$35="",$H$35="请选择版本"),"",IF($H$35="打印版",IFERROR(VLOOKUP((INT((ROW()-5)/9)*9+4+COLUMN()-5)*8-(8-$A26),结果导入!$CN:$CU,8,0),""),IF($H$35="导入版",IF($A26&amp;":"&amp;IFERROR(VLOOKUP((INT((ROW()-5)/9)*9+4+COLUMN()-5)*8-(8-$A26),结果导入!$CN:$CU,8,0),"")=$A26&amp;":","",$A26&amp;":"&amp;VLOOKUP((INT((ROW()-5)/9)*9+4+COLUMN()-5)*8-(8-$A26),结果导入!$CN:$CU,8,0))))),IF($U$3="第六场",IF(OR($H$35="",$H$35="请选择版本"),"",IF($H$35="打印版",IFERROR(VLOOKUP((INT((ROW()-5)/9)*9+4+COLUMN()-5)*8-(8-$A26),结果导入!$DN:$DU,8,0),""),IF($H$35="导入版",IF($A26&amp;":"&amp;IFERROR(VLOOKUP((INT((ROW()-5)/9)*9+4+COLUMN()-5)*8-(8-$A26),结果导入!$DN:$DU,8,0),"")=$A26&amp;":","",$A26&amp;":"&amp;VLOOKUP((INT((ROW()-5)/9)*9+4+COLUMN()-5)*8-(8-$A26),结果导入!$DN:$DU,8,0))))),IF($U$3="第七场",IF(OR($H$35="",$H$35="请选择版本"),"",IF($H$35="打印版",IFERROR(VLOOKUP((INT((ROW()-5)/9)*9+4+COLUMN()-5)*8-(8-$A26),结果导入!$EN:$EU,8,0),""),IF($H$35="导入版",IF($A26&amp;":"&amp;IFERROR(VLOOKUP((INT((ROW()-5)/9)*9+4+COLUMN()-5)*8-(8-$A26),结果导入!$EN:$EU,8,0),"")=$A26&amp;":","",$A26&amp;":"&amp;VLOOKUP((INT((ROW()-5)/9)*9+4+COLUMN()-5)*8-(8-$A26),结果导入!$EN:$EU,8,0))))),IF($U$3="第八场",IF(OR($H$35="",$H$35="请选择版本"),"",IF($H$35="打印版",IFERROR(VLOOKUP((INT((ROW()-5)/9)*9+4+COLUMN()-5)*8-(8-$A26),结果导入!$FN:$FU,8,0),""),IF($H$35="导入版",IF($A26&amp;":"&amp;IFERROR(VLOOKUP((INT((ROW()-5)/9)*9+4+COLUMN()-5)*8-(8-$A26),结果导入!$FN:$FU,8,0),"")=$A26&amp;":","",$A26&amp;":"&amp;VLOOKUP((INT((ROW()-5)/9)*9+4+COLUMN()-5)*8-(8-$A26),结果导入!$FN:$FU,8,0))))),IF($U$3="第九场",IF(OR($H$35="",$H$35="请选择版本"),"",IF($H$35="打印版",IFERROR(VLOOKUP((INT((ROW()-5)/9)*9+4+COLUMN()-5)*8-(8-$A26),结果导入!$GN:$GU,8,0),""),IF($H$35="导入版",IF($A26&amp;":"&amp;IFERROR(VLOOKUP((INT((ROW()-5)/9)*9+4+COLUMN()-5)*8-(8-$A26),结果导入!$GN:$GU,8,0),"")=$A26&amp;":","",$A26&amp;":"&amp;VLOOKUP((INT((ROW()-5)/9)*9+4+COLUMN()-5)*8-(8-$A26),结果导入!$GN:$GU,8,0)))))))))))))))</f>
        <v/>
      </c>
      <c r="D26" s="52" t="str">
        <f ca="1">IF($U$3="","",IF($U$3="第一场",IF(OR($H$35="",$H$35="请选择版本"),"",IF($H$35="打印版",IFERROR(VLOOKUP((INT((ROW()-5)/9)*9+4+COLUMN()-5)*8-(8-$A26),选手操作!$Q:$R,2,0),""),IF($H$35="导入版",IF($A26&amp;":"&amp;IFERROR(VLOOKUP((INT((ROW()-5)/9)*9+4+COLUMN()-5)*8-(8-$A26),选手操作!$Q:$R,2,0),"")=$A26&amp;":","",$A26&amp;":"&amp;VLOOKUP((INT((ROW()-5)/9)*9+4+COLUMN()-5)*8-(8-$A26),选手操作!$Q:$R,2,0))))),IF($U$3="第二场",IF(OR($H$35="",$H$35="请选择版本"),"",IF($H$35="打印版",IFERROR(VLOOKUP((INT((ROW()-5)/9)*9+4+COLUMN()-5)*8-(8-$A26),结果导入!$N:$U,8,0),""),IF($H$35="导入版",IF($A26&amp;":"&amp;IFERROR(VLOOKUP((INT((ROW()-5)/9)*9+4+COLUMN()-5)*8-(8-$A26),结果导入!$N:$U,8,0),"")=$A26&amp;":","",$A26&amp;":"&amp;VLOOKUP((INT((ROW()-5)/9)*9+4+COLUMN()-5)*8-(8-$A26),结果导入!$N:$U,8,0))))),IF($U$3="第三场",IF(OR($H$35="",$H$35="请选择版本"),"",IF($H$35="打印版",IFERROR(VLOOKUP((INT((ROW()-5)/9)*9+4+COLUMN()-5)*8-(8-$A26),结果导入!$AN:$AU,8,0),""),IF($H$35="导入版",IF($A26&amp;":"&amp;IFERROR(VLOOKUP((INT((ROW()-5)/9)*9+4+COLUMN()-5)*8-(8-$A26),结果导入!$AN:$AU,8,0),"")=$A26&amp;":","",$A26&amp;":"&amp;VLOOKUP((INT((ROW()-5)/9)*9+4+COLUMN()-5)*8-(8-$A26),结果导入!$AN:$AU,8,0))))),IF($U$3="第四场",IF(OR($H$35="",$H$35="请选择版本"),"",IF($H$35="打印版",IFERROR(VLOOKUP((INT((ROW()-5)/9)*9+4+COLUMN()-5)*8-(8-$A26),结果导入!$BN:$BU,8,0),""),IF($H$35="导入版",IF($A26&amp;":"&amp;IFERROR(VLOOKUP((INT((ROW()-5)/9)*9+4+COLUMN()-5)*8-(8-$A26),结果导入!$BN:$BU,8,0),"")=$A26&amp;":","",$A26&amp;":"&amp;VLOOKUP((INT((ROW()-5)/9)*9+4+COLUMN()-5)*8-(8-$A26),结果导入!$BN:$BU,8,0))))),IF($U$3="第五场",IF(OR($H$35="",$H$35="请选择版本"),"",IF($H$35="打印版",IFERROR(VLOOKUP((INT((ROW()-5)/9)*9+4+COLUMN()-5)*8-(8-$A26),结果导入!$CN:$CU,8,0),""),IF($H$35="导入版",IF($A26&amp;":"&amp;IFERROR(VLOOKUP((INT((ROW()-5)/9)*9+4+COLUMN()-5)*8-(8-$A26),结果导入!$CN:$CU,8,0),"")=$A26&amp;":","",$A26&amp;":"&amp;VLOOKUP((INT((ROW()-5)/9)*9+4+COLUMN()-5)*8-(8-$A26),结果导入!$CN:$CU,8,0))))),IF($U$3="第六场",IF(OR($H$35="",$H$35="请选择版本"),"",IF($H$35="打印版",IFERROR(VLOOKUP((INT((ROW()-5)/9)*9+4+COLUMN()-5)*8-(8-$A26),结果导入!$DN:$DU,8,0),""),IF($H$35="导入版",IF($A26&amp;":"&amp;IFERROR(VLOOKUP((INT((ROW()-5)/9)*9+4+COLUMN()-5)*8-(8-$A26),结果导入!$DN:$DU,8,0),"")=$A26&amp;":","",$A26&amp;":"&amp;VLOOKUP((INT((ROW()-5)/9)*9+4+COLUMN()-5)*8-(8-$A26),结果导入!$DN:$DU,8,0))))),IF($U$3="第七场",IF(OR($H$35="",$H$35="请选择版本"),"",IF($H$35="打印版",IFERROR(VLOOKUP((INT((ROW()-5)/9)*9+4+COLUMN()-5)*8-(8-$A26),结果导入!$EN:$EU,8,0),""),IF($H$35="导入版",IF($A26&amp;":"&amp;IFERROR(VLOOKUP((INT((ROW()-5)/9)*9+4+COLUMN()-5)*8-(8-$A26),结果导入!$EN:$EU,8,0),"")=$A26&amp;":","",$A26&amp;":"&amp;VLOOKUP((INT((ROW()-5)/9)*9+4+COLUMN()-5)*8-(8-$A26),结果导入!$EN:$EU,8,0))))),IF($U$3="第八场",IF(OR($H$35="",$H$35="请选择版本"),"",IF($H$35="打印版",IFERROR(VLOOKUP((INT((ROW()-5)/9)*9+4+COLUMN()-5)*8-(8-$A26),结果导入!$FN:$FU,8,0),""),IF($H$35="导入版",IF($A26&amp;":"&amp;IFERROR(VLOOKUP((INT((ROW()-5)/9)*9+4+COLUMN()-5)*8-(8-$A26),结果导入!$FN:$FU,8,0),"")=$A26&amp;":","",$A26&amp;":"&amp;VLOOKUP((INT((ROW()-5)/9)*9+4+COLUMN()-5)*8-(8-$A26),结果导入!$FN:$FU,8,0))))),IF($U$3="第九场",IF(OR($H$35="",$H$35="请选择版本"),"",IF($H$35="打印版",IFERROR(VLOOKUP((INT((ROW()-5)/9)*9+4+COLUMN()-5)*8-(8-$A26),结果导入!$GN:$GU,8,0),""),IF($H$35="导入版",IF($A26&amp;":"&amp;IFERROR(VLOOKUP((INT((ROW()-5)/9)*9+4+COLUMN()-5)*8-(8-$A26),结果导入!$GN:$GU,8,0),"")=$A26&amp;":","",$A26&amp;":"&amp;VLOOKUP((INT((ROW()-5)/9)*9+4+COLUMN()-5)*8-(8-$A26),结果导入!$GN:$GU,8,0)))))))))))))))</f>
        <v/>
      </c>
      <c r="E26" s="52" t="str">
        <f ca="1">IF($U$3="","",IF($U$3="第一场",IF(OR($H$35="",$H$35="请选择版本"),"",IF($H$35="打印版",IFERROR(VLOOKUP((INT((ROW()-5)/9)*9+4+COLUMN()-5)*8-(8-$A26),选手操作!$Q:$R,2,0),""),IF($H$35="导入版",IF($A26&amp;":"&amp;IFERROR(VLOOKUP((INT((ROW()-5)/9)*9+4+COLUMN()-5)*8-(8-$A26),选手操作!$Q:$R,2,0),"")=$A26&amp;":","",$A26&amp;":"&amp;VLOOKUP((INT((ROW()-5)/9)*9+4+COLUMN()-5)*8-(8-$A26),选手操作!$Q:$R,2,0))))),IF($U$3="第二场",IF(OR($H$35="",$H$35="请选择版本"),"",IF($H$35="打印版",IFERROR(VLOOKUP((INT((ROW()-5)/9)*9+4+COLUMN()-5)*8-(8-$A26),结果导入!$N:$U,8,0),""),IF($H$35="导入版",IF($A26&amp;":"&amp;IFERROR(VLOOKUP((INT((ROW()-5)/9)*9+4+COLUMN()-5)*8-(8-$A26),结果导入!$N:$U,8,0),"")=$A26&amp;":","",$A26&amp;":"&amp;VLOOKUP((INT((ROW()-5)/9)*9+4+COLUMN()-5)*8-(8-$A26),结果导入!$N:$U,8,0))))),IF($U$3="第三场",IF(OR($H$35="",$H$35="请选择版本"),"",IF($H$35="打印版",IFERROR(VLOOKUP((INT((ROW()-5)/9)*9+4+COLUMN()-5)*8-(8-$A26),结果导入!$AN:$AU,8,0),""),IF($H$35="导入版",IF($A26&amp;":"&amp;IFERROR(VLOOKUP((INT((ROW()-5)/9)*9+4+COLUMN()-5)*8-(8-$A26),结果导入!$AN:$AU,8,0),"")=$A26&amp;":","",$A26&amp;":"&amp;VLOOKUP((INT((ROW()-5)/9)*9+4+COLUMN()-5)*8-(8-$A26),结果导入!$AN:$AU,8,0))))),IF($U$3="第四场",IF(OR($H$35="",$H$35="请选择版本"),"",IF($H$35="打印版",IFERROR(VLOOKUP((INT((ROW()-5)/9)*9+4+COLUMN()-5)*8-(8-$A26),结果导入!$BN:$BU,8,0),""),IF($H$35="导入版",IF($A26&amp;":"&amp;IFERROR(VLOOKUP((INT((ROW()-5)/9)*9+4+COLUMN()-5)*8-(8-$A26),结果导入!$BN:$BU,8,0),"")=$A26&amp;":","",$A26&amp;":"&amp;VLOOKUP((INT((ROW()-5)/9)*9+4+COLUMN()-5)*8-(8-$A26),结果导入!$BN:$BU,8,0))))),IF($U$3="第五场",IF(OR($H$35="",$H$35="请选择版本"),"",IF($H$35="打印版",IFERROR(VLOOKUP((INT((ROW()-5)/9)*9+4+COLUMN()-5)*8-(8-$A26),结果导入!$CN:$CU,8,0),""),IF($H$35="导入版",IF($A26&amp;":"&amp;IFERROR(VLOOKUP((INT((ROW()-5)/9)*9+4+COLUMN()-5)*8-(8-$A26),结果导入!$CN:$CU,8,0),"")=$A26&amp;":","",$A26&amp;":"&amp;VLOOKUP((INT((ROW()-5)/9)*9+4+COLUMN()-5)*8-(8-$A26),结果导入!$CN:$CU,8,0))))),IF($U$3="第六场",IF(OR($H$35="",$H$35="请选择版本"),"",IF($H$35="打印版",IFERROR(VLOOKUP((INT((ROW()-5)/9)*9+4+COLUMN()-5)*8-(8-$A26),结果导入!$DN:$DU,8,0),""),IF($H$35="导入版",IF($A26&amp;":"&amp;IFERROR(VLOOKUP((INT((ROW()-5)/9)*9+4+COLUMN()-5)*8-(8-$A26),结果导入!$DN:$DU,8,0),"")=$A26&amp;":","",$A26&amp;":"&amp;VLOOKUP((INT((ROW()-5)/9)*9+4+COLUMN()-5)*8-(8-$A26),结果导入!$DN:$DU,8,0))))),IF($U$3="第七场",IF(OR($H$35="",$H$35="请选择版本"),"",IF($H$35="打印版",IFERROR(VLOOKUP((INT((ROW()-5)/9)*9+4+COLUMN()-5)*8-(8-$A26),结果导入!$EN:$EU,8,0),""),IF($H$35="导入版",IF($A26&amp;":"&amp;IFERROR(VLOOKUP((INT((ROW()-5)/9)*9+4+COLUMN()-5)*8-(8-$A26),结果导入!$EN:$EU,8,0),"")=$A26&amp;":","",$A26&amp;":"&amp;VLOOKUP((INT((ROW()-5)/9)*9+4+COLUMN()-5)*8-(8-$A26),结果导入!$EN:$EU,8,0))))),IF($U$3="第八场",IF(OR($H$35="",$H$35="请选择版本"),"",IF($H$35="打印版",IFERROR(VLOOKUP((INT((ROW()-5)/9)*9+4+COLUMN()-5)*8-(8-$A26),结果导入!$FN:$FU,8,0),""),IF($H$35="导入版",IF($A26&amp;":"&amp;IFERROR(VLOOKUP((INT((ROW()-5)/9)*9+4+COLUMN()-5)*8-(8-$A26),结果导入!$FN:$FU,8,0),"")=$A26&amp;":","",$A26&amp;":"&amp;VLOOKUP((INT((ROW()-5)/9)*9+4+COLUMN()-5)*8-(8-$A26),结果导入!$FN:$FU,8,0))))),IF($U$3="第九场",IF(OR($H$35="",$H$35="请选择版本"),"",IF($H$35="打印版",IFERROR(VLOOKUP((INT((ROW()-5)/9)*9+4+COLUMN()-5)*8-(8-$A26),结果导入!$GN:$GU,8,0),""),IF($H$35="导入版",IF($A26&amp;":"&amp;IFERROR(VLOOKUP((INT((ROW()-5)/9)*9+4+COLUMN()-5)*8-(8-$A26),结果导入!$GN:$GU,8,0),"")=$A26&amp;":","",$A26&amp;":"&amp;VLOOKUP((INT((ROW()-5)/9)*9+4+COLUMN()-5)*8-(8-$A26),结果导入!$GN:$GU,8,0)))))))))))))))</f>
        <v/>
      </c>
      <c r="F26" s="52" t="str">
        <f ca="1">IF($U$3="","",IF($U$3="第一场",IF(OR($H$35="",$H$35="请选择版本"),"",IF($H$35="打印版",IFERROR(VLOOKUP((INT((ROW()-5)/9)*9+4+COLUMN()-5)*8-(8-$A26),选手操作!$Q:$R,2,0),""),IF($H$35="导入版",IF($A26&amp;":"&amp;IFERROR(VLOOKUP((INT((ROW()-5)/9)*9+4+COLUMN()-5)*8-(8-$A26),选手操作!$Q:$R,2,0),"")=$A26&amp;":","",$A26&amp;":"&amp;VLOOKUP((INT((ROW()-5)/9)*9+4+COLUMN()-5)*8-(8-$A26),选手操作!$Q:$R,2,0))))),IF($U$3="第二场",IF(OR($H$35="",$H$35="请选择版本"),"",IF($H$35="打印版",IFERROR(VLOOKUP((INT((ROW()-5)/9)*9+4+COLUMN()-5)*8-(8-$A26),结果导入!$N:$U,8,0),""),IF($H$35="导入版",IF($A26&amp;":"&amp;IFERROR(VLOOKUP((INT((ROW()-5)/9)*9+4+COLUMN()-5)*8-(8-$A26),结果导入!$N:$U,8,0),"")=$A26&amp;":","",$A26&amp;":"&amp;VLOOKUP((INT((ROW()-5)/9)*9+4+COLUMN()-5)*8-(8-$A26),结果导入!$N:$U,8,0))))),IF($U$3="第三场",IF(OR($H$35="",$H$35="请选择版本"),"",IF($H$35="打印版",IFERROR(VLOOKUP((INT((ROW()-5)/9)*9+4+COLUMN()-5)*8-(8-$A26),结果导入!$AN:$AU,8,0),""),IF($H$35="导入版",IF($A26&amp;":"&amp;IFERROR(VLOOKUP((INT((ROW()-5)/9)*9+4+COLUMN()-5)*8-(8-$A26),结果导入!$AN:$AU,8,0),"")=$A26&amp;":","",$A26&amp;":"&amp;VLOOKUP((INT((ROW()-5)/9)*9+4+COLUMN()-5)*8-(8-$A26),结果导入!$AN:$AU,8,0))))),IF($U$3="第四场",IF(OR($H$35="",$H$35="请选择版本"),"",IF($H$35="打印版",IFERROR(VLOOKUP((INT((ROW()-5)/9)*9+4+COLUMN()-5)*8-(8-$A26),结果导入!$BN:$BU,8,0),""),IF($H$35="导入版",IF($A26&amp;":"&amp;IFERROR(VLOOKUP((INT((ROW()-5)/9)*9+4+COLUMN()-5)*8-(8-$A26),结果导入!$BN:$BU,8,0),"")=$A26&amp;":","",$A26&amp;":"&amp;VLOOKUP((INT((ROW()-5)/9)*9+4+COLUMN()-5)*8-(8-$A26),结果导入!$BN:$BU,8,0))))),IF($U$3="第五场",IF(OR($H$35="",$H$35="请选择版本"),"",IF($H$35="打印版",IFERROR(VLOOKUP((INT((ROW()-5)/9)*9+4+COLUMN()-5)*8-(8-$A26),结果导入!$CN:$CU,8,0),""),IF($H$35="导入版",IF($A26&amp;":"&amp;IFERROR(VLOOKUP((INT((ROW()-5)/9)*9+4+COLUMN()-5)*8-(8-$A26),结果导入!$CN:$CU,8,0),"")=$A26&amp;":","",$A26&amp;":"&amp;VLOOKUP((INT((ROW()-5)/9)*9+4+COLUMN()-5)*8-(8-$A26),结果导入!$CN:$CU,8,0))))),IF($U$3="第六场",IF(OR($H$35="",$H$35="请选择版本"),"",IF($H$35="打印版",IFERROR(VLOOKUP((INT((ROW()-5)/9)*9+4+COLUMN()-5)*8-(8-$A26),结果导入!$DN:$DU,8,0),""),IF($H$35="导入版",IF($A26&amp;":"&amp;IFERROR(VLOOKUP((INT((ROW()-5)/9)*9+4+COLUMN()-5)*8-(8-$A26),结果导入!$DN:$DU,8,0),"")=$A26&amp;":","",$A26&amp;":"&amp;VLOOKUP((INT((ROW()-5)/9)*9+4+COLUMN()-5)*8-(8-$A26),结果导入!$DN:$DU,8,0))))),IF($U$3="第七场",IF(OR($H$35="",$H$35="请选择版本"),"",IF($H$35="打印版",IFERROR(VLOOKUP((INT((ROW()-5)/9)*9+4+COLUMN()-5)*8-(8-$A26),结果导入!$EN:$EU,8,0),""),IF($H$35="导入版",IF($A26&amp;":"&amp;IFERROR(VLOOKUP((INT((ROW()-5)/9)*9+4+COLUMN()-5)*8-(8-$A26),结果导入!$EN:$EU,8,0),"")=$A26&amp;":","",$A26&amp;":"&amp;VLOOKUP((INT((ROW()-5)/9)*9+4+COLUMN()-5)*8-(8-$A26),结果导入!$EN:$EU,8,0))))),IF($U$3="第八场",IF(OR($H$35="",$H$35="请选择版本"),"",IF($H$35="打印版",IFERROR(VLOOKUP((INT((ROW()-5)/9)*9+4+COLUMN()-5)*8-(8-$A26),结果导入!$FN:$FU,8,0),""),IF($H$35="导入版",IF($A26&amp;":"&amp;IFERROR(VLOOKUP((INT((ROW()-5)/9)*9+4+COLUMN()-5)*8-(8-$A26),结果导入!$FN:$FU,8,0),"")=$A26&amp;":","",$A26&amp;":"&amp;VLOOKUP((INT((ROW()-5)/9)*9+4+COLUMN()-5)*8-(8-$A26),结果导入!$FN:$FU,8,0))))),IF($U$3="第九场",IF(OR($H$35="",$H$35="请选择版本"),"",IF($H$35="打印版",IFERROR(VLOOKUP((INT((ROW()-5)/9)*9+4+COLUMN()-5)*8-(8-$A26),结果导入!$GN:$GU,8,0),""),IF($H$35="导入版",IF($A26&amp;":"&amp;IFERROR(VLOOKUP((INT((ROW()-5)/9)*9+4+COLUMN()-5)*8-(8-$A26),结果导入!$GN:$GU,8,0),"")=$A26&amp;":","",$A26&amp;":"&amp;VLOOKUP((INT((ROW()-5)/9)*9+4+COLUMN()-5)*8-(8-$A26),结果导入!$GN:$GU,8,0)))))))))))))))</f>
        <v/>
      </c>
      <c r="G26" s="52" t="str">
        <f ca="1">IF($U$3="","",IF($U$3="第一场",IF(OR($H$35="",$H$35="请选择版本"),"",IF($H$35="打印版",IFERROR(VLOOKUP((INT((ROW()-5)/9)*9+4+COLUMN()-5)*8-(8-$A26),选手操作!$Q:$R,2,0),""),IF($H$35="导入版",IF($A26&amp;":"&amp;IFERROR(VLOOKUP((INT((ROW()-5)/9)*9+4+COLUMN()-5)*8-(8-$A26),选手操作!$Q:$R,2,0),"")=$A26&amp;":","",$A26&amp;":"&amp;VLOOKUP((INT((ROW()-5)/9)*9+4+COLUMN()-5)*8-(8-$A26),选手操作!$Q:$R,2,0))))),IF($U$3="第二场",IF(OR($H$35="",$H$35="请选择版本"),"",IF($H$35="打印版",IFERROR(VLOOKUP((INT((ROW()-5)/9)*9+4+COLUMN()-5)*8-(8-$A26),结果导入!$N:$U,8,0),""),IF($H$35="导入版",IF($A26&amp;":"&amp;IFERROR(VLOOKUP((INT((ROW()-5)/9)*9+4+COLUMN()-5)*8-(8-$A26),结果导入!$N:$U,8,0),"")=$A26&amp;":","",$A26&amp;":"&amp;VLOOKUP((INT((ROW()-5)/9)*9+4+COLUMN()-5)*8-(8-$A26),结果导入!$N:$U,8,0))))),IF($U$3="第三场",IF(OR($H$35="",$H$35="请选择版本"),"",IF($H$35="打印版",IFERROR(VLOOKUP((INT((ROW()-5)/9)*9+4+COLUMN()-5)*8-(8-$A26),结果导入!$AN:$AU,8,0),""),IF($H$35="导入版",IF($A26&amp;":"&amp;IFERROR(VLOOKUP((INT((ROW()-5)/9)*9+4+COLUMN()-5)*8-(8-$A26),结果导入!$AN:$AU,8,0),"")=$A26&amp;":","",$A26&amp;":"&amp;VLOOKUP((INT((ROW()-5)/9)*9+4+COLUMN()-5)*8-(8-$A26),结果导入!$AN:$AU,8,0))))),IF($U$3="第四场",IF(OR($H$35="",$H$35="请选择版本"),"",IF($H$35="打印版",IFERROR(VLOOKUP((INT((ROW()-5)/9)*9+4+COLUMN()-5)*8-(8-$A26),结果导入!$BN:$BU,8,0),""),IF($H$35="导入版",IF($A26&amp;":"&amp;IFERROR(VLOOKUP((INT((ROW()-5)/9)*9+4+COLUMN()-5)*8-(8-$A26),结果导入!$BN:$BU,8,0),"")=$A26&amp;":","",$A26&amp;":"&amp;VLOOKUP((INT((ROW()-5)/9)*9+4+COLUMN()-5)*8-(8-$A26),结果导入!$BN:$BU,8,0))))),IF($U$3="第五场",IF(OR($H$35="",$H$35="请选择版本"),"",IF($H$35="打印版",IFERROR(VLOOKUP((INT((ROW()-5)/9)*9+4+COLUMN()-5)*8-(8-$A26),结果导入!$CN:$CU,8,0),""),IF($H$35="导入版",IF($A26&amp;":"&amp;IFERROR(VLOOKUP((INT((ROW()-5)/9)*9+4+COLUMN()-5)*8-(8-$A26),结果导入!$CN:$CU,8,0),"")=$A26&amp;":","",$A26&amp;":"&amp;VLOOKUP((INT((ROW()-5)/9)*9+4+COLUMN()-5)*8-(8-$A26),结果导入!$CN:$CU,8,0))))),IF($U$3="第六场",IF(OR($H$35="",$H$35="请选择版本"),"",IF($H$35="打印版",IFERROR(VLOOKUP((INT((ROW()-5)/9)*9+4+COLUMN()-5)*8-(8-$A26),结果导入!$DN:$DU,8,0),""),IF($H$35="导入版",IF($A26&amp;":"&amp;IFERROR(VLOOKUP((INT((ROW()-5)/9)*9+4+COLUMN()-5)*8-(8-$A26),结果导入!$DN:$DU,8,0),"")=$A26&amp;":","",$A26&amp;":"&amp;VLOOKUP((INT((ROW()-5)/9)*9+4+COLUMN()-5)*8-(8-$A26),结果导入!$DN:$DU,8,0))))),IF($U$3="第七场",IF(OR($H$35="",$H$35="请选择版本"),"",IF($H$35="打印版",IFERROR(VLOOKUP((INT((ROW()-5)/9)*9+4+COLUMN()-5)*8-(8-$A26),结果导入!$EN:$EU,8,0),""),IF($H$35="导入版",IF($A26&amp;":"&amp;IFERROR(VLOOKUP((INT((ROW()-5)/9)*9+4+COLUMN()-5)*8-(8-$A26),结果导入!$EN:$EU,8,0),"")=$A26&amp;":","",$A26&amp;":"&amp;VLOOKUP((INT((ROW()-5)/9)*9+4+COLUMN()-5)*8-(8-$A26),结果导入!$EN:$EU,8,0))))),IF($U$3="第八场",IF(OR($H$35="",$H$35="请选择版本"),"",IF($H$35="打印版",IFERROR(VLOOKUP((INT((ROW()-5)/9)*9+4+COLUMN()-5)*8-(8-$A26),结果导入!$FN:$FU,8,0),""),IF($H$35="导入版",IF($A26&amp;":"&amp;IFERROR(VLOOKUP((INT((ROW()-5)/9)*9+4+COLUMN()-5)*8-(8-$A26),结果导入!$FN:$FU,8,0),"")=$A26&amp;":","",$A26&amp;":"&amp;VLOOKUP((INT((ROW()-5)/9)*9+4+COLUMN()-5)*8-(8-$A26),结果导入!$FN:$FU,8,0))))),IF($U$3="第九场",IF(OR($H$35="",$H$35="请选择版本"),"",IF($H$35="打印版",IFERROR(VLOOKUP((INT((ROW()-5)/9)*9+4+COLUMN()-5)*8-(8-$A26),结果导入!$GN:$GU,8,0),""),IF($H$35="导入版",IF($A26&amp;":"&amp;IFERROR(VLOOKUP((INT((ROW()-5)/9)*9+4+COLUMN()-5)*8-(8-$A26),结果导入!$GN:$GU,8,0),"")=$A26&amp;":","",$A26&amp;":"&amp;VLOOKUP((INT((ROW()-5)/9)*9+4+COLUMN()-5)*8-(8-$A26),结果导入!$GN:$GU,8,0)))))))))))))))</f>
        <v/>
      </c>
      <c r="H26" s="52" t="str">
        <f ca="1">IF($U$3="","",IF($U$3="第一场",IF(OR($H$35="",$H$35="请选择版本"),"",IF($H$35="打印版",IFERROR(VLOOKUP((INT((ROW()-5)/9)*9+4+COLUMN()-5)*8-(8-$A26),选手操作!$Q:$R,2,0),""),IF($H$35="导入版",IF($A26&amp;":"&amp;IFERROR(VLOOKUP((INT((ROW()-5)/9)*9+4+COLUMN()-5)*8-(8-$A26),选手操作!$Q:$R,2,0),"")=$A26&amp;":","",$A26&amp;":"&amp;VLOOKUP((INT((ROW()-5)/9)*9+4+COLUMN()-5)*8-(8-$A26),选手操作!$Q:$R,2,0))))),IF($U$3="第二场",IF(OR($H$35="",$H$35="请选择版本"),"",IF($H$35="打印版",IFERROR(VLOOKUP((INT((ROW()-5)/9)*9+4+COLUMN()-5)*8-(8-$A26),结果导入!$N:$U,8,0),""),IF($H$35="导入版",IF($A26&amp;":"&amp;IFERROR(VLOOKUP((INT((ROW()-5)/9)*9+4+COLUMN()-5)*8-(8-$A26),结果导入!$N:$U,8,0),"")=$A26&amp;":","",$A26&amp;":"&amp;VLOOKUP((INT((ROW()-5)/9)*9+4+COLUMN()-5)*8-(8-$A26),结果导入!$N:$U,8,0))))),IF($U$3="第三场",IF(OR($H$35="",$H$35="请选择版本"),"",IF($H$35="打印版",IFERROR(VLOOKUP((INT((ROW()-5)/9)*9+4+COLUMN()-5)*8-(8-$A26),结果导入!$AN:$AU,8,0),""),IF($H$35="导入版",IF($A26&amp;":"&amp;IFERROR(VLOOKUP((INT((ROW()-5)/9)*9+4+COLUMN()-5)*8-(8-$A26),结果导入!$AN:$AU,8,0),"")=$A26&amp;":","",$A26&amp;":"&amp;VLOOKUP((INT((ROW()-5)/9)*9+4+COLUMN()-5)*8-(8-$A26),结果导入!$AN:$AU,8,0))))),IF($U$3="第四场",IF(OR($H$35="",$H$35="请选择版本"),"",IF($H$35="打印版",IFERROR(VLOOKUP((INT((ROW()-5)/9)*9+4+COLUMN()-5)*8-(8-$A26),结果导入!$BN:$BU,8,0),""),IF($H$35="导入版",IF($A26&amp;":"&amp;IFERROR(VLOOKUP((INT((ROW()-5)/9)*9+4+COLUMN()-5)*8-(8-$A26),结果导入!$BN:$BU,8,0),"")=$A26&amp;":","",$A26&amp;":"&amp;VLOOKUP((INT((ROW()-5)/9)*9+4+COLUMN()-5)*8-(8-$A26),结果导入!$BN:$BU,8,0))))),IF($U$3="第五场",IF(OR($H$35="",$H$35="请选择版本"),"",IF($H$35="打印版",IFERROR(VLOOKUP((INT((ROW()-5)/9)*9+4+COLUMN()-5)*8-(8-$A26),结果导入!$CN:$CU,8,0),""),IF($H$35="导入版",IF($A26&amp;":"&amp;IFERROR(VLOOKUP((INT((ROW()-5)/9)*9+4+COLUMN()-5)*8-(8-$A26),结果导入!$CN:$CU,8,0),"")=$A26&amp;":","",$A26&amp;":"&amp;VLOOKUP((INT((ROW()-5)/9)*9+4+COLUMN()-5)*8-(8-$A26),结果导入!$CN:$CU,8,0))))),IF($U$3="第六场",IF(OR($H$35="",$H$35="请选择版本"),"",IF($H$35="打印版",IFERROR(VLOOKUP((INT((ROW()-5)/9)*9+4+COLUMN()-5)*8-(8-$A26),结果导入!$DN:$DU,8,0),""),IF($H$35="导入版",IF($A26&amp;":"&amp;IFERROR(VLOOKUP((INT((ROW()-5)/9)*9+4+COLUMN()-5)*8-(8-$A26),结果导入!$DN:$DU,8,0),"")=$A26&amp;":","",$A26&amp;":"&amp;VLOOKUP((INT((ROW()-5)/9)*9+4+COLUMN()-5)*8-(8-$A26),结果导入!$DN:$DU,8,0))))),IF($U$3="第七场",IF(OR($H$35="",$H$35="请选择版本"),"",IF($H$35="打印版",IFERROR(VLOOKUP((INT((ROW()-5)/9)*9+4+COLUMN()-5)*8-(8-$A26),结果导入!$EN:$EU,8,0),""),IF($H$35="导入版",IF($A26&amp;":"&amp;IFERROR(VLOOKUP((INT((ROW()-5)/9)*9+4+COLUMN()-5)*8-(8-$A26),结果导入!$EN:$EU,8,0),"")=$A26&amp;":","",$A26&amp;":"&amp;VLOOKUP((INT((ROW()-5)/9)*9+4+COLUMN()-5)*8-(8-$A26),结果导入!$EN:$EU,8,0))))),IF($U$3="第八场",IF(OR($H$35="",$H$35="请选择版本"),"",IF($H$35="打印版",IFERROR(VLOOKUP((INT((ROW()-5)/9)*9+4+COLUMN()-5)*8-(8-$A26),结果导入!$FN:$FU,8,0),""),IF($H$35="导入版",IF($A26&amp;":"&amp;IFERROR(VLOOKUP((INT((ROW()-5)/9)*9+4+COLUMN()-5)*8-(8-$A26),结果导入!$FN:$FU,8,0),"")=$A26&amp;":","",$A26&amp;":"&amp;VLOOKUP((INT((ROW()-5)/9)*9+4+COLUMN()-5)*8-(8-$A26),结果导入!$FN:$FU,8,0))))),IF($U$3="第九场",IF(OR($H$35="",$H$35="请选择版本"),"",IF($H$35="打印版",IFERROR(VLOOKUP((INT((ROW()-5)/9)*9+4+COLUMN()-5)*8-(8-$A26),结果导入!$GN:$GU,8,0),""),IF($H$35="导入版",IF($A26&amp;":"&amp;IFERROR(VLOOKUP((INT((ROW()-5)/9)*9+4+COLUMN()-5)*8-(8-$A26),结果导入!$GN:$GU,8,0),"")=$A26&amp;":","",$A26&amp;":"&amp;VLOOKUP((INT((ROW()-5)/9)*9+4+COLUMN()-5)*8-(8-$A26),结果导入!$GN:$GU,8,0)))))))))))))))</f>
        <v/>
      </c>
      <c r="I26" s="52" t="str">
        <f ca="1">IF($U$3="","",IF($U$3="第一场",IF(OR($H$35="",$H$35="请选择版本"),"",IF($H$35="打印版",IFERROR(VLOOKUP((INT((ROW()-5)/9)*9+4+COLUMN()-5)*8-(8-$A26),选手操作!$Q:$R,2,0),""),IF($H$35="导入版",IF($A26&amp;":"&amp;IFERROR(VLOOKUP((INT((ROW()-5)/9)*9+4+COLUMN()-5)*8-(8-$A26),选手操作!$Q:$R,2,0),"")=$A26&amp;":","",$A26&amp;":"&amp;VLOOKUP((INT((ROW()-5)/9)*9+4+COLUMN()-5)*8-(8-$A26),选手操作!$Q:$R,2,0))))),IF($U$3="第二场",IF(OR($H$35="",$H$35="请选择版本"),"",IF($H$35="打印版",IFERROR(VLOOKUP((INT((ROW()-5)/9)*9+4+COLUMN()-5)*8-(8-$A26),结果导入!$N:$U,8,0),""),IF($H$35="导入版",IF($A26&amp;":"&amp;IFERROR(VLOOKUP((INT((ROW()-5)/9)*9+4+COLUMN()-5)*8-(8-$A26),结果导入!$N:$U,8,0),"")=$A26&amp;":","",$A26&amp;":"&amp;VLOOKUP((INT((ROW()-5)/9)*9+4+COLUMN()-5)*8-(8-$A26),结果导入!$N:$U,8,0))))),IF($U$3="第三场",IF(OR($H$35="",$H$35="请选择版本"),"",IF($H$35="打印版",IFERROR(VLOOKUP((INT((ROW()-5)/9)*9+4+COLUMN()-5)*8-(8-$A26),结果导入!$AN:$AU,8,0),""),IF($H$35="导入版",IF($A26&amp;":"&amp;IFERROR(VLOOKUP((INT((ROW()-5)/9)*9+4+COLUMN()-5)*8-(8-$A26),结果导入!$AN:$AU,8,0),"")=$A26&amp;":","",$A26&amp;":"&amp;VLOOKUP((INT((ROW()-5)/9)*9+4+COLUMN()-5)*8-(8-$A26),结果导入!$AN:$AU,8,0))))),IF($U$3="第四场",IF(OR($H$35="",$H$35="请选择版本"),"",IF($H$35="打印版",IFERROR(VLOOKUP((INT((ROW()-5)/9)*9+4+COLUMN()-5)*8-(8-$A26),结果导入!$BN:$BU,8,0),""),IF($H$35="导入版",IF($A26&amp;":"&amp;IFERROR(VLOOKUP((INT((ROW()-5)/9)*9+4+COLUMN()-5)*8-(8-$A26),结果导入!$BN:$BU,8,0),"")=$A26&amp;":","",$A26&amp;":"&amp;VLOOKUP((INT((ROW()-5)/9)*9+4+COLUMN()-5)*8-(8-$A26),结果导入!$BN:$BU,8,0))))),IF($U$3="第五场",IF(OR($H$35="",$H$35="请选择版本"),"",IF($H$35="打印版",IFERROR(VLOOKUP((INT((ROW()-5)/9)*9+4+COLUMN()-5)*8-(8-$A26),结果导入!$CN:$CU,8,0),""),IF($H$35="导入版",IF($A26&amp;":"&amp;IFERROR(VLOOKUP((INT((ROW()-5)/9)*9+4+COLUMN()-5)*8-(8-$A26),结果导入!$CN:$CU,8,0),"")=$A26&amp;":","",$A26&amp;":"&amp;VLOOKUP((INT((ROW()-5)/9)*9+4+COLUMN()-5)*8-(8-$A26),结果导入!$CN:$CU,8,0))))),IF($U$3="第六场",IF(OR($H$35="",$H$35="请选择版本"),"",IF($H$35="打印版",IFERROR(VLOOKUP((INT((ROW()-5)/9)*9+4+COLUMN()-5)*8-(8-$A26),结果导入!$DN:$DU,8,0),""),IF($H$35="导入版",IF($A26&amp;":"&amp;IFERROR(VLOOKUP((INT((ROW()-5)/9)*9+4+COLUMN()-5)*8-(8-$A26),结果导入!$DN:$DU,8,0),"")=$A26&amp;":","",$A26&amp;":"&amp;VLOOKUP((INT((ROW()-5)/9)*9+4+COLUMN()-5)*8-(8-$A26),结果导入!$DN:$DU,8,0))))),IF($U$3="第七场",IF(OR($H$35="",$H$35="请选择版本"),"",IF($H$35="打印版",IFERROR(VLOOKUP((INT((ROW()-5)/9)*9+4+COLUMN()-5)*8-(8-$A26),结果导入!$EN:$EU,8,0),""),IF($H$35="导入版",IF($A26&amp;":"&amp;IFERROR(VLOOKUP((INT((ROW()-5)/9)*9+4+COLUMN()-5)*8-(8-$A26),结果导入!$EN:$EU,8,0),"")=$A26&amp;":","",$A26&amp;":"&amp;VLOOKUP((INT((ROW()-5)/9)*9+4+COLUMN()-5)*8-(8-$A26),结果导入!$EN:$EU,8,0))))),IF($U$3="第八场",IF(OR($H$35="",$H$35="请选择版本"),"",IF($H$35="打印版",IFERROR(VLOOKUP((INT((ROW()-5)/9)*9+4+COLUMN()-5)*8-(8-$A26),结果导入!$FN:$FU,8,0),""),IF($H$35="导入版",IF($A26&amp;":"&amp;IFERROR(VLOOKUP((INT((ROW()-5)/9)*9+4+COLUMN()-5)*8-(8-$A26),结果导入!$FN:$FU,8,0),"")=$A26&amp;":","",$A26&amp;":"&amp;VLOOKUP((INT((ROW()-5)/9)*9+4+COLUMN()-5)*8-(8-$A26),结果导入!$FN:$FU,8,0))))),IF($U$3="第九场",IF(OR($H$35="",$H$35="请选择版本"),"",IF($H$35="打印版",IFERROR(VLOOKUP((INT((ROW()-5)/9)*9+4+COLUMN()-5)*8-(8-$A26),结果导入!$GN:$GU,8,0),""),IF($H$35="导入版",IF($A26&amp;":"&amp;IFERROR(VLOOKUP((INT((ROW()-5)/9)*9+4+COLUMN()-5)*8-(8-$A26),结果导入!$GN:$GU,8,0),"")=$A26&amp;":","",$A26&amp;":"&amp;VLOOKUP((INT((ROW()-5)/9)*9+4+COLUMN()-5)*8-(8-$A26),结果导入!$GN:$GU,8,0)))))))))))))))</f>
        <v/>
      </c>
      <c r="J26" s="52" t="str">
        <f ca="1">IF($U$3="","",IF($U$3="第一场",IF(OR($H$35="",$H$35="请选择版本"),"",IF($H$35="打印版",IFERROR(VLOOKUP((INT((ROW()-5)/9)*9+4+COLUMN()-5)*8-(8-$A26),选手操作!$Q:$R,2,0),""),IF($H$35="导入版",IF($A26&amp;":"&amp;IFERROR(VLOOKUP((INT((ROW()-5)/9)*9+4+COLUMN()-5)*8-(8-$A26),选手操作!$Q:$R,2,0),"")=$A26&amp;":","",$A26&amp;":"&amp;VLOOKUP((INT((ROW()-5)/9)*9+4+COLUMN()-5)*8-(8-$A26),选手操作!$Q:$R,2,0))))),IF($U$3="第二场",IF(OR($H$35="",$H$35="请选择版本"),"",IF($H$35="打印版",IFERROR(VLOOKUP((INT((ROW()-5)/9)*9+4+COLUMN()-5)*8-(8-$A26),结果导入!$N:$U,8,0),""),IF($H$35="导入版",IF($A26&amp;":"&amp;IFERROR(VLOOKUP((INT((ROW()-5)/9)*9+4+COLUMN()-5)*8-(8-$A26),结果导入!$N:$U,8,0),"")=$A26&amp;":","",$A26&amp;":"&amp;VLOOKUP((INT((ROW()-5)/9)*9+4+COLUMN()-5)*8-(8-$A26),结果导入!$N:$U,8,0))))),IF($U$3="第三场",IF(OR($H$35="",$H$35="请选择版本"),"",IF($H$35="打印版",IFERROR(VLOOKUP((INT((ROW()-5)/9)*9+4+COLUMN()-5)*8-(8-$A26),结果导入!$AN:$AU,8,0),""),IF($H$35="导入版",IF($A26&amp;":"&amp;IFERROR(VLOOKUP((INT((ROW()-5)/9)*9+4+COLUMN()-5)*8-(8-$A26),结果导入!$AN:$AU,8,0),"")=$A26&amp;":","",$A26&amp;":"&amp;VLOOKUP((INT((ROW()-5)/9)*9+4+COLUMN()-5)*8-(8-$A26),结果导入!$AN:$AU,8,0))))),IF($U$3="第四场",IF(OR($H$35="",$H$35="请选择版本"),"",IF($H$35="打印版",IFERROR(VLOOKUP((INT((ROW()-5)/9)*9+4+COLUMN()-5)*8-(8-$A26),结果导入!$BN:$BU,8,0),""),IF($H$35="导入版",IF($A26&amp;":"&amp;IFERROR(VLOOKUP((INT((ROW()-5)/9)*9+4+COLUMN()-5)*8-(8-$A26),结果导入!$BN:$BU,8,0),"")=$A26&amp;":","",$A26&amp;":"&amp;VLOOKUP((INT((ROW()-5)/9)*9+4+COLUMN()-5)*8-(8-$A26),结果导入!$BN:$BU,8,0))))),IF($U$3="第五场",IF(OR($H$35="",$H$35="请选择版本"),"",IF($H$35="打印版",IFERROR(VLOOKUP((INT((ROW()-5)/9)*9+4+COLUMN()-5)*8-(8-$A26),结果导入!$CN:$CU,8,0),""),IF($H$35="导入版",IF($A26&amp;":"&amp;IFERROR(VLOOKUP((INT((ROW()-5)/9)*9+4+COLUMN()-5)*8-(8-$A26),结果导入!$CN:$CU,8,0),"")=$A26&amp;":","",$A26&amp;":"&amp;VLOOKUP((INT((ROW()-5)/9)*9+4+COLUMN()-5)*8-(8-$A26),结果导入!$CN:$CU,8,0))))),IF($U$3="第六场",IF(OR($H$35="",$H$35="请选择版本"),"",IF($H$35="打印版",IFERROR(VLOOKUP((INT((ROW()-5)/9)*9+4+COLUMN()-5)*8-(8-$A26),结果导入!$DN:$DU,8,0),""),IF($H$35="导入版",IF($A26&amp;":"&amp;IFERROR(VLOOKUP((INT((ROW()-5)/9)*9+4+COLUMN()-5)*8-(8-$A26),结果导入!$DN:$DU,8,0),"")=$A26&amp;":","",$A26&amp;":"&amp;VLOOKUP((INT((ROW()-5)/9)*9+4+COLUMN()-5)*8-(8-$A26),结果导入!$DN:$DU,8,0))))),IF($U$3="第七场",IF(OR($H$35="",$H$35="请选择版本"),"",IF($H$35="打印版",IFERROR(VLOOKUP((INT((ROW()-5)/9)*9+4+COLUMN()-5)*8-(8-$A26),结果导入!$EN:$EU,8,0),""),IF($H$35="导入版",IF($A26&amp;":"&amp;IFERROR(VLOOKUP((INT((ROW()-5)/9)*9+4+COLUMN()-5)*8-(8-$A26),结果导入!$EN:$EU,8,0),"")=$A26&amp;":","",$A26&amp;":"&amp;VLOOKUP((INT((ROW()-5)/9)*9+4+COLUMN()-5)*8-(8-$A26),结果导入!$EN:$EU,8,0))))),IF($U$3="第八场",IF(OR($H$35="",$H$35="请选择版本"),"",IF($H$35="打印版",IFERROR(VLOOKUP((INT((ROW()-5)/9)*9+4+COLUMN()-5)*8-(8-$A26),结果导入!$FN:$FU,8,0),""),IF($H$35="导入版",IF($A26&amp;":"&amp;IFERROR(VLOOKUP((INT((ROW()-5)/9)*9+4+COLUMN()-5)*8-(8-$A26),结果导入!$FN:$FU,8,0),"")=$A26&amp;":","",$A26&amp;":"&amp;VLOOKUP((INT((ROW()-5)/9)*9+4+COLUMN()-5)*8-(8-$A26),结果导入!$FN:$FU,8,0))))),IF($U$3="第九场",IF(OR($H$35="",$H$35="请选择版本"),"",IF($H$35="打印版",IFERROR(VLOOKUP((INT((ROW()-5)/9)*9+4+COLUMN()-5)*8-(8-$A26),结果导入!$GN:$GU,8,0),""),IF($H$35="导入版",IF($A26&amp;":"&amp;IFERROR(VLOOKUP((INT((ROW()-5)/9)*9+4+COLUMN()-5)*8-(8-$A26),结果导入!$GN:$GU,8,0),"")=$A26&amp;":","",$A26&amp;":"&amp;VLOOKUP((INT((ROW()-5)/9)*9+4+COLUMN()-5)*8-(8-$A26),结果导入!$GN:$GU,8,0)))))))))))))))</f>
        <v/>
      </c>
      <c r="K26" s="50">
        <v>3</v>
      </c>
      <c r="L26" s="50">
        <f t="shared" si="1"/>
        <v>3</v>
      </c>
      <c r="M26" s="51" t="str">
        <f ca="1" t="shared" si="2"/>
        <v/>
      </c>
      <c r="N26" s="52" t="str">
        <f ca="1" t="shared" si="3"/>
        <v/>
      </c>
      <c r="O26" s="52" t="str">
        <f ca="1" t="shared" si="4"/>
        <v/>
      </c>
      <c r="P26" s="52" t="str">
        <f ca="1" t="shared" si="5"/>
        <v/>
      </c>
      <c r="Q26" s="52" t="str">
        <f ca="1" t="shared" si="6"/>
        <v/>
      </c>
      <c r="R26" s="52" t="str">
        <f ca="1" t="shared" si="7"/>
        <v/>
      </c>
      <c r="S26" s="52" t="str">
        <f ca="1" t="shared" si="8"/>
        <v/>
      </c>
      <c r="T26" s="52" t="str">
        <f ca="1" t="shared" si="9"/>
        <v/>
      </c>
      <c r="U26" s="52" t="str">
        <f ca="1" t="shared" si="10"/>
        <v/>
      </c>
      <c r="V26" s="50">
        <f t="shared" si="11"/>
        <v>3</v>
      </c>
    </row>
    <row r="27" s="40" customFormat="1" ht="15" spans="1:22">
      <c r="A27" s="50">
        <v>4</v>
      </c>
      <c r="B27" s="51" t="str">
        <f ca="1">IF($U$3="","",IF($U$3="第一场",IF(OR($H$35="",$H$35="请选择版本"),"",IF($H$35="打印版",IFERROR(VLOOKUP((INT((ROW()-5)/9)*9+4+COLUMN()-5)*8-(8-$A27),选手操作!$Q:$R,2,0),""),IF($H$35="导入版",IF($A27&amp;":"&amp;IFERROR(VLOOKUP((INT((ROW()-5)/9)*9+4+COLUMN()-5)*8-(8-$A27),选手操作!$Q:$R,2,0),"")=$A27&amp;":","",$A27&amp;":"&amp;VLOOKUP((INT((ROW()-5)/9)*9+4+COLUMN()-5)*8-(8-$A27),选手操作!$Q:$R,2,0))))),IF($U$3="第二场",IF(OR($H$35="",$H$35="请选择版本"),"",IF($H$35="打印版",IFERROR(VLOOKUP((INT((ROW()-5)/9)*9+4+COLUMN()-5)*8-(8-$A27),结果导入!$N:$U,8,0),""),IF($H$35="导入版",IF($A27&amp;":"&amp;IFERROR(VLOOKUP((INT((ROW()-5)/9)*9+4+COLUMN()-5)*8-(8-$A27),结果导入!$N:$U,8,0),"")=$A27&amp;":","",$A27&amp;":"&amp;VLOOKUP((INT((ROW()-5)/9)*9+4+COLUMN()-5)*8-(8-$A27),结果导入!$N:$U,8,0))))),IF($U$3="第三场",IF(OR($H$35="",$H$35="请选择版本"),"",IF($H$35="打印版",IFERROR(VLOOKUP((INT((ROW()-5)/9)*9+4+COLUMN()-5)*8-(8-$A27),结果导入!$AN:$AU,8,0),""),IF($H$35="导入版",IF($A27&amp;":"&amp;IFERROR(VLOOKUP((INT((ROW()-5)/9)*9+4+COLUMN()-5)*8-(8-$A27),结果导入!$AN:$AU,8,0),"")=$A27&amp;":","",$A27&amp;":"&amp;VLOOKUP((INT((ROW()-5)/9)*9+4+COLUMN()-5)*8-(8-$A27),结果导入!$AN:$AU,8,0))))),IF($U$3="第四场",IF(OR($H$35="",$H$35="请选择版本"),"",IF($H$35="打印版",IFERROR(VLOOKUP((INT((ROW()-5)/9)*9+4+COLUMN()-5)*8-(8-$A27),结果导入!$BN:$BU,8,0),""),IF($H$35="导入版",IF($A27&amp;":"&amp;IFERROR(VLOOKUP((INT((ROW()-5)/9)*9+4+COLUMN()-5)*8-(8-$A27),结果导入!$BN:$BU,8,0),"")=$A27&amp;":","",$A27&amp;":"&amp;VLOOKUP((INT((ROW()-5)/9)*9+4+COLUMN()-5)*8-(8-$A27),结果导入!$BN:$BU,8,0))))),IF($U$3="第五场",IF(OR($H$35="",$H$35="请选择版本"),"",IF($H$35="打印版",IFERROR(VLOOKUP((INT((ROW()-5)/9)*9+4+COLUMN()-5)*8-(8-$A27),结果导入!$CN:$CU,8,0),""),IF($H$35="导入版",IF($A27&amp;":"&amp;IFERROR(VLOOKUP((INT((ROW()-5)/9)*9+4+COLUMN()-5)*8-(8-$A27),结果导入!$CN:$CU,8,0),"")=$A27&amp;":","",$A27&amp;":"&amp;VLOOKUP((INT((ROW()-5)/9)*9+4+COLUMN()-5)*8-(8-$A27),结果导入!$CN:$CU,8,0))))),IF($U$3="第六场",IF(OR($H$35="",$H$35="请选择版本"),"",IF($H$35="打印版",IFERROR(VLOOKUP((INT((ROW()-5)/9)*9+4+COLUMN()-5)*8-(8-$A27),结果导入!$DN:$DU,8,0),""),IF($H$35="导入版",IF($A27&amp;":"&amp;IFERROR(VLOOKUP((INT((ROW()-5)/9)*9+4+COLUMN()-5)*8-(8-$A27),结果导入!$DN:$DU,8,0),"")=$A27&amp;":","",$A27&amp;":"&amp;VLOOKUP((INT((ROW()-5)/9)*9+4+COLUMN()-5)*8-(8-$A27),结果导入!$DN:$DU,8,0))))),IF($U$3="第七场",IF(OR($H$35="",$H$35="请选择版本"),"",IF($H$35="打印版",IFERROR(VLOOKUP((INT((ROW()-5)/9)*9+4+COLUMN()-5)*8-(8-$A27),结果导入!$EN:$EU,8,0),""),IF($H$35="导入版",IF($A27&amp;":"&amp;IFERROR(VLOOKUP((INT((ROW()-5)/9)*9+4+COLUMN()-5)*8-(8-$A27),结果导入!$EN:$EU,8,0),"")=$A27&amp;":","",$A27&amp;":"&amp;VLOOKUP((INT((ROW()-5)/9)*9+4+COLUMN()-5)*8-(8-$A27),结果导入!$EN:$EU,8,0))))),IF($U$3="第八场",IF(OR($H$35="",$H$35="请选择版本"),"",IF($H$35="打印版",IFERROR(VLOOKUP((INT((ROW()-5)/9)*9+4+COLUMN()-5)*8-(8-$A27),结果导入!$FN:$FU,8,0),""),IF($H$35="导入版",IF($A27&amp;":"&amp;IFERROR(VLOOKUP((INT((ROW()-5)/9)*9+4+COLUMN()-5)*8-(8-$A27),结果导入!$FN:$FU,8,0),"")=$A27&amp;":","",$A27&amp;":"&amp;VLOOKUP((INT((ROW()-5)/9)*9+4+COLUMN()-5)*8-(8-$A27),结果导入!$FN:$FU,8,0))))),IF($U$3="第九场",IF(OR($H$35="",$H$35="请选择版本"),"",IF($H$35="打印版",IFERROR(VLOOKUP((INT((ROW()-5)/9)*9+4+COLUMN()-5)*8-(8-$A27),结果导入!$GN:$GU,8,0),""),IF($H$35="导入版",IF($A27&amp;":"&amp;IFERROR(VLOOKUP((INT((ROW()-5)/9)*9+4+COLUMN()-5)*8-(8-$A27),结果导入!$GN:$GU,8,0),"")=$A27&amp;":","",$A27&amp;":"&amp;VLOOKUP((INT((ROW()-5)/9)*9+4+COLUMN()-5)*8-(8-$A27),结果导入!$GN:$GU,8,0)))))))))))))))</f>
        <v/>
      </c>
      <c r="C27" s="52" t="str">
        <f ca="1">IF($U$3="","",IF($U$3="第一场",IF(OR($H$35="",$H$35="请选择版本"),"",IF($H$35="打印版",IFERROR(VLOOKUP((INT((ROW()-5)/9)*9+4+COLUMN()-5)*8-(8-$A27),选手操作!$Q:$R,2,0),""),IF($H$35="导入版",IF($A27&amp;":"&amp;IFERROR(VLOOKUP((INT((ROW()-5)/9)*9+4+COLUMN()-5)*8-(8-$A27),选手操作!$Q:$R,2,0),"")=$A27&amp;":","",$A27&amp;":"&amp;VLOOKUP((INT((ROW()-5)/9)*9+4+COLUMN()-5)*8-(8-$A27),选手操作!$Q:$R,2,0))))),IF($U$3="第二场",IF(OR($H$35="",$H$35="请选择版本"),"",IF($H$35="打印版",IFERROR(VLOOKUP((INT((ROW()-5)/9)*9+4+COLUMN()-5)*8-(8-$A27),结果导入!$N:$U,8,0),""),IF($H$35="导入版",IF($A27&amp;":"&amp;IFERROR(VLOOKUP((INT((ROW()-5)/9)*9+4+COLUMN()-5)*8-(8-$A27),结果导入!$N:$U,8,0),"")=$A27&amp;":","",$A27&amp;":"&amp;VLOOKUP((INT((ROW()-5)/9)*9+4+COLUMN()-5)*8-(8-$A27),结果导入!$N:$U,8,0))))),IF($U$3="第三场",IF(OR($H$35="",$H$35="请选择版本"),"",IF($H$35="打印版",IFERROR(VLOOKUP((INT((ROW()-5)/9)*9+4+COLUMN()-5)*8-(8-$A27),结果导入!$AN:$AU,8,0),""),IF($H$35="导入版",IF($A27&amp;":"&amp;IFERROR(VLOOKUP((INT((ROW()-5)/9)*9+4+COLUMN()-5)*8-(8-$A27),结果导入!$AN:$AU,8,0),"")=$A27&amp;":","",$A27&amp;":"&amp;VLOOKUP((INT((ROW()-5)/9)*9+4+COLUMN()-5)*8-(8-$A27),结果导入!$AN:$AU,8,0))))),IF($U$3="第四场",IF(OR($H$35="",$H$35="请选择版本"),"",IF($H$35="打印版",IFERROR(VLOOKUP((INT((ROW()-5)/9)*9+4+COLUMN()-5)*8-(8-$A27),结果导入!$BN:$BU,8,0),""),IF($H$35="导入版",IF($A27&amp;":"&amp;IFERROR(VLOOKUP((INT((ROW()-5)/9)*9+4+COLUMN()-5)*8-(8-$A27),结果导入!$BN:$BU,8,0),"")=$A27&amp;":","",$A27&amp;":"&amp;VLOOKUP((INT((ROW()-5)/9)*9+4+COLUMN()-5)*8-(8-$A27),结果导入!$BN:$BU,8,0))))),IF($U$3="第五场",IF(OR($H$35="",$H$35="请选择版本"),"",IF($H$35="打印版",IFERROR(VLOOKUP((INT((ROW()-5)/9)*9+4+COLUMN()-5)*8-(8-$A27),结果导入!$CN:$CU,8,0),""),IF($H$35="导入版",IF($A27&amp;":"&amp;IFERROR(VLOOKUP((INT((ROW()-5)/9)*9+4+COLUMN()-5)*8-(8-$A27),结果导入!$CN:$CU,8,0),"")=$A27&amp;":","",$A27&amp;":"&amp;VLOOKUP((INT((ROW()-5)/9)*9+4+COLUMN()-5)*8-(8-$A27),结果导入!$CN:$CU,8,0))))),IF($U$3="第六场",IF(OR($H$35="",$H$35="请选择版本"),"",IF($H$35="打印版",IFERROR(VLOOKUP((INT((ROW()-5)/9)*9+4+COLUMN()-5)*8-(8-$A27),结果导入!$DN:$DU,8,0),""),IF($H$35="导入版",IF($A27&amp;":"&amp;IFERROR(VLOOKUP((INT((ROW()-5)/9)*9+4+COLUMN()-5)*8-(8-$A27),结果导入!$DN:$DU,8,0),"")=$A27&amp;":","",$A27&amp;":"&amp;VLOOKUP((INT((ROW()-5)/9)*9+4+COLUMN()-5)*8-(8-$A27),结果导入!$DN:$DU,8,0))))),IF($U$3="第七场",IF(OR($H$35="",$H$35="请选择版本"),"",IF($H$35="打印版",IFERROR(VLOOKUP((INT((ROW()-5)/9)*9+4+COLUMN()-5)*8-(8-$A27),结果导入!$EN:$EU,8,0),""),IF($H$35="导入版",IF($A27&amp;":"&amp;IFERROR(VLOOKUP((INT((ROW()-5)/9)*9+4+COLUMN()-5)*8-(8-$A27),结果导入!$EN:$EU,8,0),"")=$A27&amp;":","",$A27&amp;":"&amp;VLOOKUP((INT((ROW()-5)/9)*9+4+COLUMN()-5)*8-(8-$A27),结果导入!$EN:$EU,8,0))))),IF($U$3="第八场",IF(OR($H$35="",$H$35="请选择版本"),"",IF($H$35="打印版",IFERROR(VLOOKUP((INT((ROW()-5)/9)*9+4+COLUMN()-5)*8-(8-$A27),结果导入!$FN:$FU,8,0),""),IF($H$35="导入版",IF($A27&amp;":"&amp;IFERROR(VLOOKUP((INT((ROW()-5)/9)*9+4+COLUMN()-5)*8-(8-$A27),结果导入!$FN:$FU,8,0),"")=$A27&amp;":","",$A27&amp;":"&amp;VLOOKUP((INT((ROW()-5)/9)*9+4+COLUMN()-5)*8-(8-$A27),结果导入!$FN:$FU,8,0))))),IF($U$3="第九场",IF(OR($H$35="",$H$35="请选择版本"),"",IF($H$35="打印版",IFERROR(VLOOKUP((INT((ROW()-5)/9)*9+4+COLUMN()-5)*8-(8-$A27),结果导入!$GN:$GU,8,0),""),IF($H$35="导入版",IF($A27&amp;":"&amp;IFERROR(VLOOKUP((INT((ROW()-5)/9)*9+4+COLUMN()-5)*8-(8-$A27),结果导入!$GN:$GU,8,0),"")=$A27&amp;":","",$A27&amp;":"&amp;VLOOKUP((INT((ROW()-5)/9)*9+4+COLUMN()-5)*8-(8-$A27),结果导入!$GN:$GU,8,0)))))))))))))))</f>
        <v/>
      </c>
      <c r="D27" s="52" t="str">
        <f ca="1">IF($U$3="","",IF($U$3="第一场",IF(OR($H$35="",$H$35="请选择版本"),"",IF($H$35="打印版",IFERROR(VLOOKUP((INT((ROW()-5)/9)*9+4+COLUMN()-5)*8-(8-$A27),选手操作!$Q:$R,2,0),""),IF($H$35="导入版",IF($A27&amp;":"&amp;IFERROR(VLOOKUP((INT((ROW()-5)/9)*9+4+COLUMN()-5)*8-(8-$A27),选手操作!$Q:$R,2,0),"")=$A27&amp;":","",$A27&amp;":"&amp;VLOOKUP((INT((ROW()-5)/9)*9+4+COLUMN()-5)*8-(8-$A27),选手操作!$Q:$R,2,0))))),IF($U$3="第二场",IF(OR($H$35="",$H$35="请选择版本"),"",IF($H$35="打印版",IFERROR(VLOOKUP((INT((ROW()-5)/9)*9+4+COLUMN()-5)*8-(8-$A27),结果导入!$N:$U,8,0),""),IF($H$35="导入版",IF($A27&amp;":"&amp;IFERROR(VLOOKUP((INT((ROW()-5)/9)*9+4+COLUMN()-5)*8-(8-$A27),结果导入!$N:$U,8,0),"")=$A27&amp;":","",$A27&amp;":"&amp;VLOOKUP((INT((ROW()-5)/9)*9+4+COLUMN()-5)*8-(8-$A27),结果导入!$N:$U,8,0))))),IF($U$3="第三场",IF(OR($H$35="",$H$35="请选择版本"),"",IF($H$35="打印版",IFERROR(VLOOKUP((INT((ROW()-5)/9)*9+4+COLUMN()-5)*8-(8-$A27),结果导入!$AN:$AU,8,0),""),IF($H$35="导入版",IF($A27&amp;":"&amp;IFERROR(VLOOKUP((INT((ROW()-5)/9)*9+4+COLUMN()-5)*8-(8-$A27),结果导入!$AN:$AU,8,0),"")=$A27&amp;":","",$A27&amp;":"&amp;VLOOKUP((INT((ROW()-5)/9)*9+4+COLUMN()-5)*8-(8-$A27),结果导入!$AN:$AU,8,0))))),IF($U$3="第四场",IF(OR($H$35="",$H$35="请选择版本"),"",IF($H$35="打印版",IFERROR(VLOOKUP((INT((ROW()-5)/9)*9+4+COLUMN()-5)*8-(8-$A27),结果导入!$BN:$BU,8,0),""),IF($H$35="导入版",IF($A27&amp;":"&amp;IFERROR(VLOOKUP((INT((ROW()-5)/9)*9+4+COLUMN()-5)*8-(8-$A27),结果导入!$BN:$BU,8,0),"")=$A27&amp;":","",$A27&amp;":"&amp;VLOOKUP((INT((ROW()-5)/9)*9+4+COLUMN()-5)*8-(8-$A27),结果导入!$BN:$BU,8,0))))),IF($U$3="第五场",IF(OR($H$35="",$H$35="请选择版本"),"",IF($H$35="打印版",IFERROR(VLOOKUP((INT((ROW()-5)/9)*9+4+COLUMN()-5)*8-(8-$A27),结果导入!$CN:$CU,8,0),""),IF($H$35="导入版",IF($A27&amp;":"&amp;IFERROR(VLOOKUP((INT((ROW()-5)/9)*9+4+COLUMN()-5)*8-(8-$A27),结果导入!$CN:$CU,8,0),"")=$A27&amp;":","",$A27&amp;":"&amp;VLOOKUP((INT((ROW()-5)/9)*9+4+COLUMN()-5)*8-(8-$A27),结果导入!$CN:$CU,8,0))))),IF($U$3="第六场",IF(OR($H$35="",$H$35="请选择版本"),"",IF($H$35="打印版",IFERROR(VLOOKUP((INT((ROW()-5)/9)*9+4+COLUMN()-5)*8-(8-$A27),结果导入!$DN:$DU,8,0),""),IF($H$35="导入版",IF($A27&amp;":"&amp;IFERROR(VLOOKUP((INT((ROW()-5)/9)*9+4+COLUMN()-5)*8-(8-$A27),结果导入!$DN:$DU,8,0),"")=$A27&amp;":","",$A27&amp;":"&amp;VLOOKUP((INT((ROW()-5)/9)*9+4+COLUMN()-5)*8-(8-$A27),结果导入!$DN:$DU,8,0))))),IF($U$3="第七场",IF(OR($H$35="",$H$35="请选择版本"),"",IF($H$35="打印版",IFERROR(VLOOKUP((INT((ROW()-5)/9)*9+4+COLUMN()-5)*8-(8-$A27),结果导入!$EN:$EU,8,0),""),IF($H$35="导入版",IF($A27&amp;":"&amp;IFERROR(VLOOKUP((INT((ROW()-5)/9)*9+4+COLUMN()-5)*8-(8-$A27),结果导入!$EN:$EU,8,0),"")=$A27&amp;":","",$A27&amp;":"&amp;VLOOKUP((INT((ROW()-5)/9)*9+4+COLUMN()-5)*8-(8-$A27),结果导入!$EN:$EU,8,0))))),IF($U$3="第八场",IF(OR($H$35="",$H$35="请选择版本"),"",IF($H$35="打印版",IFERROR(VLOOKUP((INT((ROW()-5)/9)*9+4+COLUMN()-5)*8-(8-$A27),结果导入!$FN:$FU,8,0),""),IF($H$35="导入版",IF($A27&amp;":"&amp;IFERROR(VLOOKUP((INT((ROW()-5)/9)*9+4+COLUMN()-5)*8-(8-$A27),结果导入!$FN:$FU,8,0),"")=$A27&amp;":","",$A27&amp;":"&amp;VLOOKUP((INT((ROW()-5)/9)*9+4+COLUMN()-5)*8-(8-$A27),结果导入!$FN:$FU,8,0))))),IF($U$3="第九场",IF(OR($H$35="",$H$35="请选择版本"),"",IF($H$35="打印版",IFERROR(VLOOKUP((INT((ROW()-5)/9)*9+4+COLUMN()-5)*8-(8-$A27),结果导入!$GN:$GU,8,0),""),IF($H$35="导入版",IF($A27&amp;":"&amp;IFERROR(VLOOKUP((INT((ROW()-5)/9)*9+4+COLUMN()-5)*8-(8-$A27),结果导入!$GN:$GU,8,0),"")=$A27&amp;":","",$A27&amp;":"&amp;VLOOKUP((INT((ROW()-5)/9)*9+4+COLUMN()-5)*8-(8-$A27),结果导入!$GN:$GU,8,0)))))))))))))))</f>
        <v/>
      </c>
      <c r="E27" s="52" t="str">
        <f ca="1">IF($U$3="","",IF($U$3="第一场",IF(OR($H$35="",$H$35="请选择版本"),"",IF($H$35="打印版",IFERROR(VLOOKUP((INT((ROW()-5)/9)*9+4+COLUMN()-5)*8-(8-$A27),选手操作!$Q:$R,2,0),""),IF($H$35="导入版",IF($A27&amp;":"&amp;IFERROR(VLOOKUP((INT((ROW()-5)/9)*9+4+COLUMN()-5)*8-(8-$A27),选手操作!$Q:$R,2,0),"")=$A27&amp;":","",$A27&amp;":"&amp;VLOOKUP((INT((ROW()-5)/9)*9+4+COLUMN()-5)*8-(8-$A27),选手操作!$Q:$R,2,0))))),IF($U$3="第二场",IF(OR($H$35="",$H$35="请选择版本"),"",IF($H$35="打印版",IFERROR(VLOOKUP((INT((ROW()-5)/9)*9+4+COLUMN()-5)*8-(8-$A27),结果导入!$N:$U,8,0),""),IF($H$35="导入版",IF($A27&amp;":"&amp;IFERROR(VLOOKUP((INT((ROW()-5)/9)*9+4+COLUMN()-5)*8-(8-$A27),结果导入!$N:$U,8,0),"")=$A27&amp;":","",$A27&amp;":"&amp;VLOOKUP((INT((ROW()-5)/9)*9+4+COLUMN()-5)*8-(8-$A27),结果导入!$N:$U,8,0))))),IF($U$3="第三场",IF(OR($H$35="",$H$35="请选择版本"),"",IF($H$35="打印版",IFERROR(VLOOKUP((INT((ROW()-5)/9)*9+4+COLUMN()-5)*8-(8-$A27),结果导入!$AN:$AU,8,0),""),IF($H$35="导入版",IF($A27&amp;":"&amp;IFERROR(VLOOKUP((INT((ROW()-5)/9)*9+4+COLUMN()-5)*8-(8-$A27),结果导入!$AN:$AU,8,0),"")=$A27&amp;":","",$A27&amp;":"&amp;VLOOKUP((INT((ROW()-5)/9)*9+4+COLUMN()-5)*8-(8-$A27),结果导入!$AN:$AU,8,0))))),IF($U$3="第四场",IF(OR($H$35="",$H$35="请选择版本"),"",IF($H$35="打印版",IFERROR(VLOOKUP((INT((ROW()-5)/9)*9+4+COLUMN()-5)*8-(8-$A27),结果导入!$BN:$BU,8,0),""),IF($H$35="导入版",IF($A27&amp;":"&amp;IFERROR(VLOOKUP((INT((ROW()-5)/9)*9+4+COLUMN()-5)*8-(8-$A27),结果导入!$BN:$BU,8,0),"")=$A27&amp;":","",$A27&amp;":"&amp;VLOOKUP((INT((ROW()-5)/9)*9+4+COLUMN()-5)*8-(8-$A27),结果导入!$BN:$BU,8,0))))),IF($U$3="第五场",IF(OR($H$35="",$H$35="请选择版本"),"",IF($H$35="打印版",IFERROR(VLOOKUP((INT((ROW()-5)/9)*9+4+COLUMN()-5)*8-(8-$A27),结果导入!$CN:$CU,8,0),""),IF($H$35="导入版",IF($A27&amp;":"&amp;IFERROR(VLOOKUP((INT((ROW()-5)/9)*9+4+COLUMN()-5)*8-(8-$A27),结果导入!$CN:$CU,8,0),"")=$A27&amp;":","",$A27&amp;":"&amp;VLOOKUP((INT((ROW()-5)/9)*9+4+COLUMN()-5)*8-(8-$A27),结果导入!$CN:$CU,8,0))))),IF($U$3="第六场",IF(OR($H$35="",$H$35="请选择版本"),"",IF($H$35="打印版",IFERROR(VLOOKUP((INT((ROW()-5)/9)*9+4+COLUMN()-5)*8-(8-$A27),结果导入!$DN:$DU,8,0),""),IF($H$35="导入版",IF($A27&amp;":"&amp;IFERROR(VLOOKUP((INT((ROW()-5)/9)*9+4+COLUMN()-5)*8-(8-$A27),结果导入!$DN:$DU,8,0),"")=$A27&amp;":","",$A27&amp;":"&amp;VLOOKUP((INT((ROW()-5)/9)*9+4+COLUMN()-5)*8-(8-$A27),结果导入!$DN:$DU,8,0))))),IF($U$3="第七场",IF(OR($H$35="",$H$35="请选择版本"),"",IF($H$35="打印版",IFERROR(VLOOKUP((INT((ROW()-5)/9)*9+4+COLUMN()-5)*8-(8-$A27),结果导入!$EN:$EU,8,0),""),IF($H$35="导入版",IF($A27&amp;":"&amp;IFERROR(VLOOKUP((INT((ROW()-5)/9)*9+4+COLUMN()-5)*8-(8-$A27),结果导入!$EN:$EU,8,0),"")=$A27&amp;":","",$A27&amp;":"&amp;VLOOKUP((INT((ROW()-5)/9)*9+4+COLUMN()-5)*8-(8-$A27),结果导入!$EN:$EU,8,0))))),IF($U$3="第八场",IF(OR($H$35="",$H$35="请选择版本"),"",IF($H$35="打印版",IFERROR(VLOOKUP((INT((ROW()-5)/9)*9+4+COLUMN()-5)*8-(8-$A27),结果导入!$FN:$FU,8,0),""),IF($H$35="导入版",IF($A27&amp;":"&amp;IFERROR(VLOOKUP((INT((ROW()-5)/9)*9+4+COLUMN()-5)*8-(8-$A27),结果导入!$FN:$FU,8,0),"")=$A27&amp;":","",$A27&amp;":"&amp;VLOOKUP((INT((ROW()-5)/9)*9+4+COLUMN()-5)*8-(8-$A27),结果导入!$FN:$FU,8,0))))),IF($U$3="第九场",IF(OR($H$35="",$H$35="请选择版本"),"",IF($H$35="打印版",IFERROR(VLOOKUP((INT((ROW()-5)/9)*9+4+COLUMN()-5)*8-(8-$A27),结果导入!$GN:$GU,8,0),""),IF($H$35="导入版",IF($A27&amp;":"&amp;IFERROR(VLOOKUP((INT((ROW()-5)/9)*9+4+COLUMN()-5)*8-(8-$A27),结果导入!$GN:$GU,8,0),"")=$A27&amp;":","",$A27&amp;":"&amp;VLOOKUP((INT((ROW()-5)/9)*9+4+COLUMN()-5)*8-(8-$A27),结果导入!$GN:$GU,8,0)))))))))))))))</f>
        <v/>
      </c>
      <c r="F27" s="52" t="str">
        <f ca="1">IF($U$3="","",IF($U$3="第一场",IF(OR($H$35="",$H$35="请选择版本"),"",IF($H$35="打印版",IFERROR(VLOOKUP((INT((ROW()-5)/9)*9+4+COLUMN()-5)*8-(8-$A27),选手操作!$Q:$R,2,0),""),IF($H$35="导入版",IF($A27&amp;":"&amp;IFERROR(VLOOKUP((INT((ROW()-5)/9)*9+4+COLUMN()-5)*8-(8-$A27),选手操作!$Q:$R,2,0),"")=$A27&amp;":","",$A27&amp;":"&amp;VLOOKUP((INT((ROW()-5)/9)*9+4+COLUMN()-5)*8-(8-$A27),选手操作!$Q:$R,2,0))))),IF($U$3="第二场",IF(OR($H$35="",$H$35="请选择版本"),"",IF($H$35="打印版",IFERROR(VLOOKUP((INT((ROW()-5)/9)*9+4+COLUMN()-5)*8-(8-$A27),结果导入!$N:$U,8,0),""),IF($H$35="导入版",IF($A27&amp;":"&amp;IFERROR(VLOOKUP((INT((ROW()-5)/9)*9+4+COLUMN()-5)*8-(8-$A27),结果导入!$N:$U,8,0),"")=$A27&amp;":","",$A27&amp;":"&amp;VLOOKUP((INT((ROW()-5)/9)*9+4+COLUMN()-5)*8-(8-$A27),结果导入!$N:$U,8,0))))),IF($U$3="第三场",IF(OR($H$35="",$H$35="请选择版本"),"",IF($H$35="打印版",IFERROR(VLOOKUP((INT((ROW()-5)/9)*9+4+COLUMN()-5)*8-(8-$A27),结果导入!$AN:$AU,8,0),""),IF($H$35="导入版",IF($A27&amp;":"&amp;IFERROR(VLOOKUP((INT((ROW()-5)/9)*9+4+COLUMN()-5)*8-(8-$A27),结果导入!$AN:$AU,8,0),"")=$A27&amp;":","",$A27&amp;":"&amp;VLOOKUP((INT((ROW()-5)/9)*9+4+COLUMN()-5)*8-(8-$A27),结果导入!$AN:$AU,8,0))))),IF($U$3="第四场",IF(OR($H$35="",$H$35="请选择版本"),"",IF($H$35="打印版",IFERROR(VLOOKUP((INT((ROW()-5)/9)*9+4+COLUMN()-5)*8-(8-$A27),结果导入!$BN:$BU,8,0),""),IF($H$35="导入版",IF($A27&amp;":"&amp;IFERROR(VLOOKUP((INT((ROW()-5)/9)*9+4+COLUMN()-5)*8-(8-$A27),结果导入!$BN:$BU,8,0),"")=$A27&amp;":","",$A27&amp;":"&amp;VLOOKUP((INT((ROW()-5)/9)*9+4+COLUMN()-5)*8-(8-$A27),结果导入!$BN:$BU,8,0))))),IF($U$3="第五场",IF(OR($H$35="",$H$35="请选择版本"),"",IF($H$35="打印版",IFERROR(VLOOKUP((INT((ROW()-5)/9)*9+4+COLUMN()-5)*8-(8-$A27),结果导入!$CN:$CU,8,0),""),IF($H$35="导入版",IF($A27&amp;":"&amp;IFERROR(VLOOKUP((INT((ROW()-5)/9)*9+4+COLUMN()-5)*8-(8-$A27),结果导入!$CN:$CU,8,0),"")=$A27&amp;":","",$A27&amp;":"&amp;VLOOKUP((INT((ROW()-5)/9)*9+4+COLUMN()-5)*8-(8-$A27),结果导入!$CN:$CU,8,0))))),IF($U$3="第六场",IF(OR($H$35="",$H$35="请选择版本"),"",IF($H$35="打印版",IFERROR(VLOOKUP((INT((ROW()-5)/9)*9+4+COLUMN()-5)*8-(8-$A27),结果导入!$DN:$DU,8,0),""),IF($H$35="导入版",IF($A27&amp;":"&amp;IFERROR(VLOOKUP((INT((ROW()-5)/9)*9+4+COLUMN()-5)*8-(8-$A27),结果导入!$DN:$DU,8,0),"")=$A27&amp;":","",$A27&amp;":"&amp;VLOOKUP((INT((ROW()-5)/9)*9+4+COLUMN()-5)*8-(8-$A27),结果导入!$DN:$DU,8,0))))),IF($U$3="第七场",IF(OR($H$35="",$H$35="请选择版本"),"",IF($H$35="打印版",IFERROR(VLOOKUP((INT((ROW()-5)/9)*9+4+COLUMN()-5)*8-(8-$A27),结果导入!$EN:$EU,8,0),""),IF($H$35="导入版",IF($A27&amp;":"&amp;IFERROR(VLOOKUP((INT((ROW()-5)/9)*9+4+COLUMN()-5)*8-(8-$A27),结果导入!$EN:$EU,8,0),"")=$A27&amp;":","",$A27&amp;":"&amp;VLOOKUP((INT((ROW()-5)/9)*9+4+COLUMN()-5)*8-(8-$A27),结果导入!$EN:$EU,8,0))))),IF($U$3="第八场",IF(OR($H$35="",$H$35="请选择版本"),"",IF($H$35="打印版",IFERROR(VLOOKUP((INT((ROW()-5)/9)*9+4+COLUMN()-5)*8-(8-$A27),结果导入!$FN:$FU,8,0),""),IF($H$35="导入版",IF($A27&amp;":"&amp;IFERROR(VLOOKUP((INT((ROW()-5)/9)*9+4+COLUMN()-5)*8-(8-$A27),结果导入!$FN:$FU,8,0),"")=$A27&amp;":","",$A27&amp;":"&amp;VLOOKUP((INT((ROW()-5)/9)*9+4+COLUMN()-5)*8-(8-$A27),结果导入!$FN:$FU,8,0))))),IF($U$3="第九场",IF(OR($H$35="",$H$35="请选择版本"),"",IF($H$35="打印版",IFERROR(VLOOKUP((INT((ROW()-5)/9)*9+4+COLUMN()-5)*8-(8-$A27),结果导入!$GN:$GU,8,0),""),IF($H$35="导入版",IF($A27&amp;":"&amp;IFERROR(VLOOKUP((INT((ROW()-5)/9)*9+4+COLUMN()-5)*8-(8-$A27),结果导入!$GN:$GU,8,0),"")=$A27&amp;":","",$A27&amp;":"&amp;VLOOKUP((INT((ROW()-5)/9)*9+4+COLUMN()-5)*8-(8-$A27),结果导入!$GN:$GU,8,0)))))))))))))))</f>
        <v/>
      </c>
      <c r="G27" s="52" t="str">
        <f ca="1">IF($U$3="","",IF($U$3="第一场",IF(OR($H$35="",$H$35="请选择版本"),"",IF($H$35="打印版",IFERROR(VLOOKUP((INT((ROW()-5)/9)*9+4+COLUMN()-5)*8-(8-$A27),选手操作!$Q:$R,2,0),""),IF($H$35="导入版",IF($A27&amp;":"&amp;IFERROR(VLOOKUP((INT((ROW()-5)/9)*9+4+COLUMN()-5)*8-(8-$A27),选手操作!$Q:$R,2,0),"")=$A27&amp;":","",$A27&amp;":"&amp;VLOOKUP((INT((ROW()-5)/9)*9+4+COLUMN()-5)*8-(8-$A27),选手操作!$Q:$R,2,0))))),IF($U$3="第二场",IF(OR($H$35="",$H$35="请选择版本"),"",IF($H$35="打印版",IFERROR(VLOOKUP((INT((ROW()-5)/9)*9+4+COLUMN()-5)*8-(8-$A27),结果导入!$N:$U,8,0),""),IF($H$35="导入版",IF($A27&amp;":"&amp;IFERROR(VLOOKUP((INT((ROW()-5)/9)*9+4+COLUMN()-5)*8-(8-$A27),结果导入!$N:$U,8,0),"")=$A27&amp;":","",$A27&amp;":"&amp;VLOOKUP((INT((ROW()-5)/9)*9+4+COLUMN()-5)*8-(8-$A27),结果导入!$N:$U,8,0))))),IF($U$3="第三场",IF(OR($H$35="",$H$35="请选择版本"),"",IF($H$35="打印版",IFERROR(VLOOKUP((INT((ROW()-5)/9)*9+4+COLUMN()-5)*8-(8-$A27),结果导入!$AN:$AU,8,0),""),IF($H$35="导入版",IF($A27&amp;":"&amp;IFERROR(VLOOKUP((INT((ROW()-5)/9)*9+4+COLUMN()-5)*8-(8-$A27),结果导入!$AN:$AU,8,0),"")=$A27&amp;":","",$A27&amp;":"&amp;VLOOKUP((INT((ROW()-5)/9)*9+4+COLUMN()-5)*8-(8-$A27),结果导入!$AN:$AU,8,0))))),IF($U$3="第四场",IF(OR($H$35="",$H$35="请选择版本"),"",IF($H$35="打印版",IFERROR(VLOOKUP((INT((ROW()-5)/9)*9+4+COLUMN()-5)*8-(8-$A27),结果导入!$BN:$BU,8,0),""),IF($H$35="导入版",IF($A27&amp;":"&amp;IFERROR(VLOOKUP((INT((ROW()-5)/9)*9+4+COLUMN()-5)*8-(8-$A27),结果导入!$BN:$BU,8,0),"")=$A27&amp;":","",$A27&amp;":"&amp;VLOOKUP((INT((ROW()-5)/9)*9+4+COLUMN()-5)*8-(8-$A27),结果导入!$BN:$BU,8,0))))),IF($U$3="第五场",IF(OR($H$35="",$H$35="请选择版本"),"",IF($H$35="打印版",IFERROR(VLOOKUP((INT((ROW()-5)/9)*9+4+COLUMN()-5)*8-(8-$A27),结果导入!$CN:$CU,8,0),""),IF($H$35="导入版",IF($A27&amp;":"&amp;IFERROR(VLOOKUP((INT((ROW()-5)/9)*9+4+COLUMN()-5)*8-(8-$A27),结果导入!$CN:$CU,8,0),"")=$A27&amp;":","",$A27&amp;":"&amp;VLOOKUP((INT((ROW()-5)/9)*9+4+COLUMN()-5)*8-(8-$A27),结果导入!$CN:$CU,8,0))))),IF($U$3="第六场",IF(OR($H$35="",$H$35="请选择版本"),"",IF($H$35="打印版",IFERROR(VLOOKUP((INT((ROW()-5)/9)*9+4+COLUMN()-5)*8-(8-$A27),结果导入!$DN:$DU,8,0),""),IF($H$35="导入版",IF($A27&amp;":"&amp;IFERROR(VLOOKUP((INT((ROW()-5)/9)*9+4+COLUMN()-5)*8-(8-$A27),结果导入!$DN:$DU,8,0),"")=$A27&amp;":","",$A27&amp;":"&amp;VLOOKUP((INT((ROW()-5)/9)*9+4+COLUMN()-5)*8-(8-$A27),结果导入!$DN:$DU,8,0))))),IF($U$3="第七场",IF(OR($H$35="",$H$35="请选择版本"),"",IF($H$35="打印版",IFERROR(VLOOKUP((INT((ROW()-5)/9)*9+4+COLUMN()-5)*8-(8-$A27),结果导入!$EN:$EU,8,0),""),IF($H$35="导入版",IF($A27&amp;":"&amp;IFERROR(VLOOKUP((INT((ROW()-5)/9)*9+4+COLUMN()-5)*8-(8-$A27),结果导入!$EN:$EU,8,0),"")=$A27&amp;":","",$A27&amp;":"&amp;VLOOKUP((INT((ROW()-5)/9)*9+4+COLUMN()-5)*8-(8-$A27),结果导入!$EN:$EU,8,0))))),IF($U$3="第八场",IF(OR($H$35="",$H$35="请选择版本"),"",IF($H$35="打印版",IFERROR(VLOOKUP((INT((ROW()-5)/9)*9+4+COLUMN()-5)*8-(8-$A27),结果导入!$FN:$FU,8,0),""),IF($H$35="导入版",IF($A27&amp;":"&amp;IFERROR(VLOOKUP((INT((ROW()-5)/9)*9+4+COLUMN()-5)*8-(8-$A27),结果导入!$FN:$FU,8,0),"")=$A27&amp;":","",$A27&amp;":"&amp;VLOOKUP((INT((ROW()-5)/9)*9+4+COLUMN()-5)*8-(8-$A27),结果导入!$FN:$FU,8,0))))),IF($U$3="第九场",IF(OR($H$35="",$H$35="请选择版本"),"",IF($H$35="打印版",IFERROR(VLOOKUP((INT((ROW()-5)/9)*9+4+COLUMN()-5)*8-(8-$A27),结果导入!$GN:$GU,8,0),""),IF($H$35="导入版",IF($A27&amp;":"&amp;IFERROR(VLOOKUP((INT((ROW()-5)/9)*9+4+COLUMN()-5)*8-(8-$A27),结果导入!$GN:$GU,8,0),"")=$A27&amp;":","",$A27&amp;":"&amp;VLOOKUP((INT((ROW()-5)/9)*9+4+COLUMN()-5)*8-(8-$A27),结果导入!$GN:$GU,8,0)))))))))))))))</f>
        <v/>
      </c>
      <c r="H27" s="52" t="str">
        <f ca="1">IF($U$3="","",IF($U$3="第一场",IF(OR($H$35="",$H$35="请选择版本"),"",IF($H$35="打印版",IFERROR(VLOOKUP((INT((ROW()-5)/9)*9+4+COLUMN()-5)*8-(8-$A27),选手操作!$Q:$R,2,0),""),IF($H$35="导入版",IF($A27&amp;":"&amp;IFERROR(VLOOKUP((INT((ROW()-5)/9)*9+4+COLUMN()-5)*8-(8-$A27),选手操作!$Q:$R,2,0),"")=$A27&amp;":","",$A27&amp;":"&amp;VLOOKUP((INT((ROW()-5)/9)*9+4+COLUMN()-5)*8-(8-$A27),选手操作!$Q:$R,2,0))))),IF($U$3="第二场",IF(OR($H$35="",$H$35="请选择版本"),"",IF($H$35="打印版",IFERROR(VLOOKUP((INT((ROW()-5)/9)*9+4+COLUMN()-5)*8-(8-$A27),结果导入!$N:$U,8,0),""),IF($H$35="导入版",IF($A27&amp;":"&amp;IFERROR(VLOOKUP((INT((ROW()-5)/9)*9+4+COLUMN()-5)*8-(8-$A27),结果导入!$N:$U,8,0),"")=$A27&amp;":","",$A27&amp;":"&amp;VLOOKUP((INT((ROW()-5)/9)*9+4+COLUMN()-5)*8-(8-$A27),结果导入!$N:$U,8,0))))),IF($U$3="第三场",IF(OR($H$35="",$H$35="请选择版本"),"",IF($H$35="打印版",IFERROR(VLOOKUP((INT((ROW()-5)/9)*9+4+COLUMN()-5)*8-(8-$A27),结果导入!$AN:$AU,8,0),""),IF($H$35="导入版",IF($A27&amp;":"&amp;IFERROR(VLOOKUP((INT((ROW()-5)/9)*9+4+COLUMN()-5)*8-(8-$A27),结果导入!$AN:$AU,8,0),"")=$A27&amp;":","",$A27&amp;":"&amp;VLOOKUP((INT((ROW()-5)/9)*9+4+COLUMN()-5)*8-(8-$A27),结果导入!$AN:$AU,8,0))))),IF($U$3="第四场",IF(OR($H$35="",$H$35="请选择版本"),"",IF($H$35="打印版",IFERROR(VLOOKUP((INT((ROW()-5)/9)*9+4+COLUMN()-5)*8-(8-$A27),结果导入!$BN:$BU,8,0),""),IF($H$35="导入版",IF($A27&amp;":"&amp;IFERROR(VLOOKUP((INT((ROW()-5)/9)*9+4+COLUMN()-5)*8-(8-$A27),结果导入!$BN:$BU,8,0),"")=$A27&amp;":","",$A27&amp;":"&amp;VLOOKUP((INT((ROW()-5)/9)*9+4+COLUMN()-5)*8-(8-$A27),结果导入!$BN:$BU,8,0))))),IF($U$3="第五场",IF(OR($H$35="",$H$35="请选择版本"),"",IF($H$35="打印版",IFERROR(VLOOKUP((INT((ROW()-5)/9)*9+4+COLUMN()-5)*8-(8-$A27),结果导入!$CN:$CU,8,0),""),IF($H$35="导入版",IF($A27&amp;":"&amp;IFERROR(VLOOKUP((INT((ROW()-5)/9)*9+4+COLUMN()-5)*8-(8-$A27),结果导入!$CN:$CU,8,0),"")=$A27&amp;":","",$A27&amp;":"&amp;VLOOKUP((INT((ROW()-5)/9)*9+4+COLUMN()-5)*8-(8-$A27),结果导入!$CN:$CU,8,0))))),IF($U$3="第六场",IF(OR($H$35="",$H$35="请选择版本"),"",IF($H$35="打印版",IFERROR(VLOOKUP((INT((ROW()-5)/9)*9+4+COLUMN()-5)*8-(8-$A27),结果导入!$DN:$DU,8,0),""),IF($H$35="导入版",IF($A27&amp;":"&amp;IFERROR(VLOOKUP((INT((ROW()-5)/9)*9+4+COLUMN()-5)*8-(8-$A27),结果导入!$DN:$DU,8,0),"")=$A27&amp;":","",$A27&amp;":"&amp;VLOOKUP((INT((ROW()-5)/9)*9+4+COLUMN()-5)*8-(8-$A27),结果导入!$DN:$DU,8,0))))),IF($U$3="第七场",IF(OR($H$35="",$H$35="请选择版本"),"",IF($H$35="打印版",IFERROR(VLOOKUP((INT((ROW()-5)/9)*9+4+COLUMN()-5)*8-(8-$A27),结果导入!$EN:$EU,8,0),""),IF($H$35="导入版",IF($A27&amp;":"&amp;IFERROR(VLOOKUP((INT((ROW()-5)/9)*9+4+COLUMN()-5)*8-(8-$A27),结果导入!$EN:$EU,8,0),"")=$A27&amp;":","",$A27&amp;":"&amp;VLOOKUP((INT((ROW()-5)/9)*9+4+COLUMN()-5)*8-(8-$A27),结果导入!$EN:$EU,8,0))))),IF($U$3="第八场",IF(OR($H$35="",$H$35="请选择版本"),"",IF($H$35="打印版",IFERROR(VLOOKUP((INT((ROW()-5)/9)*9+4+COLUMN()-5)*8-(8-$A27),结果导入!$FN:$FU,8,0),""),IF($H$35="导入版",IF($A27&amp;":"&amp;IFERROR(VLOOKUP((INT((ROW()-5)/9)*9+4+COLUMN()-5)*8-(8-$A27),结果导入!$FN:$FU,8,0),"")=$A27&amp;":","",$A27&amp;":"&amp;VLOOKUP((INT((ROW()-5)/9)*9+4+COLUMN()-5)*8-(8-$A27),结果导入!$FN:$FU,8,0))))),IF($U$3="第九场",IF(OR($H$35="",$H$35="请选择版本"),"",IF($H$35="打印版",IFERROR(VLOOKUP((INT((ROW()-5)/9)*9+4+COLUMN()-5)*8-(8-$A27),结果导入!$GN:$GU,8,0),""),IF($H$35="导入版",IF($A27&amp;":"&amp;IFERROR(VLOOKUP((INT((ROW()-5)/9)*9+4+COLUMN()-5)*8-(8-$A27),结果导入!$GN:$GU,8,0),"")=$A27&amp;":","",$A27&amp;":"&amp;VLOOKUP((INT((ROW()-5)/9)*9+4+COLUMN()-5)*8-(8-$A27),结果导入!$GN:$GU,8,0)))))))))))))))</f>
        <v/>
      </c>
      <c r="I27" s="52" t="str">
        <f ca="1">IF($U$3="","",IF($U$3="第一场",IF(OR($H$35="",$H$35="请选择版本"),"",IF($H$35="打印版",IFERROR(VLOOKUP((INT((ROW()-5)/9)*9+4+COLUMN()-5)*8-(8-$A27),选手操作!$Q:$R,2,0),""),IF($H$35="导入版",IF($A27&amp;":"&amp;IFERROR(VLOOKUP((INT((ROW()-5)/9)*9+4+COLUMN()-5)*8-(8-$A27),选手操作!$Q:$R,2,0),"")=$A27&amp;":","",$A27&amp;":"&amp;VLOOKUP((INT((ROW()-5)/9)*9+4+COLUMN()-5)*8-(8-$A27),选手操作!$Q:$R,2,0))))),IF($U$3="第二场",IF(OR($H$35="",$H$35="请选择版本"),"",IF($H$35="打印版",IFERROR(VLOOKUP((INT((ROW()-5)/9)*9+4+COLUMN()-5)*8-(8-$A27),结果导入!$N:$U,8,0),""),IF($H$35="导入版",IF($A27&amp;":"&amp;IFERROR(VLOOKUP((INT((ROW()-5)/9)*9+4+COLUMN()-5)*8-(8-$A27),结果导入!$N:$U,8,0),"")=$A27&amp;":","",$A27&amp;":"&amp;VLOOKUP((INT((ROW()-5)/9)*9+4+COLUMN()-5)*8-(8-$A27),结果导入!$N:$U,8,0))))),IF($U$3="第三场",IF(OR($H$35="",$H$35="请选择版本"),"",IF($H$35="打印版",IFERROR(VLOOKUP((INT((ROW()-5)/9)*9+4+COLUMN()-5)*8-(8-$A27),结果导入!$AN:$AU,8,0),""),IF($H$35="导入版",IF($A27&amp;":"&amp;IFERROR(VLOOKUP((INT((ROW()-5)/9)*9+4+COLUMN()-5)*8-(8-$A27),结果导入!$AN:$AU,8,0),"")=$A27&amp;":","",$A27&amp;":"&amp;VLOOKUP((INT((ROW()-5)/9)*9+4+COLUMN()-5)*8-(8-$A27),结果导入!$AN:$AU,8,0))))),IF($U$3="第四场",IF(OR($H$35="",$H$35="请选择版本"),"",IF($H$35="打印版",IFERROR(VLOOKUP((INT((ROW()-5)/9)*9+4+COLUMN()-5)*8-(8-$A27),结果导入!$BN:$BU,8,0),""),IF($H$35="导入版",IF($A27&amp;":"&amp;IFERROR(VLOOKUP((INT((ROW()-5)/9)*9+4+COLUMN()-5)*8-(8-$A27),结果导入!$BN:$BU,8,0),"")=$A27&amp;":","",$A27&amp;":"&amp;VLOOKUP((INT((ROW()-5)/9)*9+4+COLUMN()-5)*8-(8-$A27),结果导入!$BN:$BU,8,0))))),IF($U$3="第五场",IF(OR($H$35="",$H$35="请选择版本"),"",IF($H$35="打印版",IFERROR(VLOOKUP((INT((ROW()-5)/9)*9+4+COLUMN()-5)*8-(8-$A27),结果导入!$CN:$CU,8,0),""),IF($H$35="导入版",IF($A27&amp;":"&amp;IFERROR(VLOOKUP((INT((ROW()-5)/9)*9+4+COLUMN()-5)*8-(8-$A27),结果导入!$CN:$CU,8,0),"")=$A27&amp;":","",$A27&amp;":"&amp;VLOOKUP((INT((ROW()-5)/9)*9+4+COLUMN()-5)*8-(8-$A27),结果导入!$CN:$CU,8,0))))),IF($U$3="第六场",IF(OR($H$35="",$H$35="请选择版本"),"",IF($H$35="打印版",IFERROR(VLOOKUP((INT((ROW()-5)/9)*9+4+COLUMN()-5)*8-(8-$A27),结果导入!$DN:$DU,8,0),""),IF($H$35="导入版",IF($A27&amp;":"&amp;IFERROR(VLOOKUP((INT((ROW()-5)/9)*9+4+COLUMN()-5)*8-(8-$A27),结果导入!$DN:$DU,8,0),"")=$A27&amp;":","",$A27&amp;":"&amp;VLOOKUP((INT((ROW()-5)/9)*9+4+COLUMN()-5)*8-(8-$A27),结果导入!$DN:$DU,8,0))))),IF($U$3="第七场",IF(OR($H$35="",$H$35="请选择版本"),"",IF($H$35="打印版",IFERROR(VLOOKUP((INT((ROW()-5)/9)*9+4+COLUMN()-5)*8-(8-$A27),结果导入!$EN:$EU,8,0),""),IF($H$35="导入版",IF($A27&amp;":"&amp;IFERROR(VLOOKUP((INT((ROW()-5)/9)*9+4+COLUMN()-5)*8-(8-$A27),结果导入!$EN:$EU,8,0),"")=$A27&amp;":","",$A27&amp;":"&amp;VLOOKUP((INT((ROW()-5)/9)*9+4+COLUMN()-5)*8-(8-$A27),结果导入!$EN:$EU,8,0))))),IF($U$3="第八场",IF(OR($H$35="",$H$35="请选择版本"),"",IF($H$35="打印版",IFERROR(VLOOKUP((INT((ROW()-5)/9)*9+4+COLUMN()-5)*8-(8-$A27),结果导入!$FN:$FU,8,0),""),IF($H$35="导入版",IF($A27&amp;":"&amp;IFERROR(VLOOKUP((INT((ROW()-5)/9)*9+4+COLUMN()-5)*8-(8-$A27),结果导入!$FN:$FU,8,0),"")=$A27&amp;":","",$A27&amp;":"&amp;VLOOKUP((INT((ROW()-5)/9)*9+4+COLUMN()-5)*8-(8-$A27),结果导入!$FN:$FU,8,0))))),IF($U$3="第九场",IF(OR($H$35="",$H$35="请选择版本"),"",IF($H$35="打印版",IFERROR(VLOOKUP((INT((ROW()-5)/9)*9+4+COLUMN()-5)*8-(8-$A27),结果导入!$GN:$GU,8,0),""),IF($H$35="导入版",IF($A27&amp;":"&amp;IFERROR(VLOOKUP((INT((ROW()-5)/9)*9+4+COLUMN()-5)*8-(8-$A27),结果导入!$GN:$GU,8,0),"")=$A27&amp;":","",$A27&amp;":"&amp;VLOOKUP((INT((ROW()-5)/9)*9+4+COLUMN()-5)*8-(8-$A27),结果导入!$GN:$GU,8,0)))))))))))))))</f>
        <v/>
      </c>
      <c r="J27" s="52" t="str">
        <f ca="1">IF($U$3="","",IF($U$3="第一场",IF(OR($H$35="",$H$35="请选择版本"),"",IF($H$35="打印版",IFERROR(VLOOKUP((INT((ROW()-5)/9)*9+4+COLUMN()-5)*8-(8-$A27),选手操作!$Q:$R,2,0),""),IF($H$35="导入版",IF($A27&amp;":"&amp;IFERROR(VLOOKUP((INT((ROW()-5)/9)*9+4+COLUMN()-5)*8-(8-$A27),选手操作!$Q:$R,2,0),"")=$A27&amp;":","",$A27&amp;":"&amp;VLOOKUP((INT((ROW()-5)/9)*9+4+COLUMN()-5)*8-(8-$A27),选手操作!$Q:$R,2,0))))),IF($U$3="第二场",IF(OR($H$35="",$H$35="请选择版本"),"",IF($H$35="打印版",IFERROR(VLOOKUP((INT((ROW()-5)/9)*9+4+COLUMN()-5)*8-(8-$A27),结果导入!$N:$U,8,0),""),IF($H$35="导入版",IF($A27&amp;":"&amp;IFERROR(VLOOKUP((INT((ROW()-5)/9)*9+4+COLUMN()-5)*8-(8-$A27),结果导入!$N:$U,8,0),"")=$A27&amp;":","",$A27&amp;":"&amp;VLOOKUP((INT((ROW()-5)/9)*9+4+COLUMN()-5)*8-(8-$A27),结果导入!$N:$U,8,0))))),IF($U$3="第三场",IF(OR($H$35="",$H$35="请选择版本"),"",IF($H$35="打印版",IFERROR(VLOOKUP((INT((ROW()-5)/9)*9+4+COLUMN()-5)*8-(8-$A27),结果导入!$AN:$AU,8,0),""),IF($H$35="导入版",IF($A27&amp;":"&amp;IFERROR(VLOOKUP((INT((ROW()-5)/9)*9+4+COLUMN()-5)*8-(8-$A27),结果导入!$AN:$AU,8,0),"")=$A27&amp;":","",$A27&amp;":"&amp;VLOOKUP((INT((ROW()-5)/9)*9+4+COLUMN()-5)*8-(8-$A27),结果导入!$AN:$AU,8,0))))),IF($U$3="第四场",IF(OR($H$35="",$H$35="请选择版本"),"",IF($H$35="打印版",IFERROR(VLOOKUP((INT((ROW()-5)/9)*9+4+COLUMN()-5)*8-(8-$A27),结果导入!$BN:$BU,8,0),""),IF($H$35="导入版",IF($A27&amp;":"&amp;IFERROR(VLOOKUP((INT((ROW()-5)/9)*9+4+COLUMN()-5)*8-(8-$A27),结果导入!$BN:$BU,8,0),"")=$A27&amp;":","",$A27&amp;":"&amp;VLOOKUP((INT((ROW()-5)/9)*9+4+COLUMN()-5)*8-(8-$A27),结果导入!$BN:$BU,8,0))))),IF($U$3="第五场",IF(OR($H$35="",$H$35="请选择版本"),"",IF($H$35="打印版",IFERROR(VLOOKUP((INT((ROW()-5)/9)*9+4+COLUMN()-5)*8-(8-$A27),结果导入!$CN:$CU,8,0),""),IF($H$35="导入版",IF($A27&amp;":"&amp;IFERROR(VLOOKUP((INT((ROW()-5)/9)*9+4+COLUMN()-5)*8-(8-$A27),结果导入!$CN:$CU,8,0),"")=$A27&amp;":","",$A27&amp;":"&amp;VLOOKUP((INT((ROW()-5)/9)*9+4+COLUMN()-5)*8-(8-$A27),结果导入!$CN:$CU,8,0))))),IF($U$3="第六场",IF(OR($H$35="",$H$35="请选择版本"),"",IF($H$35="打印版",IFERROR(VLOOKUP((INT((ROW()-5)/9)*9+4+COLUMN()-5)*8-(8-$A27),结果导入!$DN:$DU,8,0),""),IF($H$35="导入版",IF($A27&amp;":"&amp;IFERROR(VLOOKUP((INT((ROW()-5)/9)*9+4+COLUMN()-5)*8-(8-$A27),结果导入!$DN:$DU,8,0),"")=$A27&amp;":","",$A27&amp;":"&amp;VLOOKUP((INT((ROW()-5)/9)*9+4+COLUMN()-5)*8-(8-$A27),结果导入!$DN:$DU,8,0))))),IF($U$3="第七场",IF(OR($H$35="",$H$35="请选择版本"),"",IF($H$35="打印版",IFERROR(VLOOKUP((INT((ROW()-5)/9)*9+4+COLUMN()-5)*8-(8-$A27),结果导入!$EN:$EU,8,0),""),IF($H$35="导入版",IF($A27&amp;":"&amp;IFERROR(VLOOKUP((INT((ROW()-5)/9)*9+4+COLUMN()-5)*8-(8-$A27),结果导入!$EN:$EU,8,0),"")=$A27&amp;":","",$A27&amp;":"&amp;VLOOKUP((INT((ROW()-5)/9)*9+4+COLUMN()-5)*8-(8-$A27),结果导入!$EN:$EU,8,0))))),IF($U$3="第八场",IF(OR($H$35="",$H$35="请选择版本"),"",IF($H$35="打印版",IFERROR(VLOOKUP((INT((ROW()-5)/9)*9+4+COLUMN()-5)*8-(8-$A27),结果导入!$FN:$FU,8,0),""),IF($H$35="导入版",IF($A27&amp;":"&amp;IFERROR(VLOOKUP((INT((ROW()-5)/9)*9+4+COLUMN()-5)*8-(8-$A27),结果导入!$FN:$FU,8,0),"")=$A27&amp;":","",$A27&amp;":"&amp;VLOOKUP((INT((ROW()-5)/9)*9+4+COLUMN()-5)*8-(8-$A27),结果导入!$FN:$FU,8,0))))),IF($U$3="第九场",IF(OR($H$35="",$H$35="请选择版本"),"",IF($H$35="打印版",IFERROR(VLOOKUP((INT((ROW()-5)/9)*9+4+COLUMN()-5)*8-(8-$A27),结果导入!$GN:$GU,8,0),""),IF($H$35="导入版",IF($A27&amp;":"&amp;IFERROR(VLOOKUP((INT((ROW()-5)/9)*9+4+COLUMN()-5)*8-(8-$A27),结果导入!$GN:$GU,8,0),"")=$A27&amp;":","",$A27&amp;":"&amp;VLOOKUP((INT((ROW()-5)/9)*9+4+COLUMN()-5)*8-(8-$A27),结果导入!$GN:$GU,8,0)))))))))))))))</f>
        <v/>
      </c>
      <c r="K27" s="50">
        <v>4</v>
      </c>
      <c r="L27" s="50">
        <f t="shared" si="1"/>
        <v>4</v>
      </c>
      <c r="M27" s="51" t="str">
        <f ca="1" t="shared" si="2"/>
        <v/>
      </c>
      <c r="N27" s="52" t="str">
        <f ca="1" t="shared" si="3"/>
        <v/>
      </c>
      <c r="O27" s="52" t="str">
        <f ca="1" t="shared" si="4"/>
        <v/>
      </c>
      <c r="P27" s="52" t="str">
        <f ca="1" t="shared" si="5"/>
        <v/>
      </c>
      <c r="Q27" s="52" t="str">
        <f ca="1" t="shared" si="6"/>
        <v/>
      </c>
      <c r="R27" s="52" t="str">
        <f ca="1" t="shared" si="7"/>
        <v/>
      </c>
      <c r="S27" s="52" t="str">
        <f ca="1" t="shared" si="8"/>
        <v/>
      </c>
      <c r="T27" s="52" t="str">
        <f ca="1" t="shared" si="9"/>
        <v/>
      </c>
      <c r="U27" s="52" t="str">
        <f ca="1" t="shared" si="10"/>
        <v/>
      </c>
      <c r="V27" s="50">
        <f t="shared" si="11"/>
        <v>4</v>
      </c>
    </row>
    <row r="28" s="40" customFormat="1" ht="15" spans="1:22">
      <c r="A28" s="50">
        <v>5</v>
      </c>
      <c r="B28" s="51" t="str">
        <f ca="1">IF($U$3="","",IF($U$3="第一场",IF(OR($H$35="",$H$35="请选择版本"),"",IF($H$35="打印版",IFERROR(VLOOKUP((INT((ROW()-5)/9)*9+4+COLUMN()-5)*8-(8-$A28),选手操作!$Q:$R,2,0),""),IF($H$35="导入版",IF($A28&amp;":"&amp;IFERROR(VLOOKUP((INT((ROW()-5)/9)*9+4+COLUMN()-5)*8-(8-$A28),选手操作!$Q:$R,2,0),"")=$A28&amp;":","",$A28&amp;":"&amp;VLOOKUP((INT((ROW()-5)/9)*9+4+COLUMN()-5)*8-(8-$A28),选手操作!$Q:$R,2,0))))),IF($U$3="第二场",IF(OR($H$35="",$H$35="请选择版本"),"",IF($H$35="打印版",IFERROR(VLOOKUP((INT((ROW()-5)/9)*9+4+COLUMN()-5)*8-(8-$A28),结果导入!$N:$U,8,0),""),IF($H$35="导入版",IF($A28&amp;":"&amp;IFERROR(VLOOKUP((INT((ROW()-5)/9)*9+4+COLUMN()-5)*8-(8-$A28),结果导入!$N:$U,8,0),"")=$A28&amp;":","",$A28&amp;":"&amp;VLOOKUP((INT((ROW()-5)/9)*9+4+COLUMN()-5)*8-(8-$A28),结果导入!$N:$U,8,0))))),IF($U$3="第三场",IF(OR($H$35="",$H$35="请选择版本"),"",IF($H$35="打印版",IFERROR(VLOOKUP((INT((ROW()-5)/9)*9+4+COLUMN()-5)*8-(8-$A28),结果导入!$AN:$AU,8,0),""),IF($H$35="导入版",IF($A28&amp;":"&amp;IFERROR(VLOOKUP((INT((ROW()-5)/9)*9+4+COLUMN()-5)*8-(8-$A28),结果导入!$AN:$AU,8,0),"")=$A28&amp;":","",$A28&amp;":"&amp;VLOOKUP((INT((ROW()-5)/9)*9+4+COLUMN()-5)*8-(8-$A28),结果导入!$AN:$AU,8,0))))),IF($U$3="第四场",IF(OR($H$35="",$H$35="请选择版本"),"",IF($H$35="打印版",IFERROR(VLOOKUP((INT((ROW()-5)/9)*9+4+COLUMN()-5)*8-(8-$A28),结果导入!$BN:$BU,8,0),""),IF($H$35="导入版",IF($A28&amp;":"&amp;IFERROR(VLOOKUP((INT((ROW()-5)/9)*9+4+COLUMN()-5)*8-(8-$A28),结果导入!$BN:$BU,8,0),"")=$A28&amp;":","",$A28&amp;":"&amp;VLOOKUP((INT((ROW()-5)/9)*9+4+COLUMN()-5)*8-(8-$A28),结果导入!$BN:$BU,8,0))))),IF($U$3="第五场",IF(OR($H$35="",$H$35="请选择版本"),"",IF($H$35="打印版",IFERROR(VLOOKUP((INT((ROW()-5)/9)*9+4+COLUMN()-5)*8-(8-$A28),结果导入!$CN:$CU,8,0),""),IF($H$35="导入版",IF($A28&amp;":"&amp;IFERROR(VLOOKUP((INT((ROW()-5)/9)*9+4+COLUMN()-5)*8-(8-$A28),结果导入!$CN:$CU,8,0),"")=$A28&amp;":","",$A28&amp;":"&amp;VLOOKUP((INT((ROW()-5)/9)*9+4+COLUMN()-5)*8-(8-$A28),结果导入!$CN:$CU,8,0))))),IF($U$3="第六场",IF(OR($H$35="",$H$35="请选择版本"),"",IF($H$35="打印版",IFERROR(VLOOKUP((INT((ROW()-5)/9)*9+4+COLUMN()-5)*8-(8-$A28),结果导入!$DN:$DU,8,0),""),IF($H$35="导入版",IF($A28&amp;":"&amp;IFERROR(VLOOKUP((INT((ROW()-5)/9)*9+4+COLUMN()-5)*8-(8-$A28),结果导入!$DN:$DU,8,0),"")=$A28&amp;":","",$A28&amp;":"&amp;VLOOKUP((INT((ROW()-5)/9)*9+4+COLUMN()-5)*8-(8-$A28),结果导入!$DN:$DU,8,0))))),IF($U$3="第七场",IF(OR($H$35="",$H$35="请选择版本"),"",IF($H$35="打印版",IFERROR(VLOOKUP((INT((ROW()-5)/9)*9+4+COLUMN()-5)*8-(8-$A28),结果导入!$EN:$EU,8,0),""),IF($H$35="导入版",IF($A28&amp;":"&amp;IFERROR(VLOOKUP((INT((ROW()-5)/9)*9+4+COLUMN()-5)*8-(8-$A28),结果导入!$EN:$EU,8,0),"")=$A28&amp;":","",$A28&amp;":"&amp;VLOOKUP((INT((ROW()-5)/9)*9+4+COLUMN()-5)*8-(8-$A28),结果导入!$EN:$EU,8,0))))),IF($U$3="第八场",IF(OR($H$35="",$H$35="请选择版本"),"",IF($H$35="打印版",IFERROR(VLOOKUP((INT((ROW()-5)/9)*9+4+COLUMN()-5)*8-(8-$A28),结果导入!$FN:$FU,8,0),""),IF($H$35="导入版",IF($A28&amp;":"&amp;IFERROR(VLOOKUP((INT((ROW()-5)/9)*9+4+COLUMN()-5)*8-(8-$A28),结果导入!$FN:$FU,8,0),"")=$A28&amp;":","",$A28&amp;":"&amp;VLOOKUP((INT((ROW()-5)/9)*9+4+COLUMN()-5)*8-(8-$A28),结果导入!$FN:$FU,8,0))))),IF($U$3="第九场",IF(OR($H$35="",$H$35="请选择版本"),"",IF($H$35="打印版",IFERROR(VLOOKUP((INT((ROW()-5)/9)*9+4+COLUMN()-5)*8-(8-$A28),结果导入!$GN:$GU,8,0),""),IF($H$35="导入版",IF($A28&amp;":"&amp;IFERROR(VLOOKUP((INT((ROW()-5)/9)*9+4+COLUMN()-5)*8-(8-$A28),结果导入!$GN:$GU,8,0),"")=$A28&amp;":","",$A28&amp;":"&amp;VLOOKUP((INT((ROW()-5)/9)*9+4+COLUMN()-5)*8-(8-$A28),结果导入!$GN:$GU,8,0)))))))))))))))</f>
        <v/>
      </c>
      <c r="C28" s="52" t="str">
        <f ca="1">IF($U$3="","",IF($U$3="第一场",IF(OR($H$35="",$H$35="请选择版本"),"",IF($H$35="打印版",IFERROR(VLOOKUP((INT((ROW()-5)/9)*9+4+COLUMN()-5)*8-(8-$A28),选手操作!$Q:$R,2,0),""),IF($H$35="导入版",IF($A28&amp;":"&amp;IFERROR(VLOOKUP((INT((ROW()-5)/9)*9+4+COLUMN()-5)*8-(8-$A28),选手操作!$Q:$R,2,0),"")=$A28&amp;":","",$A28&amp;":"&amp;VLOOKUP((INT((ROW()-5)/9)*9+4+COLUMN()-5)*8-(8-$A28),选手操作!$Q:$R,2,0))))),IF($U$3="第二场",IF(OR($H$35="",$H$35="请选择版本"),"",IF($H$35="打印版",IFERROR(VLOOKUP((INT((ROW()-5)/9)*9+4+COLUMN()-5)*8-(8-$A28),结果导入!$N:$U,8,0),""),IF($H$35="导入版",IF($A28&amp;":"&amp;IFERROR(VLOOKUP((INT((ROW()-5)/9)*9+4+COLUMN()-5)*8-(8-$A28),结果导入!$N:$U,8,0),"")=$A28&amp;":","",$A28&amp;":"&amp;VLOOKUP((INT((ROW()-5)/9)*9+4+COLUMN()-5)*8-(8-$A28),结果导入!$N:$U,8,0))))),IF($U$3="第三场",IF(OR($H$35="",$H$35="请选择版本"),"",IF($H$35="打印版",IFERROR(VLOOKUP((INT((ROW()-5)/9)*9+4+COLUMN()-5)*8-(8-$A28),结果导入!$AN:$AU,8,0),""),IF($H$35="导入版",IF($A28&amp;":"&amp;IFERROR(VLOOKUP((INT((ROW()-5)/9)*9+4+COLUMN()-5)*8-(8-$A28),结果导入!$AN:$AU,8,0),"")=$A28&amp;":","",$A28&amp;":"&amp;VLOOKUP((INT((ROW()-5)/9)*9+4+COLUMN()-5)*8-(8-$A28),结果导入!$AN:$AU,8,0))))),IF($U$3="第四场",IF(OR($H$35="",$H$35="请选择版本"),"",IF($H$35="打印版",IFERROR(VLOOKUP((INT((ROW()-5)/9)*9+4+COLUMN()-5)*8-(8-$A28),结果导入!$BN:$BU,8,0),""),IF($H$35="导入版",IF($A28&amp;":"&amp;IFERROR(VLOOKUP((INT((ROW()-5)/9)*9+4+COLUMN()-5)*8-(8-$A28),结果导入!$BN:$BU,8,0),"")=$A28&amp;":","",$A28&amp;":"&amp;VLOOKUP((INT((ROW()-5)/9)*9+4+COLUMN()-5)*8-(8-$A28),结果导入!$BN:$BU,8,0))))),IF($U$3="第五场",IF(OR($H$35="",$H$35="请选择版本"),"",IF($H$35="打印版",IFERROR(VLOOKUP((INT((ROW()-5)/9)*9+4+COLUMN()-5)*8-(8-$A28),结果导入!$CN:$CU,8,0),""),IF($H$35="导入版",IF($A28&amp;":"&amp;IFERROR(VLOOKUP((INT((ROW()-5)/9)*9+4+COLUMN()-5)*8-(8-$A28),结果导入!$CN:$CU,8,0),"")=$A28&amp;":","",$A28&amp;":"&amp;VLOOKUP((INT((ROW()-5)/9)*9+4+COLUMN()-5)*8-(8-$A28),结果导入!$CN:$CU,8,0))))),IF($U$3="第六场",IF(OR($H$35="",$H$35="请选择版本"),"",IF($H$35="打印版",IFERROR(VLOOKUP((INT((ROW()-5)/9)*9+4+COLUMN()-5)*8-(8-$A28),结果导入!$DN:$DU,8,0),""),IF($H$35="导入版",IF($A28&amp;":"&amp;IFERROR(VLOOKUP((INT((ROW()-5)/9)*9+4+COLUMN()-5)*8-(8-$A28),结果导入!$DN:$DU,8,0),"")=$A28&amp;":","",$A28&amp;":"&amp;VLOOKUP((INT((ROW()-5)/9)*9+4+COLUMN()-5)*8-(8-$A28),结果导入!$DN:$DU,8,0))))),IF($U$3="第七场",IF(OR($H$35="",$H$35="请选择版本"),"",IF($H$35="打印版",IFERROR(VLOOKUP((INT((ROW()-5)/9)*9+4+COLUMN()-5)*8-(8-$A28),结果导入!$EN:$EU,8,0),""),IF($H$35="导入版",IF($A28&amp;":"&amp;IFERROR(VLOOKUP((INT((ROW()-5)/9)*9+4+COLUMN()-5)*8-(8-$A28),结果导入!$EN:$EU,8,0),"")=$A28&amp;":","",$A28&amp;":"&amp;VLOOKUP((INT((ROW()-5)/9)*9+4+COLUMN()-5)*8-(8-$A28),结果导入!$EN:$EU,8,0))))),IF($U$3="第八场",IF(OR($H$35="",$H$35="请选择版本"),"",IF($H$35="打印版",IFERROR(VLOOKUP((INT((ROW()-5)/9)*9+4+COLUMN()-5)*8-(8-$A28),结果导入!$FN:$FU,8,0),""),IF($H$35="导入版",IF($A28&amp;":"&amp;IFERROR(VLOOKUP((INT((ROW()-5)/9)*9+4+COLUMN()-5)*8-(8-$A28),结果导入!$FN:$FU,8,0),"")=$A28&amp;":","",$A28&amp;":"&amp;VLOOKUP((INT((ROW()-5)/9)*9+4+COLUMN()-5)*8-(8-$A28),结果导入!$FN:$FU,8,0))))),IF($U$3="第九场",IF(OR($H$35="",$H$35="请选择版本"),"",IF($H$35="打印版",IFERROR(VLOOKUP((INT((ROW()-5)/9)*9+4+COLUMN()-5)*8-(8-$A28),结果导入!$GN:$GU,8,0),""),IF($H$35="导入版",IF($A28&amp;":"&amp;IFERROR(VLOOKUP((INT((ROW()-5)/9)*9+4+COLUMN()-5)*8-(8-$A28),结果导入!$GN:$GU,8,0),"")=$A28&amp;":","",$A28&amp;":"&amp;VLOOKUP((INT((ROW()-5)/9)*9+4+COLUMN()-5)*8-(8-$A28),结果导入!$GN:$GU,8,0)))))))))))))))</f>
        <v/>
      </c>
      <c r="D28" s="52" t="str">
        <f ca="1">IF($U$3="","",IF($U$3="第一场",IF(OR($H$35="",$H$35="请选择版本"),"",IF($H$35="打印版",IFERROR(VLOOKUP((INT((ROW()-5)/9)*9+4+COLUMN()-5)*8-(8-$A28),选手操作!$Q:$R,2,0),""),IF($H$35="导入版",IF($A28&amp;":"&amp;IFERROR(VLOOKUP((INT((ROW()-5)/9)*9+4+COLUMN()-5)*8-(8-$A28),选手操作!$Q:$R,2,0),"")=$A28&amp;":","",$A28&amp;":"&amp;VLOOKUP((INT((ROW()-5)/9)*9+4+COLUMN()-5)*8-(8-$A28),选手操作!$Q:$R,2,0))))),IF($U$3="第二场",IF(OR($H$35="",$H$35="请选择版本"),"",IF($H$35="打印版",IFERROR(VLOOKUP((INT((ROW()-5)/9)*9+4+COLUMN()-5)*8-(8-$A28),结果导入!$N:$U,8,0),""),IF($H$35="导入版",IF($A28&amp;":"&amp;IFERROR(VLOOKUP((INT((ROW()-5)/9)*9+4+COLUMN()-5)*8-(8-$A28),结果导入!$N:$U,8,0),"")=$A28&amp;":","",$A28&amp;":"&amp;VLOOKUP((INT((ROW()-5)/9)*9+4+COLUMN()-5)*8-(8-$A28),结果导入!$N:$U,8,0))))),IF($U$3="第三场",IF(OR($H$35="",$H$35="请选择版本"),"",IF($H$35="打印版",IFERROR(VLOOKUP((INT((ROW()-5)/9)*9+4+COLUMN()-5)*8-(8-$A28),结果导入!$AN:$AU,8,0),""),IF($H$35="导入版",IF($A28&amp;":"&amp;IFERROR(VLOOKUP((INT((ROW()-5)/9)*9+4+COLUMN()-5)*8-(8-$A28),结果导入!$AN:$AU,8,0),"")=$A28&amp;":","",$A28&amp;":"&amp;VLOOKUP((INT((ROW()-5)/9)*9+4+COLUMN()-5)*8-(8-$A28),结果导入!$AN:$AU,8,0))))),IF($U$3="第四场",IF(OR($H$35="",$H$35="请选择版本"),"",IF($H$35="打印版",IFERROR(VLOOKUP((INT((ROW()-5)/9)*9+4+COLUMN()-5)*8-(8-$A28),结果导入!$BN:$BU,8,0),""),IF($H$35="导入版",IF($A28&amp;":"&amp;IFERROR(VLOOKUP((INT((ROW()-5)/9)*9+4+COLUMN()-5)*8-(8-$A28),结果导入!$BN:$BU,8,0),"")=$A28&amp;":","",$A28&amp;":"&amp;VLOOKUP((INT((ROW()-5)/9)*9+4+COLUMN()-5)*8-(8-$A28),结果导入!$BN:$BU,8,0))))),IF($U$3="第五场",IF(OR($H$35="",$H$35="请选择版本"),"",IF($H$35="打印版",IFERROR(VLOOKUP((INT((ROW()-5)/9)*9+4+COLUMN()-5)*8-(8-$A28),结果导入!$CN:$CU,8,0),""),IF($H$35="导入版",IF($A28&amp;":"&amp;IFERROR(VLOOKUP((INT((ROW()-5)/9)*9+4+COLUMN()-5)*8-(8-$A28),结果导入!$CN:$CU,8,0),"")=$A28&amp;":","",$A28&amp;":"&amp;VLOOKUP((INT((ROW()-5)/9)*9+4+COLUMN()-5)*8-(8-$A28),结果导入!$CN:$CU,8,0))))),IF($U$3="第六场",IF(OR($H$35="",$H$35="请选择版本"),"",IF($H$35="打印版",IFERROR(VLOOKUP((INT((ROW()-5)/9)*9+4+COLUMN()-5)*8-(8-$A28),结果导入!$DN:$DU,8,0),""),IF($H$35="导入版",IF($A28&amp;":"&amp;IFERROR(VLOOKUP((INT((ROW()-5)/9)*9+4+COLUMN()-5)*8-(8-$A28),结果导入!$DN:$DU,8,0),"")=$A28&amp;":","",$A28&amp;":"&amp;VLOOKUP((INT((ROW()-5)/9)*9+4+COLUMN()-5)*8-(8-$A28),结果导入!$DN:$DU,8,0))))),IF($U$3="第七场",IF(OR($H$35="",$H$35="请选择版本"),"",IF($H$35="打印版",IFERROR(VLOOKUP((INT((ROW()-5)/9)*9+4+COLUMN()-5)*8-(8-$A28),结果导入!$EN:$EU,8,0),""),IF($H$35="导入版",IF($A28&amp;":"&amp;IFERROR(VLOOKUP((INT((ROW()-5)/9)*9+4+COLUMN()-5)*8-(8-$A28),结果导入!$EN:$EU,8,0),"")=$A28&amp;":","",$A28&amp;":"&amp;VLOOKUP((INT((ROW()-5)/9)*9+4+COLUMN()-5)*8-(8-$A28),结果导入!$EN:$EU,8,0))))),IF($U$3="第八场",IF(OR($H$35="",$H$35="请选择版本"),"",IF($H$35="打印版",IFERROR(VLOOKUP((INT((ROW()-5)/9)*9+4+COLUMN()-5)*8-(8-$A28),结果导入!$FN:$FU,8,0),""),IF($H$35="导入版",IF($A28&amp;":"&amp;IFERROR(VLOOKUP((INT((ROW()-5)/9)*9+4+COLUMN()-5)*8-(8-$A28),结果导入!$FN:$FU,8,0),"")=$A28&amp;":","",$A28&amp;":"&amp;VLOOKUP((INT((ROW()-5)/9)*9+4+COLUMN()-5)*8-(8-$A28),结果导入!$FN:$FU,8,0))))),IF($U$3="第九场",IF(OR($H$35="",$H$35="请选择版本"),"",IF($H$35="打印版",IFERROR(VLOOKUP((INT((ROW()-5)/9)*9+4+COLUMN()-5)*8-(8-$A28),结果导入!$GN:$GU,8,0),""),IF($H$35="导入版",IF($A28&amp;":"&amp;IFERROR(VLOOKUP((INT((ROW()-5)/9)*9+4+COLUMN()-5)*8-(8-$A28),结果导入!$GN:$GU,8,0),"")=$A28&amp;":","",$A28&amp;":"&amp;VLOOKUP((INT((ROW()-5)/9)*9+4+COLUMN()-5)*8-(8-$A28),结果导入!$GN:$GU,8,0)))))))))))))))</f>
        <v/>
      </c>
      <c r="E28" s="52" t="str">
        <f ca="1">IF($U$3="","",IF($U$3="第一场",IF(OR($H$35="",$H$35="请选择版本"),"",IF($H$35="打印版",IFERROR(VLOOKUP((INT((ROW()-5)/9)*9+4+COLUMN()-5)*8-(8-$A28),选手操作!$Q:$R,2,0),""),IF($H$35="导入版",IF($A28&amp;":"&amp;IFERROR(VLOOKUP((INT((ROW()-5)/9)*9+4+COLUMN()-5)*8-(8-$A28),选手操作!$Q:$R,2,0),"")=$A28&amp;":","",$A28&amp;":"&amp;VLOOKUP((INT((ROW()-5)/9)*9+4+COLUMN()-5)*8-(8-$A28),选手操作!$Q:$R,2,0))))),IF($U$3="第二场",IF(OR($H$35="",$H$35="请选择版本"),"",IF($H$35="打印版",IFERROR(VLOOKUP((INT((ROW()-5)/9)*9+4+COLUMN()-5)*8-(8-$A28),结果导入!$N:$U,8,0),""),IF($H$35="导入版",IF($A28&amp;":"&amp;IFERROR(VLOOKUP((INT((ROW()-5)/9)*9+4+COLUMN()-5)*8-(8-$A28),结果导入!$N:$U,8,0),"")=$A28&amp;":","",$A28&amp;":"&amp;VLOOKUP((INT((ROW()-5)/9)*9+4+COLUMN()-5)*8-(8-$A28),结果导入!$N:$U,8,0))))),IF($U$3="第三场",IF(OR($H$35="",$H$35="请选择版本"),"",IF($H$35="打印版",IFERROR(VLOOKUP((INT((ROW()-5)/9)*9+4+COLUMN()-5)*8-(8-$A28),结果导入!$AN:$AU,8,0),""),IF($H$35="导入版",IF($A28&amp;":"&amp;IFERROR(VLOOKUP((INT((ROW()-5)/9)*9+4+COLUMN()-5)*8-(8-$A28),结果导入!$AN:$AU,8,0),"")=$A28&amp;":","",$A28&amp;":"&amp;VLOOKUP((INT((ROW()-5)/9)*9+4+COLUMN()-5)*8-(8-$A28),结果导入!$AN:$AU,8,0))))),IF($U$3="第四场",IF(OR($H$35="",$H$35="请选择版本"),"",IF($H$35="打印版",IFERROR(VLOOKUP((INT((ROW()-5)/9)*9+4+COLUMN()-5)*8-(8-$A28),结果导入!$BN:$BU,8,0),""),IF($H$35="导入版",IF($A28&amp;":"&amp;IFERROR(VLOOKUP((INT((ROW()-5)/9)*9+4+COLUMN()-5)*8-(8-$A28),结果导入!$BN:$BU,8,0),"")=$A28&amp;":","",$A28&amp;":"&amp;VLOOKUP((INT((ROW()-5)/9)*9+4+COLUMN()-5)*8-(8-$A28),结果导入!$BN:$BU,8,0))))),IF($U$3="第五场",IF(OR($H$35="",$H$35="请选择版本"),"",IF($H$35="打印版",IFERROR(VLOOKUP((INT((ROW()-5)/9)*9+4+COLUMN()-5)*8-(8-$A28),结果导入!$CN:$CU,8,0),""),IF($H$35="导入版",IF($A28&amp;":"&amp;IFERROR(VLOOKUP((INT((ROW()-5)/9)*9+4+COLUMN()-5)*8-(8-$A28),结果导入!$CN:$CU,8,0),"")=$A28&amp;":","",$A28&amp;":"&amp;VLOOKUP((INT((ROW()-5)/9)*9+4+COLUMN()-5)*8-(8-$A28),结果导入!$CN:$CU,8,0))))),IF($U$3="第六场",IF(OR($H$35="",$H$35="请选择版本"),"",IF($H$35="打印版",IFERROR(VLOOKUP((INT((ROW()-5)/9)*9+4+COLUMN()-5)*8-(8-$A28),结果导入!$DN:$DU,8,0),""),IF($H$35="导入版",IF($A28&amp;":"&amp;IFERROR(VLOOKUP((INT((ROW()-5)/9)*9+4+COLUMN()-5)*8-(8-$A28),结果导入!$DN:$DU,8,0),"")=$A28&amp;":","",$A28&amp;":"&amp;VLOOKUP((INT((ROW()-5)/9)*9+4+COLUMN()-5)*8-(8-$A28),结果导入!$DN:$DU,8,0))))),IF($U$3="第七场",IF(OR($H$35="",$H$35="请选择版本"),"",IF($H$35="打印版",IFERROR(VLOOKUP((INT((ROW()-5)/9)*9+4+COLUMN()-5)*8-(8-$A28),结果导入!$EN:$EU,8,0),""),IF($H$35="导入版",IF($A28&amp;":"&amp;IFERROR(VLOOKUP((INT((ROW()-5)/9)*9+4+COLUMN()-5)*8-(8-$A28),结果导入!$EN:$EU,8,0),"")=$A28&amp;":","",$A28&amp;":"&amp;VLOOKUP((INT((ROW()-5)/9)*9+4+COLUMN()-5)*8-(8-$A28),结果导入!$EN:$EU,8,0))))),IF($U$3="第八场",IF(OR($H$35="",$H$35="请选择版本"),"",IF($H$35="打印版",IFERROR(VLOOKUP((INT((ROW()-5)/9)*9+4+COLUMN()-5)*8-(8-$A28),结果导入!$FN:$FU,8,0),""),IF($H$35="导入版",IF($A28&amp;":"&amp;IFERROR(VLOOKUP((INT((ROW()-5)/9)*9+4+COLUMN()-5)*8-(8-$A28),结果导入!$FN:$FU,8,0),"")=$A28&amp;":","",$A28&amp;":"&amp;VLOOKUP((INT((ROW()-5)/9)*9+4+COLUMN()-5)*8-(8-$A28),结果导入!$FN:$FU,8,0))))),IF($U$3="第九场",IF(OR($H$35="",$H$35="请选择版本"),"",IF($H$35="打印版",IFERROR(VLOOKUP((INT((ROW()-5)/9)*9+4+COLUMN()-5)*8-(8-$A28),结果导入!$GN:$GU,8,0),""),IF($H$35="导入版",IF($A28&amp;":"&amp;IFERROR(VLOOKUP((INT((ROW()-5)/9)*9+4+COLUMN()-5)*8-(8-$A28),结果导入!$GN:$GU,8,0),"")=$A28&amp;":","",$A28&amp;":"&amp;VLOOKUP((INT((ROW()-5)/9)*9+4+COLUMN()-5)*8-(8-$A28),结果导入!$GN:$GU,8,0)))))))))))))))</f>
        <v/>
      </c>
      <c r="F28" s="52" t="str">
        <f ca="1">IF($U$3="","",IF($U$3="第一场",IF(OR($H$35="",$H$35="请选择版本"),"",IF($H$35="打印版",IFERROR(VLOOKUP((INT((ROW()-5)/9)*9+4+COLUMN()-5)*8-(8-$A28),选手操作!$Q:$R,2,0),""),IF($H$35="导入版",IF($A28&amp;":"&amp;IFERROR(VLOOKUP((INT((ROW()-5)/9)*9+4+COLUMN()-5)*8-(8-$A28),选手操作!$Q:$R,2,0),"")=$A28&amp;":","",$A28&amp;":"&amp;VLOOKUP((INT((ROW()-5)/9)*9+4+COLUMN()-5)*8-(8-$A28),选手操作!$Q:$R,2,0))))),IF($U$3="第二场",IF(OR($H$35="",$H$35="请选择版本"),"",IF($H$35="打印版",IFERROR(VLOOKUP((INT((ROW()-5)/9)*9+4+COLUMN()-5)*8-(8-$A28),结果导入!$N:$U,8,0),""),IF($H$35="导入版",IF($A28&amp;":"&amp;IFERROR(VLOOKUP((INT((ROW()-5)/9)*9+4+COLUMN()-5)*8-(8-$A28),结果导入!$N:$U,8,0),"")=$A28&amp;":","",$A28&amp;":"&amp;VLOOKUP((INT((ROW()-5)/9)*9+4+COLUMN()-5)*8-(8-$A28),结果导入!$N:$U,8,0))))),IF($U$3="第三场",IF(OR($H$35="",$H$35="请选择版本"),"",IF($H$35="打印版",IFERROR(VLOOKUP((INT((ROW()-5)/9)*9+4+COLUMN()-5)*8-(8-$A28),结果导入!$AN:$AU,8,0),""),IF($H$35="导入版",IF($A28&amp;":"&amp;IFERROR(VLOOKUP((INT((ROW()-5)/9)*9+4+COLUMN()-5)*8-(8-$A28),结果导入!$AN:$AU,8,0),"")=$A28&amp;":","",$A28&amp;":"&amp;VLOOKUP((INT((ROW()-5)/9)*9+4+COLUMN()-5)*8-(8-$A28),结果导入!$AN:$AU,8,0))))),IF($U$3="第四场",IF(OR($H$35="",$H$35="请选择版本"),"",IF($H$35="打印版",IFERROR(VLOOKUP((INT((ROW()-5)/9)*9+4+COLUMN()-5)*8-(8-$A28),结果导入!$BN:$BU,8,0),""),IF($H$35="导入版",IF($A28&amp;":"&amp;IFERROR(VLOOKUP((INT((ROW()-5)/9)*9+4+COLUMN()-5)*8-(8-$A28),结果导入!$BN:$BU,8,0),"")=$A28&amp;":","",$A28&amp;":"&amp;VLOOKUP((INT((ROW()-5)/9)*9+4+COLUMN()-5)*8-(8-$A28),结果导入!$BN:$BU,8,0))))),IF($U$3="第五场",IF(OR($H$35="",$H$35="请选择版本"),"",IF($H$35="打印版",IFERROR(VLOOKUP((INT((ROW()-5)/9)*9+4+COLUMN()-5)*8-(8-$A28),结果导入!$CN:$CU,8,0),""),IF($H$35="导入版",IF($A28&amp;":"&amp;IFERROR(VLOOKUP((INT((ROW()-5)/9)*9+4+COLUMN()-5)*8-(8-$A28),结果导入!$CN:$CU,8,0),"")=$A28&amp;":","",$A28&amp;":"&amp;VLOOKUP((INT((ROW()-5)/9)*9+4+COLUMN()-5)*8-(8-$A28),结果导入!$CN:$CU,8,0))))),IF($U$3="第六场",IF(OR($H$35="",$H$35="请选择版本"),"",IF($H$35="打印版",IFERROR(VLOOKUP((INT((ROW()-5)/9)*9+4+COLUMN()-5)*8-(8-$A28),结果导入!$DN:$DU,8,0),""),IF($H$35="导入版",IF($A28&amp;":"&amp;IFERROR(VLOOKUP((INT((ROW()-5)/9)*9+4+COLUMN()-5)*8-(8-$A28),结果导入!$DN:$DU,8,0),"")=$A28&amp;":","",$A28&amp;":"&amp;VLOOKUP((INT((ROW()-5)/9)*9+4+COLUMN()-5)*8-(8-$A28),结果导入!$DN:$DU,8,0))))),IF($U$3="第七场",IF(OR($H$35="",$H$35="请选择版本"),"",IF($H$35="打印版",IFERROR(VLOOKUP((INT((ROW()-5)/9)*9+4+COLUMN()-5)*8-(8-$A28),结果导入!$EN:$EU,8,0),""),IF($H$35="导入版",IF($A28&amp;":"&amp;IFERROR(VLOOKUP((INT((ROW()-5)/9)*9+4+COLUMN()-5)*8-(8-$A28),结果导入!$EN:$EU,8,0),"")=$A28&amp;":","",$A28&amp;":"&amp;VLOOKUP((INT((ROW()-5)/9)*9+4+COLUMN()-5)*8-(8-$A28),结果导入!$EN:$EU,8,0))))),IF($U$3="第八场",IF(OR($H$35="",$H$35="请选择版本"),"",IF($H$35="打印版",IFERROR(VLOOKUP((INT((ROW()-5)/9)*9+4+COLUMN()-5)*8-(8-$A28),结果导入!$FN:$FU,8,0),""),IF($H$35="导入版",IF($A28&amp;":"&amp;IFERROR(VLOOKUP((INT((ROW()-5)/9)*9+4+COLUMN()-5)*8-(8-$A28),结果导入!$FN:$FU,8,0),"")=$A28&amp;":","",$A28&amp;":"&amp;VLOOKUP((INT((ROW()-5)/9)*9+4+COLUMN()-5)*8-(8-$A28),结果导入!$FN:$FU,8,0))))),IF($U$3="第九场",IF(OR($H$35="",$H$35="请选择版本"),"",IF($H$35="打印版",IFERROR(VLOOKUP((INT((ROW()-5)/9)*9+4+COLUMN()-5)*8-(8-$A28),结果导入!$GN:$GU,8,0),""),IF($H$35="导入版",IF($A28&amp;":"&amp;IFERROR(VLOOKUP((INT((ROW()-5)/9)*9+4+COLUMN()-5)*8-(8-$A28),结果导入!$GN:$GU,8,0),"")=$A28&amp;":","",$A28&amp;":"&amp;VLOOKUP((INT((ROW()-5)/9)*9+4+COLUMN()-5)*8-(8-$A28),结果导入!$GN:$GU,8,0)))))))))))))))</f>
        <v/>
      </c>
      <c r="G28" s="52" t="str">
        <f ca="1">IF($U$3="","",IF($U$3="第一场",IF(OR($H$35="",$H$35="请选择版本"),"",IF($H$35="打印版",IFERROR(VLOOKUP((INT((ROW()-5)/9)*9+4+COLUMN()-5)*8-(8-$A28),选手操作!$Q:$R,2,0),""),IF($H$35="导入版",IF($A28&amp;":"&amp;IFERROR(VLOOKUP((INT((ROW()-5)/9)*9+4+COLUMN()-5)*8-(8-$A28),选手操作!$Q:$R,2,0),"")=$A28&amp;":","",$A28&amp;":"&amp;VLOOKUP((INT((ROW()-5)/9)*9+4+COLUMN()-5)*8-(8-$A28),选手操作!$Q:$R,2,0))))),IF($U$3="第二场",IF(OR($H$35="",$H$35="请选择版本"),"",IF($H$35="打印版",IFERROR(VLOOKUP((INT((ROW()-5)/9)*9+4+COLUMN()-5)*8-(8-$A28),结果导入!$N:$U,8,0),""),IF($H$35="导入版",IF($A28&amp;":"&amp;IFERROR(VLOOKUP((INT((ROW()-5)/9)*9+4+COLUMN()-5)*8-(8-$A28),结果导入!$N:$U,8,0),"")=$A28&amp;":","",$A28&amp;":"&amp;VLOOKUP((INT((ROW()-5)/9)*9+4+COLUMN()-5)*8-(8-$A28),结果导入!$N:$U,8,0))))),IF($U$3="第三场",IF(OR($H$35="",$H$35="请选择版本"),"",IF($H$35="打印版",IFERROR(VLOOKUP((INT((ROW()-5)/9)*9+4+COLUMN()-5)*8-(8-$A28),结果导入!$AN:$AU,8,0),""),IF($H$35="导入版",IF($A28&amp;":"&amp;IFERROR(VLOOKUP((INT((ROW()-5)/9)*9+4+COLUMN()-5)*8-(8-$A28),结果导入!$AN:$AU,8,0),"")=$A28&amp;":","",$A28&amp;":"&amp;VLOOKUP((INT((ROW()-5)/9)*9+4+COLUMN()-5)*8-(8-$A28),结果导入!$AN:$AU,8,0))))),IF($U$3="第四场",IF(OR($H$35="",$H$35="请选择版本"),"",IF($H$35="打印版",IFERROR(VLOOKUP((INT((ROW()-5)/9)*9+4+COLUMN()-5)*8-(8-$A28),结果导入!$BN:$BU,8,0),""),IF($H$35="导入版",IF($A28&amp;":"&amp;IFERROR(VLOOKUP((INT((ROW()-5)/9)*9+4+COLUMN()-5)*8-(8-$A28),结果导入!$BN:$BU,8,0),"")=$A28&amp;":","",$A28&amp;":"&amp;VLOOKUP((INT((ROW()-5)/9)*9+4+COLUMN()-5)*8-(8-$A28),结果导入!$BN:$BU,8,0))))),IF($U$3="第五场",IF(OR($H$35="",$H$35="请选择版本"),"",IF($H$35="打印版",IFERROR(VLOOKUP((INT((ROW()-5)/9)*9+4+COLUMN()-5)*8-(8-$A28),结果导入!$CN:$CU,8,0),""),IF($H$35="导入版",IF($A28&amp;":"&amp;IFERROR(VLOOKUP((INT((ROW()-5)/9)*9+4+COLUMN()-5)*8-(8-$A28),结果导入!$CN:$CU,8,0),"")=$A28&amp;":","",$A28&amp;":"&amp;VLOOKUP((INT((ROW()-5)/9)*9+4+COLUMN()-5)*8-(8-$A28),结果导入!$CN:$CU,8,0))))),IF($U$3="第六场",IF(OR($H$35="",$H$35="请选择版本"),"",IF($H$35="打印版",IFERROR(VLOOKUP((INT((ROW()-5)/9)*9+4+COLUMN()-5)*8-(8-$A28),结果导入!$DN:$DU,8,0),""),IF($H$35="导入版",IF($A28&amp;":"&amp;IFERROR(VLOOKUP((INT((ROW()-5)/9)*9+4+COLUMN()-5)*8-(8-$A28),结果导入!$DN:$DU,8,0),"")=$A28&amp;":","",$A28&amp;":"&amp;VLOOKUP((INT((ROW()-5)/9)*9+4+COLUMN()-5)*8-(8-$A28),结果导入!$DN:$DU,8,0))))),IF($U$3="第七场",IF(OR($H$35="",$H$35="请选择版本"),"",IF($H$35="打印版",IFERROR(VLOOKUP((INT((ROW()-5)/9)*9+4+COLUMN()-5)*8-(8-$A28),结果导入!$EN:$EU,8,0),""),IF($H$35="导入版",IF($A28&amp;":"&amp;IFERROR(VLOOKUP((INT((ROW()-5)/9)*9+4+COLUMN()-5)*8-(8-$A28),结果导入!$EN:$EU,8,0),"")=$A28&amp;":","",$A28&amp;":"&amp;VLOOKUP((INT((ROW()-5)/9)*9+4+COLUMN()-5)*8-(8-$A28),结果导入!$EN:$EU,8,0))))),IF($U$3="第八场",IF(OR($H$35="",$H$35="请选择版本"),"",IF($H$35="打印版",IFERROR(VLOOKUP((INT((ROW()-5)/9)*9+4+COLUMN()-5)*8-(8-$A28),结果导入!$FN:$FU,8,0),""),IF($H$35="导入版",IF($A28&amp;":"&amp;IFERROR(VLOOKUP((INT((ROW()-5)/9)*9+4+COLUMN()-5)*8-(8-$A28),结果导入!$FN:$FU,8,0),"")=$A28&amp;":","",$A28&amp;":"&amp;VLOOKUP((INT((ROW()-5)/9)*9+4+COLUMN()-5)*8-(8-$A28),结果导入!$FN:$FU,8,0))))),IF($U$3="第九场",IF(OR($H$35="",$H$35="请选择版本"),"",IF($H$35="打印版",IFERROR(VLOOKUP((INT((ROW()-5)/9)*9+4+COLUMN()-5)*8-(8-$A28),结果导入!$GN:$GU,8,0),""),IF($H$35="导入版",IF($A28&amp;":"&amp;IFERROR(VLOOKUP((INT((ROW()-5)/9)*9+4+COLUMN()-5)*8-(8-$A28),结果导入!$GN:$GU,8,0),"")=$A28&amp;":","",$A28&amp;":"&amp;VLOOKUP((INT((ROW()-5)/9)*9+4+COLUMN()-5)*8-(8-$A28),结果导入!$GN:$GU,8,0)))))))))))))))</f>
        <v/>
      </c>
      <c r="H28" s="52" t="str">
        <f ca="1">IF($U$3="","",IF($U$3="第一场",IF(OR($H$35="",$H$35="请选择版本"),"",IF($H$35="打印版",IFERROR(VLOOKUP((INT((ROW()-5)/9)*9+4+COLUMN()-5)*8-(8-$A28),选手操作!$Q:$R,2,0),""),IF($H$35="导入版",IF($A28&amp;":"&amp;IFERROR(VLOOKUP((INT((ROW()-5)/9)*9+4+COLUMN()-5)*8-(8-$A28),选手操作!$Q:$R,2,0),"")=$A28&amp;":","",$A28&amp;":"&amp;VLOOKUP((INT((ROW()-5)/9)*9+4+COLUMN()-5)*8-(8-$A28),选手操作!$Q:$R,2,0))))),IF($U$3="第二场",IF(OR($H$35="",$H$35="请选择版本"),"",IF($H$35="打印版",IFERROR(VLOOKUP((INT((ROW()-5)/9)*9+4+COLUMN()-5)*8-(8-$A28),结果导入!$N:$U,8,0),""),IF($H$35="导入版",IF($A28&amp;":"&amp;IFERROR(VLOOKUP((INT((ROW()-5)/9)*9+4+COLUMN()-5)*8-(8-$A28),结果导入!$N:$U,8,0),"")=$A28&amp;":","",$A28&amp;":"&amp;VLOOKUP((INT((ROW()-5)/9)*9+4+COLUMN()-5)*8-(8-$A28),结果导入!$N:$U,8,0))))),IF($U$3="第三场",IF(OR($H$35="",$H$35="请选择版本"),"",IF($H$35="打印版",IFERROR(VLOOKUP((INT((ROW()-5)/9)*9+4+COLUMN()-5)*8-(8-$A28),结果导入!$AN:$AU,8,0),""),IF($H$35="导入版",IF($A28&amp;":"&amp;IFERROR(VLOOKUP((INT((ROW()-5)/9)*9+4+COLUMN()-5)*8-(8-$A28),结果导入!$AN:$AU,8,0),"")=$A28&amp;":","",$A28&amp;":"&amp;VLOOKUP((INT((ROW()-5)/9)*9+4+COLUMN()-5)*8-(8-$A28),结果导入!$AN:$AU,8,0))))),IF($U$3="第四场",IF(OR($H$35="",$H$35="请选择版本"),"",IF($H$35="打印版",IFERROR(VLOOKUP((INT((ROW()-5)/9)*9+4+COLUMN()-5)*8-(8-$A28),结果导入!$BN:$BU,8,0),""),IF($H$35="导入版",IF($A28&amp;":"&amp;IFERROR(VLOOKUP((INT((ROW()-5)/9)*9+4+COLUMN()-5)*8-(8-$A28),结果导入!$BN:$BU,8,0),"")=$A28&amp;":","",$A28&amp;":"&amp;VLOOKUP((INT((ROW()-5)/9)*9+4+COLUMN()-5)*8-(8-$A28),结果导入!$BN:$BU,8,0))))),IF($U$3="第五场",IF(OR($H$35="",$H$35="请选择版本"),"",IF($H$35="打印版",IFERROR(VLOOKUP((INT((ROW()-5)/9)*9+4+COLUMN()-5)*8-(8-$A28),结果导入!$CN:$CU,8,0),""),IF($H$35="导入版",IF($A28&amp;":"&amp;IFERROR(VLOOKUP((INT((ROW()-5)/9)*9+4+COLUMN()-5)*8-(8-$A28),结果导入!$CN:$CU,8,0),"")=$A28&amp;":","",$A28&amp;":"&amp;VLOOKUP((INT((ROW()-5)/9)*9+4+COLUMN()-5)*8-(8-$A28),结果导入!$CN:$CU,8,0))))),IF($U$3="第六场",IF(OR($H$35="",$H$35="请选择版本"),"",IF($H$35="打印版",IFERROR(VLOOKUP((INT((ROW()-5)/9)*9+4+COLUMN()-5)*8-(8-$A28),结果导入!$DN:$DU,8,0),""),IF($H$35="导入版",IF($A28&amp;":"&amp;IFERROR(VLOOKUP((INT((ROW()-5)/9)*9+4+COLUMN()-5)*8-(8-$A28),结果导入!$DN:$DU,8,0),"")=$A28&amp;":","",$A28&amp;":"&amp;VLOOKUP((INT((ROW()-5)/9)*9+4+COLUMN()-5)*8-(8-$A28),结果导入!$DN:$DU,8,0))))),IF($U$3="第七场",IF(OR($H$35="",$H$35="请选择版本"),"",IF($H$35="打印版",IFERROR(VLOOKUP((INT((ROW()-5)/9)*9+4+COLUMN()-5)*8-(8-$A28),结果导入!$EN:$EU,8,0),""),IF($H$35="导入版",IF($A28&amp;":"&amp;IFERROR(VLOOKUP((INT((ROW()-5)/9)*9+4+COLUMN()-5)*8-(8-$A28),结果导入!$EN:$EU,8,0),"")=$A28&amp;":","",$A28&amp;":"&amp;VLOOKUP((INT((ROW()-5)/9)*9+4+COLUMN()-5)*8-(8-$A28),结果导入!$EN:$EU,8,0))))),IF($U$3="第八场",IF(OR($H$35="",$H$35="请选择版本"),"",IF($H$35="打印版",IFERROR(VLOOKUP((INT((ROW()-5)/9)*9+4+COLUMN()-5)*8-(8-$A28),结果导入!$FN:$FU,8,0),""),IF($H$35="导入版",IF($A28&amp;":"&amp;IFERROR(VLOOKUP((INT((ROW()-5)/9)*9+4+COLUMN()-5)*8-(8-$A28),结果导入!$FN:$FU,8,0),"")=$A28&amp;":","",$A28&amp;":"&amp;VLOOKUP((INT((ROW()-5)/9)*9+4+COLUMN()-5)*8-(8-$A28),结果导入!$FN:$FU,8,0))))),IF($U$3="第九场",IF(OR($H$35="",$H$35="请选择版本"),"",IF($H$35="打印版",IFERROR(VLOOKUP((INT((ROW()-5)/9)*9+4+COLUMN()-5)*8-(8-$A28),结果导入!$GN:$GU,8,0),""),IF($H$35="导入版",IF($A28&amp;":"&amp;IFERROR(VLOOKUP((INT((ROW()-5)/9)*9+4+COLUMN()-5)*8-(8-$A28),结果导入!$GN:$GU,8,0),"")=$A28&amp;":","",$A28&amp;":"&amp;VLOOKUP((INT((ROW()-5)/9)*9+4+COLUMN()-5)*8-(8-$A28),结果导入!$GN:$GU,8,0)))))))))))))))</f>
        <v/>
      </c>
      <c r="I28" s="52" t="str">
        <f ca="1">IF($U$3="","",IF($U$3="第一场",IF(OR($H$35="",$H$35="请选择版本"),"",IF($H$35="打印版",IFERROR(VLOOKUP((INT((ROW()-5)/9)*9+4+COLUMN()-5)*8-(8-$A28),选手操作!$Q:$R,2,0),""),IF($H$35="导入版",IF($A28&amp;":"&amp;IFERROR(VLOOKUP((INT((ROW()-5)/9)*9+4+COLUMN()-5)*8-(8-$A28),选手操作!$Q:$R,2,0),"")=$A28&amp;":","",$A28&amp;":"&amp;VLOOKUP((INT((ROW()-5)/9)*9+4+COLUMN()-5)*8-(8-$A28),选手操作!$Q:$R,2,0))))),IF($U$3="第二场",IF(OR($H$35="",$H$35="请选择版本"),"",IF($H$35="打印版",IFERROR(VLOOKUP((INT((ROW()-5)/9)*9+4+COLUMN()-5)*8-(8-$A28),结果导入!$N:$U,8,0),""),IF($H$35="导入版",IF($A28&amp;":"&amp;IFERROR(VLOOKUP((INT((ROW()-5)/9)*9+4+COLUMN()-5)*8-(8-$A28),结果导入!$N:$U,8,0),"")=$A28&amp;":","",$A28&amp;":"&amp;VLOOKUP((INT((ROW()-5)/9)*9+4+COLUMN()-5)*8-(8-$A28),结果导入!$N:$U,8,0))))),IF($U$3="第三场",IF(OR($H$35="",$H$35="请选择版本"),"",IF($H$35="打印版",IFERROR(VLOOKUP((INT((ROW()-5)/9)*9+4+COLUMN()-5)*8-(8-$A28),结果导入!$AN:$AU,8,0),""),IF($H$35="导入版",IF($A28&amp;":"&amp;IFERROR(VLOOKUP((INT((ROW()-5)/9)*9+4+COLUMN()-5)*8-(8-$A28),结果导入!$AN:$AU,8,0),"")=$A28&amp;":","",$A28&amp;":"&amp;VLOOKUP((INT((ROW()-5)/9)*9+4+COLUMN()-5)*8-(8-$A28),结果导入!$AN:$AU,8,0))))),IF($U$3="第四场",IF(OR($H$35="",$H$35="请选择版本"),"",IF($H$35="打印版",IFERROR(VLOOKUP((INT((ROW()-5)/9)*9+4+COLUMN()-5)*8-(8-$A28),结果导入!$BN:$BU,8,0),""),IF($H$35="导入版",IF($A28&amp;":"&amp;IFERROR(VLOOKUP((INT((ROW()-5)/9)*9+4+COLUMN()-5)*8-(8-$A28),结果导入!$BN:$BU,8,0),"")=$A28&amp;":","",$A28&amp;":"&amp;VLOOKUP((INT((ROW()-5)/9)*9+4+COLUMN()-5)*8-(8-$A28),结果导入!$BN:$BU,8,0))))),IF($U$3="第五场",IF(OR($H$35="",$H$35="请选择版本"),"",IF($H$35="打印版",IFERROR(VLOOKUP((INT((ROW()-5)/9)*9+4+COLUMN()-5)*8-(8-$A28),结果导入!$CN:$CU,8,0),""),IF($H$35="导入版",IF($A28&amp;":"&amp;IFERROR(VLOOKUP((INT((ROW()-5)/9)*9+4+COLUMN()-5)*8-(8-$A28),结果导入!$CN:$CU,8,0),"")=$A28&amp;":","",$A28&amp;":"&amp;VLOOKUP((INT((ROW()-5)/9)*9+4+COLUMN()-5)*8-(8-$A28),结果导入!$CN:$CU,8,0))))),IF($U$3="第六场",IF(OR($H$35="",$H$35="请选择版本"),"",IF($H$35="打印版",IFERROR(VLOOKUP((INT((ROW()-5)/9)*9+4+COLUMN()-5)*8-(8-$A28),结果导入!$DN:$DU,8,0),""),IF($H$35="导入版",IF($A28&amp;":"&amp;IFERROR(VLOOKUP((INT((ROW()-5)/9)*9+4+COLUMN()-5)*8-(8-$A28),结果导入!$DN:$DU,8,0),"")=$A28&amp;":","",$A28&amp;":"&amp;VLOOKUP((INT((ROW()-5)/9)*9+4+COLUMN()-5)*8-(8-$A28),结果导入!$DN:$DU,8,0))))),IF($U$3="第七场",IF(OR($H$35="",$H$35="请选择版本"),"",IF($H$35="打印版",IFERROR(VLOOKUP((INT((ROW()-5)/9)*9+4+COLUMN()-5)*8-(8-$A28),结果导入!$EN:$EU,8,0),""),IF($H$35="导入版",IF($A28&amp;":"&amp;IFERROR(VLOOKUP((INT((ROW()-5)/9)*9+4+COLUMN()-5)*8-(8-$A28),结果导入!$EN:$EU,8,0),"")=$A28&amp;":","",$A28&amp;":"&amp;VLOOKUP((INT((ROW()-5)/9)*9+4+COLUMN()-5)*8-(8-$A28),结果导入!$EN:$EU,8,0))))),IF($U$3="第八场",IF(OR($H$35="",$H$35="请选择版本"),"",IF($H$35="打印版",IFERROR(VLOOKUP((INT((ROW()-5)/9)*9+4+COLUMN()-5)*8-(8-$A28),结果导入!$FN:$FU,8,0),""),IF($H$35="导入版",IF($A28&amp;":"&amp;IFERROR(VLOOKUP((INT((ROW()-5)/9)*9+4+COLUMN()-5)*8-(8-$A28),结果导入!$FN:$FU,8,0),"")=$A28&amp;":","",$A28&amp;":"&amp;VLOOKUP((INT((ROW()-5)/9)*9+4+COLUMN()-5)*8-(8-$A28),结果导入!$FN:$FU,8,0))))),IF($U$3="第九场",IF(OR($H$35="",$H$35="请选择版本"),"",IF($H$35="打印版",IFERROR(VLOOKUP((INT((ROW()-5)/9)*9+4+COLUMN()-5)*8-(8-$A28),结果导入!$GN:$GU,8,0),""),IF($H$35="导入版",IF($A28&amp;":"&amp;IFERROR(VLOOKUP((INT((ROW()-5)/9)*9+4+COLUMN()-5)*8-(8-$A28),结果导入!$GN:$GU,8,0),"")=$A28&amp;":","",$A28&amp;":"&amp;VLOOKUP((INT((ROW()-5)/9)*9+4+COLUMN()-5)*8-(8-$A28),结果导入!$GN:$GU,8,0)))))))))))))))</f>
        <v/>
      </c>
      <c r="J28" s="52" t="str">
        <f ca="1">IF($U$3="","",IF($U$3="第一场",IF(OR($H$35="",$H$35="请选择版本"),"",IF($H$35="打印版",IFERROR(VLOOKUP((INT((ROW()-5)/9)*9+4+COLUMN()-5)*8-(8-$A28),选手操作!$Q:$R,2,0),""),IF($H$35="导入版",IF($A28&amp;":"&amp;IFERROR(VLOOKUP((INT((ROW()-5)/9)*9+4+COLUMN()-5)*8-(8-$A28),选手操作!$Q:$R,2,0),"")=$A28&amp;":","",$A28&amp;":"&amp;VLOOKUP((INT((ROW()-5)/9)*9+4+COLUMN()-5)*8-(8-$A28),选手操作!$Q:$R,2,0))))),IF($U$3="第二场",IF(OR($H$35="",$H$35="请选择版本"),"",IF($H$35="打印版",IFERROR(VLOOKUP((INT((ROW()-5)/9)*9+4+COLUMN()-5)*8-(8-$A28),结果导入!$N:$U,8,0),""),IF($H$35="导入版",IF($A28&amp;":"&amp;IFERROR(VLOOKUP((INT((ROW()-5)/9)*9+4+COLUMN()-5)*8-(8-$A28),结果导入!$N:$U,8,0),"")=$A28&amp;":","",$A28&amp;":"&amp;VLOOKUP((INT((ROW()-5)/9)*9+4+COLUMN()-5)*8-(8-$A28),结果导入!$N:$U,8,0))))),IF($U$3="第三场",IF(OR($H$35="",$H$35="请选择版本"),"",IF($H$35="打印版",IFERROR(VLOOKUP((INT((ROW()-5)/9)*9+4+COLUMN()-5)*8-(8-$A28),结果导入!$AN:$AU,8,0),""),IF($H$35="导入版",IF($A28&amp;":"&amp;IFERROR(VLOOKUP((INT((ROW()-5)/9)*9+4+COLUMN()-5)*8-(8-$A28),结果导入!$AN:$AU,8,0),"")=$A28&amp;":","",$A28&amp;":"&amp;VLOOKUP((INT((ROW()-5)/9)*9+4+COLUMN()-5)*8-(8-$A28),结果导入!$AN:$AU,8,0))))),IF($U$3="第四场",IF(OR($H$35="",$H$35="请选择版本"),"",IF($H$35="打印版",IFERROR(VLOOKUP((INT((ROW()-5)/9)*9+4+COLUMN()-5)*8-(8-$A28),结果导入!$BN:$BU,8,0),""),IF($H$35="导入版",IF($A28&amp;":"&amp;IFERROR(VLOOKUP((INT((ROW()-5)/9)*9+4+COLUMN()-5)*8-(8-$A28),结果导入!$BN:$BU,8,0),"")=$A28&amp;":","",$A28&amp;":"&amp;VLOOKUP((INT((ROW()-5)/9)*9+4+COLUMN()-5)*8-(8-$A28),结果导入!$BN:$BU,8,0))))),IF($U$3="第五场",IF(OR($H$35="",$H$35="请选择版本"),"",IF($H$35="打印版",IFERROR(VLOOKUP((INT((ROW()-5)/9)*9+4+COLUMN()-5)*8-(8-$A28),结果导入!$CN:$CU,8,0),""),IF($H$35="导入版",IF($A28&amp;":"&amp;IFERROR(VLOOKUP((INT((ROW()-5)/9)*9+4+COLUMN()-5)*8-(8-$A28),结果导入!$CN:$CU,8,0),"")=$A28&amp;":","",$A28&amp;":"&amp;VLOOKUP((INT((ROW()-5)/9)*9+4+COLUMN()-5)*8-(8-$A28),结果导入!$CN:$CU,8,0))))),IF($U$3="第六场",IF(OR($H$35="",$H$35="请选择版本"),"",IF($H$35="打印版",IFERROR(VLOOKUP((INT((ROW()-5)/9)*9+4+COLUMN()-5)*8-(8-$A28),结果导入!$DN:$DU,8,0),""),IF($H$35="导入版",IF($A28&amp;":"&amp;IFERROR(VLOOKUP((INT((ROW()-5)/9)*9+4+COLUMN()-5)*8-(8-$A28),结果导入!$DN:$DU,8,0),"")=$A28&amp;":","",$A28&amp;":"&amp;VLOOKUP((INT((ROW()-5)/9)*9+4+COLUMN()-5)*8-(8-$A28),结果导入!$DN:$DU,8,0))))),IF($U$3="第七场",IF(OR($H$35="",$H$35="请选择版本"),"",IF($H$35="打印版",IFERROR(VLOOKUP((INT((ROW()-5)/9)*9+4+COLUMN()-5)*8-(8-$A28),结果导入!$EN:$EU,8,0),""),IF($H$35="导入版",IF($A28&amp;":"&amp;IFERROR(VLOOKUP((INT((ROW()-5)/9)*9+4+COLUMN()-5)*8-(8-$A28),结果导入!$EN:$EU,8,0),"")=$A28&amp;":","",$A28&amp;":"&amp;VLOOKUP((INT((ROW()-5)/9)*9+4+COLUMN()-5)*8-(8-$A28),结果导入!$EN:$EU,8,0))))),IF($U$3="第八场",IF(OR($H$35="",$H$35="请选择版本"),"",IF($H$35="打印版",IFERROR(VLOOKUP((INT((ROW()-5)/9)*9+4+COLUMN()-5)*8-(8-$A28),结果导入!$FN:$FU,8,0),""),IF($H$35="导入版",IF($A28&amp;":"&amp;IFERROR(VLOOKUP((INT((ROW()-5)/9)*9+4+COLUMN()-5)*8-(8-$A28),结果导入!$FN:$FU,8,0),"")=$A28&amp;":","",$A28&amp;":"&amp;VLOOKUP((INT((ROW()-5)/9)*9+4+COLUMN()-5)*8-(8-$A28),结果导入!$FN:$FU,8,0))))),IF($U$3="第九场",IF(OR($H$35="",$H$35="请选择版本"),"",IF($H$35="打印版",IFERROR(VLOOKUP((INT((ROW()-5)/9)*9+4+COLUMN()-5)*8-(8-$A28),结果导入!$GN:$GU,8,0),""),IF($H$35="导入版",IF($A28&amp;":"&amp;IFERROR(VLOOKUP((INT((ROW()-5)/9)*9+4+COLUMN()-5)*8-(8-$A28),结果导入!$GN:$GU,8,0),"")=$A28&amp;":","",$A28&amp;":"&amp;VLOOKUP((INT((ROW()-5)/9)*9+4+COLUMN()-5)*8-(8-$A28),结果导入!$GN:$GU,8,0)))))))))))))))</f>
        <v/>
      </c>
      <c r="K28" s="50">
        <v>5</v>
      </c>
      <c r="L28" s="50">
        <f t="shared" si="1"/>
        <v>5</v>
      </c>
      <c r="M28" s="51" t="str">
        <f ca="1" t="shared" si="2"/>
        <v/>
      </c>
      <c r="N28" s="52" t="str">
        <f ca="1" t="shared" si="3"/>
        <v/>
      </c>
      <c r="O28" s="52" t="str">
        <f ca="1" t="shared" si="4"/>
        <v/>
      </c>
      <c r="P28" s="52" t="str">
        <f ca="1" t="shared" si="5"/>
        <v/>
      </c>
      <c r="Q28" s="52" t="str">
        <f ca="1" t="shared" si="6"/>
        <v/>
      </c>
      <c r="R28" s="52" t="str">
        <f ca="1" t="shared" si="7"/>
        <v/>
      </c>
      <c r="S28" s="52" t="str">
        <f ca="1" t="shared" si="8"/>
        <v/>
      </c>
      <c r="T28" s="52" t="str">
        <f ca="1" t="shared" si="9"/>
        <v/>
      </c>
      <c r="U28" s="52" t="str">
        <f ca="1" t="shared" si="10"/>
        <v/>
      </c>
      <c r="V28" s="50">
        <f t="shared" si="11"/>
        <v>5</v>
      </c>
    </row>
    <row r="29" s="40" customFormat="1" ht="15" spans="1:22">
      <c r="A29" s="50">
        <v>6</v>
      </c>
      <c r="B29" s="51" t="str">
        <f ca="1">IF($U$3="","",IF($U$3="第一场",IF(OR($H$35="",$H$35="请选择版本"),"",IF($H$35="打印版",IFERROR(VLOOKUP((INT((ROW()-5)/9)*9+4+COLUMN()-5)*8-(8-$A29),选手操作!$Q:$R,2,0),""),IF($H$35="导入版",IF($A29&amp;":"&amp;IFERROR(VLOOKUP((INT((ROW()-5)/9)*9+4+COLUMN()-5)*8-(8-$A29),选手操作!$Q:$R,2,0),"")=$A29&amp;":","",$A29&amp;":"&amp;VLOOKUP((INT((ROW()-5)/9)*9+4+COLUMN()-5)*8-(8-$A29),选手操作!$Q:$R,2,0))))),IF($U$3="第二场",IF(OR($H$35="",$H$35="请选择版本"),"",IF($H$35="打印版",IFERROR(VLOOKUP((INT((ROW()-5)/9)*9+4+COLUMN()-5)*8-(8-$A29),结果导入!$N:$U,8,0),""),IF($H$35="导入版",IF($A29&amp;":"&amp;IFERROR(VLOOKUP((INT((ROW()-5)/9)*9+4+COLUMN()-5)*8-(8-$A29),结果导入!$N:$U,8,0),"")=$A29&amp;":","",$A29&amp;":"&amp;VLOOKUP((INT((ROW()-5)/9)*9+4+COLUMN()-5)*8-(8-$A29),结果导入!$N:$U,8,0))))),IF($U$3="第三场",IF(OR($H$35="",$H$35="请选择版本"),"",IF($H$35="打印版",IFERROR(VLOOKUP((INT((ROW()-5)/9)*9+4+COLUMN()-5)*8-(8-$A29),结果导入!$AN:$AU,8,0),""),IF($H$35="导入版",IF($A29&amp;":"&amp;IFERROR(VLOOKUP((INT((ROW()-5)/9)*9+4+COLUMN()-5)*8-(8-$A29),结果导入!$AN:$AU,8,0),"")=$A29&amp;":","",$A29&amp;":"&amp;VLOOKUP((INT((ROW()-5)/9)*9+4+COLUMN()-5)*8-(8-$A29),结果导入!$AN:$AU,8,0))))),IF($U$3="第四场",IF(OR($H$35="",$H$35="请选择版本"),"",IF($H$35="打印版",IFERROR(VLOOKUP((INT((ROW()-5)/9)*9+4+COLUMN()-5)*8-(8-$A29),结果导入!$BN:$BU,8,0),""),IF($H$35="导入版",IF($A29&amp;":"&amp;IFERROR(VLOOKUP((INT((ROW()-5)/9)*9+4+COLUMN()-5)*8-(8-$A29),结果导入!$BN:$BU,8,0),"")=$A29&amp;":","",$A29&amp;":"&amp;VLOOKUP((INT((ROW()-5)/9)*9+4+COLUMN()-5)*8-(8-$A29),结果导入!$BN:$BU,8,0))))),IF($U$3="第五场",IF(OR($H$35="",$H$35="请选择版本"),"",IF($H$35="打印版",IFERROR(VLOOKUP((INT((ROW()-5)/9)*9+4+COLUMN()-5)*8-(8-$A29),结果导入!$CN:$CU,8,0),""),IF($H$35="导入版",IF($A29&amp;":"&amp;IFERROR(VLOOKUP((INT((ROW()-5)/9)*9+4+COLUMN()-5)*8-(8-$A29),结果导入!$CN:$CU,8,0),"")=$A29&amp;":","",$A29&amp;":"&amp;VLOOKUP((INT((ROW()-5)/9)*9+4+COLUMN()-5)*8-(8-$A29),结果导入!$CN:$CU,8,0))))),IF($U$3="第六场",IF(OR($H$35="",$H$35="请选择版本"),"",IF($H$35="打印版",IFERROR(VLOOKUP((INT((ROW()-5)/9)*9+4+COLUMN()-5)*8-(8-$A29),结果导入!$DN:$DU,8,0),""),IF($H$35="导入版",IF($A29&amp;":"&amp;IFERROR(VLOOKUP((INT((ROW()-5)/9)*9+4+COLUMN()-5)*8-(8-$A29),结果导入!$DN:$DU,8,0),"")=$A29&amp;":","",$A29&amp;":"&amp;VLOOKUP((INT((ROW()-5)/9)*9+4+COLUMN()-5)*8-(8-$A29),结果导入!$DN:$DU,8,0))))),IF($U$3="第七场",IF(OR($H$35="",$H$35="请选择版本"),"",IF($H$35="打印版",IFERROR(VLOOKUP((INT((ROW()-5)/9)*9+4+COLUMN()-5)*8-(8-$A29),结果导入!$EN:$EU,8,0),""),IF($H$35="导入版",IF($A29&amp;":"&amp;IFERROR(VLOOKUP((INT((ROW()-5)/9)*9+4+COLUMN()-5)*8-(8-$A29),结果导入!$EN:$EU,8,0),"")=$A29&amp;":","",$A29&amp;":"&amp;VLOOKUP((INT((ROW()-5)/9)*9+4+COLUMN()-5)*8-(8-$A29),结果导入!$EN:$EU,8,0))))),IF($U$3="第八场",IF(OR($H$35="",$H$35="请选择版本"),"",IF($H$35="打印版",IFERROR(VLOOKUP((INT((ROW()-5)/9)*9+4+COLUMN()-5)*8-(8-$A29),结果导入!$FN:$FU,8,0),""),IF($H$35="导入版",IF($A29&amp;":"&amp;IFERROR(VLOOKUP((INT((ROW()-5)/9)*9+4+COLUMN()-5)*8-(8-$A29),结果导入!$FN:$FU,8,0),"")=$A29&amp;":","",$A29&amp;":"&amp;VLOOKUP((INT((ROW()-5)/9)*9+4+COLUMN()-5)*8-(8-$A29),结果导入!$FN:$FU,8,0))))),IF($U$3="第九场",IF(OR($H$35="",$H$35="请选择版本"),"",IF($H$35="打印版",IFERROR(VLOOKUP((INT((ROW()-5)/9)*9+4+COLUMN()-5)*8-(8-$A29),结果导入!$GN:$GU,8,0),""),IF($H$35="导入版",IF($A29&amp;":"&amp;IFERROR(VLOOKUP((INT((ROW()-5)/9)*9+4+COLUMN()-5)*8-(8-$A29),结果导入!$GN:$GU,8,0),"")=$A29&amp;":","",$A29&amp;":"&amp;VLOOKUP((INT((ROW()-5)/9)*9+4+COLUMN()-5)*8-(8-$A29),结果导入!$GN:$GU,8,0)))))))))))))))</f>
        <v/>
      </c>
      <c r="C29" s="52" t="str">
        <f ca="1">IF($U$3="","",IF($U$3="第一场",IF(OR($H$35="",$H$35="请选择版本"),"",IF($H$35="打印版",IFERROR(VLOOKUP((INT((ROW()-5)/9)*9+4+COLUMN()-5)*8-(8-$A29),选手操作!$Q:$R,2,0),""),IF($H$35="导入版",IF($A29&amp;":"&amp;IFERROR(VLOOKUP((INT((ROW()-5)/9)*9+4+COLUMN()-5)*8-(8-$A29),选手操作!$Q:$R,2,0),"")=$A29&amp;":","",$A29&amp;":"&amp;VLOOKUP((INT((ROW()-5)/9)*9+4+COLUMN()-5)*8-(8-$A29),选手操作!$Q:$R,2,0))))),IF($U$3="第二场",IF(OR($H$35="",$H$35="请选择版本"),"",IF($H$35="打印版",IFERROR(VLOOKUP((INT((ROW()-5)/9)*9+4+COLUMN()-5)*8-(8-$A29),结果导入!$N:$U,8,0),""),IF($H$35="导入版",IF($A29&amp;":"&amp;IFERROR(VLOOKUP((INT((ROW()-5)/9)*9+4+COLUMN()-5)*8-(8-$A29),结果导入!$N:$U,8,0),"")=$A29&amp;":","",$A29&amp;":"&amp;VLOOKUP((INT((ROW()-5)/9)*9+4+COLUMN()-5)*8-(8-$A29),结果导入!$N:$U,8,0))))),IF($U$3="第三场",IF(OR($H$35="",$H$35="请选择版本"),"",IF($H$35="打印版",IFERROR(VLOOKUP((INT((ROW()-5)/9)*9+4+COLUMN()-5)*8-(8-$A29),结果导入!$AN:$AU,8,0),""),IF($H$35="导入版",IF($A29&amp;":"&amp;IFERROR(VLOOKUP((INT((ROW()-5)/9)*9+4+COLUMN()-5)*8-(8-$A29),结果导入!$AN:$AU,8,0),"")=$A29&amp;":","",$A29&amp;":"&amp;VLOOKUP((INT((ROW()-5)/9)*9+4+COLUMN()-5)*8-(8-$A29),结果导入!$AN:$AU,8,0))))),IF($U$3="第四场",IF(OR($H$35="",$H$35="请选择版本"),"",IF($H$35="打印版",IFERROR(VLOOKUP((INT((ROW()-5)/9)*9+4+COLUMN()-5)*8-(8-$A29),结果导入!$BN:$BU,8,0),""),IF($H$35="导入版",IF($A29&amp;":"&amp;IFERROR(VLOOKUP((INT((ROW()-5)/9)*9+4+COLUMN()-5)*8-(8-$A29),结果导入!$BN:$BU,8,0),"")=$A29&amp;":","",$A29&amp;":"&amp;VLOOKUP((INT((ROW()-5)/9)*9+4+COLUMN()-5)*8-(8-$A29),结果导入!$BN:$BU,8,0))))),IF($U$3="第五场",IF(OR($H$35="",$H$35="请选择版本"),"",IF($H$35="打印版",IFERROR(VLOOKUP((INT((ROW()-5)/9)*9+4+COLUMN()-5)*8-(8-$A29),结果导入!$CN:$CU,8,0),""),IF($H$35="导入版",IF($A29&amp;":"&amp;IFERROR(VLOOKUP((INT((ROW()-5)/9)*9+4+COLUMN()-5)*8-(8-$A29),结果导入!$CN:$CU,8,0),"")=$A29&amp;":","",$A29&amp;":"&amp;VLOOKUP((INT((ROW()-5)/9)*9+4+COLUMN()-5)*8-(8-$A29),结果导入!$CN:$CU,8,0))))),IF($U$3="第六场",IF(OR($H$35="",$H$35="请选择版本"),"",IF($H$35="打印版",IFERROR(VLOOKUP((INT((ROW()-5)/9)*9+4+COLUMN()-5)*8-(8-$A29),结果导入!$DN:$DU,8,0),""),IF($H$35="导入版",IF($A29&amp;":"&amp;IFERROR(VLOOKUP((INT((ROW()-5)/9)*9+4+COLUMN()-5)*8-(8-$A29),结果导入!$DN:$DU,8,0),"")=$A29&amp;":","",$A29&amp;":"&amp;VLOOKUP((INT((ROW()-5)/9)*9+4+COLUMN()-5)*8-(8-$A29),结果导入!$DN:$DU,8,0))))),IF($U$3="第七场",IF(OR($H$35="",$H$35="请选择版本"),"",IF($H$35="打印版",IFERROR(VLOOKUP((INT((ROW()-5)/9)*9+4+COLUMN()-5)*8-(8-$A29),结果导入!$EN:$EU,8,0),""),IF($H$35="导入版",IF($A29&amp;":"&amp;IFERROR(VLOOKUP((INT((ROW()-5)/9)*9+4+COLUMN()-5)*8-(8-$A29),结果导入!$EN:$EU,8,0),"")=$A29&amp;":","",$A29&amp;":"&amp;VLOOKUP((INT((ROW()-5)/9)*9+4+COLUMN()-5)*8-(8-$A29),结果导入!$EN:$EU,8,0))))),IF($U$3="第八场",IF(OR($H$35="",$H$35="请选择版本"),"",IF($H$35="打印版",IFERROR(VLOOKUP((INT((ROW()-5)/9)*9+4+COLUMN()-5)*8-(8-$A29),结果导入!$FN:$FU,8,0),""),IF($H$35="导入版",IF($A29&amp;":"&amp;IFERROR(VLOOKUP((INT((ROW()-5)/9)*9+4+COLUMN()-5)*8-(8-$A29),结果导入!$FN:$FU,8,0),"")=$A29&amp;":","",$A29&amp;":"&amp;VLOOKUP((INT((ROW()-5)/9)*9+4+COLUMN()-5)*8-(8-$A29),结果导入!$FN:$FU,8,0))))),IF($U$3="第九场",IF(OR($H$35="",$H$35="请选择版本"),"",IF($H$35="打印版",IFERROR(VLOOKUP((INT((ROW()-5)/9)*9+4+COLUMN()-5)*8-(8-$A29),结果导入!$GN:$GU,8,0),""),IF($H$35="导入版",IF($A29&amp;":"&amp;IFERROR(VLOOKUP((INT((ROW()-5)/9)*9+4+COLUMN()-5)*8-(8-$A29),结果导入!$GN:$GU,8,0),"")=$A29&amp;":","",$A29&amp;":"&amp;VLOOKUP((INT((ROW()-5)/9)*9+4+COLUMN()-5)*8-(8-$A29),结果导入!$GN:$GU,8,0)))))))))))))))</f>
        <v/>
      </c>
      <c r="D29" s="52" t="str">
        <f ca="1">IF($U$3="","",IF($U$3="第一场",IF(OR($H$35="",$H$35="请选择版本"),"",IF($H$35="打印版",IFERROR(VLOOKUP((INT((ROW()-5)/9)*9+4+COLUMN()-5)*8-(8-$A29),选手操作!$Q:$R,2,0),""),IF($H$35="导入版",IF($A29&amp;":"&amp;IFERROR(VLOOKUP((INT((ROW()-5)/9)*9+4+COLUMN()-5)*8-(8-$A29),选手操作!$Q:$R,2,0),"")=$A29&amp;":","",$A29&amp;":"&amp;VLOOKUP((INT((ROW()-5)/9)*9+4+COLUMN()-5)*8-(8-$A29),选手操作!$Q:$R,2,0))))),IF($U$3="第二场",IF(OR($H$35="",$H$35="请选择版本"),"",IF($H$35="打印版",IFERROR(VLOOKUP((INT((ROW()-5)/9)*9+4+COLUMN()-5)*8-(8-$A29),结果导入!$N:$U,8,0),""),IF($H$35="导入版",IF($A29&amp;":"&amp;IFERROR(VLOOKUP((INT((ROW()-5)/9)*9+4+COLUMN()-5)*8-(8-$A29),结果导入!$N:$U,8,0),"")=$A29&amp;":","",$A29&amp;":"&amp;VLOOKUP((INT((ROW()-5)/9)*9+4+COLUMN()-5)*8-(8-$A29),结果导入!$N:$U,8,0))))),IF($U$3="第三场",IF(OR($H$35="",$H$35="请选择版本"),"",IF($H$35="打印版",IFERROR(VLOOKUP((INT((ROW()-5)/9)*9+4+COLUMN()-5)*8-(8-$A29),结果导入!$AN:$AU,8,0),""),IF($H$35="导入版",IF($A29&amp;":"&amp;IFERROR(VLOOKUP((INT((ROW()-5)/9)*9+4+COLUMN()-5)*8-(8-$A29),结果导入!$AN:$AU,8,0),"")=$A29&amp;":","",$A29&amp;":"&amp;VLOOKUP((INT((ROW()-5)/9)*9+4+COLUMN()-5)*8-(8-$A29),结果导入!$AN:$AU,8,0))))),IF($U$3="第四场",IF(OR($H$35="",$H$35="请选择版本"),"",IF($H$35="打印版",IFERROR(VLOOKUP((INT((ROW()-5)/9)*9+4+COLUMN()-5)*8-(8-$A29),结果导入!$BN:$BU,8,0),""),IF($H$35="导入版",IF($A29&amp;":"&amp;IFERROR(VLOOKUP((INT((ROW()-5)/9)*9+4+COLUMN()-5)*8-(8-$A29),结果导入!$BN:$BU,8,0),"")=$A29&amp;":","",$A29&amp;":"&amp;VLOOKUP((INT((ROW()-5)/9)*9+4+COLUMN()-5)*8-(8-$A29),结果导入!$BN:$BU,8,0))))),IF($U$3="第五场",IF(OR($H$35="",$H$35="请选择版本"),"",IF($H$35="打印版",IFERROR(VLOOKUP((INT((ROW()-5)/9)*9+4+COLUMN()-5)*8-(8-$A29),结果导入!$CN:$CU,8,0),""),IF($H$35="导入版",IF($A29&amp;":"&amp;IFERROR(VLOOKUP((INT((ROW()-5)/9)*9+4+COLUMN()-5)*8-(8-$A29),结果导入!$CN:$CU,8,0),"")=$A29&amp;":","",$A29&amp;":"&amp;VLOOKUP((INT((ROW()-5)/9)*9+4+COLUMN()-5)*8-(8-$A29),结果导入!$CN:$CU,8,0))))),IF($U$3="第六场",IF(OR($H$35="",$H$35="请选择版本"),"",IF($H$35="打印版",IFERROR(VLOOKUP((INT((ROW()-5)/9)*9+4+COLUMN()-5)*8-(8-$A29),结果导入!$DN:$DU,8,0),""),IF($H$35="导入版",IF($A29&amp;":"&amp;IFERROR(VLOOKUP((INT((ROW()-5)/9)*9+4+COLUMN()-5)*8-(8-$A29),结果导入!$DN:$DU,8,0),"")=$A29&amp;":","",$A29&amp;":"&amp;VLOOKUP((INT((ROW()-5)/9)*9+4+COLUMN()-5)*8-(8-$A29),结果导入!$DN:$DU,8,0))))),IF($U$3="第七场",IF(OR($H$35="",$H$35="请选择版本"),"",IF($H$35="打印版",IFERROR(VLOOKUP((INT((ROW()-5)/9)*9+4+COLUMN()-5)*8-(8-$A29),结果导入!$EN:$EU,8,0),""),IF($H$35="导入版",IF($A29&amp;":"&amp;IFERROR(VLOOKUP((INT((ROW()-5)/9)*9+4+COLUMN()-5)*8-(8-$A29),结果导入!$EN:$EU,8,0),"")=$A29&amp;":","",$A29&amp;":"&amp;VLOOKUP((INT((ROW()-5)/9)*9+4+COLUMN()-5)*8-(8-$A29),结果导入!$EN:$EU,8,0))))),IF($U$3="第八场",IF(OR($H$35="",$H$35="请选择版本"),"",IF($H$35="打印版",IFERROR(VLOOKUP((INT((ROW()-5)/9)*9+4+COLUMN()-5)*8-(8-$A29),结果导入!$FN:$FU,8,0),""),IF($H$35="导入版",IF($A29&amp;":"&amp;IFERROR(VLOOKUP((INT((ROW()-5)/9)*9+4+COLUMN()-5)*8-(8-$A29),结果导入!$FN:$FU,8,0),"")=$A29&amp;":","",$A29&amp;":"&amp;VLOOKUP((INT((ROW()-5)/9)*9+4+COLUMN()-5)*8-(8-$A29),结果导入!$FN:$FU,8,0))))),IF($U$3="第九场",IF(OR($H$35="",$H$35="请选择版本"),"",IF($H$35="打印版",IFERROR(VLOOKUP((INT((ROW()-5)/9)*9+4+COLUMN()-5)*8-(8-$A29),结果导入!$GN:$GU,8,0),""),IF($H$35="导入版",IF($A29&amp;":"&amp;IFERROR(VLOOKUP((INT((ROW()-5)/9)*9+4+COLUMN()-5)*8-(8-$A29),结果导入!$GN:$GU,8,0),"")=$A29&amp;":","",$A29&amp;":"&amp;VLOOKUP((INT((ROW()-5)/9)*9+4+COLUMN()-5)*8-(8-$A29),结果导入!$GN:$GU,8,0)))))))))))))))</f>
        <v/>
      </c>
      <c r="E29" s="52" t="str">
        <f ca="1">IF($U$3="","",IF($U$3="第一场",IF(OR($H$35="",$H$35="请选择版本"),"",IF($H$35="打印版",IFERROR(VLOOKUP((INT((ROW()-5)/9)*9+4+COLUMN()-5)*8-(8-$A29),选手操作!$Q:$R,2,0),""),IF($H$35="导入版",IF($A29&amp;":"&amp;IFERROR(VLOOKUP((INT((ROW()-5)/9)*9+4+COLUMN()-5)*8-(8-$A29),选手操作!$Q:$R,2,0),"")=$A29&amp;":","",$A29&amp;":"&amp;VLOOKUP((INT((ROW()-5)/9)*9+4+COLUMN()-5)*8-(8-$A29),选手操作!$Q:$R,2,0))))),IF($U$3="第二场",IF(OR($H$35="",$H$35="请选择版本"),"",IF($H$35="打印版",IFERROR(VLOOKUP((INT((ROW()-5)/9)*9+4+COLUMN()-5)*8-(8-$A29),结果导入!$N:$U,8,0),""),IF($H$35="导入版",IF($A29&amp;":"&amp;IFERROR(VLOOKUP((INT((ROW()-5)/9)*9+4+COLUMN()-5)*8-(8-$A29),结果导入!$N:$U,8,0),"")=$A29&amp;":","",$A29&amp;":"&amp;VLOOKUP((INT((ROW()-5)/9)*9+4+COLUMN()-5)*8-(8-$A29),结果导入!$N:$U,8,0))))),IF($U$3="第三场",IF(OR($H$35="",$H$35="请选择版本"),"",IF($H$35="打印版",IFERROR(VLOOKUP((INT((ROW()-5)/9)*9+4+COLUMN()-5)*8-(8-$A29),结果导入!$AN:$AU,8,0),""),IF($H$35="导入版",IF($A29&amp;":"&amp;IFERROR(VLOOKUP((INT((ROW()-5)/9)*9+4+COLUMN()-5)*8-(8-$A29),结果导入!$AN:$AU,8,0),"")=$A29&amp;":","",$A29&amp;":"&amp;VLOOKUP((INT((ROW()-5)/9)*9+4+COLUMN()-5)*8-(8-$A29),结果导入!$AN:$AU,8,0))))),IF($U$3="第四场",IF(OR($H$35="",$H$35="请选择版本"),"",IF($H$35="打印版",IFERROR(VLOOKUP((INT((ROW()-5)/9)*9+4+COLUMN()-5)*8-(8-$A29),结果导入!$BN:$BU,8,0),""),IF($H$35="导入版",IF($A29&amp;":"&amp;IFERROR(VLOOKUP((INT((ROW()-5)/9)*9+4+COLUMN()-5)*8-(8-$A29),结果导入!$BN:$BU,8,0),"")=$A29&amp;":","",$A29&amp;":"&amp;VLOOKUP((INT((ROW()-5)/9)*9+4+COLUMN()-5)*8-(8-$A29),结果导入!$BN:$BU,8,0))))),IF($U$3="第五场",IF(OR($H$35="",$H$35="请选择版本"),"",IF($H$35="打印版",IFERROR(VLOOKUP((INT((ROW()-5)/9)*9+4+COLUMN()-5)*8-(8-$A29),结果导入!$CN:$CU,8,0),""),IF($H$35="导入版",IF($A29&amp;":"&amp;IFERROR(VLOOKUP((INT((ROW()-5)/9)*9+4+COLUMN()-5)*8-(8-$A29),结果导入!$CN:$CU,8,0),"")=$A29&amp;":","",$A29&amp;":"&amp;VLOOKUP((INT((ROW()-5)/9)*9+4+COLUMN()-5)*8-(8-$A29),结果导入!$CN:$CU,8,0))))),IF($U$3="第六场",IF(OR($H$35="",$H$35="请选择版本"),"",IF($H$35="打印版",IFERROR(VLOOKUP((INT((ROW()-5)/9)*9+4+COLUMN()-5)*8-(8-$A29),结果导入!$DN:$DU,8,0),""),IF($H$35="导入版",IF($A29&amp;":"&amp;IFERROR(VLOOKUP((INT((ROW()-5)/9)*9+4+COLUMN()-5)*8-(8-$A29),结果导入!$DN:$DU,8,0),"")=$A29&amp;":","",$A29&amp;":"&amp;VLOOKUP((INT((ROW()-5)/9)*9+4+COLUMN()-5)*8-(8-$A29),结果导入!$DN:$DU,8,0))))),IF($U$3="第七场",IF(OR($H$35="",$H$35="请选择版本"),"",IF($H$35="打印版",IFERROR(VLOOKUP((INT((ROW()-5)/9)*9+4+COLUMN()-5)*8-(8-$A29),结果导入!$EN:$EU,8,0),""),IF($H$35="导入版",IF($A29&amp;":"&amp;IFERROR(VLOOKUP((INT((ROW()-5)/9)*9+4+COLUMN()-5)*8-(8-$A29),结果导入!$EN:$EU,8,0),"")=$A29&amp;":","",$A29&amp;":"&amp;VLOOKUP((INT((ROW()-5)/9)*9+4+COLUMN()-5)*8-(8-$A29),结果导入!$EN:$EU,8,0))))),IF($U$3="第八场",IF(OR($H$35="",$H$35="请选择版本"),"",IF($H$35="打印版",IFERROR(VLOOKUP((INT((ROW()-5)/9)*9+4+COLUMN()-5)*8-(8-$A29),结果导入!$FN:$FU,8,0),""),IF($H$35="导入版",IF($A29&amp;":"&amp;IFERROR(VLOOKUP((INT((ROW()-5)/9)*9+4+COLUMN()-5)*8-(8-$A29),结果导入!$FN:$FU,8,0),"")=$A29&amp;":","",$A29&amp;":"&amp;VLOOKUP((INT((ROW()-5)/9)*9+4+COLUMN()-5)*8-(8-$A29),结果导入!$FN:$FU,8,0))))),IF($U$3="第九场",IF(OR($H$35="",$H$35="请选择版本"),"",IF($H$35="打印版",IFERROR(VLOOKUP((INT((ROW()-5)/9)*9+4+COLUMN()-5)*8-(8-$A29),结果导入!$GN:$GU,8,0),""),IF($H$35="导入版",IF($A29&amp;":"&amp;IFERROR(VLOOKUP((INT((ROW()-5)/9)*9+4+COLUMN()-5)*8-(8-$A29),结果导入!$GN:$GU,8,0),"")=$A29&amp;":","",$A29&amp;":"&amp;VLOOKUP((INT((ROW()-5)/9)*9+4+COLUMN()-5)*8-(8-$A29),结果导入!$GN:$GU,8,0)))))))))))))))</f>
        <v/>
      </c>
      <c r="F29" s="52" t="str">
        <f ca="1">IF($U$3="","",IF($U$3="第一场",IF(OR($H$35="",$H$35="请选择版本"),"",IF($H$35="打印版",IFERROR(VLOOKUP((INT((ROW()-5)/9)*9+4+COLUMN()-5)*8-(8-$A29),选手操作!$Q:$R,2,0),""),IF($H$35="导入版",IF($A29&amp;":"&amp;IFERROR(VLOOKUP((INT((ROW()-5)/9)*9+4+COLUMN()-5)*8-(8-$A29),选手操作!$Q:$R,2,0),"")=$A29&amp;":","",$A29&amp;":"&amp;VLOOKUP((INT((ROW()-5)/9)*9+4+COLUMN()-5)*8-(8-$A29),选手操作!$Q:$R,2,0))))),IF($U$3="第二场",IF(OR($H$35="",$H$35="请选择版本"),"",IF($H$35="打印版",IFERROR(VLOOKUP((INT((ROW()-5)/9)*9+4+COLUMN()-5)*8-(8-$A29),结果导入!$N:$U,8,0),""),IF($H$35="导入版",IF($A29&amp;":"&amp;IFERROR(VLOOKUP((INT((ROW()-5)/9)*9+4+COLUMN()-5)*8-(8-$A29),结果导入!$N:$U,8,0),"")=$A29&amp;":","",$A29&amp;":"&amp;VLOOKUP((INT((ROW()-5)/9)*9+4+COLUMN()-5)*8-(8-$A29),结果导入!$N:$U,8,0))))),IF($U$3="第三场",IF(OR($H$35="",$H$35="请选择版本"),"",IF($H$35="打印版",IFERROR(VLOOKUP((INT((ROW()-5)/9)*9+4+COLUMN()-5)*8-(8-$A29),结果导入!$AN:$AU,8,0),""),IF($H$35="导入版",IF($A29&amp;":"&amp;IFERROR(VLOOKUP((INT((ROW()-5)/9)*9+4+COLUMN()-5)*8-(8-$A29),结果导入!$AN:$AU,8,0),"")=$A29&amp;":","",$A29&amp;":"&amp;VLOOKUP((INT((ROW()-5)/9)*9+4+COLUMN()-5)*8-(8-$A29),结果导入!$AN:$AU,8,0))))),IF($U$3="第四场",IF(OR($H$35="",$H$35="请选择版本"),"",IF($H$35="打印版",IFERROR(VLOOKUP((INT((ROW()-5)/9)*9+4+COLUMN()-5)*8-(8-$A29),结果导入!$BN:$BU,8,0),""),IF($H$35="导入版",IF($A29&amp;":"&amp;IFERROR(VLOOKUP((INT((ROW()-5)/9)*9+4+COLUMN()-5)*8-(8-$A29),结果导入!$BN:$BU,8,0),"")=$A29&amp;":","",$A29&amp;":"&amp;VLOOKUP((INT((ROW()-5)/9)*9+4+COLUMN()-5)*8-(8-$A29),结果导入!$BN:$BU,8,0))))),IF($U$3="第五场",IF(OR($H$35="",$H$35="请选择版本"),"",IF($H$35="打印版",IFERROR(VLOOKUP((INT((ROW()-5)/9)*9+4+COLUMN()-5)*8-(8-$A29),结果导入!$CN:$CU,8,0),""),IF($H$35="导入版",IF($A29&amp;":"&amp;IFERROR(VLOOKUP((INT((ROW()-5)/9)*9+4+COLUMN()-5)*8-(8-$A29),结果导入!$CN:$CU,8,0),"")=$A29&amp;":","",$A29&amp;":"&amp;VLOOKUP((INT((ROW()-5)/9)*9+4+COLUMN()-5)*8-(8-$A29),结果导入!$CN:$CU,8,0))))),IF($U$3="第六场",IF(OR($H$35="",$H$35="请选择版本"),"",IF($H$35="打印版",IFERROR(VLOOKUP((INT((ROW()-5)/9)*9+4+COLUMN()-5)*8-(8-$A29),结果导入!$DN:$DU,8,0),""),IF($H$35="导入版",IF($A29&amp;":"&amp;IFERROR(VLOOKUP((INT((ROW()-5)/9)*9+4+COLUMN()-5)*8-(8-$A29),结果导入!$DN:$DU,8,0),"")=$A29&amp;":","",$A29&amp;":"&amp;VLOOKUP((INT((ROW()-5)/9)*9+4+COLUMN()-5)*8-(8-$A29),结果导入!$DN:$DU,8,0))))),IF($U$3="第七场",IF(OR($H$35="",$H$35="请选择版本"),"",IF($H$35="打印版",IFERROR(VLOOKUP((INT((ROW()-5)/9)*9+4+COLUMN()-5)*8-(8-$A29),结果导入!$EN:$EU,8,0),""),IF($H$35="导入版",IF($A29&amp;":"&amp;IFERROR(VLOOKUP((INT((ROW()-5)/9)*9+4+COLUMN()-5)*8-(8-$A29),结果导入!$EN:$EU,8,0),"")=$A29&amp;":","",$A29&amp;":"&amp;VLOOKUP((INT((ROW()-5)/9)*9+4+COLUMN()-5)*8-(8-$A29),结果导入!$EN:$EU,8,0))))),IF($U$3="第八场",IF(OR($H$35="",$H$35="请选择版本"),"",IF($H$35="打印版",IFERROR(VLOOKUP((INT((ROW()-5)/9)*9+4+COLUMN()-5)*8-(8-$A29),结果导入!$FN:$FU,8,0),""),IF($H$35="导入版",IF($A29&amp;":"&amp;IFERROR(VLOOKUP((INT((ROW()-5)/9)*9+4+COLUMN()-5)*8-(8-$A29),结果导入!$FN:$FU,8,0),"")=$A29&amp;":","",$A29&amp;":"&amp;VLOOKUP((INT((ROW()-5)/9)*9+4+COLUMN()-5)*8-(8-$A29),结果导入!$FN:$FU,8,0))))),IF($U$3="第九场",IF(OR($H$35="",$H$35="请选择版本"),"",IF($H$35="打印版",IFERROR(VLOOKUP((INT((ROW()-5)/9)*9+4+COLUMN()-5)*8-(8-$A29),结果导入!$GN:$GU,8,0),""),IF($H$35="导入版",IF($A29&amp;":"&amp;IFERROR(VLOOKUP((INT((ROW()-5)/9)*9+4+COLUMN()-5)*8-(8-$A29),结果导入!$GN:$GU,8,0),"")=$A29&amp;":","",$A29&amp;":"&amp;VLOOKUP((INT((ROW()-5)/9)*9+4+COLUMN()-5)*8-(8-$A29),结果导入!$GN:$GU,8,0)))))))))))))))</f>
        <v/>
      </c>
      <c r="G29" s="52" t="str">
        <f ca="1">IF($U$3="","",IF($U$3="第一场",IF(OR($H$35="",$H$35="请选择版本"),"",IF($H$35="打印版",IFERROR(VLOOKUP((INT((ROW()-5)/9)*9+4+COLUMN()-5)*8-(8-$A29),选手操作!$Q:$R,2,0),""),IF($H$35="导入版",IF($A29&amp;":"&amp;IFERROR(VLOOKUP((INT((ROW()-5)/9)*9+4+COLUMN()-5)*8-(8-$A29),选手操作!$Q:$R,2,0),"")=$A29&amp;":","",$A29&amp;":"&amp;VLOOKUP((INT((ROW()-5)/9)*9+4+COLUMN()-5)*8-(8-$A29),选手操作!$Q:$R,2,0))))),IF($U$3="第二场",IF(OR($H$35="",$H$35="请选择版本"),"",IF($H$35="打印版",IFERROR(VLOOKUP((INT((ROW()-5)/9)*9+4+COLUMN()-5)*8-(8-$A29),结果导入!$N:$U,8,0),""),IF($H$35="导入版",IF($A29&amp;":"&amp;IFERROR(VLOOKUP((INT((ROW()-5)/9)*9+4+COLUMN()-5)*8-(8-$A29),结果导入!$N:$U,8,0),"")=$A29&amp;":","",$A29&amp;":"&amp;VLOOKUP((INT((ROW()-5)/9)*9+4+COLUMN()-5)*8-(8-$A29),结果导入!$N:$U,8,0))))),IF($U$3="第三场",IF(OR($H$35="",$H$35="请选择版本"),"",IF($H$35="打印版",IFERROR(VLOOKUP((INT((ROW()-5)/9)*9+4+COLUMN()-5)*8-(8-$A29),结果导入!$AN:$AU,8,0),""),IF($H$35="导入版",IF($A29&amp;":"&amp;IFERROR(VLOOKUP((INT((ROW()-5)/9)*9+4+COLUMN()-5)*8-(8-$A29),结果导入!$AN:$AU,8,0),"")=$A29&amp;":","",$A29&amp;":"&amp;VLOOKUP((INT((ROW()-5)/9)*9+4+COLUMN()-5)*8-(8-$A29),结果导入!$AN:$AU,8,0))))),IF($U$3="第四场",IF(OR($H$35="",$H$35="请选择版本"),"",IF($H$35="打印版",IFERROR(VLOOKUP((INT((ROW()-5)/9)*9+4+COLUMN()-5)*8-(8-$A29),结果导入!$BN:$BU,8,0),""),IF($H$35="导入版",IF($A29&amp;":"&amp;IFERROR(VLOOKUP((INT((ROW()-5)/9)*9+4+COLUMN()-5)*8-(8-$A29),结果导入!$BN:$BU,8,0),"")=$A29&amp;":","",$A29&amp;":"&amp;VLOOKUP((INT((ROW()-5)/9)*9+4+COLUMN()-5)*8-(8-$A29),结果导入!$BN:$BU,8,0))))),IF($U$3="第五场",IF(OR($H$35="",$H$35="请选择版本"),"",IF($H$35="打印版",IFERROR(VLOOKUP((INT((ROW()-5)/9)*9+4+COLUMN()-5)*8-(8-$A29),结果导入!$CN:$CU,8,0),""),IF($H$35="导入版",IF($A29&amp;":"&amp;IFERROR(VLOOKUP((INT((ROW()-5)/9)*9+4+COLUMN()-5)*8-(8-$A29),结果导入!$CN:$CU,8,0),"")=$A29&amp;":","",$A29&amp;":"&amp;VLOOKUP((INT((ROW()-5)/9)*9+4+COLUMN()-5)*8-(8-$A29),结果导入!$CN:$CU,8,0))))),IF($U$3="第六场",IF(OR($H$35="",$H$35="请选择版本"),"",IF($H$35="打印版",IFERROR(VLOOKUP((INT((ROW()-5)/9)*9+4+COLUMN()-5)*8-(8-$A29),结果导入!$DN:$DU,8,0),""),IF($H$35="导入版",IF($A29&amp;":"&amp;IFERROR(VLOOKUP((INT((ROW()-5)/9)*9+4+COLUMN()-5)*8-(8-$A29),结果导入!$DN:$DU,8,0),"")=$A29&amp;":","",$A29&amp;":"&amp;VLOOKUP((INT((ROW()-5)/9)*9+4+COLUMN()-5)*8-(8-$A29),结果导入!$DN:$DU,8,0))))),IF($U$3="第七场",IF(OR($H$35="",$H$35="请选择版本"),"",IF($H$35="打印版",IFERROR(VLOOKUP((INT((ROW()-5)/9)*9+4+COLUMN()-5)*8-(8-$A29),结果导入!$EN:$EU,8,0),""),IF($H$35="导入版",IF($A29&amp;":"&amp;IFERROR(VLOOKUP((INT((ROW()-5)/9)*9+4+COLUMN()-5)*8-(8-$A29),结果导入!$EN:$EU,8,0),"")=$A29&amp;":","",$A29&amp;":"&amp;VLOOKUP((INT((ROW()-5)/9)*9+4+COLUMN()-5)*8-(8-$A29),结果导入!$EN:$EU,8,0))))),IF($U$3="第八场",IF(OR($H$35="",$H$35="请选择版本"),"",IF($H$35="打印版",IFERROR(VLOOKUP((INT((ROW()-5)/9)*9+4+COLUMN()-5)*8-(8-$A29),结果导入!$FN:$FU,8,0),""),IF($H$35="导入版",IF($A29&amp;":"&amp;IFERROR(VLOOKUP((INT((ROW()-5)/9)*9+4+COLUMN()-5)*8-(8-$A29),结果导入!$FN:$FU,8,0),"")=$A29&amp;":","",$A29&amp;":"&amp;VLOOKUP((INT((ROW()-5)/9)*9+4+COLUMN()-5)*8-(8-$A29),结果导入!$FN:$FU,8,0))))),IF($U$3="第九场",IF(OR($H$35="",$H$35="请选择版本"),"",IF($H$35="打印版",IFERROR(VLOOKUP((INT((ROW()-5)/9)*9+4+COLUMN()-5)*8-(8-$A29),结果导入!$GN:$GU,8,0),""),IF($H$35="导入版",IF($A29&amp;":"&amp;IFERROR(VLOOKUP((INT((ROW()-5)/9)*9+4+COLUMN()-5)*8-(8-$A29),结果导入!$GN:$GU,8,0),"")=$A29&amp;":","",$A29&amp;":"&amp;VLOOKUP((INT((ROW()-5)/9)*9+4+COLUMN()-5)*8-(8-$A29),结果导入!$GN:$GU,8,0)))))))))))))))</f>
        <v/>
      </c>
      <c r="H29" s="52" t="str">
        <f ca="1">IF($U$3="","",IF($U$3="第一场",IF(OR($H$35="",$H$35="请选择版本"),"",IF($H$35="打印版",IFERROR(VLOOKUP((INT((ROW()-5)/9)*9+4+COLUMN()-5)*8-(8-$A29),选手操作!$Q:$R,2,0),""),IF($H$35="导入版",IF($A29&amp;":"&amp;IFERROR(VLOOKUP((INT((ROW()-5)/9)*9+4+COLUMN()-5)*8-(8-$A29),选手操作!$Q:$R,2,0),"")=$A29&amp;":","",$A29&amp;":"&amp;VLOOKUP((INT((ROW()-5)/9)*9+4+COLUMN()-5)*8-(8-$A29),选手操作!$Q:$R,2,0))))),IF($U$3="第二场",IF(OR($H$35="",$H$35="请选择版本"),"",IF($H$35="打印版",IFERROR(VLOOKUP((INT((ROW()-5)/9)*9+4+COLUMN()-5)*8-(8-$A29),结果导入!$N:$U,8,0),""),IF($H$35="导入版",IF($A29&amp;":"&amp;IFERROR(VLOOKUP((INT((ROW()-5)/9)*9+4+COLUMN()-5)*8-(8-$A29),结果导入!$N:$U,8,0),"")=$A29&amp;":","",$A29&amp;":"&amp;VLOOKUP((INT((ROW()-5)/9)*9+4+COLUMN()-5)*8-(8-$A29),结果导入!$N:$U,8,0))))),IF($U$3="第三场",IF(OR($H$35="",$H$35="请选择版本"),"",IF($H$35="打印版",IFERROR(VLOOKUP((INT((ROW()-5)/9)*9+4+COLUMN()-5)*8-(8-$A29),结果导入!$AN:$AU,8,0),""),IF($H$35="导入版",IF($A29&amp;":"&amp;IFERROR(VLOOKUP((INT((ROW()-5)/9)*9+4+COLUMN()-5)*8-(8-$A29),结果导入!$AN:$AU,8,0),"")=$A29&amp;":","",$A29&amp;":"&amp;VLOOKUP((INT((ROW()-5)/9)*9+4+COLUMN()-5)*8-(8-$A29),结果导入!$AN:$AU,8,0))))),IF($U$3="第四场",IF(OR($H$35="",$H$35="请选择版本"),"",IF($H$35="打印版",IFERROR(VLOOKUP((INT((ROW()-5)/9)*9+4+COLUMN()-5)*8-(8-$A29),结果导入!$BN:$BU,8,0),""),IF($H$35="导入版",IF($A29&amp;":"&amp;IFERROR(VLOOKUP((INT((ROW()-5)/9)*9+4+COLUMN()-5)*8-(8-$A29),结果导入!$BN:$BU,8,0),"")=$A29&amp;":","",$A29&amp;":"&amp;VLOOKUP((INT((ROW()-5)/9)*9+4+COLUMN()-5)*8-(8-$A29),结果导入!$BN:$BU,8,0))))),IF($U$3="第五场",IF(OR($H$35="",$H$35="请选择版本"),"",IF($H$35="打印版",IFERROR(VLOOKUP((INT((ROW()-5)/9)*9+4+COLUMN()-5)*8-(8-$A29),结果导入!$CN:$CU,8,0),""),IF($H$35="导入版",IF($A29&amp;":"&amp;IFERROR(VLOOKUP((INT((ROW()-5)/9)*9+4+COLUMN()-5)*8-(8-$A29),结果导入!$CN:$CU,8,0),"")=$A29&amp;":","",$A29&amp;":"&amp;VLOOKUP((INT((ROW()-5)/9)*9+4+COLUMN()-5)*8-(8-$A29),结果导入!$CN:$CU,8,0))))),IF($U$3="第六场",IF(OR($H$35="",$H$35="请选择版本"),"",IF($H$35="打印版",IFERROR(VLOOKUP((INT((ROW()-5)/9)*9+4+COLUMN()-5)*8-(8-$A29),结果导入!$DN:$DU,8,0),""),IF($H$35="导入版",IF($A29&amp;":"&amp;IFERROR(VLOOKUP((INT((ROW()-5)/9)*9+4+COLUMN()-5)*8-(8-$A29),结果导入!$DN:$DU,8,0),"")=$A29&amp;":","",$A29&amp;":"&amp;VLOOKUP((INT((ROW()-5)/9)*9+4+COLUMN()-5)*8-(8-$A29),结果导入!$DN:$DU,8,0))))),IF($U$3="第七场",IF(OR($H$35="",$H$35="请选择版本"),"",IF($H$35="打印版",IFERROR(VLOOKUP((INT((ROW()-5)/9)*9+4+COLUMN()-5)*8-(8-$A29),结果导入!$EN:$EU,8,0),""),IF($H$35="导入版",IF($A29&amp;":"&amp;IFERROR(VLOOKUP((INT((ROW()-5)/9)*9+4+COLUMN()-5)*8-(8-$A29),结果导入!$EN:$EU,8,0),"")=$A29&amp;":","",$A29&amp;":"&amp;VLOOKUP((INT((ROW()-5)/9)*9+4+COLUMN()-5)*8-(8-$A29),结果导入!$EN:$EU,8,0))))),IF($U$3="第八场",IF(OR($H$35="",$H$35="请选择版本"),"",IF($H$35="打印版",IFERROR(VLOOKUP((INT((ROW()-5)/9)*9+4+COLUMN()-5)*8-(8-$A29),结果导入!$FN:$FU,8,0),""),IF($H$35="导入版",IF($A29&amp;":"&amp;IFERROR(VLOOKUP((INT((ROW()-5)/9)*9+4+COLUMN()-5)*8-(8-$A29),结果导入!$FN:$FU,8,0),"")=$A29&amp;":","",$A29&amp;":"&amp;VLOOKUP((INT((ROW()-5)/9)*9+4+COLUMN()-5)*8-(8-$A29),结果导入!$FN:$FU,8,0))))),IF($U$3="第九场",IF(OR($H$35="",$H$35="请选择版本"),"",IF($H$35="打印版",IFERROR(VLOOKUP((INT((ROW()-5)/9)*9+4+COLUMN()-5)*8-(8-$A29),结果导入!$GN:$GU,8,0),""),IF($H$35="导入版",IF($A29&amp;":"&amp;IFERROR(VLOOKUP((INT((ROW()-5)/9)*9+4+COLUMN()-5)*8-(8-$A29),结果导入!$GN:$GU,8,0),"")=$A29&amp;":","",$A29&amp;":"&amp;VLOOKUP((INT((ROW()-5)/9)*9+4+COLUMN()-5)*8-(8-$A29),结果导入!$GN:$GU,8,0)))))))))))))))</f>
        <v/>
      </c>
      <c r="I29" s="52" t="str">
        <f ca="1">IF($U$3="","",IF($U$3="第一场",IF(OR($H$35="",$H$35="请选择版本"),"",IF($H$35="打印版",IFERROR(VLOOKUP((INT((ROW()-5)/9)*9+4+COLUMN()-5)*8-(8-$A29),选手操作!$Q:$R,2,0),""),IF($H$35="导入版",IF($A29&amp;":"&amp;IFERROR(VLOOKUP((INT((ROW()-5)/9)*9+4+COLUMN()-5)*8-(8-$A29),选手操作!$Q:$R,2,0),"")=$A29&amp;":","",$A29&amp;":"&amp;VLOOKUP((INT((ROW()-5)/9)*9+4+COLUMN()-5)*8-(8-$A29),选手操作!$Q:$R,2,0))))),IF($U$3="第二场",IF(OR($H$35="",$H$35="请选择版本"),"",IF($H$35="打印版",IFERROR(VLOOKUP((INT((ROW()-5)/9)*9+4+COLUMN()-5)*8-(8-$A29),结果导入!$N:$U,8,0),""),IF($H$35="导入版",IF($A29&amp;":"&amp;IFERROR(VLOOKUP((INT((ROW()-5)/9)*9+4+COLUMN()-5)*8-(8-$A29),结果导入!$N:$U,8,0),"")=$A29&amp;":","",$A29&amp;":"&amp;VLOOKUP((INT((ROW()-5)/9)*9+4+COLUMN()-5)*8-(8-$A29),结果导入!$N:$U,8,0))))),IF($U$3="第三场",IF(OR($H$35="",$H$35="请选择版本"),"",IF($H$35="打印版",IFERROR(VLOOKUP((INT((ROW()-5)/9)*9+4+COLUMN()-5)*8-(8-$A29),结果导入!$AN:$AU,8,0),""),IF($H$35="导入版",IF($A29&amp;":"&amp;IFERROR(VLOOKUP((INT((ROW()-5)/9)*9+4+COLUMN()-5)*8-(8-$A29),结果导入!$AN:$AU,8,0),"")=$A29&amp;":","",$A29&amp;":"&amp;VLOOKUP((INT((ROW()-5)/9)*9+4+COLUMN()-5)*8-(8-$A29),结果导入!$AN:$AU,8,0))))),IF($U$3="第四场",IF(OR($H$35="",$H$35="请选择版本"),"",IF($H$35="打印版",IFERROR(VLOOKUP((INT((ROW()-5)/9)*9+4+COLUMN()-5)*8-(8-$A29),结果导入!$BN:$BU,8,0),""),IF($H$35="导入版",IF($A29&amp;":"&amp;IFERROR(VLOOKUP((INT((ROW()-5)/9)*9+4+COLUMN()-5)*8-(8-$A29),结果导入!$BN:$BU,8,0),"")=$A29&amp;":","",$A29&amp;":"&amp;VLOOKUP((INT((ROW()-5)/9)*9+4+COLUMN()-5)*8-(8-$A29),结果导入!$BN:$BU,8,0))))),IF($U$3="第五场",IF(OR($H$35="",$H$35="请选择版本"),"",IF($H$35="打印版",IFERROR(VLOOKUP((INT((ROW()-5)/9)*9+4+COLUMN()-5)*8-(8-$A29),结果导入!$CN:$CU,8,0),""),IF($H$35="导入版",IF($A29&amp;":"&amp;IFERROR(VLOOKUP((INT((ROW()-5)/9)*9+4+COLUMN()-5)*8-(8-$A29),结果导入!$CN:$CU,8,0),"")=$A29&amp;":","",$A29&amp;":"&amp;VLOOKUP((INT((ROW()-5)/9)*9+4+COLUMN()-5)*8-(8-$A29),结果导入!$CN:$CU,8,0))))),IF($U$3="第六场",IF(OR($H$35="",$H$35="请选择版本"),"",IF($H$35="打印版",IFERROR(VLOOKUP((INT((ROW()-5)/9)*9+4+COLUMN()-5)*8-(8-$A29),结果导入!$DN:$DU,8,0),""),IF($H$35="导入版",IF($A29&amp;":"&amp;IFERROR(VLOOKUP((INT((ROW()-5)/9)*9+4+COLUMN()-5)*8-(8-$A29),结果导入!$DN:$DU,8,0),"")=$A29&amp;":","",$A29&amp;":"&amp;VLOOKUP((INT((ROW()-5)/9)*9+4+COLUMN()-5)*8-(8-$A29),结果导入!$DN:$DU,8,0))))),IF($U$3="第七场",IF(OR($H$35="",$H$35="请选择版本"),"",IF($H$35="打印版",IFERROR(VLOOKUP((INT((ROW()-5)/9)*9+4+COLUMN()-5)*8-(8-$A29),结果导入!$EN:$EU,8,0),""),IF($H$35="导入版",IF($A29&amp;":"&amp;IFERROR(VLOOKUP((INT((ROW()-5)/9)*9+4+COLUMN()-5)*8-(8-$A29),结果导入!$EN:$EU,8,0),"")=$A29&amp;":","",$A29&amp;":"&amp;VLOOKUP((INT((ROW()-5)/9)*9+4+COLUMN()-5)*8-(8-$A29),结果导入!$EN:$EU,8,0))))),IF($U$3="第八场",IF(OR($H$35="",$H$35="请选择版本"),"",IF($H$35="打印版",IFERROR(VLOOKUP((INT((ROW()-5)/9)*9+4+COLUMN()-5)*8-(8-$A29),结果导入!$FN:$FU,8,0),""),IF($H$35="导入版",IF($A29&amp;":"&amp;IFERROR(VLOOKUP((INT((ROW()-5)/9)*9+4+COLUMN()-5)*8-(8-$A29),结果导入!$FN:$FU,8,0),"")=$A29&amp;":","",$A29&amp;":"&amp;VLOOKUP((INT((ROW()-5)/9)*9+4+COLUMN()-5)*8-(8-$A29),结果导入!$FN:$FU,8,0))))),IF($U$3="第九场",IF(OR($H$35="",$H$35="请选择版本"),"",IF($H$35="打印版",IFERROR(VLOOKUP((INT((ROW()-5)/9)*9+4+COLUMN()-5)*8-(8-$A29),结果导入!$GN:$GU,8,0),""),IF($H$35="导入版",IF($A29&amp;":"&amp;IFERROR(VLOOKUP((INT((ROW()-5)/9)*9+4+COLUMN()-5)*8-(8-$A29),结果导入!$GN:$GU,8,0),"")=$A29&amp;":","",$A29&amp;":"&amp;VLOOKUP((INT((ROW()-5)/9)*9+4+COLUMN()-5)*8-(8-$A29),结果导入!$GN:$GU,8,0)))))))))))))))</f>
        <v/>
      </c>
      <c r="J29" s="52" t="str">
        <f ca="1">IF($U$3="","",IF($U$3="第一场",IF(OR($H$35="",$H$35="请选择版本"),"",IF($H$35="打印版",IFERROR(VLOOKUP((INT((ROW()-5)/9)*9+4+COLUMN()-5)*8-(8-$A29),选手操作!$Q:$R,2,0),""),IF($H$35="导入版",IF($A29&amp;":"&amp;IFERROR(VLOOKUP((INT((ROW()-5)/9)*9+4+COLUMN()-5)*8-(8-$A29),选手操作!$Q:$R,2,0),"")=$A29&amp;":","",$A29&amp;":"&amp;VLOOKUP((INT((ROW()-5)/9)*9+4+COLUMN()-5)*8-(8-$A29),选手操作!$Q:$R,2,0))))),IF($U$3="第二场",IF(OR($H$35="",$H$35="请选择版本"),"",IF($H$35="打印版",IFERROR(VLOOKUP((INT((ROW()-5)/9)*9+4+COLUMN()-5)*8-(8-$A29),结果导入!$N:$U,8,0),""),IF($H$35="导入版",IF($A29&amp;":"&amp;IFERROR(VLOOKUP((INT((ROW()-5)/9)*9+4+COLUMN()-5)*8-(8-$A29),结果导入!$N:$U,8,0),"")=$A29&amp;":","",$A29&amp;":"&amp;VLOOKUP((INT((ROW()-5)/9)*9+4+COLUMN()-5)*8-(8-$A29),结果导入!$N:$U,8,0))))),IF($U$3="第三场",IF(OR($H$35="",$H$35="请选择版本"),"",IF($H$35="打印版",IFERROR(VLOOKUP((INT((ROW()-5)/9)*9+4+COLUMN()-5)*8-(8-$A29),结果导入!$AN:$AU,8,0),""),IF($H$35="导入版",IF($A29&amp;":"&amp;IFERROR(VLOOKUP((INT((ROW()-5)/9)*9+4+COLUMN()-5)*8-(8-$A29),结果导入!$AN:$AU,8,0),"")=$A29&amp;":","",$A29&amp;":"&amp;VLOOKUP((INT((ROW()-5)/9)*9+4+COLUMN()-5)*8-(8-$A29),结果导入!$AN:$AU,8,0))))),IF($U$3="第四场",IF(OR($H$35="",$H$35="请选择版本"),"",IF($H$35="打印版",IFERROR(VLOOKUP((INT((ROW()-5)/9)*9+4+COLUMN()-5)*8-(8-$A29),结果导入!$BN:$BU,8,0),""),IF($H$35="导入版",IF($A29&amp;":"&amp;IFERROR(VLOOKUP((INT((ROW()-5)/9)*9+4+COLUMN()-5)*8-(8-$A29),结果导入!$BN:$BU,8,0),"")=$A29&amp;":","",$A29&amp;":"&amp;VLOOKUP((INT((ROW()-5)/9)*9+4+COLUMN()-5)*8-(8-$A29),结果导入!$BN:$BU,8,0))))),IF($U$3="第五场",IF(OR($H$35="",$H$35="请选择版本"),"",IF($H$35="打印版",IFERROR(VLOOKUP((INT((ROW()-5)/9)*9+4+COLUMN()-5)*8-(8-$A29),结果导入!$CN:$CU,8,0),""),IF($H$35="导入版",IF($A29&amp;":"&amp;IFERROR(VLOOKUP((INT((ROW()-5)/9)*9+4+COLUMN()-5)*8-(8-$A29),结果导入!$CN:$CU,8,0),"")=$A29&amp;":","",$A29&amp;":"&amp;VLOOKUP((INT((ROW()-5)/9)*9+4+COLUMN()-5)*8-(8-$A29),结果导入!$CN:$CU,8,0))))),IF($U$3="第六场",IF(OR($H$35="",$H$35="请选择版本"),"",IF($H$35="打印版",IFERROR(VLOOKUP((INT((ROW()-5)/9)*9+4+COLUMN()-5)*8-(8-$A29),结果导入!$DN:$DU,8,0),""),IF($H$35="导入版",IF($A29&amp;":"&amp;IFERROR(VLOOKUP((INT((ROW()-5)/9)*9+4+COLUMN()-5)*8-(8-$A29),结果导入!$DN:$DU,8,0),"")=$A29&amp;":","",$A29&amp;":"&amp;VLOOKUP((INT((ROW()-5)/9)*9+4+COLUMN()-5)*8-(8-$A29),结果导入!$DN:$DU,8,0))))),IF($U$3="第七场",IF(OR($H$35="",$H$35="请选择版本"),"",IF($H$35="打印版",IFERROR(VLOOKUP((INT((ROW()-5)/9)*9+4+COLUMN()-5)*8-(8-$A29),结果导入!$EN:$EU,8,0),""),IF($H$35="导入版",IF($A29&amp;":"&amp;IFERROR(VLOOKUP((INT((ROW()-5)/9)*9+4+COLUMN()-5)*8-(8-$A29),结果导入!$EN:$EU,8,0),"")=$A29&amp;":","",$A29&amp;":"&amp;VLOOKUP((INT((ROW()-5)/9)*9+4+COLUMN()-5)*8-(8-$A29),结果导入!$EN:$EU,8,0))))),IF($U$3="第八场",IF(OR($H$35="",$H$35="请选择版本"),"",IF($H$35="打印版",IFERROR(VLOOKUP((INT((ROW()-5)/9)*9+4+COLUMN()-5)*8-(8-$A29),结果导入!$FN:$FU,8,0),""),IF($H$35="导入版",IF($A29&amp;":"&amp;IFERROR(VLOOKUP((INT((ROW()-5)/9)*9+4+COLUMN()-5)*8-(8-$A29),结果导入!$FN:$FU,8,0),"")=$A29&amp;":","",$A29&amp;":"&amp;VLOOKUP((INT((ROW()-5)/9)*9+4+COLUMN()-5)*8-(8-$A29),结果导入!$FN:$FU,8,0))))),IF($U$3="第九场",IF(OR($H$35="",$H$35="请选择版本"),"",IF($H$35="打印版",IFERROR(VLOOKUP((INT((ROW()-5)/9)*9+4+COLUMN()-5)*8-(8-$A29),结果导入!$GN:$GU,8,0),""),IF($H$35="导入版",IF($A29&amp;":"&amp;IFERROR(VLOOKUP((INT((ROW()-5)/9)*9+4+COLUMN()-5)*8-(8-$A29),结果导入!$GN:$GU,8,0),"")=$A29&amp;":","",$A29&amp;":"&amp;VLOOKUP((INT((ROW()-5)/9)*9+4+COLUMN()-5)*8-(8-$A29),结果导入!$GN:$GU,8,0)))))))))))))))</f>
        <v/>
      </c>
      <c r="K29" s="50">
        <v>6</v>
      </c>
      <c r="L29" s="50">
        <f t="shared" si="1"/>
        <v>6</v>
      </c>
      <c r="M29" s="51" t="str">
        <f ca="1" t="shared" si="2"/>
        <v/>
      </c>
      <c r="N29" s="52" t="str">
        <f ca="1" t="shared" si="3"/>
        <v/>
      </c>
      <c r="O29" s="52" t="str">
        <f ca="1" t="shared" si="4"/>
        <v/>
      </c>
      <c r="P29" s="52" t="str">
        <f ca="1" t="shared" si="5"/>
        <v/>
      </c>
      <c r="Q29" s="52" t="str">
        <f ca="1" t="shared" si="6"/>
        <v/>
      </c>
      <c r="R29" s="52" t="str">
        <f ca="1" t="shared" si="7"/>
        <v/>
      </c>
      <c r="S29" s="52" t="str">
        <f ca="1" t="shared" si="8"/>
        <v/>
      </c>
      <c r="T29" s="52" t="str">
        <f ca="1" t="shared" si="9"/>
        <v/>
      </c>
      <c r="U29" s="52" t="str">
        <f ca="1" t="shared" si="10"/>
        <v/>
      </c>
      <c r="V29" s="50">
        <f t="shared" si="11"/>
        <v>6</v>
      </c>
    </row>
    <row r="30" s="40" customFormat="1" ht="15" spans="1:22">
      <c r="A30" s="50">
        <v>7</v>
      </c>
      <c r="B30" s="51" t="str">
        <f ca="1">IF($U$3="","",IF($U$3="第一场",IF(OR($H$35="",$H$35="请选择版本"),"",IF($H$35="打印版",IFERROR(VLOOKUP((INT((ROW()-5)/9)*9+4+COLUMN()-5)*8-(8-$A30),选手操作!$Q:$R,2,0),""),IF($H$35="导入版",IF($A30&amp;":"&amp;IFERROR(VLOOKUP((INT((ROW()-5)/9)*9+4+COLUMN()-5)*8-(8-$A30),选手操作!$Q:$R,2,0),"")=$A30&amp;":","",$A30&amp;":"&amp;VLOOKUP((INT((ROW()-5)/9)*9+4+COLUMN()-5)*8-(8-$A30),选手操作!$Q:$R,2,0))))),IF($U$3="第二场",IF(OR($H$35="",$H$35="请选择版本"),"",IF($H$35="打印版",IFERROR(VLOOKUP((INT((ROW()-5)/9)*9+4+COLUMN()-5)*8-(8-$A30),结果导入!$N:$U,8,0),""),IF($H$35="导入版",IF($A30&amp;":"&amp;IFERROR(VLOOKUP((INT((ROW()-5)/9)*9+4+COLUMN()-5)*8-(8-$A30),结果导入!$N:$U,8,0),"")=$A30&amp;":","",$A30&amp;":"&amp;VLOOKUP((INT((ROW()-5)/9)*9+4+COLUMN()-5)*8-(8-$A30),结果导入!$N:$U,8,0))))),IF($U$3="第三场",IF(OR($H$35="",$H$35="请选择版本"),"",IF($H$35="打印版",IFERROR(VLOOKUP((INT((ROW()-5)/9)*9+4+COLUMN()-5)*8-(8-$A30),结果导入!$AN:$AU,8,0),""),IF($H$35="导入版",IF($A30&amp;":"&amp;IFERROR(VLOOKUP((INT((ROW()-5)/9)*9+4+COLUMN()-5)*8-(8-$A30),结果导入!$AN:$AU,8,0),"")=$A30&amp;":","",$A30&amp;":"&amp;VLOOKUP((INT((ROW()-5)/9)*9+4+COLUMN()-5)*8-(8-$A30),结果导入!$AN:$AU,8,0))))),IF($U$3="第四场",IF(OR($H$35="",$H$35="请选择版本"),"",IF($H$35="打印版",IFERROR(VLOOKUP((INT((ROW()-5)/9)*9+4+COLUMN()-5)*8-(8-$A30),结果导入!$BN:$BU,8,0),""),IF($H$35="导入版",IF($A30&amp;":"&amp;IFERROR(VLOOKUP((INT((ROW()-5)/9)*9+4+COLUMN()-5)*8-(8-$A30),结果导入!$BN:$BU,8,0),"")=$A30&amp;":","",$A30&amp;":"&amp;VLOOKUP((INT((ROW()-5)/9)*9+4+COLUMN()-5)*8-(8-$A30),结果导入!$BN:$BU,8,0))))),IF($U$3="第五场",IF(OR($H$35="",$H$35="请选择版本"),"",IF($H$35="打印版",IFERROR(VLOOKUP((INT((ROW()-5)/9)*9+4+COLUMN()-5)*8-(8-$A30),结果导入!$CN:$CU,8,0),""),IF($H$35="导入版",IF($A30&amp;":"&amp;IFERROR(VLOOKUP((INT((ROW()-5)/9)*9+4+COLUMN()-5)*8-(8-$A30),结果导入!$CN:$CU,8,0),"")=$A30&amp;":","",$A30&amp;":"&amp;VLOOKUP((INT((ROW()-5)/9)*9+4+COLUMN()-5)*8-(8-$A30),结果导入!$CN:$CU,8,0))))),IF($U$3="第六场",IF(OR($H$35="",$H$35="请选择版本"),"",IF($H$35="打印版",IFERROR(VLOOKUP((INT((ROW()-5)/9)*9+4+COLUMN()-5)*8-(8-$A30),结果导入!$DN:$DU,8,0),""),IF($H$35="导入版",IF($A30&amp;":"&amp;IFERROR(VLOOKUP((INT((ROW()-5)/9)*9+4+COLUMN()-5)*8-(8-$A30),结果导入!$DN:$DU,8,0),"")=$A30&amp;":","",$A30&amp;":"&amp;VLOOKUP((INT((ROW()-5)/9)*9+4+COLUMN()-5)*8-(8-$A30),结果导入!$DN:$DU,8,0))))),IF($U$3="第七场",IF(OR($H$35="",$H$35="请选择版本"),"",IF($H$35="打印版",IFERROR(VLOOKUP((INT((ROW()-5)/9)*9+4+COLUMN()-5)*8-(8-$A30),结果导入!$EN:$EU,8,0),""),IF($H$35="导入版",IF($A30&amp;":"&amp;IFERROR(VLOOKUP((INT((ROW()-5)/9)*9+4+COLUMN()-5)*8-(8-$A30),结果导入!$EN:$EU,8,0),"")=$A30&amp;":","",$A30&amp;":"&amp;VLOOKUP((INT((ROW()-5)/9)*9+4+COLUMN()-5)*8-(8-$A30),结果导入!$EN:$EU,8,0))))),IF($U$3="第八场",IF(OR($H$35="",$H$35="请选择版本"),"",IF($H$35="打印版",IFERROR(VLOOKUP((INT((ROW()-5)/9)*9+4+COLUMN()-5)*8-(8-$A30),结果导入!$FN:$FU,8,0),""),IF($H$35="导入版",IF($A30&amp;":"&amp;IFERROR(VLOOKUP((INT((ROW()-5)/9)*9+4+COLUMN()-5)*8-(8-$A30),结果导入!$FN:$FU,8,0),"")=$A30&amp;":","",$A30&amp;":"&amp;VLOOKUP((INT((ROW()-5)/9)*9+4+COLUMN()-5)*8-(8-$A30),结果导入!$FN:$FU,8,0))))),IF($U$3="第九场",IF(OR($H$35="",$H$35="请选择版本"),"",IF($H$35="打印版",IFERROR(VLOOKUP((INT((ROW()-5)/9)*9+4+COLUMN()-5)*8-(8-$A30),结果导入!$GN:$GU,8,0),""),IF($H$35="导入版",IF($A30&amp;":"&amp;IFERROR(VLOOKUP((INT((ROW()-5)/9)*9+4+COLUMN()-5)*8-(8-$A30),结果导入!$GN:$GU,8,0),"")=$A30&amp;":","",$A30&amp;":"&amp;VLOOKUP((INT((ROW()-5)/9)*9+4+COLUMN()-5)*8-(8-$A30),结果导入!$GN:$GU,8,0)))))))))))))))</f>
        <v/>
      </c>
      <c r="C30" s="52" t="str">
        <f ca="1">IF($U$3="","",IF($U$3="第一场",IF(OR($H$35="",$H$35="请选择版本"),"",IF($H$35="打印版",IFERROR(VLOOKUP((INT((ROW()-5)/9)*9+4+COLUMN()-5)*8-(8-$A30),选手操作!$Q:$R,2,0),""),IF($H$35="导入版",IF($A30&amp;":"&amp;IFERROR(VLOOKUP((INT((ROW()-5)/9)*9+4+COLUMN()-5)*8-(8-$A30),选手操作!$Q:$R,2,0),"")=$A30&amp;":","",$A30&amp;":"&amp;VLOOKUP((INT((ROW()-5)/9)*9+4+COLUMN()-5)*8-(8-$A30),选手操作!$Q:$R,2,0))))),IF($U$3="第二场",IF(OR($H$35="",$H$35="请选择版本"),"",IF($H$35="打印版",IFERROR(VLOOKUP((INT((ROW()-5)/9)*9+4+COLUMN()-5)*8-(8-$A30),结果导入!$N:$U,8,0),""),IF($H$35="导入版",IF($A30&amp;":"&amp;IFERROR(VLOOKUP((INT((ROW()-5)/9)*9+4+COLUMN()-5)*8-(8-$A30),结果导入!$N:$U,8,0),"")=$A30&amp;":","",$A30&amp;":"&amp;VLOOKUP((INT((ROW()-5)/9)*9+4+COLUMN()-5)*8-(8-$A30),结果导入!$N:$U,8,0))))),IF($U$3="第三场",IF(OR($H$35="",$H$35="请选择版本"),"",IF($H$35="打印版",IFERROR(VLOOKUP((INT((ROW()-5)/9)*9+4+COLUMN()-5)*8-(8-$A30),结果导入!$AN:$AU,8,0),""),IF($H$35="导入版",IF($A30&amp;":"&amp;IFERROR(VLOOKUP((INT((ROW()-5)/9)*9+4+COLUMN()-5)*8-(8-$A30),结果导入!$AN:$AU,8,0),"")=$A30&amp;":","",$A30&amp;":"&amp;VLOOKUP((INT((ROW()-5)/9)*9+4+COLUMN()-5)*8-(8-$A30),结果导入!$AN:$AU,8,0))))),IF($U$3="第四场",IF(OR($H$35="",$H$35="请选择版本"),"",IF($H$35="打印版",IFERROR(VLOOKUP((INT((ROW()-5)/9)*9+4+COLUMN()-5)*8-(8-$A30),结果导入!$BN:$BU,8,0),""),IF($H$35="导入版",IF($A30&amp;":"&amp;IFERROR(VLOOKUP((INT((ROW()-5)/9)*9+4+COLUMN()-5)*8-(8-$A30),结果导入!$BN:$BU,8,0),"")=$A30&amp;":","",$A30&amp;":"&amp;VLOOKUP((INT((ROW()-5)/9)*9+4+COLUMN()-5)*8-(8-$A30),结果导入!$BN:$BU,8,0))))),IF($U$3="第五场",IF(OR($H$35="",$H$35="请选择版本"),"",IF($H$35="打印版",IFERROR(VLOOKUP((INT((ROW()-5)/9)*9+4+COLUMN()-5)*8-(8-$A30),结果导入!$CN:$CU,8,0),""),IF($H$35="导入版",IF($A30&amp;":"&amp;IFERROR(VLOOKUP((INT((ROW()-5)/9)*9+4+COLUMN()-5)*8-(8-$A30),结果导入!$CN:$CU,8,0),"")=$A30&amp;":","",$A30&amp;":"&amp;VLOOKUP((INT((ROW()-5)/9)*9+4+COLUMN()-5)*8-(8-$A30),结果导入!$CN:$CU,8,0))))),IF($U$3="第六场",IF(OR($H$35="",$H$35="请选择版本"),"",IF($H$35="打印版",IFERROR(VLOOKUP((INT((ROW()-5)/9)*9+4+COLUMN()-5)*8-(8-$A30),结果导入!$DN:$DU,8,0),""),IF($H$35="导入版",IF($A30&amp;":"&amp;IFERROR(VLOOKUP((INT((ROW()-5)/9)*9+4+COLUMN()-5)*8-(8-$A30),结果导入!$DN:$DU,8,0),"")=$A30&amp;":","",$A30&amp;":"&amp;VLOOKUP((INT((ROW()-5)/9)*9+4+COLUMN()-5)*8-(8-$A30),结果导入!$DN:$DU,8,0))))),IF($U$3="第七场",IF(OR($H$35="",$H$35="请选择版本"),"",IF($H$35="打印版",IFERROR(VLOOKUP((INT((ROW()-5)/9)*9+4+COLUMN()-5)*8-(8-$A30),结果导入!$EN:$EU,8,0),""),IF($H$35="导入版",IF($A30&amp;":"&amp;IFERROR(VLOOKUP((INT((ROW()-5)/9)*9+4+COLUMN()-5)*8-(8-$A30),结果导入!$EN:$EU,8,0),"")=$A30&amp;":","",$A30&amp;":"&amp;VLOOKUP((INT((ROW()-5)/9)*9+4+COLUMN()-5)*8-(8-$A30),结果导入!$EN:$EU,8,0))))),IF($U$3="第八场",IF(OR($H$35="",$H$35="请选择版本"),"",IF($H$35="打印版",IFERROR(VLOOKUP((INT((ROW()-5)/9)*9+4+COLUMN()-5)*8-(8-$A30),结果导入!$FN:$FU,8,0),""),IF($H$35="导入版",IF($A30&amp;":"&amp;IFERROR(VLOOKUP((INT((ROW()-5)/9)*9+4+COLUMN()-5)*8-(8-$A30),结果导入!$FN:$FU,8,0),"")=$A30&amp;":","",$A30&amp;":"&amp;VLOOKUP((INT((ROW()-5)/9)*9+4+COLUMN()-5)*8-(8-$A30),结果导入!$FN:$FU,8,0))))),IF($U$3="第九场",IF(OR($H$35="",$H$35="请选择版本"),"",IF($H$35="打印版",IFERROR(VLOOKUP((INT((ROW()-5)/9)*9+4+COLUMN()-5)*8-(8-$A30),结果导入!$GN:$GU,8,0),""),IF($H$35="导入版",IF($A30&amp;":"&amp;IFERROR(VLOOKUP((INT((ROW()-5)/9)*9+4+COLUMN()-5)*8-(8-$A30),结果导入!$GN:$GU,8,0),"")=$A30&amp;":","",$A30&amp;":"&amp;VLOOKUP((INT((ROW()-5)/9)*9+4+COLUMN()-5)*8-(8-$A30),结果导入!$GN:$GU,8,0)))))))))))))))</f>
        <v/>
      </c>
      <c r="D30" s="52" t="str">
        <f ca="1">IF($U$3="","",IF($U$3="第一场",IF(OR($H$35="",$H$35="请选择版本"),"",IF($H$35="打印版",IFERROR(VLOOKUP((INT((ROW()-5)/9)*9+4+COLUMN()-5)*8-(8-$A30),选手操作!$Q:$R,2,0),""),IF($H$35="导入版",IF($A30&amp;":"&amp;IFERROR(VLOOKUP((INT((ROW()-5)/9)*9+4+COLUMN()-5)*8-(8-$A30),选手操作!$Q:$R,2,0),"")=$A30&amp;":","",$A30&amp;":"&amp;VLOOKUP((INT((ROW()-5)/9)*9+4+COLUMN()-5)*8-(8-$A30),选手操作!$Q:$R,2,0))))),IF($U$3="第二场",IF(OR($H$35="",$H$35="请选择版本"),"",IF($H$35="打印版",IFERROR(VLOOKUP((INT((ROW()-5)/9)*9+4+COLUMN()-5)*8-(8-$A30),结果导入!$N:$U,8,0),""),IF($H$35="导入版",IF($A30&amp;":"&amp;IFERROR(VLOOKUP((INT((ROW()-5)/9)*9+4+COLUMN()-5)*8-(8-$A30),结果导入!$N:$U,8,0),"")=$A30&amp;":","",$A30&amp;":"&amp;VLOOKUP((INT((ROW()-5)/9)*9+4+COLUMN()-5)*8-(8-$A30),结果导入!$N:$U,8,0))))),IF($U$3="第三场",IF(OR($H$35="",$H$35="请选择版本"),"",IF($H$35="打印版",IFERROR(VLOOKUP((INT((ROW()-5)/9)*9+4+COLUMN()-5)*8-(8-$A30),结果导入!$AN:$AU,8,0),""),IF($H$35="导入版",IF($A30&amp;":"&amp;IFERROR(VLOOKUP((INT((ROW()-5)/9)*9+4+COLUMN()-5)*8-(8-$A30),结果导入!$AN:$AU,8,0),"")=$A30&amp;":","",$A30&amp;":"&amp;VLOOKUP((INT((ROW()-5)/9)*9+4+COLUMN()-5)*8-(8-$A30),结果导入!$AN:$AU,8,0))))),IF($U$3="第四场",IF(OR($H$35="",$H$35="请选择版本"),"",IF($H$35="打印版",IFERROR(VLOOKUP((INT((ROW()-5)/9)*9+4+COLUMN()-5)*8-(8-$A30),结果导入!$BN:$BU,8,0),""),IF($H$35="导入版",IF($A30&amp;":"&amp;IFERROR(VLOOKUP((INT((ROW()-5)/9)*9+4+COLUMN()-5)*8-(8-$A30),结果导入!$BN:$BU,8,0),"")=$A30&amp;":","",$A30&amp;":"&amp;VLOOKUP((INT((ROW()-5)/9)*9+4+COLUMN()-5)*8-(8-$A30),结果导入!$BN:$BU,8,0))))),IF($U$3="第五场",IF(OR($H$35="",$H$35="请选择版本"),"",IF($H$35="打印版",IFERROR(VLOOKUP((INT((ROW()-5)/9)*9+4+COLUMN()-5)*8-(8-$A30),结果导入!$CN:$CU,8,0),""),IF($H$35="导入版",IF($A30&amp;":"&amp;IFERROR(VLOOKUP((INT((ROW()-5)/9)*9+4+COLUMN()-5)*8-(8-$A30),结果导入!$CN:$CU,8,0),"")=$A30&amp;":","",$A30&amp;":"&amp;VLOOKUP((INT((ROW()-5)/9)*9+4+COLUMN()-5)*8-(8-$A30),结果导入!$CN:$CU,8,0))))),IF($U$3="第六场",IF(OR($H$35="",$H$35="请选择版本"),"",IF($H$35="打印版",IFERROR(VLOOKUP((INT((ROW()-5)/9)*9+4+COLUMN()-5)*8-(8-$A30),结果导入!$DN:$DU,8,0),""),IF($H$35="导入版",IF($A30&amp;":"&amp;IFERROR(VLOOKUP((INT((ROW()-5)/9)*9+4+COLUMN()-5)*8-(8-$A30),结果导入!$DN:$DU,8,0),"")=$A30&amp;":","",$A30&amp;":"&amp;VLOOKUP((INT((ROW()-5)/9)*9+4+COLUMN()-5)*8-(8-$A30),结果导入!$DN:$DU,8,0))))),IF($U$3="第七场",IF(OR($H$35="",$H$35="请选择版本"),"",IF($H$35="打印版",IFERROR(VLOOKUP((INT((ROW()-5)/9)*9+4+COLUMN()-5)*8-(8-$A30),结果导入!$EN:$EU,8,0),""),IF($H$35="导入版",IF($A30&amp;":"&amp;IFERROR(VLOOKUP((INT((ROW()-5)/9)*9+4+COLUMN()-5)*8-(8-$A30),结果导入!$EN:$EU,8,0),"")=$A30&amp;":","",$A30&amp;":"&amp;VLOOKUP((INT((ROW()-5)/9)*9+4+COLUMN()-5)*8-(8-$A30),结果导入!$EN:$EU,8,0))))),IF($U$3="第八场",IF(OR($H$35="",$H$35="请选择版本"),"",IF($H$35="打印版",IFERROR(VLOOKUP((INT((ROW()-5)/9)*9+4+COLUMN()-5)*8-(8-$A30),结果导入!$FN:$FU,8,0),""),IF($H$35="导入版",IF($A30&amp;":"&amp;IFERROR(VLOOKUP((INT((ROW()-5)/9)*9+4+COLUMN()-5)*8-(8-$A30),结果导入!$FN:$FU,8,0),"")=$A30&amp;":","",$A30&amp;":"&amp;VLOOKUP((INT((ROW()-5)/9)*9+4+COLUMN()-5)*8-(8-$A30),结果导入!$FN:$FU,8,0))))),IF($U$3="第九场",IF(OR($H$35="",$H$35="请选择版本"),"",IF($H$35="打印版",IFERROR(VLOOKUP((INT((ROW()-5)/9)*9+4+COLUMN()-5)*8-(8-$A30),结果导入!$GN:$GU,8,0),""),IF($H$35="导入版",IF($A30&amp;":"&amp;IFERROR(VLOOKUP((INT((ROW()-5)/9)*9+4+COLUMN()-5)*8-(8-$A30),结果导入!$GN:$GU,8,0),"")=$A30&amp;":","",$A30&amp;":"&amp;VLOOKUP((INT((ROW()-5)/9)*9+4+COLUMN()-5)*8-(8-$A30),结果导入!$GN:$GU,8,0)))))))))))))))</f>
        <v/>
      </c>
      <c r="E30" s="52" t="str">
        <f ca="1">IF($U$3="","",IF($U$3="第一场",IF(OR($H$35="",$H$35="请选择版本"),"",IF($H$35="打印版",IFERROR(VLOOKUP((INT((ROW()-5)/9)*9+4+COLUMN()-5)*8-(8-$A30),选手操作!$Q:$R,2,0),""),IF($H$35="导入版",IF($A30&amp;":"&amp;IFERROR(VLOOKUP((INT((ROW()-5)/9)*9+4+COLUMN()-5)*8-(8-$A30),选手操作!$Q:$R,2,0),"")=$A30&amp;":","",$A30&amp;":"&amp;VLOOKUP((INT((ROW()-5)/9)*9+4+COLUMN()-5)*8-(8-$A30),选手操作!$Q:$R,2,0))))),IF($U$3="第二场",IF(OR($H$35="",$H$35="请选择版本"),"",IF($H$35="打印版",IFERROR(VLOOKUP((INT((ROW()-5)/9)*9+4+COLUMN()-5)*8-(8-$A30),结果导入!$N:$U,8,0),""),IF($H$35="导入版",IF($A30&amp;":"&amp;IFERROR(VLOOKUP((INT((ROW()-5)/9)*9+4+COLUMN()-5)*8-(8-$A30),结果导入!$N:$U,8,0),"")=$A30&amp;":","",$A30&amp;":"&amp;VLOOKUP((INT((ROW()-5)/9)*9+4+COLUMN()-5)*8-(8-$A30),结果导入!$N:$U,8,0))))),IF($U$3="第三场",IF(OR($H$35="",$H$35="请选择版本"),"",IF($H$35="打印版",IFERROR(VLOOKUP((INT((ROW()-5)/9)*9+4+COLUMN()-5)*8-(8-$A30),结果导入!$AN:$AU,8,0),""),IF($H$35="导入版",IF($A30&amp;":"&amp;IFERROR(VLOOKUP((INT((ROW()-5)/9)*9+4+COLUMN()-5)*8-(8-$A30),结果导入!$AN:$AU,8,0),"")=$A30&amp;":","",$A30&amp;":"&amp;VLOOKUP((INT((ROW()-5)/9)*9+4+COLUMN()-5)*8-(8-$A30),结果导入!$AN:$AU,8,0))))),IF($U$3="第四场",IF(OR($H$35="",$H$35="请选择版本"),"",IF($H$35="打印版",IFERROR(VLOOKUP((INT((ROW()-5)/9)*9+4+COLUMN()-5)*8-(8-$A30),结果导入!$BN:$BU,8,0),""),IF($H$35="导入版",IF($A30&amp;":"&amp;IFERROR(VLOOKUP((INT((ROW()-5)/9)*9+4+COLUMN()-5)*8-(8-$A30),结果导入!$BN:$BU,8,0),"")=$A30&amp;":","",$A30&amp;":"&amp;VLOOKUP((INT((ROW()-5)/9)*9+4+COLUMN()-5)*8-(8-$A30),结果导入!$BN:$BU,8,0))))),IF($U$3="第五场",IF(OR($H$35="",$H$35="请选择版本"),"",IF($H$35="打印版",IFERROR(VLOOKUP((INT((ROW()-5)/9)*9+4+COLUMN()-5)*8-(8-$A30),结果导入!$CN:$CU,8,0),""),IF($H$35="导入版",IF($A30&amp;":"&amp;IFERROR(VLOOKUP((INT((ROW()-5)/9)*9+4+COLUMN()-5)*8-(8-$A30),结果导入!$CN:$CU,8,0),"")=$A30&amp;":","",$A30&amp;":"&amp;VLOOKUP((INT((ROW()-5)/9)*9+4+COLUMN()-5)*8-(8-$A30),结果导入!$CN:$CU,8,0))))),IF($U$3="第六场",IF(OR($H$35="",$H$35="请选择版本"),"",IF($H$35="打印版",IFERROR(VLOOKUP((INT((ROW()-5)/9)*9+4+COLUMN()-5)*8-(8-$A30),结果导入!$DN:$DU,8,0),""),IF($H$35="导入版",IF($A30&amp;":"&amp;IFERROR(VLOOKUP((INT((ROW()-5)/9)*9+4+COLUMN()-5)*8-(8-$A30),结果导入!$DN:$DU,8,0),"")=$A30&amp;":","",$A30&amp;":"&amp;VLOOKUP((INT((ROW()-5)/9)*9+4+COLUMN()-5)*8-(8-$A30),结果导入!$DN:$DU,8,0))))),IF($U$3="第七场",IF(OR($H$35="",$H$35="请选择版本"),"",IF($H$35="打印版",IFERROR(VLOOKUP((INT((ROW()-5)/9)*9+4+COLUMN()-5)*8-(8-$A30),结果导入!$EN:$EU,8,0),""),IF($H$35="导入版",IF($A30&amp;":"&amp;IFERROR(VLOOKUP((INT((ROW()-5)/9)*9+4+COLUMN()-5)*8-(8-$A30),结果导入!$EN:$EU,8,0),"")=$A30&amp;":","",$A30&amp;":"&amp;VLOOKUP((INT((ROW()-5)/9)*9+4+COLUMN()-5)*8-(8-$A30),结果导入!$EN:$EU,8,0))))),IF($U$3="第八场",IF(OR($H$35="",$H$35="请选择版本"),"",IF($H$35="打印版",IFERROR(VLOOKUP((INT((ROW()-5)/9)*9+4+COLUMN()-5)*8-(8-$A30),结果导入!$FN:$FU,8,0),""),IF($H$35="导入版",IF($A30&amp;":"&amp;IFERROR(VLOOKUP((INT((ROW()-5)/9)*9+4+COLUMN()-5)*8-(8-$A30),结果导入!$FN:$FU,8,0),"")=$A30&amp;":","",$A30&amp;":"&amp;VLOOKUP((INT((ROW()-5)/9)*9+4+COLUMN()-5)*8-(8-$A30),结果导入!$FN:$FU,8,0))))),IF($U$3="第九场",IF(OR($H$35="",$H$35="请选择版本"),"",IF($H$35="打印版",IFERROR(VLOOKUP((INT((ROW()-5)/9)*9+4+COLUMN()-5)*8-(8-$A30),结果导入!$GN:$GU,8,0),""),IF($H$35="导入版",IF($A30&amp;":"&amp;IFERROR(VLOOKUP((INT((ROW()-5)/9)*9+4+COLUMN()-5)*8-(8-$A30),结果导入!$GN:$GU,8,0),"")=$A30&amp;":","",$A30&amp;":"&amp;VLOOKUP((INT((ROW()-5)/9)*9+4+COLUMN()-5)*8-(8-$A30),结果导入!$GN:$GU,8,0)))))))))))))))</f>
        <v/>
      </c>
      <c r="F30" s="52" t="str">
        <f ca="1">IF($U$3="","",IF($U$3="第一场",IF(OR($H$35="",$H$35="请选择版本"),"",IF($H$35="打印版",IFERROR(VLOOKUP((INT((ROW()-5)/9)*9+4+COLUMN()-5)*8-(8-$A30),选手操作!$Q:$R,2,0),""),IF($H$35="导入版",IF($A30&amp;":"&amp;IFERROR(VLOOKUP((INT((ROW()-5)/9)*9+4+COLUMN()-5)*8-(8-$A30),选手操作!$Q:$R,2,0),"")=$A30&amp;":","",$A30&amp;":"&amp;VLOOKUP((INT((ROW()-5)/9)*9+4+COLUMN()-5)*8-(8-$A30),选手操作!$Q:$R,2,0))))),IF($U$3="第二场",IF(OR($H$35="",$H$35="请选择版本"),"",IF($H$35="打印版",IFERROR(VLOOKUP((INT((ROW()-5)/9)*9+4+COLUMN()-5)*8-(8-$A30),结果导入!$N:$U,8,0),""),IF($H$35="导入版",IF($A30&amp;":"&amp;IFERROR(VLOOKUP((INT((ROW()-5)/9)*9+4+COLUMN()-5)*8-(8-$A30),结果导入!$N:$U,8,0),"")=$A30&amp;":","",$A30&amp;":"&amp;VLOOKUP((INT((ROW()-5)/9)*9+4+COLUMN()-5)*8-(8-$A30),结果导入!$N:$U,8,0))))),IF($U$3="第三场",IF(OR($H$35="",$H$35="请选择版本"),"",IF($H$35="打印版",IFERROR(VLOOKUP((INT((ROW()-5)/9)*9+4+COLUMN()-5)*8-(8-$A30),结果导入!$AN:$AU,8,0),""),IF($H$35="导入版",IF($A30&amp;":"&amp;IFERROR(VLOOKUP((INT((ROW()-5)/9)*9+4+COLUMN()-5)*8-(8-$A30),结果导入!$AN:$AU,8,0),"")=$A30&amp;":","",$A30&amp;":"&amp;VLOOKUP((INT((ROW()-5)/9)*9+4+COLUMN()-5)*8-(8-$A30),结果导入!$AN:$AU,8,0))))),IF($U$3="第四场",IF(OR($H$35="",$H$35="请选择版本"),"",IF($H$35="打印版",IFERROR(VLOOKUP((INT((ROW()-5)/9)*9+4+COLUMN()-5)*8-(8-$A30),结果导入!$BN:$BU,8,0),""),IF($H$35="导入版",IF($A30&amp;":"&amp;IFERROR(VLOOKUP((INT((ROW()-5)/9)*9+4+COLUMN()-5)*8-(8-$A30),结果导入!$BN:$BU,8,0),"")=$A30&amp;":","",$A30&amp;":"&amp;VLOOKUP((INT((ROW()-5)/9)*9+4+COLUMN()-5)*8-(8-$A30),结果导入!$BN:$BU,8,0))))),IF($U$3="第五场",IF(OR($H$35="",$H$35="请选择版本"),"",IF($H$35="打印版",IFERROR(VLOOKUP((INT((ROW()-5)/9)*9+4+COLUMN()-5)*8-(8-$A30),结果导入!$CN:$CU,8,0),""),IF($H$35="导入版",IF($A30&amp;":"&amp;IFERROR(VLOOKUP((INT((ROW()-5)/9)*9+4+COLUMN()-5)*8-(8-$A30),结果导入!$CN:$CU,8,0),"")=$A30&amp;":","",$A30&amp;":"&amp;VLOOKUP((INT((ROW()-5)/9)*9+4+COLUMN()-5)*8-(8-$A30),结果导入!$CN:$CU,8,0))))),IF($U$3="第六场",IF(OR($H$35="",$H$35="请选择版本"),"",IF($H$35="打印版",IFERROR(VLOOKUP((INT((ROW()-5)/9)*9+4+COLUMN()-5)*8-(8-$A30),结果导入!$DN:$DU,8,0),""),IF($H$35="导入版",IF($A30&amp;":"&amp;IFERROR(VLOOKUP((INT((ROW()-5)/9)*9+4+COLUMN()-5)*8-(8-$A30),结果导入!$DN:$DU,8,0),"")=$A30&amp;":","",$A30&amp;":"&amp;VLOOKUP((INT((ROW()-5)/9)*9+4+COLUMN()-5)*8-(8-$A30),结果导入!$DN:$DU,8,0))))),IF($U$3="第七场",IF(OR($H$35="",$H$35="请选择版本"),"",IF($H$35="打印版",IFERROR(VLOOKUP((INT((ROW()-5)/9)*9+4+COLUMN()-5)*8-(8-$A30),结果导入!$EN:$EU,8,0),""),IF($H$35="导入版",IF($A30&amp;":"&amp;IFERROR(VLOOKUP((INT((ROW()-5)/9)*9+4+COLUMN()-5)*8-(8-$A30),结果导入!$EN:$EU,8,0),"")=$A30&amp;":","",$A30&amp;":"&amp;VLOOKUP((INT((ROW()-5)/9)*9+4+COLUMN()-5)*8-(8-$A30),结果导入!$EN:$EU,8,0))))),IF($U$3="第八场",IF(OR($H$35="",$H$35="请选择版本"),"",IF($H$35="打印版",IFERROR(VLOOKUP((INT((ROW()-5)/9)*9+4+COLUMN()-5)*8-(8-$A30),结果导入!$FN:$FU,8,0),""),IF($H$35="导入版",IF($A30&amp;":"&amp;IFERROR(VLOOKUP((INT((ROW()-5)/9)*9+4+COLUMN()-5)*8-(8-$A30),结果导入!$FN:$FU,8,0),"")=$A30&amp;":","",$A30&amp;":"&amp;VLOOKUP((INT((ROW()-5)/9)*9+4+COLUMN()-5)*8-(8-$A30),结果导入!$FN:$FU,8,0))))),IF($U$3="第九场",IF(OR($H$35="",$H$35="请选择版本"),"",IF($H$35="打印版",IFERROR(VLOOKUP((INT((ROW()-5)/9)*9+4+COLUMN()-5)*8-(8-$A30),结果导入!$GN:$GU,8,0),""),IF($H$35="导入版",IF($A30&amp;":"&amp;IFERROR(VLOOKUP((INT((ROW()-5)/9)*9+4+COLUMN()-5)*8-(8-$A30),结果导入!$GN:$GU,8,0),"")=$A30&amp;":","",$A30&amp;":"&amp;VLOOKUP((INT((ROW()-5)/9)*9+4+COLUMN()-5)*8-(8-$A30),结果导入!$GN:$GU,8,0)))))))))))))))</f>
        <v/>
      </c>
      <c r="G30" s="52" t="str">
        <f ca="1">IF($U$3="","",IF($U$3="第一场",IF(OR($H$35="",$H$35="请选择版本"),"",IF($H$35="打印版",IFERROR(VLOOKUP((INT((ROW()-5)/9)*9+4+COLUMN()-5)*8-(8-$A30),选手操作!$Q:$R,2,0),""),IF($H$35="导入版",IF($A30&amp;":"&amp;IFERROR(VLOOKUP((INT((ROW()-5)/9)*9+4+COLUMN()-5)*8-(8-$A30),选手操作!$Q:$R,2,0),"")=$A30&amp;":","",$A30&amp;":"&amp;VLOOKUP((INT((ROW()-5)/9)*9+4+COLUMN()-5)*8-(8-$A30),选手操作!$Q:$R,2,0))))),IF($U$3="第二场",IF(OR($H$35="",$H$35="请选择版本"),"",IF($H$35="打印版",IFERROR(VLOOKUP((INT((ROW()-5)/9)*9+4+COLUMN()-5)*8-(8-$A30),结果导入!$N:$U,8,0),""),IF($H$35="导入版",IF($A30&amp;":"&amp;IFERROR(VLOOKUP((INT((ROW()-5)/9)*9+4+COLUMN()-5)*8-(8-$A30),结果导入!$N:$U,8,0),"")=$A30&amp;":","",$A30&amp;":"&amp;VLOOKUP((INT((ROW()-5)/9)*9+4+COLUMN()-5)*8-(8-$A30),结果导入!$N:$U,8,0))))),IF($U$3="第三场",IF(OR($H$35="",$H$35="请选择版本"),"",IF($H$35="打印版",IFERROR(VLOOKUP((INT((ROW()-5)/9)*9+4+COLUMN()-5)*8-(8-$A30),结果导入!$AN:$AU,8,0),""),IF($H$35="导入版",IF($A30&amp;":"&amp;IFERROR(VLOOKUP((INT((ROW()-5)/9)*9+4+COLUMN()-5)*8-(8-$A30),结果导入!$AN:$AU,8,0),"")=$A30&amp;":","",$A30&amp;":"&amp;VLOOKUP((INT((ROW()-5)/9)*9+4+COLUMN()-5)*8-(8-$A30),结果导入!$AN:$AU,8,0))))),IF($U$3="第四场",IF(OR($H$35="",$H$35="请选择版本"),"",IF($H$35="打印版",IFERROR(VLOOKUP((INT((ROW()-5)/9)*9+4+COLUMN()-5)*8-(8-$A30),结果导入!$BN:$BU,8,0),""),IF($H$35="导入版",IF($A30&amp;":"&amp;IFERROR(VLOOKUP((INT((ROW()-5)/9)*9+4+COLUMN()-5)*8-(8-$A30),结果导入!$BN:$BU,8,0),"")=$A30&amp;":","",$A30&amp;":"&amp;VLOOKUP((INT((ROW()-5)/9)*9+4+COLUMN()-5)*8-(8-$A30),结果导入!$BN:$BU,8,0))))),IF($U$3="第五场",IF(OR($H$35="",$H$35="请选择版本"),"",IF($H$35="打印版",IFERROR(VLOOKUP((INT((ROW()-5)/9)*9+4+COLUMN()-5)*8-(8-$A30),结果导入!$CN:$CU,8,0),""),IF($H$35="导入版",IF($A30&amp;":"&amp;IFERROR(VLOOKUP((INT((ROW()-5)/9)*9+4+COLUMN()-5)*8-(8-$A30),结果导入!$CN:$CU,8,0),"")=$A30&amp;":","",$A30&amp;":"&amp;VLOOKUP((INT((ROW()-5)/9)*9+4+COLUMN()-5)*8-(8-$A30),结果导入!$CN:$CU,8,0))))),IF($U$3="第六场",IF(OR($H$35="",$H$35="请选择版本"),"",IF($H$35="打印版",IFERROR(VLOOKUP((INT((ROW()-5)/9)*9+4+COLUMN()-5)*8-(8-$A30),结果导入!$DN:$DU,8,0),""),IF($H$35="导入版",IF($A30&amp;":"&amp;IFERROR(VLOOKUP((INT((ROW()-5)/9)*9+4+COLUMN()-5)*8-(8-$A30),结果导入!$DN:$DU,8,0),"")=$A30&amp;":","",$A30&amp;":"&amp;VLOOKUP((INT((ROW()-5)/9)*9+4+COLUMN()-5)*8-(8-$A30),结果导入!$DN:$DU,8,0))))),IF($U$3="第七场",IF(OR($H$35="",$H$35="请选择版本"),"",IF($H$35="打印版",IFERROR(VLOOKUP((INT((ROW()-5)/9)*9+4+COLUMN()-5)*8-(8-$A30),结果导入!$EN:$EU,8,0),""),IF($H$35="导入版",IF($A30&amp;":"&amp;IFERROR(VLOOKUP((INT((ROW()-5)/9)*9+4+COLUMN()-5)*8-(8-$A30),结果导入!$EN:$EU,8,0),"")=$A30&amp;":","",$A30&amp;":"&amp;VLOOKUP((INT((ROW()-5)/9)*9+4+COLUMN()-5)*8-(8-$A30),结果导入!$EN:$EU,8,0))))),IF($U$3="第八场",IF(OR($H$35="",$H$35="请选择版本"),"",IF($H$35="打印版",IFERROR(VLOOKUP((INT((ROW()-5)/9)*9+4+COLUMN()-5)*8-(8-$A30),结果导入!$FN:$FU,8,0),""),IF($H$35="导入版",IF($A30&amp;":"&amp;IFERROR(VLOOKUP((INT((ROW()-5)/9)*9+4+COLUMN()-5)*8-(8-$A30),结果导入!$FN:$FU,8,0),"")=$A30&amp;":","",$A30&amp;":"&amp;VLOOKUP((INT((ROW()-5)/9)*9+4+COLUMN()-5)*8-(8-$A30),结果导入!$FN:$FU,8,0))))),IF($U$3="第九场",IF(OR($H$35="",$H$35="请选择版本"),"",IF($H$35="打印版",IFERROR(VLOOKUP((INT((ROW()-5)/9)*9+4+COLUMN()-5)*8-(8-$A30),结果导入!$GN:$GU,8,0),""),IF($H$35="导入版",IF($A30&amp;":"&amp;IFERROR(VLOOKUP((INT((ROW()-5)/9)*9+4+COLUMN()-5)*8-(8-$A30),结果导入!$GN:$GU,8,0),"")=$A30&amp;":","",$A30&amp;":"&amp;VLOOKUP((INT((ROW()-5)/9)*9+4+COLUMN()-5)*8-(8-$A30),结果导入!$GN:$GU,8,0)))))))))))))))</f>
        <v/>
      </c>
      <c r="H30" s="52" t="str">
        <f ca="1">IF($U$3="","",IF($U$3="第一场",IF(OR($H$35="",$H$35="请选择版本"),"",IF($H$35="打印版",IFERROR(VLOOKUP((INT((ROW()-5)/9)*9+4+COLUMN()-5)*8-(8-$A30),选手操作!$Q:$R,2,0),""),IF($H$35="导入版",IF($A30&amp;":"&amp;IFERROR(VLOOKUP((INT((ROW()-5)/9)*9+4+COLUMN()-5)*8-(8-$A30),选手操作!$Q:$R,2,0),"")=$A30&amp;":","",$A30&amp;":"&amp;VLOOKUP((INT((ROW()-5)/9)*9+4+COLUMN()-5)*8-(8-$A30),选手操作!$Q:$R,2,0))))),IF($U$3="第二场",IF(OR($H$35="",$H$35="请选择版本"),"",IF($H$35="打印版",IFERROR(VLOOKUP((INT((ROW()-5)/9)*9+4+COLUMN()-5)*8-(8-$A30),结果导入!$N:$U,8,0),""),IF($H$35="导入版",IF($A30&amp;":"&amp;IFERROR(VLOOKUP((INT((ROW()-5)/9)*9+4+COLUMN()-5)*8-(8-$A30),结果导入!$N:$U,8,0),"")=$A30&amp;":","",$A30&amp;":"&amp;VLOOKUP((INT((ROW()-5)/9)*9+4+COLUMN()-5)*8-(8-$A30),结果导入!$N:$U,8,0))))),IF($U$3="第三场",IF(OR($H$35="",$H$35="请选择版本"),"",IF($H$35="打印版",IFERROR(VLOOKUP((INT((ROW()-5)/9)*9+4+COLUMN()-5)*8-(8-$A30),结果导入!$AN:$AU,8,0),""),IF($H$35="导入版",IF($A30&amp;":"&amp;IFERROR(VLOOKUP((INT((ROW()-5)/9)*9+4+COLUMN()-5)*8-(8-$A30),结果导入!$AN:$AU,8,0),"")=$A30&amp;":","",$A30&amp;":"&amp;VLOOKUP((INT((ROW()-5)/9)*9+4+COLUMN()-5)*8-(8-$A30),结果导入!$AN:$AU,8,0))))),IF($U$3="第四场",IF(OR($H$35="",$H$35="请选择版本"),"",IF($H$35="打印版",IFERROR(VLOOKUP((INT((ROW()-5)/9)*9+4+COLUMN()-5)*8-(8-$A30),结果导入!$BN:$BU,8,0),""),IF($H$35="导入版",IF($A30&amp;":"&amp;IFERROR(VLOOKUP((INT((ROW()-5)/9)*9+4+COLUMN()-5)*8-(8-$A30),结果导入!$BN:$BU,8,0),"")=$A30&amp;":","",$A30&amp;":"&amp;VLOOKUP((INT((ROW()-5)/9)*9+4+COLUMN()-5)*8-(8-$A30),结果导入!$BN:$BU,8,0))))),IF($U$3="第五场",IF(OR($H$35="",$H$35="请选择版本"),"",IF($H$35="打印版",IFERROR(VLOOKUP((INT((ROW()-5)/9)*9+4+COLUMN()-5)*8-(8-$A30),结果导入!$CN:$CU,8,0),""),IF($H$35="导入版",IF($A30&amp;":"&amp;IFERROR(VLOOKUP((INT((ROW()-5)/9)*9+4+COLUMN()-5)*8-(8-$A30),结果导入!$CN:$CU,8,0),"")=$A30&amp;":","",$A30&amp;":"&amp;VLOOKUP((INT((ROW()-5)/9)*9+4+COLUMN()-5)*8-(8-$A30),结果导入!$CN:$CU,8,0))))),IF($U$3="第六场",IF(OR($H$35="",$H$35="请选择版本"),"",IF($H$35="打印版",IFERROR(VLOOKUP((INT((ROW()-5)/9)*9+4+COLUMN()-5)*8-(8-$A30),结果导入!$DN:$DU,8,0),""),IF($H$35="导入版",IF($A30&amp;":"&amp;IFERROR(VLOOKUP((INT((ROW()-5)/9)*9+4+COLUMN()-5)*8-(8-$A30),结果导入!$DN:$DU,8,0),"")=$A30&amp;":","",$A30&amp;":"&amp;VLOOKUP((INT((ROW()-5)/9)*9+4+COLUMN()-5)*8-(8-$A30),结果导入!$DN:$DU,8,0))))),IF($U$3="第七场",IF(OR($H$35="",$H$35="请选择版本"),"",IF($H$35="打印版",IFERROR(VLOOKUP((INT((ROW()-5)/9)*9+4+COLUMN()-5)*8-(8-$A30),结果导入!$EN:$EU,8,0),""),IF($H$35="导入版",IF($A30&amp;":"&amp;IFERROR(VLOOKUP((INT((ROW()-5)/9)*9+4+COLUMN()-5)*8-(8-$A30),结果导入!$EN:$EU,8,0),"")=$A30&amp;":","",$A30&amp;":"&amp;VLOOKUP((INT((ROW()-5)/9)*9+4+COLUMN()-5)*8-(8-$A30),结果导入!$EN:$EU,8,0))))),IF($U$3="第八场",IF(OR($H$35="",$H$35="请选择版本"),"",IF($H$35="打印版",IFERROR(VLOOKUP((INT((ROW()-5)/9)*9+4+COLUMN()-5)*8-(8-$A30),结果导入!$FN:$FU,8,0),""),IF($H$35="导入版",IF($A30&amp;":"&amp;IFERROR(VLOOKUP((INT((ROW()-5)/9)*9+4+COLUMN()-5)*8-(8-$A30),结果导入!$FN:$FU,8,0),"")=$A30&amp;":","",$A30&amp;":"&amp;VLOOKUP((INT((ROW()-5)/9)*9+4+COLUMN()-5)*8-(8-$A30),结果导入!$FN:$FU,8,0))))),IF($U$3="第九场",IF(OR($H$35="",$H$35="请选择版本"),"",IF($H$35="打印版",IFERROR(VLOOKUP((INT((ROW()-5)/9)*9+4+COLUMN()-5)*8-(8-$A30),结果导入!$GN:$GU,8,0),""),IF($H$35="导入版",IF($A30&amp;":"&amp;IFERROR(VLOOKUP((INT((ROW()-5)/9)*9+4+COLUMN()-5)*8-(8-$A30),结果导入!$GN:$GU,8,0),"")=$A30&amp;":","",$A30&amp;":"&amp;VLOOKUP((INT((ROW()-5)/9)*9+4+COLUMN()-5)*8-(8-$A30),结果导入!$GN:$GU,8,0)))))))))))))))</f>
        <v/>
      </c>
      <c r="I30" s="52" t="str">
        <f ca="1">IF($U$3="","",IF($U$3="第一场",IF(OR($H$35="",$H$35="请选择版本"),"",IF($H$35="打印版",IFERROR(VLOOKUP((INT((ROW()-5)/9)*9+4+COLUMN()-5)*8-(8-$A30),选手操作!$Q:$R,2,0),""),IF($H$35="导入版",IF($A30&amp;":"&amp;IFERROR(VLOOKUP((INT((ROW()-5)/9)*9+4+COLUMN()-5)*8-(8-$A30),选手操作!$Q:$R,2,0),"")=$A30&amp;":","",$A30&amp;":"&amp;VLOOKUP((INT((ROW()-5)/9)*9+4+COLUMN()-5)*8-(8-$A30),选手操作!$Q:$R,2,0))))),IF($U$3="第二场",IF(OR($H$35="",$H$35="请选择版本"),"",IF($H$35="打印版",IFERROR(VLOOKUP((INT((ROW()-5)/9)*9+4+COLUMN()-5)*8-(8-$A30),结果导入!$N:$U,8,0),""),IF($H$35="导入版",IF($A30&amp;":"&amp;IFERROR(VLOOKUP((INT((ROW()-5)/9)*9+4+COLUMN()-5)*8-(8-$A30),结果导入!$N:$U,8,0),"")=$A30&amp;":","",$A30&amp;":"&amp;VLOOKUP((INT((ROW()-5)/9)*9+4+COLUMN()-5)*8-(8-$A30),结果导入!$N:$U,8,0))))),IF($U$3="第三场",IF(OR($H$35="",$H$35="请选择版本"),"",IF($H$35="打印版",IFERROR(VLOOKUP((INT((ROW()-5)/9)*9+4+COLUMN()-5)*8-(8-$A30),结果导入!$AN:$AU,8,0),""),IF($H$35="导入版",IF($A30&amp;":"&amp;IFERROR(VLOOKUP((INT((ROW()-5)/9)*9+4+COLUMN()-5)*8-(8-$A30),结果导入!$AN:$AU,8,0),"")=$A30&amp;":","",$A30&amp;":"&amp;VLOOKUP((INT((ROW()-5)/9)*9+4+COLUMN()-5)*8-(8-$A30),结果导入!$AN:$AU,8,0))))),IF($U$3="第四场",IF(OR($H$35="",$H$35="请选择版本"),"",IF($H$35="打印版",IFERROR(VLOOKUP((INT((ROW()-5)/9)*9+4+COLUMN()-5)*8-(8-$A30),结果导入!$BN:$BU,8,0),""),IF($H$35="导入版",IF($A30&amp;":"&amp;IFERROR(VLOOKUP((INT((ROW()-5)/9)*9+4+COLUMN()-5)*8-(8-$A30),结果导入!$BN:$BU,8,0),"")=$A30&amp;":","",$A30&amp;":"&amp;VLOOKUP((INT((ROW()-5)/9)*9+4+COLUMN()-5)*8-(8-$A30),结果导入!$BN:$BU,8,0))))),IF($U$3="第五场",IF(OR($H$35="",$H$35="请选择版本"),"",IF($H$35="打印版",IFERROR(VLOOKUP((INT((ROW()-5)/9)*9+4+COLUMN()-5)*8-(8-$A30),结果导入!$CN:$CU,8,0),""),IF($H$35="导入版",IF($A30&amp;":"&amp;IFERROR(VLOOKUP((INT((ROW()-5)/9)*9+4+COLUMN()-5)*8-(8-$A30),结果导入!$CN:$CU,8,0),"")=$A30&amp;":","",$A30&amp;":"&amp;VLOOKUP((INT((ROW()-5)/9)*9+4+COLUMN()-5)*8-(8-$A30),结果导入!$CN:$CU,8,0))))),IF($U$3="第六场",IF(OR($H$35="",$H$35="请选择版本"),"",IF($H$35="打印版",IFERROR(VLOOKUP((INT((ROW()-5)/9)*9+4+COLUMN()-5)*8-(8-$A30),结果导入!$DN:$DU,8,0),""),IF($H$35="导入版",IF($A30&amp;":"&amp;IFERROR(VLOOKUP((INT((ROW()-5)/9)*9+4+COLUMN()-5)*8-(8-$A30),结果导入!$DN:$DU,8,0),"")=$A30&amp;":","",$A30&amp;":"&amp;VLOOKUP((INT((ROW()-5)/9)*9+4+COLUMN()-5)*8-(8-$A30),结果导入!$DN:$DU,8,0))))),IF($U$3="第七场",IF(OR($H$35="",$H$35="请选择版本"),"",IF($H$35="打印版",IFERROR(VLOOKUP((INT((ROW()-5)/9)*9+4+COLUMN()-5)*8-(8-$A30),结果导入!$EN:$EU,8,0),""),IF($H$35="导入版",IF($A30&amp;":"&amp;IFERROR(VLOOKUP((INT((ROW()-5)/9)*9+4+COLUMN()-5)*8-(8-$A30),结果导入!$EN:$EU,8,0),"")=$A30&amp;":","",$A30&amp;":"&amp;VLOOKUP((INT((ROW()-5)/9)*9+4+COLUMN()-5)*8-(8-$A30),结果导入!$EN:$EU,8,0))))),IF($U$3="第八场",IF(OR($H$35="",$H$35="请选择版本"),"",IF($H$35="打印版",IFERROR(VLOOKUP((INT((ROW()-5)/9)*9+4+COLUMN()-5)*8-(8-$A30),结果导入!$FN:$FU,8,0),""),IF($H$35="导入版",IF($A30&amp;":"&amp;IFERROR(VLOOKUP((INT((ROW()-5)/9)*9+4+COLUMN()-5)*8-(8-$A30),结果导入!$FN:$FU,8,0),"")=$A30&amp;":","",$A30&amp;":"&amp;VLOOKUP((INT((ROW()-5)/9)*9+4+COLUMN()-5)*8-(8-$A30),结果导入!$FN:$FU,8,0))))),IF($U$3="第九场",IF(OR($H$35="",$H$35="请选择版本"),"",IF($H$35="打印版",IFERROR(VLOOKUP((INT((ROW()-5)/9)*9+4+COLUMN()-5)*8-(8-$A30),结果导入!$GN:$GU,8,0),""),IF($H$35="导入版",IF($A30&amp;":"&amp;IFERROR(VLOOKUP((INT((ROW()-5)/9)*9+4+COLUMN()-5)*8-(8-$A30),结果导入!$GN:$GU,8,0),"")=$A30&amp;":","",$A30&amp;":"&amp;VLOOKUP((INT((ROW()-5)/9)*9+4+COLUMN()-5)*8-(8-$A30),结果导入!$GN:$GU,8,0)))))))))))))))</f>
        <v/>
      </c>
      <c r="J30" s="52" t="str">
        <f ca="1">IF($U$3="","",IF($U$3="第一场",IF(OR($H$35="",$H$35="请选择版本"),"",IF($H$35="打印版",IFERROR(VLOOKUP((INT((ROW()-5)/9)*9+4+COLUMN()-5)*8-(8-$A30),选手操作!$Q:$R,2,0),""),IF($H$35="导入版",IF($A30&amp;":"&amp;IFERROR(VLOOKUP((INT((ROW()-5)/9)*9+4+COLUMN()-5)*8-(8-$A30),选手操作!$Q:$R,2,0),"")=$A30&amp;":","",$A30&amp;":"&amp;VLOOKUP((INT((ROW()-5)/9)*9+4+COLUMN()-5)*8-(8-$A30),选手操作!$Q:$R,2,0))))),IF($U$3="第二场",IF(OR($H$35="",$H$35="请选择版本"),"",IF($H$35="打印版",IFERROR(VLOOKUP((INT((ROW()-5)/9)*9+4+COLUMN()-5)*8-(8-$A30),结果导入!$N:$U,8,0),""),IF($H$35="导入版",IF($A30&amp;":"&amp;IFERROR(VLOOKUP((INT((ROW()-5)/9)*9+4+COLUMN()-5)*8-(8-$A30),结果导入!$N:$U,8,0),"")=$A30&amp;":","",$A30&amp;":"&amp;VLOOKUP((INT((ROW()-5)/9)*9+4+COLUMN()-5)*8-(8-$A30),结果导入!$N:$U,8,0))))),IF($U$3="第三场",IF(OR($H$35="",$H$35="请选择版本"),"",IF($H$35="打印版",IFERROR(VLOOKUP((INT((ROW()-5)/9)*9+4+COLUMN()-5)*8-(8-$A30),结果导入!$AN:$AU,8,0),""),IF($H$35="导入版",IF($A30&amp;":"&amp;IFERROR(VLOOKUP((INT((ROW()-5)/9)*9+4+COLUMN()-5)*8-(8-$A30),结果导入!$AN:$AU,8,0),"")=$A30&amp;":","",$A30&amp;":"&amp;VLOOKUP((INT((ROW()-5)/9)*9+4+COLUMN()-5)*8-(8-$A30),结果导入!$AN:$AU,8,0))))),IF($U$3="第四场",IF(OR($H$35="",$H$35="请选择版本"),"",IF($H$35="打印版",IFERROR(VLOOKUP((INT((ROW()-5)/9)*9+4+COLUMN()-5)*8-(8-$A30),结果导入!$BN:$BU,8,0),""),IF($H$35="导入版",IF($A30&amp;":"&amp;IFERROR(VLOOKUP((INT((ROW()-5)/9)*9+4+COLUMN()-5)*8-(8-$A30),结果导入!$BN:$BU,8,0),"")=$A30&amp;":","",$A30&amp;":"&amp;VLOOKUP((INT((ROW()-5)/9)*9+4+COLUMN()-5)*8-(8-$A30),结果导入!$BN:$BU,8,0))))),IF($U$3="第五场",IF(OR($H$35="",$H$35="请选择版本"),"",IF($H$35="打印版",IFERROR(VLOOKUP((INT((ROW()-5)/9)*9+4+COLUMN()-5)*8-(8-$A30),结果导入!$CN:$CU,8,0),""),IF($H$35="导入版",IF($A30&amp;":"&amp;IFERROR(VLOOKUP((INT((ROW()-5)/9)*9+4+COLUMN()-5)*8-(8-$A30),结果导入!$CN:$CU,8,0),"")=$A30&amp;":","",$A30&amp;":"&amp;VLOOKUP((INT((ROW()-5)/9)*9+4+COLUMN()-5)*8-(8-$A30),结果导入!$CN:$CU,8,0))))),IF($U$3="第六场",IF(OR($H$35="",$H$35="请选择版本"),"",IF($H$35="打印版",IFERROR(VLOOKUP((INT((ROW()-5)/9)*9+4+COLUMN()-5)*8-(8-$A30),结果导入!$DN:$DU,8,0),""),IF($H$35="导入版",IF($A30&amp;":"&amp;IFERROR(VLOOKUP((INT((ROW()-5)/9)*9+4+COLUMN()-5)*8-(8-$A30),结果导入!$DN:$DU,8,0),"")=$A30&amp;":","",$A30&amp;":"&amp;VLOOKUP((INT((ROW()-5)/9)*9+4+COLUMN()-5)*8-(8-$A30),结果导入!$DN:$DU,8,0))))),IF($U$3="第七场",IF(OR($H$35="",$H$35="请选择版本"),"",IF($H$35="打印版",IFERROR(VLOOKUP((INT((ROW()-5)/9)*9+4+COLUMN()-5)*8-(8-$A30),结果导入!$EN:$EU,8,0),""),IF($H$35="导入版",IF($A30&amp;":"&amp;IFERROR(VLOOKUP((INT((ROW()-5)/9)*9+4+COLUMN()-5)*8-(8-$A30),结果导入!$EN:$EU,8,0),"")=$A30&amp;":","",$A30&amp;":"&amp;VLOOKUP((INT((ROW()-5)/9)*9+4+COLUMN()-5)*8-(8-$A30),结果导入!$EN:$EU,8,0))))),IF($U$3="第八场",IF(OR($H$35="",$H$35="请选择版本"),"",IF($H$35="打印版",IFERROR(VLOOKUP((INT((ROW()-5)/9)*9+4+COLUMN()-5)*8-(8-$A30),结果导入!$FN:$FU,8,0),""),IF($H$35="导入版",IF($A30&amp;":"&amp;IFERROR(VLOOKUP((INT((ROW()-5)/9)*9+4+COLUMN()-5)*8-(8-$A30),结果导入!$FN:$FU,8,0),"")=$A30&amp;":","",$A30&amp;":"&amp;VLOOKUP((INT((ROW()-5)/9)*9+4+COLUMN()-5)*8-(8-$A30),结果导入!$FN:$FU,8,0))))),IF($U$3="第九场",IF(OR($H$35="",$H$35="请选择版本"),"",IF($H$35="打印版",IFERROR(VLOOKUP((INT((ROW()-5)/9)*9+4+COLUMN()-5)*8-(8-$A30),结果导入!$GN:$GU,8,0),""),IF($H$35="导入版",IF($A30&amp;":"&amp;IFERROR(VLOOKUP((INT((ROW()-5)/9)*9+4+COLUMN()-5)*8-(8-$A30),结果导入!$GN:$GU,8,0),"")=$A30&amp;":","",$A30&amp;":"&amp;VLOOKUP((INT((ROW()-5)/9)*9+4+COLUMN()-5)*8-(8-$A30),结果导入!$GN:$GU,8,0)))))))))))))))</f>
        <v/>
      </c>
      <c r="K30" s="50">
        <v>7</v>
      </c>
      <c r="L30" s="50">
        <f t="shared" si="1"/>
        <v>7</v>
      </c>
      <c r="M30" s="51" t="str">
        <f ca="1" t="shared" si="2"/>
        <v/>
      </c>
      <c r="N30" s="52" t="str">
        <f ca="1" t="shared" si="3"/>
        <v/>
      </c>
      <c r="O30" s="52" t="str">
        <f ca="1" t="shared" si="4"/>
        <v/>
      </c>
      <c r="P30" s="52" t="str">
        <f ca="1" t="shared" si="5"/>
        <v/>
      </c>
      <c r="Q30" s="52" t="str">
        <f ca="1" t="shared" si="6"/>
        <v/>
      </c>
      <c r="R30" s="52" t="str">
        <f ca="1" t="shared" si="7"/>
        <v/>
      </c>
      <c r="S30" s="52" t="str">
        <f ca="1" t="shared" si="8"/>
        <v/>
      </c>
      <c r="T30" s="52" t="str">
        <f ca="1" t="shared" si="9"/>
        <v/>
      </c>
      <c r="U30" s="52" t="str">
        <f ca="1" t="shared" si="10"/>
        <v/>
      </c>
      <c r="V30" s="50">
        <f t="shared" si="11"/>
        <v>7</v>
      </c>
    </row>
    <row r="31" s="40" customFormat="1" ht="15.75" spans="1:22">
      <c r="A31" s="53">
        <v>8</v>
      </c>
      <c r="B31" s="54" t="str">
        <f ca="1">IF($U$3="","",IF($U$3="第一场",IF(OR($H$35="",$H$35="请选择版本"),"",IF($H$35="打印版",IFERROR(VLOOKUP((INT((ROW()-5)/9)*9+4+COLUMN()-5)*8-(8-$A31),选手操作!$Q:$R,2,0),""),IF($H$35="导入版",IF($A31&amp;":"&amp;IFERROR(VLOOKUP((INT((ROW()-5)/9)*9+4+COLUMN()-5)*8-(8-$A31),选手操作!$Q:$R,2,0),"")=$A31&amp;":","",$A31&amp;":"&amp;VLOOKUP((INT((ROW()-5)/9)*9+4+COLUMN()-5)*8-(8-$A31),选手操作!$Q:$R,2,0))))),IF($U$3="第二场",IF(OR($H$35="",$H$35="请选择版本"),"",IF($H$35="打印版",IFERROR(VLOOKUP((INT((ROW()-5)/9)*9+4+COLUMN()-5)*8-(8-$A31),结果导入!$N:$U,8,0),""),IF($H$35="导入版",IF($A31&amp;":"&amp;IFERROR(VLOOKUP((INT((ROW()-5)/9)*9+4+COLUMN()-5)*8-(8-$A31),结果导入!$N:$U,8,0),"")=$A31&amp;":","",$A31&amp;":"&amp;VLOOKUP((INT((ROW()-5)/9)*9+4+COLUMN()-5)*8-(8-$A31),结果导入!$N:$U,8,0))))),IF($U$3="第三场",IF(OR($H$35="",$H$35="请选择版本"),"",IF($H$35="打印版",IFERROR(VLOOKUP((INT((ROW()-5)/9)*9+4+COLUMN()-5)*8-(8-$A31),结果导入!$AN:$AU,8,0),""),IF($H$35="导入版",IF($A31&amp;":"&amp;IFERROR(VLOOKUP((INT((ROW()-5)/9)*9+4+COLUMN()-5)*8-(8-$A31),结果导入!$AN:$AU,8,0),"")=$A31&amp;":","",$A31&amp;":"&amp;VLOOKUP((INT((ROW()-5)/9)*9+4+COLUMN()-5)*8-(8-$A31),结果导入!$AN:$AU,8,0))))),IF($U$3="第四场",IF(OR($H$35="",$H$35="请选择版本"),"",IF($H$35="打印版",IFERROR(VLOOKUP((INT((ROW()-5)/9)*9+4+COLUMN()-5)*8-(8-$A31),结果导入!$BN:$BU,8,0),""),IF($H$35="导入版",IF($A31&amp;":"&amp;IFERROR(VLOOKUP((INT((ROW()-5)/9)*9+4+COLUMN()-5)*8-(8-$A31),结果导入!$BN:$BU,8,0),"")=$A31&amp;":","",$A31&amp;":"&amp;VLOOKUP((INT((ROW()-5)/9)*9+4+COLUMN()-5)*8-(8-$A31),结果导入!$BN:$BU,8,0))))),IF($U$3="第五场",IF(OR($H$35="",$H$35="请选择版本"),"",IF($H$35="打印版",IFERROR(VLOOKUP((INT((ROW()-5)/9)*9+4+COLUMN()-5)*8-(8-$A31),结果导入!$CN:$CU,8,0),""),IF($H$35="导入版",IF($A31&amp;":"&amp;IFERROR(VLOOKUP((INT((ROW()-5)/9)*9+4+COLUMN()-5)*8-(8-$A31),结果导入!$CN:$CU,8,0),"")=$A31&amp;":","",$A31&amp;":"&amp;VLOOKUP((INT((ROW()-5)/9)*9+4+COLUMN()-5)*8-(8-$A31),结果导入!$CN:$CU,8,0))))),IF($U$3="第六场",IF(OR($H$35="",$H$35="请选择版本"),"",IF($H$35="打印版",IFERROR(VLOOKUP((INT((ROW()-5)/9)*9+4+COLUMN()-5)*8-(8-$A31),结果导入!$DN:$DU,8,0),""),IF($H$35="导入版",IF($A31&amp;":"&amp;IFERROR(VLOOKUP((INT((ROW()-5)/9)*9+4+COLUMN()-5)*8-(8-$A31),结果导入!$DN:$DU,8,0),"")=$A31&amp;":","",$A31&amp;":"&amp;VLOOKUP((INT((ROW()-5)/9)*9+4+COLUMN()-5)*8-(8-$A31),结果导入!$DN:$DU,8,0))))),IF($U$3="第七场",IF(OR($H$35="",$H$35="请选择版本"),"",IF($H$35="打印版",IFERROR(VLOOKUP((INT((ROW()-5)/9)*9+4+COLUMN()-5)*8-(8-$A31),结果导入!$EN:$EU,8,0),""),IF($H$35="导入版",IF($A31&amp;":"&amp;IFERROR(VLOOKUP((INT((ROW()-5)/9)*9+4+COLUMN()-5)*8-(8-$A31),结果导入!$EN:$EU,8,0),"")=$A31&amp;":","",$A31&amp;":"&amp;VLOOKUP((INT((ROW()-5)/9)*9+4+COLUMN()-5)*8-(8-$A31),结果导入!$EN:$EU,8,0))))),IF($U$3="第八场",IF(OR($H$35="",$H$35="请选择版本"),"",IF($H$35="打印版",IFERROR(VLOOKUP((INT((ROW()-5)/9)*9+4+COLUMN()-5)*8-(8-$A31),结果导入!$FN:$FU,8,0),""),IF($H$35="导入版",IF($A31&amp;":"&amp;IFERROR(VLOOKUP((INT((ROW()-5)/9)*9+4+COLUMN()-5)*8-(8-$A31),结果导入!$FN:$FU,8,0),"")=$A31&amp;":","",$A31&amp;":"&amp;VLOOKUP((INT((ROW()-5)/9)*9+4+COLUMN()-5)*8-(8-$A31),结果导入!$FN:$FU,8,0))))),IF($U$3="第九场",IF(OR($H$35="",$H$35="请选择版本"),"",IF($H$35="打印版",IFERROR(VLOOKUP((INT((ROW()-5)/9)*9+4+COLUMN()-5)*8-(8-$A31),结果导入!$GN:$GU,8,0),""),IF($H$35="导入版",IF($A31&amp;":"&amp;IFERROR(VLOOKUP((INT((ROW()-5)/9)*9+4+COLUMN()-5)*8-(8-$A31),结果导入!$GN:$GU,8,0),"")=$A31&amp;":","",$A31&amp;":"&amp;VLOOKUP((INT((ROW()-5)/9)*9+4+COLUMN()-5)*8-(8-$A31),结果导入!$GN:$GU,8,0)))))))))))))))</f>
        <v/>
      </c>
      <c r="C31" s="55" t="str">
        <f ca="1">IF($U$3="","",IF($U$3="第一场",IF(OR($H$35="",$H$35="请选择版本"),"",IF($H$35="打印版",IFERROR(VLOOKUP((INT((ROW()-5)/9)*9+4+COLUMN()-5)*8-(8-$A31),选手操作!$Q:$R,2,0),""),IF($H$35="导入版",IF($A31&amp;":"&amp;IFERROR(VLOOKUP((INT((ROW()-5)/9)*9+4+COLUMN()-5)*8-(8-$A31),选手操作!$Q:$R,2,0),"")=$A31&amp;":","",$A31&amp;":"&amp;VLOOKUP((INT((ROW()-5)/9)*9+4+COLUMN()-5)*8-(8-$A31),选手操作!$Q:$R,2,0))))),IF($U$3="第二场",IF(OR($H$35="",$H$35="请选择版本"),"",IF($H$35="打印版",IFERROR(VLOOKUP((INT((ROW()-5)/9)*9+4+COLUMN()-5)*8-(8-$A31),结果导入!$N:$U,8,0),""),IF($H$35="导入版",IF($A31&amp;":"&amp;IFERROR(VLOOKUP((INT((ROW()-5)/9)*9+4+COLUMN()-5)*8-(8-$A31),结果导入!$N:$U,8,0),"")=$A31&amp;":","",$A31&amp;":"&amp;VLOOKUP((INT((ROW()-5)/9)*9+4+COLUMN()-5)*8-(8-$A31),结果导入!$N:$U,8,0))))),IF($U$3="第三场",IF(OR($H$35="",$H$35="请选择版本"),"",IF($H$35="打印版",IFERROR(VLOOKUP((INT((ROW()-5)/9)*9+4+COLUMN()-5)*8-(8-$A31),结果导入!$AN:$AU,8,0),""),IF($H$35="导入版",IF($A31&amp;":"&amp;IFERROR(VLOOKUP((INT((ROW()-5)/9)*9+4+COLUMN()-5)*8-(8-$A31),结果导入!$AN:$AU,8,0),"")=$A31&amp;":","",$A31&amp;":"&amp;VLOOKUP((INT((ROW()-5)/9)*9+4+COLUMN()-5)*8-(8-$A31),结果导入!$AN:$AU,8,0))))),IF($U$3="第四场",IF(OR($H$35="",$H$35="请选择版本"),"",IF($H$35="打印版",IFERROR(VLOOKUP((INT((ROW()-5)/9)*9+4+COLUMN()-5)*8-(8-$A31),结果导入!$BN:$BU,8,0),""),IF($H$35="导入版",IF($A31&amp;":"&amp;IFERROR(VLOOKUP((INT((ROW()-5)/9)*9+4+COLUMN()-5)*8-(8-$A31),结果导入!$BN:$BU,8,0),"")=$A31&amp;":","",$A31&amp;":"&amp;VLOOKUP((INT((ROW()-5)/9)*9+4+COLUMN()-5)*8-(8-$A31),结果导入!$BN:$BU,8,0))))),IF($U$3="第五场",IF(OR($H$35="",$H$35="请选择版本"),"",IF($H$35="打印版",IFERROR(VLOOKUP((INT((ROW()-5)/9)*9+4+COLUMN()-5)*8-(8-$A31),结果导入!$CN:$CU,8,0),""),IF($H$35="导入版",IF($A31&amp;":"&amp;IFERROR(VLOOKUP((INT((ROW()-5)/9)*9+4+COLUMN()-5)*8-(8-$A31),结果导入!$CN:$CU,8,0),"")=$A31&amp;":","",$A31&amp;":"&amp;VLOOKUP((INT((ROW()-5)/9)*9+4+COLUMN()-5)*8-(8-$A31),结果导入!$CN:$CU,8,0))))),IF($U$3="第六场",IF(OR($H$35="",$H$35="请选择版本"),"",IF($H$35="打印版",IFERROR(VLOOKUP((INT((ROW()-5)/9)*9+4+COLUMN()-5)*8-(8-$A31),结果导入!$DN:$DU,8,0),""),IF($H$35="导入版",IF($A31&amp;":"&amp;IFERROR(VLOOKUP((INT((ROW()-5)/9)*9+4+COLUMN()-5)*8-(8-$A31),结果导入!$DN:$DU,8,0),"")=$A31&amp;":","",$A31&amp;":"&amp;VLOOKUP((INT((ROW()-5)/9)*9+4+COLUMN()-5)*8-(8-$A31),结果导入!$DN:$DU,8,0))))),IF($U$3="第七场",IF(OR($H$35="",$H$35="请选择版本"),"",IF($H$35="打印版",IFERROR(VLOOKUP((INT((ROW()-5)/9)*9+4+COLUMN()-5)*8-(8-$A31),结果导入!$EN:$EU,8,0),""),IF($H$35="导入版",IF($A31&amp;":"&amp;IFERROR(VLOOKUP((INT((ROW()-5)/9)*9+4+COLUMN()-5)*8-(8-$A31),结果导入!$EN:$EU,8,0),"")=$A31&amp;":","",$A31&amp;":"&amp;VLOOKUP((INT((ROW()-5)/9)*9+4+COLUMN()-5)*8-(8-$A31),结果导入!$EN:$EU,8,0))))),IF($U$3="第八场",IF(OR($H$35="",$H$35="请选择版本"),"",IF($H$35="打印版",IFERROR(VLOOKUP((INT((ROW()-5)/9)*9+4+COLUMN()-5)*8-(8-$A31),结果导入!$FN:$FU,8,0),""),IF($H$35="导入版",IF($A31&amp;":"&amp;IFERROR(VLOOKUP((INT((ROW()-5)/9)*9+4+COLUMN()-5)*8-(8-$A31),结果导入!$FN:$FU,8,0),"")=$A31&amp;":","",$A31&amp;":"&amp;VLOOKUP((INT((ROW()-5)/9)*9+4+COLUMN()-5)*8-(8-$A31),结果导入!$FN:$FU,8,0))))),IF($U$3="第九场",IF(OR($H$35="",$H$35="请选择版本"),"",IF($H$35="打印版",IFERROR(VLOOKUP((INT((ROW()-5)/9)*9+4+COLUMN()-5)*8-(8-$A31),结果导入!$GN:$GU,8,0),""),IF($H$35="导入版",IF($A31&amp;":"&amp;IFERROR(VLOOKUP((INT((ROW()-5)/9)*9+4+COLUMN()-5)*8-(8-$A31),结果导入!$GN:$GU,8,0),"")=$A31&amp;":","",$A31&amp;":"&amp;VLOOKUP((INT((ROW()-5)/9)*9+4+COLUMN()-5)*8-(8-$A31),结果导入!$GN:$GU,8,0)))))))))))))))</f>
        <v/>
      </c>
      <c r="D31" s="55" t="str">
        <f ca="1">IF($U$3="","",IF($U$3="第一场",IF(OR($H$35="",$H$35="请选择版本"),"",IF($H$35="打印版",IFERROR(VLOOKUP((INT((ROW()-5)/9)*9+4+COLUMN()-5)*8-(8-$A31),选手操作!$Q:$R,2,0),""),IF($H$35="导入版",IF($A31&amp;":"&amp;IFERROR(VLOOKUP((INT((ROW()-5)/9)*9+4+COLUMN()-5)*8-(8-$A31),选手操作!$Q:$R,2,0),"")=$A31&amp;":","",$A31&amp;":"&amp;VLOOKUP((INT((ROW()-5)/9)*9+4+COLUMN()-5)*8-(8-$A31),选手操作!$Q:$R,2,0))))),IF($U$3="第二场",IF(OR($H$35="",$H$35="请选择版本"),"",IF($H$35="打印版",IFERROR(VLOOKUP((INT((ROW()-5)/9)*9+4+COLUMN()-5)*8-(8-$A31),结果导入!$N:$U,8,0),""),IF($H$35="导入版",IF($A31&amp;":"&amp;IFERROR(VLOOKUP((INT((ROW()-5)/9)*9+4+COLUMN()-5)*8-(8-$A31),结果导入!$N:$U,8,0),"")=$A31&amp;":","",$A31&amp;":"&amp;VLOOKUP((INT((ROW()-5)/9)*9+4+COLUMN()-5)*8-(8-$A31),结果导入!$N:$U,8,0))))),IF($U$3="第三场",IF(OR($H$35="",$H$35="请选择版本"),"",IF($H$35="打印版",IFERROR(VLOOKUP((INT((ROW()-5)/9)*9+4+COLUMN()-5)*8-(8-$A31),结果导入!$AN:$AU,8,0),""),IF($H$35="导入版",IF($A31&amp;":"&amp;IFERROR(VLOOKUP((INT((ROW()-5)/9)*9+4+COLUMN()-5)*8-(8-$A31),结果导入!$AN:$AU,8,0),"")=$A31&amp;":","",$A31&amp;":"&amp;VLOOKUP((INT((ROW()-5)/9)*9+4+COLUMN()-5)*8-(8-$A31),结果导入!$AN:$AU,8,0))))),IF($U$3="第四场",IF(OR($H$35="",$H$35="请选择版本"),"",IF($H$35="打印版",IFERROR(VLOOKUP((INT((ROW()-5)/9)*9+4+COLUMN()-5)*8-(8-$A31),结果导入!$BN:$BU,8,0),""),IF($H$35="导入版",IF($A31&amp;":"&amp;IFERROR(VLOOKUP((INT((ROW()-5)/9)*9+4+COLUMN()-5)*8-(8-$A31),结果导入!$BN:$BU,8,0),"")=$A31&amp;":","",$A31&amp;":"&amp;VLOOKUP((INT((ROW()-5)/9)*9+4+COLUMN()-5)*8-(8-$A31),结果导入!$BN:$BU,8,0))))),IF($U$3="第五场",IF(OR($H$35="",$H$35="请选择版本"),"",IF($H$35="打印版",IFERROR(VLOOKUP((INT((ROW()-5)/9)*9+4+COLUMN()-5)*8-(8-$A31),结果导入!$CN:$CU,8,0),""),IF($H$35="导入版",IF($A31&amp;":"&amp;IFERROR(VLOOKUP((INT((ROW()-5)/9)*9+4+COLUMN()-5)*8-(8-$A31),结果导入!$CN:$CU,8,0),"")=$A31&amp;":","",$A31&amp;":"&amp;VLOOKUP((INT((ROW()-5)/9)*9+4+COLUMN()-5)*8-(8-$A31),结果导入!$CN:$CU,8,0))))),IF($U$3="第六场",IF(OR($H$35="",$H$35="请选择版本"),"",IF($H$35="打印版",IFERROR(VLOOKUP((INT((ROW()-5)/9)*9+4+COLUMN()-5)*8-(8-$A31),结果导入!$DN:$DU,8,0),""),IF($H$35="导入版",IF($A31&amp;":"&amp;IFERROR(VLOOKUP((INT((ROW()-5)/9)*9+4+COLUMN()-5)*8-(8-$A31),结果导入!$DN:$DU,8,0),"")=$A31&amp;":","",$A31&amp;":"&amp;VLOOKUP((INT((ROW()-5)/9)*9+4+COLUMN()-5)*8-(8-$A31),结果导入!$DN:$DU,8,0))))),IF($U$3="第七场",IF(OR($H$35="",$H$35="请选择版本"),"",IF($H$35="打印版",IFERROR(VLOOKUP((INT((ROW()-5)/9)*9+4+COLUMN()-5)*8-(8-$A31),结果导入!$EN:$EU,8,0),""),IF($H$35="导入版",IF($A31&amp;":"&amp;IFERROR(VLOOKUP((INT((ROW()-5)/9)*9+4+COLUMN()-5)*8-(8-$A31),结果导入!$EN:$EU,8,0),"")=$A31&amp;":","",$A31&amp;":"&amp;VLOOKUP((INT((ROW()-5)/9)*9+4+COLUMN()-5)*8-(8-$A31),结果导入!$EN:$EU,8,0))))),IF($U$3="第八场",IF(OR($H$35="",$H$35="请选择版本"),"",IF($H$35="打印版",IFERROR(VLOOKUP((INT((ROW()-5)/9)*9+4+COLUMN()-5)*8-(8-$A31),结果导入!$FN:$FU,8,0),""),IF($H$35="导入版",IF($A31&amp;":"&amp;IFERROR(VLOOKUP((INT((ROW()-5)/9)*9+4+COLUMN()-5)*8-(8-$A31),结果导入!$FN:$FU,8,0),"")=$A31&amp;":","",$A31&amp;":"&amp;VLOOKUP((INT((ROW()-5)/9)*9+4+COLUMN()-5)*8-(8-$A31),结果导入!$FN:$FU,8,0))))),IF($U$3="第九场",IF(OR($H$35="",$H$35="请选择版本"),"",IF($H$35="打印版",IFERROR(VLOOKUP((INT((ROW()-5)/9)*9+4+COLUMN()-5)*8-(8-$A31),结果导入!$GN:$GU,8,0),""),IF($H$35="导入版",IF($A31&amp;":"&amp;IFERROR(VLOOKUP((INT((ROW()-5)/9)*9+4+COLUMN()-5)*8-(8-$A31),结果导入!$GN:$GU,8,0),"")=$A31&amp;":","",$A31&amp;":"&amp;VLOOKUP((INT((ROW()-5)/9)*9+4+COLUMN()-5)*8-(8-$A31),结果导入!$GN:$GU,8,0)))))))))))))))</f>
        <v/>
      </c>
      <c r="E31" s="55" t="str">
        <f ca="1">IF($U$3="","",IF($U$3="第一场",IF(OR($H$35="",$H$35="请选择版本"),"",IF($H$35="打印版",IFERROR(VLOOKUP((INT((ROW()-5)/9)*9+4+COLUMN()-5)*8-(8-$A31),选手操作!$Q:$R,2,0),""),IF($H$35="导入版",IF($A31&amp;":"&amp;IFERROR(VLOOKUP((INT((ROW()-5)/9)*9+4+COLUMN()-5)*8-(8-$A31),选手操作!$Q:$R,2,0),"")=$A31&amp;":","",$A31&amp;":"&amp;VLOOKUP((INT((ROW()-5)/9)*9+4+COLUMN()-5)*8-(8-$A31),选手操作!$Q:$R,2,0))))),IF($U$3="第二场",IF(OR($H$35="",$H$35="请选择版本"),"",IF($H$35="打印版",IFERROR(VLOOKUP((INT((ROW()-5)/9)*9+4+COLUMN()-5)*8-(8-$A31),结果导入!$N:$U,8,0),""),IF($H$35="导入版",IF($A31&amp;":"&amp;IFERROR(VLOOKUP((INT((ROW()-5)/9)*9+4+COLUMN()-5)*8-(8-$A31),结果导入!$N:$U,8,0),"")=$A31&amp;":","",$A31&amp;":"&amp;VLOOKUP((INT((ROW()-5)/9)*9+4+COLUMN()-5)*8-(8-$A31),结果导入!$N:$U,8,0))))),IF($U$3="第三场",IF(OR($H$35="",$H$35="请选择版本"),"",IF($H$35="打印版",IFERROR(VLOOKUP((INT((ROW()-5)/9)*9+4+COLUMN()-5)*8-(8-$A31),结果导入!$AN:$AU,8,0),""),IF($H$35="导入版",IF($A31&amp;":"&amp;IFERROR(VLOOKUP((INT((ROW()-5)/9)*9+4+COLUMN()-5)*8-(8-$A31),结果导入!$AN:$AU,8,0),"")=$A31&amp;":","",$A31&amp;":"&amp;VLOOKUP((INT((ROW()-5)/9)*9+4+COLUMN()-5)*8-(8-$A31),结果导入!$AN:$AU,8,0))))),IF($U$3="第四场",IF(OR($H$35="",$H$35="请选择版本"),"",IF($H$35="打印版",IFERROR(VLOOKUP((INT((ROW()-5)/9)*9+4+COLUMN()-5)*8-(8-$A31),结果导入!$BN:$BU,8,0),""),IF($H$35="导入版",IF($A31&amp;":"&amp;IFERROR(VLOOKUP((INT((ROW()-5)/9)*9+4+COLUMN()-5)*8-(8-$A31),结果导入!$BN:$BU,8,0),"")=$A31&amp;":","",$A31&amp;":"&amp;VLOOKUP((INT((ROW()-5)/9)*9+4+COLUMN()-5)*8-(8-$A31),结果导入!$BN:$BU,8,0))))),IF($U$3="第五场",IF(OR($H$35="",$H$35="请选择版本"),"",IF($H$35="打印版",IFERROR(VLOOKUP((INT((ROW()-5)/9)*9+4+COLUMN()-5)*8-(8-$A31),结果导入!$CN:$CU,8,0),""),IF($H$35="导入版",IF($A31&amp;":"&amp;IFERROR(VLOOKUP((INT((ROW()-5)/9)*9+4+COLUMN()-5)*8-(8-$A31),结果导入!$CN:$CU,8,0),"")=$A31&amp;":","",$A31&amp;":"&amp;VLOOKUP((INT((ROW()-5)/9)*9+4+COLUMN()-5)*8-(8-$A31),结果导入!$CN:$CU,8,0))))),IF($U$3="第六场",IF(OR($H$35="",$H$35="请选择版本"),"",IF($H$35="打印版",IFERROR(VLOOKUP((INT((ROW()-5)/9)*9+4+COLUMN()-5)*8-(8-$A31),结果导入!$DN:$DU,8,0),""),IF($H$35="导入版",IF($A31&amp;":"&amp;IFERROR(VLOOKUP((INT((ROW()-5)/9)*9+4+COLUMN()-5)*8-(8-$A31),结果导入!$DN:$DU,8,0),"")=$A31&amp;":","",$A31&amp;":"&amp;VLOOKUP((INT((ROW()-5)/9)*9+4+COLUMN()-5)*8-(8-$A31),结果导入!$DN:$DU,8,0))))),IF($U$3="第七场",IF(OR($H$35="",$H$35="请选择版本"),"",IF($H$35="打印版",IFERROR(VLOOKUP((INT((ROW()-5)/9)*9+4+COLUMN()-5)*8-(8-$A31),结果导入!$EN:$EU,8,0),""),IF($H$35="导入版",IF($A31&amp;":"&amp;IFERROR(VLOOKUP((INT((ROW()-5)/9)*9+4+COLUMN()-5)*8-(8-$A31),结果导入!$EN:$EU,8,0),"")=$A31&amp;":","",$A31&amp;":"&amp;VLOOKUP((INT((ROW()-5)/9)*9+4+COLUMN()-5)*8-(8-$A31),结果导入!$EN:$EU,8,0))))),IF($U$3="第八场",IF(OR($H$35="",$H$35="请选择版本"),"",IF($H$35="打印版",IFERROR(VLOOKUP((INT((ROW()-5)/9)*9+4+COLUMN()-5)*8-(8-$A31),结果导入!$FN:$FU,8,0),""),IF($H$35="导入版",IF($A31&amp;":"&amp;IFERROR(VLOOKUP((INT((ROW()-5)/9)*9+4+COLUMN()-5)*8-(8-$A31),结果导入!$FN:$FU,8,0),"")=$A31&amp;":","",$A31&amp;":"&amp;VLOOKUP((INT((ROW()-5)/9)*9+4+COLUMN()-5)*8-(8-$A31),结果导入!$FN:$FU,8,0))))),IF($U$3="第九场",IF(OR($H$35="",$H$35="请选择版本"),"",IF($H$35="打印版",IFERROR(VLOOKUP((INT((ROW()-5)/9)*9+4+COLUMN()-5)*8-(8-$A31),结果导入!$GN:$GU,8,0),""),IF($H$35="导入版",IF($A31&amp;":"&amp;IFERROR(VLOOKUP((INT((ROW()-5)/9)*9+4+COLUMN()-5)*8-(8-$A31),结果导入!$GN:$GU,8,0),"")=$A31&amp;":","",$A31&amp;":"&amp;VLOOKUP((INT((ROW()-5)/9)*9+4+COLUMN()-5)*8-(8-$A31),结果导入!$GN:$GU,8,0)))))))))))))))</f>
        <v/>
      </c>
      <c r="F31" s="55" t="str">
        <f ca="1">IF($U$3="","",IF($U$3="第一场",IF(OR($H$35="",$H$35="请选择版本"),"",IF($H$35="打印版",IFERROR(VLOOKUP((INT((ROW()-5)/9)*9+4+COLUMN()-5)*8-(8-$A31),选手操作!$Q:$R,2,0),""),IF($H$35="导入版",IF($A31&amp;":"&amp;IFERROR(VLOOKUP((INT((ROW()-5)/9)*9+4+COLUMN()-5)*8-(8-$A31),选手操作!$Q:$R,2,0),"")=$A31&amp;":","",$A31&amp;":"&amp;VLOOKUP((INT((ROW()-5)/9)*9+4+COLUMN()-5)*8-(8-$A31),选手操作!$Q:$R,2,0))))),IF($U$3="第二场",IF(OR($H$35="",$H$35="请选择版本"),"",IF($H$35="打印版",IFERROR(VLOOKUP((INT((ROW()-5)/9)*9+4+COLUMN()-5)*8-(8-$A31),结果导入!$N:$U,8,0),""),IF($H$35="导入版",IF($A31&amp;":"&amp;IFERROR(VLOOKUP((INT((ROW()-5)/9)*9+4+COLUMN()-5)*8-(8-$A31),结果导入!$N:$U,8,0),"")=$A31&amp;":","",$A31&amp;":"&amp;VLOOKUP((INT((ROW()-5)/9)*9+4+COLUMN()-5)*8-(8-$A31),结果导入!$N:$U,8,0))))),IF($U$3="第三场",IF(OR($H$35="",$H$35="请选择版本"),"",IF($H$35="打印版",IFERROR(VLOOKUP((INT((ROW()-5)/9)*9+4+COLUMN()-5)*8-(8-$A31),结果导入!$AN:$AU,8,0),""),IF($H$35="导入版",IF($A31&amp;":"&amp;IFERROR(VLOOKUP((INT((ROW()-5)/9)*9+4+COLUMN()-5)*8-(8-$A31),结果导入!$AN:$AU,8,0),"")=$A31&amp;":","",$A31&amp;":"&amp;VLOOKUP((INT((ROW()-5)/9)*9+4+COLUMN()-5)*8-(8-$A31),结果导入!$AN:$AU,8,0))))),IF($U$3="第四场",IF(OR($H$35="",$H$35="请选择版本"),"",IF($H$35="打印版",IFERROR(VLOOKUP((INT((ROW()-5)/9)*9+4+COLUMN()-5)*8-(8-$A31),结果导入!$BN:$BU,8,0),""),IF($H$35="导入版",IF($A31&amp;":"&amp;IFERROR(VLOOKUP((INT((ROW()-5)/9)*9+4+COLUMN()-5)*8-(8-$A31),结果导入!$BN:$BU,8,0),"")=$A31&amp;":","",$A31&amp;":"&amp;VLOOKUP((INT((ROW()-5)/9)*9+4+COLUMN()-5)*8-(8-$A31),结果导入!$BN:$BU,8,0))))),IF($U$3="第五场",IF(OR($H$35="",$H$35="请选择版本"),"",IF($H$35="打印版",IFERROR(VLOOKUP((INT((ROW()-5)/9)*9+4+COLUMN()-5)*8-(8-$A31),结果导入!$CN:$CU,8,0),""),IF($H$35="导入版",IF($A31&amp;":"&amp;IFERROR(VLOOKUP((INT((ROW()-5)/9)*9+4+COLUMN()-5)*8-(8-$A31),结果导入!$CN:$CU,8,0),"")=$A31&amp;":","",$A31&amp;":"&amp;VLOOKUP((INT((ROW()-5)/9)*9+4+COLUMN()-5)*8-(8-$A31),结果导入!$CN:$CU,8,0))))),IF($U$3="第六场",IF(OR($H$35="",$H$35="请选择版本"),"",IF($H$35="打印版",IFERROR(VLOOKUP((INT((ROW()-5)/9)*9+4+COLUMN()-5)*8-(8-$A31),结果导入!$DN:$DU,8,0),""),IF($H$35="导入版",IF($A31&amp;":"&amp;IFERROR(VLOOKUP((INT((ROW()-5)/9)*9+4+COLUMN()-5)*8-(8-$A31),结果导入!$DN:$DU,8,0),"")=$A31&amp;":","",$A31&amp;":"&amp;VLOOKUP((INT((ROW()-5)/9)*9+4+COLUMN()-5)*8-(8-$A31),结果导入!$DN:$DU,8,0))))),IF($U$3="第七场",IF(OR($H$35="",$H$35="请选择版本"),"",IF($H$35="打印版",IFERROR(VLOOKUP((INT((ROW()-5)/9)*9+4+COLUMN()-5)*8-(8-$A31),结果导入!$EN:$EU,8,0),""),IF($H$35="导入版",IF($A31&amp;":"&amp;IFERROR(VLOOKUP((INT((ROW()-5)/9)*9+4+COLUMN()-5)*8-(8-$A31),结果导入!$EN:$EU,8,0),"")=$A31&amp;":","",$A31&amp;":"&amp;VLOOKUP((INT((ROW()-5)/9)*9+4+COLUMN()-5)*8-(8-$A31),结果导入!$EN:$EU,8,0))))),IF($U$3="第八场",IF(OR($H$35="",$H$35="请选择版本"),"",IF($H$35="打印版",IFERROR(VLOOKUP((INT((ROW()-5)/9)*9+4+COLUMN()-5)*8-(8-$A31),结果导入!$FN:$FU,8,0),""),IF($H$35="导入版",IF($A31&amp;":"&amp;IFERROR(VLOOKUP((INT((ROW()-5)/9)*9+4+COLUMN()-5)*8-(8-$A31),结果导入!$FN:$FU,8,0),"")=$A31&amp;":","",$A31&amp;":"&amp;VLOOKUP((INT((ROW()-5)/9)*9+4+COLUMN()-5)*8-(8-$A31),结果导入!$FN:$FU,8,0))))),IF($U$3="第九场",IF(OR($H$35="",$H$35="请选择版本"),"",IF($H$35="打印版",IFERROR(VLOOKUP((INT((ROW()-5)/9)*9+4+COLUMN()-5)*8-(8-$A31),结果导入!$GN:$GU,8,0),""),IF($H$35="导入版",IF($A31&amp;":"&amp;IFERROR(VLOOKUP((INT((ROW()-5)/9)*9+4+COLUMN()-5)*8-(8-$A31),结果导入!$GN:$GU,8,0),"")=$A31&amp;":","",$A31&amp;":"&amp;VLOOKUP((INT((ROW()-5)/9)*9+4+COLUMN()-5)*8-(8-$A31),结果导入!$GN:$GU,8,0)))))))))))))))</f>
        <v/>
      </c>
      <c r="G31" s="55" t="str">
        <f ca="1">IF($U$3="","",IF($U$3="第一场",IF(OR($H$35="",$H$35="请选择版本"),"",IF($H$35="打印版",IFERROR(VLOOKUP((INT((ROW()-5)/9)*9+4+COLUMN()-5)*8-(8-$A31),选手操作!$Q:$R,2,0),""),IF($H$35="导入版",IF($A31&amp;":"&amp;IFERROR(VLOOKUP((INT((ROW()-5)/9)*9+4+COLUMN()-5)*8-(8-$A31),选手操作!$Q:$R,2,0),"")=$A31&amp;":","",$A31&amp;":"&amp;VLOOKUP((INT((ROW()-5)/9)*9+4+COLUMN()-5)*8-(8-$A31),选手操作!$Q:$R,2,0))))),IF($U$3="第二场",IF(OR($H$35="",$H$35="请选择版本"),"",IF($H$35="打印版",IFERROR(VLOOKUP((INT((ROW()-5)/9)*9+4+COLUMN()-5)*8-(8-$A31),结果导入!$N:$U,8,0),""),IF($H$35="导入版",IF($A31&amp;":"&amp;IFERROR(VLOOKUP((INT((ROW()-5)/9)*9+4+COLUMN()-5)*8-(8-$A31),结果导入!$N:$U,8,0),"")=$A31&amp;":","",$A31&amp;":"&amp;VLOOKUP((INT((ROW()-5)/9)*9+4+COLUMN()-5)*8-(8-$A31),结果导入!$N:$U,8,0))))),IF($U$3="第三场",IF(OR($H$35="",$H$35="请选择版本"),"",IF($H$35="打印版",IFERROR(VLOOKUP((INT((ROW()-5)/9)*9+4+COLUMN()-5)*8-(8-$A31),结果导入!$AN:$AU,8,0),""),IF($H$35="导入版",IF($A31&amp;":"&amp;IFERROR(VLOOKUP((INT((ROW()-5)/9)*9+4+COLUMN()-5)*8-(8-$A31),结果导入!$AN:$AU,8,0),"")=$A31&amp;":","",$A31&amp;":"&amp;VLOOKUP((INT((ROW()-5)/9)*9+4+COLUMN()-5)*8-(8-$A31),结果导入!$AN:$AU,8,0))))),IF($U$3="第四场",IF(OR($H$35="",$H$35="请选择版本"),"",IF($H$35="打印版",IFERROR(VLOOKUP((INT((ROW()-5)/9)*9+4+COLUMN()-5)*8-(8-$A31),结果导入!$BN:$BU,8,0),""),IF($H$35="导入版",IF($A31&amp;":"&amp;IFERROR(VLOOKUP((INT((ROW()-5)/9)*9+4+COLUMN()-5)*8-(8-$A31),结果导入!$BN:$BU,8,0),"")=$A31&amp;":","",$A31&amp;":"&amp;VLOOKUP((INT((ROW()-5)/9)*9+4+COLUMN()-5)*8-(8-$A31),结果导入!$BN:$BU,8,0))))),IF($U$3="第五场",IF(OR($H$35="",$H$35="请选择版本"),"",IF($H$35="打印版",IFERROR(VLOOKUP((INT((ROW()-5)/9)*9+4+COLUMN()-5)*8-(8-$A31),结果导入!$CN:$CU,8,0),""),IF($H$35="导入版",IF($A31&amp;":"&amp;IFERROR(VLOOKUP((INT((ROW()-5)/9)*9+4+COLUMN()-5)*8-(8-$A31),结果导入!$CN:$CU,8,0),"")=$A31&amp;":","",$A31&amp;":"&amp;VLOOKUP((INT((ROW()-5)/9)*9+4+COLUMN()-5)*8-(8-$A31),结果导入!$CN:$CU,8,0))))),IF($U$3="第六场",IF(OR($H$35="",$H$35="请选择版本"),"",IF($H$35="打印版",IFERROR(VLOOKUP((INT((ROW()-5)/9)*9+4+COLUMN()-5)*8-(8-$A31),结果导入!$DN:$DU,8,0),""),IF($H$35="导入版",IF($A31&amp;":"&amp;IFERROR(VLOOKUP((INT((ROW()-5)/9)*9+4+COLUMN()-5)*8-(8-$A31),结果导入!$DN:$DU,8,0),"")=$A31&amp;":","",$A31&amp;":"&amp;VLOOKUP((INT((ROW()-5)/9)*9+4+COLUMN()-5)*8-(8-$A31),结果导入!$DN:$DU,8,0))))),IF($U$3="第七场",IF(OR($H$35="",$H$35="请选择版本"),"",IF($H$35="打印版",IFERROR(VLOOKUP((INT((ROW()-5)/9)*9+4+COLUMN()-5)*8-(8-$A31),结果导入!$EN:$EU,8,0),""),IF($H$35="导入版",IF($A31&amp;":"&amp;IFERROR(VLOOKUP((INT((ROW()-5)/9)*9+4+COLUMN()-5)*8-(8-$A31),结果导入!$EN:$EU,8,0),"")=$A31&amp;":","",$A31&amp;":"&amp;VLOOKUP((INT((ROW()-5)/9)*9+4+COLUMN()-5)*8-(8-$A31),结果导入!$EN:$EU,8,0))))),IF($U$3="第八场",IF(OR($H$35="",$H$35="请选择版本"),"",IF($H$35="打印版",IFERROR(VLOOKUP((INT((ROW()-5)/9)*9+4+COLUMN()-5)*8-(8-$A31),结果导入!$FN:$FU,8,0),""),IF($H$35="导入版",IF($A31&amp;":"&amp;IFERROR(VLOOKUP((INT((ROW()-5)/9)*9+4+COLUMN()-5)*8-(8-$A31),结果导入!$FN:$FU,8,0),"")=$A31&amp;":","",$A31&amp;":"&amp;VLOOKUP((INT((ROW()-5)/9)*9+4+COLUMN()-5)*8-(8-$A31),结果导入!$FN:$FU,8,0))))),IF($U$3="第九场",IF(OR($H$35="",$H$35="请选择版本"),"",IF($H$35="打印版",IFERROR(VLOOKUP((INT((ROW()-5)/9)*9+4+COLUMN()-5)*8-(8-$A31),结果导入!$GN:$GU,8,0),""),IF($H$35="导入版",IF($A31&amp;":"&amp;IFERROR(VLOOKUP((INT((ROW()-5)/9)*9+4+COLUMN()-5)*8-(8-$A31),结果导入!$GN:$GU,8,0),"")=$A31&amp;":","",$A31&amp;":"&amp;VLOOKUP((INT((ROW()-5)/9)*9+4+COLUMN()-5)*8-(8-$A31),结果导入!$GN:$GU,8,0)))))))))))))))</f>
        <v/>
      </c>
      <c r="H31" s="55" t="str">
        <f ca="1">IF($U$3="","",IF($U$3="第一场",IF(OR($H$35="",$H$35="请选择版本"),"",IF($H$35="打印版",IFERROR(VLOOKUP((INT((ROW()-5)/9)*9+4+COLUMN()-5)*8-(8-$A31),选手操作!$Q:$R,2,0),""),IF($H$35="导入版",IF($A31&amp;":"&amp;IFERROR(VLOOKUP((INT((ROW()-5)/9)*9+4+COLUMN()-5)*8-(8-$A31),选手操作!$Q:$R,2,0),"")=$A31&amp;":","",$A31&amp;":"&amp;VLOOKUP((INT((ROW()-5)/9)*9+4+COLUMN()-5)*8-(8-$A31),选手操作!$Q:$R,2,0))))),IF($U$3="第二场",IF(OR($H$35="",$H$35="请选择版本"),"",IF($H$35="打印版",IFERROR(VLOOKUP((INT((ROW()-5)/9)*9+4+COLUMN()-5)*8-(8-$A31),结果导入!$N:$U,8,0),""),IF($H$35="导入版",IF($A31&amp;":"&amp;IFERROR(VLOOKUP((INT((ROW()-5)/9)*9+4+COLUMN()-5)*8-(8-$A31),结果导入!$N:$U,8,0),"")=$A31&amp;":","",$A31&amp;":"&amp;VLOOKUP((INT((ROW()-5)/9)*9+4+COLUMN()-5)*8-(8-$A31),结果导入!$N:$U,8,0))))),IF($U$3="第三场",IF(OR($H$35="",$H$35="请选择版本"),"",IF($H$35="打印版",IFERROR(VLOOKUP((INT((ROW()-5)/9)*9+4+COLUMN()-5)*8-(8-$A31),结果导入!$AN:$AU,8,0),""),IF($H$35="导入版",IF($A31&amp;":"&amp;IFERROR(VLOOKUP((INT((ROW()-5)/9)*9+4+COLUMN()-5)*8-(8-$A31),结果导入!$AN:$AU,8,0),"")=$A31&amp;":","",$A31&amp;":"&amp;VLOOKUP((INT((ROW()-5)/9)*9+4+COLUMN()-5)*8-(8-$A31),结果导入!$AN:$AU,8,0))))),IF($U$3="第四场",IF(OR($H$35="",$H$35="请选择版本"),"",IF($H$35="打印版",IFERROR(VLOOKUP((INT((ROW()-5)/9)*9+4+COLUMN()-5)*8-(8-$A31),结果导入!$BN:$BU,8,0),""),IF($H$35="导入版",IF($A31&amp;":"&amp;IFERROR(VLOOKUP((INT((ROW()-5)/9)*9+4+COLUMN()-5)*8-(8-$A31),结果导入!$BN:$BU,8,0),"")=$A31&amp;":","",$A31&amp;":"&amp;VLOOKUP((INT((ROW()-5)/9)*9+4+COLUMN()-5)*8-(8-$A31),结果导入!$BN:$BU,8,0))))),IF($U$3="第五场",IF(OR($H$35="",$H$35="请选择版本"),"",IF($H$35="打印版",IFERROR(VLOOKUP((INT((ROW()-5)/9)*9+4+COLUMN()-5)*8-(8-$A31),结果导入!$CN:$CU,8,0),""),IF($H$35="导入版",IF($A31&amp;":"&amp;IFERROR(VLOOKUP((INT((ROW()-5)/9)*9+4+COLUMN()-5)*8-(8-$A31),结果导入!$CN:$CU,8,0),"")=$A31&amp;":","",$A31&amp;":"&amp;VLOOKUP((INT((ROW()-5)/9)*9+4+COLUMN()-5)*8-(8-$A31),结果导入!$CN:$CU,8,0))))),IF($U$3="第六场",IF(OR($H$35="",$H$35="请选择版本"),"",IF($H$35="打印版",IFERROR(VLOOKUP((INT((ROW()-5)/9)*9+4+COLUMN()-5)*8-(8-$A31),结果导入!$DN:$DU,8,0),""),IF($H$35="导入版",IF($A31&amp;":"&amp;IFERROR(VLOOKUP((INT((ROW()-5)/9)*9+4+COLUMN()-5)*8-(8-$A31),结果导入!$DN:$DU,8,0),"")=$A31&amp;":","",$A31&amp;":"&amp;VLOOKUP((INT((ROW()-5)/9)*9+4+COLUMN()-5)*8-(8-$A31),结果导入!$DN:$DU,8,0))))),IF($U$3="第七场",IF(OR($H$35="",$H$35="请选择版本"),"",IF($H$35="打印版",IFERROR(VLOOKUP((INT((ROW()-5)/9)*9+4+COLUMN()-5)*8-(8-$A31),结果导入!$EN:$EU,8,0),""),IF($H$35="导入版",IF($A31&amp;":"&amp;IFERROR(VLOOKUP((INT((ROW()-5)/9)*9+4+COLUMN()-5)*8-(8-$A31),结果导入!$EN:$EU,8,0),"")=$A31&amp;":","",$A31&amp;":"&amp;VLOOKUP((INT((ROW()-5)/9)*9+4+COLUMN()-5)*8-(8-$A31),结果导入!$EN:$EU,8,0))))),IF($U$3="第八场",IF(OR($H$35="",$H$35="请选择版本"),"",IF($H$35="打印版",IFERROR(VLOOKUP((INT((ROW()-5)/9)*9+4+COLUMN()-5)*8-(8-$A31),结果导入!$FN:$FU,8,0),""),IF($H$35="导入版",IF($A31&amp;":"&amp;IFERROR(VLOOKUP((INT((ROW()-5)/9)*9+4+COLUMN()-5)*8-(8-$A31),结果导入!$FN:$FU,8,0),"")=$A31&amp;":","",$A31&amp;":"&amp;VLOOKUP((INT((ROW()-5)/9)*9+4+COLUMN()-5)*8-(8-$A31),结果导入!$FN:$FU,8,0))))),IF($U$3="第九场",IF(OR($H$35="",$H$35="请选择版本"),"",IF($H$35="打印版",IFERROR(VLOOKUP((INT((ROW()-5)/9)*9+4+COLUMN()-5)*8-(8-$A31),结果导入!$GN:$GU,8,0),""),IF($H$35="导入版",IF($A31&amp;":"&amp;IFERROR(VLOOKUP((INT((ROW()-5)/9)*9+4+COLUMN()-5)*8-(8-$A31),结果导入!$GN:$GU,8,0),"")=$A31&amp;":","",$A31&amp;":"&amp;VLOOKUP((INT((ROW()-5)/9)*9+4+COLUMN()-5)*8-(8-$A31),结果导入!$GN:$GU,8,0)))))))))))))))</f>
        <v/>
      </c>
      <c r="I31" s="55" t="str">
        <f ca="1">IF($U$3="","",IF($U$3="第一场",IF(OR($H$35="",$H$35="请选择版本"),"",IF($H$35="打印版",IFERROR(VLOOKUP((INT((ROW()-5)/9)*9+4+COLUMN()-5)*8-(8-$A31),选手操作!$Q:$R,2,0),""),IF($H$35="导入版",IF($A31&amp;":"&amp;IFERROR(VLOOKUP((INT((ROW()-5)/9)*9+4+COLUMN()-5)*8-(8-$A31),选手操作!$Q:$R,2,0),"")=$A31&amp;":","",$A31&amp;":"&amp;VLOOKUP((INT((ROW()-5)/9)*9+4+COLUMN()-5)*8-(8-$A31),选手操作!$Q:$R,2,0))))),IF($U$3="第二场",IF(OR($H$35="",$H$35="请选择版本"),"",IF($H$35="打印版",IFERROR(VLOOKUP((INT((ROW()-5)/9)*9+4+COLUMN()-5)*8-(8-$A31),结果导入!$N:$U,8,0),""),IF($H$35="导入版",IF($A31&amp;":"&amp;IFERROR(VLOOKUP((INT((ROW()-5)/9)*9+4+COLUMN()-5)*8-(8-$A31),结果导入!$N:$U,8,0),"")=$A31&amp;":","",$A31&amp;":"&amp;VLOOKUP((INT((ROW()-5)/9)*9+4+COLUMN()-5)*8-(8-$A31),结果导入!$N:$U,8,0))))),IF($U$3="第三场",IF(OR($H$35="",$H$35="请选择版本"),"",IF($H$35="打印版",IFERROR(VLOOKUP((INT((ROW()-5)/9)*9+4+COLUMN()-5)*8-(8-$A31),结果导入!$AN:$AU,8,0),""),IF($H$35="导入版",IF($A31&amp;":"&amp;IFERROR(VLOOKUP((INT((ROW()-5)/9)*9+4+COLUMN()-5)*8-(8-$A31),结果导入!$AN:$AU,8,0),"")=$A31&amp;":","",$A31&amp;":"&amp;VLOOKUP((INT((ROW()-5)/9)*9+4+COLUMN()-5)*8-(8-$A31),结果导入!$AN:$AU,8,0))))),IF($U$3="第四场",IF(OR($H$35="",$H$35="请选择版本"),"",IF($H$35="打印版",IFERROR(VLOOKUP((INT((ROW()-5)/9)*9+4+COLUMN()-5)*8-(8-$A31),结果导入!$BN:$BU,8,0),""),IF($H$35="导入版",IF($A31&amp;":"&amp;IFERROR(VLOOKUP((INT((ROW()-5)/9)*9+4+COLUMN()-5)*8-(8-$A31),结果导入!$BN:$BU,8,0),"")=$A31&amp;":","",$A31&amp;":"&amp;VLOOKUP((INT((ROW()-5)/9)*9+4+COLUMN()-5)*8-(8-$A31),结果导入!$BN:$BU,8,0))))),IF($U$3="第五场",IF(OR($H$35="",$H$35="请选择版本"),"",IF($H$35="打印版",IFERROR(VLOOKUP((INT((ROW()-5)/9)*9+4+COLUMN()-5)*8-(8-$A31),结果导入!$CN:$CU,8,0),""),IF($H$35="导入版",IF($A31&amp;":"&amp;IFERROR(VLOOKUP((INT((ROW()-5)/9)*9+4+COLUMN()-5)*8-(8-$A31),结果导入!$CN:$CU,8,0),"")=$A31&amp;":","",$A31&amp;":"&amp;VLOOKUP((INT((ROW()-5)/9)*9+4+COLUMN()-5)*8-(8-$A31),结果导入!$CN:$CU,8,0))))),IF($U$3="第六场",IF(OR($H$35="",$H$35="请选择版本"),"",IF($H$35="打印版",IFERROR(VLOOKUP((INT((ROW()-5)/9)*9+4+COLUMN()-5)*8-(8-$A31),结果导入!$DN:$DU,8,0),""),IF($H$35="导入版",IF($A31&amp;":"&amp;IFERROR(VLOOKUP((INT((ROW()-5)/9)*9+4+COLUMN()-5)*8-(8-$A31),结果导入!$DN:$DU,8,0),"")=$A31&amp;":","",$A31&amp;":"&amp;VLOOKUP((INT((ROW()-5)/9)*9+4+COLUMN()-5)*8-(8-$A31),结果导入!$DN:$DU,8,0))))),IF($U$3="第七场",IF(OR($H$35="",$H$35="请选择版本"),"",IF($H$35="打印版",IFERROR(VLOOKUP((INT((ROW()-5)/9)*9+4+COLUMN()-5)*8-(8-$A31),结果导入!$EN:$EU,8,0),""),IF($H$35="导入版",IF($A31&amp;":"&amp;IFERROR(VLOOKUP((INT((ROW()-5)/9)*9+4+COLUMN()-5)*8-(8-$A31),结果导入!$EN:$EU,8,0),"")=$A31&amp;":","",$A31&amp;":"&amp;VLOOKUP((INT((ROW()-5)/9)*9+4+COLUMN()-5)*8-(8-$A31),结果导入!$EN:$EU,8,0))))),IF($U$3="第八场",IF(OR($H$35="",$H$35="请选择版本"),"",IF($H$35="打印版",IFERROR(VLOOKUP((INT((ROW()-5)/9)*9+4+COLUMN()-5)*8-(8-$A31),结果导入!$FN:$FU,8,0),""),IF($H$35="导入版",IF($A31&amp;":"&amp;IFERROR(VLOOKUP((INT((ROW()-5)/9)*9+4+COLUMN()-5)*8-(8-$A31),结果导入!$FN:$FU,8,0),"")=$A31&amp;":","",$A31&amp;":"&amp;VLOOKUP((INT((ROW()-5)/9)*9+4+COLUMN()-5)*8-(8-$A31),结果导入!$FN:$FU,8,0))))),IF($U$3="第九场",IF(OR($H$35="",$H$35="请选择版本"),"",IF($H$35="打印版",IFERROR(VLOOKUP((INT((ROW()-5)/9)*9+4+COLUMN()-5)*8-(8-$A31),结果导入!$GN:$GU,8,0),""),IF($H$35="导入版",IF($A31&amp;":"&amp;IFERROR(VLOOKUP((INT((ROW()-5)/9)*9+4+COLUMN()-5)*8-(8-$A31),结果导入!$GN:$GU,8,0),"")=$A31&amp;":","",$A31&amp;":"&amp;VLOOKUP((INT((ROW()-5)/9)*9+4+COLUMN()-5)*8-(8-$A31),结果导入!$GN:$GU,8,0)))))))))))))))</f>
        <v/>
      </c>
      <c r="J31" s="55" t="str">
        <f ca="1">IF($U$3="","",IF($U$3="第一场",IF(OR($H$35="",$H$35="请选择版本"),"",IF($H$35="打印版",IFERROR(VLOOKUP((INT((ROW()-5)/9)*9+4+COLUMN()-5)*8-(8-$A31),选手操作!$Q:$R,2,0),""),IF($H$35="导入版",IF($A31&amp;":"&amp;IFERROR(VLOOKUP((INT((ROW()-5)/9)*9+4+COLUMN()-5)*8-(8-$A31),选手操作!$Q:$R,2,0),"")=$A31&amp;":","",$A31&amp;":"&amp;VLOOKUP((INT((ROW()-5)/9)*9+4+COLUMN()-5)*8-(8-$A31),选手操作!$Q:$R,2,0))))),IF($U$3="第二场",IF(OR($H$35="",$H$35="请选择版本"),"",IF($H$35="打印版",IFERROR(VLOOKUP((INT((ROW()-5)/9)*9+4+COLUMN()-5)*8-(8-$A31),结果导入!$N:$U,8,0),""),IF($H$35="导入版",IF($A31&amp;":"&amp;IFERROR(VLOOKUP((INT((ROW()-5)/9)*9+4+COLUMN()-5)*8-(8-$A31),结果导入!$N:$U,8,0),"")=$A31&amp;":","",$A31&amp;":"&amp;VLOOKUP((INT((ROW()-5)/9)*9+4+COLUMN()-5)*8-(8-$A31),结果导入!$N:$U,8,0))))),IF($U$3="第三场",IF(OR($H$35="",$H$35="请选择版本"),"",IF($H$35="打印版",IFERROR(VLOOKUP((INT((ROW()-5)/9)*9+4+COLUMN()-5)*8-(8-$A31),结果导入!$AN:$AU,8,0),""),IF($H$35="导入版",IF($A31&amp;":"&amp;IFERROR(VLOOKUP((INT((ROW()-5)/9)*9+4+COLUMN()-5)*8-(8-$A31),结果导入!$AN:$AU,8,0),"")=$A31&amp;":","",$A31&amp;":"&amp;VLOOKUP((INT((ROW()-5)/9)*9+4+COLUMN()-5)*8-(8-$A31),结果导入!$AN:$AU,8,0))))),IF($U$3="第四场",IF(OR($H$35="",$H$35="请选择版本"),"",IF($H$35="打印版",IFERROR(VLOOKUP((INT((ROW()-5)/9)*9+4+COLUMN()-5)*8-(8-$A31),结果导入!$BN:$BU,8,0),""),IF($H$35="导入版",IF($A31&amp;":"&amp;IFERROR(VLOOKUP((INT((ROW()-5)/9)*9+4+COLUMN()-5)*8-(8-$A31),结果导入!$BN:$BU,8,0),"")=$A31&amp;":","",$A31&amp;":"&amp;VLOOKUP((INT((ROW()-5)/9)*9+4+COLUMN()-5)*8-(8-$A31),结果导入!$BN:$BU,8,0))))),IF($U$3="第五场",IF(OR($H$35="",$H$35="请选择版本"),"",IF($H$35="打印版",IFERROR(VLOOKUP((INT((ROW()-5)/9)*9+4+COLUMN()-5)*8-(8-$A31),结果导入!$CN:$CU,8,0),""),IF($H$35="导入版",IF($A31&amp;":"&amp;IFERROR(VLOOKUP((INT((ROW()-5)/9)*9+4+COLUMN()-5)*8-(8-$A31),结果导入!$CN:$CU,8,0),"")=$A31&amp;":","",$A31&amp;":"&amp;VLOOKUP((INT((ROW()-5)/9)*9+4+COLUMN()-5)*8-(8-$A31),结果导入!$CN:$CU,8,0))))),IF($U$3="第六场",IF(OR($H$35="",$H$35="请选择版本"),"",IF($H$35="打印版",IFERROR(VLOOKUP((INT((ROW()-5)/9)*9+4+COLUMN()-5)*8-(8-$A31),结果导入!$DN:$DU,8,0),""),IF($H$35="导入版",IF($A31&amp;":"&amp;IFERROR(VLOOKUP((INT((ROW()-5)/9)*9+4+COLUMN()-5)*8-(8-$A31),结果导入!$DN:$DU,8,0),"")=$A31&amp;":","",$A31&amp;":"&amp;VLOOKUP((INT((ROW()-5)/9)*9+4+COLUMN()-5)*8-(8-$A31),结果导入!$DN:$DU,8,0))))),IF($U$3="第七场",IF(OR($H$35="",$H$35="请选择版本"),"",IF($H$35="打印版",IFERROR(VLOOKUP((INT((ROW()-5)/9)*9+4+COLUMN()-5)*8-(8-$A31),结果导入!$EN:$EU,8,0),""),IF($H$35="导入版",IF($A31&amp;":"&amp;IFERROR(VLOOKUP((INT((ROW()-5)/9)*9+4+COLUMN()-5)*8-(8-$A31),结果导入!$EN:$EU,8,0),"")=$A31&amp;":","",$A31&amp;":"&amp;VLOOKUP((INT((ROW()-5)/9)*9+4+COLUMN()-5)*8-(8-$A31),结果导入!$EN:$EU,8,0))))),IF($U$3="第八场",IF(OR($H$35="",$H$35="请选择版本"),"",IF($H$35="打印版",IFERROR(VLOOKUP((INT((ROW()-5)/9)*9+4+COLUMN()-5)*8-(8-$A31),结果导入!$FN:$FU,8,0),""),IF($H$35="导入版",IF($A31&amp;":"&amp;IFERROR(VLOOKUP((INT((ROW()-5)/9)*9+4+COLUMN()-5)*8-(8-$A31),结果导入!$FN:$FU,8,0),"")=$A31&amp;":","",$A31&amp;":"&amp;VLOOKUP((INT((ROW()-5)/9)*9+4+COLUMN()-5)*8-(8-$A31),结果导入!$FN:$FU,8,0))))),IF($U$3="第九场",IF(OR($H$35="",$H$35="请选择版本"),"",IF($H$35="打印版",IFERROR(VLOOKUP((INT((ROW()-5)/9)*9+4+COLUMN()-5)*8-(8-$A31),结果导入!$GN:$GU,8,0),""),IF($H$35="导入版",IF($A31&amp;":"&amp;IFERROR(VLOOKUP((INT((ROW()-5)/9)*9+4+COLUMN()-5)*8-(8-$A31),结果导入!$GN:$GU,8,0),"")=$A31&amp;":","",$A31&amp;":"&amp;VLOOKUP((INT((ROW()-5)/9)*9+4+COLUMN()-5)*8-(8-$A31),结果导入!$GN:$GU,8,0)))))))))))))))</f>
        <v/>
      </c>
      <c r="K31" s="53">
        <v>8</v>
      </c>
      <c r="L31" s="53">
        <f t="shared" si="1"/>
        <v>8</v>
      </c>
      <c r="M31" s="54" t="str">
        <f ca="1" t="shared" si="2"/>
        <v/>
      </c>
      <c r="N31" s="55" t="str">
        <f ca="1" t="shared" si="3"/>
        <v/>
      </c>
      <c r="O31" s="55" t="str">
        <f ca="1" t="shared" si="4"/>
        <v/>
      </c>
      <c r="P31" s="55" t="str">
        <f ca="1" t="shared" si="5"/>
        <v/>
      </c>
      <c r="Q31" s="55" t="str">
        <f ca="1" t="shared" si="6"/>
        <v/>
      </c>
      <c r="R31" s="55" t="str">
        <f ca="1" t="shared" si="7"/>
        <v/>
      </c>
      <c r="S31" s="55" t="str">
        <f ca="1" t="shared" si="8"/>
        <v/>
      </c>
      <c r="T31" s="55" t="str">
        <f ca="1" t="shared" si="9"/>
        <v/>
      </c>
      <c r="U31" s="55" t="str">
        <f ca="1" t="shared" si="10"/>
        <v/>
      </c>
      <c r="V31" s="53">
        <f t="shared" si="11"/>
        <v>8</v>
      </c>
    </row>
    <row r="32" ht="10" customHeight="1" spans="2:10">
      <c r="B32" s="1" t="str">
        <f ca="1">IF(选手操作!$K$3="","","第一场")</f>
        <v/>
      </c>
      <c r="C32" s="1" t="str">
        <f ca="1">IF(结果导入!$S$3="","","第二场")</f>
        <v/>
      </c>
      <c r="D32" s="1" t="str">
        <f ca="1">IF(结果导入!$AS$3="","","第三场")</f>
        <v/>
      </c>
      <c r="E32" s="1" t="str">
        <f ca="1">IF(结果导入!$BS$3="","","第四场")</f>
        <v/>
      </c>
      <c r="F32" s="1" t="str">
        <f ca="1">IF(结果导入!$CS$3="","","第五场")</f>
        <v/>
      </c>
      <c r="G32" s="1" t="str">
        <f ca="1">IF(结果导入!$DS$3="","","第六场")</f>
        <v/>
      </c>
      <c r="H32" s="1" t="str">
        <f ca="1">IF(结果导入!$ES$3="","","第七场")</f>
        <v/>
      </c>
      <c r="I32" s="1" t="str">
        <f ca="1">IF(结果导入!$FS$3="","","第八场")</f>
        <v/>
      </c>
      <c r="J32" s="1" t="str">
        <f ca="1">IF(结果导入!$GS$3="","","第九场")</f>
        <v/>
      </c>
    </row>
    <row r="33" spans="1:22">
      <c r="A33" s="1" t="str">
        <f>IF($M$33="","","注：")</f>
        <v/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1" t="str">
        <f>IF(A33="","",A33)</f>
        <v/>
      </c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0" customHeight="1"/>
    <row r="35" spans="1:22">
      <c r="A35" s="56" t="s">
        <v>187</v>
      </c>
      <c r="B35" s="56"/>
      <c r="C35" s="56"/>
      <c r="D35" s="56" t="s">
        <v>188</v>
      </c>
      <c r="E35" s="56"/>
      <c r="F35" s="56"/>
      <c r="G35" s="56"/>
      <c r="H35" s="56" t="str">
        <f>IF($S$35="","",$S$35)</f>
        <v>请选择版本</v>
      </c>
      <c r="I35" s="64" t="s">
        <v>189</v>
      </c>
      <c r="J35" s="61">
        <f ca="1">NOW()</f>
        <v>45531.6893055556</v>
      </c>
      <c r="K35" s="56"/>
      <c r="L35" s="56" t="str">
        <f>IF(A35="","",A35)</f>
        <v>个人赛快速编排系统 V6.5</v>
      </c>
      <c r="M35" s="56"/>
      <c r="N35" s="56"/>
      <c r="O35" s="56" t="str">
        <f>IF(D35="","",D35)</f>
        <v>使用过程中如有意见或建议，欢迎联系本软件作者</v>
      </c>
      <c r="P35" s="56"/>
      <c r="Q35" s="56"/>
      <c r="R35" s="56"/>
      <c r="S35" s="64" t="s">
        <v>190</v>
      </c>
      <c r="T35" s="56" t="str">
        <f>IF(I35="","",I35)</f>
        <v>第 1 页</v>
      </c>
      <c r="U35" s="61">
        <f ca="1">IF(J35="","",J35)</f>
        <v>45531.6893055556</v>
      </c>
      <c r="V35" s="56"/>
    </row>
  </sheetData>
  <sheetProtection password="B310" sheet="1" objects="1"/>
  <mergeCells count="14">
    <mergeCell ref="A1:K1"/>
    <mergeCell ref="L1:V1"/>
    <mergeCell ref="A3:G3"/>
    <mergeCell ref="J3:K3"/>
    <mergeCell ref="L3:R3"/>
    <mergeCell ref="U3:V3"/>
    <mergeCell ref="B33:K33"/>
    <mergeCell ref="M33:V33"/>
    <mergeCell ref="A35:C35"/>
    <mergeCell ref="D35:G35"/>
    <mergeCell ref="J35:K35"/>
    <mergeCell ref="L35:N35"/>
    <mergeCell ref="O35:R35"/>
    <mergeCell ref="U35:V35"/>
  </mergeCells>
  <conditionalFormatting sqref="U3:V3">
    <cfRule type="containsBlanks" dxfId="1" priority="2">
      <formula>LEN(TRIM(U3))=0</formula>
    </cfRule>
  </conditionalFormatting>
  <conditionalFormatting sqref="S35">
    <cfRule type="cellIs" dxfId="2" priority="1" operator="equal">
      <formula>"请选择版本"</formula>
    </cfRule>
  </conditionalFormatting>
  <dataValidations count="2">
    <dataValidation type="list" allowBlank="1" showInputMessage="1" showErrorMessage="1" errorTitle="场次错误" error="请选择正确的场次。" sqref="U3:V3">
      <formula1>$B$32:$J$32</formula1>
    </dataValidation>
    <dataValidation type="list" allowBlank="1" showInputMessage="1" showErrorMessage="1" errorTitle="版本错误" error="请选择正确的版本。" sqref="S35">
      <formula1>"请选择版本,打印版,导入版"</formula1>
    </dataValidation>
  </dataValidations>
  <printOptions horizontalCentered="1" verticalCentered="1"/>
  <pageMargins left="0.393055555555556" right="0.393055555555556" top="0.393055555555556" bottom="0.393055555555556" header="0.5" footer="0.5"/>
  <pageSetup paperSize="9" orientation="landscape" horizontalDpi="600"/>
  <headerFooter/>
  <ignoredErrors>
    <ignoredError sqref="T35" unlockedFormula="1"/>
    <ignoredError sqref="B14:J14 B23:J23" 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FF00"/>
    <pageSetUpPr fitToPage="1"/>
  </sheetPr>
  <dimension ref="A1:V35"/>
  <sheetViews>
    <sheetView topLeftCell="L1" workbookViewId="0">
      <selection activeCell="U3" sqref="U3:V3"/>
    </sheetView>
  </sheetViews>
  <sheetFormatPr defaultColWidth="8.89189189189189" defaultRowHeight="14.1"/>
  <cols>
    <col min="1" max="1" width="3.63963963963964" style="1" hidden="1" customWidth="1"/>
    <col min="2" max="10" width="14.6396396396396" style="1" hidden="1" customWidth="1"/>
    <col min="11" max="11" width="3.63963963963964" style="1" hidden="1" customWidth="1"/>
    <col min="12" max="12" width="3.63963963963964" style="1" customWidth="1"/>
    <col min="13" max="21" width="14.6396396396396" style="1" customWidth="1"/>
    <col min="22" max="22" width="3.63963963963964" style="1" customWidth="1"/>
    <col min="23" max="16384" width="8.89189189189189" style="1" customWidth="1"/>
  </cols>
  <sheetData>
    <row r="1" s="1" customFormat="1" ht="28.7" spans="1:22">
      <c r="A1" s="41" t="str">
        <f ca="1">IF(OR($B$6="",比赛操作!$C$4=""),"",比赛操作!$C$4)</f>
        <v/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 t="str">
        <f ca="1" t="shared" ref="L1:L13" si="0">IF(A1="","",A1)</f>
        <v/>
      </c>
      <c r="M1" s="41"/>
      <c r="N1" s="41"/>
      <c r="O1" s="41"/>
      <c r="P1" s="41"/>
      <c r="Q1" s="41"/>
      <c r="R1" s="41"/>
      <c r="S1" s="41"/>
      <c r="T1" s="41"/>
      <c r="U1" s="41"/>
      <c r="V1" s="41"/>
    </row>
    <row r="2" s="1" customFormat="1" ht="10" customHeight="1"/>
    <row r="3" s="1" customFormat="1" ht="18.4" spans="1:22">
      <c r="A3" s="42" t="str">
        <f ca="1">IF(OR($A$1="",比赛操作!$C$6=""),"",比赛操作!$C$6)</f>
        <v/>
      </c>
      <c r="B3" s="42"/>
      <c r="C3" s="42"/>
      <c r="D3" s="42"/>
      <c r="E3" s="42"/>
      <c r="F3" s="42"/>
      <c r="G3" s="42"/>
      <c r="H3" s="43" t="str">
        <f ca="1">IF($A$1="","",比赛操作!$C$8)</f>
        <v/>
      </c>
      <c r="I3" s="57" t="str">
        <f ca="1">IF(OR($A$1="",比赛操作!$F$8=""),"",比赛操作!$F$8&amp;比赛操作!$G$8)</f>
        <v/>
      </c>
      <c r="J3" s="43" t="str">
        <f>IF(座位显示1!$J$3="","",座位显示1!$J$3)</f>
        <v/>
      </c>
      <c r="K3" s="43"/>
      <c r="L3" s="42" t="str">
        <f ca="1" t="shared" si="0"/>
        <v/>
      </c>
      <c r="M3" s="42"/>
      <c r="N3" s="42"/>
      <c r="O3" s="42"/>
      <c r="P3" s="42"/>
      <c r="Q3" s="42"/>
      <c r="R3" s="42"/>
      <c r="S3" s="43" t="str">
        <f ca="1">IF(H3="","",H3)</f>
        <v/>
      </c>
      <c r="T3" s="57" t="str">
        <f ca="1">IF(I3="","",I3)</f>
        <v/>
      </c>
      <c r="U3" s="63" t="str">
        <f>IF(J3="","",J3)</f>
        <v/>
      </c>
      <c r="V3" s="63"/>
    </row>
    <row r="4" s="1" customFormat="1" ht="10" customHeight="1"/>
    <row r="5" s="40" customFormat="1" ht="15.75" spans="1:22">
      <c r="A5" s="44"/>
      <c r="B5" s="45" t="str">
        <f ca="1">IF(COUNTBLANK(B6:B13)&gt;4,"",VLOOKUP(ROW()+COLUMN()+21,比赛操作!$AD:$AF,3,0))</f>
        <v/>
      </c>
      <c r="C5" s="46" t="str">
        <f ca="1">IF(COUNTBLANK(C6:C13)&gt;4,"",VLOOKUP(ROW()+COLUMN()+21,比赛操作!$AD:$AF,3,0))</f>
        <v/>
      </c>
      <c r="D5" s="46" t="str">
        <f ca="1">IF(COUNTBLANK(D6:D13)&gt;4,"",VLOOKUP(ROW()+COLUMN()+21,比赛操作!$AD:$AF,3,0))</f>
        <v/>
      </c>
      <c r="E5" s="46" t="str">
        <f ca="1">IF(COUNTBLANK(E6:E13)&gt;4,"",VLOOKUP(ROW()+COLUMN()+21,比赛操作!$AD:$AF,3,0))</f>
        <v/>
      </c>
      <c r="F5" s="46" t="str">
        <f ca="1">IF(COUNTBLANK(F6:F13)&gt;4,"",VLOOKUP(ROW()+COLUMN()+21,比赛操作!$AD:$AF,3,0))</f>
        <v/>
      </c>
      <c r="G5" s="46" t="str">
        <f ca="1">IF(COUNTBLANK(G6:G13)&gt;4,"",VLOOKUP(ROW()+COLUMN()+21,比赛操作!$AD:$AF,3,0))</f>
        <v/>
      </c>
      <c r="H5" s="46" t="str">
        <f ca="1">IF(COUNTBLANK(H6:H13)&gt;4,"",VLOOKUP(ROW()+COLUMN()+21,比赛操作!$AD:$AF,3,0))</f>
        <v/>
      </c>
      <c r="I5" s="46" t="str">
        <f ca="1">IF(COUNTBLANK(I6:I13)&gt;4,"",VLOOKUP(ROW()+COLUMN()+21,比赛操作!$AD:$AF,3,0))</f>
        <v/>
      </c>
      <c r="J5" s="46" t="str">
        <f ca="1">IF(COUNTBLANK(J6:J13)&gt;4,"",VLOOKUP(ROW()+COLUMN()+21,比赛操作!$AD:$AF,3,0))</f>
        <v/>
      </c>
      <c r="K5" s="44"/>
      <c r="L5" s="44"/>
      <c r="M5" s="45" t="str">
        <f ca="1" t="shared" ref="M5:U5" si="1">IF(B5="","",B5)</f>
        <v/>
      </c>
      <c r="N5" s="46" t="str">
        <f ca="1" t="shared" si="1"/>
        <v/>
      </c>
      <c r="O5" s="46" t="str">
        <f ca="1" t="shared" si="1"/>
        <v/>
      </c>
      <c r="P5" s="46" t="str">
        <f ca="1" t="shared" si="1"/>
        <v/>
      </c>
      <c r="Q5" s="46" t="str">
        <f ca="1" t="shared" si="1"/>
        <v/>
      </c>
      <c r="R5" s="46" t="str">
        <f ca="1" t="shared" si="1"/>
        <v/>
      </c>
      <c r="S5" s="46" t="str">
        <f ca="1" t="shared" si="1"/>
        <v/>
      </c>
      <c r="T5" s="46" t="str">
        <f ca="1" t="shared" si="1"/>
        <v/>
      </c>
      <c r="U5" s="46" t="str">
        <f ca="1" t="shared" si="1"/>
        <v/>
      </c>
      <c r="V5" s="44"/>
    </row>
    <row r="6" s="40" customFormat="1" ht="15" spans="1:22">
      <c r="A6" s="47">
        <v>1</v>
      </c>
      <c r="B6" s="48" t="str">
        <f ca="1">IF($U$3="","",IF($U$3="第一场",IF(OR($H$35="",$H$35="请选择版本"),"",IF($H$35="打印版",IFERROR(VLOOKUP(216+(INT((ROW()-5)/9)*9+4+COLUMN()-5)*8-(8-$A6),选手操作!$Q:$R,2,0),""),IF($H$35="导入版",IF($A6&amp;":"&amp;IFERROR(VLOOKUP(216+(INT((ROW()-5)/9)*9+4+COLUMN()-5)*8-(8-$A6),选手操作!$Q:$R,2,0),"")=$A6&amp;":","",$A6&amp;":"&amp;VLOOKUP(216+(INT((ROW()-5)/9)*9+4+COLUMN()-5)*8-(8-$A6),选手操作!$Q:$R,2,0))))),IF($U$3="第二场",IF(OR($H$35="",$H$35="请选择版本"),"",IF($H$35="打印版",IFERROR(VLOOKUP(216+(INT((ROW()-5)/9)*9+4+COLUMN()-5)*8-(8-$A6),结果导入!$N:$U,8,0),""),IF($H$35="导入版",IF($A6&amp;":"&amp;IFERROR(VLOOKUP(216+(INT((ROW()-5)/9)*9+4+COLUMN()-5)*8-(8-$A6),结果导入!$N:$U,8,0),"")=$A6&amp;":","",$A6&amp;":"&amp;VLOOKUP(216+(INT((ROW()-5)/9)*9+4+COLUMN()-5)*8-(8-$A6),结果导入!$N:$U,8,0))))),IF($U$3="第三场",IF(OR($H$35="",$H$35="请选择版本"),"",IF($H$35="打印版",IFERROR(VLOOKUP(216+(INT((ROW()-5)/9)*9+4+COLUMN()-5)*8-(8-$A6),结果导入!$AN:$AU,8,0),""),IF($H$35="导入版",IF($A6&amp;":"&amp;IFERROR(VLOOKUP(216+(INT((ROW()-5)/9)*9+4+COLUMN()-5)*8-(8-$A6),结果导入!$AN:$AU,8,0),"")=$A6&amp;":","",$A6&amp;":"&amp;VLOOKUP(216+(INT((ROW()-5)/9)*9+4+COLUMN()-5)*8-(8-$A6),结果导入!$AN:$AU,8,0))))),IF($U$3="第四场",IF(OR($H$35="",$H$35="请选择版本"),"",IF($H$35="打印版",IFERROR(VLOOKUP(216+(INT((ROW()-5)/9)*9+4+COLUMN()-5)*8-(8-$A6),结果导入!$BN:$BU,8,0),""),IF($H$35="导入版",IF($A6&amp;":"&amp;IFERROR(VLOOKUP(216+(INT((ROW()-5)/9)*9+4+COLUMN()-5)*8-(8-$A6),结果导入!$BN:$BU,8,0),"")=$A6&amp;":","",$A6&amp;":"&amp;VLOOKUP(216+(INT((ROW()-5)/9)*9+4+COLUMN()-5)*8-(8-$A6),结果导入!$BN:$BU,8,0))))),IF($U$3="第五场",IF(OR($H$35="",$H$35="请选择版本"),"",IF($H$35="打印版",IFERROR(VLOOKUP(216+(INT((ROW()-5)/9)*9+4+COLUMN()-5)*8-(8-$A6),结果导入!$CN:$CU,8,0),""),IF($H$35="导入版",IF($A6&amp;":"&amp;IFERROR(VLOOKUP(216+(INT((ROW()-5)/9)*9+4+COLUMN()-5)*8-(8-$A6),结果导入!$CN:$CU,8,0),"")=$A6&amp;":","",$A6&amp;":"&amp;VLOOKUP(216+(INT((ROW()-5)/9)*9+4+COLUMN()-5)*8-(8-$A6),结果导入!$CN:$CU,8,0))))),IF($U$3="第六场",IF(OR($H$35="",$H$35="请选择版本"),"",IF($H$35="打印版",IFERROR(VLOOKUP(216+(INT((ROW()-5)/9)*9+4+COLUMN()-5)*8-(8-$A6),结果导入!$DN:$DU,8,0),""),IF($H$35="导入版",IF($A6&amp;":"&amp;IFERROR(VLOOKUP(216+(INT((ROW()-5)/9)*9+4+COLUMN()-5)*8-(8-$A6),结果导入!$DN:$DU,8,0),"")=$A6&amp;":","",$A6&amp;":"&amp;VLOOKUP(216+(INT((ROW()-5)/9)*9+4+COLUMN()-5)*8-(8-$A6),结果导入!$DN:$DU,8,0))))),IF($U$3="第七场",IF(OR($H$35="",$H$35="请选择版本"),"",IF($H$35="打印版",IFERROR(VLOOKUP(216+(INT((ROW()-5)/9)*9+4+COLUMN()-5)*8-(8-$A6),结果导入!$EN:$EU,8,0),""),IF($H$35="导入版",IF($A6&amp;":"&amp;IFERROR(VLOOKUP(216+(INT((ROW()-5)/9)*9+4+COLUMN()-5)*8-(8-$A6),结果导入!$EN:$EU,8,0),"")=$A6&amp;":","",$A6&amp;":"&amp;VLOOKUP(216+(INT((ROW()-5)/9)*9+4+COLUMN()-5)*8-(8-$A6),结果导入!$EN:$EU,8,0))))),IF($U$3="第八场",IF(OR($H$35="",$H$35="请选择版本"),"",IF($H$35="打印版",IFERROR(VLOOKUP(216+(INT((ROW()-5)/9)*9+4+COLUMN()-5)*8-(8-$A6),结果导入!$FN:$FU,8,0),""),IF($H$35="导入版",IF($A6&amp;":"&amp;IFERROR(VLOOKUP(216+(INT((ROW()-5)/9)*9+4+COLUMN()-5)*8-(8-$A6),结果导入!$FN:$FU,8,0),"")=$A6&amp;":","",$A6&amp;":"&amp;VLOOKUP(216+(INT((ROW()-5)/9)*9+4+COLUMN()-5)*8-(8-$A6),结果导入!$FN:$FU,8,0))))),IF($U$3="第九场",IF(OR($H$35="",$H$35="请选择版本"),"",IF($H$35="打印版",IFERROR(VLOOKUP(216+(INT((ROW()-5)/9)*9+4+COLUMN()-5)*8-(8-$A6),结果导入!$GN:$GU,8,0),""),IF($H$35="导入版",IF($A6&amp;":"&amp;IFERROR(VLOOKUP(216+(INT((ROW()-5)/9)*9+4+COLUMN()-5)*8-(8-$A6),结果导入!$GN:$GU,8,0),"")=$A6&amp;":","",$A6&amp;":"&amp;VLOOKUP(216+(INT((ROW()-5)/9)*9+4+COLUMN()-5)*8-(8-$A6),结果导入!$GN:$GU,8,0)))))))))))))))</f>
        <v/>
      </c>
      <c r="C6" s="49" t="str">
        <f ca="1">IF($U$3="","",IF($U$3="第一场",IF(OR($H$35="",$H$35="请选择版本"),"",IF($H$35="打印版",IFERROR(VLOOKUP(216+(INT((ROW()-5)/9)*9+4+COLUMN()-5)*8-(8-$A6),选手操作!$Q:$R,2,0),""),IF($H$35="导入版",IF($A6&amp;":"&amp;IFERROR(VLOOKUP(216+(INT((ROW()-5)/9)*9+4+COLUMN()-5)*8-(8-$A6),选手操作!$Q:$R,2,0),"")=$A6&amp;":","",$A6&amp;":"&amp;VLOOKUP(216+(INT((ROW()-5)/9)*9+4+COLUMN()-5)*8-(8-$A6),选手操作!$Q:$R,2,0))))),IF($U$3="第二场",IF(OR($H$35="",$H$35="请选择版本"),"",IF($H$35="打印版",IFERROR(VLOOKUP(216+(INT((ROW()-5)/9)*9+4+COLUMN()-5)*8-(8-$A6),结果导入!$N:$U,8,0),""),IF($H$35="导入版",IF($A6&amp;":"&amp;IFERROR(VLOOKUP(216+(INT((ROW()-5)/9)*9+4+COLUMN()-5)*8-(8-$A6),结果导入!$N:$U,8,0),"")=$A6&amp;":","",$A6&amp;":"&amp;VLOOKUP(216+(INT((ROW()-5)/9)*9+4+COLUMN()-5)*8-(8-$A6),结果导入!$N:$U,8,0))))),IF($U$3="第三场",IF(OR($H$35="",$H$35="请选择版本"),"",IF($H$35="打印版",IFERROR(VLOOKUP(216+(INT((ROW()-5)/9)*9+4+COLUMN()-5)*8-(8-$A6),结果导入!$AN:$AU,8,0),""),IF($H$35="导入版",IF($A6&amp;":"&amp;IFERROR(VLOOKUP(216+(INT((ROW()-5)/9)*9+4+COLUMN()-5)*8-(8-$A6),结果导入!$AN:$AU,8,0),"")=$A6&amp;":","",$A6&amp;":"&amp;VLOOKUP(216+(INT((ROW()-5)/9)*9+4+COLUMN()-5)*8-(8-$A6),结果导入!$AN:$AU,8,0))))),IF($U$3="第四场",IF(OR($H$35="",$H$35="请选择版本"),"",IF($H$35="打印版",IFERROR(VLOOKUP(216+(INT((ROW()-5)/9)*9+4+COLUMN()-5)*8-(8-$A6),结果导入!$BN:$BU,8,0),""),IF($H$35="导入版",IF($A6&amp;":"&amp;IFERROR(VLOOKUP(216+(INT((ROW()-5)/9)*9+4+COLUMN()-5)*8-(8-$A6),结果导入!$BN:$BU,8,0),"")=$A6&amp;":","",$A6&amp;":"&amp;VLOOKUP(216+(INT((ROW()-5)/9)*9+4+COLUMN()-5)*8-(8-$A6),结果导入!$BN:$BU,8,0))))),IF($U$3="第五场",IF(OR($H$35="",$H$35="请选择版本"),"",IF($H$35="打印版",IFERROR(VLOOKUP(216+(INT((ROW()-5)/9)*9+4+COLUMN()-5)*8-(8-$A6),结果导入!$CN:$CU,8,0),""),IF($H$35="导入版",IF($A6&amp;":"&amp;IFERROR(VLOOKUP(216+(INT((ROW()-5)/9)*9+4+COLUMN()-5)*8-(8-$A6),结果导入!$CN:$CU,8,0),"")=$A6&amp;":","",$A6&amp;":"&amp;VLOOKUP(216+(INT((ROW()-5)/9)*9+4+COLUMN()-5)*8-(8-$A6),结果导入!$CN:$CU,8,0))))),IF($U$3="第六场",IF(OR($H$35="",$H$35="请选择版本"),"",IF($H$35="打印版",IFERROR(VLOOKUP(216+(INT((ROW()-5)/9)*9+4+COLUMN()-5)*8-(8-$A6),结果导入!$DN:$DU,8,0),""),IF($H$35="导入版",IF($A6&amp;":"&amp;IFERROR(VLOOKUP(216+(INT((ROW()-5)/9)*9+4+COLUMN()-5)*8-(8-$A6),结果导入!$DN:$DU,8,0),"")=$A6&amp;":","",$A6&amp;":"&amp;VLOOKUP(216+(INT((ROW()-5)/9)*9+4+COLUMN()-5)*8-(8-$A6),结果导入!$DN:$DU,8,0))))),IF($U$3="第七场",IF(OR($H$35="",$H$35="请选择版本"),"",IF($H$35="打印版",IFERROR(VLOOKUP(216+(INT((ROW()-5)/9)*9+4+COLUMN()-5)*8-(8-$A6),结果导入!$EN:$EU,8,0),""),IF($H$35="导入版",IF($A6&amp;":"&amp;IFERROR(VLOOKUP(216+(INT((ROW()-5)/9)*9+4+COLUMN()-5)*8-(8-$A6),结果导入!$EN:$EU,8,0),"")=$A6&amp;":","",$A6&amp;":"&amp;VLOOKUP(216+(INT((ROW()-5)/9)*9+4+COLUMN()-5)*8-(8-$A6),结果导入!$EN:$EU,8,0))))),IF($U$3="第八场",IF(OR($H$35="",$H$35="请选择版本"),"",IF($H$35="打印版",IFERROR(VLOOKUP(216+(INT((ROW()-5)/9)*9+4+COLUMN()-5)*8-(8-$A6),结果导入!$FN:$FU,8,0),""),IF($H$35="导入版",IF($A6&amp;":"&amp;IFERROR(VLOOKUP(216+(INT((ROW()-5)/9)*9+4+COLUMN()-5)*8-(8-$A6),结果导入!$FN:$FU,8,0),"")=$A6&amp;":","",$A6&amp;":"&amp;VLOOKUP(216+(INT((ROW()-5)/9)*9+4+COLUMN()-5)*8-(8-$A6),结果导入!$FN:$FU,8,0))))),IF($U$3="第九场",IF(OR($H$35="",$H$35="请选择版本"),"",IF($H$35="打印版",IFERROR(VLOOKUP(216+(INT((ROW()-5)/9)*9+4+COLUMN()-5)*8-(8-$A6),结果导入!$GN:$GU,8,0),""),IF($H$35="导入版",IF($A6&amp;":"&amp;IFERROR(VLOOKUP(216+(INT((ROW()-5)/9)*9+4+COLUMN()-5)*8-(8-$A6),结果导入!$GN:$GU,8,0),"")=$A6&amp;":","",$A6&amp;":"&amp;VLOOKUP(216+(INT((ROW()-5)/9)*9+4+COLUMN()-5)*8-(8-$A6),结果导入!$GN:$GU,8,0)))))))))))))))</f>
        <v/>
      </c>
      <c r="D6" s="49" t="str">
        <f ca="1">IF($U$3="","",IF($U$3="第一场",IF(OR($H$35="",$H$35="请选择版本"),"",IF($H$35="打印版",IFERROR(VLOOKUP(216+(INT((ROW()-5)/9)*9+4+COLUMN()-5)*8-(8-$A6),选手操作!$Q:$R,2,0),""),IF($H$35="导入版",IF($A6&amp;":"&amp;IFERROR(VLOOKUP(216+(INT((ROW()-5)/9)*9+4+COLUMN()-5)*8-(8-$A6),选手操作!$Q:$R,2,0),"")=$A6&amp;":","",$A6&amp;":"&amp;VLOOKUP(216+(INT((ROW()-5)/9)*9+4+COLUMN()-5)*8-(8-$A6),选手操作!$Q:$R,2,0))))),IF($U$3="第二场",IF(OR($H$35="",$H$35="请选择版本"),"",IF($H$35="打印版",IFERROR(VLOOKUP(216+(INT((ROW()-5)/9)*9+4+COLUMN()-5)*8-(8-$A6),结果导入!$N:$U,8,0),""),IF($H$35="导入版",IF($A6&amp;":"&amp;IFERROR(VLOOKUP(216+(INT((ROW()-5)/9)*9+4+COLUMN()-5)*8-(8-$A6),结果导入!$N:$U,8,0),"")=$A6&amp;":","",$A6&amp;":"&amp;VLOOKUP(216+(INT((ROW()-5)/9)*9+4+COLUMN()-5)*8-(8-$A6),结果导入!$N:$U,8,0))))),IF($U$3="第三场",IF(OR($H$35="",$H$35="请选择版本"),"",IF($H$35="打印版",IFERROR(VLOOKUP(216+(INT((ROW()-5)/9)*9+4+COLUMN()-5)*8-(8-$A6),结果导入!$AN:$AU,8,0),""),IF($H$35="导入版",IF($A6&amp;":"&amp;IFERROR(VLOOKUP(216+(INT((ROW()-5)/9)*9+4+COLUMN()-5)*8-(8-$A6),结果导入!$AN:$AU,8,0),"")=$A6&amp;":","",$A6&amp;":"&amp;VLOOKUP(216+(INT((ROW()-5)/9)*9+4+COLUMN()-5)*8-(8-$A6),结果导入!$AN:$AU,8,0))))),IF($U$3="第四场",IF(OR($H$35="",$H$35="请选择版本"),"",IF($H$35="打印版",IFERROR(VLOOKUP(216+(INT((ROW()-5)/9)*9+4+COLUMN()-5)*8-(8-$A6),结果导入!$BN:$BU,8,0),""),IF($H$35="导入版",IF($A6&amp;":"&amp;IFERROR(VLOOKUP(216+(INT((ROW()-5)/9)*9+4+COLUMN()-5)*8-(8-$A6),结果导入!$BN:$BU,8,0),"")=$A6&amp;":","",$A6&amp;":"&amp;VLOOKUP(216+(INT((ROW()-5)/9)*9+4+COLUMN()-5)*8-(8-$A6),结果导入!$BN:$BU,8,0))))),IF($U$3="第五场",IF(OR($H$35="",$H$35="请选择版本"),"",IF($H$35="打印版",IFERROR(VLOOKUP(216+(INT((ROW()-5)/9)*9+4+COLUMN()-5)*8-(8-$A6),结果导入!$CN:$CU,8,0),""),IF($H$35="导入版",IF($A6&amp;":"&amp;IFERROR(VLOOKUP(216+(INT((ROW()-5)/9)*9+4+COLUMN()-5)*8-(8-$A6),结果导入!$CN:$CU,8,0),"")=$A6&amp;":","",$A6&amp;":"&amp;VLOOKUP(216+(INT((ROW()-5)/9)*9+4+COLUMN()-5)*8-(8-$A6),结果导入!$CN:$CU,8,0))))),IF($U$3="第六场",IF(OR($H$35="",$H$35="请选择版本"),"",IF($H$35="打印版",IFERROR(VLOOKUP(216+(INT((ROW()-5)/9)*9+4+COLUMN()-5)*8-(8-$A6),结果导入!$DN:$DU,8,0),""),IF($H$35="导入版",IF($A6&amp;":"&amp;IFERROR(VLOOKUP(216+(INT((ROW()-5)/9)*9+4+COLUMN()-5)*8-(8-$A6),结果导入!$DN:$DU,8,0),"")=$A6&amp;":","",$A6&amp;":"&amp;VLOOKUP(216+(INT((ROW()-5)/9)*9+4+COLUMN()-5)*8-(8-$A6),结果导入!$DN:$DU,8,0))))),IF($U$3="第七场",IF(OR($H$35="",$H$35="请选择版本"),"",IF($H$35="打印版",IFERROR(VLOOKUP(216+(INT((ROW()-5)/9)*9+4+COLUMN()-5)*8-(8-$A6),结果导入!$EN:$EU,8,0),""),IF($H$35="导入版",IF($A6&amp;":"&amp;IFERROR(VLOOKUP(216+(INT((ROW()-5)/9)*9+4+COLUMN()-5)*8-(8-$A6),结果导入!$EN:$EU,8,0),"")=$A6&amp;":","",$A6&amp;":"&amp;VLOOKUP(216+(INT((ROW()-5)/9)*9+4+COLUMN()-5)*8-(8-$A6),结果导入!$EN:$EU,8,0))))),IF($U$3="第八场",IF(OR($H$35="",$H$35="请选择版本"),"",IF($H$35="打印版",IFERROR(VLOOKUP(216+(INT((ROW()-5)/9)*9+4+COLUMN()-5)*8-(8-$A6),结果导入!$FN:$FU,8,0),""),IF($H$35="导入版",IF($A6&amp;":"&amp;IFERROR(VLOOKUP(216+(INT((ROW()-5)/9)*9+4+COLUMN()-5)*8-(8-$A6),结果导入!$FN:$FU,8,0),"")=$A6&amp;":","",$A6&amp;":"&amp;VLOOKUP(216+(INT((ROW()-5)/9)*9+4+COLUMN()-5)*8-(8-$A6),结果导入!$FN:$FU,8,0))))),IF($U$3="第九场",IF(OR($H$35="",$H$35="请选择版本"),"",IF($H$35="打印版",IFERROR(VLOOKUP(216+(INT((ROW()-5)/9)*9+4+COLUMN()-5)*8-(8-$A6),结果导入!$GN:$GU,8,0),""),IF($H$35="导入版",IF($A6&amp;":"&amp;IFERROR(VLOOKUP(216+(INT((ROW()-5)/9)*9+4+COLUMN()-5)*8-(8-$A6),结果导入!$GN:$GU,8,0),"")=$A6&amp;":","",$A6&amp;":"&amp;VLOOKUP(216+(INT((ROW()-5)/9)*9+4+COLUMN()-5)*8-(8-$A6),结果导入!$GN:$GU,8,0)))))))))))))))</f>
        <v/>
      </c>
      <c r="E6" s="49" t="str">
        <f ca="1">IF($U$3="","",IF($U$3="第一场",IF(OR($H$35="",$H$35="请选择版本"),"",IF($H$35="打印版",IFERROR(VLOOKUP(216+(INT((ROW()-5)/9)*9+4+COLUMN()-5)*8-(8-$A6),选手操作!$Q:$R,2,0),""),IF($H$35="导入版",IF($A6&amp;":"&amp;IFERROR(VLOOKUP(216+(INT((ROW()-5)/9)*9+4+COLUMN()-5)*8-(8-$A6),选手操作!$Q:$R,2,0),"")=$A6&amp;":","",$A6&amp;":"&amp;VLOOKUP(216+(INT((ROW()-5)/9)*9+4+COLUMN()-5)*8-(8-$A6),选手操作!$Q:$R,2,0))))),IF($U$3="第二场",IF(OR($H$35="",$H$35="请选择版本"),"",IF($H$35="打印版",IFERROR(VLOOKUP(216+(INT((ROW()-5)/9)*9+4+COLUMN()-5)*8-(8-$A6),结果导入!$N:$U,8,0),""),IF($H$35="导入版",IF($A6&amp;":"&amp;IFERROR(VLOOKUP(216+(INT((ROW()-5)/9)*9+4+COLUMN()-5)*8-(8-$A6),结果导入!$N:$U,8,0),"")=$A6&amp;":","",$A6&amp;":"&amp;VLOOKUP(216+(INT((ROW()-5)/9)*9+4+COLUMN()-5)*8-(8-$A6),结果导入!$N:$U,8,0))))),IF($U$3="第三场",IF(OR($H$35="",$H$35="请选择版本"),"",IF($H$35="打印版",IFERROR(VLOOKUP(216+(INT((ROW()-5)/9)*9+4+COLUMN()-5)*8-(8-$A6),结果导入!$AN:$AU,8,0),""),IF($H$35="导入版",IF($A6&amp;":"&amp;IFERROR(VLOOKUP(216+(INT((ROW()-5)/9)*9+4+COLUMN()-5)*8-(8-$A6),结果导入!$AN:$AU,8,0),"")=$A6&amp;":","",$A6&amp;":"&amp;VLOOKUP(216+(INT((ROW()-5)/9)*9+4+COLUMN()-5)*8-(8-$A6),结果导入!$AN:$AU,8,0))))),IF($U$3="第四场",IF(OR($H$35="",$H$35="请选择版本"),"",IF($H$35="打印版",IFERROR(VLOOKUP(216+(INT((ROW()-5)/9)*9+4+COLUMN()-5)*8-(8-$A6),结果导入!$BN:$BU,8,0),""),IF($H$35="导入版",IF($A6&amp;":"&amp;IFERROR(VLOOKUP(216+(INT((ROW()-5)/9)*9+4+COLUMN()-5)*8-(8-$A6),结果导入!$BN:$BU,8,0),"")=$A6&amp;":","",$A6&amp;":"&amp;VLOOKUP(216+(INT((ROW()-5)/9)*9+4+COLUMN()-5)*8-(8-$A6),结果导入!$BN:$BU,8,0))))),IF($U$3="第五场",IF(OR($H$35="",$H$35="请选择版本"),"",IF($H$35="打印版",IFERROR(VLOOKUP(216+(INT((ROW()-5)/9)*9+4+COLUMN()-5)*8-(8-$A6),结果导入!$CN:$CU,8,0),""),IF($H$35="导入版",IF($A6&amp;":"&amp;IFERROR(VLOOKUP(216+(INT((ROW()-5)/9)*9+4+COLUMN()-5)*8-(8-$A6),结果导入!$CN:$CU,8,0),"")=$A6&amp;":","",$A6&amp;":"&amp;VLOOKUP(216+(INT((ROW()-5)/9)*9+4+COLUMN()-5)*8-(8-$A6),结果导入!$CN:$CU,8,0))))),IF($U$3="第六场",IF(OR($H$35="",$H$35="请选择版本"),"",IF($H$35="打印版",IFERROR(VLOOKUP(216+(INT((ROW()-5)/9)*9+4+COLUMN()-5)*8-(8-$A6),结果导入!$DN:$DU,8,0),""),IF($H$35="导入版",IF($A6&amp;":"&amp;IFERROR(VLOOKUP(216+(INT((ROW()-5)/9)*9+4+COLUMN()-5)*8-(8-$A6),结果导入!$DN:$DU,8,0),"")=$A6&amp;":","",$A6&amp;":"&amp;VLOOKUP(216+(INT((ROW()-5)/9)*9+4+COLUMN()-5)*8-(8-$A6),结果导入!$DN:$DU,8,0))))),IF($U$3="第七场",IF(OR($H$35="",$H$35="请选择版本"),"",IF($H$35="打印版",IFERROR(VLOOKUP(216+(INT((ROW()-5)/9)*9+4+COLUMN()-5)*8-(8-$A6),结果导入!$EN:$EU,8,0),""),IF($H$35="导入版",IF($A6&amp;":"&amp;IFERROR(VLOOKUP(216+(INT((ROW()-5)/9)*9+4+COLUMN()-5)*8-(8-$A6),结果导入!$EN:$EU,8,0),"")=$A6&amp;":","",$A6&amp;":"&amp;VLOOKUP(216+(INT((ROW()-5)/9)*9+4+COLUMN()-5)*8-(8-$A6),结果导入!$EN:$EU,8,0))))),IF($U$3="第八场",IF(OR($H$35="",$H$35="请选择版本"),"",IF($H$35="打印版",IFERROR(VLOOKUP(216+(INT((ROW()-5)/9)*9+4+COLUMN()-5)*8-(8-$A6),结果导入!$FN:$FU,8,0),""),IF($H$35="导入版",IF($A6&amp;":"&amp;IFERROR(VLOOKUP(216+(INT((ROW()-5)/9)*9+4+COLUMN()-5)*8-(8-$A6),结果导入!$FN:$FU,8,0),"")=$A6&amp;":","",$A6&amp;":"&amp;VLOOKUP(216+(INT((ROW()-5)/9)*9+4+COLUMN()-5)*8-(8-$A6),结果导入!$FN:$FU,8,0))))),IF($U$3="第九场",IF(OR($H$35="",$H$35="请选择版本"),"",IF($H$35="打印版",IFERROR(VLOOKUP(216+(INT((ROW()-5)/9)*9+4+COLUMN()-5)*8-(8-$A6),结果导入!$GN:$GU,8,0),""),IF($H$35="导入版",IF($A6&amp;":"&amp;IFERROR(VLOOKUP(216+(INT((ROW()-5)/9)*9+4+COLUMN()-5)*8-(8-$A6),结果导入!$GN:$GU,8,0),"")=$A6&amp;":","",$A6&amp;":"&amp;VLOOKUP(216+(INT((ROW()-5)/9)*9+4+COLUMN()-5)*8-(8-$A6),结果导入!$GN:$GU,8,0)))))))))))))))</f>
        <v/>
      </c>
      <c r="F6" s="49" t="str">
        <f ca="1">IF($U$3="","",IF($U$3="第一场",IF(OR($H$35="",$H$35="请选择版本"),"",IF($H$35="打印版",IFERROR(VLOOKUP(216+(INT((ROW()-5)/9)*9+4+COLUMN()-5)*8-(8-$A6),选手操作!$Q:$R,2,0),""),IF($H$35="导入版",IF($A6&amp;":"&amp;IFERROR(VLOOKUP(216+(INT((ROW()-5)/9)*9+4+COLUMN()-5)*8-(8-$A6),选手操作!$Q:$R,2,0),"")=$A6&amp;":","",$A6&amp;":"&amp;VLOOKUP(216+(INT((ROW()-5)/9)*9+4+COLUMN()-5)*8-(8-$A6),选手操作!$Q:$R,2,0))))),IF($U$3="第二场",IF(OR($H$35="",$H$35="请选择版本"),"",IF($H$35="打印版",IFERROR(VLOOKUP(216+(INT((ROW()-5)/9)*9+4+COLUMN()-5)*8-(8-$A6),结果导入!$N:$U,8,0),""),IF($H$35="导入版",IF($A6&amp;":"&amp;IFERROR(VLOOKUP(216+(INT((ROW()-5)/9)*9+4+COLUMN()-5)*8-(8-$A6),结果导入!$N:$U,8,0),"")=$A6&amp;":","",$A6&amp;":"&amp;VLOOKUP(216+(INT((ROW()-5)/9)*9+4+COLUMN()-5)*8-(8-$A6),结果导入!$N:$U,8,0))))),IF($U$3="第三场",IF(OR($H$35="",$H$35="请选择版本"),"",IF($H$35="打印版",IFERROR(VLOOKUP(216+(INT((ROW()-5)/9)*9+4+COLUMN()-5)*8-(8-$A6),结果导入!$AN:$AU,8,0),""),IF($H$35="导入版",IF($A6&amp;":"&amp;IFERROR(VLOOKUP(216+(INT((ROW()-5)/9)*9+4+COLUMN()-5)*8-(8-$A6),结果导入!$AN:$AU,8,0),"")=$A6&amp;":","",$A6&amp;":"&amp;VLOOKUP(216+(INT((ROW()-5)/9)*9+4+COLUMN()-5)*8-(8-$A6),结果导入!$AN:$AU,8,0))))),IF($U$3="第四场",IF(OR($H$35="",$H$35="请选择版本"),"",IF($H$35="打印版",IFERROR(VLOOKUP(216+(INT((ROW()-5)/9)*9+4+COLUMN()-5)*8-(8-$A6),结果导入!$BN:$BU,8,0),""),IF($H$35="导入版",IF($A6&amp;":"&amp;IFERROR(VLOOKUP(216+(INT((ROW()-5)/9)*9+4+COLUMN()-5)*8-(8-$A6),结果导入!$BN:$BU,8,0),"")=$A6&amp;":","",$A6&amp;":"&amp;VLOOKUP(216+(INT((ROW()-5)/9)*9+4+COLUMN()-5)*8-(8-$A6),结果导入!$BN:$BU,8,0))))),IF($U$3="第五场",IF(OR($H$35="",$H$35="请选择版本"),"",IF($H$35="打印版",IFERROR(VLOOKUP(216+(INT((ROW()-5)/9)*9+4+COLUMN()-5)*8-(8-$A6),结果导入!$CN:$CU,8,0),""),IF($H$35="导入版",IF($A6&amp;":"&amp;IFERROR(VLOOKUP(216+(INT((ROW()-5)/9)*9+4+COLUMN()-5)*8-(8-$A6),结果导入!$CN:$CU,8,0),"")=$A6&amp;":","",$A6&amp;":"&amp;VLOOKUP(216+(INT((ROW()-5)/9)*9+4+COLUMN()-5)*8-(8-$A6),结果导入!$CN:$CU,8,0))))),IF($U$3="第六场",IF(OR($H$35="",$H$35="请选择版本"),"",IF($H$35="打印版",IFERROR(VLOOKUP(216+(INT((ROW()-5)/9)*9+4+COLUMN()-5)*8-(8-$A6),结果导入!$DN:$DU,8,0),""),IF($H$35="导入版",IF($A6&amp;":"&amp;IFERROR(VLOOKUP(216+(INT((ROW()-5)/9)*9+4+COLUMN()-5)*8-(8-$A6),结果导入!$DN:$DU,8,0),"")=$A6&amp;":","",$A6&amp;":"&amp;VLOOKUP(216+(INT((ROW()-5)/9)*9+4+COLUMN()-5)*8-(8-$A6),结果导入!$DN:$DU,8,0))))),IF($U$3="第七场",IF(OR($H$35="",$H$35="请选择版本"),"",IF($H$35="打印版",IFERROR(VLOOKUP(216+(INT((ROW()-5)/9)*9+4+COLUMN()-5)*8-(8-$A6),结果导入!$EN:$EU,8,0),""),IF($H$35="导入版",IF($A6&amp;":"&amp;IFERROR(VLOOKUP(216+(INT((ROW()-5)/9)*9+4+COLUMN()-5)*8-(8-$A6),结果导入!$EN:$EU,8,0),"")=$A6&amp;":","",$A6&amp;":"&amp;VLOOKUP(216+(INT((ROW()-5)/9)*9+4+COLUMN()-5)*8-(8-$A6),结果导入!$EN:$EU,8,0))))),IF($U$3="第八场",IF(OR($H$35="",$H$35="请选择版本"),"",IF($H$35="打印版",IFERROR(VLOOKUP(216+(INT((ROW()-5)/9)*9+4+COLUMN()-5)*8-(8-$A6),结果导入!$FN:$FU,8,0),""),IF($H$35="导入版",IF($A6&amp;":"&amp;IFERROR(VLOOKUP(216+(INT((ROW()-5)/9)*9+4+COLUMN()-5)*8-(8-$A6),结果导入!$FN:$FU,8,0),"")=$A6&amp;":","",$A6&amp;":"&amp;VLOOKUP(216+(INT((ROW()-5)/9)*9+4+COLUMN()-5)*8-(8-$A6),结果导入!$FN:$FU,8,0))))),IF($U$3="第九场",IF(OR($H$35="",$H$35="请选择版本"),"",IF($H$35="打印版",IFERROR(VLOOKUP(216+(INT((ROW()-5)/9)*9+4+COLUMN()-5)*8-(8-$A6),结果导入!$GN:$GU,8,0),""),IF($H$35="导入版",IF($A6&amp;":"&amp;IFERROR(VLOOKUP(216+(INT((ROW()-5)/9)*9+4+COLUMN()-5)*8-(8-$A6),结果导入!$GN:$GU,8,0),"")=$A6&amp;":","",$A6&amp;":"&amp;VLOOKUP(216+(INT((ROW()-5)/9)*9+4+COLUMN()-5)*8-(8-$A6),结果导入!$GN:$GU,8,0)))))))))))))))</f>
        <v/>
      </c>
      <c r="G6" s="49" t="str">
        <f ca="1">IF($U$3="","",IF($U$3="第一场",IF(OR($H$35="",$H$35="请选择版本"),"",IF($H$35="打印版",IFERROR(VLOOKUP(216+(INT((ROW()-5)/9)*9+4+COLUMN()-5)*8-(8-$A6),选手操作!$Q:$R,2,0),""),IF($H$35="导入版",IF($A6&amp;":"&amp;IFERROR(VLOOKUP(216+(INT((ROW()-5)/9)*9+4+COLUMN()-5)*8-(8-$A6),选手操作!$Q:$R,2,0),"")=$A6&amp;":","",$A6&amp;":"&amp;VLOOKUP(216+(INT((ROW()-5)/9)*9+4+COLUMN()-5)*8-(8-$A6),选手操作!$Q:$R,2,0))))),IF($U$3="第二场",IF(OR($H$35="",$H$35="请选择版本"),"",IF($H$35="打印版",IFERROR(VLOOKUP(216+(INT((ROW()-5)/9)*9+4+COLUMN()-5)*8-(8-$A6),结果导入!$N:$U,8,0),""),IF($H$35="导入版",IF($A6&amp;":"&amp;IFERROR(VLOOKUP(216+(INT((ROW()-5)/9)*9+4+COLUMN()-5)*8-(8-$A6),结果导入!$N:$U,8,0),"")=$A6&amp;":","",$A6&amp;":"&amp;VLOOKUP(216+(INT((ROW()-5)/9)*9+4+COLUMN()-5)*8-(8-$A6),结果导入!$N:$U,8,0))))),IF($U$3="第三场",IF(OR($H$35="",$H$35="请选择版本"),"",IF($H$35="打印版",IFERROR(VLOOKUP(216+(INT((ROW()-5)/9)*9+4+COLUMN()-5)*8-(8-$A6),结果导入!$AN:$AU,8,0),""),IF($H$35="导入版",IF($A6&amp;":"&amp;IFERROR(VLOOKUP(216+(INT((ROW()-5)/9)*9+4+COLUMN()-5)*8-(8-$A6),结果导入!$AN:$AU,8,0),"")=$A6&amp;":","",$A6&amp;":"&amp;VLOOKUP(216+(INT((ROW()-5)/9)*9+4+COLUMN()-5)*8-(8-$A6),结果导入!$AN:$AU,8,0))))),IF($U$3="第四场",IF(OR($H$35="",$H$35="请选择版本"),"",IF($H$35="打印版",IFERROR(VLOOKUP(216+(INT((ROW()-5)/9)*9+4+COLUMN()-5)*8-(8-$A6),结果导入!$BN:$BU,8,0),""),IF($H$35="导入版",IF($A6&amp;":"&amp;IFERROR(VLOOKUP(216+(INT((ROW()-5)/9)*9+4+COLUMN()-5)*8-(8-$A6),结果导入!$BN:$BU,8,0),"")=$A6&amp;":","",$A6&amp;":"&amp;VLOOKUP(216+(INT((ROW()-5)/9)*9+4+COLUMN()-5)*8-(8-$A6),结果导入!$BN:$BU,8,0))))),IF($U$3="第五场",IF(OR($H$35="",$H$35="请选择版本"),"",IF($H$35="打印版",IFERROR(VLOOKUP(216+(INT((ROW()-5)/9)*9+4+COLUMN()-5)*8-(8-$A6),结果导入!$CN:$CU,8,0),""),IF($H$35="导入版",IF($A6&amp;":"&amp;IFERROR(VLOOKUP(216+(INT((ROW()-5)/9)*9+4+COLUMN()-5)*8-(8-$A6),结果导入!$CN:$CU,8,0),"")=$A6&amp;":","",$A6&amp;":"&amp;VLOOKUP(216+(INT((ROW()-5)/9)*9+4+COLUMN()-5)*8-(8-$A6),结果导入!$CN:$CU,8,0))))),IF($U$3="第六场",IF(OR($H$35="",$H$35="请选择版本"),"",IF($H$35="打印版",IFERROR(VLOOKUP(216+(INT((ROW()-5)/9)*9+4+COLUMN()-5)*8-(8-$A6),结果导入!$DN:$DU,8,0),""),IF($H$35="导入版",IF($A6&amp;":"&amp;IFERROR(VLOOKUP(216+(INT((ROW()-5)/9)*9+4+COLUMN()-5)*8-(8-$A6),结果导入!$DN:$DU,8,0),"")=$A6&amp;":","",$A6&amp;":"&amp;VLOOKUP(216+(INT((ROW()-5)/9)*9+4+COLUMN()-5)*8-(8-$A6),结果导入!$DN:$DU,8,0))))),IF($U$3="第七场",IF(OR($H$35="",$H$35="请选择版本"),"",IF($H$35="打印版",IFERROR(VLOOKUP(216+(INT((ROW()-5)/9)*9+4+COLUMN()-5)*8-(8-$A6),结果导入!$EN:$EU,8,0),""),IF($H$35="导入版",IF($A6&amp;":"&amp;IFERROR(VLOOKUP(216+(INT((ROW()-5)/9)*9+4+COLUMN()-5)*8-(8-$A6),结果导入!$EN:$EU,8,0),"")=$A6&amp;":","",$A6&amp;":"&amp;VLOOKUP(216+(INT((ROW()-5)/9)*9+4+COLUMN()-5)*8-(8-$A6),结果导入!$EN:$EU,8,0))))),IF($U$3="第八场",IF(OR($H$35="",$H$35="请选择版本"),"",IF($H$35="打印版",IFERROR(VLOOKUP(216+(INT((ROW()-5)/9)*9+4+COLUMN()-5)*8-(8-$A6),结果导入!$FN:$FU,8,0),""),IF($H$35="导入版",IF($A6&amp;":"&amp;IFERROR(VLOOKUP(216+(INT((ROW()-5)/9)*9+4+COLUMN()-5)*8-(8-$A6),结果导入!$FN:$FU,8,0),"")=$A6&amp;":","",$A6&amp;":"&amp;VLOOKUP(216+(INT((ROW()-5)/9)*9+4+COLUMN()-5)*8-(8-$A6),结果导入!$FN:$FU,8,0))))),IF($U$3="第九场",IF(OR($H$35="",$H$35="请选择版本"),"",IF($H$35="打印版",IFERROR(VLOOKUP(216+(INT((ROW()-5)/9)*9+4+COLUMN()-5)*8-(8-$A6),结果导入!$GN:$GU,8,0),""),IF($H$35="导入版",IF($A6&amp;":"&amp;IFERROR(VLOOKUP(216+(INT((ROW()-5)/9)*9+4+COLUMN()-5)*8-(8-$A6),结果导入!$GN:$GU,8,0),"")=$A6&amp;":","",$A6&amp;":"&amp;VLOOKUP(216+(INT((ROW()-5)/9)*9+4+COLUMN()-5)*8-(8-$A6),结果导入!$GN:$GU,8,0)))))))))))))))</f>
        <v/>
      </c>
      <c r="H6" s="49" t="str">
        <f ca="1">IF($U$3="","",IF($U$3="第一场",IF(OR($H$35="",$H$35="请选择版本"),"",IF($H$35="打印版",IFERROR(VLOOKUP(216+(INT((ROW()-5)/9)*9+4+COLUMN()-5)*8-(8-$A6),选手操作!$Q:$R,2,0),""),IF($H$35="导入版",IF($A6&amp;":"&amp;IFERROR(VLOOKUP(216+(INT((ROW()-5)/9)*9+4+COLUMN()-5)*8-(8-$A6),选手操作!$Q:$R,2,0),"")=$A6&amp;":","",$A6&amp;":"&amp;VLOOKUP(216+(INT((ROW()-5)/9)*9+4+COLUMN()-5)*8-(8-$A6),选手操作!$Q:$R,2,0))))),IF($U$3="第二场",IF(OR($H$35="",$H$35="请选择版本"),"",IF($H$35="打印版",IFERROR(VLOOKUP(216+(INT((ROW()-5)/9)*9+4+COLUMN()-5)*8-(8-$A6),结果导入!$N:$U,8,0),""),IF($H$35="导入版",IF($A6&amp;":"&amp;IFERROR(VLOOKUP(216+(INT((ROW()-5)/9)*9+4+COLUMN()-5)*8-(8-$A6),结果导入!$N:$U,8,0),"")=$A6&amp;":","",$A6&amp;":"&amp;VLOOKUP(216+(INT((ROW()-5)/9)*9+4+COLUMN()-5)*8-(8-$A6),结果导入!$N:$U,8,0))))),IF($U$3="第三场",IF(OR($H$35="",$H$35="请选择版本"),"",IF($H$35="打印版",IFERROR(VLOOKUP(216+(INT((ROW()-5)/9)*9+4+COLUMN()-5)*8-(8-$A6),结果导入!$AN:$AU,8,0),""),IF($H$35="导入版",IF($A6&amp;":"&amp;IFERROR(VLOOKUP(216+(INT((ROW()-5)/9)*9+4+COLUMN()-5)*8-(8-$A6),结果导入!$AN:$AU,8,0),"")=$A6&amp;":","",$A6&amp;":"&amp;VLOOKUP(216+(INT((ROW()-5)/9)*9+4+COLUMN()-5)*8-(8-$A6),结果导入!$AN:$AU,8,0))))),IF($U$3="第四场",IF(OR($H$35="",$H$35="请选择版本"),"",IF($H$35="打印版",IFERROR(VLOOKUP(216+(INT((ROW()-5)/9)*9+4+COLUMN()-5)*8-(8-$A6),结果导入!$BN:$BU,8,0),""),IF($H$35="导入版",IF($A6&amp;":"&amp;IFERROR(VLOOKUP(216+(INT((ROW()-5)/9)*9+4+COLUMN()-5)*8-(8-$A6),结果导入!$BN:$BU,8,0),"")=$A6&amp;":","",$A6&amp;":"&amp;VLOOKUP(216+(INT((ROW()-5)/9)*9+4+COLUMN()-5)*8-(8-$A6),结果导入!$BN:$BU,8,0))))),IF($U$3="第五场",IF(OR($H$35="",$H$35="请选择版本"),"",IF($H$35="打印版",IFERROR(VLOOKUP(216+(INT((ROW()-5)/9)*9+4+COLUMN()-5)*8-(8-$A6),结果导入!$CN:$CU,8,0),""),IF($H$35="导入版",IF($A6&amp;":"&amp;IFERROR(VLOOKUP(216+(INT((ROW()-5)/9)*9+4+COLUMN()-5)*8-(8-$A6),结果导入!$CN:$CU,8,0),"")=$A6&amp;":","",$A6&amp;":"&amp;VLOOKUP(216+(INT((ROW()-5)/9)*9+4+COLUMN()-5)*8-(8-$A6),结果导入!$CN:$CU,8,0))))),IF($U$3="第六场",IF(OR($H$35="",$H$35="请选择版本"),"",IF($H$35="打印版",IFERROR(VLOOKUP(216+(INT((ROW()-5)/9)*9+4+COLUMN()-5)*8-(8-$A6),结果导入!$DN:$DU,8,0),""),IF($H$35="导入版",IF($A6&amp;":"&amp;IFERROR(VLOOKUP(216+(INT((ROW()-5)/9)*9+4+COLUMN()-5)*8-(8-$A6),结果导入!$DN:$DU,8,0),"")=$A6&amp;":","",$A6&amp;":"&amp;VLOOKUP(216+(INT((ROW()-5)/9)*9+4+COLUMN()-5)*8-(8-$A6),结果导入!$DN:$DU,8,0))))),IF($U$3="第七场",IF(OR($H$35="",$H$35="请选择版本"),"",IF($H$35="打印版",IFERROR(VLOOKUP(216+(INT((ROW()-5)/9)*9+4+COLUMN()-5)*8-(8-$A6),结果导入!$EN:$EU,8,0),""),IF($H$35="导入版",IF($A6&amp;":"&amp;IFERROR(VLOOKUP(216+(INT((ROW()-5)/9)*9+4+COLUMN()-5)*8-(8-$A6),结果导入!$EN:$EU,8,0),"")=$A6&amp;":","",$A6&amp;":"&amp;VLOOKUP(216+(INT((ROW()-5)/9)*9+4+COLUMN()-5)*8-(8-$A6),结果导入!$EN:$EU,8,0))))),IF($U$3="第八场",IF(OR($H$35="",$H$35="请选择版本"),"",IF($H$35="打印版",IFERROR(VLOOKUP(216+(INT((ROW()-5)/9)*9+4+COLUMN()-5)*8-(8-$A6),结果导入!$FN:$FU,8,0),""),IF($H$35="导入版",IF($A6&amp;":"&amp;IFERROR(VLOOKUP(216+(INT((ROW()-5)/9)*9+4+COLUMN()-5)*8-(8-$A6),结果导入!$FN:$FU,8,0),"")=$A6&amp;":","",$A6&amp;":"&amp;VLOOKUP(216+(INT((ROW()-5)/9)*9+4+COLUMN()-5)*8-(8-$A6),结果导入!$FN:$FU,8,0))))),IF($U$3="第九场",IF(OR($H$35="",$H$35="请选择版本"),"",IF($H$35="打印版",IFERROR(VLOOKUP(216+(INT((ROW()-5)/9)*9+4+COLUMN()-5)*8-(8-$A6),结果导入!$GN:$GU,8,0),""),IF($H$35="导入版",IF($A6&amp;":"&amp;IFERROR(VLOOKUP(216+(INT((ROW()-5)/9)*9+4+COLUMN()-5)*8-(8-$A6),结果导入!$GN:$GU,8,0),"")=$A6&amp;":","",$A6&amp;":"&amp;VLOOKUP(216+(INT((ROW()-5)/9)*9+4+COLUMN()-5)*8-(8-$A6),结果导入!$GN:$GU,8,0)))))))))))))))</f>
        <v/>
      </c>
      <c r="I6" s="49" t="str">
        <f ca="1">IF($U$3="","",IF($U$3="第一场",IF(OR($H$35="",$H$35="请选择版本"),"",IF($H$35="打印版",IFERROR(VLOOKUP(216+(INT((ROW()-5)/9)*9+4+COLUMN()-5)*8-(8-$A6),选手操作!$Q:$R,2,0),""),IF($H$35="导入版",IF($A6&amp;":"&amp;IFERROR(VLOOKUP(216+(INT((ROW()-5)/9)*9+4+COLUMN()-5)*8-(8-$A6),选手操作!$Q:$R,2,0),"")=$A6&amp;":","",$A6&amp;":"&amp;VLOOKUP(216+(INT((ROW()-5)/9)*9+4+COLUMN()-5)*8-(8-$A6),选手操作!$Q:$R,2,0))))),IF($U$3="第二场",IF(OR($H$35="",$H$35="请选择版本"),"",IF($H$35="打印版",IFERROR(VLOOKUP(216+(INT((ROW()-5)/9)*9+4+COLUMN()-5)*8-(8-$A6),结果导入!$N:$U,8,0),""),IF($H$35="导入版",IF($A6&amp;":"&amp;IFERROR(VLOOKUP(216+(INT((ROW()-5)/9)*9+4+COLUMN()-5)*8-(8-$A6),结果导入!$N:$U,8,0),"")=$A6&amp;":","",$A6&amp;":"&amp;VLOOKUP(216+(INT((ROW()-5)/9)*9+4+COLUMN()-5)*8-(8-$A6),结果导入!$N:$U,8,0))))),IF($U$3="第三场",IF(OR($H$35="",$H$35="请选择版本"),"",IF($H$35="打印版",IFERROR(VLOOKUP(216+(INT((ROW()-5)/9)*9+4+COLUMN()-5)*8-(8-$A6),结果导入!$AN:$AU,8,0),""),IF($H$35="导入版",IF($A6&amp;":"&amp;IFERROR(VLOOKUP(216+(INT((ROW()-5)/9)*9+4+COLUMN()-5)*8-(8-$A6),结果导入!$AN:$AU,8,0),"")=$A6&amp;":","",$A6&amp;":"&amp;VLOOKUP(216+(INT((ROW()-5)/9)*9+4+COLUMN()-5)*8-(8-$A6),结果导入!$AN:$AU,8,0))))),IF($U$3="第四场",IF(OR($H$35="",$H$35="请选择版本"),"",IF($H$35="打印版",IFERROR(VLOOKUP(216+(INT((ROW()-5)/9)*9+4+COLUMN()-5)*8-(8-$A6),结果导入!$BN:$BU,8,0),""),IF($H$35="导入版",IF($A6&amp;":"&amp;IFERROR(VLOOKUP(216+(INT((ROW()-5)/9)*9+4+COLUMN()-5)*8-(8-$A6),结果导入!$BN:$BU,8,0),"")=$A6&amp;":","",$A6&amp;":"&amp;VLOOKUP(216+(INT((ROW()-5)/9)*9+4+COLUMN()-5)*8-(8-$A6),结果导入!$BN:$BU,8,0))))),IF($U$3="第五场",IF(OR($H$35="",$H$35="请选择版本"),"",IF($H$35="打印版",IFERROR(VLOOKUP(216+(INT((ROW()-5)/9)*9+4+COLUMN()-5)*8-(8-$A6),结果导入!$CN:$CU,8,0),""),IF($H$35="导入版",IF($A6&amp;":"&amp;IFERROR(VLOOKUP(216+(INT((ROW()-5)/9)*9+4+COLUMN()-5)*8-(8-$A6),结果导入!$CN:$CU,8,0),"")=$A6&amp;":","",$A6&amp;":"&amp;VLOOKUP(216+(INT((ROW()-5)/9)*9+4+COLUMN()-5)*8-(8-$A6),结果导入!$CN:$CU,8,0))))),IF($U$3="第六场",IF(OR($H$35="",$H$35="请选择版本"),"",IF($H$35="打印版",IFERROR(VLOOKUP(216+(INT((ROW()-5)/9)*9+4+COLUMN()-5)*8-(8-$A6),结果导入!$DN:$DU,8,0),""),IF($H$35="导入版",IF($A6&amp;":"&amp;IFERROR(VLOOKUP(216+(INT((ROW()-5)/9)*9+4+COLUMN()-5)*8-(8-$A6),结果导入!$DN:$DU,8,0),"")=$A6&amp;":","",$A6&amp;":"&amp;VLOOKUP(216+(INT((ROW()-5)/9)*9+4+COLUMN()-5)*8-(8-$A6),结果导入!$DN:$DU,8,0))))),IF($U$3="第七场",IF(OR($H$35="",$H$35="请选择版本"),"",IF($H$35="打印版",IFERROR(VLOOKUP(216+(INT((ROW()-5)/9)*9+4+COLUMN()-5)*8-(8-$A6),结果导入!$EN:$EU,8,0),""),IF($H$35="导入版",IF($A6&amp;":"&amp;IFERROR(VLOOKUP(216+(INT((ROW()-5)/9)*9+4+COLUMN()-5)*8-(8-$A6),结果导入!$EN:$EU,8,0),"")=$A6&amp;":","",$A6&amp;":"&amp;VLOOKUP(216+(INT((ROW()-5)/9)*9+4+COLUMN()-5)*8-(8-$A6),结果导入!$EN:$EU,8,0))))),IF($U$3="第八场",IF(OR($H$35="",$H$35="请选择版本"),"",IF($H$35="打印版",IFERROR(VLOOKUP(216+(INT((ROW()-5)/9)*9+4+COLUMN()-5)*8-(8-$A6),结果导入!$FN:$FU,8,0),""),IF($H$35="导入版",IF($A6&amp;":"&amp;IFERROR(VLOOKUP(216+(INT((ROW()-5)/9)*9+4+COLUMN()-5)*8-(8-$A6),结果导入!$FN:$FU,8,0),"")=$A6&amp;":","",$A6&amp;":"&amp;VLOOKUP(216+(INT((ROW()-5)/9)*9+4+COLUMN()-5)*8-(8-$A6),结果导入!$FN:$FU,8,0))))),IF($U$3="第九场",IF(OR($H$35="",$H$35="请选择版本"),"",IF($H$35="打印版",IFERROR(VLOOKUP(216+(INT((ROW()-5)/9)*9+4+COLUMN()-5)*8-(8-$A6),结果导入!$GN:$GU,8,0),""),IF($H$35="导入版",IF($A6&amp;":"&amp;IFERROR(VLOOKUP(216+(INT((ROW()-5)/9)*9+4+COLUMN()-5)*8-(8-$A6),结果导入!$GN:$GU,8,0),"")=$A6&amp;":","",$A6&amp;":"&amp;VLOOKUP(216+(INT((ROW()-5)/9)*9+4+COLUMN()-5)*8-(8-$A6),结果导入!$GN:$GU,8,0)))))))))))))))</f>
        <v/>
      </c>
      <c r="J6" s="58" t="str">
        <f ca="1">IF($U$3="","",IF($U$3="第一场",IF(OR($H$35="",$H$35="请选择版本"),"",IF($H$35="打印版",IFERROR(VLOOKUP(216+(INT((ROW()-5)/9)*9+4+COLUMN()-5)*8-(8-$A6),选手操作!$Q:$R,2,0),""),IF($H$35="导入版",IF($A6&amp;":"&amp;IFERROR(VLOOKUP(216+(INT((ROW()-5)/9)*9+4+COLUMN()-5)*8-(8-$A6),选手操作!$Q:$R,2,0),"")=$A6&amp;":","",$A6&amp;":"&amp;VLOOKUP(216+(INT((ROW()-5)/9)*9+4+COLUMN()-5)*8-(8-$A6),选手操作!$Q:$R,2,0))))),IF($U$3="第二场",IF(OR($H$35="",$H$35="请选择版本"),"",IF($H$35="打印版",IFERROR(VLOOKUP(216+(INT((ROW()-5)/9)*9+4+COLUMN()-5)*8-(8-$A6),结果导入!$N:$U,8,0),""),IF($H$35="导入版",IF($A6&amp;":"&amp;IFERROR(VLOOKUP(216+(INT((ROW()-5)/9)*9+4+COLUMN()-5)*8-(8-$A6),结果导入!$N:$U,8,0),"")=$A6&amp;":","",$A6&amp;":"&amp;VLOOKUP(216+(INT((ROW()-5)/9)*9+4+COLUMN()-5)*8-(8-$A6),结果导入!$N:$U,8,0))))),IF($U$3="第三场",IF(OR($H$35="",$H$35="请选择版本"),"",IF($H$35="打印版",IFERROR(VLOOKUP(216+(INT((ROW()-5)/9)*9+4+COLUMN()-5)*8-(8-$A6),结果导入!$AN:$AU,8,0),""),IF($H$35="导入版",IF($A6&amp;":"&amp;IFERROR(VLOOKUP(216+(INT((ROW()-5)/9)*9+4+COLUMN()-5)*8-(8-$A6),结果导入!$AN:$AU,8,0),"")=$A6&amp;":","",$A6&amp;":"&amp;VLOOKUP(216+(INT((ROW()-5)/9)*9+4+COLUMN()-5)*8-(8-$A6),结果导入!$AN:$AU,8,0))))),IF($U$3="第四场",IF(OR($H$35="",$H$35="请选择版本"),"",IF($H$35="打印版",IFERROR(VLOOKUP(216+(INT((ROW()-5)/9)*9+4+COLUMN()-5)*8-(8-$A6),结果导入!$BN:$BU,8,0),""),IF($H$35="导入版",IF($A6&amp;":"&amp;IFERROR(VLOOKUP(216+(INT((ROW()-5)/9)*9+4+COLUMN()-5)*8-(8-$A6),结果导入!$BN:$BU,8,0),"")=$A6&amp;":","",$A6&amp;":"&amp;VLOOKUP(216+(INT((ROW()-5)/9)*9+4+COLUMN()-5)*8-(8-$A6),结果导入!$BN:$BU,8,0))))),IF($U$3="第五场",IF(OR($H$35="",$H$35="请选择版本"),"",IF($H$35="打印版",IFERROR(VLOOKUP(216+(INT((ROW()-5)/9)*9+4+COLUMN()-5)*8-(8-$A6),结果导入!$CN:$CU,8,0),""),IF($H$35="导入版",IF($A6&amp;":"&amp;IFERROR(VLOOKUP(216+(INT((ROW()-5)/9)*9+4+COLUMN()-5)*8-(8-$A6),结果导入!$CN:$CU,8,0),"")=$A6&amp;":","",$A6&amp;":"&amp;VLOOKUP(216+(INT((ROW()-5)/9)*9+4+COLUMN()-5)*8-(8-$A6),结果导入!$CN:$CU,8,0))))),IF($U$3="第六场",IF(OR($H$35="",$H$35="请选择版本"),"",IF($H$35="打印版",IFERROR(VLOOKUP(216+(INT((ROW()-5)/9)*9+4+COLUMN()-5)*8-(8-$A6),结果导入!$DN:$DU,8,0),""),IF($H$35="导入版",IF($A6&amp;":"&amp;IFERROR(VLOOKUP(216+(INT((ROW()-5)/9)*9+4+COLUMN()-5)*8-(8-$A6),结果导入!$DN:$DU,8,0),"")=$A6&amp;":","",$A6&amp;":"&amp;VLOOKUP(216+(INT((ROW()-5)/9)*9+4+COLUMN()-5)*8-(8-$A6),结果导入!$DN:$DU,8,0))))),IF($U$3="第七场",IF(OR($H$35="",$H$35="请选择版本"),"",IF($H$35="打印版",IFERROR(VLOOKUP(216+(INT((ROW()-5)/9)*9+4+COLUMN()-5)*8-(8-$A6),结果导入!$EN:$EU,8,0),""),IF($H$35="导入版",IF($A6&amp;":"&amp;IFERROR(VLOOKUP(216+(INT((ROW()-5)/9)*9+4+COLUMN()-5)*8-(8-$A6),结果导入!$EN:$EU,8,0),"")=$A6&amp;":","",$A6&amp;":"&amp;VLOOKUP(216+(INT((ROW()-5)/9)*9+4+COLUMN()-5)*8-(8-$A6),结果导入!$EN:$EU,8,0))))),IF($U$3="第八场",IF(OR($H$35="",$H$35="请选择版本"),"",IF($H$35="打印版",IFERROR(VLOOKUP(216+(INT((ROW()-5)/9)*9+4+COLUMN()-5)*8-(8-$A6),结果导入!$FN:$FU,8,0),""),IF($H$35="导入版",IF($A6&amp;":"&amp;IFERROR(VLOOKUP(216+(INT((ROW()-5)/9)*9+4+COLUMN()-5)*8-(8-$A6),结果导入!$FN:$FU,8,0),"")=$A6&amp;":","",$A6&amp;":"&amp;VLOOKUP(216+(INT((ROW()-5)/9)*9+4+COLUMN()-5)*8-(8-$A6),结果导入!$FN:$FU,8,0))))),IF($U$3="第九场",IF(OR($H$35="",$H$35="请选择版本"),"",IF($H$35="打印版",IFERROR(VLOOKUP(216+(INT((ROW()-5)/9)*9+4+COLUMN()-5)*8-(8-$A6),结果导入!$GN:$GU,8,0),""),IF($H$35="导入版",IF($A6&amp;":"&amp;IFERROR(VLOOKUP(216+(INT((ROW()-5)/9)*9+4+COLUMN()-5)*8-(8-$A6),结果导入!$GN:$GU,8,0),"")=$A6&amp;":","",$A6&amp;":"&amp;VLOOKUP(216+(INT((ROW()-5)/9)*9+4+COLUMN()-5)*8-(8-$A6),结果导入!$GN:$GU,8,0)))))))))))))))</f>
        <v/>
      </c>
      <c r="K6" s="47">
        <v>1</v>
      </c>
      <c r="L6" s="47">
        <f t="shared" si="0"/>
        <v>1</v>
      </c>
      <c r="M6" s="48" t="str">
        <f ca="1" t="shared" ref="M6:V6" si="2">IF(B6="","",B6)</f>
        <v/>
      </c>
      <c r="N6" s="49" t="str">
        <f ca="1" t="shared" si="2"/>
        <v/>
      </c>
      <c r="O6" s="49" t="str">
        <f ca="1" t="shared" si="2"/>
        <v/>
      </c>
      <c r="P6" s="49" t="str">
        <f ca="1" t="shared" si="2"/>
        <v/>
      </c>
      <c r="Q6" s="49" t="str">
        <f ca="1" t="shared" si="2"/>
        <v/>
      </c>
      <c r="R6" s="49" t="str">
        <f ca="1" t="shared" si="2"/>
        <v/>
      </c>
      <c r="S6" s="49" t="str">
        <f ca="1" t="shared" si="2"/>
        <v/>
      </c>
      <c r="T6" s="49" t="str">
        <f ca="1" t="shared" si="2"/>
        <v/>
      </c>
      <c r="U6" s="58" t="str">
        <f ca="1" t="shared" si="2"/>
        <v/>
      </c>
      <c r="V6" s="47">
        <f t="shared" si="2"/>
        <v>1</v>
      </c>
    </row>
    <row r="7" s="40" customFormat="1" ht="15" spans="1:22">
      <c r="A7" s="50">
        <v>2</v>
      </c>
      <c r="B7" s="51" t="str">
        <f ca="1">IF($U$3="","",IF($U$3="第一场",IF(OR($H$35="",$H$35="请选择版本"),"",IF($H$35="打印版",IFERROR(VLOOKUP(216+(INT((ROW()-5)/9)*9+4+COLUMN()-5)*8-(8-$A7),选手操作!$Q:$R,2,0),""),IF($H$35="导入版",IF($A7&amp;":"&amp;IFERROR(VLOOKUP(216+(INT((ROW()-5)/9)*9+4+COLUMN()-5)*8-(8-$A7),选手操作!$Q:$R,2,0),"")=$A7&amp;":","",$A7&amp;":"&amp;VLOOKUP(216+(INT((ROW()-5)/9)*9+4+COLUMN()-5)*8-(8-$A7),选手操作!$Q:$R,2,0))))),IF($U$3="第二场",IF(OR($H$35="",$H$35="请选择版本"),"",IF($H$35="打印版",IFERROR(VLOOKUP(216+(INT((ROW()-5)/9)*9+4+COLUMN()-5)*8-(8-$A7),结果导入!$N:$U,8,0),""),IF($H$35="导入版",IF($A7&amp;":"&amp;IFERROR(VLOOKUP(216+(INT((ROW()-5)/9)*9+4+COLUMN()-5)*8-(8-$A7),结果导入!$N:$U,8,0),"")=$A7&amp;":","",$A7&amp;":"&amp;VLOOKUP(216+(INT((ROW()-5)/9)*9+4+COLUMN()-5)*8-(8-$A7),结果导入!$N:$U,8,0))))),IF($U$3="第三场",IF(OR($H$35="",$H$35="请选择版本"),"",IF($H$35="打印版",IFERROR(VLOOKUP(216+(INT((ROW()-5)/9)*9+4+COLUMN()-5)*8-(8-$A7),结果导入!$AN:$AU,8,0),""),IF($H$35="导入版",IF($A7&amp;":"&amp;IFERROR(VLOOKUP(216+(INT((ROW()-5)/9)*9+4+COLUMN()-5)*8-(8-$A7),结果导入!$AN:$AU,8,0),"")=$A7&amp;":","",$A7&amp;":"&amp;VLOOKUP(216+(INT((ROW()-5)/9)*9+4+COLUMN()-5)*8-(8-$A7),结果导入!$AN:$AU,8,0))))),IF($U$3="第四场",IF(OR($H$35="",$H$35="请选择版本"),"",IF($H$35="打印版",IFERROR(VLOOKUP(216+(INT((ROW()-5)/9)*9+4+COLUMN()-5)*8-(8-$A7),结果导入!$BN:$BU,8,0),""),IF($H$35="导入版",IF($A7&amp;":"&amp;IFERROR(VLOOKUP(216+(INT((ROW()-5)/9)*9+4+COLUMN()-5)*8-(8-$A7),结果导入!$BN:$BU,8,0),"")=$A7&amp;":","",$A7&amp;":"&amp;VLOOKUP(216+(INT((ROW()-5)/9)*9+4+COLUMN()-5)*8-(8-$A7),结果导入!$BN:$BU,8,0))))),IF($U$3="第五场",IF(OR($H$35="",$H$35="请选择版本"),"",IF($H$35="打印版",IFERROR(VLOOKUP(216+(INT((ROW()-5)/9)*9+4+COLUMN()-5)*8-(8-$A7),结果导入!$CN:$CU,8,0),""),IF($H$35="导入版",IF($A7&amp;":"&amp;IFERROR(VLOOKUP(216+(INT((ROW()-5)/9)*9+4+COLUMN()-5)*8-(8-$A7),结果导入!$CN:$CU,8,0),"")=$A7&amp;":","",$A7&amp;":"&amp;VLOOKUP(216+(INT((ROW()-5)/9)*9+4+COLUMN()-5)*8-(8-$A7),结果导入!$CN:$CU,8,0))))),IF($U$3="第六场",IF(OR($H$35="",$H$35="请选择版本"),"",IF($H$35="打印版",IFERROR(VLOOKUP(216+(INT((ROW()-5)/9)*9+4+COLUMN()-5)*8-(8-$A7),结果导入!$DN:$DU,8,0),""),IF($H$35="导入版",IF($A7&amp;":"&amp;IFERROR(VLOOKUP(216+(INT((ROW()-5)/9)*9+4+COLUMN()-5)*8-(8-$A7),结果导入!$DN:$DU,8,0),"")=$A7&amp;":","",$A7&amp;":"&amp;VLOOKUP(216+(INT((ROW()-5)/9)*9+4+COLUMN()-5)*8-(8-$A7),结果导入!$DN:$DU,8,0))))),IF($U$3="第七场",IF(OR($H$35="",$H$35="请选择版本"),"",IF($H$35="打印版",IFERROR(VLOOKUP(216+(INT((ROW()-5)/9)*9+4+COLUMN()-5)*8-(8-$A7),结果导入!$EN:$EU,8,0),""),IF($H$35="导入版",IF($A7&amp;":"&amp;IFERROR(VLOOKUP(216+(INT((ROW()-5)/9)*9+4+COLUMN()-5)*8-(8-$A7),结果导入!$EN:$EU,8,0),"")=$A7&amp;":","",$A7&amp;":"&amp;VLOOKUP(216+(INT((ROW()-5)/9)*9+4+COLUMN()-5)*8-(8-$A7),结果导入!$EN:$EU,8,0))))),IF($U$3="第八场",IF(OR($H$35="",$H$35="请选择版本"),"",IF($H$35="打印版",IFERROR(VLOOKUP(216+(INT((ROW()-5)/9)*9+4+COLUMN()-5)*8-(8-$A7),结果导入!$FN:$FU,8,0),""),IF($H$35="导入版",IF($A7&amp;":"&amp;IFERROR(VLOOKUP(216+(INT((ROW()-5)/9)*9+4+COLUMN()-5)*8-(8-$A7),结果导入!$FN:$FU,8,0),"")=$A7&amp;":","",$A7&amp;":"&amp;VLOOKUP(216+(INT((ROW()-5)/9)*9+4+COLUMN()-5)*8-(8-$A7),结果导入!$FN:$FU,8,0))))),IF($U$3="第九场",IF(OR($H$35="",$H$35="请选择版本"),"",IF($H$35="打印版",IFERROR(VLOOKUP(216+(INT((ROW()-5)/9)*9+4+COLUMN()-5)*8-(8-$A7),结果导入!$GN:$GU,8,0),""),IF($H$35="导入版",IF($A7&amp;":"&amp;IFERROR(VLOOKUP(216+(INT((ROW()-5)/9)*9+4+COLUMN()-5)*8-(8-$A7),结果导入!$GN:$GU,8,0),"")=$A7&amp;":","",$A7&amp;":"&amp;VLOOKUP(216+(INT((ROW()-5)/9)*9+4+COLUMN()-5)*8-(8-$A7),结果导入!$GN:$GU,8,0)))))))))))))))</f>
        <v/>
      </c>
      <c r="C7" s="52" t="str">
        <f ca="1">IF($U$3="","",IF($U$3="第一场",IF(OR($H$35="",$H$35="请选择版本"),"",IF($H$35="打印版",IFERROR(VLOOKUP(216+(INT((ROW()-5)/9)*9+4+COLUMN()-5)*8-(8-$A7),选手操作!$Q:$R,2,0),""),IF($H$35="导入版",IF($A7&amp;":"&amp;IFERROR(VLOOKUP(216+(INT((ROW()-5)/9)*9+4+COLUMN()-5)*8-(8-$A7),选手操作!$Q:$R,2,0),"")=$A7&amp;":","",$A7&amp;":"&amp;VLOOKUP(216+(INT((ROW()-5)/9)*9+4+COLUMN()-5)*8-(8-$A7),选手操作!$Q:$R,2,0))))),IF($U$3="第二场",IF(OR($H$35="",$H$35="请选择版本"),"",IF($H$35="打印版",IFERROR(VLOOKUP(216+(INT((ROW()-5)/9)*9+4+COLUMN()-5)*8-(8-$A7),结果导入!$N:$U,8,0),""),IF($H$35="导入版",IF($A7&amp;":"&amp;IFERROR(VLOOKUP(216+(INT((ROW()-5)/9)*9+4+COLUMN()-5)*8-(8-$A7),结果导入!$N:$U,8,0),"")=$A7&amp;":","",$A7&amp;":"&amp;VLOOKUP(216+(INT((ROW()-5)/9)*9+4+COLUMN()-5)*8-(8-$A7),结果导入!$N:$U,8,0))))),IF($U$3="第三场",IF(OR($H$35="",$H$35="请选择版本"),"",IF($H$35="打印版",IFERROR(VLOOKUP(216+(INT((ROW()-5)/9)*9+4+COLUMN()-5)*8-(8-$A7),结果导入!$AN:$AU,8,0),""),IF($H$35="导入版",IF($A7&amp;":"&amp;IFERROR(VLOOKUP(216+(INT((ROW()-5)/9)*9+4+COLUMN()-5)*8-(8-$A7),结果导入!$AN:$AU,8,0),"")=$A7&amp;":","",$A7&amp;":"&amp;VLOOKUP(216+(INT((ROW()-5)/9)*9+4+COLUMN()-5)*8-(8-$A7),结果导入!$AN:$AU,8,0))))),IF($U$3="第四场",IF(OR($H$35="",$H$35="请选择版本"),"",IF($H$35="打印版",IFERROR(VLOOKUP(216+(INT((ROW()-5)/9)*9+4+COLUMN()-5)*8-(8-$A7),结果导入!$BN:$BU,8,0),""),IF($H$35="导入版",IF($A7&amp;":"&amp;IFERROR(VLOOKUP(216+(INT((ROW()-5)/9)*9+4+COLUMN()-5)*8-(8-$A7),结果导入!$BN:$BU,8,0),"")=$A7&amp;":","",$A7&amp;":"&amp;VLOOKUP(216+(INT((ROW()-5)/9)*9+4+COLUMN()-5)*8-(8-$A7),结果导入!$BN:$BU,8,0))))),IF($U$3="第五场",IF(OR($H$35="",$H$35="请选择版本"),"",IF($H$35="打印版",IFERROR(VLOOKUP(216+(INT((ROW()-5)/9)*9+4+COLUMN()-5)*8-(8-$A7),结果导入!$CN:$CU,8,0),""),IF($H$35="导入版",IF($A7&amp;":"&amp;IFERROR(VLOOKUP(216+(INT((ROW()-5)/9)*9+4+COLUMN()-5)*8-(8-$A7),结果导入!$CN:$CU,8,0),"")=$A7&amp;":","",$A7&amp;":"&amp;VLOOKUP(216+(INT((ROW()-5)/9)*9+4+COLUMN()-5)*8-(8-$A7),结果导入!$CN:$CU,8,0))))),IF($U$3="第六场",IF(OR($H$35="",$H$35="请选择版本"),"",IF($H$35="打印版",IFERROR(VLOOKUP(216+(INT((ROW()-5)/9)*9+4+COLUMN()-5)*8-(8-$A7),结果导入!$DN:$DU,8,0),""),IF($H$35="导入版",IF($A7&amp;":"&amp;IFERROR(VLOOKUP(216+(INT((ROW()-5)/9)*9+4+COLUMN()-5)*8-(8-$A7),结果导入!$DN:$DU,8,0),"")=$A7&amp;":","",$A7&amp;":"&amp;VLOOKUP(216+(INT((ROW()-5)/9)*9+4+COLUMN()-5)*8-(8-$A7),结果导入!$DN:$DU,8,0))))),IF($U$3="第七场",IF(OR($H$35="",$H$35="请选择版本"),"",IF($H$35="打印版",IFERROR(VLOOKUP(216+(INT((ROW()-5)/9)*9+4+COLUMN()-5)*8-(8-$A7),结果导入!$EN:$EU,8,0),""),IF($H$35="导入版",IF($A7&amp;":"&amp;IFERROR(VLOOKUP(216+(INT((ROW()-5)/9)*9+4+COLUMN()-5)*8-(8-$A7),结果导入!$EN:$EU,8,0),"")=$A7&amp;":","",$A7&amp;":"&amp;VLOOKUP(216+(INT((ROW()-5)/9)*9+4+COLUMN()-5)*8-(8-$A7),结果导入!$EN:$EU,8,0))))),IF($U$3="第八场",IF(OR($H$35="",$H$35="请选择版本"),"",IF($H$35="打印版",IFERROR(VLOOKUP(216+(INT((ROW()-5)/9)*9+4+COLUMN()-5)*8-(8-$A7),结果导入!$FN:$FU,8,0),""),IF($H$35="导入版",IF($A7&amp;":"&amp;IFERROR(VLOOKUP(216+(INT((ROW()-5)/9)*9+4+COLUMN()-5)*8-(8-$A7),结果导入!$FN:$FU,8,0),"")=$A7&amp;":","",$A7&amp;":"&amp;VLOOKUP(216+(INT((ROW()-5)/9)*9+4+COLUMN()-5)*8-(8-$A7),结果导入!$FN:$FU,8,0))))),IF($U$3="第九场",IF(OR($H$35="",$H$35="请选择版本"),"",IF($H$35="打印版",IFERROR(VLOOKUP(216+(INT((ROW()-5)/9)*9+4+COLUMN()-5)*8-(8-$A7),结果导入!$GN:$GU,8,0),""),IF($H$35="导入版",IF($A7&amp;":"&amp;IFERROR(VLOOKUP(216+(INT((ROW()-5)/9)*9+4+COLUMN()-5)*8-(8-$A7),结果导入!$GN:$GU,8,0),"")=$A7&amp;":","",$A7&amp;":"&amp;VLOOKUP(216+(INT((ROW()-5)/9)*9+4+COLUMN()-5)*8-(8-$A7),结果导入!$GN:$GU,8,0)))))))))))))))</f>
        <v/>
      </c>
      <c r="D7" s="52" t="str">
        <f ca="1">IF($U$3="","",IF($U$3="第一场",IF(OR($H$35="",$H$35="请选择版本"),"",IF($H$35="打印版",IFERROR(VLOOKUP(216+(INT((ROW()-5)/9)*9+4+COLUMN()-5)*8-(8-$A7),选手操作!$Q:$R,2,0),""),IF($H$35="导入版",IF($A7&amp;":"&amp;IFERROR(VLOOKUP(216+(INT((ROW()-5)/9)*9+4+COLUMN()-5)*8-(8-$A7),选手操作!$Q:$R,2,0),"")=$A7&amp;":","",$A7&amp;":"&amp;VLOOKUP(216+(INT((ROW()-5)/9)*9+4+COLUMN()-5)*8-(8-$A7),选手操作!$Q:$R,2,0))))),IF($U$3="第二场",IF(OR($H$35="",$H$35="请选择版本"),"",IF($H$35="打印版",IFERROR(VLOOKUP(216+(INT((ROW()-5)/9)*9+4+COLUMN()-5)*8-(8-$A7),结果导入!$N:$U,8,0),""),IF($H$35="导入版",IF($A7&amp;":"&amp;IFERROR(VLOOKUP(216+(INT((ROW()-5)/9)*9+4+COLUMN()-5)*8-(8-$A7),结果导入!$N:$U,8,0),"")=$A7&amp;":","",$A7&amp;":"&amp;VLOOKUP(216+(INT((ROW()-5)/9)*9+4+COLUMN()-5)*8-(8-$A7),结果导入!$N:$U,8,0))))),IF($U$3="第三场",IF(OR($H$35="",$H$35="请选择版本"),"",IF($H$35="打印版",IFERROR(VLOOKUP(216+(INT((ROW()-5)/9)*9+4+COLUMN()-5)*8-(8-$A7),结果导入!$AN:$AU,8,0),""),IF($H$35="导入版",IF($A7&amp;":"&amp;IFERROR(VLOOKUP(216+(INT((ROW()-5)/9)*9+4+COLUMN()-5)*8-(8-$A7),结果导入!$AN:$AU,8,0),"")=$A7&amp;":","",$A7&amp;":"&amp;VLOOKUP(216+(INT((ROW()-5)/9)*9+4+COLUMN()-5)*8-(8-$A7),结果导入!$AN:$AU,8,0))))),IF($U$3="第四场",IF(OR($H$35="",$H$35="请选择版本"),"",IF($H$35="打印版",IFERROR(VLOOKUP(216+(INT((ROW()-5)/9)*9+4+COLUMN()-5)*8-(8-$A7),结果导入!$BN:$BU,8,0),""),IF($H$35="导入版",IF($A7&amp;":"&amp;IFERROR(VLOOKUP(216+(INT((ROW()-5)/9)*9+4+COLUMN()-5)*8-(8-$A7),结果导入!$BN:$BU,8,0),"")=$A7&amp;":","",$A7&amp;":"&amp;VLOOKUP(216+(INT((ROW()-5)/9)*9+4+COLUMN()-5)*8-(8-$A7),结果导入!$BN:$BU,8,0))))),IF($U$3="第五场",IF(OR($H$35="",$H$35="请选择版本"),"",IF($H$35="打印版",IFERROR(VLOOKUP(216+(INT((ROW()-5)/9)*9+4+COLUMN()-5)*8-(8-$A7),结果导入!$CN:$CU,8,0),""),IF($H$35="导入版",IF($A7&amp;":"&amp;IFERROR(VLOOKUP(216+(INT((ROW()-5)/9)*9+4+COLUMN()-5)*8-(8-$A7),结果导入!$CN:$CU,8,0),"")=$A7&amp;":","",$A7&amp;":"&amp;VLOOKUP(216+(INT((ROW()-5)/9)*9+4+COLUMN()-5)*8-(8-$A7),结果导入!$CN:$CU,8,0))))),IF($U$3="第六场",IF(OR($H$35="",$H$35="请选择版本"),"",IF($H$35="打印版",IFERROR(VLOOKUP(216+(INT((ROW()-5)/9)*9+4+COLUMN()-5)*8-(8-$A7),结果导入!$DN:$DU,8,0),""),IF($H$35="导入版",IF($A7&amp;":"&amp;IFERROR(VLOOKUP(216+(INT((ROW()-5)/9)*9+4+COLUMN()-5)*8-(8-$A7),结果导入!$DN:$DU,8,0),"")=$A7&amp;":","",$A7&amp;":"&amp;VLOOKUP(216+(INT((ROW()-5)/9)*9+4+COLUMN()-5)*8-(8-$A7),结果导入!$DN:$DU,8,0))))),IF($U$3="第七场",IF(OR($H$35="",$H$35="请选择版本"),"",IF($H$35="打印版",IFERROR(VLOOKUP(216+(INT((ROW()-5)/9)*9+4+COLUMN()-5)*8-(8-$A7),结果导入!$EN:$EU,8,0),""),IF($H$35="导入版",IF($A7&amp;":"&amp;IFERROR(VLOOKUP(216+(INT((ROW()-5)/9)*9+4+COLUMN()-5)*8-(8-$A7),结果导入!$EN:$EU,8,0),"")=$A7&amp;":","",$A7&amp;":"&amp;VLOOKUP(216+(INT((ROW()-5)/9)*9+4+COLUMN()-5)*8-(8-$A7),结果导入!$EN:$EU,8,0))))),IF($U$3="第八场",IF(OR($H$35="",$H$35="请选择版本"),"",IF($H$35="打印版",IFERROR(VLOOKUP(216+(INT((ROW()-5)/9)*9+4+COLUMN()-5)*8-(8-$A7),结果导入!$FN:$FU,8,0),""),IF($H$35="导入版",IF($A7&amp;":"&amp;IFERROR(VLOOKUP(216+(INT((ROW()-5)/9)*9+4+COLUMN()-5)*8-(8-$A7),结果导入!$FN:$FU,8,0),"")=$A7&amp;":","",$A7&amp;":"&amp;VLOOKUP(216+(INT((ROW()-5)/9)*9+4+COLUMN()-5)*8-(8-$A7),结果导入!$FN:$FU,8,0))))),IF($U$3="第九场",IF(OR($H$35="",$H$35="请选择版本"),"",IF($H$35="打印版",IFERROR(VLOOKUP(216+(INT((ROW()-5)/9)*9+4+COLUMN()-5)*8-(8-$A7),结果导入!$GN:$GU,8,0),""),IF($H$35="导入版",IF($A7&amp;":"&amp;IFERROR(VLOOKUP(216+(INT((ROW()-5)/9)*9+4+COLUMN()-5)*8-(8-$A7),结果导入!$GN:$GU,8,0),"")=$A7&amp;":","",$A7&amp;":"&amp;VLOOKUP(216+(INT((ROW()-5)/9)*9+4+COLUMN()-5)*8-(8-$A7),结果导入!$GN:$GU,8,0)))))))))))))))</f>
        <v/>
      </c>
      <c r="E7" s="52" t="str">
        <f ca="1">IF($U$3="","",IF($U$3="第一场",IF(OR($H$35="",$H$35="请选择版本"),"",IF($H$35="打印版",IFERROR(VLOOKUP(216+(INT((ROW()-5)/9)*9+4+COLUMN()-5)*8-(8-$A7),选手操作!$Q:$R,2,0),""),IF($H$35="导入版",IF($A7&amp;":"&amp;IFERROR(VLOOKUP(216+(INT((ROW()-5)/9)*9+4+COLUMN()-5)*8-(8-$A7),选手操作!$Q:$R,2,0),"")=$A7&amp;":","",$A7&amp;":"&amp;VLOOKUP(216+(INT((ROW()-5)/9)*9+4+COLUMN()-5)*8-(8-$A7),选手操作!$Q:$R,2,0))))),IF($U$3="第二场",IF(OR($H$35="",$H$35="请选择版本"),"",IF($H$35="打印版",IFERROR(VLOOKUP(216+(INT((ROW()-5)/9)*9+4+COLUMN()-5)*8-(8-$A7),结果导入!$N:$U,8,0),""),IF($H$35="导入版",IF($A7&amp;":"&amp;IFERROR(VLOOKUP(216+(INT((ROW()-5)/9)*9+4+COLUMN()-5)*8-(8-$A7),结果导入!$N:$U,8,0),"")=$A7&amp;":","",$A7&amp;":"&amp;VLOOKUP(216+(INT((ROW()-5)/9)*9+4+COLUMN()-5)*8-(8-$A7),结果导入!$N:$U,8,0))))),IF($U$3="第三场",IF(OR($H$35="",$H$35="请选择版本"),"",IF($H$35="打印版",IFERROR(VLOOKUP(216+(INT((ROW()-5)/9)*9+4+COLUMN()-5)*8-(8-$A7),结果导入!$AN:$AU,8,0),""),IF($H$35="导入版",IF($A7&amp;":"&amp;IFERROR(VLOOKUP(216+(INT((ROW()-5)/9)*9+4+COLUMN()-5)*8-(8-$A7),结果导入!$AN:$AU,8,0),"")=$A7&amp;":","",$A7&amp;":"&amp;VLOOKUP(216+(INT((ROW()-5)/9)*9+4+COLUMN()-5)*8-(8-$A7),结果导入!$AN:$AU,8,0))))),IF($U$3="第四场",IF(OR($H$35="",$H$35="请选择版本"),"",IF($H$35="打印版",IFERROR(VLOOKUP(216+(INT((ROW()-5)/9)*9+4+COLUMN()-5)*8-(8-$A7),结果导入!$BN:$BU,8,0),""),IF($H$35="导入版",IF($A7&amp;":"&amp;IFERROR(VLOOKUP(216+(INT((ROW()-5)/9)*9+4+COLUMN()-5)*8-(8-$A7),结果导入!$BN:$BU,8,0),"")=$A7&amp;":","",$A7&amp;":"&amp;VLOOKUP(216+(INT((ROW()-5)/9)*9+4+COLUMN()-5)*8-(8-$A7),结果导入!$BN:$BU,8,0))))),IF($U$3="第五场",IF(OR($H$35="",$H$35="请选择版本"),"",IF($H$35="打印版",IFERROR(VLOOKUP(216+(INT((ROW()-5)/9)*9+4+COLUMN()-5)*8-(8-$A7),结果导入!$CN:$CU,8,0),""),IF($H$35="导入版",IF($A7&amp;":"&amp;IFERROR(VLOOKUP(216+(INT((ROW()-5)/9)*9+4+COLUMN()-5)*8-(8-$A7),结果导入!$CN:$CU,8,0),"")=$A7&amp;":","",$A7&amp;":"&amp;VLOOKUP(216+(INT((ROW()-5)/9)*9+4+COLUMN()-5)*8-(8-$A7),结果导入!$CN:$CU,8,0))))),IF($U$3="第六场",IF(OR($H$35="",$H$35="请选择版本"),"",IF($H$35="打印版",IFERROR(VLOOKUP(216+(INT((ROW()-5)/9)*9+4+COLUMN()-5)*8-(8-$A7),结果导入!$DN:$DU,8,0),""),IF($H$35="导入版",IF($A7&amp;":"&amp;IFERROR(VLOOKUP(216+(INT((ROW()-5)/9)*9+4+COLUMN()-5)*8-(8-$A7),结果导入!$DN:$DU,8,0),"")=$A7&amp;":","",$A7&amp;":"&amp;VLOOKUP(216+(INT((ROW()-5)/9)*9+4+COLUMN()-5)*8-(8-$A7),结果导入!$DN:$DU,8,0))))),IF($U$3="第七场",IF(OR($H$35="",$H$35="请选择版本"),"",IF($H$35="打印版",IFERROR(VLOOKUP(216+(INT((ROW()-5)/9)*9+4+COLUMN()-5)*8-(8-$A7),结果导入!$EN:$EU,8,0),""),IF($H$35="导入版",IF($A7&amp;":"&amp;IFERROR(VLOOKUP(216+(INT((ROW()-5)/9)*9+4+COLUMN()-5)*8-(8-$A7),结果导入!$EN:$EU,8,0),"")=$A7&amp;":","",$A7&amp;":"&amp;VLOOKUP(216+(INT((ROW()-5)/9)*9+4+COLUMN()-5)*8-(8-$A7),结果导入!$EN:$EU,8,0))))),IF($U$3="第八场",IF(OR($H$35="",$H$35="请选择版本"),"",IF($H$35="打印版",IFERROR(VLOOKUP(216+(INT((ROW()-5)/9)*9+4+COLUMN()-5)*8-(8-$A7),结果导入!$FN:$FU,8,0),""),IF($H$35="导入版",IF($A7&amp;":"&amp;IFERROR(VLOOKUP(216+(INT((ROW()-5)/9)*9+4+COLUMN()-5)*8-(8-$A7),结果导入!$FN:$FU,8,0),"")=$A7&amp;":","",$A7&amp;":"&amp;VLOOKUP(216+(INT((ROW()-5)/9)*9+4+COLUMN()-5)*8-(8-$A7),结果导入!$FN:$FU,8,0))))),IF($U$3="第九场",IF(OR($H$35="",$H$35="请选择版本"),"",IF($H$35="打印版",IFERROR(VLOOKUP(216+(INT((ROW()-5)/9)*9+4+COLUMN()-5)*8-(8-$A7),结果导入!$GN:$GU,8,0),""),IF($H$35="导入版",IF($A7&amp;":"&amp;IFERROR(VLOOKUP(216+(INT((ROW()-5)/9)*9+4+COLUMN()-5)*8-(8-$A7),结果导入!$GN:$GU,8,0),"")=$A7&amp;":","",$A7&amp;":"&amp;VLOOKUP(216+(INT((ROW()-5)/9)*9+4+COLUMN()-5)*8-(8-$A7),结果导入!$GN:$GU,8,0)))))))))))))))</f>
        <v/>
      </c>
      <c r="F7" s="52" t="str">
        <f ca="1">IF($U$3="","",IF($U$3="第一场",IF(OR($H$35="",$H$35="请选择版本"),"",IF($H$35="打印版",IFERROR(VLOOKUP(216+(INT((ROW()-5)/9)*9+4+COLUMN()-5)*8-(8-$A7),选手操作!$Q:$R,2,0),""),IF($H$35="导入版",IF($A7&amp;":"&amp;IFERROR(VLOOKUP(216+(INT((ROW()-5)/9)*9+4+COLUMN()-5)*8-(8-$A7),选手操作!$Q:$R,2,0),"")=$A7&amp;":","",$A7&amp;":"&amp;VLOOKUP(216+(INT((ROW()-5)/9)*9+4+COLUMN()-5)*8-(8-$A7),选手操作!$Q:$R,2,0))))),IF($U$3="第二场",IF(OR($H$35="",$H$35="请选择版本"),"",IF($H$35="打印版",IFERROR(VLOOKUP(216+(INT((ROW()-5)/9)*9+4+COLUMN()-5)*8-(8-$A7),结果导入!$N:$U,8,0),""),IF($H$35="导入版",IF($A7&amp;":"&amp;IFERROR(VLOOKUP(216+(INT((ROW()-5)/9)*9+4+COLUMN()-5)*8-(8-$A7),结果导入!$N:$U,8,0),"")=$A7&amp;":","",$A7&amp;":"&amp;VLOOKUP(216+(INT((ROW()-5)/9)*9+4+COLUMN()-5)*8-(8-$A7),结果导入!$N:$U,8,0))))),IF($U$3="第三场",IF(OR($H$35="",$H$35="请选择版本"),"",IF($H$35="打印版",IFERROR(VLOOKUP(216+(INT((ROW()-5)/9)*9+4+COLUMN()-5)*8-(8-$A7),结果导入!$AN:$AU,8,0),""),IF($H$35="导入版",IF($A7&amp;":"&amp;IFERROR(VLOOKUP(216+(INT((ROW()-5)/9)*9+4+COLUMN()-5)*8-(8-$A7),结果导入!$AN:$AU,8,0),"")=$A7&amp;":","",$A7&amp;":"&amp;VLOOKUP(216+(INT((ROW()-5)/9)*9+4+COLUMN()-5)*8-(8-$A7),结果导入!$AN:$AU,8,0))))),IF($U$3="第四场",IF(OR($H$35="",$H$35="请选择版本"),"",IF($H$35="打印版",IFERROR(VLOOKUP(216+(INT((ROW()-5)/9)*9+4+COLUMN()-5)*8-(8-$A7),结果导入!$BN:$BU,8,0),""),IF($H$35="导入版",IF($A7&amp;":"&amp;IFERROR(VLOOKUP(216+(INT((ROW()-5)/9)*9+4+COLUMN()-5)*8-(8-$A7),结果导入!$BN:$BU,8,0),"")=$A7&amp;":","",$A7&amp;":"&amp;VLOOKUP(216+(INT((ROW()-5)/9)*9+4+COLUMN()-5)*8-(8-$A7),结果导入!$BN:$BU,8,0))))),IF($U$3="第五场",IF(OR($H$35="",$H$35="请选择版本"),"",IF($H$35="打印版",IFERROR(VLOOKUP(216+(INT((ROW()-5)/9)*9+4+COLUMN()-5)*8-(8-$A7),结果导入!$CN:$CU,8,0),""),IF($H$35="导入版",IF($A7&amp;":"&amp;IFERROR(VLOOKUP(216+(INT((ROW()-5)/9)*9+4+COLUMN()-5)*8-(8-$A7),结果导入!$CN:$CU,8,0),"")=$A7&amp;":","",$A7&amp;":"&amp;VLOOKUP(216+(INT((ROW()-5)/9)*9+4+COLUMN()-5)*8-(8-$A7),结果导入!$CN:$CU,8,0))))),IF($U$3="第六场",IF(OR($H$35="",$H$35="请选择版本"),"",IF($H$35="打印版",IFERROR(VLOOKUP(216+(INT((ROW()-5)/9)*9+4+COLUMN()-5)*8-(8-$A7),结果导入!$DN:$DU,8,0),""),IF($H$35="导入版",IF($A7&amp;":"&amp;IFERROR(VLOOKUP(216+(INT((ROW()-5)/9)*9+4+COLUMN()-5)*8-(8-$A7),结果导入!$DN:$DU,8,0),"")=$A7&amp;":","",$A7&amp;":"&amp;VLOOKUP(216+(INT((ROW()-5)/9)*9+4+COLUMN()-5)*8-(8-$A7),结果导入!$DN:$DU,8,0))))),IF($U$3="第七场",IF(OR($H$35="",$H$35="请选择版本"),"",IF($H$35="打印版",IFERROR(VLOOKUP(216+(INT((ROW()-5)/9)*9+4+COLUMN()-5)*8-(8-$A7),结果导入!$EN:$EU,8,0),""),IF($H$35="导入版",IF($A7&amp;":"&amp;IFERROR(VLOOKUP(216+(INT((ROW()-5)/9)*9+4+COLUMN()-5)*8-(8-$A7),结果导入!$EN:$EU,8,0),"")=$A7&amp;":","",$A7&amp;":"&amp;VLOOKUP(216+(INT((ROW()-5)/9)*9+4+COLUMN()-5)*8-(8-$A7),结果导入!$EN:$EU,8,0))))),IF($U$3="第八场",IF(OR($H$35="",$H$35="请选择版本"),"",IF($H$35="打印版",IFERROR(VLOOKUP(216+(INT((ROW()-5)/9)*9+4+COLUMN()-5)*8-(8-$A7),结果导入!$FN:$FU,8,0),""),IF($H$35="导入版",IF($A7&amp;":"&amp;IFERROR(VLOOKUP(216+(INT((ROW()-5)/9)*9+4+COLUMN()-5)*8-(8-$A7),结果导入!$FN:$FU,8,0),"")=$A7&amp;":","",$A7&amp;":"&amp;VLOOKUP(216+(INT((ROW()-5)/9)*9+4+COLUMN()-5)*8-(8-$A7),结果导入!$FN:$FU,8,0))))),IF($U$3="第九场",IF(OR($H$35="",$H$35="请选择版本"),"",IF($H$35="打印版",IFERROR(VLOOKUP(216+(INT((ROW()-5)/9)*9+4+COLUMN()-5)*8-(8-$A7),结果导入!$GN:$GU,8,0),""),IF($H$35="导入版",IF($A7&amp;":"&amp;IFERROR(VLOOKUP(216+(INT((ROW()-5)/9)*9+4+COLUMN()-5)*8-(8-$A7),结果导入!$GN:$GU,8,0),"")=$A7&amp;":","",$A7&amp;":"&amp;VLOOKUP(216+(INT((ROW()-5)/9)*9+4+COLUMN()-5)*8-(8-$A7),结果导入!$GN:$GU,8,0)))))))))))))))</f>
        <v/>
      </c>
      <c r="G7" s="52" t="str">
        <f ca="1">IF($U$3="","",IF($U$3="第一场",IF(OR($H$35="",$H$35="请选择版本"),"",IF($H$35="打印版",IFERROR(VLOOKUP(216+(INT((ROW()-5)/9)*9+4+COLUMN()-5)*8-(8-$A7),选手操作!$Q:$R,2,0),""),IF($H$35="导入版",IF($A7&amp;":"&amp;IFERROR(VLOOKUP(216+(INT((ROW()-5)/9)*9+4+COLUMN()-5)*8-(8-$A7),选手操作!$Q:$R,2,0),"")=$A7&amp;":","",$A7&amp;":"&amp;VLOOKUP(216+(INT((ROW()-5)/9)*9+4+COLUMN()-5)*8-(8-$A7),选手操作!$Q:$R,2,0))))),IF($U$3="第二场",IF(OR($H$35="",$H$35="请选择版本"),"",IF($H$35="打印版",IFERROR(VLOOKUP(216+(INT((ROW()-5)/9)*9+4+COLUMN()-5)*8-(8-$A7),结果导入!$N:$U,8,0),""),IF($H$35="导入版",IF($A7&amp;":"&amp;IFERROR(VLOOKUP(216+(INT((ROW()-5)/9)*9+4+COLUMN()-5)*8-(8-$A7),结果导入!$N:$U,8,0),"")=$A7&amp;":","",$A7&amp;":"&amp;VLOOKUP(216+(INT((ROW()-5)/9)*9+4+COLUMN()-5)*8-(8-$A7),结果导入!$N:$U,8,0))))),IF($U$3="第三场",IF(OR($H$35="",$H$35="请选择版本"),"",IF($H$35="打印版",IFERROR(VLOOKUP(216+(INT((ROW()-5)/9)*9+4+COLUMN()-5)*8-(8-$A7),结果导入!$AN:$AU,8,0),""),IF($H$35="导入版",IF($A7&amp;":"&amp;IFERROR(VLOOKUP(216+(INT((ROW()-5)/9)*9+4+COLUMN()-5)*8-(8-$A7),结果导入!$AN:$AU,8,0),"")=$A7&amp;":","",$A7&amp;":"&amp;VLOOKUP(216+(INT((ROW()-5)/9)*9+4+COLUMN()-5)*8-(8-$A7),结果导入!$AN:$AU,8,0))))),IF($U$3="第四场",IF(OR($H$35="",$H$35="请选择版本"),"",IF($H$35="打印版",IFERROR(VLOOKUP(216+(INT((ROW()-5)/9)*9+4+COLUMN()-5)*8-(8-$A7),结果导入!$BN:$BU,8,0),""),IF($H$35="导入版",IF($A7&amp;":"&amp;IFERROR(VLOOKUP(216+(INT((ROW()-5)/9)*9+4+COLUMN()-5)*8-(8-$A7),结果导入!$BN:$BU,8,0),"")=$A7&amp;":","",$A7&amp;":"&amp;VLOOKUP(216+(INT((ROW()-5)/9)*9+4+COLUMN()-5)*8-(8-$A7),结果导入!$BN:$BU,8,0))))),IF($U$3="第五场",IF(OR($H$35="",$H$35="请选择版本"),"",IF($H$35="打印版",IFERROR(VLOOKUP(216+(INT((ROW()-5)/9)*9+4+COLUMN()-5)*8-(8-$A7),结果导入!$CN:$CU,8,0),""),IF($H$35="导入版",IF($A7&amp;":"&amp;IFERROR(VLOOKUP(216+(INT((ROW()-5)/9)*9+4+COLUMN()-5)*8-(8-$A7),结果导入!$CN:$CU,8,0),"")=$A7&amp;":","",$A7&amp;":"&amp;VLOOKUP(216+(INT((ROW()-5)/9)*9+4+COLUMN()-5)*8-(8-$A7),结果导入!$CN:$CU,8,0))))),IF($U$3="第六场",IF(OR($H$35="",$H$35="请选择版本"),"",IF($H$35="打印版",IFERROR(VLOOKUP(216+(INT((ROW()-5)/9)*9+4+COLUMN()-5)*8-(8-$A7),结果导入!$DN:$DU,8,0),""),IF($H$35="导入版",IF($A7&amp;":"&amp;IFERROR(VLOOKUP(216+(INT((ROW()-5)/9)*9+4+COLUMN()-5)*8-(8-$A7),结果导入!$DN:$DU,8,0),"")=$A7&amp;":","",$A7&amp;":"&amp;VLOOKUP(216+(INT((ROW()-5)/9)*9+4+COLUMN()-5)*8-(8-$A7),结果导入!$DN:$DU,8,0))))),IF($U$3="第七场",IF(OR($H$35="",$H$35="请选择版本"),"",IF($H$35="打印版",IFERROR(VLOOKUP(216+(INT((ROW()-5)/9)*9+4+COLUMN()-5)*8-(8-$A7),结果导入!$EN:$EU,8,0),""),IF($H$35="导入版",IF($A7&amp;":"&amp;IFERROR(VLOOKUP(216+(INT((ROW()-5)/9)*9+4+COLUMN()-5)*8-(8-$A7),结果导入!$EN:$EU,8,0),"")=$A7&amp;":","",$A7&amp;":"&amp;VLOOKUP(216+(INT((ROW()-5)/9)*9+4+COLUMN()-5)*8-(8-$A7),结果导入!$EN:$EU,8,0))))),IF($U$3="第八场",IF(OR($H$35="",$H$35="请选择版本"),"",IF($H$35="打印版",IFERROR(VLOOKUP(216+(INT((ROW()-5)/9)*9+4+COLUMN()-5)*8-(8-$A7),结果导入!$FN:$FU,8,0),""),IF($H$35="导入版",IF($A7&amp;":"&amp;IFERROR(VLOOKUP(216+(INT((ROW()-5)/9)*9+4+COLUMN()-5)*8-(8-$A7),结果导入!$FN:$FU,8,0),"")=$A7&amp;":","",$A7&amp;":"&amp;VLOOKUP(216+(INT((ROW()-5)/9)*9+4+COLUMN()-5)*8-(8-$A7),结果导入!$FN:$FU,8,0))))),IF($U$3="第九场",IF(OR($H$35="",$H$35="请选择版本"),"",IF($H$35="打印版",IFERROR(VLOOKUP(216+(INT((ROW()-5)/9)*9+4+COLUMN()-5)*8-(8-$A7),结果导入!$GN:$GU,8,0),""),IF($H$35="导入版",IF($A7&amp;":"&amp;IFERROR(VLOOKUP(216+(INT((ROW()-5)/9)*9+4+COLUMN()-5)*8-(8-$A7),结果导入!$GN:$GU,8,0),"")=$A7&amp;":","",$A7&amp;":"&amp;VLOOKUP(216+(INT((ROW()-5)/9)*9+4+COLUMN()-5)*8-(8-$A7),结果导入!$GN:$GU,8,0)))))))))))))))</f>
        <v/>
      </c>
      <c r="H7" s="52" t="str">
        <f ca="1">IF($U$3="","",IF($U$3="第一场",IF(OR($H$35="",$H$35="请选择版本"),"",IF($H$35="打印版",IFERROR(VLOOKUP(216+(INT((ROW()-5)/9)*9+4+COLUMN()-5)*8-(8-$A7),选手操作!$Q:$R,2,0),""),IF($H$35="导入版",IF($A7&amp;":"&amp;IFERROR(VLOOKUP(216+(INT((ROW()-5)/9)*9+4+COLUMN()-5)*8-(8-$A7),选手操作!$Q:$R,2,0),"")=$A7&amp;":","",$A7&amp;":"&amp;VLOOKUP(216+(INT((ROW()-5)/9)*9+4+COLUMN()-5)*8-(8-$A7),选手操作!$Q:$R,2,0))))),IF($U$3="第二场",IF(OR($H$35="",$H$35="请选择版本"),"",IF($H$35="打印版",IFERROR(VLOOKUP(216+(INT((ROW()-5)/9)*9+4+COLUMN()-5)*8-(8-$A7),结果导入!$N:$U,8,0),""),IF($H$35="导入版",IF($A7&amp;":"&amp;IFERROR(VLOOKUP(216+(INT((ROW()-5)/9)*9+4+COLUMN()-5)*8-(8-$A7),结果导入!$N:$U,8,0),"")=$A7&amp;":","",$A7&amp;":"&amp;VLOOKUP(216+(INT((ROW()-5)/9)*9+4+COLUMN()-5)*8-(8-$A7),结果导入!$N:$U,8,0))))),IF($U$3="第三场",IF(OR($H$35="",$H$35="请选择版本"),"",IF($H$35="打印版",IFERROR(VLOOKUP(216+(INT((ROW()-5)/9)*9+4+COLUMN()-5)*8-(8-$A7),结果导入!$AN:$AU,8,0),""),IF($H$35="导入版",IF($A7&amp;":"&amp;IFERROR(VLOOKUP(216+(INT((ROW()-5)/9)*9+4+COLUMN()-5)*8-(8-$A7),结果导入!$AN:$AU,8,0),"")=$A7&amp;":","",$A7&amp;":"&amp;VLOOKUP(216+(INT((ROW()-5)/9)*9+4+COLUMN()-5)*8-(8-$A7),结果导入!$AN:$AU,8,0))))),IF($U$3="第四场",IF(OR($H$35="",$H$35="请选择版本"),"",IF($H$35="打印版",IFERROR(VLOOKUP(216+(INT((ROW()-5)/9)*9+4+COLUMN()-5)*8-(8-$A7),结果导入!$BN:$BU,8,0),""),IF($H$35="导入版",IF($A7&amp;":"&amp;IFERROR(VLOOKUP(216+(INT((ROW()-5)/9)*9+4+COLUMN()-5)*8-(8-$A7),结果导入!$BN:$BU,8,0),"")=$A7&amp;":","",$A7&amp;":"&amp;VLOOKUP(216+(INT((ROW()-5)/9)*9+4+COLUMN()-5)*8-(8-$A7),结果导入!$BN:$BU,8,0))))),IF($U$3="第五场",IF(OR($H$35="",$H$35="请选择版本"),"",IF($H$35="打印版",IFERROR(VLOOKUP(216+(INT((ROW()-5)/9)*9+4+COLUMN()-5)*8-(8-$A7),结果导入!$CN:$CU,8,0),""),IF($H$35="导入版",IF($A7&amp;":"&amp;IFERROR(VLOOKUP(216+(INT((ROW()-5)/9)*9+4+COLUMN()-5)*8-(8-$A7),结果导入!$CN:$CU,8,0),"")=$A7&amp;":","",$A7&amp;":"&amp;VLOOKUP(216+(INT((ROW()-5)/9)*9+4+COLUMN()-5)*8-(8-$A7),结果导入!$CN:$CU,8,0))))),IF($U$3="第六场",IF(OR($H$35="",$H$35="请选择版本"),"",IF($H$35="打印版",IFERROR(VLOOKUP(216+(INT((ROW()-5)/9)*9+4+COLUMN()-5)*8-(8-$A7),结果导入!$DN:$DU,8,0),""),IF($H$35="导入版",IF($A7&amp;":"&amp;IFERROR(VLOOKUP(216+(INT((ROW()-5)/9)*9+4+COLUMN()-5)*8-(8-$A7),结果导入!$DN:$DU,8,0),"")=$A7&amp;":","",$A7&amp;":"&amp;VLOOKUP(216+(INT((ROW()-5)/9)*9+4+COLUMN()-5)*8-(8-$A7),结果导入!$DN:$DU,8,0))))),IF($U$3="第七场",IF(OR($H$35="",$H$35="请选择版本"),"",IF($H$35="打印版",IFERROR(VLOOKUP(216+(INT((ROW()-5)/9)*9+4+COLUMN()-5)*8-(8-$A7),结果导入!$EN:$EU,8,0),""),IF($H$35="导入版",IF($A7&amp;":"&amp;IFERROR(VLOOKUP(216+(INT((ROW()-5)/9)*9+4+COLUMN()-5)*8-(8-$A7),结果导入!$EN:$EU,8,0),"")=$A7&amp;":","",$A7&amp;":"&amp;VLOOKUP(216+(INT((ROW()-5)/9)*9+4+COLUMN()-5)*8-(8-$A7),结果导入!$EN:$EU,8,0))))),IF($U$3="第八场",IF(OR($H$35="",$H$35="请选择版本"),"",IF($H$35="打印版",IFERROR(VLOOKUP(216+(INT((ROW()-5)/9)*9+4+COLUMN()-5)*8-(8-$A7),结果导入!$FN:$FU,8,0),""),IF($H$35="导入版",IF($A7&amp;":"&amp;IFERROR(VLOOKUP(216+(INT((ROW()-5)/9)*9+4+COLUMN()-5)*8-(8-$A7),结果导入!$FN:$FU,8,0),"")=$A7&amp;":","",$A7&amp;":"&amp;VLOOKUP(216+(INT((ROW()-5)/9)*9+4+COLUMN()-5)*8-(8-$A7),结果导入!$FN:$FU,8,0))))),IF($U$3="第九场",IF(OR($H$35="",$H$35="请选择版本"),"",IF($H$35="打印版",IFERROR(VLOOKUP(216+(INT((ROW()-5)/9)*9+4+COLUMN()-5)*8-(8-$A7),结果导入!$GN:$GU,8,0),""),IF($H$35="导入版",IF($A7&amp;":"&amp;IFERROR(VLOOKUP(216+(INT((ROW()-5)/9)*9+4+COLUMN()-5)*8-(8-$A7),结果导入!$GN:$GU,8,0),"")=$A7&amp;":","",$A7&amp;":"&amp;VLOOKUP(216+(INT((ROW()-5)/9)*9+4+COLUMN()-5)*8-(8-$A7),结果导入!$GN:$GU,8,0)))))))))))))))</f>
        <v/>
      </c>
      <c r="I7" s="52" t="str">
        <f ca="1">IF($U$3="","",IF($U$3="第一场",IF(OR($H$35="",$H$35="请选择版本"),"",IF($H$35="打印版",IFERROR(VLOOKUP(216+(INT((ROW()-5)/9)*9+4+COLUMN()-5)*8-(8-$A7),选手操作!$Q:$R,2,0),""),IF($H$35="导入版",IF($A7&amp;":"&amp;IFERROR(VLOOKUP(216+(INT((ROW()-5)/9)*9+4+COLUMN()-5)*8-(8-$A7),选手操作!$Q:$R,2,0),"")=$A7&amp;":","",$A7&amp;":"&amp;VLOOKUP(216+(INT((ROW()-5)/9)*9+4+COLUMN()-5)*8-(8-$A7),选手操作!$Q:$R,2,0))))),IF($U$3="第二场",IF(OR($H$35="",$H$35="请选择版本"),"",IF($H$35="打印版",IFERROR(VLOOKUP(216+(INT((ROW()-5)/9)*9+4+COLUMN()-5)*8-(8-$A7),结果导入!$N:$U,8,0),""),IF($H$35="导入版",IF($A7&amp;":"&amp;IFERROR(VLOOKUP(216+(INT((ROW()-5)/9)*9+4+COLUMN()-5)*8-(8-$A7),结果导入!$N:$U,8,0),"")=$A7&amp;":","",$A7&amp;":"&amp;VLOOKUP(216+(INT((ROW()-5)/9)*9+4+COLUMN()-5)*8-(8-$A7),结果导入!$N:$U,8,0))))),IF($U$3="第三场",IF(OR($H$35="",$H$35="请选择版本"),"",IF($H$35="打印版",IFERROR(VLOOKUP(216+(INT((ROW()-5)/9)*9+4+COLUMN()-5)*8-(8-$A7),结果导入!$AN:$AU,8,0),""),IF($H$35="导入版",IF($A7&amp;":"&amp;IFERROR(VLOOKUP(216+(INT((ROW()-5)/9)*9+4+COLUMN()-5)*8-(8-$A7),结果导入!$AN:$AU,8,0),"")=$A7&amp;":","",$A7&amp;":"&amp;VLOOKUP(216+(INT((ROW()-5)/9)*9+4+COLUMN()-5)*8-(8-$A7),结果导入!$AN:$AU,8,0))))),IF($U$3="第四场",IF(OR($H$35="",$H$35="请选择版本"),"",IF($H$35="打印版",IFERROR(VLOOKUP(216+(INT((ROW()-5)/9)*9+4+COLUMN()-5)*8-(8-$A7),结果导入!$BN:$BU,8,0),""),IF($H$35="导入版",IF($A7&amp;":"&amp;IFERROR(VLOOKUP(216+(INT((ROW()-5)/9)*9+4+COLUMN()-5)*8-(8-$A7),结果导入!$BN:$BU,8,0),"")=$A7&amp;":","",$A7&amp;":"&amp;VLOOKUP(216+(INT((ROW()-5)/9)*9+4+COLUMN()-5)*8-(8-$A7),结果导入!$BN:$BU,8,0))))),IF($U$3="第五场",IF(OR($H$35="",$H$35="请选择版本"),"",IF($H$35="打印版",IFERROR(VLOOKUP(216+(INT((ROW()-5)/9)*9+4+COLUMN()-5)*8-(8-$A7),结果导入!$CN:$CU,8,0),""),IF($H$35="导入版",IF($A7&amp;":"&amp;IFERROR(VLOOKUP(216+(INT((ROW()-5)/9)*9+4+COLUMN()-5)*8-(8-$A7),结果导入!$CN:$CU,8,0),"")=$A7&amp;":","",$A7&amp;":"&amp;VLOOKUP(216+(INT((ROW()-5)/9)*9+4+COLUMN()-5)*8-(8-$A7),结果导入!$CN:$CU,8,0))))),IF($U$3="第六场",IF(OR($H$35="",$H$35="请选择版本"),"",IF($H$35="打印版",IFERROR(VLOOKUP(216+(INT((ROW()-5)/9)*9+4+COLUMN()-5)*8-(8-$A7),结果导入!$DN:$DU,8,0),""),IF($H$35="导入版",IF($A7&amp;":"&amp;IFERROR(VLOOKUP(216+(INT((ROW()-5)/9)*9+4+COLUMN()-5)*8-(8-$A7),结果导入!$DN:$DU,8,0),"")=$A7&amp;":","",$A7&amp;":"&amp;VLOOKUP(216+(INT((ROW()-5)/9)*9+4+COLUMN()-5)*8-(8-$A7),结果导入!$DN:$DU,8,0))))),IF($U$3="第七场",IF(OR($H$35="",$H$35="请选择版本"),"",IF($H$35="打印版",IFERROR(VLOOKUP(216+(INT((ROW()-5)/9)*9+4+COLUMN()-5)*8-(8-$A7),结果导入!$EN:$EU,8,0),""),IF($H$35="导入版",IF($A7&amp;":"&amp;IFERROR(VLOOKUP(216+(INT((ROW()-5)/9)*9+4+COLUMN()-5)*8-(8-$A7),结果导入!$EN:$EU,8,0),"")=$A7&amp;":","",$A7&amp;":"&amp;VLOOKUP(216+(INT((ROW()-5)/9)*9+4+COLUMN()-5)*8-(8-$A7),结果导入!$EN:$EU,8,0))))),IF($U$3="第八场",IF(OR($H$35="",$H$35="请选择版本"),"",IF($H$35="打印版",IFERROR(VLOOKUP(216+(INT((ROW()-5)/9)*9+4+COLUMN()-5)*8-(8-$A7),结果导入!$FN:$FU,8,0),""),IF($H$35="导入版",IF($A7&amp;":"&amp;IFERROR(VLOOKUP(216+(INT((ROW()-5)/9)*9+4+COLUMN()-5)*8-(8-$A7),结果导入!$FN:$FU,8,0),"")=$A7&amp;":","",$A7&amp;":"&amp;VLOOKUP(216+(INT((ROW()-5)/9)*9+4+COLUMN()-5)*8-(8-$A7),结果导入!$FN:$FU,8,0))))),IF($U$3="第九场",IF(OR($H$35="",$H$35="请选择版本"),"",IF($H$35="打印版",IFERROR(VLOOKUP(216+(INT((ROW()-5)/9)*9+4+COLUMN()-5)*8-(8-$A7),结果导入!$GN:$GU,8,0),""),IF($H$35="导入版",IF($A7&amp;":"&amp;IFERROR(VLOOKUP(216+(INT((ROW()-5)/9)*9+4+COLUMN()-5)*8-(8-$A7),结果导入!$GN:$GU,8,0),"")=$A7&amp;":","",$A7&amp;":"&amp;VLOOKUP(216+(INT((ROW()-5)/9)*9+4+COLUMN()-5)*8-(8-$A7),结果导入!$GN:$GU,8,0)))))))))))))))</f>
        <v/>
      </c>
      <c r="J7" s="59" t="str">
        <f ca="1">IF($U$3="","",IF($U$3="第一场",IF(OR($H$35="",$H$35="请选择版本"),"",IF($H$35="打印版",IFERROR(VLOOKUP(216+(INT((ROW()-5)/9)*9+4+COLUMN()-5)*8-(8-$A7),选手操作!$Q:$R,2,0),""),IF($H$35="导入版",IF($A7&amp;":"&amp;IFERROR(VLOOKUP(216+(INT((ROW()-5)/9)*9+4+COLUMN()-5)*8-(8-$A7),选手操作!$Q:$R,2,0),"")=$A7&amp;":","",$A7&amp;":"&amp;VLOOKUP(216+(INT((ROW()-5)/9)*9+4+COLUMN()-5)*8-(8-$A7),选手操作!$Q:$R,2,0))))),IF($U$3="第二场",IF(OR($H$35="",$H$35="请选择版本"),"",IF($H$35="打印版",IFERROR(VLOOKUP(216+(INT((ROW()-5)/9)*9+4+COLUMN()-5)*8-(8-$A7),结果导入!$N:$U,8,0),""),IF($H$35="导入版",IF($A7&amp;":"&amp;IFERROR(VLOOKUP(216+(INT((ROW()-5)/9)*9+4+COLUMN()-5)*8-(8-$A7),结果导入!$N:$U,8,0),"")=$A7&amp;":","",$A7&amp;":"&amp;VLOOKUP(216+(INT((ROW()-5)/9)*9+4+COLUMN()-5)*8-(8-$A7),结果导入!$N:$U,8,0))))),IF($U$3="第三场",IF(OR($H$35="",$H$35="请选择版本"),"",IF($H$35="打印版",IFERROR(VLOOKUP(216+(INT((ROW()-5)/9)*9+4+COLUMN()-5)*8-(8-$A7),结果导入!$AN:$AU,8,0),""),IF($H$35="导入版",IF($A7&amp;":"&amp;IFERROR(VLOOKUP(216+(INT((ROW()-5)/9)*9+4+COLUMN()-5)*8-(8-$A7),结果导入!$AN:$AU,8,0),"")=$A7&amp;":","",$A7&amp;":"&amp;VLOOKUP(216+(INT((ROW()-5)/9)*9+4+COLUMN()-5)*8-(8-$A7),结果导入!$AN:$AU,8,0))))),IF($U$3="第四场",IF(OR($H$35="",$H$35="请选择版本"),"",IF($H$35="打印版",IFERROR(VLOOKUP(216+(INT((ROW()-5)/9)*9+4+COLUMN()-5)*8-(8-$A7),结果导入!$BN:$BU,8,0),""),IF($H$35="导入版",IF($A7&amp;":"&amp;IFERROR(VLOOKUP(216+(INT((ROW()-5)/9)*9+4+COLUMN()-5)*8-(8-$A7),结果导入!$BN:$BU,8,0),"")=$A7&amp;":","",$A7&amp;":"&amp;VLOOKUP(216+(INT((ROW()-5)/9)*9+4+COLUMN()-5)*8-(8-$A7),结果导入!$BN:$BU,8,0))))),IF($U$3="第五场",IF(OR($H$35="",$H$35="请选择版本"),"",IF($H$35="打印版",IFERROR(VLOOKUP(216+(INT((ROW()-5)/9)*9+4+COLUMN()-5)*8-(8-$A7),结果导入!$CN:$CU,8,0),""),IF($H$35="导入版",IF($A7&amp;":"&amp;IFERROR(VLOOKUP(216+(INT((ROW()-5)/9)*9+4+COLUMN()-5)*8-(8-$A7),结果导入!$CN:$CU,8,0),"")=$A7&amp;":","",$A7&amp;":"&amp;VLOOKUP(216+(INT((ROW()-5)/9)*9+4+COLUMN()-5)*8-(8-$A7),结果导入!$CN:$CU,8,0))))),IF($U$3="第六场",IF(OR($H$35="",$H$35="请选择版本"),"",IF($H$35="打印版",IFERROR(VLOOKUP(216+(INT((ROW()-5)/9)*9+4+COLUMN()-5)*8-(8-$A7),结果导入!$DN:$DU,8,0),""),IF($H$35="导入版",IF($A7&amp;":"&amp;IFERROR(VLOOKUP(216+(INT((ROW()-5)/9)*9+4+COLUMN()-5)*8-(8-$A7),结果导入!$DN:$DU,8,0),"")=$A7&amp;":","",$A7&amp;":"&amp;VLOOKUP(216+(INT((ROW()-5)/9)*9+4+COLUMN()-5)*8-(8-$A7),结果导入!$DN:$DU,8,0))))),IF($U$3="第七场",IF(OR($H$35="",$H$35="请选择版本"),"",IF($H$35="打印版",IFERROR(VLOOKUP(216+(INT((ROW()-5)/9)*9+4+COLUMN()-5)*8-(8-$A7),结果导入!$EN:$EU,8,0),""),IF($H$35="导入版",IF($A7&amp;":"&amp;IFERROR(VLOOKUP(216+(INT((ROW()-5)/9)*9+4+COLUMN()-5)*8-(8-$A7),结果导入!$EN:$EU,8,0),"")=$A7&amp;":","",$A7&amp;":"&amp;VLOOKUP(216+(INT((ROW()-5)/9)*9+4+COLUMN()-5)*8-(8-$A7),结果导入!$EN:$EU,8,0))))),IF($U$3="第八场",IF(OR($H$35="",$H$35="请选择版本"),"",IF($H$35="打印版",IFERROR(VLOOKUP(216+(INT((ROW()-5)/9)*9+4+COLUMN()-5)*8-(8-$A7),结果导入!$FN:$FU,8,0),""),IF($H$35="导入版",IF($A7&amp;":"&amp;IFERROR(VLOOKUP(216+(INT((ROW()-5)/9)*9+4+COLUMN()-5)*8-(8-$A7),结果导入!$FN:$FU,8,0),"")=$A7&amp;":","",$A7&amp;":"&amp;VLOOKUP(216+(INT((ROW()-5)/9)*9+4+COLUMN()-5)*8-(8-$A7),结果导入!$FN:$FU,8,0))))),IF($U$3="第九场",IF(OR($H$35="",$H$35="请选择版本"),"",IF($H$35="打印版",IFERROR(VLOOKUP(216+(INT((ROW()-5)/9)*9+4+COLUMN()-5)*8-(8-$A7),结果导入!$GN:$GU,8,0),""),IF($H$35="导入版",IF($A7&amp;":"&amp;IFERROR(VLOOKUP(216+(INT((ROW()-5)/9)*9+4+COLUMN()-5)*8-(8-$A7),结果导入!$GN:$GU,8,0),"")=$A7&amp;":","",$A7&amp;":"&amp;VLOOKUP(216+(INT((ROW()-5)/9)*9+4+COLUMN()-5)*8-(8-$A7),结果导入!$GN:$GU,8,0)))))))))))))))</f>
        <v/>
      </c>
      <c r="K7" s="50">
        <v>2</v>
      </c>
      <c r="L7" s="50">
        <f t="shared" si="0"/>
        <v>2</v>
      </c>
      <c r="M7" s="51" t="str">
        <f ca="1" t="shared" ref="M7:V7" si="3">IF(B7="","",B7)</f>
        <v/>
      </c>
      <c r="N7" s="52" t="str">
        <f ca="1" t="shared" si="3"/>
        <v/>
      </c>
      <c r="O7" s="52" t="str">
        <f ca="1" t="shared" si="3"/>
        <v/>
      </c>
      <c r="P7" s="52" t="str">
        <f ca="1" t="shared" si="3"/>
        <v/>
      </c>
      <c r="Q7" s="52" t="str">
        <f ca="1" t="shared" si="3"/>
        <v/>
      </c>
      <c r="R7" s="52" t="str">
        <f ca="1" t="shared" si="3"/>
        <v/>
      </c>
      <c r="S7" s="52" t="str">
        <f ca="1" t="shared" si="3"/>
        <v/>
      </c>
      <c r="T7" s="52" t="str">
        <f ca="1" t="shared" si="3"/>
        <v/>
      </c>
      <c r="U7" s="59" t="str">
        <f ca="1" t="shared" si="3"/>
        <v/>
      </c>
      <c r="V7" s="50">
        <f t="shared" si="3"/>
        <v>2</v>
      </c>
    </row>
    <row r="8" s="40" customFormat="1" ht="15" spans="1:22">
      <c r="A8" s="50">
        <v>3</v>
      </c>
      <c r="B8" s="51" t="str">
        <f ca="1">IF($U$3="","",IF($U$3="第一场",IF(OR($H$35="",$H$35="请选择版本"),"",IF($H$35="打印版",IFERROR(VLOOKUP(216+(INT((ROW()-5)/9)*9+4+COLUMN()-5)*8-(8-$A8),选手操作!$Q:$R,2,0),""),IF($H$35="导入版",IF($A8&amp;":"&amp;IFERROR(VLOOKUP(216+(INT((ROW()-5)/9)*9+4+COLUMN()-5)*8-(8-$A8),选手操作!$Q:$R,2,0),"")=$A8&amp;":","",$A8&amp;":"&amp;VLOOKUP(216+(INT((ROW()-5)/9)*9+4+COLUMN()-5)*8-(8-$A8),选手操作!$Q:$R,2,0))))),IF($U$3="第二场",IF(OR($H$35="",$H$35="请选择版本"),"",IF($H$35="打印版",IFERROR(VLOOKUP(216+(INT((ROW()-5)/9)*9+4+COLUMN()-5)*8-(8-$A8),结果导入!$N:$U,8,0),""),IF($H$35="导入版",IF($A8&amp;":"&amp;IFERROR(VLOOKUP(216+(INT((ROW()-5)/9)*9+4+COLUMN()-5)*8-(8-$A8),结果导入!$N:$U,8,0),"")=$A8&amp;":","",$A8&amp;":"&amp;VLOOKUP(216+(INT((ROW()-5)/9)*9+4+COLUMN()-5)*8-(8-$A8),结果导入!$N:$U,8,0))))),IF($U$3="第三场",IF(OR($H$35="",$H$35="请选择版本"),"",IF($H$35="打印版",IFERROR(VLOOKUP(216+(INT((ROW()-5)/9)*9+4+COLUMN()-5)*8-(8-$A8),结果导入!$AN:$AU,8,0),""),IF($H$35="导入版",IF($A8&amp;":"&amp;IFERROR(VLOOKUP(216+(INT((ROW()-5)/9)*9+4+COLUMN()-5)*8-(8-$A8),结果导入!$AN:$AU,8,0),"")=$A8&amp;":","",$A8&amp;":"&amp;VLOOKUP(216+(INT((ROW()-5)/9)*9+4+COLUMN()-5)*8-(8-$A8),结果导入!$AN:$AU,8,0))))),IF($U$3="第四场",IF(OR($H$35="",$H$35="请选择版本"),"",IF($H$35="打印版",IFERROR(VLOOKUP(216+(INT((ROW()-5)/9)*9+4+COLUMN()-5)*8-(8-$A8),结果导入!$BN:$BU,8,0),""),IF($H$35="导入版",IF($A8&amp;":"&amp;IFERROR(VLOOKUP(216+(INT((ROW()-5)/9)*9+4+COLUMN()-5)*8-(8-$A8),结果导入!$BN:$BU,8,0),"")=$A8&amp;":","",$A8&amp;":"&amp;VLOOKUP(216+(INT((ROW()-5)/9)*9+4+COLUMN()-5)*8-(8-$A8),结果导入!$BN:$BU,8,0))))),IF($U$3="第五场",IF(OR($H$35="",$H$35="请选择版本"),"",IF($H$35="打印版",IFERROR(VLOOKUP(216+(INT((ROW()-5)/9)*9+4+COLUMN()-5)*8-(8-$A8),结果导入!$CN:$CU,8,0),""),IF($H$35="导入版",IF($A8&amp;":"&amp;IFERROR(VLOOKUP(216+(INT((ROW()-5)/9)*9+4+COLUMN()-5)*8-(8-$A8),结果导入!$CN:$CU,8,0),"")=$A8&amp;":","",$A8&amp;":"&amp;VLOOKUP(216+(INT((ROW()-5)/9)*9+4+COLUMN()-5)*8-(8-$A8),结果导入!$CN:$CU,8,0))))),IF($U$3="第六场",IF(OR($H$35="",$H$35="请选择版本"),"",IF($H$35="打印版",IFERROR(VLOOKUP(216+(INT((ROW()-5)/9)*9+4+COLUMN()-5)*8-(8-$A8),结果导入!$DN:$DU,8,0),""),IF($H$35="导入版",IF($A8&amp;":"&amp;IFERROR(VLOOKUP(216+(INT((ROW()-5)/9)*9+4+COLUMN()-5)*8-(8-$A8),结果导入!$DN:$DU,8,0),"")=$A8&amp;":","",$A8&amp;":"&amp;VLOOKUP(216+(INT((ROW()-5)/9)*9+4+COLUMN()-5)*8-(8-$A8),结果导入!$DN:$DU,8,0))))),IF($U$3="第七场",IF(OR($H$35="",$H$35="请选择版本"),"",IF($H$35="打印版",IFERROR(VLOOKUP(216+(INT((ROW()-5)/9)*9+4+COLUMN()-5)*8-(8-$A8),结果导入!$EN:$EU,8,0),""),IF($H$35="导入版",IF($A8&amp;":"&amp;IFERROR(VLOOKUP(216+(INT((ROW()-5)/9)*9+4+COLUMN()-5)*8-(8-$A8),结果导入!$EN:$EU,8,0),"")=$A8&amp;":","",$A8&amp;":"&amp;VLOOKUP(216+(INT((ROW()-5)/9)*9+4+COLUMN()-5)*8-(8-$A8),结果导入!$EN:$EU,8,0))))),IF($U$3="第八场",IF(OR($H$35="",$H$35="请选择版本"),"",IF($H$35="打印版",IFERROR(VLOOKUP(216+(INT((ROW()-5)/9)*9+4+COLUMN()-5)*8-(8-$A8),结果导入!$FN:$FU,8,0),""),IF($H$35="导入版",IF($A8&amp;":"&amp;IFERROR(VLOOKUP(216+(INT((ROW()-5)/9)*9+4+COLUMN()-5)*8-(8-$A8),结果导入!$FN:$FU,8,0),"")=$A8&amp;":","",$A8&amp;":"&amp;VLOOKUP(216+(INT((ROW()-5)/9)*9+4+COLUMN()-5)*8-(8-$A8),结果导入!$FN:$FU,8,0))))),IF($U$3="第九场",IF(OR($H$35="",$H$35="请选择版本"),"",IF($H$35="打印版",IFERROR(VLOOKUP(216+(INT((ROW()-5)/9)*9+4+COLUMN()-5)*8-(8-$A8),结果导入!$GN:$GU,8,0),""),IF($H$35="导入版",IF($A8&amp;":"&amp;IFERROR(VLOOKUP(216+(INT((ROW()-5)/9)*9+4+COLUMN()-5)*8-(8-$A8),结果导入!$GN:$GU,8,0),"")=$A8&amp;":","",$A8&amp;":"&amp;VLOOKUP(216+(INT((ROW()-5)/9)*9+4+COLUMN()-5)*8-(8-$A8),结果导入!$GN:$GU,8,0)))))))))))))))</f>
        <v/>
      </c>
      <c r="C8" s="52" t="str">
        <f ca="1">IF($U$3="","",IF($U$3="第一场",IF(OR($H$35="",$H$35="请选择版本"),"",IF($H$35="打印版",IFERROR(VLOOKUP(216+(INT((ROW()-5)/9)*9+4+COLUMN()-5)*8-(8-$A8),选手操作!$Q:$R,2,0),""),IF($H$35="导入版",IF($A8&amp;":"&amp;IFERROR(VLOOKUP(216+(INT((ROW()-5)/9)*9+4+COLUMN()-5)*8-(8-$A8),选手操作!$Q:$R,2,0),"")=$A8&amp;":","",$A8&amp;":"&amp;VLOOKUP(216+(INT((ROW()-5)/9)*9+4+COLUMN()-5)*8-(8-$A8),选手操作!$Q:$R,2,0))))),IF($U$3="第二场",IF(OR($H$35="",$H$35="请选择版本"),"",IF($H$35="打印版",IFERROR(VLOOKUP(216+(INT((ROW()-5)/9)*9+4+COLUMN()-5)*8-(8-$A8),结果导入!$N:$U,8,0),""),IF($H$35="导入版",IF($A8&amp;":"&amp;IFERROR(VLOOKUP(216+(INT((ROW()-5)/9)*9+4+COLUMN()-5)*8-(8-$A8),结果导入!$N:$U,8,0),"")=$A8&amp;":","",$A8&amp;":"&amp;VLOOKUP(216+(INT((ROW()-5)/9)*9+4+COLUMN()-5)*8-(8-$A8),结果导入!$N:$U,8,0))))),IF($U$3="第三场",IF(OR($H$35="",$H$35="请选择版本"),"",IF($H$35="打印版",IFERROR(VLOOKUP(216+(INT((ROW()-5)/9)*9+4+COLUMN()-5)*8-(8-$A8),结果导入!$AN:$AU,8,0),""),IF($H$35="导入版",IF($A8&amp;":"&amp;IFERROR(VLOOKUP(216+(INT((ROW()-5)/9)*9+4+COLUMN()-5)*8-(8-$A8),结果导入!$AN:$AU,8,0),"")=$A8&amp;":","",$A8&amp;":"&amp;VLOOKUP(216+(INT((ROW()-5)/9)*9+4+COLUMN()-5)*8-(8-$A8),结果导入!$AN:$AU,8,0))))),IF($U$3="第四场",IF(OR($H$35="",$H$35="请选择版本"),"",IF($H$35="打印版",IFERROR(VLOOKUP(216+(INT((ROW()-5)/9)*9+4+COLUMN()-5)*8-(8-$A8),结果导入!$BN:$BU,8,0),""),IF($H$35="导入版",IF($A8&amp;":"&amp;IFERROR(VLOOKUP(216+(INT((ROW()-5)/9)*9+4+COLUMN()-5)*8-(8-$A8),结果导入!$BN:$BU,8,0),"")=$A8&amp;":","",$A8&amp;":"&amp;VLOOKUP(216+(INT((ROW()-5)/9)*9+4+COLUMN()-5)*8-(8-$A8),结果导入!$BN:$BU,8,0))))),IF($U$3="第五场",IF(OR($H$35="",$H$35="请选择版本"),"",IF($H$35="打印版",IFERROR(VLOOKUP(216+(INT((ROW()-5)/9)*9+4+COLUMN()-5)*8-(8-$A8),结果导入!$CN:$CU,8,0),""),IF($H$35="导入版",IF($A8&amp;":"&amp;IFERROR(VLOOKUP(216+(INT((ROW()-5)/9)*9+4+COLUMN()-5)*8-(8-$A8),结果导入!$CN:$CU,8,0),"")=$A8&amp;":","",$A8&amp;":"&amp;VLOOKUP(216+(INT((ROW()-5)/9)*9+4+COLUMN()-5)*8-(8-$A8),结果导入!$CN:$CU,8,0))))),IF($U$3="第六场",IF(OR($H$35="",$H$35="请选择版本"),"",IF($H$35="打印版",IFERROR(VLOOKUP(216+(INT((ROW()-5)/9)*9+4+COLUMN()-5)*8-(8-$A8),结果导入!$DN:$DU,8,0),""),IF($H$35="导入版",IF($A8&amp;":"&amp;IFERROR(VLOOKUP(216+(INT((ROW()-5)/9)*9+4+COLUMN()-5)*8-(8-$A8),结果导入!$DN:$DU,8,0),"")=$A8&amp;":","",$A8&amp;":"&amp;VLOOKUP(216+(INT((ROW()-5)/9)*9+4+COLUMN()-5)*8-(8-$A8),结果导入!$DN:$DU,8,0))))),IF($U$3="第七场",IF(OR($H$35="",$H$35="请选择版本"),"",IF($H$35="打印版",IFERROR(VLOOKUP(216+(INT((ROW()-5)/9)*9+4+COLUMN()-5)*8-(8-$A8),结果导入!$EN:$EU,8,0),""),IF($H$35="导入版",IF($A8&amp;":"&amp;IFERROR(VLOOKUP(216+(INT((ROW()-5)/9)*9+4+COLUMN()-5)*8-(8-$A8),结果导入!$EN:$EU,8,0),"")=$A8&amp;":","",$A8&amp;":"&amp;VLOOKUP(216+(INT((ROW()-5)/9)*9+4+COLUMN()-5)*8-(8-$A8),结果导入!$EN:$EU,8,0))))),IF($U$3="第八场",IF(OR($H$35="",$H$35="请选择版本"),"",IF($H$35="打印版",IFERROR(VLOOKUP(216+(INT((ROW()-5)/9)*9+4+COLUMN()-5)*8-(8-$A8),结果导入!$FN:$FU,8,0),""),IF($H$35="导入版",IF($A8&amp;":"&amp;IFERROR(VLOOKUP(216+(INT((ROW()-5)/9)*9+4+COLUMN()-5)*8-(8-$A8),结果导入!$FN:$FU,8,0),"")=$A8&amp;":","",$A8&amp;":"&amp;VLOOKUP(216+(INT((ROW()-5)/9)*9+4+COLUMN()-5)*8-(8-$A8),结果导入!$FN:$FU,8,0))))),IF($U$3="第九场",IF(OR($H$35="",$H$35="请选择版本"),"",IF($H$35="打印版",IFERROR(VLOOKUP(216+(INT((ROW()-5)/9)*9+4+COLUMN()-5)*8-(8-$A8),结果导入!$GN:$GU,8,0),""),IF($H$35="导入版",IF($A8&amp;":"&amp;IFERROR(VLOOKUP(216+(INT((ROW()-5)/9)*9+4+COLUMN()-5)*8-(8-$A8),结果导入!$GN:$GU,8,0),"")=$A8&amp;":","",$A8&amp;":"&amp;VLOOKUP(216+(INT((ROW()-5)/9)*9+4+COLUMN()-5)*8-(8-$A8),结果导入!$GN:$GU,8,0)))))))))))))))</f>
        <v/>
      </c>
      <c r="D8" s="52" t="str">
        <f ca="1">IF($U$3="","",IF($U$3="第一场",IF(OR($H$35="",$H$35="请选择版本"),"",IF($H$35="打印版",IFERROR(VLOOKUP(216+(INT((ROW()-5)/9)*9+4+COLUMN()-5)*8-(8-$A8),选手操作!$Q:$R,2,0),""),IF($H$35="导入版",IF($A8&amp;":"&amp;IFERROR(VLOOKUP(216+(INT((ROW()-5)/9)*9+4+COLUMN()-5)*8-(8-$A8),选手操作!$Q:$R,2,0),"")=$A8&amp;":","",$A8&amp;":"&amp;VLOOKUP(216+(INT((ROW()-5)/9)*9+4+COLUMN()-5)*8-(8-$A8),选手操作!$Q:$R,2,0))))),IF($U$3="第二场",IF(OR($H$35="",$H$35="请选择版本"),"",IF($H$35="打印版",IFERROR(VLOOKUP(216+(INT((ROW()-5)/9)*9+4+COLUMN()-5)*8-(8-$A8),结果导入!$N:$U,8,0),""),IF($H$35="导入版",IF($A8&amp;":"&amp;IFERROR(VLOOKUP(216+(INT((ROW()-5)/9)*9+4+COLUMN()-5)*8-(8-$A8),结果导入!$N:$U,8,0),"")=$A8&amp;":","",$A8&amp;":"&amp;VLOOKUP(216+(INT((ROW()-5)/9)*9+4+COLUMN()-5)*8-(8-$A8),结果导入!$N:$U,8,0))))),IF($U$3="第三场",IF(OR($H$35="",$H$35="请选择版本"),"",IF($H$35="打印版",IFERROR(VLOOKUP(216+(INT((ROW()-5)/9)*9+4+COLUMN()-5)*8-(8-$A8),结果导入!$AN:$AU,8,0),""),IF($H$35="导入版",IF($A8&amp;":"&amp;IFERROR(VLOOKUP(216+(INT((ROW()-5)/9)*9+4+COLUMN()-5)*8-(8-$A8),结果导入!$AN:$AU,8,0),"")=$A8&amp;":","",$A8&amp;":"&amp;VLOOKUP(216+(INT((ROW()-5)/9)*9+4+COLUMN()-5)*8-(8-$A8),结果导入!$AN:$AU,8,0))))),IF($U$3="第四场",IF(OR($H$35="",$H$35="请选择版本"),"",IF($H$35="打印版",IFERROR(VLOOKUP(216+(INT((ROW()-5)/9)*9+4+COLUMN()-5)*8-(8-$A8),结果导入!$BN:$BU,8,0),""),IF($H$35="导入版",IF($A8&amp;":"&amp;IFERROR(VLOOKUP(216+(INT((ROW()-5)/9)*9+4+COLUMN()-5)*8-(8-$A8),结果导入!$BN:$BU,8,0),"")=$A8&amp;":","",$A8&amp;":"&amp;VLOOKUP(216+(INT((ROW()-5)/9)*9+4+COLUMN()-5)*8-(8-$A8),结果导入!$BN:$BU,8,0))))),IF($U$3="第五场",IF(OR($H$35="",$H$35="请选择版本"),"",IF($H$35="打印版",IFERROR(VLOOKUP(216+(INT((ROW()-5)/9)*9+4+COLUMN()-5)*8-(8-$A8),结果导入!$CN:$CU,8,0),""),IF($H$35="导入版",IF($A8&amp;":"&amp;IFERROR(VLOOKUP(216+(INT((ROW()-5)/9)*9+4+COLUMN()-5)*8-(8-$A8),结果导入!$CN:$CU,8,0),"")=$A8&amp;":","",$A8&amp;":"&amp;VLOOKUP(216+(INT((ROW()-5)/9)*9+4+COLUMN()-5)*8-(8-$A8),结果导入!$CN:$CU,8,0))))),IF($U$3="第六场",IF(OR($H$35="",$H$35="请选择版本"),"",IF($H$35="打印版",IFERROR(VLOOKUP(216+(INT((ROW()-5)/9)*9+4+COLUMN()-5)*8-(8-$A8),结果导入!$DN:$DU,8,0),""),IF($H$35="导入版",IF($A8&amp;":"&amp;IFERROR(VLOOKUP(216+(INT((ROW()-5)/9)*9+4+COLUMN()-5)*8-(8-$A8),结果导入!$DN:$DU,8,0),"")=$A8&amp;":","",$A8&amp;":"&amp;VLOOKUP(216+(INT((ROW()-5)/9)*9+4+COLUMN()-5)*8-(8-$A8),结果导入!$DN:$DU,8,0))))),IF($U$3="第七场",IF(OR($H$35="",$H$35="请选择版本"),"",IF($H$35="打印版",IFERROR(VLOOKUP(216+(INT((ROW()-5)/9)*9+4+COLUMN()-5)*8-(8-$A8),结果导入!$EN:$EU,8,0),""),IF($H$35="导入版",IF($A8&amp;":"&amp;IFERROR(VLOOKUP(216+(INT((ROW()-5)/9)*9+4+COLUMN()-5)*8-(8-$A8),结果导入!$EN:$EU,8,0),"")=$A8&amp;":","",$A8&amp;":"&amp;VLOOKUP(216+(INT((ROW()-5)/9)*9+4+COLUMN()-5)*8-(8-$A8),结果导入!$EN:$EU,8,0))))),IF($U$3="第八场",IF(OR($H$35="",$H$35="请选择版本"),"",IF($H$35="打印版",IFERROR(VLOOKUP(216+(INT((ROW()-5)/9)*9+4+COLUMN()-5)*8-(8-$A8),结果导入!$FN:$FU,8,0),""),IF($H$35="导入版",IF($A8&amp;":"&amp;IFERROR(VLOOKUP(216+(INT((ROW()-5)/9)*9+4+COLUMN()-5)*8-(8-$A8),结果导入!$FN:$FU,8,0),"")=$A8&amp;":","",$A8&amp;":"&amp;VLOOKUP(216+(INT((ROW()-5)/9)*9+4+COLUMN()-5)*8-(8-$A8),结果导入!$FN:$FU,8,0))))),IF($U$3="第九场",IF(OR($H$35="",$H$35="请选择版本"),"",IF($H$35="打印版",IFERROR(VLOOKUP(216+(INT((ROW()-5)/9)*9+4+COLUMN()-5)*8-(8-$A8),结果导入!$GN:$GU,8,0),""),IF($H$35="导入版",IF($A8&amp;":"&amp;IFERROR(VLOOKUP(216+(INT((ROW()-5)/9)*9+4+COLUMN()-5)*8-(8-$A8),结果导入!$GN:$GU,8,0),"")=$A8&amp;":","",$A8&amp;":"&amp;VLOOKUP(216+(INT((ROW()-5)/9)*9+4+COLUMN()-5)*8-(8-$A8),结果导入!$GN:$GU,8,0)))))))))))))))</f>
        <v/>
      </c>
      <c r="E8" s="52" t="str">
        <f ca="1">IF($U$3="","",IF($U$3="第一场",IF(OR($H$35="",$H$35="请选择版本"),"",IF($H$35="打印版",IFERROR(VLOOKUP(216+(INT((ROW()-5)/9)*9+4+COLUMN()-5)*8-(8-$A8),选手操作!$Q:$R,2,0),""),IF($H$35="导入版",IF($A8&amp;":"&amp;IFERROR(VLOOKUP(216+(INT((ROW()-5)/9)*9+4+COLUMN()-5)*8-(8-$A8),选手操作!$Q:$R,2,0),"")=$A8&amp;":","",$A8&amp;":"&amp;VLOOKUP(216+(INT((ROW()-5)/9)*9+4+COLUMN()-5)*8-(8-$A8),选手操作!$Q:$R,2,0))))),IF($U$3="第二场",IF(OR($H$35="",$H$35="请选择版本"),"",IF($H$35="打印版",IFERROR(VLOOKUP(216+(INT((ROW()-5)/9)*9+4+COLUMN()-5)*8-(8-$A8),结果导入!$N:$U,8,0),""),IF($H$35="导入版",IF($A8&amp;":"&amp;IFERROR(VLOOKUP(216+(INT((ROW()-5)/9)*9+4+COLUMN()-5)*8-(8-$A8),结果导入!$N:$U,8,0),"")=$A8&amp;":","",$A8&amp;":"&amp;VLOOKUP(216+(INT((ROW()-5)/9)*9+4+COLUMN()-5)*8-(8-$A8),结果导入!$N:$U,8,0))))),IF($U$3="第三场",IF(OR($H$35="",$H$35="请选择版本"),"",IF($H$35="打印版",IFERROR(VLOOKUP(216+(INT((ROW()-5)/9)*9+4+COLUMN()-5)*8-(8-$A8),结果导入!$AN:$AU,8,0),""),IF($H$35="导入版",IF($A8&amp;":"&amp;IFERROR(VLOOKUP(216+(INT((ROW()-5)/9)*9+4+COLUMN()-5)*8-(8-$A8),结果导入!$AN:$AU,8,0),"")=$A8&amp;":","",$A8&amp;":"&amp;VLOOKUP(216+(INT((ROW()-5)/9)*9+4+COLUMN()-5)*8-(8-$A8),结果导入!$AN:$AU,8,0))))),IF($U$3="第四场",IF(OR($H$35="",$H$35="请选择版本"),"",IF($H$35="打印版",IFERROR(VLOOKUP(216+(INT((ROW()-5)/9)*9+4+COLUMN()-5)*8-(8-$A8),结果导入!$BN:$BU,8,0),""),IF($H$35="导入版",IF($A8&amp;":"&amp;IFERROR(VLOOKUP(216+(INT((ROW()-5)/9)*9+4+COLUMN()-5)*8-(8-$A8),结果导入!$BN:$BU,8,0),"")=$A8&amp;":","",$A8&amp;":"&amp;VLOOKUP(216+(INT((ROW()-5)/9)*9+4+COLUMN()-5)*8-(8-$A8),结果导入!$BN:$BU,8,0))))),IF($U$3="第五场",IF(OR($H$35="",$H$35="请选择版本"),"",IF($H$35="打印版",IFERROR(VLOOKUP(216+(INT((ROW()-5)/9)*9+4+COLUMN()-5)*8-(8-$A8),结果导入!$CN:$CU,8,0),""),IF($H$35="导入版",IF($A8&amp;":"&amp;IFERROR(VLOOKUP(216+(INT((ROW()-5)/9)*9+4+COLUMN()-5)*8-(8-$A8),结果导入!$CN:$CU,8,0),"")=$A8&amp;":","",$A8&amp;":"&amp;VLOOKUP(216+(INT((ROW()-5)/9)*9+4+COLUMN()-5)*8-(8-$A8),结果导入!$CN:$CU,8,0))))),IF($U$3="第六场",IF(OR($H$35="",$H$35="请选择版本"),"",IF($H$35="打印版",IFERROR(VLOOKUP(216+(INT((ROW()-5)/9)*9+4+COLUMN()-5)*8-(8-$A8),结果导入!$DN:$DU,8,0),""),IF($H$35="导入版",IF($A8&amp;":"&amp;IFERROR(VLOOKUP(216+(INT((ROW()-5)/9)*9+4+COLUMN()-5)*8-(8-$A8),结果导入!$DN:$DU,8,0),"")=$A8&amp;":","",$A8&amp;":"&amp;VLOOKUP(216+(INT((ROW()-5)/9)*9+4+COLUMN()-5)*8-(8-$A8),结果导入!$DN:$DU,8,0))))),IF($U$3="第七场",IF(OR($H$35="",$H$35="请选择版本"),"",IF($H$35="打印版",IFERROR(VLOOKUP(216+(INT((ROW()-5)/9)*9+4+COLUMN()-5)*8-(8-$A8),结果导入!$EN:$EU,8,0),""),IF($H$35="导入版",IF($A8&amp;":"&amp;IFERROR(VLOOKUP(216+(INT((ROW()-5)/9)*9+4+COLUMN()-5)*8-(8-$A8),结果导入!$EN:$EU,8,0),"")=$A8&amp;":","",$A8&amp;":"&amp;VLOOKUP(216+(INT((ROW()-5)/9)*9+4+COLUMN()-5)*8-(8-$A8),结果导入!$EN:$EU,8,0))))),IF($U$3="第八场",IF(OR($H$35="",$H$35="请选择版本"),"",IF($H$35="打印版",IFERROR(VLOOKUP(216+(INT((ROW()-5)/9)*9+4+COLUMN()-5)*8-(8-$A8),结果导入!$FN:$FU,8,0),""),IF($H$35="导入版",IF($A8&amp;":"&amp;IFERROR(VLOOKUP(216+(INT((ROW()-5)/9)*9+4+COLUMN()-5)*8-(8-$A8),结果导入!$FN:$FU,8,0),"")=$A8&amp;":","",$A8&amp;":"&amp;VLOOKUP(216+(INT((ROW()-5)/9)*9+4+COLUMN()-5)*8-(8-$A8),结果导入!$FN:$FU,8,0))))),IF($U$3="第九场",IF(OR($H$35="",$H$35="请选择版本"),"",IF($H$35="打印版",IFERROR(VLOOKUP(216+(INT((ROW()-5)/9)*9+4+COLUMN()-5)*8-(8-$A8),结果导入!$GN:$GU,8,0),""),IF($H$35="导入版",IF($A8&amp;":"&amp;IFERROR(VLOOKUP(216+(INT((ROW()-5)/9)*9+4+COLUMN()-5)*8-(8-$A8),结果导入!$GN:$GU,8,0),"")=$A8&amp;":","",$A8&amp;":"&amp;VLOOKUP(216+(INT((ROW()-5)/9)*9+4+COLUMN()-5)*8-(8-$A8),结果导入!$GN:$GU,8,0)))))))))))))))</f>
        <v/>
      </c>
      <c r="F8" s="52" t="str">
        <f ca="1">IF($U$3="","",IF($U$3="第一场",IF(OR($H$35="",$H$35="请选择版本"),"",IF($H$35="打印版",IFERROR(VLOOKUP(216+(INT((ROW()-5)/9)*9+4+COLUMN()-5)*8-(8-$A8),选手操作!$Q:$R,2,0),""),IF($H$35="导入版",IF($A8&amp;":"&amp;IFERROR(VLOOKUP(216+(INT((ROW()-5)/9)*9+4+COLUMN()-5)*8-(8-$A8),选手操作!$Q:$R,2,0),"")=$A8&amp;":","",$A8&amp;":"&amp;VLOOKUP(216+(INT((ROW()-5)/9)*9+4+COLUMN()-5)*8-(8-$A8),选手操作!$Q:$R,2,0))))),IF($U$3="第二场",IF(OR($H$35="",$H$35="请选择版本"),"",IF($H$35="打印版",IFERROR(VLOOKUP(216+(INT((ROW()-5)/9)*9+4+COLUMN()-5)*8-(8-$A8),结果导入!$N:$U,8,0),""),IF($H$35="导入版",IF($A8&amp;":"&amp;IFERROR(VLOOKUP(216+(INT((ROW()-5)/9)*9+4+COLUMN()-5)*8-(8-$A8),结果导入!$N:$U,8,0),"")=$A8&amp;":","",$A8&amp;":"&amp;VLOOKUP(216+(INT((ROW()-5)/9)*9+4+COLUMN()-5)*8-(8-$A8),结果导入!$N:$U,8,0))))),IF($U$3="第三场",IF(OR($H$35="",$H$35="请选择版本"),"",IF($H$35="打印版",IFERROR(VLOOKUP(216+(INT((ROW()-5)/9)*9+4+COLUMN()-5)*8-(8-$A8),结果导入!$AN:$AU,8,0),""),IF($H$35="导入版",IF($A8&amp;":"&amp;IFERROR(VLOOKUP(216+(INT((ROW()-5)/9)*9+4+COLUMN()-5)*8-(8-$A8),结果导入!$AN:$AU,8,0),"")=$A8&amp;":","",$A8&amp;":"&amp;VLOOKUP(216+(INT((ROW()-5)/9)*9+4+COLUMN()-5)*8-(8-$A8),结果导入!$AN:$AU,8,0))))),IF($U$3="第四场",IF(OR($H$35="",$H$35="请选择版本"),"",IF($H$35="打印版",IFERROR(VLOOKUP(216+(INT((ROW()-5)/9)*9+4+COLUMN()-5)*8-(8-$A8),结果导入!$BN:$BU,8,0),""),IF($H$35="导入版",IF($A8&amp;":"&amp;IFERROR(VLOOKUP(216+(INT((ROW()-5)/9)*9+4+COLUMN()-5)*8-(8-$A8),结果导入!$BN:$BU,8,0),"")=$A8&amp;":","",$A8&amp;":"&amp;VLOOKUP(216+(INT((ROW()-5)/9)*9+4+COLUMN()-5)*8-(8-$A8),结果导入!$BN:$BU,8,0))))),IF($U$3="第五场",IF(OR($H$35="",$H$35="请选择版本"),"",IF($H$35="打印版",IFERROR(VLOOKUP(216+(INT((ROW()-5)/9)*9+4+COLUMN()-5)*8-(8-$A8),结果导入!$CN:$CU,8,0),""),IF($H$35="导入版",IF($A8&amp;":"&amp;IFERROR(VLOOKUP(216+(INT((ROW()-5)/9)*9+4+COLUMN()-5)*8-(8-$A8),结果导入!$CN:$CU,8,0),"")=$A8&amp;":","",$A8&amp;":"&amp;VLOOKUP(216+(INT((ROW()-5)/9)*9+4+COLUMN()-5)*8-(8-$A8),结果导入!$CN:$CU,8,0))))),IF($U$3="第六场",IF(OR($H$35="",$H$35="请选择版本"),"",IF($H$35="打印版",IFERROR(VLOOKUP(216+(INT((ROW()-5)/9)*9+4+COLUMN()-5)*8-(8-$A8),结果导入!$DN:$DU,8,0),""),IF($H$35="导入版",IF($A8&amp;":"&amp;IFERROR(VLOOKUP(216+(INT((ROW()-5)/9)*9+4+COLUMN()-5)*8-(8-$A8),结果导入!$DN:$DU,8,0),"")=$A8&amp;":","",$A8&amp;":"&amp;VLOOKUP(216+(INT((ROW()-5)/9)*9+4+COLUMN()-5)*8-(8-$A8),结果导入!$DN:$DU,8,0))))),IF($U$3="第七场",IF(OR($H$35="",$H$35="请选择版本"),"",IF($H$35="打印版",IFERROR(VLOOKUP(216+(INT((ROW()-5)/9)*9+4+COLUMN()-5)*8-(8-$A8),结果导入!$EN:$EU,8,0),""),IF($H$35="导入版",IF($A8&amp;":"&amp;IFERROR(VLOOKUP(216+(INT((ROW()-5)/9)*9+4+COLUMN()-5)*8-(8-$A8),结果导入!$EN:$EU,8,0),"")=$A8&amp;":","",$A8&amp;":"&amp;VLOOKUP(216+(INT((ROW()-5)/9)*9+4+COLUMN()-5)*8-(8-$A8),结果导入!$EN:$EU,8,0))))),IF($U$3="第八场",IF(OR($H$35="",$H$35="请选择版本"),"",IF($H$35="打印版",IFERROR(VLOOKUP(216+(INT((ROW()-5)/9)*9+4+COLUMN()-5)*8-(8-$A8),结果导入!$FN:$FU,8,0),""),IF($H$35="导入版",IF($A8&amp;":"&amp;IFERROR(VLOOKUP(216+(INT((ROW()-5)/9)*9+4+COLUMN()-5)*8-(8-$A8),结果导入!$FN:$FU,8,0),"")=$A8&amp;":","",$A8&amp;":"&amp;VLOOKUP(216+(INT((ROW()-5)/9)*9+4+COLUMN()-5)*8-(8-$A8),结果导入!$FN:$FU,8,0))))),IF($U$3="第九场",IF(OR($H$35="",$H$35="请选择版本"),"",IF($H$35="打印版",IFERROR(VLOOKUP(216+(INT((ROW()-5)/9)*9+4+COLUMN()-5)*8-(8-$A8),结果导入!$GN:$GU,8,0),""),IF($H$35="导入版",IF($A8&amp;":"&amp;IFERROR(VLOOKUP(216+(INT((ROW()-5)/9)*9+4+COLUMN()-5)*8-(8-$A8),结果导入!$GN:$GU,8,0),"")=$A8&amp;":","",$A8&amp;":"&amp;VLOOKUP(216+(INT((ROW()-5)/9)*9+4+COLUMN()-5)*8-(8-$A8),结果导入!$GN:$GU,8,0)))))))))))))))</f>
        <v/>
      </c>
      <c r="G8" s="52" t="str">
        <f ca="1">IF($U$3="","",IF($U$3="第一场",IF(OR($H$35="",$H$35="请选择版本"),"",IF($H$35="打印版",IFERROR(VLOOKUP(216+(INT((ROW()-5)/9)*9+4+COLUMN()-5)*8-(8-$A8),选手操作!$Q:$R,2,0),""),IF($H$35="导入版",IF($A8&amp;":"&amp;IFERROR(VLOOKUP(216+(INT((ROW()-5)/9)*9+4+COLUMN()-5)*8-(8-$A8),选手操作!$Q:$R,2,0),"")=$A8&amp;":","",$A8&amp;":"&amp;VLOOKUP(216+(INT((ROW()-5)/9)*9+4+COLUMN()-5)*8-(8-$A8),选手操作!$Q:$R,2,0))))),IF($U$3="第二场",IF(OR($H$35="",$H$35="请选择版本"),"",IF($H$35="打印版",IFERROR(VLOOKUP(216+(INT((ROW()-5)/9)*9+4+COLUMN()-5)*8-(8-$A8),结果导入!$N:$U,8,0),""),IF($H$35="导入版",IF($A8&amp;":"&amp;IFERROR(VLOOKUP(216+(INT((ROW()-5)/9)*9+4+COLUMN()-5)*8-(8-$A8),结果导入!$N:$U,8,0),"")=$A8&amp;":","",$A8&amp;":"&amp;VLOOKUP(216+(INT((ROW()-5)/9)*9+4+COLUMN()-5)*8-(8-$A8),结果导入!$N:$U,8,0))))),IF($U$3="第三场",IF(OR($H$35="",$H$35="请选择版本"),"",IF($H$35="打印版",IFERROR(VLOOKUP(216+(INT((ROW()-5)/9)*9+4+COLUMN()-5)*8-(8-$A8),结果导入!$AN:$AU,8,0),""),IF($H$35="导入版",IF($A8&amp;":"&amp;IFERROR(VLOOKUP(216+(INT((ROW()-5)/9)*9+4+COLUMN()-5)*8-(8-$A8),结果导入!$AN:$AU,8,0),"")=$A8&amp;":","",$A8&amp;":"&amp;VLOOKUP(216+(INT((ROW()-5)/9)*9+4+COLUMN()-5)*8-(8-$A8),结果导入!$AN:$AU,8,0))))),IF($U$3="第四场",IF(OR($H$35="",$H$35="请选择版本"),"",IF($H$35="打印版",IFERROR(VLOOKUP(216+(INT((ROW()-5)/9)*9+4+COLUMN()-5)*8-(8-$A8),结果导入!$BN:$BU,8,0),""),IF($H$35="导入版",IF($A8&amp;":"&amp;IFERROR(VLOOKUP(216+(INT((ROW()-5)/9)*9+4+COLUMN()-5)*8-(8-$A8),结果导入!$BN:$BU,8,0),"")=$A8&amp;":","",$A8&amp;":"&amp;VLOOKUP(216+(INT((ROW()-5)/9)*9+4+COLUMN()-5)*8-(8-$A8),结果导入!$BN:$BU,8,0))))),IF($U$3="第五场",IF(OR($H$35="",$H$35="请选择版本"),"",IF($H$35="打印版",IFERROR(VLOOKUP(216+(INT((ROW()-5)/9)*9+4+COLUMN()-5)*8-(8-$A8),结果导入!$CN:$CU,8,0),""),IF($H$35="导入版",IF($A8&amp;":"&amp;IFERROR(VLOOKUP(216+(INT((ROW()-5)/9)*9+4+COLUMN()-5)*8-(8-$A8),结果导入!$CN:$CU,8,0),"")=$A8&amp;":","",$A8&amp;":"&amp;VLOOKUP(216+(INT((ROW()-5)/9)*9+4+COLUMN()-5)*8-(8-$A8),结果导入!$CN:$CU,8,0))))),IF($U$3="第六场",IF(OR($H$35="",$H$35="请选择版本"),"",IF($H$35="打印版",IFERROR(VLOOKUP(216+(INT((ROW()-5)/9)*9+4+COLUMN()-5)*8-(8-$A8),结果导入!$DN:$DU,8,0),""),IF($H$35="导入版",IF($A8&amp;":"&amp;IFERROR(VLOOKUP(216+(INT((ROW()-5)/9)*9+4+COLUMN()-5)*8-(8-$A8),结果导入!$DN:$DU,8,0),"")=$A8&amp;":","",$A8&amp;":"&amp;VLOOKUP(216+(INT((ROW()-5)/9)*9+4+COLUMN()-5)*8-(8-$A8),结果导入!$DN:$DU,8,0))))),IF($U$3="第七场",IF(OR($H$35="",$H$35="请选择版本"),"",IF($H$35="打印版",IFERROR(VLOOKUP(216+(INT((ROW()-5)/9)*9+4+COLUMN()-5)*8-(8-$A8),结果导入!$EN:$EU,8,0),""),IF($H$35="导入版",IF($A8&amp;":"&amp;IFERROR(VLOOKUP(216+(INT((ROW()-5)/9)*9+4+COLUMN()-5)*8-(8-$A8),结果导入!$EN:$EU,8,0),"")=$A8&amp;":","",$A8&amp;":"&amp;VLOOKUP(216+(INT((ROW()-5)/9)*9+4+COLUMN()-5)*8-(8-$A8),结果导入!$EN:$EU,8,0))))),IF($U$3="第八场",IF(OR($H$35="",$H$35="请选择版本"),"",IF($H$35="打印版",IFERROR(VLOOKUP(216+(INT((ROW()-5)/9)*9+4+COLUMN()-5)*8-(8-$A8),结果导入!$FN:$FU,8,0),""),IF($H$35="导入版",IF($A8&amp;":"&amp;IFERROR(VLOOKUP(216+(INT((ROW()-5)/9)*9+4+COLUMN()-5)*8-(8-$A8),结果导入!$FN:$FU,8,0),"")=$A8&amp;":","",$A8&amp;":"&amp;VLOOKUP(216+(INT((ROW()-5)/9)*9+4+COLUMN()-5)*8-(8-$A8),结果导入!$FN:$FU,8,0))))),IF($U$3="第九场",IF(OR($H$35="",$H$35="请选择版本"),"",IF($H$35="打印版",IFERROR(VLOOKUP(216+(INT((ROW()-5)/9)*9+4+COLUMN()-5)*8-(8-$A8),结果导入!$GN:$GU,8,0),""),IF($H$35="导入版",IF($A8&amp;":"&amp;IFERROR(VLOOKUP(216+(INT((ROW()-5)/9)*9+4+COLUMN()-5)*8-(8-$A8),结果导入!$GN:$GU,8,0),"")=$A8&amp;":","",$A8&amp;":"&amp;VLOOKUP(216+(INT((ROW()-5)/9)*9+4+COLUMN()-5)*8-(8-$A8),结果导入!$GN:$GU,8,0)))))))))))))))</f>
        <v/>
      </c>
      <c r="H8" s="52" t="str">
        <f ca="1">IF($U$3="","",IF($U$3="第一场",IF(OR($H$35="",$H$35="请选择版本"),"",IF($H$35="打印版",IFERROR(VLOOKUP(216+(INT((ROW()-5)/9)*9+4+COLUMN()-5)*8-(8-$A8),选手操作!$Q:$R,2,0),""),IF($H$35="导入版",IF($A8&amp;":"&amp;IFERROR(VLOOKUP(216+(INT((ROW()-5)/9)*9+4+COLUMN()-5)*8-(8-$A8),选手操作!$Q:$R,2,0),"")=$A8&amp;":","",$A8&amp;":"&amp;VLOOKUP(216+(INT((ROW()-5)/9)*9+4+COLUMN()-5)*8-(8-$A8),选手操作!$Q:$R,2,0))))),IF($U$3="第二场",IF(OR($H$35="",$H$35="请选择版本"),"",IF($H$35="打印版",IFERROR(VLOOKUP(216+(INT((ROW()-5)/9)*9+4+COLUMN()-5)*8-(8-$A8),结果导入!$N:$U,8,0),""),IF($H$35="导入版",IF($A8&amp;":"&amp;IFERROR(VLOOKUP(216+(INT((ROW()-5)/9)*9+4+COLUMN()-5)*8-(8-$A8),结果导入!$N:$U,8,0),"")=$A8&amp;":","",$A8&amp;":"&amp;VLOOKUP(216+(INT((ROW()-5)/9)*9+4+COLUMN()-5)*8-(8-$A8),结果导入!$N:$U,8,0))))),IF($U$3="第三场",IF(OR($H$35="",$H$35="请选择版本"),"",IF($H$35="打印版",IFERROR(VLOOKUP(216+(INT((ROW()-5)/9)*9+4+COLUMN()-5)*8-(8-$A8),结果导入!$AN:$AU,8,0),""),IF($H$35="导入版",IF($A8&amp;":"&amp;IFERROR(VLOOKUP(216+(INT((ROW()-5)/9)*9+4+COLUMN()-5)*8-(8-$A8),结果导入!$AN:$AU,8,0),"")=$A8&amp;":","",$A8&amp;":"&amp;VLOOKUP(216+(INT((ROW()-5)/9)*9+4+COLUMN()-5)*8-(8-$A8),结果导入!$AN:$AU,8,0))))),IF($U$3="第四场",IF(OR($H$35="",$H$35="请选择版本"),"",IF($H$35="打印版",IFERROR(VLOOKUP(216+(INT((ROW()-5)/9)*9+4+COLUMN()-5)*8-(8-$A8),结果导入!$BN:$BU,8,0),""),IF($H$35="导入版",IF($A8&amp;":"&amp;IFERROR(VLOOKUP(216+(INT((ROW()-5)/9)*9+4+COLUMN()-5)*8-(8-$A8),结果导入!$BN:$BU,8,0),"")=$A8&amp;":","",$A8&amp;":"&amp;VLOOKUP(216+(INT((ROW()-5)/9)*9+4+COLUMN()-5)*8-(8-$A8),结果导入!$BN:$BU,8,0))))),IF($U$3="第五场",IF(OR($H$35="",$H$35="请选择版本"),"",IF($H$35="打印版",IFERROR(VLOOKUP(216+(INT((ROW()-5)/9)*9+4+COLUMN()-5)*8-(8-$A8),结果导入!$CN:$CU,8,0),""),IF($H$35="导入版",IF($A8&amp;":"&amp;IFERROR(VLOOKUP(216+(INT((ROW()-5)/9)*9+4+COLUMN()-5)*8-(8-$A8),结果导入!$CN:$CU,8,0),"")=$A8&amp;":","",$A8&amp;":"&amp;VLOOKUP(216+(INT((ROW()-5)/9)*9+4+COLUMN()-5)*8-(8-$A8),结果导入!$CN:$CU,8,0))))),IF($U$3="第六场",IF(OR($H$35="",$H$35="请选择版本"),"",IF($H$35="打印版",IFERROR(VLOOKUP(216+(INT((ROW()-5)/9)*9+4+COLUMN()-5)*8-(8-$A8),结果导入!$DN:$DU,8,0),""),IF($H$35="导入版",IF($A8&amp;":"&amp;IFERROR(VLOOKUP(216+(INT((ROW()-5)/9)*9+4+COLUMN()-5)*8-(8-$A8),结果导入!$DN:$DU,8,0),"")=$A8&amp;":","",$A8&amp;":"&amp;VLOOKUP(216+(INT((ROW()-5)/9)*9+4+COLUMN()-5)*8-(8-$A8),结果导入!$DN:$DU,8,0))))),IF($U$3="第七场",IF(OR($H$35="",$H$35="请选择版本"),"",IF($H$35="打印版",IFERROR(VLOOKUP(216+(INT((ROW()-5)/9)*9+4+COLUMN()-5)*8-(8-$A8),结果导入!$EN:$EU,8,0),""),IF($H$35="导入版",IF($A8&amp;":"&amp;IFERROR(VLOOKUP(216+(INT((ROW()-5)/9)*9+4+COLUMN()-5)*8-(8-$A8),结果导入!$EN:$EU,8,0),"")=$A8&amp;":","",$A8&amp;":"&amp;VLOOKUP(216+(INT((ROW()-5)/9)*9+4+COLUMN()-5)*8-(8-$A8),结果导入!$EN:$EU,8,0))))),IF($U$3="第八场",IF(OR($H$35="",$H$35="请选择版本"),"",IF($H$35="打印版",IFERROR(VLOOKUP(216+(INT((ROW()-5)/9)*9+4+COLUMN()-5)*8-(8-$A8),结果导入!$FN:$FU,8,0),""),IF($H$35="导入版",IF($A8&amp;":"&amp;IFERROR(VLOOKUP(216+(INT((ROW()-5)/9)*9+4+COLUMN()-5)*8-(8-$A8),结果导入!$FN:$FU,8,0),"")=$A8&amp;":","",$A8&amp;":"&amp;VLOOKUP(216+(INT((ROW()-5)/9)*9+4+COLUMN()-5)*8-(8-$A8),结果导入!$FN:$FU,8,0))))),IF($U$3="第九场",IF(OR($H$35="",$H$35="请选择版本"),"",IF($H$35="打印版",IFERROR(VLOOKUP(216+(INT((ROW()-5)/9)*9+4+COLUMN()-5)*8-(8-$A8),结果导入!$GN:$GU,8,0),""),IF($H$35="导入版",IF($A8&amp;":"&amp;IFERROR(VLOOKUP(216+(INT((ROW()-5)/9)*9+4+COLUMN()-5)*8-(8-$A8),结果导入!$GN:$GU,8,0),"")=$A8&amp;":","",$A8&amp;":"&amp;VLOOKUP(216+(INT((ROW()-5)/9)*9+4+COLUMN()-5)*8-(8-$A8),结果导入!$GN:$GU,8,0)))))))))))))))</f>
        <v/>
      </c>
      <c r="I8" s="52" t="str">
        <f ca="1">IF($U$3="","",IF($U$3="第一场",IF(OR($H$35="",$H$35="请选择版本"),"",IF($H$35="打印版",IFERROR(VLOOKUP(216+(INT((ROW()-5)/9)*9+4+COLUMN()-5)*8-(8-$A8),选手操作!$Q:$R,2,0),""),IF($H$35="导入版",IF($A8&amp;":"&amp;IFERROR(VLOOKUP(216+(INT((ROW()-5)/9)*9+4+COLUMN()-5)*8-(8-$A8),选手操作!$Q:$R,2,0),"")=$A8&amp;":","",$A8&amp;":"&amp;VLOOKUP(216+(INT((ROW()-5)/9)*9+4+COLUMN()-5)*8-(8-$A8),选手操作!$Q:$R,2,0))))),IF($U$3="第二场",IF(OR($H$35="",$H$35="请选择版本"),"",IF($H$35="打印版",IFERROR(VLOOKUP(216+(INT((ROW()-5)/9)*9+4+COLUMN()-5)*8-(8-$A8),结果导入!$N:$U,8,0),""),IF($H$35="导入版",IF($A8&amp;":"&amp;IFERROR(VLOOKUP(216+(INT((ROW()-5)/9)*9+4+COLUMN()-5)*8-(8-$A8),结果导入!$N:$U,8,0),"")=$A8&amp;":","",$A8&amp;":"&amp;VLOOKUP(216+(INT((ROW()-5)/9)*9+4+COLUMN()-5)*8-(8-$A8),结果导入!$N:$U,8,0))))),IF($U$3="第三场",IF(OR($H$35="",$H$35="请选择版本"),"",IF($H$35="打印版",IFERROR(VLOOKUP(216+(INT((ROW()-5)/9)*9+4+COLUMN()-5)*8-(8-$A8),结果导入!$AN:$AU,8,0),""),IF($H$35="导入版",IF($A8&amp;":"&amp;IFERROR(VLOOKUP(216+(INT((ROW()-5)/9)*9+4+COLUMN()-5)*8-(8-$A8),结果导入!$AN:$AU,8,0),"")=$A8&amp;":","",$A8&amp;":"&amp;VLOOKUP(216+(INT((ROW()-5)/9)*9+4+COLUMN()-5)*8-(8-$A8),结果导入!$AN:$AU,8,0))))),IF($U$3="第四场",IF(OR($H$35="",$H$35="请选择版本"),"",IF($H$35="打印版",IFERROR(VLOOKUP(216+(INT((ROW()-5)/9)*9+4+COLUMN()-5)*8-(8-$A8),结果导入!$BN:$BU,8,0),""),IF($H$35="导入版",IF($A8&amp;":"&amp;IFERROR(VLOOKUP(216+(INT((ROW()-5)/9)*9+4+COLUMN()-5)*8-(8-$A8),结果导入!$BN:$BU,8,0),"")=$A8&amp;":","",$A8&amp;":"&amp;VLOOKUP(216+(INT((ROW()-5)/9)*9+4+COLUMN()-5)*8-(8-$A8),结果导入!$BN:$BU,8,0))))),IF($U$3="第五场",IF(OR($H$35="",$H$35="请选择版本"),"",IF($H$35="打印版",IFERROR(VLOOKUP(216+(INT((ROW()-5)/9)*9+4+COLUMN()-5)*8-(8-$A8),结果导入!$CN:$CU,8,0),""),IF($H$35="导入版",IF($A8&amp;":"&amp;IFERROR(VLOOKUP(216+(INT((ROW()-5)/9)*9+4+COLUMN()-5)*8-(8-$A8),结果导入!$CN:$CU,8,0),"")=$A8&amp;":","",$A8&amp;":"&amp;VLOOKUP(216+(INT((ROW()-5)/9)*9+4+COLUMN()-5)*8-(8-$A8),结果导入!$CN:$CU,8,0))))),IF($U$3="第六场",IF(OR($H$35="",$H$35="请选择版本"),"",IF($H$35="打印版",IFERROR(VLOOKUP(216+(INT((ROW()-5)/9)*9+4+COLUMN()-5)*8-(8-$A8),结果导入!$DN:$DU,8,0),""),IF($H$35="导入版",IF($A8&amp;":"&amp;IFERROR(VLOOKUP(216+(INT((ROW()-5)/9)*9+4+COLUMN()-5)*8-(8-$A8),结果导入!$DN:$DU,8,0),"")=$A8&amp;":","",$A8&amp;":"&amp;VLOOKUP(216+(INT((ROW()-5)/9)*9+4+COLUMN()-5)*8-(8-$A8),结果导入!$DN:$DU,8,0))))),IF($U$3="第七场",IF(OR($H$35="",$H$35="请选择版本"),"",IF($H$35="打印版",IFERROR(VLOOKUP(216+(INT((ROW()-5)/9)*9+4+COLUMN()-5)*8-(8-$A8),结果导入!$EN:$EU,8,0),""),IF($H$35="导入版",IF($A8&amp;":"&amp;IFERROR(VLOOKUP(216+(INT((ROW()-5)/9)*9+4+COLUMN()-5)*8-(8-$A8),结果导入!$EN:$EU,8,0),"")=$A8&amp;":","",$A8&amp;":"&amp;VLOOKUP(216+(INT((ROW()-5)/9)*9+4+COLUMN()-5)*8-(8-$A8),结果导入!$EN:$EU,8,0))))),IF($U$3="第八场",IF(OR($H$35="",$H$35="请选择版本"),"",IF($H$35="打印版",IFERROR(VLOOKUP(216+(INT((ROW()-5)/9)*9+4+COLUMN()-5)*8-(8-$A8),结果导入!$FN:$FU,8,0),""),IF($H$35="导入版",IF($A8&amp;":"&amp;IFERROR(VLOOKUP(216+(INT((ROW()-5)/9)*9+4+COLUMN()-5)*8-(8-$A8),结果导入!$FN:$FU,8,0),"")=$A8&amp;":","",$A8&amp;":"&amp;VLOOKUP(216+(INT((ROW()-5)/9)*9+4+COLUMN()-5)*8-(8-$A8),结果导入!$FN:$FU,8,0))))),IF($U$3="第九场",IF(OR($H$35="",$H$35="请选择版本"),"",IF($H$35="打印版",IFERROR(VLOOKUP(216+(INT((ROW()-5)/9)*9+4+COLUMN()-5)*8-(8-$A8),结果导入!$GN:$GU,8,0),""),IF($H$35="导入版",IF($A8&amp;":"&amp;IFERROR(VLOOKUP(216+(INT((ROW()-5)/9)*9+4+COLUMN()-5)*8-(8-$A8),结果导入!$GN:$GU,8,0),"")=$A8&amp;":","",$A8&amp;":"&amp;VLOOKUP(216+(INT((ROW()-5)/9)*9+4+COLUMN()-5)*8-(8-$A8),结果导入!$GN:$GU,8,0)))))))))))))))</f>
        <v/>
      </c>
      <c r="J8" s="59" t="str">
        <f ca="1">IF($U$3="","",IF($U$3="第一场",IF(OR($H$35="",$H$35="请选择版本"),"",IF($H$35="打印版",IFERROR(VLOOKUP(216+(INT((ROW()-5)/9)*9+4+COLUMN()-5)*8-(8-$A8),选手操作!$Q:$R,2,0),""),IF($H$35="导入版",IF($A8&amp;":"&amp;IFERROR(VLOOKUP(216+(INT((ROW()-5)/9)*9+4+COLUMN()-5)*8-(8-$A8),选手操作!$Q:$R,2,0),"")=$A8&amp;":","",$A8&amp;":"&amp;VLOOKUP(216+(INT((ROW()-5)/9)*9+4+COLUMN()-5)*8-(8-$A8),选手操作!$Q:$R,2,0))))),IF($U$3="第二场",IF(OR($H$35="",$H$35="请选择版本"),"",IF($H$35="打印版",IFERROR(VLOOKUP(216+(INT((ROW()-5)/9)*9+4+COLUMN()-5)*8-(8-$A8),结果导入!$N:$U,8,0),""),IF($H$35="导入版",IF($A8&amp;":"&amp;IFERROR(VLOOKUP(216+(INT((ROW()-5)/9)*9+4+COLUMN()-5)*8-(8-$A8),结果导入!$N:$U,8,0),"")=$A8&amp;":","",$A8&amp;":"&amp;VLOOKUP(216+(INT((ROW()-5)/9)*9+4+COLUMN()-5)*8-(8-$A8),结果导入!$N:$U,8,0))))),IF($U$3="第三场",IF(OR($H$35="",$H$35="请选择版本"),"",IF($H$35="打印版",IFERROR(VLOOKUP(216+(INT((ROW()-5)/9)*9+4+COLUMN()-5)*8-(8-$A8),结果导入!$AN:$AU,8,0),""),IF($H$35="导入版",IF($A8&amp;":"&amp;IFERROR(VLOOKUP(216+(INT((ROW()-5)/9)*9+4+COLUMN()-5)*8-(8-$A8),结果导入!$AN:$AU,8,0),"")=$A8&amp;":","",$A8&amp;":"&amp;VLOOKUP(216+(INT((ROW()-5)/9)*9+4+COLUMN()-5)*8-(8-$A8),结果导入!$AN:$AU,8,0))))),IF($U$3="第四场",IF(OR($H$35="",$H$35="请选择版本"),"",IF($H$35="打印版",IFERROR(VLOOKUP(216+(INT((ROW()-5)/9)*9+4+COLUMN()-5)*8-(8-$A8),结果导入!$BN:$BU,8,0),""),IF($H$35="导入版",IF($A8&amp;":"&amp;IFERROR(VLOOKUP(216+(INT((ROW()-5)/9)*9+4+COLUMN()-5)*8-(8-$A8),结果导入!$BN:$BU,8,0),"")=$A8&amp;":","",$A8&amp;":"&amp;VLOOKUP(216+(INT((ROW()-5)/9)*9+4+COLUMN()-5)*8-(8-$A8),结果导入!$BN:$BU,8,0))))),IF($U$3="第五场",IF(OR($H$35="",$H$35="请选择版本"),"",IF($H$35="打印版",IFERROR(VLOOKUP(216+(INT((ROW()-5)/9)*9+4+COLUMN()-5)*8-(8-$A8),结果导入!$CN:$CU,8,0),""),IF($H$35="导入版",IF($A8&amp;":"&amp;IFERROR(VLOOKUP(216+(INT((ROW()-5)/9)*9+4+COLUMN()-5)*8-(8-$A8),结果导入!$CN:$CU,8,0),"")=$A8&amp;":","",$A8&amp;":"&amp;VLOOKUP(216+(INT((ROW()-5)/9)*9+4+COLUMN()-5)*8-(8-$A8),结果导入!$CN:$CU,8,0))))),IF($U$3="第六场",IF(OR($H$35="",$H$35="请选择版本"),"",IF($H$35="打印版",IFERROR(VLOOKUP(216+(INT((ROW()-5)/9)*9+4+COLUMN()-5)*8-(8-$A8),结果导入!$DN:$DU,8,0),""),IF($H$35="导入版",IF($A8&amp;":"&amp;IFERROR(VLOOKUP(216+(INT((ROW()-5)/9)*9+4+COLUMN()-5)*8-(8-$A8),结果导入!$DN:$DU,8,0),"")=$A8&amp;":","",$A8&amp;":"&amp;VLOOKUP(216+(INT((ROW()-5)/9)*9+4+COLUMN()-5)*8-(8-$A8),结果导入!$DN:$DU,8,0))))),IF($U$3="第七场",IF(OR($H$35="",$H$35="请选择版本"),"",IF($H$35="打印版",IFERROR(VLOOKUP(216+(INT((ROW()-5)/9)*9+4+COLUMN()-5)*8-(8-$A8),结果导入!$EN:$EU,8,0),""),IF($H$35="导入版",IF($A8&amp;":"&amp;IFERROR(VLOOKUP(216+(INT((ROW()-5)/9)*9+4+COLUMN()-5)*8-(8-$A8),结果导入!$EN:$EU,8,0),"")=$A8&amp;":","",$A8&amp;":"&amp;VLOOKUP(216+(INT((ROW()-5)/9)*9+4+COLUMN()-5)*8-(8-$A8),结果导入!$EN:$EU,8,0))))),IF($U$3="第八场",IF(OR($H$35="",$H$35="请选择版本"),"",IF($H$35="打印版",IFERROR(VLOOKUP(216+(INT((ROW()-5)/9)*9+4+COLUMN()-5)*8-(8-$A8),结果导入!$FN:$FU,8,0),""),IF($H$35="导入版",IF($A8&amp;":"&amp;IFERROR(VLOOKUP(216+(INT((ROW()-5)/9)*9+4+COLUMN()-5)*8-(8-$A8),结果导入!$FN:$FU,8,0),"")=$A8&amp;":","",$A8&amp;":"&amp;VLOOKUP(216+(INT((ROW()-5)/9)*9+4+COLUMN()-5)*8-(8-$A8),结果导入!$FN:$FU,8,0))))),IF($U$3="第九场",IF(OR($H$35="",$H$35="请选择版本"),"",IF($H$35="打印版",IFERROR(VLOOKUP(216+(INT((ROW()-5)/9)*9+4+COLUMN()-5)*8-(8-$A8),结果导入!$GN:$GU,8,0),""),IF($H$35="导入版",IF($A8&amp;":"&amp;IFERROR(VLOOKUP(216+(INT((ROW()-5)/9)*9+4+COLUMN()-5)*8-(8-$A8),结果导入!$GN:$GU,8,0),"")=$A8&amp;":","",$A8&amp;":"&amp;VLOOKUP(216+(INT((ROW()-5)/9)*9+4+COLUMN()-5)*8-(8-$A8),结果导入!$GN:$GU,8,0)))))))))))))))</f>
        <v/>
      </c>
      <c r="K8" s="50">
        <v>3</v>
      </c>
      <c r="L8" s="50">
        <f t="shared" si="0"/>
        <v>3</v>
      </c>
      <c r="M8" s="51" t="str">
        <f ca="1" t="shared" ref="M8:V8" si="4">IF(B8="","",B8)</f>
        <v/>
      </c>
      <c r="N8" s="52" t="str">
        <f ca="1" t="shared" si="4"/>
        <v/>
      </c>
      <c r="O8" s="52" t="str">
        <f ca="1" t="shared" si="4"/>
        <v/>
      </c>
      <c r="P8" s="52" t="str">
        <f ca="1" t="shared" si="4"/>
        <v/>
      </c>
      <c r="Q8" s="52" t="str">
        <f ca="1" t="shared" si="4"/>
        <v/>
      </c>
      <c r="R8" s="52" t="str">
        <f ca="1" t="shared" si="4"/>
        <v/>
      </c>
      <c r="S8" s="52" t="str">
        <f ca="1" t="shared" si="4"/>
        <v/>
      </c>
      <c r="T8" s="52" t="str">
        <f ca="1" t="shared" si="4"/>
        <v/>
      </c>
      <c r="U8" s="59" t="str">
        <f ca="1" t="shared" si="4"/>
        <v/>
      </c>
      <c r="V8" s="50">
        <f t="shared" si="4"/>
        <v>3</v>
      </c>
    </row>
    <row r="9" s="40" customFormat="1" ht="15" spans="1:22">
      <c r="A9" s="50">
        <v>4</v>
      </c>
      <c r="B9" s="51" t="str">
        <f ca="1">IF($U$3="","",IF($U$3="第一场",IF(OR($H$35="",$H$35="请选择版本"),"",IF($H$35="打印版",IFERROR(VLOOKUP(216+(INT((ROW()-5)/9)*9+4+COLUMN()-5)*8-(8-$A9),选手操作!$Q:$R,2,0),""),IF($H$35="导入版",IF($A9&amp;":"&amp;IFERROR(VLOOKUP(216+(INT((ROW()-5)/9)*9+4+COLUMN()-5)*8-(8-$A9),选手操作!$Q:$R,2,0),"")=$A9&amp;":","",$A9&amp;":"&amp;VLOOKUP(216+(INT((ROW()-5)/9)*9+4+COLUMN()-5)*8-(8-$A9),选手操作!$Q:$R,2,0))))),IF($U$3="第二场",IF(OR($H$35="",$H$35="请选择版本"),"",IF($H$35="打印版",IFERROR(VLOOKUP(216+(INT((ROW()-5)/9)*9+4+COLUMN()-5)*8-(8-$A9),结果导入!$N:$U,8,0),""),IF($H$35="导入版",IF($A9&amp;":"&amp;IFERROR(VLOOKUP(216+(INT((ROW()-5)/9)*9+4+COLUMN()-5)*8-(8-$A9),结果导入!$N:$U,8,0),"")=$A9&amp;":","",$A9&amp;":"&amp;VLOOKUP(216+(INT((ROW()-5)/9)*9+4+COLUMN()-5)*8-(8-$A9),结果导入!$N:$U,8,0))))),IF($U$3="第三场",IF(OR($H$35="",$H$35="请选择版本"),"",IF($H$35="打印版",IFERROR(VLOOKUP(216+(INT((ROW()-5)/9)*9+4+COLUMN()-5)*8-(8-$A9),结果导入!$AN:$AU,8,0),""),IF($H$35="导入版",IF($A9&amp;":"&amp;IFERROR(VLOOKUP(216+(INT((ROW()-5)/9)*9+4+COLUMN()-5)*8-(8-$A9),结果导入!$AN:$AU,8,0),"")=$A9&amp;":","",$A9&amp;":"&amp;VLOOKUP(216+(INT((ROW()-5)/9)*9+4+COLUMN()-5)*8-(8-$A9),结果导入!$AN:$AU,8,0))))),IF($U$3="第四场",IF(OR($H$35="",$H$35="请选择版本"),"",IF($H$35="打印版",IFERROR(VLOOKUP(216+(INT((ROW()-5)/9)*9+4+COLUMN()-5)*8-(8-$A9),结果导入!$BN:$BU,8,0),""),IF($H$35="导入版",IF($A9&amp;":"&amp;IFERROR(VLOOKUP(216+(INT((ROW()-5)/9)*9+4+COLUMN()-5)*8-(8-$A9),结果导入!$BN:$BU,8,0),"")=$A9&amp;":","",$A9&amp;":"&amp;VLOOKUP(216+(INT((ROW()-5)/9)*9+4+COLUMN()-5)*8-(8-$A9),结果导入!$BN:$BU,8,0))))),IF($U$3="第五场",IF(OR($H$35="",$H$35="请选择版本"),"",IF($H$35="打印版",IFERROR(VLOOKUP(216+(INT((ROW()-5)/9)*9+4+COLUMN()-5)*8-(8-$A9),结果导入!$CN:$CU,8,0),""),IF($H$35="导入版",IF($A9&amp;":"&amp;IFERROR(VLOOKUP(216+(INT((ROW()-5)/9)*9+4+COLUMN()-5)*8-(8-$A9),结果导入!$CN:$CU,8,0),"")=$A9&amp;":","",$A9&amp;":"&amp;VLOOKUP(216+(INT((ROW()-5)/9)*9+4+COLUMN()-5)*8-(8-$A9),结果导入!$CN:$CU,8,0))))),IF($U$3="第六场",IF(OR($H$35="",$H$35="请选择版本"),"",IF($H$35="打印版",IFERROR(VLOOKUP(216+(INT((ROW()-5)/9)*9+4+COLUMN()-5)*8-(8-$A9),结果导入!$DN:$DU,8,0),""),IF($H$35="导入版",IF($A9&amp;":"&amp;IFERROR(VLOOKUP(216+(INT((ROW()-5)/9)*9+4+COLUMN()-5)*8-(8-$A9),结果导入!$DN:$DU,8,0),"")=$A9&amp;":","",$A9&amp;":"&amp;VLOOKUP(216+(INT((ROW()-5)/9)*9+4+COLUMN()-5)*8-(8-$A9),结果导入!$DN:$DU,8,0))))),IF($U$3="第七场",IF(OR($H$35="",$H$35="请选择版本"),"",IF($H$35="打印版",IFERROR(VLOOKUP(216+(INT((ROW()-5)/9)*9+4+COLUMN()-5)*8-(8-$A9),结果导入!$EN:$EU,8,0),""),IF($H$35="导入版",IF($A9&amp;":"&amp;IFERROR(VLOOKUP(216+(INT((ROW()-5)/9)*9+4+COLUMN()-5)*8-(8-$A9),结果导入!$EN:$EU,8,0),"")=$A9&amp;":","",$A9&amp;":"&amp;VLOOKUP(216+(INT((ROW()-5)/9)*9+4+COLUMN()-5)*8-(8-$A9),结果导入!$EN:$EU,8,0))))),IF($U$3="第八场",IF(OR($H$35="",$H$35="请选择版本"),"",IF($H$35="打印版",IFERROR(VLOOKUP(216+(INT((ROW()-5)/9)*9+4+COLUMN()-5)*8-(8-$A9),结果导入!$FN:$FU,8,0),""),IF($H$35="导入版",IF($A9&amp;":"&amp;IFERROR(VLOOKUP(216+(INT((ROW()-5)/9)*9+4+COLUMN()-5)*8-(8-$A9),结果导入!$FN:$FU,8,0),"")=$A9&amp;":","",$A9&amp;":"&amp;VLOOKUP(216+(INT((ROW()-5)/9)*9+4+COLUMN()-5)*8-(8-$A9),结果导入!$FN:$FU,8,0))))),IF($U$3="第九场",IF(OR($H$35="",$H$35="请选择版本"),"",IF($H$35="打印版",IFERROR(VLOOKUP(216+(INT((ROW()-5)/9)*9+4+COLUMN()-5)*8-(8-$A9),结果导入!$GN:$GU,8,0),""),IF($H$35="导入版",IF($A9&amp;":"&amp;IFERROR(VLOOKUP(216+(INT((ROW()-5)/9)*9+4+COLUMN()-5)*8-(8-$A9),结果导入!$GN:$GU,8,0),"")=$A9&amp;":","",$A9&amp;":"&amp;VLOOKUP(216+(INT((ROW()-5)/9)*9+4+COLUMN()-5)*8-(8-$A9),结果导入!$GN:$GU,8,0)))))))))))))))</f>
        <v/>
      </c>
      <c r="C9" s="52" t="str">
        <f ca="1">IF($U$3="","",IF($U$3="第一场",IF(OR($H$35="",$H$35="请选择版本"),"",IF($H$35="打印版",IFERROR(VLOOKUP(216+(INT((ROW()-5)/9)*9+4+COLUMN()-5)*8-(8-$A9),选手操作!$Q:$R,2,0),""),IF($H$35="导入版",IF($A9&amp;":"&amp;IFERROR(VLOOKUP(216+(INT((ROW()-5)/9)*9+4+COLUMN()-5)*8-(8-$A9),选手操作!$Q:$R,2,0),"")=$A9&amp;":","",$A9&amp;":"&amp;VLOOKUP(216+(INT((ROW()-5)/9)*9+4+COLUMN()-5)*8-(8-$A9),选手操作!$Q:$R,2,0))))),IF($U$3="第二场",IF(OR($H$35="",$H$35="请选择版本"),"",IF($H$35="打印版",IFERROR(VLOOKUP(216+(INT((ROW()-5)/9)*9+4+COLUMN()-5)*8-(8-$A9),结果导入!$N:$U,8,0),""),IF($H$35="导入版",IF($A9&amp;":"&amp;IFERROR(VLOOKUP(216+(INT((ROW()-5)/9)*9+4+COLUMN()-5)*8-(8-$A9),结果导入!$N:$U,8,0),"")=$A9&amp;":","",$A9&amp;":"&amp;VLOOKUP(216+(INT((ROW()-5)/9)*9+4+COLUMN()-5)*8-(8-$A9),结果导入!$N:$U,8,0))))),IF($U$3="第三场",IF(OR($H$35="",$H$35="请选择版本"),"",IF($H$35="打印版",IFERROR(VLOOKUP(216+(INT((ROW()-5)/9)*9+4+COLUMN()-5)*8-(8-$A9),结果导入!$AN:$AU,8,0),""),IF($H$35="导入版",IF($A9&amp;":"&amp;IFERROR(VLOOKUP(216+(INT((ROW()-5)/9)*9+4+COLUMN()-5)*8-(8-$A9),结果导入!$AN:$AU,8,0),"")=$A9&amp;":","",$A9&amp;":"&amp;VLOOKUP(216+(INT((ROW()-5)/9)*9+4+COLUMN()-5)*8-(8-$A9),结果导入!$AN:$AU,8,0))))),IF($U$3="第四场",IF(OR($H$35="",$H$35="请选择版本"),"",IF($H$35="打印版",IFERROR(VLOOKUP(216+(INT((ROW()-5)/9)*9+4+COLUMN()-5)*8-(8-$A9),结果导入!$BN:$BU,8,0),""),IF($H$35="导入版",IF($A9&amp;":"&amp;IFERROR(VLOOKUP(216+(INT((ROW()-5)/9)*9+4+COLUMN()-5)*8-(8-$A9),结果导入!$BN:$BU,8,0),"")=$A9&amp;":","",$A9&amp;":"&amp;VLOOKUP(216+(INT((ROW()-5)/9)*9+4+COLUMN()-5)*8-(8-$A9),结果导入!$BN:$BU,8,0))))),IF($U$3="第五场",IF(OR($H$35="",$H$35="请选择版本"),"",IF($H$35="打印版",IFERROR(VLOOKUP(216+(INT((ROW()-5)/9)*9+4+COLUMN()-5)*8-(8-$A9),结果导入!$CN:$CU,8,0),""),IF($H$35="导入版",IF($A9&amp;":"&amp;IFERROR(VLOOKUP(216+(INT((ROW()-5)/9)*9+4+COLUMN()-5)*8-(8-$A9),结果导入!$CN:$CU,8,0),"")=$A9&amp;":","",$A9&amp;":"&amp;VLOOKUP(216+(INT((ROW()-5)/9)*9+4+COLUMN()-5)*8-(8-$A9),结果导入!$CN:$CU,8,0))))),IF($U$3="第六场",IF(OR($H$35="",$H$35="请选择版本"),"",IF($H$35="打印版",IFERROR(VLOOKUP(216+(INT((ROW()-5)/9)*9+4+COLUMN()-5)*8-(8-$A9),结果导入!$DN:$DU,8,0),""),IF($H$35="导入版",IF($A9&amp;":"&amp;IFERROR(VLOOKUP(216+(INT((ROW()-5)/9)*9+4+COLUMN()-5)*8-(8-$A9),结果导入!$DN:$DU,8,0),"")=$A9&amp;":","",$A9&amp;":"&amp;VLOOKUP(216+(INT((ROW()-5)/9)*9+4+COLUMN()-5)*8-(8-$A9),结果导入!$DN:$DU,8,0))))),IF($U$3="第七场",IF(OR($H$35="",$H$35="请选择版本"),"",IF($H$35="打印版",IFERROR(VLOOKUP(216+(INT((ROW()-5)/9)*9+4+COLUMN()-5)*8-(8-$A9),结果导入!$EN:$EU,8,0),""),IF($H$35="导入版",IF($A9&amp;":"&amp;IFERROR(VLOOKUP(216+(INT((ROW()-5)/9)*9+4+COLUMN()-5)*8-(8-$A9),结果导入!$EN:$EU,8,0),"")=$A9&amp;":","",$A9&amp;":"&amp;VLOOKUP(216+(INT((ROW()-5)/9)*9+4+COLUMN()-5)*8-(8-$A9),结果导入!$EN:$EU,8,0))))),IF($U$3="第八场",IF(OR($H$35="",$H$35="请选择版本"),"",IF($H$35="打印版",IFERROR(VLOOKUP(216+(INT((ROW()-5)/9)*9+4+COLUMN()-5)*8-(8-$A9),结果导入!$FN:$FU,8,0),""),IF($H$35="导入版",IF($A9&amp;":"&amp;IFERROR(VLOOKUP(216+(INT((ROW()-5)/9)*9+4+COLUMN()-5)*8-(8-$A9),结果导入!$FN:$FU,8,0),"")=$A9&amp;":","",$A9&amp;":"&amp;VLOOKUP(216+(INT((ROW()-5)/9)*9+4+COLUMN()-5)*8-(8-$A9),结果导入!$FN:$FU,8,0))))),IF($U$3="第九场",IF(OR($H$35="",$H$35="请选择版本"),"",IF($H$35="打印版",IFERROR(VLOOKUP(216+(INT((ROW()-5)/9)*9+4+COLUMN()-5)*8-(8-$A9),结果导入!$GN:$GU,8,0),""),IF($H$35="导入版",IF($A9&amp;":"&amp;IFERROR(VLOOKUP(216+(INT((ROW()-5)/9)*9+4+COLUMN()-5)*8-(8-$A9),结果导入!$GN:$GU,8,0),"")=$A9&amp;":","",$A9&amp;":"&amp;VLOOKUP(216+(INT((ROW()-5)/9)*9+4+COLUMN()-5)*8-(8-$A9),结果导入!$GN:$GU,8,0)))))))))))))))</f>
        <v/>
      </c>
      <c r="D9" s="52" t="str">
        <f ca="1">IF($U$3="","",IF($U$3="第一场",IF(OR($H$35="",$H$35="请选择版本"),"",IF($H$35="打印版",IFERROR(VLOOKUP(216+(INT((ROW()-5)/9)*9+4+COLUMN()-5)*8-(8-$A9),选手操作!$Q:$R,2,0),""),IF($H$35="导入版",IF($A9&amp;":"&amp;IFERROR(VLOOKUP(216+(INT((ROW()-5)/9)*9+4+COLUMN()-5)*8-(8-$A9),选手操作!$Q:$R,2,0),"")=$A9&amp;":","",$A9&amp;":"&amp;VLOOKUP(216+(INT((ROW()-5)/9)*9+4+COLUMN()-5)*8-(8-$A9),选手操作!$Q:$R,2,0))))),IF($U$3="第二场",IF(OR($H$35="",$H$35="请选择版本"),"",IF($H$35="打印版",IFERROR(VLOOKUP(216+(INT((ROW()-5)/9)*9+4+COLUMN()-5)*8-(8-$A9),结果导入!$N:$U,8,0),""),IF($H$35="导入版",IF($A9&amp;":"&amp;IFERROR(VLOOKUP(216+(INT((ROW()-5)/9)*9+4+COLUMN()-5)*8-(8-$A9),结果导入!$N:$U,8,0),"")=$A9&amp;":","",$A9&amp;":"&amp;VLOOKUP(216+(INT((ROW()-5)/9)*9+4+COLUMN()-5)*8-(8-$A9),结果导入!$N:$U,8,0))))),IF($U$3="第三场",IF(OR($H$35="",$H$35="请选择版本"),"",IF($H$35="打印版",IFERROR(VLOOKUP(216+(INT((ROW()-5)/9)*9+4+COLUMN()-5)*8-(8-$A9),结果导入!$AN:$AU,8,0),""),IF($H$35="导入版",IF($A9&amp;":"&amp;IFERROR(VLOOKUP(216+(INT((ROW()-5)/9)*9+4+COLUMN()-5)*8-(8-$A9),结果导入!$AN:$AU,8,0),"")=$A9&amp;":","",$A9&amp;":"&amp;VLOOKUP(216+(INT((ROW()-5)/9)*9+4+COLUMN()-5)*8-(8-$A9),结果导入!$AN:$AU,8,0))))),IF($U$3="第四场",IF(OR($H$35="",$H$35="请选择版本"),"",IF($H$35="打印版",IFERROR(VLOOKUP(216+(INT((ROW()-5)/9)*9+4+COLUMN()-5)*8-(8-$A9),结果导入!$BN:$BU,8,0),""),IF($H$35="导入版",IF($A9&amp;":"&amp;IFERROR(VLOOKUP(216+(INT((ROW()-5)/9)*9+4+COLUMN()-5)*8-(8-$A9),结果导入!$BN:$BU,8,0),"")=$A9&amp;":","",$A9&amp;":"&amp;VLOOKUP(216+(INT((ROW()-5)/9)*9+4+COLUMN()-5)*8-(8-$A9),结果导入!$BN:$BU,8,0))))),IF($U$3="第五场",IF(OR($H$35="",$H$35="请选择版本"),"",IF($H$35="打印版",IFERROR(VLOOKUP(216+(INT((ROW()-5)/9)*9+4+COLUMN()-5)*8-(8-$A9),结果导入!$CN:$CU,8,0),""),IF($H$35="导入版",IF($A9&amp;":"&amp;IFERROR(VLOOKUP(216+(INT((ROW()-5)/9)*9+4+COLUMN()-5)*8-(8-$A9),结果导入!$CN:$CU,8,0),"")=$A9&amp;":","",$A9&amp;":"&amp;VLOOKUP(216+(INT((ROW()-5)/9)*9+4+COLUMN()-5)*8-(8-$A9),结果导入!$CN:$CU,8,0))))),IF($U$3="第六场",IF(OR($H$35="",$H$35="请选择版本"),"",IF($H$35="打印版",IFERROR(VLOOKUP(216+(INT((ROW()-5)/9)*9+4+COLUMN()-5)*8-(8-$A9),结果导入!$DN:$DU,8,0),""),IF($H$35="导入版",IF($A9&amp;":"&amp;IFERROR(VLOOKUP(216+(INT((ROW()-5)/9)*9+4+COLUMN()-5)*8-(8-$A9),结果导入!$DN:$DU,8,0),"")=$A9&amp;":","",$A9&amp;":"&amp;VLOOKUP(216+(INT((ROW()-5)/9)*9+4+COLUMN()-5)*8-(8-$A9),结果导入!$DN:$DU,8,0))))),IF($U$3="第七场",IF(OR($H$35="",$H$35="请选择版本"),"",IF($H$35="打印版",IFERROR(VLOOKUP(216+(INT((ROW()-5)/9)*9+4+COLUMN()-5)*8-(8-$A9),结果导入!$EN:$EU,8,0),""),IF($H$35="导入版",IF($A9&amp;":"&amp;IFERROR(VLOOKUP(216+(INT((ROW()-5)/9)*9+4+COLUMN()-5)*8-(8-$A9),结果导入!$EN:$EU,8,0),"")=$A9&amp;":","",$A9&amp;":"&amp;VLOOKUP(216+(INT((ROW()-5)/9)*9+4+COLUMN()-5)*8-(8-$A9),结果导入!$EN:$EU,8,0))))),IF($U$3="第八场",IF(OR($H$35="",$H$35="请选择版本"),"",IF($H$35="打印版",IFERROR(VLOOKUP(216+(INT((ROW()-5)/9)*9+4+COLUMN()-5)*8-(8-$A9),结果导入!$FN:$FU,8,0),""),IF($H$35="导入版",IF($A9&amp;":"&amp;IFERROR(VLOOKUP(216+(INT((ROW()-5)/9)*9+4+COLUMN()-5)*8-(8-$A9),结果导入!$FN:$FU,8,0),"")=$A9&amp;":","",$A9&amp;":"&amp;VLOOKUP(216+(INT((ROW()-5)/9)*9+4+COLUMN()-5)*8-(8-$A9),结果导入!$FN:$FU,8,0))))),IF($U$3="第九场",IF(OR($H$35="",$H$35="请选择版本"),"",IF($H$35="打印版",IFERROR(VLOOKUP(216+(INT((ROW()-5)/9)*9+4+COLUMN()-5)*8-(8-$A9),结果导入!$GN:$GU,8,0),""),IF($H$35="导入版",IF($A9&amp;":"&amp;IFERROR(VLOOKUP(216+(INT((ROW()-5)/9)*9+4+COLUMN()-5)*8-(8-$A9),结果导入!$GN:$GU,8,0),"")=$A9&amp;":","",$A9&amp;":"&amp;VLOOKUP(216+(INT((ROW()-5)/9)*9+4+COLUMN()-5)*8-(8-$A9),结果导入!$GN:$GU,8,0)))))))))))))))</f>
        <v/>
      </c>
      <c r="E9" s="52" t="str">
        <f ca="1">IF($U$3="","",IF($U$3="第一场",IF(OR($H$35="",$H$35="请选择版本"),"",IF($H$35="打印版",IFERROR(VLOOKUP(216+(INT((ROW()-5)/9)*9+4+COLUMN()-5)*8-(8-$A9),选手操作!$Q:$R,2,0),""),IF($H$35="导入版",IF($A9&amp;":"&amp;IFERROR(VLOOKUP(216+(INT((ROW()-5)/9)*9+4+COLUMN()-5)*8-(8-$A9),选手操作!$Q:$R,2,0),"")=$A9&amp;":","",$A9&amp;":"&amp;VLOOKUP(216+(INT((ROW()-5)/9)*9+4+COLUMN()-5)*8-(8-$A9),选手操作!$Q:$R,2,0))))),IF($U$3="第二场",IF(OR($H$35="",$H$35="请选择版本"),"",IF($H$35="打印版",IFERROR(VLOOKUP(216+(INT((ROW()-5)/9)*9+4+COLUMN()-5)*8-(8-$A9),结果导入!$N:$U,8,0),""),IF($H$35="导入版",IF($A9&amp;":"&amp;IFERROR(VLOOKUP(216+(INT((ROW()-5)/9)*9+4+COLUMN()-5)*8-(8-$A9),结果导入!$N:$U,8,0),"")=$A9&amp;":","",$A9&amp;":"&amp;VLOOKUP(216+(INT((ROW()-5)/9)*9+4+COLUMN()-5)*8-(8-$A9),结果导入!$N:$U,8,0))))),IF($U$3="第三场",IF(OR($H$35="",$H$35="请选择版本"),"",IF($H$35="打印版",IFERROR(VLOOKUP(216+(INT((ROW()-5)/9)*9+4+COLUMN()-5)*8-(8-$A9),结果导入!$AN:$AU,8,0),""),IF($H$35="导入版",IF($A9&amp;":"&amp;IFERROR(VLOOKUP(216+(INT((ROW()-5)/9)*9+4+COLUMN()-5)*8-(8-$A9),结果导入!$AN:$AU,8,0),"")=$A9&amp;":","",$A9&amp;":"&amp;VLOOKUP(216+(INT((ROW()-5)/9)*9+4+COLUMN()-5)*8-(8-$A9),结果导入!$AN:$AU,8,0))))),IF($U$3="第四场",IF(OR($H$35="",$H$35="请选择版本"),"",IF($H$35="打印版",IFERROR(VLOOKUP(216+(INT((ROW()-5)/9)*9+4+COLUMN()-5)*8-(8-$A9),结果导入!$BN:$BU,8,0),""),IF($H$35="导入版",IF($A9&amp;":"&amp;IFERROR(VLOOKUP(216+(INT((ROW()-5)/9)*9+4+COLUMN()-5)*8-(8-$A9),结果导入!$BN:$BU,8,0),"")=$A9&amp;":","",$A9&amp;":"&amp;VLOOKUP(216+(INT((ROW()-5)/9)*9+4+COLUMN()-5)*8-(8-$A9),结果导入!$BN:$BU,8,0))))),IF($U$3="第五场",IF(OR($H$35="",$H$35="请选择版本"),"",IF($H$35="打印版",IFERROR(VLOOKUP(216+(INT((ROW()-5)/9)*9+4+COLUMN()-5)*8-(8-$A9),结果导入!$CN:$CU,8,0),""),IF($H$35="导入版",IF($A9&amp;":"&amp;IFERROR(VLOOKUP(216+(INT((ROW()-5)/9)*9+4+COLUMN()-5)*8-(8-$A9),结果导入!$CN:$CU,8,0),"")=$A9&amp;":","",$A9&amp;":"&amp;VLOOKUP(216+(INT((ROW()-5)/9)*9+4+COLUMN()-5)*8-(8-$A9),结果导入!$CN:$CU,8,0))))),IF($U$3="第六场",IF(OR($H$35="",$H$35="请选择版本"),"",IF($H$35="打印版",IFERROR(VLOOKUP(216+(INT((ROW()-5)/9)*9+4+COLUMN()-5)*8-(8-$A9),结果导入!$DN:$DU,8,0),""),IF($H$35="导入版",IF($A9&amp;":"&amp;IFERROR(VLOOKUP(216+(INT((ROW()-5)/9)*9+4+COLUMN()-5)*8-(8-$A9),结果导入!$DN:$DU,8,0),"")=$A9&amp;":","",$A9&amp;":"&amp;VLOOKUP(216+(INT((ROW()-5)/9)*9+4+COLUMN()-5)*8-(8-$A9),结果导入!$DN:$DU,8,0))))),IF($U$3="第七场",IF(OR($H$35="",$H$35="请选择版本"),"",IF($H$35="打印版",IFERROR(VLOOKUP(216+(INT((ROW()-5)/9)*9+4+COLUMN()-5)*8-(8-$A9),结果导入!$EN:$EU,8,0),""),IF($H$35="导入版",IF($A9&amp;":"&amp;IFERROR(VLOOKUP(216+(INT((ROW()-5)/9)*9+4+COLUMN()-5)*8-(8-$A9),结果导入!$EN:$EU,8,0),"")=$A9&amp;":","",$A9&amp;":"&amp;VLOOKUP(216+(INT((ROW()-5)/9)*9+4+COLUMN()-5)*8-(8-$A9),结果导入!$EN:$EU,8,0))))),IF($U$3="第八场",IF(OR($H$35="",$H$35="请选择版本"),"",IF($H$35="打印版",IFERROR(VLOOKUP(216+(INT((ROW()-5)/9)*9+4+COLUMN()-5)*8-(8-$A9),结果导入!$FN:$FU,8,0),""),IF($H$35="导入版",IF($A9&amp;":"&amp;IFERROR(VLOOKUP(216+(INT((ROW()-5)/9)*9+4+COLUMN()-5)*8-(8-$A9),结果导入!$FN:$FU,8,0),"")=$A9&amp;":","",$A9&amp;":"&amp;VLOOKUP(216+(INT((ROW()-5)/9)*9+4+COLUMN()-5)*8-(8-$A9),结果导入!$FN:$FU,8,0))))),IF($U$3="第九场",IF(OR($H$35="",$H$35="请选择版本"),"",IF($H$35="打印版",IFERROR(VLOOKUP(216+(INT((ROW()-5)/9)*9+4+COLUMN()-5)*8-(8-$A9),结果导入!$GN:$GU,8,0),""),IF($H$35="导入版",IF($A9&amp;":"&amp;IFERROR(VLOOKUP(216+(INT((ROW()-5)/9)*9+4+COLUMN()-5)*8-(8-$A9),结果导入!$GN:$GU,8,0),"")=$A9&amp;":","",$A9&amp;":"&amp;VLOOKUP(216+(INT((ROW()-5)/9)*9+4+COLUMN()-5)*8-(8-$A9),结果导入!$GN:$GU,8,0)))))))))))))))</f>
        <v/>
      </c>
      <c r="F9" s="52" t="str">
        <f ca="1">IF($U$3="","",IF($U$3="第一场",IF(OR($H$35="",$H$35="请选择版本"),"",IF($H$35="打印版",IFERROR(VLOOKUP(216+(INT((ROW()-5)/9)*9+4+COLUMN()-5)*8-(8-$A9),选手操作!$Q:$R,2,0),""),IF($H$35="导入版",IF($A9&amp;":"&amp;IFERROR(VLOOKUP(216+(INT((ROW()-5)/9)*9+4+COLUMN()-5)*8-(8-$A9),选手操作!$Q:$R,2,0),"")=$A9&amp;":","",$A9&amp;":"&amp;VLOOKUP(216+(INT((ROW()-5)/9)*9+4+COLUMN()-5)*8-(8-$A9),选手操作!$Q:$R,2,0))))),IF($U$3="第二场",IF(OR($H$35="",$H$35="请选择版本"),"",IF($H$35="打印版",IFERROR(VLOOKUP(216+(INT((ROW()-5)/9)*9+4+COLUMN()-5)*8-(8-$A9),结果导入!$N:$U,8,0),""),IF($H$35="导入版",IF($A9&amp;":"&amp;IFERROR(VLOOKUP(216+(INT((ROW()-5)/9)*9+4+COLUMN()-5)*8-(8-$A9),结果导入!$N:$U,8,0),"")=$A9&amp;":","",$A9&amp;":"&amp;VLOOKUP(216+(INT((ROW()-5)/9)*9+4+COLUMN()-5)*8-(8-$A9),结果导入!$N:$U,8,0))))),IF($U$3="第三场",IF(OR($H$35="",$H$35="请选择版本"),"",IF($H$35="打印版",IFERROR(VLOOKUP(216+(INT((ROW()-5)/9)*9+4+COLUMN()-5)*8-(8-$A9),结果导入!$AN:$AU,8,0),""),IF($H$35="导入版",IF($A9&amp;":"&amp;IFERROR(VLOOKUP(216+(INT((ROW()-5)/9)*9+4+COLUMN()-5)*8-(8-$A9),结果导入!$AN:$AU,8,0),"")=$A9&amp;":","",$A9&amp;":"&amp;VLOOKUP(216+(INT((ROW()-5)/9)*9+4+COLUMN()-5)*8-(8-$A9),结果导入!$AN:$AU,8,0))))),IF($U$3="第四场",IF(OR($H$35="",$H$35="请选择版本"),"",IF($H$35="打印版",IFERROR(VLOOKUP(216+(INT((ROW()-5)/9)*9+4+COLUMN()-5)*8-(8-$A9),结果导入!$BN:$BU,8,0),""),IF($H$35="导入版",IF($A9&amp;":"&amp;IFERROR(VLOOKUP(216+(INT((ROW()-5)/9)*9+4+COLUMN()-5)*8-(8-$A9),结果导入!$BN:$BU,8,0),"")=$A9&amp;":","",$A9&amp;":"&amp;VLOOKUP(216+(INT((ROW()-5)/9)*9+4+COLUMN()-5)*8-(8-$A9),结果导入!$BN:$BU,8,0))))),IF($U$3="第五场",IF(OR($H$35="",$H$35="请选择版本"),"",IF($H$35="打印版",IFERROR(VLOOKUP(216+(INT((ROW()-5)/9)*9+4+COLUMN()-5)*8-(8-$A9),结果导入!$CN:$CU,8,0),""),IF($H$35="导入版",IF($A9&amp;":"&amp;IFERROR(VLOOKUP(216+(INT((ROW()-5)/9)*9+4+COLUMN()-5)*8-(8-$A9),结果导入!$CN:$CU,8,0),"")=$A9&amp;":","",$A9&amp;":"&amp;VLOOKUP(216+(INT((ROW()-5)/9)*9+4+COLUMN()-5)*8-(8-$A9),结果导入!$CN:$CU,8,0))))),IF($U$3="第六场",IF(OR($H$35="",$H$35="请选择版本"),"",IF($H$35="打印版",IFERROR(VLOOKUP(216+(INT((ROW()-5)/9)*9+4+COLUMN()-5)*8-(8-$A9),结果导入!$DN:$DU,8,0),""),IF($H$35="导入版",IF($A9&amp;":"&amp;IFERROR(VLOOKUP(216+(INT((ROW()-5)/9)*9+4+COLUMN()-5)*8-(8-$A9),结果导入!$DN:$DU,8,0),"")=$A9&amp;":","",$A9&amp;":"&amp;VLOOKUP(216+(INT((ROW()-5)/9)*9+4+COLUMN()-5)*8-(8-$A9),结果导入!$DN:$DU,8,0))))),IF($U$3="第七场",IF(OR($H$35="",$H$35="请选择版本"),"",IF($H$35="打印版",IFERROR(VLOOKUP(216+(INT((ROW()-5)/9)*9+4+COLUMN()-5)*8-(8-$A9),结果导入!$EN:$EU,8,0),""),IF($H$35="导入版",IF($A9&amp;":"&amp;IFERROR(VLOOKUP(216+(INT((ROW()-5)/9)*9+4+COLUMN()-5)*8-(8-$A9),结果导入!$EN:$EU,8,0),"")=$A9&amp;":","",$A9&amp;":"&amp;VLOOKUP(216+(INT((ROW()-5)/9)*9+4+COLUMN()-5)*8-(8-$A9),结果导入!$EN:$EU,8,0))))),IF($U$3="第八场",IF(OR($H$35="",$H$35="请选择版本"),"",IF($H$35="打印版",IFERROR(VLOOKUP(216+(INT((ROW()-5)/9)*9+4+COLUMN()-5)*8-(8-$A9),结果导入!$FN:$FU,8,0),""),IF($H$35="导入版",IF($A9&amp;":"&amp;IFERROR(VLOOKUP(216+(INT((ROW()-5)/9)*9+4+COLUMN()-5)*8-(8-$A9),结果导入!$FN:$FU,8,0),"")=$A9&amp;":","",$A9&amp;":"&amp;VLOOKUP(216+(INT((ROW()-5)/9)*9+4+COLUMN()-5)*8-(8-$A9),结果导入!$FN:$FU,8,0))))),IF($U$3="第九场",IF(OR($H$35="",$H$35="请选择版本"),"",IF($H$35="打印版",IFERROR(VLOOKUP(216+(INT((ROW()-5)/9)*9+4+COLUMN()-5)*8-(8-$A9),结果导入!$GN:$GU,8,0),""),IF($H$35="导入版",IF($A9&amp;":"&amp;IFERROR(VLOOKUP(216+(INT((ROW()-5)/9)*9+4+COLUMN()-5)*8-(8-$A9),结果导入!$GN:$GU,8,0),"")=$A9&amp;":","",$A9&amp;":"&amp;VLOOKUP(216+(INT((ROW()-5)/9)*9+4+COLUMN()-5)*8-(8-$A9),结果导入!$GN:$GU,8,0)))))))))))))))</f>
        <v/>
      </c>
      <c r="G9" s="52" t="str">
        <f ca="1">IF($U$3="","",IF($U$3="第一场",IF(OR($H$35="",$H$35="请选择版本"),"",IF($H$35="打印版",IFERROR(VLOOKUP(216+(INT((ROW()-5)/9)*9+4+COLUMN()-5)*8-(8-$A9),选手操作!$Q:$R,2,0),""),IF($H$35="导入版",IF($A9&amp;":"&amp;IFERROR(VLOOKUP(216+(INT((ROW()-5)/9)*9+4+COLUMN()-5)*8-(8-$A9),选手操作!$Q:$R,2,0),"")=$A9&amp;":","",$A9&amp;":"&amp;VLOOKUP(216+(INT((ROW()-5)/9)*9+4+COLUMN()-5)*8-(8-$A9),选手操作!$Q:$R,2,0))))),IF($U$3="第二场",IF(OR($H$35="",$H$35="请选择版本"),"",IF($H$35="打印版",IFERROR(VLOOKUP(216+(INT((ROW()-5)/9)*9+4+COLUMN()-5)*8-(8-$A9),结果导入!$N:$U,8,0),""),IF($H$35="导入版",IF($A9&amp;":"&amp;IFERROR(VLOOKUP(216+(INT((ROW()-5)/9)*9+4+COLUMN()-5)*8-(8-$A9),结果导入!$N:$U,8,0),"")=$A9&amp;":","",$A9&amp;":"&amp;VLOOKUP(216+(INT((ROW()-5)/9)*9+4+COLUMN()-5)*8-(8-$A9),结果导入!$N:$U,8,0))))),IF($U$3="第三场",IF(OR($H$35="",$H$35="请选择版本"),"",IF($H$35="打印版",IFERROR(VLOOKUP(216+(INT((ROW()-5)/9)*9+4+COLUMN()-5)*8-(8-$A9),结果导入!$AN:$AU,8,0),""),IF($H$35="导入版",IF($A9&amp;":"&amp;IFERROR(VLOOKUP(216+(INT((ROW()-5)/9)*9+4+COLUMN()-5)*8-(8-$A9),结果导入!$AN:$AU,8,0),"")=$A9&amp;":","",$A9&amp;":"&amp;VLOOKUP(216+(INT((ROW()-5)/9)*9+4+COLUMN()-5)*8-(8-$A9),结果导入!$AN:$AU,8,0))))),IF($U$3="第四场",IF(OR($H$35="",$H$35="请选择版本"),"",IF($H$35="打印版",IFERROR(VLOOKUP(216+(INT((ROW()-5)/9)*9+4+COLUMN()-5)*8-(8-$A9),结果导入!$BN:$BU,8,0),""),IF($H$35="导入版",IF($A9&amp;":"&amp;IFERROR(VLOOKUP(216+(INT((ROW()-5)/9)*9+4+COLUMN()-5)*8-(8-$A9),结果导入!$BN:$BU,8,0),"")=$A9&amp;":","",$A9&amp;":"&amp;VLOOKUP(216+(INT((ROW()-5)/9)*9+4+COLUMN()-5)*8-(8-$A9),结果导入!$BN:$BU,8,0))))),IF($U$3="第五场",IF(OR($H$35="",$H$35="请选择版本"),"",IF($H$35="打印版",IFERROR(VLOOKUP(216+(INT((ROW()-5)/9)*9+4+COLUMN()-5)*8-(8-$A9),结果导入!$CN:$CU,8,0),""),IF($H$35="导入版",IF($A9&amp;":"&amp;IFERROR(VLOOKUP(216+(INT((ROW()-5)/9)*9+4+COLUMN()-5)*8-(8-$A9),结果导入!$CN:$CU,8,0),"")=$A9&amp;":","",$A9&amp;":"&amp;VLOOKUP(216+(INT((ROW()-5)/9)*9+4+COLUMN()-5)*8-(8-$A9),结果导入!$CN:$CU,8,0))))),IF($U$3="第六场",IF(OR($H$35="",$H$35="请选择版本"),"",IF($H$35="打印版",IFERROR(VLOOKUP(216+(INT((ROW()-5)/9)*9+4+COLUMN()-5)*8-(8-$A9),结果导入!$DN:$DU,8,0),""),IF($H$35="导入版",IF($A9&amp;":"&amp;IFERROR(VLOOKUP(216+(INT((ROW()-5)/9)*9+4+COLUMN()-5)*8-(8-$A9),结果导入!$DN:$DU,8,0),"")=$A9&amp;":","",$A9&amp;":"&amp;VLOOKUP(216+(INT((ROW()-5)/9)*9+4+COLUMN()-5)*8-(8-$A9),结果导入!$DN:$DU,8,0))))),IF($U$3="第七场",IF(OR($H$35="",$H$35="请选择版本"),"",IF($H$35="打印版",IFERROR(VLOOKUP(216+(INT((ROW()-5)/9)*9+4+COLUMN()-5)*8-(8-$A9),结果导入!$EN:$EU,8,0),""),IF($H$35="导入版",IF($A9&amp;":"&amp;IFERROR(VLOOKUP(216+(INT((ROW()-5)/9)*9+4+COLUMN()-5)*8-(8-$A9),结果导入!$EN:$EU,8,0),"")=$A9&amp;":","",$A9&amp;":"&amp;VLOOKUP(216+(INT((ROW()-5)/9)*9+4+COLUMN()-5)*8-(8-$A9),结果导入!$EN:$EU,8,0))))),IF($U$3="第八场",IF(OR($H$35="",$H$35="请选择版本"),"",IF($H$35="打印版",IFERROR(VLOOKUP(216+(INT((ROW()-5)/9)*9+4+COLUMN()-5)*8-(8-$A9),结果导入!$FN:$FU,8,0),""),IF($H$35="导入版",IF($A9&amp;":"&amp;IFERROR(VLOOKUP(216+(INT((ROW()-5)/9)*9+4+COLUMN()-5)*8-(8-$A9),结果导入!$FN:$FU,8,0),"")=$A9&amp;":","",$A9&amp;":"&amp;VLOOKUP(216+(INT((ROW()-5)/9)*9+4+COLUMN()-5)*8-(8-$A9),结果导入!$FN:$FU,8,0))))),IF($U$3="第九场",IF(OR($H$35="",$H$35="请选择版本"),"",IF($H$35="打印版",IFERROR(VLOOKUP(216+(INT((ROW()-5)/9)*9+4+COLUMN()-5)*8-(8-$A9),结果导入!$GN:$GU,8,0),""),IF($H$35="导入版",IF($A9&amp;":"&amp;IFERROR(VLOOKUP(216+(INT((ROW()-5)/9)*9+4+COLUMN()-5)*8-(8-$A9),结果导入!$GN:$GU,8,0),"")=$A9&amp;":","",$A9&amp;":"&amp;VLOOKUP(216+(INT((ROW()-5)/9)*9+4+COLUMN()-5)*8-(8-$A9),结果导入!$GN:$GU,8,0)))))))))))))))</f>
        <v/>
      </c>
      <c r="H9" s="52" t="str">
        <f ca="1">IF($U$3="","",IF($U$3="第一场",IF(OR($H$35="",$H$35="请选择版本"),"",IF($H$35="打印版",IFERROR(VLOOKUP(216+(INT((ROW()-5)/9)*9+4+COLUMN()-5)*8-(8-$A9),选手操作!$Q:$R,2,0),""),IF($H$35="导入版",IF($A9&amp;":"&amp;IFERROR(VLOOKUP(216+(INT((ROW()-5)/9)*9+4+COLUMN()-5)*8-(8-$A9),选手操作!$Q:$R,2,0),"")=$A9&amp;":","",$A9&amp;":"&amp;VLOOKUP(216+(INT((ROW()-5)/9)*9+4+COLUMN()-5)*8-(8-$A9),选手操作!$Q:$R,2,0))))),IF($U$3="第二场",IF(OR($H$35="",$H$35="请选择版本"),"",IF($H$35="打印版",IFERROR(VLOOKUP(216+(INT((ROW()-5)/9)*9+4+COLUMN()-5)*8-(8-$A9),结果导入!$N:$U,8,0),""),IF($H$35="导入版",IF($A9&amp;":"&amp;IFERROR(VLOOKUP(216+(INT((ROW()-5)/9)*9+4+COLUMN()-5)*8-(8-$A9),结果导入!$N:$U,8,0),"")=$A9&amp;":","",$A9&amp;":"&amp;VLOOKUP(216+(INT((ROW()-5)/9)*9+4+COLUMN()-5)*8-(8-$A9),结果导入!$N:$U,8,0))))),IF($U$3="第三场",IF(OR($H$35="",$H$35="请选择版本"),"",IF($H$35="打印版",IFERROR(VLOOKUP(216+(INT((ROW()-5)/9)*9+4+COLUMN()-5)*8-(8-$A9),结果导入!$AN:$AU,8,0),""),IF($H$35="导入版",IF($A9&amp;":"&amp;IFERROR(VLOOKUP(216+(INT((ROW()-5)/9)*9+4+COLUMN()-5)*8-(8-$A9),结果导入!$AN:$AU,8,0),"")=$A9&amp;":","",$A9&amp;":"&amp;VLOOKUP(216+(INT((ROW()-5)/9)*9+4+COLUMN()-5)*8-(8-$A9),结果导入!$AN:$AU,8,0))))),IF($U$3="第四场",IF(OR($H$35="",$H$35="请选择版本"),"",IF($H$35="打印版",IFERROR(VLOOKUP(216+(INT((ROW()-5)/9)*9+4+COLUMN()-5)*8-(8-$A9),结果导入!$BN:$BU,8,0),""),IF($H$35="导入版",IF($A9&amp;":"&amp;IFERROR(VLOOKUP(216+(INT((ROW()-5)/9)*9+4+COLUMN()-5)*8-(8-$A9),结果导入!$BN:$BU,8,0),"")=$A9&amp;":","",$A9&amp;":"&amp;VLOOKUP(216+(INT((ROW()-5)/9)*9+4+COLUMN()-5)*8-(8-$A9),结果导入!$BN:$BU,8,0))))),IF($U$3="第五场",IF(OR($H$35="",$H$35="请选择版本"),"",IF($H$35="打印版",IFERROR(VLOOKUP(216+(INT((ROW()-5)/9)*9+4+COLUMN()-5)*8-(8-$A9),结果导入!$CN:$CU,8,0),""),IF($H$35="导入版",IF($A9&amp;":"&amp;IFERROR(VLOOKUP(216+(INT((ROW()-5)/9)*9+4+COLUMN()-5)*8-(8-$A9),结果导入!$CN:$CU,8,0),"")=$A9&amp;":","",$A9&amp;":"&amp;VLOOKUP(216+(INT((ROW()-5)/9)*9+4+COLUMN()-5)*8-(8-$A9),结果导入!$CN:$CU,8,0))))),IF($U$3="第六场",IF(OR($H$35="",$H$35="请选择版本"),"",IF($H$35="打印版",IFERROR(VLOOKUP(216+(INT((ROW()-5)/9)*9+4+COLUMN()-5)*8-(8-$A9),结果导入!$DN:$DU,8,0),""),IF($H$35="导入版",IF($A9&amp;":"&amp;IFERROR(VLOOKUP(216+(INT((ROW()-5)/9)*9+4+COLUMN()-5)*8-(8-$A9),结果导入!$DN:$DU,8,0),"")=$A9&amp;":","",$A9&amp;":"&amp;VLOOKUP(216+(INT((ROW()-5)/9)*9+4+COLUMN()-5)*8-(8-$A9),结果导入!$DN:$DU,8,0))))),IF($U$3="第七场",IF(OR($H$35="",$H$35="请选择版本"),"",IF($H$35="打印版",IFERROR(VLOOKUP(216+(INT((ROW()-5)/9)*9+4+COLUMN()-5)*8-(8-$A9),结果导入!$EN:$EU,8,0),""),IF($H$35="导入版",IF($A9&amp;":"&amp;IFERROR(VLOOKUP(216+(INT((ROW()-5)/9)*9+4+COLUMN()-5)*8-(8-$A9),结果导入!$EN:$EU,8,0),"")=$A9&amp;":","",$A9&amp;":"&amp;VLOOKUP(216+(INT((ROW()-5)/9)*9+4+COLUMN()-5)*8-(8-$A9),结果导入!$EN:$EU,8,0))))),IF($U$3="第八场",IF(OR($H$35="",$H$35="请选择版本"),"",IF($H$35="打印版",IFERROR(VLOOKUP(216+(INT((ROW()-5)/9)*9+4+COLUMN()-5)*8-(8-$A9),结果导入!$FN:$FU,8,0),""),IF($H$35="导入版",IF($A9&amp;":"&amp;IFERROR(VLOOKUP(216+(INT((ROW()-5)/9)*9+4+COLUMN()-5)*8-(8-$A9),结果导入!$FN:$FU,8,0),"")=$A9&amp;":","",$A9&amp;":"&amp;VLOOKUP(216+(INT((ROW()-5)/9)*9+4+COLUMN()-5)*8-(8-$A9),结果导入!$FN:$FU,8,0))))),IF($U$3="第九场",IF(OR($H$35="",$H$35="请选择版本"),"",IF($H$35="打印版",IFERROR(VLOOKUP(216+(INT((ROW()-5)/9)*9+4+COLUMN()-5)*8-(8-$A9),结果导入!$GN:$GU,8,0),""),IF($H$35="导入版",IF($A9&amp;":"&amp;IFERROR(VLOOKUP(216+(INT((ROW()-5)/9)*9+4+COLUMN()-5)*8-(8-$A9),结果导入!$GN:$GU,8,0),"")=$A9&amp;":","",$A9&amp;":"&amp;VLOOKUP(216+(INT((ROW()-5)/9)*9+4+COLUMN()-5)*8-(8-$A9),结果导入!$GN:$GU,8,0)))))))))))))))</f>
        <v/>
      </c>
      <c r="I9" s="52" t="str">
        <f ca="1">IF($U$3="","",IF($U$3="第一场",IF(OR($H$35="",$H$35="请选择版本"),"",IF($H$35="打印版",IFERROR(VLOOKUP(216+(INT((ROW()-5)/9)*9+4+COLUMN()-5)*8-(8-$A9),选手操作!$Q:$R,2,0),""),IF($H$35="导入版",IF($A9&amp;":"&amp;IFERROR(VLOOKUP(216+(INT((ROW()-5)/9)*9+4+COLUMN()-5)*8-(8-$A9),选手操作!$Q:$R,2,0),"")=$A9&amp;":","",$A9&amp;":"&amp;VLOOKUP(216+(INT((ROW()-5)/9)*9+4+COLUMN()-5)*8-(8-$A9),选手操作!$Q:$R,2,0))))),IF($U$3="第二场",IF(OR($H$35="",$H$35="请选择版本"),"",IF($H$35="打印版",IFERROR(VLOOKUP(216+(INT((ROW()-5)/9)*9+4+COLUMN()-5)*8-(8-$A9),结果导入!$N:$U,8,0),""),IF($H$35="导入版",IF($A9&amp;":"&amp;IFERROR(VLOOKUP(216+(INT((ROW()-5)/9)*9+4+COLUMN()-5)*8-(8-$A9),结果导入!$N:$U,8,0),"")=$A9&amp;":","",$A9&amp;":"&amp;VLOOKUP(216+(INT((ROW()-5)/9)*9+4+COLUMN()-5)*8-(8-$A9),结果导入!$N:$U,8,0))))),IF($U$3="第三场",IF(OR($H$35="",$H$35="请选择版本"),"",IF($H$35="打印版",IFERROR(VLOOKUP(216+(INT((ROW()-5)/9)*9+4+COLUMN()-5)*8-(8-$A9),结果导入!$AN:$AU,8,0),""),IF($H$35="导入版",IF($A9&amp;":"&amp;IFERROR(VLOOKUP(216+(INT((ROW()-5)/9)*9+4+COLUMN()-5)*8-(8-$A9),结果导入!$AN:$AU,8,0),"")=$A9&amp;":","",$A9&amp;":"&amp;VLOOKUP(216+(INT((ROW()-5)/9)*9+4+COLUMN()-5)*8-(8-$A9),结果导入!$AN:$AU,8,0))))),IF($U$3="第四场",IF(OR($H$35="",$H$35="请选择版本"),"",IF($H$35="打印版",IFERROR(VLOOKUP(216+(INT((ROW()-5)/9)*9+4+COLUMN()-5)*8-(8-$A9),结果导入!$BN:$BU,8,0),""),IF($H$35="导入版",IF($A9&amp;":"&amp;IFERROR(VLOOKUP(216+(INT((ROW()-5)/9)*9+4+COLUMN()-5)*8-(8-$A9),结果导入!$BN:$BU,8,0),"")=$A9&amp;":","",$A9&amp;":"&amp;VLOOKUP(216+(INT((ROW()-5)/9)*9+4+COLUMN()-5)*8-(8-$A9),结果导入!$BN:$BU,8,0))))),IF($U$3="第五场",IF(OR($H$35="",$H$35="请选择版本"),"",IF($H$35="打印版",IFERROR(VLOOKUP(216+(INT((ROW()-5)/9)*9+4+COLUMN()-5)*8-(8-$A9),结果导入!$CN:$CU,8,0),""),IF($H$35="导入版",IF($A9&amp;":"&amp;IFERROR(VLOOKUP(216+(INT((ROW()-5)/9)*9+4+COLUMN()-5)*8-(8-$A9),结果导入!$CN:$CU,8,0),"")=$A9&amp;":","",$A9&amp;":"&amp;VLOOKUP(216+(INT((ROW()-5)/9)*9+4+COLUMN()-5)*8-(8-$A9),结果导入!$CN:$CU,8,0))))),IF($U$3="第六场",IF(OR($H$35="",$H$35="请选择版本"),"",IF($H$35="打印版",IFERROR(VLOOKUP(216+(INT((ROW()-5)/9)*9+4+COLUMN()-5)*8-(8-$A9),结果导入!$DN:$DU,8,0),""),IF($H$35="导入版",IF($A9&amp;":"&amp;IFERROR(VLOOKUP(216+(INT((ROW()-5)/9)*9+4+COLUMN()-5)*8-(8-$A9),结果导入!$DN:$DU,8,0),"")=$A9&amp;":","",$A9&amp;":"&amp;VLOOKUP(216+(INT((ROW()-5)/9)*9+4+COLUMN()-5)*8-(8-$A9),结果导入!$DN:$DU,8,0))))),IF($U$3="第七场",IF(OR($H$35="",$H$35="请选择版本"),"",IF($H$35="打印版",IFERROR(VLOOKUP(216+(INT((ROW()-5)/9)*9+4+COLUMN()-5)*8-(8-$A9),结果导入!$EN:$EU,8,0),""),IF($H$35="导入版",IF($A9&amp;":"&amp;IFERROR(VLOOKUP(216+(INT((ROW()-5)/9)*9+4+COLUMN()-5)*8-(8-$A9),结果导入!$EN:$EU,8,0),"")=$A9&amp;":","",$A9&amp;":"&amp;VLOOKUP(216+(INT((ROW()-5)/9)*9+4+COLUMN()-5)*8-(8-$A9),结果导入!$EN:$EU,8,0))))),IF($U$3="第八场",IF(OR($H$35="",$H$35="请选择版本"),"",IF($H$35="打印版",IFERROR(VLOOKUP(216+(INT((ROW()-5)/9)*9+4+COLUMN()-5)*8-(8-$A9),结果导入!$FN:$FU,8,0),""),IF($H$35="导入版",IF($A9&amp;":"&amp;IFERROR(VLOOKUP(216+(INT((ROW()-5)/9)*9+4+COLUMN()-5)*8-(8-$A9),结果导入!$FN:$FU,8,0),"")=$A9&amp;":","",$A9&amp;":"&amp;VLOOKUP(216+(INT((ROW()-5)/9)*9+4+COLUMN()-5)*8-(8-$A9),结果导入!$FN:$FU,8,0))))),IF($U$3="第九场",IF(OR($H$35="",$H$35="请选择版本"),"",IF($H$35="打印版",IFERROR(VLOOKUP(216+(INT((ROW()-5)/9)*9+4+COLUMN()-5)*8-(8-$A9),结果导入!$GN:$GU,8,0),""),IF($H$35="导入版",IF($A9&amp;":"&amp;IFERROR(VLOOKUP(216+(INT((ROW()-5)/9)*9+4+COLUMN()-5)*8-(8-$A9),结果导入!$GN:$GU,8,0),"")=$A9&amp;":","",$A9&amp;":"&amp;VLOOKUP(216+(INT((ROW()-5)/9)*9+4+COLUMN()-5)*8-(8-$A9),结果导入!$GN:$GU,8,0)))))))))))))))</f>
        <v/>
      </c>
      <c r="J9" s="59" t="str">
        <f ca="1">IF($U$3="","",IF($U$3="第一场",IF(OR($H$35="",$H$35="请选择版本"),"",IF($H$35="打印版",IFERROR(VLOOKUP(216+(INT((ROW()-5)/9)*9+4+COLUMN()-5)*8-(8-$A9),选手操作!$Q:$R,2,0),""),IF($H$35="导入版",IF($A9&amp;":"&amp;IFERROR(VLOOKUP(216+(INT((ROW()-5)/9)*9+4+COLUMN()-5)*8-(8-$A9),选手操作!$Q:$R,2,0),"")=$A9&amp;":","",$A9&amp;":"&amp;VLOOKUP(216+(INT((ROW()-5)/9)*9+4+COLUMN()-5)*8-(8-$A9),选手操作!$Q:$R,2,0))))),IF($U$3="第二场",IF(OR($H$35="",$H$35="请选择版本"),"",IF($H$35="打印版",IFERROR(VLOOKUP(216+(INT((ROW()-5)/9)*9+4+COLUMN()-5)*8-(8-$A9),结果导入!$N:$U,8,0),""),IF($H$35="导入版",IF($A9&amp;":"&amp;IFERROR(VLOOKUP(216+(INT((ROW()-5)/9)*9+4+COLUMN()-5)*8-(8-$A9),结果导入!$N:$U,8,0),"")=$A9&amp;":","",$A9&amp;":"&amp;VLOOKUP(216+(INT((ROW()-5)/9)*9+4+COLUMN()-5)*8-(8-$A9),结果导入!$N:$U,8,0))))),IF($U$3="第三场",IF(OR($H$35="",$H$35="请选择版本"),"",IF($H$35="打印版",IFERROR(VLOOKUP(216+(INT((ROW()-5)/9)*9+4+COLUMN()-5)*8-(8-$A9),结果导入!$AN:$AU,8,0),""),IF($H$35="导入版",IF($A9&amp;":"&amp;IFERROR(VLOOKUP(216+(INT((ROW()-5)/9)*9+4+COLUMN()-5)*8-(8-$A9),结果导入!$AN:$AU,8,0),"")=$A9&amp;":","",$A9&amp;":"&amp;VLOOKUP(216+(INT((ROW()-5)/9)*9+4+COLUMN()-5)*8-(8-$A9),结果导入!$AN:$AU,8,0))))),IF($U$3="第四场",IF(OR($H$35="",$H$35="请选择版本"),"",IF($H$35="打印版",IFERROR(VLOOKUP(216+(INT((ROW()-5)/9)*9+4+COLUMN()-5)*8-(8-$A9),结果导入!$BN:$BU,8,0),""),IF($H$35="导入版",IF($A9&amp;":"&amp;IFERROR(VLOOKUP(216+(INT((ROW()-5)/9)*9+4+COLUMN()-5)*8-(8-$A9),结果导入!$BN:$BU,8,0),"")=$A9&amp;":","",$A9&amp;":"&amp;VLOOKUP(216+(INT((ROW()-5)/9)*9+4+COLUMN()-5)*8-(8-$A9),结果导入!$BN:$BU,8,0))))),IF($U$3="第五场",IF(OR($H$35="",$H$35="请选择版本"),"",IF($H$35="打印版",IFERROR(VLOOKUP(216+(INT((ROW()-5)/9)*9+4+COLUMN()-5)*8-(8-$A9),结果导入!$CN:$CU,8,0),""),IF($H$35="导入版",IF($A9&amp;":"&amp;IFERROR(VLOOKUP(216+(INT((ROW()-5)/9)*9+4+COLUMN()-5)*8-(8-$A9),结果导入!$CN:$CU,8,0),"")=$A9&amp;":","",$A9&amp;":"&amp;VLOOKUP(216+(INT((ROW()-5)/9)*9+4+COLUMN()-5)*8-(8-$A9),结果导入!$CN:$CU,8,0))))),IF($U$3="第六场",IF(OR($H$35="",$H$35="请选择版本"),"",IF($H$35="打印版",IFERROR(VLOOKUP(216+(INT((ROW()-5)/9)*9+4+COLUMN()-5)*8-(8-$A9),结果导入!$DN:$DU,8,0),""),IF($H$35="导入版",IF($A9&amp;":"&amp;IFERROR(VLOOKUP(216+(INT((ROW()-5)/9)*9+4+COLUMN()-5)*8-(8-$A9),结果导入!$DN:$DU,8,0),"")=$A9&amp;":","",$A9&amp;":"&amp;VLOOKUP(216+(INT((ROW()-5)/9)*9+4+COLUMN()-5)*8-(8-$A9),结果导入!$DN:$DU,8,0))))),IF($U$3="第七场",IF(OR($H$35="",$H$35="请选择版本"),"",IF($H$35="打印版",IFERROR(VLOOKUP(216+(INT((ROW()-5)/9)*9+4+COLUMN()-5)*8-(8-$A9),结果导入!$EN:$EU,8,0),""),IF($H$35="导入版",IF($A9&amp;":"&amp;IFERROR(VLOOKUP(216+(INT((ROW()-5)/9)*9+4+COLUMN()-5)*8-(8-$A9),结果导入!$EN:$EU,8,0),"")=$A9&amp;":","",$A9&amp;":"&amp;VLOOKUP(216+(INT((ROW()-5)/9)*9+4+COLUMN()-5)*8-(8-$A9),结果导入!$EN:$EU,8,0))))),IF($U$3="第八场",IF(OR($H$35="",$H$35="请选择版本"),"",IF($H$35="打印版",IFERROR(VLOOKUP(216+(INT((ROW()-5)/9)*9+4+COLUMN()-5)*8-(8-$A9),结果导入!$FN:$FU,8,0),""),IF($H$35="导入版",IF($A9&amp;":"&amp;IFERROR(VLOOKUP(216+(INT((ROW()-5)/9)*9+4+COLUMN()-5)*8-(8-$A9),结果导入!$FN:$FU,8,0),"")=$A9&amp;":","",$A9&amp;":"&amp;VLOOKUP(216+(INT((ROW()-5)/9)*9+4+COLUMN()-5)*8-(8-$A9),结果导入!$FN:$FU,8,0))))),IF($U$3="第九场",IF(OR($H$35="",$H$35="请选择版本"),"",IF($H$35="打印版",IFERROR(VLOOKUP(216+(INT((ROW()-5)/9)*9+4+COLUMN()-5)*8-(8-$A9),结果导入!$GN:$GU,8,0),""),IF($H$35="导入版",IF($A9&amp;":"&amp;IFERROR(VLOOKUP(216+(INT((ROW()-5)/9)*9+4+COLUMN()-5)*8-(8-$A9),结果导入!$GN:$GU,8,0),"")=$A9&amp;":","",$A9&amp;":"&amp;VLOOKUP(216+(INT((ROW()-5)/9)*9+4+COLUMN()-5)*8-(8-$A9),结果导入!$GN:$GU,8,0)))))))))))))))</f>
        <v/>
      </c>
      <c r="K9" s="50">
        <v>4</v>
      </c>
      <c r="L9" s="50">
        <f t="shared" si="0"/>
        <v>4</v>
      </c>
      <c r="M9" s="51" t="str">
        <f ca="1" t="shared" ref="M9:V9" si="5">IF(B9="","",B9)</f>
        <v/>
      </c>
      <c r="N9" s="52" t="str">
        <f ca="1" t="shared" si="5"/>
        <v/>
      </c>
      <c r="O9" s="52" t="str">
        <f ca="1" t="shared" si="5"/>
        <v/>
      </c>
      <c r="P9" s="52" t="str">
        <f ca="1" t="shared" si="5"/>
        <v/>
      </c>
      <c r="Q9" s="52" t="str">
        <f ca="1" t="shared" si="5"/>
        <v/>
      </c>
      <c r="R9" s="52" t="str">
        <f ca="1" t="shared" si="5"/>
        <v/>
      </c>
      <c r="S9" s="52" t="str">
        <f ca="1" t="shared" si="5"/>
        <v/>
      </c>
      <c r="T9" s="52" t="str">
        <f ca="1" t="shared" si="5"/>
        <v/>
      </c>
      <c r="U9" s="59" t="str">
        <f ca="1" t="shared" si="5"/>
        <v/>
      </c>
      <c r="V9" s="50">
        <f t="shared" si="5"/>
        <v>4</v>
      </c>
    </row>
    <row r="10" s="40" customFormat="1" ht="15" spans="1:22">
      <c r="A10" s="50">
        <v>5</v>
      </c>
      <c r="B10" s="51" t="str">
        <f ca="1">IF($U$3="","",IF($U$3="第一场",IF(OR($H$35="",$H$35="请选择版本"),"",IF($H$35="打印版",IFERROR(VLOOKUP(216+(INT((ROW()-5)/9)*9+4+COLUMN()-5)*8-(8-$A10),选手操作!$Q:$R,2,0),""),IF($H$35="导入版",IF($A10&amp;":"&amp;IFERROR(VLOOKUP(216+(INT((ROW()-5)/9)*9+4+COLUMN()-5)*8-(8-$A10),选手操作!$Q:$R,2,0),"")=$A10&amp;":","",$A10&amp;":"&amp;VLOOKUP(216+(INT((ROW()-5)/9)*9+4+COLUMN()-5)*8-(8-$A10),选手操作!$Q:$R,2,0))))),IF($U$3="第二场",IF(OR($H$35="",$H$35="请选择版本"),"",IF($H$35="打印版",IFERROR(VLOOKUP(216+(INT((ROW()-5)/9)*9+4+COLUMN()-5)*8-(8-$A10),结果导入!$N:$U,8,0),""),IF($H$35="导入版",IF($A10&amp;":"&amp;IFERROR(VLOOKUP(216+(INT((ROW()-5)/9)*9+4+COLUMN()-5)*8-(8-$A10),结果导入!$N:$U,8,0),"")=$A10&amp;":","",$A10&amp;":"&amp;VLOOKUP(216+(INT((ROW()-5)/9)*9+4+COLUMN()-5)*8-(8-$A10),结果导入!$N:$U,8,0))))),IF($U$3="第三场",IF(OR($H$35="",$H$35="请选择版本"),"",IF($H$35="打印版",IFERROR(VLOOKUP(216+(INT((ROW()-5)/9)*9+4+COLUMN()-5)*8-(8-$A10),结果导入!$AN:$AU,8,0),""),IF($H$35="导入版",IF($A10&amp;":"&amp;IFERROR(VLOOKUP(216+(INT((ROW()-5)/9)*9+4+COLUMN()-5)*8-(8-$A10),结果导入!$AN:$AU,8,0),"")=$A10&amp;":","",$A10&amp;":"&amp;VLOOKUP(216+(INT((ROW()-5)/9)*9+4+COLUMN()-5)*8-(8-$A10),结果导入!$AN:$AU,8,0))))),IF($U$3="第四场",IF(OR($H$35="",$H$35="请选择版本"),"",IF($H$35="打印版",IFERROR(VLOOKUP(216+(INT((ROW()-5)/9)*9+4+COLUMN()-5)*8-(8-$A10),结果导入!$BN:$BU,8,0),""),IF($H$35="导入版",IF($A10&amp;":"&amp;IFERROR(VLOOKUP(216+(INT((ROW()-5)/9)*9+4+COLUMN()-5)*8-(8-$A10),结果导入!$BN:$BU,8,0),"")=$A10&amp;":","",$A10&amp;":"&amp;VLOOKUP(216+(INT((ROW()-5)/9)*9+4+COLUMN()-5)*8-(8-$A10),结果导入!$BN:$BU,8,0))))),IF($U$3="第五场",IF(OR($H$35="",$H$35="请选择版本"),"",IF($H$35="打印版",IFERROR(VLOOKUP(216+(INT((ROW()-5)/9)*9+4+COLUMN()-5)*8-(8-$A10),结果导入!$CN:$CU,8,0),""),IF($H$35="导入版",IF($A10&amp;":"&amp;IFERROR(VLOOKUP(216+(INT((ROW()-5)/9)*9+4+COLUMN()-5)*8-(8-$A10),结果导入!$CN:$CU,8,0),"")=$A10&amp;":","",$A10&amp;":"&amp;VLOOKUP(216+(INT((ROW()-5)/9)*9+4+COLUMN()-5)*8-(8-$A10),结果导入!$CN:$CU,8,0))))),IF($U$3="第六场",IF(OR($H$35="",$H$35="请选择版本"),"",IF($H$35="打印版",IFERROR(VLOOKUP(216+(INT((ROW()-5)/9)*9+4+COLUMN()-5)*8-(8-$A10),结果导入!$DN:$DU,8,0),""),IF($H$35="导入版",IF($A10&amp;":"&amp;IFERROR(VLOOKUP(216+(INT((ROW()-5)/9)*9+4+COLUMN()-5)*8-(8-$A10),结果导入!$DN:$DU,8,0),"")=$A10&amp;":","",$A10&amp;":"&amp;VLOOKUP(216+(INT((ROW()-5)/9)*9+4+COLUMN()-5)*8-(8-$A10),结果导入!$DN:$DU,8,0))))),IF($U$3="第七场",IF(OR($H$35="",$H$35="请选择版本"),"",IF($H$35="打印版",IFERROR(VLOOKUP(216+(INT((ROW()-5)/9)*9+4+COLUMN()-5)*8-(8-$A10),结果导入!$EN:$EU,8,0),""),IF($H$35="导入版",IF($A10&amp;":"&amp;IFERROR(VLOOKUP(216+(INT((ROW()-5)/9)*9+4+COLUMN()-5)*8-(8-$A10),结果导入!$EN:$EU,8,0),"")=$A10&amp;":","",$A10&amp;":"&amp;VLOOKUP(216+(INT((ROW()-5)/9)*9+4+COLUMN()-5)*8-(8-$A10),结果导入!$EN:$EU,8,0))))),IF($U$3="第八场",IF(OR($H$35="",$H$35="请选择版本"),"",IF($H$35="打印版",IFERROR(VLOOKUP(216+(INT((ROW()-5)/9)*9+4+COLUMN()-5)*8-(8-$A10),结果导入!$FN:$FU,8,0),""),IF($H$35="导入版",IF($A10&amp;":"&amp;IFERROR(VLOOKUP(216+(INT((ROW()-5)/9)*9+4+COLUMN()-5)*8-(8-$A10),结果导入!$FN:$FU,8,0),"")=$A10&amp;":","",$A10&amp;":"&amp;VLOOKUP(216+(INT((ROW()-5)/9)*9+4+COLUMN()-5)*8-(8-$A10),结果导入!$FN:$FU,8,0))))),IF($U$3="第九场",IF(OR($H$35="",$H$35="请选择版本"),"",IF($H$35="打印版",IFERROR(VLOOKUP(216+(INT((ROW()-5)/9)*9+4+COLUMN()-5)*8-(8-$A10),结果导入!$GN:$GU,8,0),""),IF($H$35="导入版",IF($A10&amp;":"&amp;IFERROR(VLOOKUP(216+(INT((ROW()-5)/9)*9+4+COLUMN()-5)*8-(8-$A10),结果导入!$GN:$GU,8,0),"")=$A10&amp;":","",$A10&amp;":"&amp;VLOOKUP(216+(INT((ROW()-5)/9)*9+4+COLUMN()-5)*8-(8-$A10),结果导入!$GN:$GU,8,0)))))))))))))))</f>
        <v/>
      </c>
      <c r="C10" s="52" t="str">
        <f ca="1">IF($U$3="","",IF($U$3="第一场",IF(OR($H$35="",$H$35="请选择版本"),"",IF($H$35="打印版",IFERROR(VLOOKUP(216+(INT((ROW()-5)/9)*9+4+COLUMN()-5)*8-(8-$A10),选手操作!$Q:$R,2,0),""),IF($H$35="导入版",IF($A10&amp;":"&amp;IFERROR(VLOOKUP(216+(INT((ROW()-5)/9)*9+4+COLUMN()-5)*8-(8-$A10),选手操作!$Q:$R,2,0),"")=$A10&amp;":","",$A10&amp;":"&amp;VLOOKUP(216+(INT((ROW()-5)/9)*9+4+COLUMN()-5)*8-(8-$A10),选手操作!$Q:$R,2,0))))),IF($U$3="第二场",IF(OR($H$35="",$H$35="请选择版本"),"",IF($H$35="打印版",IFERROR(VLOOKUP(216+(INT((ROW()-5)/9)*9+4+COLUMN()-5)*8-(8-$A10),结果导入!$N:$U,8,0),""),IF($H$35="导入版",IF($A10&amp;":"&amp;IFERROR(VLOOKUP(216+(INT((ROW()-5)/9)*9+4+COLUMN()-5)*8-(8-$A10),结果导入!$N:$U,8,0),"")=$A10&amp;":","",$A10&amp;":"&amp;VLOOKUP(216+(INT((ROW()-5)/9)*9+4+COLUMN()-5)*8-(8-$A10),结果导入!$N:$U,8,0))))),IF($U$3="第三场",IF(OR($H$35="",$H$35="请选择版本"),"",IF($H$35="打印版",IFERROR(VLOOKUP(216+(INT((ROW()-5)/9)*9+4+COLUMN()-5)*8-(8-$A10),结果导入!$AN:$AU,8,0),""),IF($H$35="导入版",IF($A10&amp;":"&amp;IFERROR(VLOOKUP(216+(INT((ROW()-5)/9)*9+4+COLUMN()-5)*8-(8-$A10),结果导入!$AN:$AU,8,0),"")=$A10&amp;":","",$A10&amp;":"&amp;VLOOKUP(216+(INT((ROW()-5)/9)*9+4+COLUMN()-5)*8-(8-$A10),结果导入!$AN:$AU,8,0))))),IF($U$3="第四场",IF(OR($H$35="",$H$35="请选择版本"),"",IF($H$35="打印版",IFERROR(VLOOKUP(216+(INT((ROW()-5)/9)*9+4+COLUMN()-5)*8-(8-$A10),结果导入!$BN:$BU,8,0),""),IF($H$35="导入版",IF($A10&amp;":"&amp;IFERROR(VLOOKUP(216+(INT((ROW()-5)/9)*9+4+COLUMN()-5)*8-(8-$A10),结果导入!$BN:$BU,8,0),"")=$A10&amp;":","",$A10&amp;":"&amp;VLOOKUP(216+(INT((ROW()-5)/9)*9+4+COLUMN()-5)*8-(8-$A10),结果导入!$BN:$BU,8,0))))),IF($U$3="第五场",IF(OR($H$35="",$H$35="请选择版本"),"",IF($H$35="打印版",IFERROR(VLOOKUP(216+(INT((ROW()-5)/9)*9+4+COLUMN()-5)*8-(8-$A10),结果导入!$CN:$CU,8,0),""),IF($H$35="导入版",IF($A10&amp;":"&amp;IFERROR(VLOOKUP(216+(INT((ROW()-5)/9)*9+4+COLUMN()-5)*8-(8-$A10),结果导入!$CN:$CU,8,0),"")=$A10&amp;":","",$A10&amp;":"&amp;VLOOKUP(216+(INT((ROW()-5)/9)*9+4+COLUMN()-5)*8-(8-$A10),结果导入!$CN:$CU,8,0))))),IF($U$3="第六场",IF(OR($H$35="",$H$35="请选择版本"),"",IF($H$35="打印版",IFERROR(VLOOKUP(216+(INT((ROW()-5)/9)*9+4+COLUMN()-5)*8-(8-$A10),结果导入!$DN:$DU,8,0),""),IF($H$35="导入版",IF($A10&amp;":"&amp;IFERROR(VLOOKUP(216+(INT((ROW()-5)/9)*9+4+COLUMN()-5)*8-(8-$A10),结果导入!$DN:$DU,8,0),"")=$A10&amp;":","",$A10&amp;":"&amp;VLOOKUP(216+(INT((ROW()-5)/9)*9+4+COLUMN()-5)*8-(8-$A10),结果导入!$DN:$DU,8,0))))),IF($U$3="第七场",IF(OR($H$35="",$H$35="请选择版本"),"",IF($H$35="打印版",IFERROR(VLOOKUP(216+(INT((ROW()-5)/9)*9+4+COLUMN()-5)*8-(8-$A10),结果导入!$EN:$EU,8,0),""),IF($H$35="导入版",IF($A10&amp;":"&amp;IFERROR(VLOOKUP(216+(INT((ROW()-5)/9)*9+4+COLUMN()-5)*8-(8-$A10),结果导入!$EN:$EU,8,0),"")=$A10&amp;":","",$A10&amp;":"&amp;VLOOKUP(216+(INT((ROW()-5)/9)*9+4+COLUMN()-5)*8-(8-$A10),结果导入!$EN:$EU,8,0))))),IF($U$3="第八场",IF(OR($H$35="",$H$35="请选择版本"),"",IF($H$35="打印版",IFERROR(VLOOKUP(216+(INT((ROW()-5)/9)*9+4+COLUMN()-5)*8-(8-$A10),结果导入!$FN:$FU,8,0),""),IF($H$35="导入版",IF($A10&amp;":"&amp;IFERROR(VLOOKUP(216+(INT((ROW()-5)/9)*9+4+COLUMN()-5)*8-(8-$A10),结果导入!$FN:$FU,8,0),"")=$A10&amp;":","",$A10&amp;":"&amp;VLOOKUP(216+(INT((ROW()-5)/9)*9+4+COLUMN()-5)*8-(8-$A10),结果导入!$FN:$FU,8,0))))),IF($U$3="第九场",IF(OR($H$35="",$H$35="请选择版本"),"",IF($H$35="打印版",IFERROR(VLOOKUP(216+(INT((ROW()-5)/9)*9+4+COLUMN()-5)*8-(8-$A10),结果导入!$GN:$GU,8,0),""),IF($H$35="导入版",IF($A10&amp;":"&amp;IFERROR(VLOOKUP(216+(INT((ROW()-5)/9)*9+4+COLUMN()-5)*8-(8-$A10),结果导入!$GN:$GU,8,0),"")=$A10&amp;":","",$A10&amp;":"&amp;VLOOKUP(216+(INT((ROW()-5)/9)*9+4+COLUMN()-5)*8-(8-$A10),结果导入!$GN:$GU,8,0)))))))))))))))</f>
        <v/>
      </c>
      <c r="D10" s="52" t="str">
        <f ca="1">IF($U$3="","",IF($U$3="第一场",IF(OR($H$35="",$H$35="请选择版本"),"",IF($H$35="打印版",IFERROR(VLOOKUP(216+(INT((ROW()-5)/9)*9+4+COLUMN()-5)*8-(8-$A10),选手操作!$Q:$R,2,0),""),IF($H$35="导入版",IF($A10&amp;":"&amp;IFERROR(VLOOKUP(216+(INT((ROW()-5)/9)*9+4+COLUMN()-5)*8-(8-$A10),选手操作!$Q:$R,2,0),"")=$A10&amp;":","",$A10&amp;":"&amp;VLOOKUP(216+(INT((ROW()-5)/9)*9+4+COLUMN()-5)*8-(8-$A10),选手操作!$Q:$R,2,0))))),IF($U$3="第二场",IF(OR($H$35="",$H$35="请选择版本"),"",IF($H$35="打印版",IFERROR(VLOOKUP(216+(INT((ROW()-5)/9)*9+4+COLUMN()-5)*8-(8-$A10),结果导入!$N:$U,8,0),""),IF($H$35="导入版",IF($A10&amp;":"&amp;IFERROR(VLOOKUP(216+(INT((ROW()-5)/9)*9+4+COLUMN()-5)*8-(8-$A10),结果导入!$N:$U,8,0),"")=$A10&amp;":","",$A10&amp;":"&amp;VLOOKUP(216+(INT((ROW()-5)/9)*9+4+COLUMN()-5)*8-(8-$A10),结果导入!$N:$U,8,0))))),IF($U$3="第三场",IF(OR($H$35="",$H$35="请选择版本"),"",IF($H$35="打印版",IFERROR(VLOOKUP(216+(INT((ROW()-5)/9)*9+4+COLUMN()-5)*8-(8-$A10),结果导入!$AN:$AU,8,0),""),IF($H$35="导入版",IF($A10&amp;":"&amp;IFERROR(VLOOKUP(216+(INT((ROW()-5)/9)*9+4+COLUMN()-5)*8-(8-$A10),结果导入!$AN:$AU,8,0),"")=$A10&amp;":","",$A10&amp;":"&amp;VLOOKUP(216+(INT((ROW()-5)/9)*9+4+COLUMN()-5)*8-(8-$A10),结果导入!$AN:$AU,8,0))))),IF($U$3="第四场",IF(OR($H$35="",$H$35="请选择版本"),"",IF($H$35="打印版",IFERROR(VLOOKUP(216+(INT((ROW()-5)/9)*9+4+COLUMN()-5)*8-(8-$A10),结果导入!$BN:$BU,8,0),""),IF($H$35="导入版",IF($A10&amp;":"&amp;IFERROR(VLOOKUP(216+(INT((ROW()-5)/9)*9+4+COLUMN()-5)*8-(8-$A10),结果导入!$BN:$BU,8,0),"")=$A10&amp;":","",$A10&amp;":"&amp;VLOOKUP(216+(INT((ROW()-5)/9)*9+4+COLUMN()-5)*8-(8-$A10),结果导入!$BN:$BU,8,0))))),IF($U$3="第五场",IF(OR($H$35="",$H$35="请选择版本"),"",IF($H$35="打印版",IFERROR(VLOOKUP(216+(INT((ROW()-5)/9)*9+4+COLUMN()-5)*8-(8-$A10),结果导入!$CN:$CU,8,0),""),IF($H$35="导入版",IF($A10&amp;":"&amp;IFERROR(VLOOKUP(216+(INT((ROW()-5)/9)*9+4+COLUMN()-5)*8-(8-$A10),结果导入!$CN:$CU,8,0),"")=$A10&amp;":","",$A10&amp;":"&amp;VLOOKUP(216+(INT((ROW()-5)/9)*9+4+COLUMN()-5)*8-(8-$A10),结果导入!$CN:$CU,8,0))))),IF($U$3="第六场",IF(OR($H$35="",$H$35="请选择版本"),"",IF($H$35="打印版",IFERROR(VLOOKUP(216+(INT((ROW()-5)/9)*9+4+COLUMN()-5)*8-(8-$A10),结果导入!$DN:$DU,8,0),""),IF($H$35="导入版",IF($A10&amp;":"&amp;IFERROR(VLOOKUP(216+(INT((ROW()-5)/9)*9+4+COLUMN()-5)*8-(8-$A10),结果导入!$DN:$DU,8,0),"")=$A10&amp;":","",$A10&amp;":"&amp;VLOOKUP(216+(INT((ROW()-5)/9)*9+4+COLUMN()-5)*8-(8-$A10),结果导入!$DN:$DU,8,0))))),IF($U$3="第七场",IF(OR($H$35="",$H$35="请选择版本"),"",IF($H$35="打印版",IFERROR(VLOOKUP(216+(INT((ROW()-5)/9)*9+4+COLUMN()-5)*8-(8-$A10),结果导入!$EN:$EU,8,0),""),IF($H$35="导入版",IF($A10&amp;":"&amp;IFERROR(VLOOKUP(216+(INT((ROW()-5)/9)*9+4+COLUMN()-5)*8-(8-$A10),结果导入!$EN:$EU,8,0),"")=$A10&amp;":","",$A10&amp;":"&amp;VLOOKUP(216+(INT((ROW()-5)/9)*9+4+COLUMN()-5)*8-(8-$A10),结果导入!$EN:$EU,8,0))))),IF($U$3="第八场",IF(OR($H$35="",$H$35="请选择版本"),"",IF($H$35="打印版",IFERROR(VLOOKUP(216+(INT((ROW()-5)/9)*9+4+COLUMN()-5)*8-(8-$A10),结果导入!$FN:$FU,8,0),""),IF($H$35="导入版",IF($A10&amp;":"&amp;IFERROR(VLOOKUP(216+(INT((ROW()-5)/9)*9+4+COLUMN()-5)*8-(8-$A10),结果导入!$FN:$FU,8,0),"")=$A10&amp;":","",$A10&amp;":"&amp;VLOOKUP(216+(INT((ROW()-5)/9)*9+4+COLUMN()-5)*8-(8-$A10),结果导入!$FN:$FU,8,0))))),IF($U$3="第九场",IF(OR($H$35="",$H$35="请选择版本"),"",IF($H$35="打印版",IFERROR(VLOOKUP(216+(INT((ROW()-5)/9)*9+4+COLUMN()-5)*8-(8-$A10),结果导入!$GN:$GU,8,0),""),IF($H$35="导入版",IF($A10&amp;":"&amp;IFERROR(VLOOKUP(216+(INT((ROW()-5)/9)*9+4+COLUMN()-5)*8-(8-$A10),结果导入!$GN:$GU,8,0),"")=$A10&amp;":","",$A10&amp;":"&amp;VLOOKUP(216+(INT((ROW()-5)/9)*9+4+COLUMN()-5)*8-(8-$A10),结果导入!$GN:$GU,8,0)))))))))))))))</f>
        <v/>
      </c>
      <c r="E10" s="52" t="str">
        <f ca="1">IF($U$3="","",IF($U$3="第一场",IF(OR($H$35="",$H$35="请选择版本"),"",IF($H$35="打印版",IFERROR(VLOOKUP(216+(INT((ROW()-5)/9)*9+4+COLUMN()-5)*8-(8-$A10),选手操作!$Q:$R,2,0),""),IF($H$35="导入版",IF($A10&amp;":"&amp;IFERROR(VLOOKUP(216+(INT((ROW()-5)/9)*9+4+COLUMN()-5)*8-(8-$A10),选手操作!$Q:$R,2,0),"")=$A10&amp;":","",$A10&amp;":"&amp;VLOOKUP(216+(INT((ROW()-5)/9)*9+4+COLUMN()-5)*8-(8-$A10),选手操作!$Q:$R,2,0))))),IF($U$3="第二场",IF(OR($H$35="",$H$35="请选择版本"),"",IF($H$35="打印版",IFERROR(VLOOKUP(216+(INT((ROW()-5)/9)*9+4+COLUMN()-5)*8-(8-$A10),结果导入!$N:$U,8,0),""),IF($H$35="导入版",IF($A10&amp;":"&amp;IFERROR(VLOOKUP(216+(INT((ROW()-5)/9)*9+4+COLUMN()-5)*8-(8-$A10),结果导入!$N:$U,8,0),"")=$A10&amp;":","",$A10&amp;":"&amp;VLOOKUP(216+(INT((ROW()-5)/9)*9+4+COLUMN()-5)*8-(8-$A10),结果导入!$N:$U,8,0))))),IF($U$3="第三场",IF(OR($H$35="",$H$35="请选择版本"),"",IF($H$35="打印版",IFERROR(VLOOKUP(216+(INT((ROW()-5)/9)*9+4+COLUMN()-5)*8-(8-$A10),结果导入!$AN:$AU,8,0),""),IF($H$35="导入版",IF($A10&amp;":"&amp;IFERROR(VLOOKUP(216+(INT((ROW()-5)/9)*9+4+COLUMN()-5)*8-(8-$A10),结果导入!$AN:$AU,8,0),"")=$A10&amp;":","",$A10&amp;":"&amp;VLOOKUP(216+(INT((ROW()-5)/9)*9+4+COLUMN()-5)*8-(8-$A10),结果导入!$AN:$AU,8,0))))),IF($U$3="第四场",IF(OR($H$35="",$H$35="请选择版本"),"",IF($H$35="打印版",IFERROR(VLOOKUP(216+(INT((ROW()-5)/9)*9+4+COLUMN()-5)*8-(8-$A10),结果导入!$BN:$BU,8,0),""),IF($H$35="导入版",IF($A10&amp;":"&amp;IFERROR(VLOOKUP(216+(INT((ROW()-5)/9)*9+4+COLUMN()-5)*8-(8-$A10),结果导入!$BN:$BU,8,0),"")=$A10&amp;":","",$A10&amp;":"&amp;VLOOKUP(216+(INT((ROW()-5)/9)*9+4+COLUMN()-5)*8-(8-$A10),结果导入!$BN:$BU,8,0))))),IF($U$3="第五场",IF(OR($H$35="",$H$35="请选择版本"),"",IF($H$35="打印版",IFERROR(VLOOKUP(216+(INT((ROW()-5)/9)*9+4+COLUMN()-5)*8-(8-$A10),结果导入!$CN:$CU,8,0),""),IF($H$35="导入版",IF($A10&amp;":"&amp;IFERROR(VLOOKUP(216+(INT((ROW()-5)/9)*9+4+COLUMN()-5)*8-(8-$A10),结果导入!$CN:$CU,8,0),"")=$A10&amp;":","",$A10&amp;":"&amp;VLOOKUP(216+(INT((ROW()-5)/9)*9+4+COLUMN()-5)*8-(8-$A10),结果导入!$CN:$CU,8,0))))),IF($U$3="第六场",IF(OR($H$35="",$H$35="请选择版本"),"",IF($H$35="打印版",IFERROR(VLOOKUP(216+(INT((ROW()-5)/9)*9+4+COLUMN()-5)*8-(8-$A10),结果导入!$DN:$DU,8,0),""),IF($H$35="导入版",IF($A10&amp;":"&amp;IFERROR(VLOOKUP(216+(INT((ROW()-5)/9)*9+4+COLUMN()-5)*8-(8-$A10),结果导入!$DN:$DU,8,0),"")=$A10&amp;":","",$A10&amp;":"&amp;VLOOKUP(216+(INT((ROW()-5)/9)*9+4+COLUMN()-5)*8-(8-$A10),结果导入!$DN:$DU,8,0))))),IF($U$3="第七场",IF(OR($H$35="",$H$35="请选择版本"),"",IF($H$35="打印版",IFERROR(VLOOKUP(216+(INT((ROW()-5)/9)*9+4+COLUMN()-5)*8-(8-$A10),结果导入!$EN:$EU,8,0),""),IF($H$35="导入版",IF($A10&amp;":"&amp;IFERROR(VLOOKUP(216+(INT((ROW()-5)/9)*9+4+COLUMN()-5)*8-(8-$A10),结果导入!$EN:$EU,8,0),"")=$A10&amp;":","",$A10&amp;":"&amp;VLOOKUP(216+(INT((ROW()-5)/9)*9+4+COLUMN()-5)*8-(8-$A10),结果导入!$EN:$EU,8,0))))),IF($U$3="第八场",IF(OR($H$35="",$H$35="请选择版本"),"",IF($H$35="打印版",IFERROR(VLOOKUP(216+(INT((ROW()-5)/9)*9+4+COLUMN()-5)*8-(8-$A10),结果导入!$FN:$FU,8,0),""),IF($H$35="导入版",IF($A10&amp;":"&amp;IFERROR(VLOOKUP(216+(INT((ROW()-5)/9)*9+4+COLUMN()-5)*8-(8-$A10),结果导入!$FN:$FU,8,0),"")=$A10&amp;":","",$A10&amp;":"&amp;VLOOKUP(216+(INT((ROW()-5)/9)*9+4+COLUMN()-5)*8-(8-$A10),结果导入!$FN:$FU,8,0))))),IF($U$3="第九场",IF(OR($H$35="",$H$35="请选择版本"),"",IF($H$35="打印版",IFERROR(VLOOKUP(216+(INT((ROW()-5)/9)*9+4+COLUMN()-5)*8-(8-$A10),结果导入!$GN:$GU,8,0),""),IF($H$35="导入版",IF($A10&amp;":"&amp;IFERROR(VLOOKUP(216+(INT((ROW()-5)/9)*9+4+COLUMN()-5)*8-(8-$A10),结果导入!$GN:$GU,8,0),"")=$A10&amp;":","",$A10&amp;":"&amp;VLOOKUP(216+(INT((ROW()-5)/9)*9+4+COLUMN()-5)*8-(8-$A10),结果导入!$GN:$GU,8,0)))))))))))))))</f>
        <v/>
      </c>
      <c r="F10" s="52" t="str">
        <f ca="1">IF($U$3="","",IF($U$3="第一场",IF(OR($H$35="",$H$35="请选择版本"),"",IF($H$35="打印版",IFERROR(VLOOKUP(216+(INT((ROW()-5)/9)*9+4+COLUMN()-5)*8-(8-$A10),选手操作!$Q:$R,2,0),""),IF($H$35="导入版",IF($A10&amp;":"&amp;IFERROR(VLOOKUP(216+(INT((ROW()-5)/9)*9+4+COLUMN()-5)*8-(8-$A10),选手操作!$Q:$R,2,0),"")=$A10&amp;":","",$A10&amp;":"&amp;VLOOKUP(216+(INT((ROW()-5)/9)*9+4+COLUMN()-5)*8-(8-$A10),选手操作!$Q:$R,2,0))))),IF($U$3="第二场",IF(OR($H$35="",$H$35="请选择版本"),"",IF($H$35="打印版",IFERROR(VLOOKUP(216+(INT((ROW()-5)/9)*9+4+COLUMN()-5)*8-(8-$A10),结果导入!$N:$U,8,0),""),IF($H$35="导入版",IF($A10&amp;":"&amp;IFERROR(VLOOKUP(216+(INT((ROW()-5)/9)*9+4+COLUMN()-5)*8-(8-$A10),结果导入!$N:$U,8,0),"")=$A10&amp;":","",$A10&amp;":"&amp;VLOOKUP(216+(INT((ROW()-5)/9)*9+4+COLUMN()-5)*8-(8-$A10),结果导入!$N:$U,8,0))))),IF($U$3="第三场",IF(OR($H$35="",$H$35="请选择版本"),"",IF($H$35="打印版",IFERROR(VLOOKUP(216+(INT((ROW()-5)/9)*9+4+COLUMN()-5)*8-(8-$A10),结果导入!$AN:$AU,8,0),""),IF($H$35="导入版",IF($A10&amp;":"&amp;IFERROR(VLOOKUP(216+(INT((ROW()-5)/9)*9+4+COLUMN()-5)*8-(8-$A10),结果导入!$AN:$AU,8,0),"")=$A10&amp;":","",$A10&amp;":"&amp;VLOOKUP(216+(INT((ROW()-5)/9)*9+4+COLUMN()-5)*8-(8-$A10),结果导入!$AN:$AU,8,0))))),IF($U$3="第四场",IF(OR($H$35="",$H$35="请选择版本"),"",IF($H$35="打印版",IFERROR(VLOOKUP(216+(INT((ROW()-5)/9)*9+4+COLUMN()-5)*8-(8-$A10),结果导入!$BN:$BU,8,0),""),IF($H$35="导入版",IF($A10&amp;":"&amp;IFERROR(VLOOKUP(216+(INT((ROW()-5)/9)*9+4+COLUMN()-5)*8-(8-$A10),结果导入!$BN:$BU,8,0),"")=$A10&amp;":","",$A10&amp;":"&amp;VLOOKUP(216+(INT((ROW()-5)/9)*9+4+COLUMN()-5)*8-(8-$A10),结果导入!$BN:$BU,8,0))))),IF($U$3="第五场",IF(OR($H$35="",$H$35="请选择版本"),"",IF($H$35="打印版",IFERROR(VLOOKUP(216+(INT((ROW()-5)/9)*9+4+COLUMN()-5)*8-(8-$A10),结果导入!$CN:$CU,8,0),""),IF($H$35="导入版",IF($A10&amp;":"&amp;IFERROR(VLOOKUP(216+(INT((ROW()-5)/9)*9+4+COLUMN()-5)*8-(8-$A10),结果导入!$CN:$CU,8,0),"")=$A10&amp;":","",$A10&amp;":"&amp;VLOOKUP(216+(INT((ROW()-5)/9)*9+4+COLUMN()-5)*8-(8-$A10),结果导入!$CN:$CU,8,0))))),IF($U$3="第六场",IF(OR($H$35="",$H$35="请选择版本"),"",IF($H$35="打印版",IFERROR(VLOOKUP(216+(INT((ROW()-5)/9)*9+4+COLUMN()-5)*8-(8-$A10),结果导入!$DN:$DU,8,0),""),IF($H$35="导入版",IF($A10&amp;":"&amp;IFERROR(VLOOKUP(216+(INT((ROW()-5)/9)*9+4+COLUMN()-5)*8-(8-$A10),结果导入!$DN:$DU,8,0),"")=$A10&amp;":","",$A10&amp;":"&amp;VLOOKUP(216+(INT((ROW()-5)/9)*9+4+COLUMN()-5)*8-(8-$A10),结果导入!$DN:$DU,8,0))))),IF($U$3="第七场",IF(OR($H$35="",$H$35="请选择版本"),"",IF($H$35="打印版",IFERROR(VLOOKUP(216+(INT((ROW()-5)/9)*9+4+COLUMN()-5)*8-(8-$A10),结果导入!$EN:$EU,8,0),""),IF($H$35="导入版",IF($A10&amp;":"&amp;IFERROR(VLOOKUP(216+(INT((ROW()-5)/9)*9+4+COLUMN()-5)*8-(8-$A10),结果导入!$EN:$EU,8,0),"")=$A10&amp;":","",$A10&amp;":"&amp;VLOOKUP(216+(INT((ROW()-5)/9)*9+4+COLUMN()-5)*8-(8-$A10),结果导入!$EN:$EU,8,0))))),IF($U$3="第八场",IF(OR($H$35="",$H$35="请选择版本"),"",IF($H$35="打印版",IFERROR(VLOOKUP(216+(INT((ROW()-5)/9)*9+4+COLUMN()-5)*8-(8-$A10),结果导入!$FN:$FU,8,0),""),IF($H$35="导入版",IF($A10&amp;":"&amp;IFERROR(VLOOKUP(216+(INT((ROW()-5)/9)*9+4+COLUMN()-5)*8-(8-$A10),结果导入!$FN:$FU,8,0),"")=$A10&amp;":","",$A10&amp;":"&amp;VLOOKUP(216+(INT((ROW()-5)/9)*9+4+COLUMN()-5)*8-(8-$A10),结果导入!$FN:$FU,8,0))))),IF($U$3="第九场",IF(OR($H$35="",$H$35="请选择版本"),"",IF($H$35="打印版",IFERROR(VLOOKUP(216+(INT((ROW()-5)/9)*9+4+COLUMN()-5)*8-(8-$A10),结果导入!$GN:$GU,8,0),""),IF($H$35="导入版",IF($A10&amp;":"&amp;IFERROR(VLOOKUP(216+(INT((ROW()-5)/9)*9+4+COLUMN()-5)*8-(8-$A10),结果导入!$GN:$GU,8,0),"")=$A10&amp;":","",$A10&amp;":"&amp;VLOOKUP(216+(INT((ROW()-5)/9)*9+4+COLUMN()-5)*8-(8-$A10),结果导入!$GN:$GU,8,0)))))))))))))))</f>
        <v/>
      </c>
      <c r="G10" s="52" t="str">
        <f ca="1">IF($U$3="","",IF($U$3="第一场",IF(OR($H$35="",$H$35="请选择版本"),"",IF($H$35="打印版",IFERROR(VLOOKUP(216+(INT((ROW()-5)/9)*9+4+COLUMN()-5)*8-(8-$A10),选手操作!$Q:$R,2,0),""),IF($H$35="导入版",IF($A10&amp;":"&amp;IFERROR(VLOOKUP(216+(INT((ROW()-5)/9)*9+4+COLUMN()-5)*8-(8-$A10),选手操作!$Q:$R,2,0),"")=$A10&amp;":","",$A10&amp;":"&amp;VLOOKUP(216+(INT((ROW()-5)/9)*9+4+COLUMN()-5)*8-(8-$A10),选手操作!$Q:$R,2,0))))),IF($U$3="第二场",IF(OR($H$35="",$H$35="请选择版本"),"",IF($H$35="打印版",IFERROR(VLOOKUP(216+(INT((ROW()-5)/9)*9+4+COLUMN()-5)*8-(8-$A10),结果导入!$N:$U,8,0),""),IF($H$35="导入版",IF($A10&amp;":"&amp;IFERROR(VLOOKUP(216+(INT((ROW()-5)/9)*9+4+COLUMN()-5)*8-(8-$A10),结果导入!$N:$U,8,0),"")=$A10&amp;":","",$A10&amp;":"&amp;VLOOKUP(216+(INT((ROW()-5)/9)*9+4+COLUMN()-5)*8-(8-$A10),结果导入!$N:$U,8,0))))),IF($U$3="第三场",IF(OR($H$35="",$H$35="请选择版本"),"",IF($H$35="打印版",IFERROR(VLOOKUP(216+(INT((ROW()-5)/9)*9+4+COLUMN()-5)*8-(8-$A10),结果导入!$AN:$AU,8,0),""),IF($H$35="导入版",IF($A10&amp;":"&amp;IFERROR(VLOOKUP(216+(INT((ROW()-5)/9)*9+4+COLUMN()-5)*8-(8-$A10),结果导入!$AN:$AU,8,0),"")=$A10&amp;":","",$A10&amp;":"&amp;VLOOKUP(216+(INT((ROW()-5)/9)*9+4+COLUMN()-5)*8-(8-$A10),结果导入!$AN:$AU,8,0))))),IF($U$3="第四场",IF(OR($H$35="",$H$35="请选择版本"),"",IF($H$35="打印版",IFERROR(VLOOKUP(216+(INT((ROW()-5)/9)*9+4+COLUMN()-5)*8-(8-$A10),结果导入!$BN:$BU,8,0),""),IF($H$35="导入版",IF($A10&amp;":"&amp;IFERROR(VLOOKUP(216+(INT((ROW()-5)/9)*9+4+COLUMN()-5)*8-(8-$A10),结果导入!$BN:$BU,8,0),"")=$A10&amp;":","",$A10&amp;":"&amp;VLOOKUP(216+(INT((ROW()-5)/9)*9+4+COLUMN()-5)*8-(8-$A10),结果导入!$BN:$BU,8,0))))),IF($U$3="第五场",IF(OR($H$35="",$H$35="请选择版本"),"",IF($H$35="打印版",IFERROR(VLOOKUP(216+(INT((ROW()-5)/9)*9+4+COLUMN()-5)*8-(8-$A10),结果导入!$CN:$CU,8,0),""),IF($H$35="导入版",IF($A10&amp;":"&amp;IFERROR(VLOOKUP(216+(INT((ROW()-5)/9)*9+4+COLUMN()-5)*8-(8-$A10),结果导入!$CN:$CU,8,0),"")=$A10&amp;":","",$A10&amp;":"&amp;VLOOKUP(216+(INT((ROW()-5)/9)*9+4+COLUMN()-5)*8-(8-$A10),结果导入!$CN:$CU,8,0))))),IF($U$3="第六场",IF(OR($H$35="",$H$35="请选择版本"),"",IF($H$35="打印版",IFERROR(VLOOKUP(216+(INT((ROW()-5)/9)*9+4+COLUMN()-5)*8-(8-$A10),结果导入!$DN:$DU,8,0),""),IF($H$35="导入版",IF($A10&amp;":"&amp;IFERROR(VLOOKUP(216+(INT((ROW()-5)/9)*9+4+COLUMN()-5)*8-(8-$A10),结果导入!$DN:$DU,8,0),"")=$A10&amp;":","",$A10&amp;":"&amp;VLOOKUP(216+(INT((ROW()-5)/9)*9+4+COLUMN()-5)*8-(8-$A10),结果导入!$DN:$DU,8,0))))),IF($U$3="第七场",IF(OR($H$35="",$H$35="请选择版本"),"",IF($H$35="打印版",IFERROR(VLOOKUP(216+(INT((ROW()-5)/9)*9+4+COLUMN()-5)*8-(8-$A10),结果导入!$EN:$EU,8,0),""),IF($H$35="导入版",IF($A10&amp;":"&amp;IFERROR(VLOOKUP(216+(INT((ROW()-5)/9)*9+4+COLUMN()-5)*8-(8-$A10),结果导入!$EN:$EU,8,0),"")=$A10&amp;":","",$A10&amp;":"&amp;VLOOKUP(216+(INT((ROW()-5)/9)*9+4+COLUMN()-5)*8-(8-$A10),结果导入!$EN:$EU,8,0))))),IF($U$3="第八场",IF(OR($H$35="",$H$35="请选择版本"),"",IF($H$35="打印版",IFERROR(VLOOKUP(216+(INT((ROW()-5)/9)*9+4+COLUMN()-5)*8-(8-$A10),结果导入!$FN:$FU,8,0),""),IF($H$35="导入版",IF($A10&amp;":"&amp;IFERROR(VLOOKUP(216+(INT((ROW()-5)/9)*9+4+COLUMN()-5)*8-(8-$A10),结果导入!$FN:$FU,8,0),"")=$A10&amp;":","",$A10&amp;":"&amp;VLOOKUP(216+(INT((ROW()-5)/9)*9+4+COLUMN()-5)*8-(8-$A10),结果导入!$FN:$FU,8,0))))),IF($U$3="第九场",IF(OR($H$35="",$H$35="请选择版本"),"",IF($H$35="打印版",IFERROR(VLOOKUP(216+(INT((ROW()-5)/9)*9+4+COLUMN()-5)*8-(8-$A10),结果导入!$GN:$GU,8,0),""),IF($H$35="导入版",IF($A10&amp;":"&amp;IFERROR(VLOOKUP(216+(INT((ROW()-5)/9)*9+4+COLUMN()-5)*8-(8-$A10),结果导入!$GN:$GU,8,0),"")=$A10&amp;":","",$A10&amp;":"&amp;VLOOKUP(216+(INT((ROW()-5)/9)*9+4+COLUMN()-5)*8-(8-$A10),结果导入!$GN:$GU,8,0)))))))))))))))</f>
        <v/>
      </c>
      <c r="H10" s="52" t="str">
        <f ca="1">IF($U$3="","",IF($U$3="第一场",IF(OR($H$35="",$H$35="请选择版本"),"",IF($H$35="打印版",IFERROR(VLOOKUP(216+(INT((ROW()-5)/9)*9+4+COLUMN()-5)*8-(8-$A10),选手操作!$Q:$R,2,0),""),IF($H$35="导入版",IF($A10&amp;":"&amp;IFERROR(VLOOKUP(216+(INT((ROW()-5)/9)*9+4+COLUMN()-5)*8-(8-$A10),选手操作!$Q:$R,2,0),"")=$A10&amp;":","",$A10&amp;":"&amp;VLOOKUP(216+(INT((ROW()-5)/9)*9+4+COLUMN()-5)*8-(8-$A10),选手操作!$Q:$R,2,0))))),IF($U$3="第二场",IF(OR($H$35="",$H$35="请选择版本"),"",IF($H$35="打印版",IFERROR(VLOOKUP(216+(INT((ROW()-5)/9)*9+4+COLUMN()-5)*8-(8-$A10),结果导入!$N:$U,8,0),""),IF($H$35="导入版",IF($A10&amp;":"&amp;IFERROR(VLOOKUP(216+(INT((ROW()-5)/9)*9+4+COLUMN()-5)*8-(8-$A10),结果导入!$N:$U,8,0),"")=$A10&amp;":","",$A10&amp;":"&amp;VLOOKUP(216+(INT((ROW()-5)/9)*9+4+COLUMN()-5)*8-(8-$A10),结果导入!$N:$U,8,0))))),IF($U$3="第三场",IF(OR($H$35="",$H$35="请选择版本"),"",IF($H$35="打印版",IFERROR(VLOOKUP(216+(INT((ROW()-5)/9)*9+4+COLUMN()-5)*8-(8-$A10),结果导入!$AN:$AU,8,0),""),IF($H$35="导入版",IF($A10&amp;":"&amp;IFERROR(VLOOKUP(216+(INT((ROW()-5)/9)*9+4+COLUMN()-5)*8-(8-$A10),结果导入!$AN:$AU,8,0),"")=$A10&amp;":","",$A10&amp;":"&amp;VLOOKUP(216+(INT((ROW()-5)/9)*9+4+COLUMN()-5)*8-(8-$A10),结果导入!$AN:$AU,8,0))))),IF($U$3="第四场",IF(OR($H$35="",$H$35="请选择版本"),"",IF($H$35="打印版",IFERROR(VLOOKUP(216+(INT((ROW()-5)/9)*9+4+COLUMN()-5)*8-(8-$A10),结果导入!$BN:$BU,8,0),""),IF($H$35="导入版",IF($A10&amp;":"&amp;IFERROR(VLOOKUP(216+(INT((ROW()-5)/9)*9+4+COLUMN()-5)*8-(8-$A10),结果导入!$BN:$BU,8,0),"")=$A10&amp;":","",$A10&amp;":"&amp;VLOOKUP(216+(INT((ROW()-5)/9)*9+4+COLUMN()-5)*8-(8-$A10),结果导入!$BN:$BU,8,0))))),IF($U$3="第五场",IF(OR($H$35="",$H$35="请选择版本"),"",IF($H$35="打印版",IFERROR(VLOOKUP(216+(INT((ROW()-5)/9)*9+4+COLUMN()-5)*8-(8-$A10),结果导入!$CN:$CU,8,0),""),IF($H$35="导入版",IF($A10&amp;":"&amp;IFERROR(VLOOKUP(216+(INT((ROW()-5)/9)*9+4+COLUMN()-5)*8-(8-$A10),结果导入!$CN:$CU,8,0),"")=$A10&amp;":","",$A10&amp;":"&amp;VLOOKUP(216+(INT((ROW()-5)/9)*9+4+COLUMN()-5)*8-(8-$A10),结果导入!$CN:$CU,8,0))))),IF($U$3="第六场",IF(OR($H$35="",$H$35="请选择版本"),"",IF($H$35="打印版",IFERROR(VLOOKUP(216+(INT((ROW()-5)/9)*9+4+COLUMN()-5)*8-(8-$A10),结果导入!$DN:$DU,8,0),""),IF($H$35="导入版",IF($A10&amp;":"&amp;IFERROR(VLOOKUP(216+(INT((ROW()-5)/9)*9+4+COLUMN()-5)*8-(8-$A10),结果导入!$DN:$DU,8,0),"")=$A10&amp;":","",$A10&amp;":"&amp;VLOOKUP(216+(INT((ROW()-5)/9)*9+4+COLUMN()-5)*8-(8-$A10),结果导入!$DN:$DU,8,0))))),IF($U$3="第七场",IF(OR($H$35="",$H$35="请选择版本"),"",IF($H$35="打印版",IFERROR(VLOOKUP(216+(INT((ROW()-5)/9)*9+4+COLUMN()-5)*8-(8-$A10),结果导入!$EN:$EU,8,0),""),IF($H$35="导入版",IF($A10&amp;":"&amp;IFERROR(VLOOKUP(216+(INT((ROW()-5)/9)*9+4+COLUMN()-5)*8-(8-$A10),结果导入!$EN:$EU,8,0),"")=$A10&amp;":","",$A10&amp;":"&amp;VLOOKUP(216+(INT((ROW()-5)/9)*9+4+COLUMN()-5)*8-(8-$A10),结果导入!$EN:$EU,8,0))))),IF($U$3="第八场",IF(OR($H$35="",$H$35="请选择版本"),"",IF($H$35="打印版",IFERROR(VLOOKUP(216+(INT((ROW()-5)/9)*9+4+COLUMN()-5)*8-(8-$A10),结果导入!$FN:$FU,8,0),""),IF($H$35="导入版",IF($A10&amp;":"&amp;IFERROR(VLOOKUP(216+(INT((ROW()-5)/9)*9+4+COLUMN()-5)*8-(8-$A10),结果导入!$FN:$FU,8,0),"")=$A10&amp;":","",$A10&amp;":"&amp;VLOOKUP(216+(INT((ROW()-5)/9)*9+4+COLUMN()-5)*8-(8-$A10),结果导入!$FN:$FU,8,0))))),IF($U$3="第九场",IF(OR($H$35="",$H$35="请选择版本"),"",IF($H$35="打印版",IFERROR(VLOOKUP(216+(INT((ROW()-5)/9)*9+4+COLUMN()-5)*8-(8-$A10),结果导入!$GN:$GU,8,0),""),IF($H$35="导入版",IF($A10&amp;":"&amp;IFERROR(VLOOKUP(216+(INT((ROW()-5)/9)*9+4+COLUMN()-5)*8-(8-$A10),结果导入!$GN:$GU,8,0),"")=$A10&amp;":","",$A10&amp;":"&amp;VLOOKUP(216+(INT((ROW()-5)/9)*9+4+COLUMN()-5)*8-(8-$A10),结果导入!$GN:$GU,8,0)))))))))))))))</f>
        <v/>
      </c>
      <c r="I10" s="52" t="str">
        <f ca="1">IF($U$3="","",IF($U$3="第一场",IF(OR($H$35="",$H$35="请选择版本"),"",IF($H$35="打印版",IFERROR(VLOOKUP(216+(INT((ROW()-5)/9)*9+4+COLUMN()-5)*8-(8-$A10),选手操作!$Q:$R,2,0),""),IF($H$35="导入版",IF($A10&amp;":"&amp;IFERROR(VLOOKUP(216+(INT((ROW()-5)/9)*9+4+COLUMN()-5)*8-(8-$A10),选手操作!$Q:$R,2,0),"")=$A10&amp;":","",$A10&amp;":"&amp;VLOOKUP(216+(INT((ROW()-5)/9)*9+4+COLUMN()-5)*8-(8-$A10),选手操作!$Q:$R,2,0))))),IF($U$3="第二场",IF(OR($H$35="",$H$35="请选择版本"),"",IF($H$35="打印版",IFERROR(VLOOKUP(216+(INT((ROW()-5)/9)*9+4+COLUMN()-5)*8-(8-$A10),结果导入!$N:$U,8,0),""),IF($H$35="导入版",IF($A10&amp;":"&amp;IFERROR(VLOOKUP(216+(INT((ROW()-5)/9)*9+4+COLUMN()-5)*8-(8-$A10),结果导入!$N:$U,8,0),"")=$A10&amp;":","",$A10&amp;":"&amp;VLOOKUP(216+(INT((ROW()-5)/9)*9+4+COLUMN()-5)*8-(8-$A10),结果导入!$N:$U,8,0))))),IF($U$3="第三场",IF(OR($H$35="",$H$35="请选择版本"),"",IF($H$35="打印版",IFERROR(VLOOKUP(216+(INT((ROW()-5)/9)*9+4+COLUMN()-5)*8-(8-$A10),结果导入!$AN:$AU,8,0),""),IF($H$35="导入版",IF($A10&amp;":"&amp;IFERROR(VLOOKUP(216+(INT((ROW()-5)/9)*9+4+COLUMN()-5)*8-(8-$A10),结果导入!$AN:$AU,8,0),"")=$A10&amp;":","",$A10&amp;":"&amp;VLOOKUP(216+(INT((ROW()-5)/9)*9+4+COLUMN()-5)*8-(8-$A10),结果导入!$AN:$AU,8,0))))),IF($U$3="第四场",IF(OR($H$35="",$H$35="请选择版本"),"",IF($H$35="打印版",IFERROR(VLOOKUP(216+(INT((ROW()-5)/9)*9+4+COLUMN()-5)*8-(8-$A10),结果导入!$BN:$BU,8,0),""),IF($H$35="导入版",IF($A10&amp;":"&amp;IFERROR(VLOOKUP(216+(INT((ROW()-5)/9)*9+4+COLUMN()-5)*8-(8-$A10),结果导入!$BN:$BU,8,0),"")=$A10&amp;":","",$A10&amp;":"&amp;VLOOKUP(216+(INT((ROW()-5)/9)*9+4+COLUMN()-5)*8-(8-$A10),结果导入!$BN:$BU,8,0))))),IF($U$3="第五场",IF(OR($H$35="",$H$35="请选择版本"),"",IF($H$35="打印版",IFERROR(VLOOKUP(216+(INT((ROW()-5)/9)*9+4+COLUMN()-5)*8-(8-$A10),结果导入!$CN:$CU,8,0),""),IF($H$35="导入版",IF($A10&amp;":"&amp;IFERROR(VLOOKUP(216+(INT((ROW()-5)/9)*9+4+COLUMN()-5)*8-(8-$A10),结果导入!$CN:$CU,8,0),"")=$A10&amp;":","",$A10&amp;":"&amp;VLOOKUP(216+(INT((ROW()-5)/9)*9+4+COLUMN()-5)*8-(8-$A10),结果导入!$CN:$CU,8,0))))),IF($U$3="第六场",IF(OR($H$35="",$H$35="请选择版本"),"",IF($H$35="打印版",IFERROR(VLOOKUP(216+(INT((ROW()-5)/9)*9+4+COLUMN()-5)*8-(8-$A10),结果导入!$DN:$DU,8,0),""),IF($H$35="导入版",IF($A10&amp;":"&amp;IFERROR(VLOOKUP(216+(INT((ROW()-5)/9)*9+4+COLUMN()-5)*8-(8-$A10),结果导入!$DN:$DU,8,0),"")=$A10&amp;":","",$A10&amp;":"&amp;VLOOKUP(216+(INT((ROW()-5)/9)*9+4+COLUMN()-5)*8-(8-$A10),结果导入!$DN:$DU,8,0))))),IF($U$3="第七场",IF(OR($H$35="",$H$35="请选择版本"),"",IF($H$35="打印版",IFERROR(VLOOKUP(216+(INT((ROW()-5)/9)*9+4+COLUMN()-5)*8-(8-$A10),结果导入!$EN:$EU,8,0),""),IF($H$35="导入版",IF($A10&amp;":"&amp;IFERROR(VLOOKUP(216+(INT((ROW()-5)/9)*9+4+COLUMN()-5)*8-(8-$A10),结果导入!$EN:$EU,8,0),"")=$A10&amp;":","",$A10&amp;":"&amp;VLOOKUP(216+(INT((ROW()-5)/9)*9+4+COLUMN()-5)*8-(8-$A10),结果导入!$EN:$EU,8,0))))),IF($U$3="第八场",IF(OR($H$35="",$H$35="请选择版本"),"",IF($H$35="打印版",IFERROR(VLOOKUP(216+(INT((ROW()-5)/9)*9+4+COLUMN()-5)*8-(8-$A10),结果导入!$FN:$FU,8,0),""),IF($H$35="导入版",IF($A10&amp;":"&amp;IFERROR(VLOOKUP(216+(INT((ROW()-5)/9)*9+4+COLUMN()-5)*8-(8-$A10),结果导入!$FN:$FU,8,0),"")=$A10&amp;":","",$A10&amp;":"&amp;VLOOKUP(216+(INT((ROW()-5)/9)*9+4+COLUMN()-5)*8-(8-$A10),结果导入!$FN:$FU,8,0))))),IF($U$3="第九场",IF(OR($H$35="",$H$35="请选择版本"),"",IF($H$35="打印版",IFERROR(VLOOKUP(216+(INT((ROW()-5)/9)*9+4+COLUMN()-5)*8-(8-$A10),结果导入!$GN:$GU,8,0),""),IF($H$35="导入版",IF($A10&amp;":"&amp;IFERROR(VLOOKUP(216+(INT((ROW()-5)/9)*9+4+COLUMN()-5)*8-(8-$A10),结果导入!$GN:$GU,8,0),"")=$A10&amp;":","",$A10&amp;":"&amp;VLOOKUP(216+(INT((ROW()-5)/9)*9+4+COLUMN()-5)*8-(8-$A10),结果导入!$GN:$GU,8,0)))))))))))))))</f>
        <v/>
      </c>
      <c r="J10" s="59" t="str">
        <f ca="1">IF($U$3="","",IF($U$3="第一场",IF(OR($H$35="",$H$35="请选择版本"),"",IF($H$35="打印版",IFERROR(VLOOKUP(216+(INT((ROW()-5)/9)*9+4+COLUMN()-5)*8-(8-$A10),选手操作!$Q:$R,2,0),""),IF($H$35="导入版",IF($A10&amp;":"&amp;IFERROR(VLOOKUP(216+(INT((ROW()-5)/9)*9+4+COLUMN()-5)*8-(8-$A10),选手操作!$Q:$R,2,0),"")=$A10&amp;":","",$A10&amp;":"&amp;VLOOKUP(216+(INT((ROW()-5)/9)*9+4+COLUMN()-5)*8-(8-$A10),选手操作!$Q:$R,2,0))))),IF($U$3="第二场",IF(OR($H$35="",$H$35="请选择版本"),"",IF($H$35="打印版",IFERROR(VLOOKUP(216+(INT((ROW()-5)/9)*9+4+COLUMN()-5)*8-(8-$A10),结果导入!$N:$U,8,0),""),IF($H$35="导入版",IF($A10&amp;":"&amp;IFERROR(VLOOKUP(216+(INT((ROW()-5)/9)*9+4+COLUMN()-5)*8-(8-$A10),结果导入!$N:$U,8,0),"")=$A10&amp;":","",$A10&amp;":"&amp;VLOOKUP(216+(INT((ROW()-5)/9)*9+4+COLUMN()-5)*8-(8-$A10),结果导入!$N:$U,8,0))))),IF($U$3="第三场",IF(OR($H$35="",$H$35="请选择版本"),"",IF($H$35="打印版",IFERROR(VLOOKUP(216+(INT((ROW()-5)/9)*9+4+COLUMN()-5)*8-(8-$A10),结果导入!$AN:$AU,8,0),""),IF($H$35="导入版",IF($A10&amp;":"&amp;IFERROR(VLOOKUP(216+(INT((ROW()-5)/9)*9+4+COLUMN()-5)*8-(8-$A10),结果导入!$AN:$AU,8,0),"")=$A10&amp;":","",$A10&amp;":"&amp;VLOOKUP(216+(INT((ROW()-5)/9)*9+4+COLUMN()-5)*8-(8-$A10),结果导入!$AN:$AU,8,0))))),IF($U$3="第四场",IF(OR($H$35="",$H$35="请选择版本"),"",IF($H$35="打印版",IFERROR(VLOOKUP(216+(INT((ROW()-5)/9)*9+4+COLUMN()-5)*8-(8-$A10),结果导入!$BN:$BU,8,0),""),IF($H$35="导入版",IF($A10&amp;":"&amp;IFERROR(VLOOKUP(216+(INT((ROW()-5)/9)*9+4+COLUMN()-5)*8-(8-$A10),结果导入!$BN:$BU,8,0),"")=$A10&amp;":","",$A10&amp;":"&amp;VLOOKUP(216+(INT((ROW()-5)/9)*9+4+COLUMN()-5)*8-(8-$A10),结果导入!$BN:$BU,8,0))))),IF($U$3="第五场",IF(OR($H$35="",$H$35="请选择版本"),"",IF($H$35="打印版",IFERROR(VLOOKUP(216+(INT((ROW()-5)/9)*9+4+COLUMN()-5)*8-(8-$A10),结果导入!$CN:$CU,8,0),""),IF($H$35="导入版",IF($A10&amp;":"&amp;IFERROR(VLOOKUP(216+(INT((ROW()-5)/9)*9+4+COLUMN()-5)*8-(8-$A10),结果导入!$CN:$CU,8,0),"")=$A10&amp;":","",$A10&amp;":"&amp;VLOOKUP(216+(INT((ROW()-5)/9)*9+4+COLUMN()-5)*8-(8-$A10),结果导入!$CN:$CU,8,0))))),IF($U$3="第六场",IF(OR($H$35="",$H$35="请选择版本"),"",IF($H$35="打印版",IFERROR(VLOOKUP(216+(INT((ROW()-5)/9)*9+4+COLUMN()-5)*8-(8-$A10),结果导入!$DN:$DU,8,0),""),IF($H$35="导入版",IF($A10&amp;":"&amp;IFERROR(VLOOKUP(216+(INT((ROW()-5)/9)*9+4+COLUMN()-5)*8-(8-$A10),结果导入!$DN:$DU,8,0),"")=$A10&amp;":","",$A10&amp;":"&amp;VLOOKUP(216+(INT((ROW()-5)/9)*9+4+COLUMN()-5)*8-(8-$A10),结果导入!$DN:$DU,8,0))))),IF($U$3="第七场",IF(OR($H$35="",$H$35="请选择版本"),"",IF($H$35="打印版",IFERROR(VLOOKUP(216+(INT((ROW()-5)/9)*9+4+COLUMN()-5)*8-(8-$A10),结果导入!$EN:$EU,8,0),""),IF($H$35="导入版",IF($A10&amp;":"&amp;IFERROR(VLOOKUP(216+(INT((ROW()-5)/9)*9+4+COLUMN()-5)*8-(8-$A10),结果导入!$EN:$EU,8,0),"")=$A10&amp;":","",$A10&amp;":"&amp;VLOOKUP(216+(INT((ROW()-5)/9)*9+4+COLUMN()-5)*8-(8-$A10),结果导入!$EN:$EU,8,0))))),IF($U$3="第八场",IF(OR($H$35="",$H$35="请选择版本"),"",IF($H$35="打印版",IFERROR(VLOOKUP(216+(INT((ROW()-5)/9)*9+4+COLUMN()-5)*8-(8-$A10),结果导入!$FN:$FU,8,0),""),IF($H$35="导入版",IF($A10&amp;":"&amp;IFERROR(VLOOKUP(216+(INT((ROW()-5)/9)*9+4+COLUMN()-5)*8-(8-$A10),结果导入!$FN:$FU,8,0),"")=$A10&amp;":","",$A10&amp;":"&amp;VLOOKUP(216+(INT((ROW()-5)/9)*9+4+COLUMN()-5)*8-(8-$A10),结果导入!$FN:$FU,8,0))))),IF($U$3="第九场",IF(OR($H$35="",$H$35="请选择版本"),"",IF($H$35="打印版",IFERROR(VLOOKUP(216+(INT((ROW()-5)/9)*9+4+COLUMN()-5)*8-(8-$A10),结果导入!$GN:$GU,8,0),""),IF($H$35="导入版",IF($A10&amp;":"&amp;IFERROR(VLOOKUP(216+(INT((ROW()-5)/9)*9+4+COLUMN()-5)*8-(8-$A10),结果导入!$GN:$GU,8,0),"")=$A10&amp;":","",$A10&amp;":"&amp;VLOOKUP(216+(INT((ROW()-5)/9)*9+4+COLUMN()-5)*8-(8-$A10),结果导入!$GN:$GU,8,0)))))))))))))))</f>
        <v/>
      </c>
      <c r="K10" s="50">
        <v>5</v>
      </c>
      <c r="L10" s="50">
        <f t="shared" si="0"/>
        <v>5</v>
      </c>
      <c r="M10" s="51" t="str">
        <f ca="1" t="shared" ref="M10:V10" si="6">IF(B10="","",B10)</f>
        <v/>
      </c>
      <c r="N10" s="52" t="str">
        <f ca="1" t="shared" si="6"/>
        <v/>
      </c>
      <c r="O10" s="52" t="str">
        <f ca="1" t="shared" si="6"/>
        <v/>
      </c>
      <c r="P10" s="52" t="str">
        <f ca="1" t="shared" si="6"/>
        <v/>
      </c>
      <c r="Q10" s="52" t="str">
        <f ca="1" t="shared" si="6"/>
        <v/>
      </c>
      <c r="R10" s="52" t="str">
        <f ca="1" t="shared" si="6"/>
        <v/>
      </c>
      <c r="S10" s="52" t="str">
        <f ca="1" t="shared" si="6"/>
        <v/>
      </c>
      <c r="T10" s="52" t="str">
        <f ca="1" t="shared" si="6"/>
        <v/>
      </c>
      <c r="U10" s="59" t="str">
        <f ca="1" t="shared" si="6"/>
        <v/>
      </c>
      <c r="V10" s="50">
        <f t="shared" si="6"/>
        <v>5</v>
      </c>
    </row>
    <row r="11" s="40" customFormat="1" ht="15" spans="1:22">
      <c r="A11" s="50">
        <v>6</v>
      </c>
      <c r="B11" s="51" t="str">
        <f ca="1">IF($U$3="","",IF($U$3="第一场",IF(OR($H$35="",$H$35="请选择版本"),"",IF($H$35="打印版",IFERROR(VLOOKUP(216+(INT((ROW()-5)/9)*9+4+COLUMN()-5)*8-(8-$A11),选手操作!$Q:$R,2,0),""),IF($H$35="导入版",IF($A11&amp;":"&amp;IFERROR(VLOOKUP(216+(INT((ROW()-5)/9)*9+4+COLUMN()-5)*8-(8-$A11),选手操作!$Q:$R,2,0),"")=$A11&amp;":","",$A11&amp;":"&amp;VLOOKUP(216+(INT((ROW()-5)/9)*9+4+COLUMN()-5)*8-(8-$A11),选手操作!$Q:$R,2,0))))),IF($U$3="第二场",IF(OR($H$35="",$H$35="请选择版本"),"",IF($H$35="打印版",IFERROR(VLOOKUP(216+(INT((ROW()-5)/9)*9+4+COLUMN()-5)*8-(8-$A11),结果导入!$N:$U,8,0),""),IF($H$35="导入版",IF($A11&amp;":"&amp;IFERROR(VLOOKUP(216+(INT((ROW()-5)/9)*9+4+COLUMN()-5)*8-(8-$A11),结果导入!$N:$U,8,0),"")=$A11&amp;":","",$A11&amp;":"&amp;VLOOKUP(216+(INT((ROW()-5)/9)*9+4+COLUMN()-5)*8-(8-$A11),结果导入!$N:$U,8,0))))),IF($U$3="第三场",IF(OR($H$35="",$H$35="请选择版本"),"",IF($H$35="打印版",IFERROR(VLOOKUP(216+(INT((ROW()-5)/9)*9+4+COLUMN()-5)*8-(8-$A11),结果导入!$AN:$AU,8,0),""),IF($H$35="导入版",IF($A11&amp;":"&amp;IFERROR(VLOOKUP(216+(INT((ROW()-5)/9)*9+4+COLUMN()-5)*8-(8-$A11),结果导入!$AN:$AU,8,0),"")=$A11&amp;":","",$A11&amp;":"&amp;VLOOKUP(216+(INT((ROW()-5)/9)*9+4+COLUMN()-5)*8-(8-$A11),结果导入!$AN:$AU,8,0))))),IF($U$3="第四场",IF(OR($H$35="",$H$35="请选择版本"),"",IF($H$35="打印版",IFERROR(VLOOKUP(216+(INT((ROW()-5)/9)*9+4+COLUMN()-5)*8-(8-$A11),结果导入!$BN:$BU,8,0),""),IF($H$35="导入版",IF($A11&amp;":"&amp;IFERROR(VLOOKUP(216+(INT((ROW()-5)/9)*9+4+COLUMN()-5)*8-(8-$A11),结果导入!$BN:$BU,8,0),"")=$A11&amp;":","",$A11&amp;":"&amp;VLOOKUP(216+(INT((ROW()-5)/9)*9+4+COLUMN()-5)*8-(8-$A11),结果导入!$BN:$BU,8,0))))),IF($U$3="第五场",IF(OR($H$35="",$H$35="请选择版本"),"",IF($H$35="打印版",IFERROR(VLOOKUP(216+(INT((ROW()-5)/9)*9+4+COLUMN()-5)*8-(8-$A11),结果导入!$CN:$CU,8,0),""),IF($H$35="导入版",IF($A11&amp;":"&amp;IFERROR(VLOOKUP(216+(INT((ROW()-5)/9)*9+4+COLUMN()-5)*8-(8-$A11),结果导入!$CN:$CU,8,0),"")=$A11&amp;":","",$A11&amp;":"&amp;VLOOKUP(216+(INT((ROW()-5)/9)*9+4+COLUMN()-5)*8-(8-$A11),结果导入!$CN:$CU,8,0))))),IF($U$3="第六场",IF(OR($H$35="",$H$35="请选择版本"),"",IF($H$35="打印版",IFERROR(VLOOKUP(216+(INT((ROW()-5)/9)*9+4+COLUMN()-5)*8-(8-$A11),结果导入!$DN:$DU,8,0),""),IF($H$35="导入版",IF($A11&amp;":"&amp;IFERROR(VLOOKUP(216+(INT((ROW()-5)/9)*9+4+COLUMN()-5)*8-(8-$A11),结果导入!$DN:$DU,8,0),"")=$A11&amp;":","",$A11&amp;":"&amp;VLOOKUP(216+(INT((ROW()-5)/9)*9+4+COLUMN()-5)*8-(8-$A11),结果导入!$DN:$DU,8,0))))),IF($U$3="第七场",IF(OR($H$35="",$H$35="请选择版本"),"",IF($H$35="打印版",IFERROR(VLOOKUP(216+(INT((ROW()-5)/9)*9+4+COLUMN()-5)*8-(8-$A11),结果导入!$EN:$EU,8,0),""),IF($H$35="导入版",IF($A11&amp;":"&amp;IFERROR(VLOOKUP(216+(INT((ROW()-5)/9)*9+4+COLUMN()-5)*8-(8-$A11),结果导入!$EN:$EU,8,0),"")=$A11&amp;":","",$A11&amp;":"&amp;VLOOKUP(216+(INT((ROW()-5)/9)*9+4+COLUMN()-5)*8-(8-$A11),结果导入!$EN:$EU,8,0))))),IF($U$3="第八场",IF(OR($H$35="",$H$35="请选择版本"),"",IF($H$35="打印版",IFERROR(VLOOKUP(216+(INT((ROW()-5)/9)*9+4+COLUMN()-5)*8-(8-$A11),结果导入!$FN:$FU,8,0),""),IF($H$35="导入版",IF($A11&amp;":"&amp;IFERROR(VLOOKUP(216+(INT((ROW()-5)/9)*9+4+COLUMN()-5)*8-(8-$A11),结果导入!$FN:$FU,8,0),"")=$A11&amp;":","",$A11&amp;":"&amp;VLOOKUP(216+(INT((ROW()-5)/9)*9+4+COLUMN()-5)*8-(8-$A11),结果导入!$FN:$FU,8,0))))),IF($U$3="第九场",IF(OR($H$35="",$H$35="请选择版本"),"",IF($H$35="打印版",IFERROR(VLOOKUP(216+(INT((ROW()-5)/9)*9+4+COLUMN()-5)*8-(8-$A11),结果导入!$GN:$GU,8,0),""),IF($H$35="导入版",IF($A11&amp;":"&amp;IFERROR(VLOOKUP(216+(INT((ROW()-5)/9)*9+4+COLUMN()-5)*8-(8-$A11),结果导入!$GN:$GU,8,0),"")=$A11&amp;":","",$A11&amp;":"&amp;VLOOKUP(216+(INT((ROW()-5)/9)*9+4+COLUMN()-5)*8-(8-$A11),结果导入!$GN:$GU,8,0)))))))))))))))</f>
        <v/>
      </c>
      <c r="C11" s="52" t="str">
        <f ca="1">IF($U$3="","",IF($U$3="第一场",IF(OR($H$35="",$H$35="请选择版本"),"",IF($H$35="打印版",IFERROR(VLOOKUP(216+(INT((ROW()-5)/9)*9+4+COLUMN()-5)*8-(8-$A11),选手操作!$Q:$R,2,0),""),IF($H$35="导入版",IF($A11&amp;":"&amp;IFERROR(VLOOKUP(216+(INT((ROW()-5)/9)*9+4+COLUMN()-5)*8-(8-$A11),选手操作!$Q:$R,2,0),"")=$A11&amp;":","",$A11&amp;":"&amp;VLOOKUP(216+(INT((ROW()-5)/9)*9+4+COLUMN()-5)*8-(8-$A11),选手操作!$Q:$R,2,0))))),IF($U$3="第二场",IF(OR($H$35="",$H$35="请选择版本"),"",IF($H$35="打印版",IFERROR(VLOOKUP(216+(INT((ROW()-5)/9)*9+4+COLUMN()-5)*8-(8-$A11),结果导入!$N:$U,8,0),""),IF($H$35="导入版",IF($A11&amp;":"&amp;IFERROR(VLOOKUP(216+(INT((ROW()-5)/9)*9+4+COLUMN()-5)*8-(8-$A11),结果导入!$N:$U,8,0),"")=$A11&amp;":","",$A11&amp;":"&amp;VLOOKUP(216+(INT((ROW()-5)/9)*9+4+COLUMN()-5)*8-(8-$A11),结果导入!$N:$U,8,0))))),IF($U$3="第三场",IF(OR($H$35="",$H$35="请选择版本"),"",IF($H$35="打印版",IFERROR(VLOOKUP(216+(INT((ROW()-5)/9)*9+4+COLUMN()-5)*8-(8-$A11),结果导入!$AN:$AU,8,0),""),IF($H$35="导入版",IF($A11&amp;":"&amp;IFERROR(VLOOKUP(216+(INT((ROW()-5)/9)*9+4+COLUMN()-5)*8-(8-$A11),结果导入!$AN:$AU,8,0),"")=$A11&amp;":","",$A11&amp;":"&amp;VLOOKUP(216+(INT((ROW()-5)/9)*9+4+COLUMN()-5)*8-(8-$A11),结果导入!$AN:$AU,8,0))))),IF($U$3="第四场",IF(OR($H$35="",$H$35="请选择版本"),"",IF($H$35="打印版",IFERROR(VLOOKUP(216+(INT((ROW()-5)/9)*9+4+COLUMN()-5)*8-(8-$A11),结果导入!$BN:$BU,8,0),""),IF($H$35="导入版",IF($A11&amp;":"&amp;IFERROR(VLOOKUP(216+(INT((ROW()-5)/9)*9+4+COLUMN()-5)*8-(8-$A11),结果导入!$BN:$BU,8,0),"")=$A11&amp;":","",$A11&amp;":"&amp;VLOOKUP(216+(INT((ROW()-5)/9)*9+4+COLUMN()-5)*8-(8-$A11),结果导入!$BN:$BU,8,0))))),IF($U$3="第五场",IF(OR($H$35="",$H$35="请选择版本"),"",IF($H$35="打印版",IFERROR(VLOOKUP(216+(INT((ROW()-5)/9)*9+4+COLUMN()-5)*8-(8-$A11),结果导入!$CN:$CU,8,0),""),IF($H$35="导入版",IF($A11&amp;":"&amp;IFERROR(VLOOKUP(216+(INT((ROW()-5)/9)*9+4+COLUMN()-5)*8-(8-$A11),结果导入!$CN:$CU,8,0),"")=$A11&amp;":","",$A11&amp;":"&amp;VLOOKUP(216+(INT((ROW()-5)/9)*9+4+COLUMN()-5)*8-(8-$A11),结果导入!$CN:$CU,8,0))))),IF($U$3="第六场",IF(OR($H$35="",$H$35="请选择版本"),"",IF($H$35="打印版",IFERROR(VLOOKUP(216+(INT((ROW()-5)/9)*9+4+COLUMN()-5)*8-(8-$A11),结果导入!$DN:$DU,8,0),""),IF($H$35="导入版",IF($A11&amp;":"&amp;IFERROR(VLOOKUP(216+(INT((ROW()-5)/9)*9+4+COLUMN()-5)*8-(8-$A11),结果导入!$DN:$DU,8,0),"")=$A11&amp;":","",$A11&amp;":"&amp;VLOOKUP(216+(INT((ROW()-5)/9)*9+4+COLUMN()-5)*8-(8-$A11),结果导入!$DN:$DU,8,0))))),IF($U$3="第七场",IF(OR($H$35="",$H$35="请选择版本"),"",IF($H$35="打印版",IFERROR(VLOOKUP(216+(INT((ROW()-5)/9)*9+4+COLUMN()-5)*8-(8-$A11),结果导入!$EN:$EU,8,0),""),IF($H$35="导入版",IF($A11&amp;":"&amp;IFERROR(VLOOKUP(216+(INT((ROW()-5)/9)*9+4+COLUMN()-5)*8-(8-$A11),结果导入!$EN:$EU,8,0),"")=$A11&amp;":","",$A11&amp;":"&amp;VLOOKUP(216+(INT((ROW()-5)/9)*9+4+COLUMN()-5)*8-(8-$A11),结果导入!$EN:$EU,8,0))))),IF($U$3="第八场",IF(OR($H$35="",$H$35="请选择版本"),"",IF($H$35="打印版",IFERROR(VLOOKUP(216+(INT((ROW()-5)/9)*9+4+COLUMN()-5)*8-(8-$A11),结果导入!$FN:$FU,8,0),""),IF($H$35="导入版",IF($A11&amp;":"&amp;IFERROR(VLOOKUP(216+(INT((ROW()-5)/9)*9+4+COLUMN()-5)*8-(8-$A11),结果导入!$FN:$FU,8,0),"")=$A11&amp;":","",$A11&amp;":"&amp;VLOOKUP(216+(INT((ROW()-5)/9)*9+4+COLUMN()-5)*8-(8-$A11),结果导入!$FN:$FU,8,0))))),IF($U$3="第九场",IF(OR($H$35="",$H$35="请选择版本"),"",IF($H$35="打印版",IFERROR(VLOOKUP(216+(INT((ROW()-5)/9)*9+4+COLUMN()-5)*8-(8-$A11),结果导入!$GN:$GU,8,0),""),IF($H$35="导入版",IF($A11&amp;":"&amp;IFERROR(VLOOKUP(216+(INT((ROW()-5)/9)*9+4+COLUMN()-5)*8-(8-$A11),结果导入!$GN:$GU,8,0),"")=$A11&amp;":","",$A11&amp;":"&amp;VLOOKUP(216+(INT((ROW()-5)/9)*9+4+COLUMN()-5)*8-(8-$A11),结果导入!$GN:$GU,8,0)))))))))))))))</f>
        <v/>
      </c>
      <c r="D11" s="52" t="str">
        <f ca="1">IF($U$3="","",IF($U$3="第一场",IF(OR($H$35="",$H$35="请选择版本"),"",IF($H$35="打印版",IFERROR(VLOOKUP(216+(INT((ROW()-5)/9)*9+4+COLUMN()-5)*8-(8-$A11),选手操作!$Q:$R,2,0),""),IF($H$35="导入版",IF($A11&amp;":"&amp;IFERROR(VLOOKUP(216+(INT((ROW()-5)/9)*9+4+COLUMN()-5)*8-(8-$A11),选手操作!$Q:$R,2,0),"")=$A11&amp;":","",$A11&amp;":"&amp;VLOOKUP(216+(INT((ROW()-5)/9)*9+4+COLUMN()-5)*8-(8-$A11),选手操作!$Q:$R,2,0))))),IF($U$3="第二场",IF(OR($H$35="",$H$35="请选择版本"),"",IF($H$35="打印版",IFERROR(VLOOKUP(216+(INT((ROW()-5)/9)*9+4+COLUMN()-5)*8-(8-$A11),结果导入!$N:$U,8,0),""),IF($H$35="导入版",IF($A11&amp;":"&amp;IFERROR(VLOOKUP(216+(INT((ROW()-5)/9)*9+4+COLUMN()-5)*8-(8-$A11),结果导入!$N:$U,8,0),"")=$A11&amp;":","",$A11&amp;":"&amp;VLOOKUP(216+(INT((ROW()-5)/9)*9+4+COLUMN()-5)*8-(8-$A11),结果导入!$N:$U,8,0))))),IF($U$3="第三场",IF(OR($H$35="",$H$35="请选择版本"),"",IF($H$35="打印版",IFERROR(VLOOKUP(216+(INT((ROW()-5)/9)*9+4+COLUMN()-5)*8-(8-$A11),结果导入!$AN:$AU,8,0),""),IF($H$35="导入版",IF($A11&amp;":"&amp;IFERROR(VLOOKUP(216+(INT((ROW()-5)/9)*9+4+COLUMN()-5)*8-(8-$A11),结果导入!$AN:$AU,8,0),"")=$A11&amp;":","",$A11&amp;":"&amp;VLOOKUP(216+(INT((ROW()-5)/9)*9+4+COLUMN()-5)*8-(8-$A11),结果导入!$AN:$AU,8,0))))),IF($U$3="第四场",IF(OR($H$35="",$H$35="请选择版本"),"",IF($H$35="打印版",IFERROR(VLOOKUP(216+(INT((ROW()-5)/9)*9+4+COLUMN()-5)*8-(8-$A11),结果导入!$BN:$BU,8,0),""),IF($H$35="导入版",IF($A11&amp;":"&amp;IFERROR(VLOOKUP(216+(INT((ROW()-5)/9)*9+4+COLUMN()-5)*8-(8-$A11),结果导入!$BN:$BU,8,0),"")=$A11&amp;":","",$A11&amp;":"&amp;VLOOKUP(216+(INT((ROW()-5)/9)*9+4+COLUMN()-5)*8-(8-$A11),结果导入!$BN:$BU,8,0))))),IF($U$3="第五场",IF(OR($H$35="",$H$35="请选择版本"),"",IF($H$35="打印版",IFERROR(VLOOKUP(216+(INT((ROW()-5)/9)*9+4+COLUMN()-5)*8-(8-$A11),结果导入!$CN:$CU,8,0),""),IF($H$35="导入版",IF($A11&amp;":"&amp;IFERROR(VLOOKUP(216+(INT((ROW()-5)/9)*9+4+COLUMN()-5)*8-(8-$A11),结果导入!$CN:$CU,8,0),"")=$A11&amp;":","",$A11&amp;":"&amp;VLOOKUP(216+(INT((ROW()-5)/9)*9+4+COLUMN()-5)*8-(8-$A11),结果导入!$CN:$CU,8,0))))),IF($U$3="第六场",IF(OR($H$35="",$H$35="请选择版本"),"",IF($H$35="打印版",IFERROR(VLOOKUP(216+(INT((ROW()-5)/9)*9+4+COLUMN()-5)*8-(8-$A11),结果导入!$DN:$DU,8,0),""),IF($H$35="导入版",IF($A11&amp;":"&amp;IFERROR(VLOOKUP(216+(INT((ROW()-5)/9)*9+4+COLUMN()-5)*8-(8-$A11),结果导入!$DN:$DU,8,0),"")=$A11&amp;":","",$A11&amp;":"&amp;VLOOKUP(216+(INT((ROW()-5)/9)*9+4+COLUMN()-5)*8-(8-$A11),结果导入!$DN:$DU,8,0))))),IF($U$3="第七场",IF(OR($H$35="",$H$35="请选择版本"),"",IF($H$35="打印版",IFERROR(VLOOKUP(216+(INT((ROW()-5)/9)*9+4+COLUMN()-5)*8-(8-$A11),结果导入!$EN:$EU,8,0),""),IF($H$35="导入版",IF($A11&amp;":"&amp;IFERROR(VLOOKUP(216+(INT((ROW()-5)/9)*9+4+COLUMN()-5)*8-(8-$A11),结果导入!$EN:$EU,8,0),"")=$A11&amp;":","",$A11&amp;":"&amp;VLOOKUP(216+(INT((ROW()-5)/9)*9+4+COLUMN()-5)*8-(8-$A11),结果导入!$EN:$EU,8,0))))),IF($U$3="第八场",IF(OR($H$35="",$H$35="请选择版本"),"",IF($H$35="打印版",IFERROR(VLOOKUP(216+(INT((ROW()-5)/9)*9+4+COLUMN()-5)*8-(8-$A11),结果导入!$FN:$FU,8,0),""),IF($H$35="导入版",IF($A11&amp;":"&amp;IFERROR(VLOOKUP(216+(INT((ROW()-5)/9)*9+4+COLUMN()-5)*8-(8-$A11),结果导入!$FN:$FU,8,0),"")=$A11&amp;":","",$A11&amp;":"&amp;VLOOKUP(216+(INT((ROW()-5)/9)*9+4+COLUMN()-5)*8-(8-$A11),结果导入!$FN:$FU,8,0))))),IF($U$3="第九场",IF(OR($H$35="",$H$35="请选择版本"),"",IF($H$35="打印版",IFERROR(VLOOKUP(216+(INT((ROW()-5)/9)*9+4+COLUMN()-5)*8-(8-$A11),结果导入!$GN:$GU,8,0),""),IF($H$35="导入版",IF($A11&amp;":"&amp;IFERROR(VLOOKUP(216+(INT((ROW()-5)/9)*9+4+COLUMN()-5)*8-(8-$A11),结果导入!$GN:$GU,8,0),"")=$A11&amp;":","",$A11&amp;":"&amp;VLOOKUP(216+(INT((ROW()-5)/9)*9+4+COLUMN()-5)*8-(8-$A11),结果导入!$GN:$GU,8,0)))))))))))))))</f>
        <v/>
      </c>
      <c r="E11" s="52" t="str">
        <f ca="1">IF($U$3="","",IF($U$3="第一场",IF(OR($H$35="",$H$35="请选择版本"),"",IF($H$35="打印版",IFERROR(VLOOKUP(216+(INT((ROW()-5)/9)*9+4+COLUMN()-5)*8-(8-$A11),选手操作!$Q:$R,2,0),""),IF($H$35="导入版",IF($A11&amp;":"&amp;IFERROR(VLOOKUP(216+(INT((ROW()-5)/9)*9+4+COLUMN()-5)*8-(8-$A11),选手操作!$Q:$R,2,0),"")=$A11&amp;":","",$A11&amp;":"&amp;VLOOKUP(216+(INT((ROW()-5)/9)*9+4+COLUMN()-5)*8-(8-$A11),选手操作!$Q:$R,2,0))))),IF($U$3="第二场",IF(OR($H$35="",$H$35="请选择版本"),"",IF($H$35="打印版",IFERROR(VLOOKUP(216+(INT((ROW()-5)/9)*9+4+COLUMN()-5)*8-(8-$A11),结果导入!$N:$U,8,0),""),IF($H$35="导入版",IF($A11&amp;":"&amp;IFERROR(VLOOKUP(216+(INT((ROW()-5)/9)*9+4+COLUMN()-5)*8-(8-$A11),结果导入!$N:$U,8,0),"")=$A11&amp;":","",$A11&amp;":"&amp;VLOOKUP(216+(INT((ROW()-5)/9)*9+4+COLUMN()-5)*8-(8-$A11),结果导入!$N:$U,8,0))))),IF($U$3="第三场",IF(OR($H$35="",$H$35="请选择版本"),"",IF($H$35="打印版",IFERROR(VLOOKUP(216+(INT((ROW()-5)/9)*9+4+COLUMN()-5)*8-(8-$A11),结果导入!$AN:$AU,8,0),""),IF($H$35="导入版",IF($A11&amp;":"&amp;IFERROR(VLOOKUP(216+(INT((ROW()-5)/9)*9+4+COLUMN()-5)*8-(8-$A11),结果导入!$AN:$AU,8,0),"")=$A11&amp;":","",$A11&amp;":"&amp;VLOOKUP(216+(INT((ROW()-5)/9)*9+4+COLUMN()-5)*8-(8-$A11),结果导入!$AN:$AU,8,0))))),IF($U$3="第四场",IF(OR($H$35="",$H$35="请选择版本"),"",IF($H$35="打印版",IFERROR(VLOOKUP(216+(INT((ROW()-5)/9)*9+4+COLUMN()-5)*8-(8-$A11),结果导入!$BN:$BU,8,0),""),IF($H$35="导入版",IF($A11&amp;":"&amp;IFERROR(VLOOKUP(216+(INT((ROW()-5)/9)*9+4+COLUMN()-5)*8-(8-$A11),结果导入!$BN:$BU,8,0),"")=$A11&amp;":","",$A11&amp;":"&amp;VLOOKUP(216+(INT((ROW()-5)/9)*9+4+COLUMN()-5)*8-(8-$A11),结果导入!$BN:$BU,8,0))))),IF($U$3="第五场",IF(OR($H$35="",$H$35="请选择版本"),"",IF($H$35="打印版",IFERROR(VLOOKUP(216+(INT((ROW()-5)/9)*9+4+COLUMN()-5)*8-(8-$A11),结果导入!$CN:$CU,8,0),""),IF($H$35="导入版",IF($A11&amp;":"&amp;IFERROR(VLOOKUP(216+(INT((ROW()-5)/9)*9+4+COLUMN()-5)*8-(8-$A11),结果导入!$CN:$CU,8,0),"")=$A11&amp;":","",$A11&amp;":"&amp;VLOOKUP(216+(INT((ROW()-5)/9)*9+4+COLUMN()-5)*8-(8-$A11),结果导入!$CN:$CU,8,0))))),IF($U$3="第六场",IF(OR($H$35="",$H$35="请选择版本"),"",IF($H$35="打印版",IFERROR(VLOOKUP(216+(INT((ROW()-5)/9)*9+4+COLUMN()-5)*8-(8-$A11),结果导入!$DN:$DU,8,0),""),IF($H$35="导入版",IF($A11&amp;":"&amp;IFERROR(VLOOKUP(216+(INT((ROW()-5)/9)*9+4+COLUMN()-5)*8-(8-$A11),结果导入!$DN:$DU,8,0),"")=$A11&amp;":","",$A11&amp;":"&amp;VLOOKUP(216+(INT((ROW()-5)/9)*9+4+COLUMN()-5)*8-(8-$A11),结果导入!$DN:$DU,8,0))))),IF($U$3="第七场",IF(OR($H$35="",$H$35="请选择版本"),"",IF($H$35="打印版",IFERROR(VLOOKUP(216+(INT((ROW()-5)/9)*9+4+COLUMN()-5)*8-(8-$A11),结果导入!$EN:$EU,8,0),""),IF($H$35="导入版",IF($A11&amp;":"&amp;IFERROR(VLOOKUP(216+(INT((ROW()-5)/9)*9+4+COLUMN()-5)*8-(8-$A11),结果导入!$EN:$EU,8,0),"")=$A11&amp;":","",$A11&amp;":"&amp;VLOOKUP(216+(INT((ROW()-5)/9)*9+4+COLUMN()-5)*8-(8-$A11),结果导入!$EN:$EU,8,0))))),IF($U$3="第八场",IF(OR($H$35="",$H$35="请选择版本"),"",IF($H$35="打印版",IFERROR(VLOOKUP(216+(INT((ROW()-5)/9)*9+4+COLUMN()-5)*8-(8-$A11),结果导入!$FN:$FU,8,0),""),IF($H$35="导入版",IF($A11&amp;":"&amp;IFERROR(VLOOKUP(216+(INT((ROW()-5)/9)*9+4+COLUMN()-5)*8-(8-$A11),结果导入!$FN:$FU,8,0),"")=$A11&amp;":","",$A11&amp;":"&amp;VLOOKUP(216+(INT((ROW()-5)/9)*9+4+COLUMN()-5)*8-(8-$A11),结果导入!$FN:$FU,8,0))))),IF($U$3="第九场",IF(OR($H$35="",$H$35="请选择版本"),"",IF($H$35="打印版",IFERROR(VLOOKUP(216+(INT((ROW()-5)/9)*9+4+COLUMN()-5)*8-(8-$A11),结果导入!$GN:$GU,8,0),""),IF($H$35="导入版",IF($A11&amp;":"&amp;IFERROR(VLOOKUP(216+(INT((ROW()-5)/9)*9+4+COLUMN()-5)*8-(8-$A11),结果导入!$GN:$GU,8,0),"")=$A11&amp;":","",$A11&amp;":"&amp;VLOOKUP(216+(INT((ROW()-5)/9)*9+4+COLUMN()-5)*8-(8-$A11),结果导入!$GN:$GU,8,0)))))))))))))))</f>
        <v/>
      </c>
      <c r="F11" s="52" t="str">
        <f ca="1">IF($U$3="","",IF($U$3="第一场",IF(OR($H$35="",$H$35="请选择版本"),"",IF($H$35="打印版",IFERROR(VLOOKUP(216+(INT((ROW()-5)/9)*9+4+COLUMN()-5)*8-(8-$A11),选手操作!$Q:$R,2,0),""),IF($H$35="导入版",IF($A11&amp;":"&amp;IFERROR(VLOOKUP(216+(INT((ROW()-5)/9)*9+4+COLUMN()-5)*8-(8-$A11),选手操作!$Q:$R,2,0),"")=$A11&amp;":","",$A11&amp;":"&amp;VLOOKUP(216+(INT((ROW()-5)/9)*9+4+COLUMN()-5)*8-(8-$A11),选手操作!$Q:$R,2,0))))),IF($U$3="第二场",IF(OR($H$35="",$H$35="请选择版本"),"",IF($H$35="打印版",IFERROR(VLOOKUP(216+(INT((ROW()-5)/9)*9+4+COLUMN()-5)*8-(8-$A11),结果导入!$N:$U,8,0),""),IF($H$35="导入版",IF($A11&amp;":"&amp;IFERROR(VLOOKUP(216+(INT((ROW()-5)/9)*9+4+COLUMN()-5)*8-(8-$A11),结果导入!$N:$U,8,0),"")=$A11&amp;":","",$A11&amp;":"&amp;VLOOKUP(216+(INT((ROW()-5)/9)*9+4+COLUMN()-5)*8-(8-$A11),结果导入!$N:$U,8,0))))),IF($U$3="第三场",IF(OR($H$35="",$H$35="请选择版本"),"",IF($H$35="打印版",IFERROR(VLOOKUP(216+(INT((ROW()-5)/9)*9+4+COLUMN()-5)*8-(8-$A11),结果导入!$AN:$AU,8,0),""),IF($H$35="导入版",IF($A11&amp;":"&amp;IFERROR(VLOOKUP(216+(INT((ROW()-5)/9)*9+4+COLUMN()-5)*8-(8-$A11),结果导入!$AN:$AU,8,0),"")=$A11&amp;":","",$A11&amp;":"&amp;VLOOKUP(216+(INT((ROW()-5)/9)*9+4+COLUMN()-5)*8-(8-$A11),结果导入!$AN:$AU,8,0))))),IF($U$3="第四场",IF(OR($H$35="",$H$35="请选择版本"),"",IF($H$35="打印版",IFERROR(VLOOKUP(216+(INT((ROW()-5)/9)*9+4+COLUMN()-5)*8-(8-$A11),结果导入!$BN:$BU,8,0),""),IF($H$35="导入版",IF($A11&amp;":"&amp;IFERROR(VLOOKUP(216+(INT((ROW()-5)/9)*9+4+COLUMN()-5)*8-(8-$A11),结果导入!$BN:$BU,8,0),"")=$A11&amp;":","",$A11&amp;":"&amp;VLOOKUP(216+(INT((ROW()-5)/9)*9+4+COLUMN()-5)*8-(8-$A11),结果导入!$BN:$BU,8,0))))),IF($U$3="第五场",IF(OR($H$35="",$H$35="请选择版本"),"",IF($H$35="打印版",IFERROR(VLOOKUP(216+(INT((ROW()-5)/9)*9+4+COLUMN()-5)*8-(8-$A11),结果导入!$CN:$CU,8,0),""),IF($H$35="导入版",IF($A11&amp;":"&amp;IFERROR(VLOOKUP(216+(INT((ROW()-5)/9)*9+4+COLUMN()-5)*8-(8-$A11),结果导入!$CN:$CU,8,0),"")=$A11&amp;":","",$A11&amp;":"&amp;VLOOKUP(216+(INT((ROW()-5)/9)*9+4+COLUMN()-5)*8-(8-$A11),结果导入!$CN:$CU,8,0))))),IF($U$3="第六场",IF(OR($H$35="",$H$35="请选择版本"),"",IF($H$35="打印版",IFERROR(VLOOKUP(216+(INT((ROW()-5)/9)*9+4+COLUMN()-5)*8-(8-$A11),结果导入!$DN:$DU,8,0),""),IF($H$35="导入版",IF($A11&amp;":"&amp;IFERROR(VLOOKUP(216+(INT((ROW()-5)/9)*9+4+COLUMN()-5)*8-(8-$A11),结果导入!$DN:$DU,8,0),"")=$A11&amp;":","",$A11&amp;":"&amp;VLOOKUP(216+(INT((ROW()-5)/9)*9+4+COLUMN()-5)*8-(8-$A11),结果导入!$DN:$DU,8,0))))),IF($U$3="第七场",IF(OR($H$35="",$H$35="请选择版本"),"",IF($H$35="打印版",IFERROR(VLOOKUP(216+(INT((ROW()-5)/9)*9+4+COLUMN()-5)*8-(8-$A11),结果导入!$EN:$EU,8,0),""),IF($H$35="导入版",IF($A11&amp;":"&amp;IFERROR(VLOOKUP(216+(INT((ROW()-5)/9)*9+4+COLUMN()-5)*8-(8-$A11),结果导入!$EN:$EU,8,0),"")=$A11&amp;":","",$A11&amp;":"&amp;VLOOKUP(216+(INT((ROW()-5)/9)*9+4+COLUMN()-5)*8-(8-$A11),结果导入!$EN:$EU,8,0))))),IF($U$3="第八场",IF(OR($H$35="",$H$35="请选择版本"),"",IF($H$35="打印版",IFERROR(VLOOKUP(216+(INT((ROW()-5)/9)*9+4+COLUMN()-5)*8-(8-$A11),结果导入!$FN:$FU,8,0),""),IF($H$35="导入版",IF($A11&amp;":"&amp;IFERROR(VLOOKUP(216+(INT((ROW()-5)/9)*9+4+COLUMN()-5)*8-(8-$A11),结果导入!$FN:$FU,8,0),"")=$A11&amp;":","",$A11&amp;":"&amp;VLOOKUP(216+(INT((ROW()-5)/9)*9+4+COLUMN()-5)*8-(8-$A11),结果导入!$FN:$FU,8,0))))),IF($U$3="第九场",IF(OR($H$35="",$H$35="请选择版本"),"",IF($H$35="打印版",IFERROR(VLOOKUP(216+(INT((ROW()-5)/9)*9+4+COLUMN()-5)*8-(8-$A11),结果导入!$GN:$GU,8,0),""),IF($H$35="导入版",IF($A11&amp;":"&amp;IFERROR(VLOOKUP(216+(INT((ROW()-5)/9)*9+4+COLUMN()-5)*8-(8-$A11),结果导入!$GN:$GU,8,0),"")=$A11&amp;":","",$A11&amp;":"&amp;VLOOKUP(216+(INT((ROW()-5)/9)*9+4+COLUMN()-5)*8-(8-$A11),结果导入!$GN:$GU,8,0)))))))))))))))</f>
        <v/>
      </c>
      <c r="G11" s="52" t="str">
        <f ca="1">IF($U$3="","",IF($U$3="第一场",IF(OR($H$35="",$H$35="请选择版本"),"",IF($H$35="打印版",IFERROR(VLOOKUP(216+(INT((ROW()-5)/9)*9+4+COLUMN()-5)*8-(8-$A11),选手操作!$Q:$R,2,0),""),IF($H$35="导入版",IF($A11&amp;":"&amp;IFERROR(VLOOKUP(216+(INT((ROW()-5)/9)*9+4+COLUMN()-5)*8-(8-$A11),选手操作!$Q:$R,2,0),"")=$A11&amp;":","",$A11&amp;":"&amp;VLOOKUP(216+(INT((ROW()-5)/9)*9+4+COLUMN()-5)*8-(8-$A11),选手操作!$Q:$R,2,0))))),IF($U$3="第二场",IF(OR($H$35="",$H$35="请选择版本"),"",IF($H$35="打印版",IFERROR(VLOOKUP(216+(INT((ROW()-5)/9)*9+4+COLUMN()-5)*8-(8-$A11),结果导入!$N:$U,8,0),""),IF($H$35="导入版",IF($A11&amp;":"&amp;IFERROR(VLOOKUP(216+(INT((ROW()-5)/9)*9+4+COLUMN()-5)*8-(8-$A11),结果导入!$N:$U,8,0),"")=$A11&amp;":","",$A11&amp;":"&amp;VLOOKUP(216+(INT((ROW()-5)/9)*9+4+COLUMN()-5)*8-(8-$A11),结果导入!$N:$U,8,0))))),IF($U$3="第三场",IF(OR($H$35="",$H$35="请选择版本"),"",IF($H$35="打印版",IFERROR(VLOOKUP(216+(INT((ROW()-5)/9)*9+4+COLUMN()-5)*8-(8-$A11),结果导入!$AN:$AU,8,0),""),IF($H$35="导入版",IF($A11&amp;":"&amp;IFERROR(VLOOKUP(216+(INT((ROW()-5)/9)*9+4+COLUMN()-5)*8-(8-$A11),结果导入!$AN:$AU,8,0),"")=$A11&amp;":","",$A11&amp;":"&amp;VLOOKUP(216+(INT((ROW()-5)/9)*9+4+COLUMN()-5)*8-(8-$A11),结果导入!$AN:$AU,8,0))))),IF($U$3="第四场",IF(OR($H$35="",$H$35="请选择版本"),"",IF($H$35="打印版",IFERROR(VLOOKUP(216+(INT((ROW()-5)/9)*9+4+COLUMN()-5)*8-(8-$A11),结果导入!$BN:$BU,8,0),""),IF($H$35="导入版",IF($A11&amp;":"&amp;IFERROR(VLOOKUP(216+(INT((ROW()-5)/9)*9+4+COLUMN()-5)*8-(8-$A11),结果导入!$BN:$BU,8,0),"")=$A11&amp;":","",$A11&amp;":"&amp;VLOOKUP(216+(INT((ROW()-5)/9)*9+4+COLUMN()-5)*8-(8-$A11),结果导入!$BN:$BU,8,0))))),IF($U$3="第五场",IF(OR($H$35="",$H$35="请选择版本"),"",IF($H$35="打印版",IFERROR(VLOOKUP(216+(INT((ROW()-5)/9)*9+4+COLUMN()-5)*8-(8-$A11),结果导入!$CN:$CU,8,0),""),IF($H$35="导入版",IF($A11&amp;":"&amp;IFERROR(VLOOKUP(216+(INT((ROW()-5)/9)*9+4+COLUMN()-5)*8-(8-$A11),结果导入!$CN:$CU,8,0),"")=$A11&amp;":","",$A11&amp;":"&amp;VLOOKUP(216+(INT((ROW()-5)/9)*9+4+COLUMN()-5)*8-(8-$A11),结果导入!$CN:$CU,8,0))))),IF($U$3="第六场",IF(OR($H$35="",$H$35="请选择版本"),"",IF($H$35="打印版",IFERROR(VLOOKUP(216+(INT((ROW()-5)/9)*9+4+COLUMN()-5)*8-(8-$A11),结果导入!$DN:$DU,8,0),""),IF($H$35="导入版",IF($A11&amp;":"&amp;IFERROR(VLOOKUP(216+(INT((ROW()-5)/9)*9+4+COLUMN()-5)*8-(8-$A11),结果导入!$DN:$DU,8,0),"")=$A11&amp;":","",$A11&amp;":"&amp;VLOOKUP(216+(INT((ROW()-5)/9)*9+4+COLUMN()-5)*8-(8-$A11),结果导入!$DN:$DU,8,0))))),IF($U$3="第七场",IF(OR($H$35="",$H$35="请选择版本"),"",IF($H$35="打印版",IFERROR(VLOOKUP(216+(INT((ROW()-5)/9)*9+4+COLUMN()-5)*8-(8-$A11),结果导入!$EN:$EU,8,0),""),IF($H$35="导入版",IF($A11&amp;":"&amp;IFERROR(VLOOKUP(216+(INT((ROW()-5)/9)*9+4+COLUMN()-5)*8-(8-$A11),结果导入!$EN:$EU,8,0),"")=$A11&amp;":","",$A11&amp;":"&amp;VLOOKUP(216+(INT((ROW()-5)/9)*9+4+COLUMN()-5)*8-(8-$A11),结果导入!$EN:$EU,8,0))))),IF($U$3="第八场",IF(OR($H$35="",$H$35="请选择版本"),"",IF($H$35="打印版",IFERROR(VLOOKUP(216+(INT((ROW()-5)/9)*9+4+COLUMN()-5)*8-(8-$A11),结果导入!$FN:$FU,8,0),""),IF($H$35="导入版",IF($A11&amp;":"&amp;IFERROR(VLOOKUP(216+(INT((ROW()-5)/9)*9+4+COLUMN()-5)*8-(8-$A11),结果导入!$FN:$FU,8,0),"")=$A11&amp;":","",$A11&amp;":"&amp;VLOOKUP(216+(INT((ROW()-5)/9)*9+4+COLUMN()-5)*8-(8-$A11),结果导入!$FN:$FU,8,0))))),IF($U$3="第九场",IF(OR($H$35="",$H$35="请选择版本"),"",IF($H$35="打印版",IFERROR(VLOOKUP(216+(INT((ROW()-5)/9)*9+4+COLUMN()-5)*8-(8-$A11),结果导入!$GN:$GU,8,0),""),IF($H$35="导入版",IF($A11&amp;":"&amp;IFERROR(VLOOKUP(216+(INT((ROW()-5)/9)*9+4+COLUMN()-5)*8-(8-$A11),结果导入!$GN:$GU,8,0),"")=$A11&amp;":","",$A11&amp;":"&amp;VLOOKUP(216+(INT((ROW()-5)/9)*9+4+COLUMN()-5)*8-(8-$A11),结果导入!$GN:$GU,8,0)))))))))))))))</f>
        <v/>
      </c>
      <c r="H11" s="52" t="str">
        <f ca="1">IF($U$3="","",IF($U$3="第一场",IF(OR($H$35="",$H$35="请选择版本"),"",IF($H$35="打印版",IFERROR(VLOOKUP(216+(INT((ROW()-5)/9)*9+4+COLUMN()-5)*8-(8-$A11),选手操作!$Q:$R,2,0),""),IF($H$35="导入版",IF($A11&amp;":"&amp;IFERROR(VLOOKUP(216+(INT((ROW()-5)/9)*9+4+COLUMN()-5)*8-(8-$A11),选手操作!$Q:$R,2,0),"")=$A11&amp;":","",$A11&amp;":"&amp;VLOOKUP(216+(INT((ROW()-5)/9)*9+4+COLUMN()-5)*8-(8-$A11),选手操作!$Q:$R,2,0))))),IF($U$3="第二场",IF(OR($H$35="",$H$35="请选择版本"),"",IF($H$35="打印版",IFERROR(VLOOKUP(216+(INT((ROW()-5)/9)*9+4+COLUMN()-5)*8-(8-$A11),结果导入!$N:$U,8,0),""),IF($H$35="导入版",IF($A11&amp;":"&amp;IFERROR(VLOOKUP(216+(INT((ROW()-5)/9)*9+4+COLUMN()-5)*8-(8-$A11),结果导入!$N:$U,8,0),"")=$A11&amp;":","",$A11&amp;":"&amp;VLOOKUP(216+(INT((ROW()-5)/9)*9+4+COLUMN()-5)*8-(8-$A11),结果导入!$N:$U,8,0))))),IF($U$3="第三场",IF(OR($H$35="",$H$35="请选择版本"),"",IF($H$35="打印版",IFERROR(VLOOKUP(216+(INT((ROW()-5)/9)*9+4+COLUMN()-5)*8-(8-$A11),结果导入!$AN:$AU,8,0),""),IF($H$35="导入版",IF($A11&amp;":"&amp;IFERROR(VLOOKUP(216+(INT((ROW()-5)/9)*9+4+COLUMN()-5)*8-(8-$A11),结果导入!$AN:$AU,8,0),"")=$A11&amp;":","",$A11&amp;":"&amp;VLOOKUP(216+(INT((ROW()-5)/9)*9+4+COLUMN()-5)*8-(8-$A11),结果导入!$AN:$AU,8,0))))),IF($U$3="第四场",IF(OR($H$35="",$H$35="请选择版本"),"",IF($H$35="打印版",IFERROR(VLOOKUP(216+(INT((ROW()-5)/9)*9+4+COLUMN()-5)*8-(8-$A11),结果导入!$BN:$BU,8,0),""),IF($H$35="导入版",IF($A11&amp;":"&amp;IFERROR(VLOOKUP(216+(INT((ROW()-5)/9)*9+4+COLUMN()-5)*8-(8-$A11),结果导入!$BN:$BU,8,0),"")=$A11&amp;":","",$A11&amp;":"&amp;VLOOKUP(216+(INT((ROW()-5)/9)*9+4+COLUMN()-5)*8-(8-$A11),结果导入!$BN:$BU,8,0))))),IF($U$3="第五场",IF(OR($H$35="",$H$35="请选择版本"),"",IF($H$35="打印版",IFERROR(VLOOKUP(216+(INT((ROW()-5)/9)*9+4+COLUMN()-5)*8-(8-$A11),结果导入!$CN:$CU,8,0),""),IF($H$35="导入版",IF($A11&amp;":"&amp;IFERROR(VLOOKUP(216+(INT((ROW()-5)/9)*9+4+COLUMN()-5)*8-(8-$A11),结果导入!$CN:$CU,8,0),"")=$A11&amp;":","",$A11&amp;":"&amp;VLOOKUP(216+(INT((ROW()-5)/9)*9+4+COLUMN()-5)*8-(8-$A11),结果导入!$CN:$CU,8,0))))),IF($U$3="第六场",IF(OR($H$35="",$H$35="请选择版本"),"",IF($H$35="打印版",IFERROR(VLOOKUP(216+(INT((ROW()-5)/9)*9+4+COLUMN()-5)*8-(8-$A11),结果导入!$DN:$DU,8,0),""),IF($H$35="导入版",IF($A11&amp;":"&amp;IFERROR(VLOOKUP(216+(INT((ROW()-5)/9)*9+4+COLUMN()-5)*8-(8-$A11),结果导入!$DN:$DU,8,0),"")=$A11&amp;":","",$A11&amp;":"&amp;VLOOKUP(216+(INT((ROW()-5)/9)*9+4+COLUMN()-5)*8-(8-$A11),结果导入!$DN:$DU,8,0))))),IF($U$3="第七场",IF(OR($H$35="",$H$35="请选择版本"),"",IF($H$35="打印版",IFERROR(VLOOKUP(216+(INT((ROW()-5)/9)*9+4+COLUMN()-5)*8-(8-$A11),结果导入!$EN:$EU,8,0),""),IF($H$35="导入版",IF($A11&amp;":"&amp;IFERROR(VLOOKUP(216+(INT((ROW()-5)/9)*9+4+COLUMN()-5)*8-(8-$A11),结果导入!$EN:$EU,8,0),"")=$A11&amp;":","",$A11&amp;":"&amp;VLOOKUP(216+(INT((ROW()-5)/9)*9+4+COLUMN()-5)*8-(8-$A11),结果导入!$EN:$EU,8,0))))),IF($U$3="第八场",IF(OR($H$35="",$H$35="请选择版本"),"",IF($H$35="打印版",IFERROR(VLOOKUP(216+(INT((ROW()-5)/9)*9+4+COLUMN()-5)*8-(8-$A11),结果导入!$FN:$FU,8,0),""),IF($H$35="导入版",IF($A11&amp;":"&amp;IFERROR(VLOOKUP(216+(INT((ROW()-5)/9)*9+4+COLUMN()-5)*8-(8-$A11),结果导入!$FN:$FU,8,0),"")=$A11&amp;":","",$A11&amp;":"&amp;VLOOKUP(216+(INT((ROW()-5)/9)*9+4+COLUMN()-5)*8-(8-$A11),结果导入!$FN:$FU,8,0))))),IF($U$3="第九场",IF(OR($H$35="",$H$35="请选择版本"),"",IF($H$35="打印版",IFERROR(VLOOKUP(216+(INT((ROW()-5)/9)*9+4+COLUMN()-5)*8-(8-$A11),结果导入!$GN:$GU,8,0),""),IF($H$35="导入版",IF($A11&amp;":"&amp;IFERROR(VLOOKUP(216+(INT((ROW()-5)/9)*9+4+COLUMN()-5)*8-(8-$A11),结果导入!$GN:$GU,8,0),"")=$A11&amp;":","",$A11&amp;":"&amp;VLOOKUP(216+(INT((ROW()-5)/9)*9+4+COLUMN()-5)*8-(8-$A11),结果导入!$GN:$GU,8,0)))))))))))))))</f>
        <v/>
      </c>
      <c r="I11" s="52" t="str">
        <f ca="1">IF($U$3="","",IF($U$3="第一场",IF(OR($H$35="",$H$35="请选择版本"),"",IF($H$35="打印版",IFERROR(VLOOKUP(216+(INT((ROW()-5)/9)*9+4+COLUMN()-5)*8-(8-$A11),选手操作!$Q:$R,2,0),""),IF($H$35="导入版",IF($A11&amp;":"&amp;IFERROR(VLOOKUP(216+(INT((ROW()-5)/9)*9+4+COLUMN()-5)*8-(8-$A11),选手操作!$Q:$R,2,0),"")=$A11&amp;":","",$A11&amp;":"&amp;VLOOKUP(216+(INT((ROW()-5)/9)*9+4+COLUMN()-5)*8-(8-$A11),选手操作!$Q:$R,2,0))))),IF($U$3="第二场",IF(OR($H$35="",$H$35="请选择版本"),"",IF($H$35="打印版",IFERROR(VLOOKUP(216+(INT((ROW()-5)/9)*9+4+COLUMN()-5)*8-(8-$A11),结果导入!$N:$U,8,0),""),IF($H$35="导入版",IF($A11&amp;":"&amp;IFERROR(VLOOKUP(216+(INT((ROW()-5)/9)*9+4+COLUMN()-5)*8-(8-$A11),结果导入!$N:$U,8,0),"")=$A11&amp;":","",$A11&amp;":"&amp;VLOOKUP(216+(INT((ROW()-5)/9)*9+4+COLUMN()-5)*8-(8-$A11),结果导入!$N:$U,8,0))))),IF($U$3="第三场",IF(OR($H$35="",$H$35="请选择版本"),"",IF($H$35="打印版",IFERROR(VLOOKUP(216+(INT((ROW()-5)/9)*9+4+COLUMN()-5)*8-(8-$A11),结果导入!$AN:$AU,8,0),""),IF($H$35="导入版",IF($A11&amp;":"&amp;IFERROR(VLOOKUP(216+(INT((ROW()-5)/9)*9+4+COLUMN()-5)*8-(8-$A11),结果导入!$AN:$AU,8,0),"")=$A11&amp;":","",$A11&amp;":"&amp;VLOOKUP(216+(INT((ROW()-5)/9)*9+4+COLUMN()-5)*8-(8-$A11),结果导入!$AN:$AU,8,0))))),IF($U$3="第四场",IF(OR($H$35="",$H$35="请选择版本"),"",IF($H$35="打印版",IFERROR(VLOOKUP(216+(INT((ROW()-5)/9)*9+4+COLUMN()-5)*8-(8-$A11),结果导入!$BN:$BU,8,0),""),IF($H$35="导入版",IF($A11&amp;":"&amp;IFERROR(VLOOKUP(216+(INT((ROW()-5)/9)*9+4+COLUMN()-5)*8-(8-$A11),结果导入!$BN:$BU,8,0),"")=$A11&amp;":","",$A11&amp;":"&amp;VLOOKUP(216+(INT((ROW()-5)/9)*9+4+COLUMN()-5)*8-(8-$A11),结果导入!$BN:$BU,8,0))))),IF($U$3="第五场",IF(OR($H$35="",$H$35="请选择版本"),"",IF($H$35="打印版",IFERROR(VLOOKUP(216+(INT((ROW()-5)/9)*9+4+COLUMN()-5)*8-(8-$A11),结果导入!$CN:$CU,8,0),""),IF($H$35="导入版",IF($A11&amp;":"&amp;IFERROR(VLOOKUP(216+(INT((ROW()-5)/9)*9+4+COLUMN()-5)*8-(8-$A11),结果导入!$CN:$CU,8,0),"")=$A11&amp;":","",$A11&amp;":"&amp;VLOOKUP(216+(INT((ROW()-5)/9)*9+4+COLUMN()-5)*8-(8-$A11),结果导入!$CN:$CU,8,0))))),IF($U$3="第六场",IF(OR($H$35="",$H$35="请选择版本"),"",IF($H$35="打印版",IFERROR(VLOOKUP(216+(INT((ROW()-5)/9)*9+4+COLUMN()-5)*8-(8-$A11),结果导入!$DN:$DU,8,0),""),IF($H$35="导入版",IF($A11&amp;":"&amp;IFERROR(VLOOKUP(216+(INT((ROW()-5)/9)*9+4+COLUMN()-5)*8-(8-$A11),结果导入!$DN:$DU,8,0),"")=$A11&amp;":","",$A11&amp;":"&amp;VLOOKUP(216+(INT((ROW()-5)/9)*9+4+COLUMN()-5)*8-(8-$A11),结果导入!$DN:$DU,8,0))))),IF($U$3="第七场",IF(OR($H$35="",$H$35="请选择版本"),"",IF($H$35="打印版",IFERROR(VLOOKUP(216+(INT((ROW()-5)/9)*9+4+COLUMN()-5)*8-(8-$A11),结果导入!$EN:$EU,8,0),""),IF($H$35="导入版",IF($A11&amp;":"&amp;IFERROR(VLOOKUP(216+(INT((ROW()-5)/9)*9+4+COLUMN()-5)*8-(8-$A11),结果导入!$EN:$EU,8,0),"")=$A11&amp;":","",$A11&amp;":"&amp;VLOOKUP(216+(INT((ROW()-5)/9)*9+4+COLUMN()-5)*8-(8-$A11),结果导入!$EN:$EU,8,0))))),IF($U$3="第八场",IF(OR($H$35="",$H$35="请选择版本"),"",IF($H$35="打印版",IFERROR(VLOOKUP(216+(INT((ROW()-5)/9)*9+4+COLUMN()-5)*8-(8-$A11),结果导入!$FN:$FU,8,0),""),IF($H$35="导入版",IF($A11&amp;":"&amp;IFERROR(VLOOKUP(216+(INT((ROW()-5)/9)*9+4+COLUMN()-5)*8-(8-$A11),结果导入!$FN:$FU,8,0),"")=$A11&amp;":","",$A11&amp;":"&amp;VLOOKUP(216+(INT((ROW()-5)/9)*9+4+COLUMN()-5)*8-(8-$A11),结果导入!$FN:$FU,8,0))))),IF($U$3="第九场",IF(OR($H$35="",$H$35="请选择版本"),"",IF($H$35="打印版",IFERROR(VLOOKUP(216+(INT((ROW()-5)/9)*9+4+COLUMN()-5)*8-(8-$A11),结果导入!$GN:$GU,8,0),""),IF($H$35="导入版",IF($A11&amp;":"&amp;IFERROR(VLOOKUP(216+(INT((ROW()-5)/9)*9+4+COLUMN()-5)*8-(8-$A11),结果导入!$GN:$GU,8,0),"")=$A11&amp;":","",$A11&amp;":"&amp;VLOOKUP(216+(INT((ROW()-5)/9)*9+4+COLUMN()-5)*8-(8-$A11),结果导入!$GN:$GU,8,0)))))))))))))))</f>
        <v/>
      </c>
      <c r="J11" s="59" t="str">
        <f ca="1">IF($U$3="","",IF($U$3="第一场",IF(OR($H$35="",$H$35="请选择版本"),"",IF($H$35="打印版",IFERROR(VLOOKUP(216+(INT((ROW()-5)/9)*9+4+COLUMN()-5)*8-(8-$A11),选手操作!$Q:$R,2,0),""),IF($H$35="导入版",IF($A11&amp;":"&amp;IFERROR(VLOOKUP(216+(INT((ROW()-5)/9)*9+4+COLUMN()-5)*8-(8-$A11),选手操作!$Q:$R,2,0),"")=$A11&amp;":","",$A11&amp;":"&amp;VLOOKUP(216+(INT((ROW()-5)/9)*9+4+COLUMN()-5)*8-(8-$A11),选手操作!$Q:$R,2,0))))),IF($U$3="第二场",IF(OR($H$35="",$H$35="请选择版本"),"",IF($H$35="打印版",IFERROR(VLOOKUP(216+(INT((ROW()-5)/9)*9+4+COLUMN()-5)*8-(8-$A11),结果导入!$N:$U,8,0),""),IF($H$35="导入版",IF($A11&amp;":"&amp;IFERROR(VLOOKUP(216+(INT((ROW()-5)/9)*9+4+COLUMN()-5)*8-(8-$A11),结果导入!$N:$U,8,0),"")=$A11&amp;":","",$A11&amp;":"&amp;VLOOKUP(216+(INT((ROW()-5)/9)*9+4+COLUMN()-5)*8-(8-$A11),结果导入!$N:$U,8,0))))),IF($U$3="第三场",IF(OR($H$35="",$H$35="请选择版本"),"",IF($H$35="打印版",IFERROR(VLOOKUP(216+(INT((ROW()-5)/9)*9+4+COLUMN()-5)*8-(8-$A11),结果导入!$AN:$AU,8,0),""),IF($H$35="导入版",IF($A11&amp;":"&amp;IFERROR(VLOOKUP(216+(INT((ROW()-5)/9)*9+4+COLUMN()-5)*8-(8-$A11),结果导入!$AN:$AU,8,0),"")=$A11&amp;":","",$A11&amp;":"&amp;VLOOKUP(216+(INT((ROW()-5)/9)*9+4+COLUMN()-5)*8-(8-$A11),结果导入!$AN:$AU,8,0))))),IF($U$3="第四场",IF(OR($H$35="",$H$35="请选择版本"),"",IF($H$35="打印版",IFERROR(VLOOKUP(216+(INT((ROW()-5)/9)*9+4+COLUMN()-5)*8-(8-$A11),结果导入!$BN:$BU,8,0),""),IF($H$35="导入版",IF($A11&amp;":"&amp;IFERROR(VLOOKUP(216+(INT((ROW()-5)/9)*9+4+COLUMN()-5)*8-(8-$A11),结果导入!$BN:$BU,8,0),"")=$A11&amp;":","",$A11&amp;":"&amp;VLOOKUP(216+(INT((ROW()-5)/9)*9+4+COLUMN()-5)*8-(8-$A11),结果导入!$BN:$BU,8,0))))),IF($U$3="第五场",IF(OR($H$35="",$H$35="请选择版本"),"",IF($H$35="打印版",IFERROR(VLOOKUP(216+(INT((ROW()-5)/9)*9+4+COLUMN()-5)*8-(8-$A11),结果导入!$CN:$CU,8,0),""),IF($H$35="导入版",IF($A11&amp;":"&amp;IFERROR(VLOOKUP(216+(INT((ROW()-5)/9)*9+4+COLUMN()-5)*8-(8-$A11),结果导入!$CN:$CU,8,0),"")=$A11&amp;":","",$A11&amp;":"&amp;VLOOKUP(216+(INT((ROW()-5)/9)*9+4+COLUMN()-5)*8-(8-$A11),结果导入!$CN:$CU,8,0))))),IF($U$3="第六场",IF(OR($H$35="",$H$35="请选择版本"),"",IF($H$35="打印版",IFERROR(VLOOKUP(216+(INT((ROW()-5)/9)*9+4+COLUMN()-5)*8-(8-$A11),结果导入!$DN:$DU,8,0),""),IF($H$35="导入版",IF($A11&amp;":"&amp;IFERROR(VLOOKUP(216+(INT((ROW()-5)/9)*9+4+COLUMN()-5)*8-(8-$A11),结果导入!$DN:$DU,8,0),"")=$A11&amp;":","",$A11&amp;":"&amp;VLOOKUP(216+(INT((ROW()-5)/9)*9+4+COLUMN()-5)*8-(8-$A11),结果导入!$DN:$DU,8,0))))),IF($U$3="第七场",IF(OR($H$35="",$H$35="请选择版本"),"",IF($H$35="打印版",IFERROR(VLOOKUP(216+(INT((ROW()-5)/9)*9+4+COLUMN()-5)*8-(8-$A11),结果导入!$EN:$EU,8,0),""),IF($H$35="导入版",IF($A11&amp;":"&amp;IFERROR(VLOOKUP(216+(INT((ROW()-5)/9)*9+4+COLUMN()-5)*8-(8-$A11),结果导入!$EN:$EU,8,0),"")=$A11&amp;":","",$A11&amp;":"&amp;VLOOKUP(216+(INT((ROW()-5)/9)*9+4+COLUMN()-5)*8-(8-$A11),结果导入!$EN:$EU,8,0))))),IF($U$3="第八场",IF(OR($H$35="",$H$35="请选择版本"),"",IF($H$35="打印版",IFERROR(VLOOKUP(216+(INT((ROW()-5)/9)*9+4+COLUMN()-5)*8-(8-$A11),结果导入!$FN:$FU,8,0),""),IF($H$35="导入版",IF($A11&amp;":"&amp;IFERROR(VLOOKUP(216+(INT((ROW()-5)/9)*9+4+COLUMN()-5)*8-(8-$A11),结果导入!$FN:$FU,8,0),"")=$A11&amp;":","",$A11&amp;":"&amp;VLOOKUP(216+(INT((ROW()-5)/9)*9+4+COLUMN()-5)*8-(8-$A11),结果导入!$FN:$FU,8,0))))),IF($U$3="第九场",IF(OR($H$35="",$H$35="请选择版本"),"",IF($H$35="打印版",IFERROR(VLOOKUP(216+(INT((ROW()-5)/9)*9+4+COLUMN()-5)*8-(8-$A11),结果导入!$GN:$GU,8,0),""),IF($H$35="导入版",IF($A11&amp;":"&amp;IFERROR(VLOOKUP(216+(INT((ROW()-5)/9)*9+4+COLUMN()-5)*8-(8-$A11),结果导入!$GN:$GU,8,0),"")=$A11&amp;":","",$A11&amp;":"&amp;VLOOKUP(216+(INT((ROW()-5)/9)*9+4+COLUMN()-5)*8-(8-$A11),结果导入!$GN:$GU,8,0)))))))))))))))</f>
        <v/>
      </c>
      <c r="K11" s="50">
        <v>6</v>
      </c>
      <c r="L11" s="50">
        <f t="shared" si="0"/>
        <v>6</v>
      </c>
      <c r="M11" s="51" t="str">
        <f ca="1" t="shared" ref="M11:V11" si="7">IF(B11="","",B11)</f>
        <v/>
      </c>
      <c r="N11" s="52" t="str">
        <f ca="1" t="shared" si="7"/>
        <v/>
      </c>
      <c r="O11" s="52" t="str">
        <f ca="1" t="shared" si="7"/>
        <v/>
      </c>
      <c r="P11" s="52" t="str">
        <f ca="1" t="shared" si="7"/>
        <v/>
      </c>
      <c r="Q11" s="52" t="str">
        <f ca="1" t="shared" si="7"/>
        <v/>
      </c>
      <c r="R11" s="52" t="str">
        <f ca="1" t="shared" si="7"/>
        <v/>
      </c>
      <c r="S11" s="52" t="str">
        <f ca="1" t="shared" si="7"/>
        <v/>
      </c>
      <c r="T11" s="52" t="str">
        <f ca="1" t="shared" si="7"/>
        <v/>
      </c>
      <c r="U11" s="59" t="str">
        <f ca="1" t="shared" si="7"/>
        <v/>
      </c>
      <c r="V11" s="50">
        <f t="shared" si="7"/>
        <v>6</v>
      </c>
    </row>
    <row r="12" s="40" customFormat="1" ht="15" spans="1:22">
      <c r="A12" s="50">
        <v>7</v>
      </c>
      <c r="B12" s="51" t="str">
        <f ca="1">IF($U$3="","",IF($U$3="第一场",IF(OR($H$35="",$H$35="请选择版本"),"",IF($H$35="打印版",IFERROR(VLOOKUP(216+(INT((ROW()-5)/9)*9+4+COLUMN()-5)*8-(8-$A12),选手操作!$Q:$R,2,0),""),IF($H$35="导入版",IF($A12&amp;":"&amp;IFERROR(VLOOKUP(216+(INT((ROW()-5)/9)*9+4+COLUMN()-5)*8-(8-$A12),选手操作!$Q:$R,2,0),"")=$A12&amp;":","",$A12&amp;":"&amp;VLOOKUP(216+(INT((ROW()-5)/9)*9+4+COLUMN()-5)*8-(8-$A12),选手操作!$Q:$R,2,0))))),IF($U$3="第二场",IF(OR($H$35="",$H$35="请选择版本"),"",IF($H$35="打印版",IFERROR(VLOOKUP(216+(INT((ROW()-5)/9)*9+4+COLUMN()-5)*8-(8-$A12),结果导入!$N:$U,8,0),""),IF($H$35="导入版",IF($A12&amp;":"&amp;IFERROR(VLOOKUP(216+(INT((ROW()-5)/9)*9+4+COLUMN()-5)*8-(8-$A12),结果导入!$N:$U,8,0),"")=$A12&amp;":","",$A12&amp;":"&amp;VLOOKUP(216+(INT((ROW()-5)/9)*9+4+COLUMN()-5)*8-(8-$A12),结果导入!$N:$U,8,0))))),IF($U$3="第三场",IF(OR($H$35="",$H$35="请选择版本"),"",IF($H$35="打印版",IFERROR(VLOOKUP(216+(INT((ROW()-5)/9)*9+4+COLUMN()-5)*8-(8-$A12),结果导入!$AN:$AU,8,0),""),IF($H$35="导入版",IF($A12&amp;":"&amp;IFERROR(VLOOKUP(216+(INT((ROW()-5)/9)*9+4+COLUMN()-5)*8-(8-$A12),结果导入!$AN:$AU,8,0),"")=$A12&amp;":","",$A12&amp;":"&amp;VLOOKUP(216+(INT((ROW()-5)/9)*9+4+COLUMN()-5)*8-(8-$A12),结果导入!$AN:$AU,8,0))))),IF($U$3="第四场",IF(OR($H$35="",$H$35="请选择版本"),"",IF($H$35="打印版",IFERROR(VLOOKUP(216+(INT((ROW()-5)/9)*9+4+COLUMN()-5)*8-(8-$A12),结果导入!$BN:$BU,8,0),""),IF($H$35="导入版",IF($A12&amp;":"&amp;IFERROR(VLOOKUP(216+(INT((ROW()-5)/9)*9+4+COLUMN()-5)*8-(8-$A12),结果导入!$BN:$BU,8,0),"")=$A12&amp;":","",$A12&amp;":"&amp;VLOOKUP(216+(INT((ROW()-5)/9)*9+4+COLUMN()-5)*8-(8-$A12),结果导入!$BN:$BU,8,0))))),IF($U$3="第五场",IF(OR($H$35="",$H$35="请选择版本"),"",IF($H$35="打印版",IFERROR(VLOOKUP(216+(INT((ROW()-5)/9)*9+4+COLUMN()-5)*8-(8-$A12),结果导入!$CN:$CU,8,0),""),IF($H$35="导入版",IF($A12&amp;":"&amp;IFERROR(VLOOKUP(216+(INT((ROW()-5)/9)*9+4+COLUMN()-5)*8-(8-$A12),结果导入!$CN:$CU,8,0),"")=$A12&amp;":","",$A12&amp;":"&amp;VLOOKUP(216+(INT((ROW()-5)/9)*9+4+COLUMN()-5)*8-(8-$A12),结果导入!$CN:$CU,8,0))))),IF($U$3="第六场",IF(OR($H$35="",$H$35="请选择版本"),"",IF($H$35="打印版",IFERROR(VLOOKUP(216+(INT((ROW()-5)/9)*9+4+COLUMN()-5)*8-(8-$A12),结果导入!$DN:$DU,8,0),""),IF($H$35="导入版",IF($A12&amp;":"&amp;IFERROR(VLOOKUP(216+(INT((ROW()-5)/9)*9+4+COLUMN()-5)*8-(8-$A12),结果导入!$DN:$DU,8,0),"")=$A12&amp;":","",$A12&amp;":"&amp;VLOOKUP(216+(INT((ROW()-5)/9)*9+4+COLUMN()-5)*8-(8-$A12),结果导入!$DN:$DU,8,0))))),IF($U$3="第七场",IF(OR($H$35="",$H$35="请选择版本"),"",IF($H$35="打印版",IFERROR(VLOOKUP(216+(INT((ROW()-5)/9)*9+4+COLUMN()-5)*8-(8-$A12),结果导入!$EN:$EU,8,0),""),IF($H$35="导入版",IF($A12&amp;":"&amp;IFERROR(VLOOKUP(216+(INT((ROW()-5)/9)*9+4+COLUMN()-5)*8-(8-$A12),结果导入!$EN:$EU,8,0),"")=$A12&amp;":","",$A12&amp;":"&amp;VLOOKUP(216+(INT((ROW()-5)/9)*9+4+COLUMN()-5)*8-(8-$A12),结果导入!$EN:$EU,8,0))))),IF($U$3="第八场",IF(OR($H$35="",$H$35="请选择版本"),"",IF($H$35="打印版",IFERROR(VLOOKUP(216+(INT((ROW()-5)/9)*9+4+COLUMN()-5)*8-(8-$A12),结果导入!$FN:$FU,8,0),""),IF($H$35="导入版",IF($A12&amp;":"&amp;IFERROR(VLOOKUP(216+(INT((ROW()-5)/9)*9+4+COLUMN()-5)*8-(8-$A12),结果导入!$FN:$FU,8,0),"")=$A12&amp;":","",$A12&amp;":"&amp;VLOOKUP(216+(INT((ROW()-5)/9)*9+4+COLUMN()-5)*8-(8-$A12),结果导入!$FN:$FU,8,0))))),IF($U$3="第九场",IF(OR($H$35="",$H$35="请选择版本"),"",IF($H$35="打印版",IFERROR(VLOOKUP(216+(INT((ROW()-5)/9)*9+4+COLUMN()-5)*8-(8-$A12),结果导入!$GN:$GU,8,0),""),IF($H$35="导入版",IF($A12&amp;":"&amp;IFERROR(VLOOKUP(216+(INT((ROW()-5)/9)*9+4+COLUMN()-5)*8-(8-$A12),结果导入!$GN:$GU,8,0),"")=$A12&amp;":","",$A12&amp;":"&amp;VLOOKUP(216+(INT((ROW()-5)/9)*9+4+COLUMN()-5)*8-(8-$A12),结果导入!$GN:$GU,8,0)))))))))))))))</f>
        <v/>
      </c>
      <c r="C12" s="52" t="str">
        <f ca="1">IF($U$3="","",IF($U$3="第一场",IF(OR($H$35="",$H$35="请选择版本"),"",IF($H$35="打印版",IFERROR(VLOOKUP(216+(INT((ROW()-5)/9)*9+4+COLUMN()-5)*8-(8-$A12),选手操作!$Q:$R,2,0),""),IF($H$35="导入版",IF($A12&amp;":"&amp;IFERROR(VLOOKUP(216+(INT((ROW()-5)/9)*9+4+COLUMN()-5)*8-(8-$A12),选手操作!$Q:$R,2,0),"")=$A12&amp;":","",$A12&amp;":"&amp;VLOOKUP(216+(INT((ROW()-5)/9)*9+4+COLUMN()-5)*8-(8-$A12),选手操作!$Q:$R,2,0))))),IF($U$3="第二场",IF(OR($H$35="",$H$35="请选择版本"),"",IF($H$35="打印版",IFERROR(VLOOKUP(216+(INT((ROW()-5)/9)*9+4+COLUMN()-5)*8-(8-$A12),结果导入!$N:$U,8,0),""),IF($H$35="导入版",IF($A12&amp;":"&amp;IFERROR(VLOOKUP(216+(INT((ROW()-5)/9)*9+4+COLUMN()-5)*8-(8-$A12),结果导入!$N:$U,8,0),"")=$A12&amp;":","",$A12&amp;":"&amp;VLOOKUP(216+(INT((ROW()-5)/9)*9+4+COLUMN()-5)*8-(8-$A12),结果导入!$N:$U,8,0))))),IF($U$3="第三场",IF(OR($H$35="",$H$35="请选择版本"),"",IF($H$35="打印版",IFERROR(VLOOKUP(216+(INT((ROW()-5)/9)*9+4+COLUMN()-5)*8-(8-$A12),结果导入!$AN:$AU,8,0),""),IF($H$35="导入版",IF($A12&amp;":"&amp;IFERROR(VLOOKUP(216+(INT((ROW()-5)/9)*9+4+COLUMN()-5)*8-(8-$A12),结果导入!$AN:$AU,8,0),"")=$A12&amp;":","",$A12&amp;":"&amp;VLOOKUP(216+(INT((ROW()-5)/9)*9+4+COLUMN()-5)*8-(8-$A12),结果导入!$AN:$AU,8,0))))),IF($U$3="第四场",IF(OR($H$35="",$H$35="请选择版本"),"",IF($H$35="打印版",IFERROR(VLOOKUP(216+(INT((ROW()-5)/9)*9+4+COLUMN()-5)*8-(8-$A12),结果导入!$BN:$BU,8,0),""),IF($H$35="导入版",IF($A12&amp;":"&amp;IFERROR(VLOOKUP(216+(INT((ROW()-5)/9)*9+4+COLUMN()-5)*8-(8-$A12),结果导入!$BN:$BU,8,0),"")=$A12&amp;":","",$A12&amp;":"&amp;VLOOKUP(216+(INT((ROW()-5)/9)*9+4+COLUMN()-5)*8-(8-$A12),结果导入!$BN:$BU,8,0))))),IF($U$3="第五场",IF(OR($H$35="",$H$35="请选择版本"),"",IF($H$35="打印版",IFERROR(VLOOKUP(216+(INT((ROW()-5)/9)*9+4+COLUMN()-5)*8-(8-$A12),结果导入!$CN:$CU,8,0),""),IF($H$35="导入版",IF($A12&amp;":"&amp;IFERROR(VLOOKUP(216+(INT((ROW()-5)/9)*9+4+COLUMN()-5)*8-(8-$A12),结果导入!$CN:$CU,8,0),"")=$A12&amp;":","",$A12&amp;":"&amp;VLOOKUP(216+(INT((ROW()-5)/9)*9+4+COLUMN()-5)*8-(8-$A12),结果导入!$CN:$CU,8,0))))),IF($U$3="第六场",IF(OR($H$35="",$H$35="请选择版本"),"",IF($H$35="打印版",IFERROR(VLOOKUP(216+(INT((ROW()-5)/9)*9+4+COLUMN()-5)*8-(8-$A12),结果导入!$DN:$DU,8,0),""),IF($H$35="导入版",IF($A12&amp;":"&amp;IFERROR(VLOOKUP(216+(INT((ROW()-5)/9)*9+4+COLUMN()-5)*8-(8-$A12),结果导入!$DN:$DU,8,0),"")=$A12&amp;":","",$A12&amp;":"&amp;VLOOKUP(216+(INT((ROW()-5)/9)*9+4+COLUMN()-5)*8-(8-$A12),结果导入!$DN:$DU,8,0))))),IF($U$3="第七场",IF(OR($H$35="",$H$35="请选择版本"),"",IF($H$35="打印版",IFERROR(VLOOKUP(216+(INT((ROW()-5)/9)*9+4+COLUMN()-5)*8-(8-$A12),结果导入!$EN:$EU,8,0),""),IF($H$35="导入版",IF($A12&amp;":"&amp;IFERROR(VLOOKUP(216+(INT((ROW()-5)/9)*9+4+COLUMN()-5)*8-(8-$A12),结果导入!$EN:$EU,8,0),"")=$A12&amp;":","",$A12&amp;":"&amp;VLOOKUP(216+(INT((ROW()-5)/9)*9+4+COLUMN()-5)*8-(8-$A12),结果导入!$EN:$EU,8,0))))),IF($U$3="第八场",IF(OR($H$35="",$H$35="请选择版本"),"",IF($H$35="打印版",IFERROR(VLOOKUP(216+(INT((ROW()-5)/9)*9+4+COLUMN()-5)*8-(8-$A12),结果导入!$FN:$FU,8,0),""),IF($H$35="导入版",IF($A12&amp;":"&amp;IFERROR(VLOOKUP(216+(INT((ROW()-5)/9)*9+4+COLUMN()-5)*8-(8-$A12),结果导入!$FN:$FU,8,0),"")=$A12&amp;":","",$A12&amp;":"&amp;VLOOKUP(216+(INT((ROW()-5)/9)*9+4+COLUMN()-5)*8-(8-$A12),结果导入!$FN:$FU,8,0))))),IF($U$3="第九场",IF(OR($H$35="",$H$35="请选择版本"),"",IF($H$35="打印版",IFERROR(VLOOKUP(216+(INT((ROW()-5)/9)*9+4+COLUMN()-5)*8-(8-$A12),结果导入!$GN:$GU,8,0),""),IF($H$35="导入版",IF($A12&amp;":"&amp;IFERROR(VLOOKUP(216+(INT((ROW()-5)/9)*9+4+COLUMN()-5)*8-(8-$A12),结果导入!$GN:$GU,8,0),"")=$A12&amp;":","",$A12&amp;":"&amp;VLOOKUP(216+(INT((ROW()-5)/9)*9+4+COLUMN()-5)*8-(8-$A12),结果导入!$GN:$GU,8,0)))))))))))))))</f>
        <v/>
      </c>
      <c r="D12" s="52" t="str">
        <f ca="1">IF($U$3="","",IF($U$3="第一场",IF(OR($H$35="",$H$35="请选择版本"),"",IF($H$35="打印版",IFERROR(VLOOKUP(216+(INT((ROW()-5)/9)*9+4+COLUMN()-5)*8-(8-$A12),选手操作!$Q:$R,2,0),""),IF($H$35="导入版",IF($A12&amp;":"&amp;IFERROR(VLOOKUP(216+(INT((ROW()-5)/9)*9+4+COLUMN()-5)*8-(8-$A12),选手操作!$Q:$R,2,0),"")=$A12&amp;":","",$A12&amp;":"&amp;VLOOKUP(216+(INT((ROW()-5)/9)*9+4+COLUMN()-5)*8-(8-$A12),选手操作!$Q:$R,2,0))))),IF($U$3="第二场",IF(OR($H$35="",$H$35="请选择版本"),"",IF($H$35="打印版",IFERROR(VLOOKUP(216+(INT((ROW()-5)/9)*9+4+COLUMN()-5)*8-(8-$A12),结果导入!$N:$U,8,0),""),IF($H$35="导入版",IF($A12&amp;":"&amp;IFERROR(VLOOKUP(216+(INT((ROW()-5)/9)*9+4+COLUMN()-5)*8-(8-$A12),结果导入!$N:$U,8,0),"")=$A12&amp;":","",$A12&amp;":"&amp;VLOOKUP(216+(INT((ROW()-5)/9)*9+4+COLUMN()-5)*8-(8-$A12),结果导入!$N:$U,8,0))))),IF($U$3="第三场",IF(OR($H$35="",$H$35="请选择版本"),"",IF($H$35="打印版",IFERROR(VLOOKUP(216+(INT((ROW()-5)/9)*9+4+COLUMN()-5)*8-(8-$A12),结果导入!$AN:$AU,8,0),""),IF($H$35="导入版",IF($A12&amp;":"&amp;IFERROR(VLOOKUP(216+(INT((ROW()-5)/9)*9+4+COLUMN()-5)*8-(8-$A12),结果导入!$AN:$AU,8,0),"")=$A12&amp;":","",$A12&amp;":"&amp;VLOOKUP(216+(INT((ROW()-5)/9)*9+4+COLUMN()-5)*8-(8-$A12),结果导入!$AN:$AU,8,0))))),IF($U$3="第四场",IF(OR($H$35="",$H$35="请选择版本"),"",IF($H$35="打印版",IFERROR(VLOOKUP(216+(INT((ROW()-5)/9)*9+4+COLUMN()-5)*8-(8-$A12),结果导入!$BN:$BU,8,0),""),IF($H$35="导入版",IF($A12&amp;":"&amp;IFERROR(VLOOKUP(216+(INT((ROW()-5)/9)*9+4+COLUMN()-5)*8-(8-$A12),结果导入!$BN:$BU,8,0),"")=$A12&amp;":","",$A12&amp;":"&amp;VLOOKUP(216+(INT((ROW()-5)/9)*9+4+COLUMN()-5)*8-(8-$A12),结果导入!$BN:$BU,8,0))))),IF($U$3="第五场",IF(OR($H$35="",$H$35="请选择版本"),"",IF($H$35="打印版",IFERROR(VLOOKUP(216+(INT((ROW()-5)/9)*9+4+COLUMN()-5)*8-(8-$A12),结果导入!$CN:$CU,8,0),""),IF($H$35="导入版",IF($A12&amp;":"&amp;IFERROR(VLOOKUP(216+(INT((ROW()-5)/9)*9+4+COLUMN()-5)*8-(8-$A12),结果导入!$CN:$CU,8,0),"")=$A12&amp;":","",$A12&amp;":"&amp;VLOOKUP(216+(INT((ROW()-5)/9)*9+4+COLUMN()-5)*8-(8-$A12),结果导入!$CN:$CU,8,0))))),IF($U$3="第六场",IF(OR($H$35="",$H$35="请选择版本"),"",IF($H$35="打印版",IFERROR(VLOOKUP(216+(INT((ROW()-5)/9)*9+4+COLUMN()-5)*8-(8-$A12),结果导入!$DN:$DU,8,0),""),IF($H$35="导入版",IF($A12&amp;":"&amp;IFERROR(VLOOKUP(216+(INT((ROW()-5)/9)*9+4+COLUMN()-5)*8-(8-$A12),结果导入!$DN:$DU,8,0),"")=$A12&amp;":","",$A12&amp;":"&amp;VLOOKUP(216+(INT((ROW()-5)/9)*9+4+COLUMN()-5)*8-(8-$A12),结果导入!$DN:$DU,8,0))))),IF($U$3="第七场",IF(OR($H$35="",$H$35="请选择版本"),"",IF($H$35="打印版",IFERROR(VLOOKUP(216+(INT((ROW()-5)/9)*9+4+COLUMN()-5)*8-(8-$A12),结果导入!$EN:$EU,8,0),""),IF($H$35="导入版",IF($A12&amp;":"&amp;IFERROR(VLOOKUP(216+(INT((ROW()-5)/9)*9+4+COLUMN()-5)*8-(8-$A12),结果导入!$EN:$EU,8,0),"")=$A12&amp;":","",$A12&amp;":"&amp;VLOOKUP(216+(INT((ROW()-5)/9)*9+4+COLUMN()-5)*8-(8-$A12),结果导入!$EN:$EU,8,0))))),IF($U$3="第八场",IF(OR($H$35="",$H$35="请选择版本"),"",IF($H$35="打印版",IFERROR(VLOOKUP(216+(INT((ROW()-5)/9)*9+4+COLUMN()-5)*8-(8-$A12),结果导入!$FN:$FU,8,0),""),IF($H$35="导入版",IF($A12&amp;":"&amp;IFERROR(VLOOKUP(216+(INT((ROW()-5)/9)*9+4+COLUMN()-5)*8-(8-$A12),结果导入!$FN:$FU,8,0),"")=$A12&amp;":","",$A12&amp;":"&amp;VLOOKUP(216+(INT((ROW()-5)/9)*9+4+COLUMN()-5)*8-(8-$A12),结果导入!$FN:$FU,8,0))))),IF($U$3="第九场",IF(OR($H$35="",$H$35="请选择版本"),"",IF($H$35="打印版",IFERROR(VLOOKUP(216+(INT((ROW()-5)/9)*9+4+COLUMN()-5)*8-(8-$A12),结果导入!$GN:$GU,8,0),""),IF($H$35="导入版",IF($A12&amp;":"&amp;IFERROR(VLOOKUP(216+(INT((ROW()-5)/9)*9+4+COLUMN()-5)*8-(8-$A12),结果导入!$GN:$GU,8,0),"")=$A12&amp;":","",$A12&amp;":"&amp;VLOOKUP(216+(INT((ROW()-5)/9)*9+4+COLUMN()-5)*8-(8-$A12),结果导入!$GN:$GU,8,0)))))))))))))))</f>
        <v/>
      </c>
      <c r="E12" s="52" t="str">
        <f ca="1">IF($U$3="","",IF($U$3="第一场",IF(OR($H$35="",$H$35="请选择版本"),"",IF($H$35="打印版",IFERROR(VLOOKUP(216+(INT((ROW()-5)/9)*9+4+COLUMN()-5)*8-(8-$A12),选手操作!$Q:$R,2,0),""),IF($H$35="导入版",IF($A12&amp;":"&amp;IFERROR(VLOOKUP(216+(INT((ROW()-5)/9)*9+4+COLUMN()-5)*8-(8-$A12),选手操作!$Q:$R,2,0),"")=$A12&amp;":","",$A12&amp;":"&amp;VLOOKUP(216+(INT((ROW()-5)/9)*9+4+COLUMN()-5)*8-(8-$A12),选手操作!$Q:$R,2,0))))),IF($U$3="第二场",IF(OR($H$35="",$H$35="请选择版本"),"",IF($H$35="打印版",IFERROR(VLOOKUP(216+(INT((ROW()-5)/9)*9+4+COLUMN()-5)*8-(8-$A12),结果导入!$N:$U,8,0),""),IF($H$35="导入版",IF($A12&amp;":"&amp;IFERROR(VLOOKUP(216+(INT((ROW()-5)/9)*9+4+COLUMN()-5)*8-(8-$A12),结果导入!$N:$U,8,0),"")=$A12&amp;":","",$A12&amp;":"&amp;VLOOKUP(216+(INT((ROW()-5)/9)*9+4+COLUMN()-5)*8-(8-$A12),结果导入!$N:$U,8,0))))),IF($U$3="第三场",IF(OR($H$35="",$H$35="请选择版本"),"",IF($H$35="打印版",IFERROR(VLOOKUP(216+(INT((ROW()-5)/9)*9+4+COLUMN()-5)*8-(8-$A12),结果导入!$AN:$AU,8,0),""),IF($H$35="导入版",IF($A12&amp;":"&amp;IFERROR(VLOOKUP(216+(INT((ROW()-5)/9)*9+4+COLUMN()-5)*8-(8-$A12),结果导入!$AN:$AU,8,0),"")=$A12&amp;":","",$A12&amp;":"&amp;VLOOKUP(216+(INT((ROW()-5)/9)*9+4+COLUMN()-5)*8-(8-$A12),结果导入!$AN:$AU,8,0))))),IF($U$3="第四场",IF(OR($H$35="",$H$35="请选择版本"),"",IF($H$35="打印版",IFERROR(VLOOKUP(216+(INT((ROW()-5)/9)*9+4+COLUMN()-5)*8-(8-$A12),结果导入!$BN:$BU,8,0),""),IF($H$35="导入版",IF($A12&amp;":"&amp;IFERROR(VLOOKUP(216+(INT((ROW()-5)/9)*9+4+COLUMN()-5)*8-(8-$A12),结果导入!$BN:$BU,8,0),"")=$A12&amp;":","",$A12&amp;":"&amp;VLOOKUP(216+(INT((ROW()-5)/9)*9+4+COLUMN()-5)*8-(8-$A12),结果导入!$BN:$BU,8,0))))),IF($U$3="第五场",IF(OR($H$35="",$H$35="请选择版本"),"",IF($H$35="打印版",IFERROR(VLOOKUP(216+(INT((ROW()-5)/9)*9+4+COLUMN()-5)*8-(8-$A12),结果导入!$CN:$CU,8,0),""),IF($H$35="导入版",IF($A12&amp;":"&amp;IFERROR(VLOOKUP(216+(INT((ROW()-5)/9)*9+4+COLUMN()-5)*8-(8-$A12),结果导入!$CN:$CU,8,0),"")=$A12&amp;":","",$A12&amp;":"&amp;VLOOKUP(216+(INT((ROW()-5)/9)*9+4+COLUMN()-5)*8-(8-$A12),结果导入!$CN:$CU,8,0))))),IF($U$3="第六场",IF(OR($H$35="",$H$35="请选择版本"),"",IF($H$35="打印版",IFERROR(VLOOKUP(216+(INT((ROW()-5)/9)*9+4+COLUMN()-5)*8-(8-$A12),结果导入!$DN:$DU,8,0),""),IF($H$35="导入版",IF($A12&amp;":"&amp;IFERROR(VLOOKUP(216+(INT((ROW()-5)/9)*9+4+COLUMN()-5)*8-(8-$A12),结果导入!$DN:$DU,8,0),"")=$A12&amp;":","",$A12&amp;":"&amp;VLOOKUP(216+(INT((ROW()-5)/9)*9+4+COLUMN()-5)*8-(8-$A12),结果导入!$DN:$DU,8,0))))),IF($U$3="第七场",IF(OR($H$35="",$H$35="请选择版本"),"",IF($H$35="打印版",IFERROR(VLOOKUP(216+(INT((ROW()-5)/9)*9+4+COLUMN()-5)*8-(8-$A12),结果导入!$EN:$EU,8,0),""),IF($H$35="导入版",IF($A12&amp;":"&amp;IFERROR(VLOOKUP(216+(INT((ROW()-5)/9)*9+4+COLUMN()-5)*8-(8-$A12),结果导入!$EN:$EU,8,0),"")=$A12&amp;":","",$A12&amp;":"&amp;VLOOKUP(216+(INT((ROW()-5)/9)*9+4+COLUMN()-5)*8-(8-$A12),结果导入!$EN:$EU,8,0))))),IF($U$3="第八场",IF(OR($H$35="",$H$35="请选择版本"),"",IF($H$35="打印版",IFERROR(VLOOKUP(216+(INT((ROW()-5)/9)*9+4+COLUMN()-5)*8-(8-$A12),结果导入!$FN:$FU,8,0),""),IF($H$35="导入版",IF($A12&amp;":"&amp;IFERROR(VLOOKUP(216+(INT((ROW()-5)/9)*9+4+COLUMN()-5)*8-(8-$A12),结果导入!$FN:$FU,8,0),"")=$A12&amp;":","",$A12&amp;":"&amp;VLOOKUP(216+(INT((ROW()-5)/9)*9+4+COLUMN()-5)*8-(8-$A12),结果导入!$FN:$FU,8,0))))),IF($U$3="第九场",IF(OR($H$35="",$H$35="请选择版本"),"",IF($H$35="打印版",IFERROR(VLOOKUP(216+(INT((ROW()-5)/9)*9+4+COLUMN()-5)*8-(8-$A12),结果导入!$GN:$GU,8,0),""),IF($H$35="导入版",IF($A12&amp;":"&amp;IFERROR(VLOOKUP(216+(INT((ROW()-5)/9)*9+4+COLUMN()-5)*8-(8-$A12),结果导入!$GN:$GU,8,0),"")=$A12&amp;":","",$A12&amp;":"&amp;VLOOKUP(216+(INT((ROW()-5)/9)*9+4+COLUMN()-5)*8-(8-$A12),结果导入!$GN:$GU,8,0)))))))))))))))</f>
        <v/>
      </c>
      <c r="F12" s="52" t="str">
        <f ca="1">IF($U$3="","",IF($U$3="第一场",IF(OR($H$35="",$H$35="请选择版本"),"",IF($H$35="打印版",IFERROR(VLOOKUP(216+(INT((ROW()-5)/9)*9+4+COLUMN()-5)*8-(8-$A12),选手操作!$Q:$R,2,0),""),IF($H$35="导入版",IF($A12&amp;":"&amp;IFERROR(VLOOKUP(216+(INT((ROW()-5)/9)*9+4+COLUMN()-5)*8-(8-$A12),选手操作!$Q:$R,2,0),"")=$A12&amp;":","",$A12&amp;":"&amp;VLOOKUP(216+(INT((ROW()-5)/9)*9+4+COLUMN()-5)*8-(8-$A12),选手操作!$Q:$R,2,0))))),IF($U$3="第二场",IF(OR($H$35="",$H$35="请选择版本"),"",IF($H$35="打印版",IFERROR(VLOOKUP(216+(INT((ROW()-5)/9)*9+4+COLUMN()-5)*8-(8-$A12),结果导入!$N:$U,8,0),""),IF($H$35="导入版",IF($A12&amp;":"&amp;IFERROR(VLOOKUP(216+(INT((ROW()-5)/9)*9+4+COLUMN()-5)*8-(8-$A12),结果导入!$N:$U,8,0),"")=$A12&amp;":","",$A12&amp;":"&amp;VLOOKUP(216+(INT((ROW()-5)/9)*9+4+COLUMN()-5)*8-(8-$A12),结果导入!$N:$U,8,0))))),IF($U$3="第三场",IF(OR($H$35="",$H$35="请选择版本"),"",IF($H$35="打印版",IFERROR(VLOOKUP(216+(INT((ROW()-5)/9)*9+4+COLUMN()-5)*8-(8-$A12),结果导入!$AN:$AU,8,0),""),IF($H$35="导入版",IF($A12&amp;":"&amp;IFERROR(VLOOKUP(216+(INT((ROW()-5)/9)*9+4+COLUMN()-5)*8-(8-$A12),结果导入!$AN:$AU,8,0),"")=$A12&amp;":","",$A12&amp;":"&amp;VLOOKUP(216+(INT((ROW()-5)/9)*9+4+COLUMN()-5)*8-(8-$A12),结果导入!$AN:$AU,8,0))))),IF($U$3="第四场",IF(OR($H$35="",$H$35="请选择版本"),"",IF($H$35="打印版",IFERROR(VLOOKUP(216+(INT((ROW()-5)/9)*9+4+COLUMN()-5)*8-(8-$A12),结果导入!$BN:$BU,8,0),""),IF($H$35="导入版",IF($A12&amp;":"&amp;IFERROR(VLOOKUP(216+(INT((ROW()-5)/9)*9+4+COLUMN()-5)*8-(8-$A12),结果导入!$BN:$BU,8,0),"")=$A12&amp;":","",$A12&amp;":"&amp;VLOOKUP(216+(INT((ROW()-5)/9)*9+4+COLUMN()-5)*8-(8-$A12),结果导入!$BN:$BU,8,0))))),IF($U$3="第五场",IF(OR($H$35="",$H$35="请选择版本"),"",IF($H$35="打印版",IFERROR(VLOOKUP(216+(INT((ROW()-5)/9)*9+4+COLUMN()-5)*8-(8-$A12),结果导入!$CN:$CU,8,0),""),IF($H$35="导入版",IF($A12&amp;":"&amp;IFERROR(VLOOKUP(216+(INT((ROW()-5)/9)*9+4+COLUMN()-5)*8-(8-$A12),结果导入!$CN:$CU,8,0),"")=$A12&amp;":","",$A12&amp;":"&amp;VLOOKUP(216+(INT((ROW()-5)/9)*9+4+COLUMN()-5)*8-(8-$A12),结果导入!$CN:$CU,8,0))))),IF($U$3="第六场",IF(OR($H$35="",$H$35="请选择版本"),"",IF($H$35="打印版",IFERROR(VLOOKUP(216+(INT((ROW()-5)/9)*9+4+COLUMN()-5)*8-(8-$A12),结果导入!$DN:$DU,8,0),""),IF($H$35="导入版",IF($A12&amp;":"&amp;IFERROR(VLOOKUP(216+(INT((ROW()-5)/9)*9+4+COLUMN()-5)*8-(8-$A12),结果导入!$DN:$DU,8,0),"")=$A12&amp;":","",$A12&amp;":"&amp;VLOOKUP(216+(INT((ROW()-5)/9)*9+4+COLUMN()-5)*8-(8-$A12),结果导入!$DN:$DU,8,0))))),IF($U$3="第七场",IF(OR($H$35="",$H$35="请选择版本"),"",IF($H$35="打印版",IFERROR(VLOOKUP(216+(INT((ROW()-5)/9)*9+4+COLUMN()-5)*8-(8-$A12),结果导入!$EN:$EU,8,0),""),IF($H$35="导入版",IF($A12&amp;":"&amp;IFERROR(VLOOKUP(216+(INT((ROW()-5)/9)*9+4+COLUMN()-5)*8-(8-$A12),结果导入!$EN:$EU,8,0),"")=$A12&amp;":","",$A12&amp;":"&amp;VLOOKUP(216+(INT((ROW()-5)/9)*9+4+COLUMN()-5)*8-(8-$A12),结果导入!$EN:$EU,8,0))))),IF($U$3="第八场",IF(OR($H$35="",$H$35="请选择版本"),"",IF($H$35="打印版",IFERROR(VLOOKUP(216+(INT((ROW()-5)/9)*9+4+COLUMN()-5)*8-(8-$A12),结果导入!$FN:$FU,8,0),""),IF($H$35="导入版",IF($A12&amp;":"&amp;IFERROR(VLOOKUP(216+(INT((ROW()-5)/9)*9+4+COLUMN()-5)*8-(8-$A12),结果导入!$FN:$FU,8,0),"")=$A12&amp;":","",$A12&amp;":"&amp;VLOOKUP(216+(INT((ROW()-5)/9)*9+4+COLUMN()-5)*8-(8-$A12),结果导入!$FN:$FU,8,0))))),IF($U$3="第九场",IF(OR($H$35="",$H$35="请选择版本"),"",IF($H$35="打印版",IFERROR(VLOOKUP(216+(INT((ROW()-5)/9)*9+4+COLUMN()-5)*8-(8-$A12),结果导入!$GN:$GU,8,0),""),IF($H$35="导入版",IF($A12&amp;":"&amp;IFERROR(VLOOKUP(216+(INT((ROW()-5)/9)*9+4+COLUMN()-5)*8-(8-$A12),结果导入!$GN:$GU,8,0),"")=$A12&amp;":","",$A12&amp;":"&amp;VLOOKUP(216+(INT((ROW()-5)/9)*9+4+COLUMN()-5)*8-(8-$A12),结果导入!$GN:$GU,8,0)))))))))))))))</f>
        <v/>
      </c>
      <c r="G12" s="52" t="str">
        <f ca="1">IF($U$3="","",IF($U$3="第一场",IF(OR($H$35="",$H$35="请选择版本"),"",IF($H$35="打印版",IFERROR(VLOOKUP(216+(INT((ROW()-5)/9)*9+4+COLUMN()-5)*8-(8-$A12),选手操作!$Q:$R,2,0),""),IF($H$35="导入版",IF($A12&amp;":"&amp;IFERROR(VLOOKUP(216+(INT((ROW()-5)/9)*9+4+COLUMN()-5)*8-(8-$A12),选手操作!$Q:$R,2,0),"")=$A12&amp;":","",$A12&amp;":"&amp;VLOOKUP(216+(INT((ROW()-5)/9)*9+4+COLUMN()-5)*8-(8-$A12),选手操作!$Q:$R,2,0))))),IF($U$3="第二场",IF(OR($H$35="",$H$35="请选择版本"),"",IF($H$35="打印版",IFERROR(VLOOKUP(216+(INT((ROW()-5)/9)*9+4+COLUMN()-5)*8-(8-$A12),结果导入!$N:$U,8,0),""),IF($H$35="导入版",IF($A12&amp;":"&amp;IFERROR(VLOOKUP(216+(INT((ROW()-5)/9)*9+4+COLUMN()-5)*8-(8-$A12),结果导入!$N:$U,8,0),"")=$A12&amp;":","",$A12&amp;":"&amp;VLOOKUP(216+(INT((ROW()-5)/9)*9+4+COLUMN()-5)*8-(8-$A12),结果导入!$N:$U,8,0))))),IF($U$3="第三场",IF(OR($H$35="",$H$35="请选择版本"),"",IF($H$35="打印版",IFERROR(VLOOKUP(216+(INT((ROW()-5)/9)*9+4+COLUMN()-5)*8-(8-$A12),结果导入!$AN:$AU,8,0),""),IF($H$35="导入版",IF($A12&amp;":"&amp;IFERROR(VLOOKUP(216+(INT((ROW()-5)/9)*9+4+COLUMN()-5)*8-(8-$A12),结果导入!$AN:$AU,8,0),"")=$A12&amp;":","",$A12&amp;":"&amp;VLOOKUP(216+(INT((ROW()-5)/9)*9+4+COLUMN()-5)*8-(8-$A12),结果导入!$AN:$AU,8,0))))),IF($U$3="第四场",IF(OR($H$35="",$H$35="请选择版本"),"",IF($H$35="打印版",IFERROR(VLOOKUP(216+(INT((ROW()-5)/9)*9+4+COLUMN()-5)*8-(8-$A12),结果导入!$BN:$BU,8,0),""),IF($H$35="导入版",IF($A12&amp;":"&amp;IFERROR(VLOOKUP(216+(INT((ROW()-5)/9)*9+4+COLUMN()-5)*8-(8-$A12),结果导入!$BN:$BU,8,0),"")=$A12&amp;":","",$A12&amp;":"&amp;VLOOKUP(216+(INT((ROW()-5)/9)*9+4+COLUMN()-5)*8-(8-$A12),结果导入!$BN:$BU,8,0))))),IF($U$3="第五场",IF(OR($H$35="",$H$35="请选择版本"),"",IF($H$35="打印版",IFERROR(VLOOKUP(216+(INT((ROW()-5)/9)*9+4+COLUMN()-5)*8-(8-$A12),结果导入!$CN:$CU,8,0),""),IF($H$35="导入版",IF($A12&amp;":"&amp;IFERROR(VLOOKUP(216+(INT((ROW()-5)/9)*9+4+COLUMN()-5)*8-(8-$A12),结果导入!$CN:$CU,8,0),"")=$A12&amp;":","",$A12&amp;":"&amp;VLOOKUP(216+(INT((ROW()-5)/9)*9+4+COLUMN()-5)*8-(8-$A12),结果导入!$CN:$CU,8,0))))),IF($U$3="第六场",IF(OR($H$35="",$H$35="请选择版本"),"",IF($H$35="打印版",IFERROR(VLOOKUP(216+(INT((ROW()-5)/9)*9+4+COLUMN()-5)*8-(8-$A12),结果导入!$DN:$DU,8,0),""),IF($H$35="导入版",IF($A12&amp;":"&amp;IFERROR(VLOOKUP(216+(INT((ROW()-5)/9)*9+4+COLUMN()-5)*8-(8-$A12),结果导入!$DN:$DU,8,0),"")=$A12&amp;":","",$A12&amp;":"&amp;VLOOKUP(216+(INT((ROW()-5)/9)*9+4+COLUMN()-5)*8-(8-$A12),结果导入!$DN:$DU,8,0))))),IF($U$3="第七场",IF(OR($H$35="",$H$35="请选择版本"),"",IF($H$35="打印版",IFERROR(VLOOKUP(216+(INT((ROW()-5)/9)*9+4+COLUMN()-5)*8-(8-$A12),结果导入!$EN:$EU,8,0),""),IF($H$35="导入版",IF($A12&amp;":"&amp;IFERROR(VLOOKUP(216+(INT((ROW()-5)/9)*9+4+COLUMN()-5)*8-(8-$A12),结果导入!$EN:$EU,8,0),"")=$A12&amp;":","",$A12&amp;":"&amp;VLOOKUP(216+(INT((ROW()-5)/9)*9+4+COLUMN()-5)*8-(8-$A12),结果导入!$EN:$EU,8,0))))),IF($U$3="第八场",IF(OR($H$35="",$H$35="请选择版本"),"",IF($H$35="打印版",IFERROR(VLOOKUP(216+(INT((ROW()-5)/9)*9+4+COLUMN()-5)*8-(8-$A12),结果导入!$FN:$FU,8,0),""),IF($H$35="导入版",IF($A12&amp;":"&amp;IFERROR(VLOOKUP(216+(INT((ROW()-5)/9)*9+4+COLUMN()-5)*8-(8-$A12),结果导入!$FN:$FU,8,0),"")=$A12&amp;":","",$A12&amp;":"&amp;VLOOKUP(216+(INT((ROW()-5)/9)*9+4+COLUMN()-5)*8-(8-$A12),结果导入!$FN:$FU,8,0))))),IF($U$3="第九场",IF(OR($H$35="",$H$35="请选择版本"),"",IF($H$35="打印版",IFERROR(VLOOKUP(216+(INT((ROW()-5)/9)*9+4+COLUMN()-5)*8-(8-$A12),结果导入!$GN:$GU,8,0),""),IF($H$35="导入版",IF($A12&amp;":"&amp;IFERROR(VLOOKUP(216+(INT((ROW()-5)/9)*9+4+COLUMN()-5)*8-(8-$A12),结果导入!$GN:$GU,8,0),"")=$A12&amp;":","",$A12&amp;":"&amp;VLOOKUP(216+(INT((ROW()-5)/9)*9+4+COLUMN()-5)*8-(8-$A12),结果导入!$GN:$GU,8,0)))))))))))))))</f>
        <v/>
      </c>
      <c r="H12" s="52" t="str">
        <f ca="1">IF($U$3="","",IF($U$3="第一场",IF(OR($H$35="",$H$35="请选择版本"),"",IF($H$35="打印版",IFERROR(VLOOKUP(216+(INT((ROW()-5)/9)*9+4+COLUMN()-5)*8-(8-$A12),选手操作!$Q:$R,2,0),""),IF($H$35="导入版",IF($A12&amp;":"&amp;IFERROR(VLOOKUP(216+(INT((ROW()-5)/9)*9+4+COLUMN()-5)*8-(8-$A12),选手操作!$Q:$R,2,0),"")=$A12&amp;":","",$A12&amp;":"&amp;VLOOKUP(216+(INT((ROW()-5)/9)*9+4+COLUMN()-5)*8-(8-$A12),选手操作!$Q:$R,2,0))))),IF($U$3="第二场",IF(OR($H$35="",$H$35="请选择版本"),"",IF($H$35="打印版",IFERROR(VLOOKUP(216+(INT((ROW()-5)/9)*9+4+COLUMN()-5)*8-(8-$A12),结果导入!$N:$U,8,0),""),IF($H$35="导入版",IF($A12&amp;":"&amp;IFERROR(VLOOKUP(216+(INT((ROW()-5)/9)*9+4+COLUMN()-5)*8-(8-$A12),结果导入!$N:$U,8,0),"")=$A12&amp;":","",$A12&amp;":"&amp;VLOOKUP(216+(INT((ROW()-5)/9)*9+4+COLUMN()-5)*8-(8-$A12),结果导入!$N:$U,8,0))))),IF($U$3="第三场",IF(OR($H$35="",$H$35="请选择版本"),"",IF($H$35="打印版",IFERROR(VLOOKUP(216+(INT((ROW()-5)/9)*9+4+COLUMN()-5)*8-(8-$A12),结果导入!$AN:$AU,8,0),""),IF($H$35="导入版",IF($A12&amp;":"&amp;IFERROR(VLOOKUP(216+(INT((ROW()-5)/9)*9+4+COLUMN()-5)*8-(8-$A12),结果导入!$AN:$AU,8,0),"")=$A12&amp;":","",$A12&amp;":"&amp;VLOOKUP(216+(INT((ROW()-5)/9)*9+4+COLUMN()-5)*8-(8-$A12),结果导入!$AN:$AU,8,0))))),IF($U$3="第四场",IF(OR($H$35="",$H$35="请选择版本"),"",IF($H$35="打印版",IFERROR(VLOOKUP(216+(INT((ROW()-5)/9)*9+4+COLUMN()-5)*8-(8-$A12),结果导入!$BN:$BU,8,0),""),IF($H$35="导入版",IF($A12&amp;":"&amp;IFERROR(VLOOKUP(216+(INT((ROW()-5)/9)*9+4+COLUMN()-5)*8-(8-$A12),结果导入!$BN:$BU,8,0),"")=$A12&amp;":","",$A12&amp;":"&amp;VLOOKUP(216+(INT((ROW()-5)/9)*9+4+COLUMN()-5)*8-(8-$A12),结果导入!$BN:$BU,8,0))))),IF($U$3="第五场",IF(OR($H$35="",$H$35="请选择版本"),"",IF($H$35="打印版",IFERROR(VLOOKUP(216+(INT((ROW()-5)/9)*9+4+COLUMN()-5)*8-(8-$A12),结果导入!$CN:$CU,8,0),""),IF($H$35="导入版",IF($A12&amp;":"&amp;IFERROR(VLOOKUP(216+(INT((ROW()-5)/9)*9+4+COLUMN()-5)*8-(8-$A12),结果导入!$CN:$CU,8,0),"")=$A12&amp;":","",$A12&amp;":"&amp;VLOOKUP(216+(INT((ROW()-5)/9)*9+4+COLUMN()-5)*8-(8-$A12),结果导入!$CN:$CU,8,0))))),IF($U$3="第六场",IF(OR($H$35="",$H$35="请选择版本"),"",IF($H$35="打印版",IFERROR(VLOOKUP(216+(INT((ROW()-5)/9)*9+4+COLUMN()-5)*8-(8-$A12),结果导入!$DN:$DU,8,0),""),IF($H$35="导入版",IF($A12&amp;":"&amp;IFERROR(VLOOKUP(216+(INT((ROW()-5)/9)*9+4+COLUMN()-5)*8-(8-$A12),结果导入!$DN:$DU,8,0),"")=$A12&amp;":","",$A12&amp;":"&amp;VLOOKUP(216+(INT((ROW()-5)/9)*9+4+COLUMN()-5)*8-(8-$A12),结果导入!$DN:$DU,8,0))))),IF($U$3="第七场",IF(OR($H$35="",$H$35="请选择版本"),"",IF($H$35="打印版",IFERROR(VLOOKUP(216+(INT((ROW()-5)/9)*9+4+COLUMN()-5)*8-(8-$A12),结果导入!$EN:$EU,8,0),""),IF($H$35="导入版",IF($A12&amp;":"&amp;IFERROR(VLOOKUP(216+(INT((ROW()-5)/9)*9+4+COLUMN()-5)*8-(8-$A12),结果导入!$EN:$EU,8,0),"")=$A12&amp;":","",$A12&amp;":"&amp;VLOOKUP(216+(INT((ROW()-5)/9)*9+4+COLUMN()-5)*8-(8-$A12),结果导入!$EN:$EU,8,0))))),IF($U$3="第八场",IF(OR($H$35="",$H$35="请选择版本"),"",IF($H$35="打印版",IFERROR(VLOOKUP(216+(INT((ROW()-5)/9)*9+4+COLUMN()-5)*8-(8-$A12),结果导入!$FN:$FU,8,0),""),IF($H$35="导入版",IF($A12&amp;":"&amp;IFERROR(VLOOKUP(216+(INT((ROW()-5)/9)*9+4+COLUMN()-5)*8-(8-$A12),结果导入!$FN:$FU,8,0),"")=$A12&amp;":","",$A12&amp;":"&amp;VLOOKUP(216+(INT((ROW()-5)/9)*9+4+COLUMN()-5)*8-(8-$A12),结果导入!$FN:$FU,8,0))))),IF($U$3="第九场",IF(OR($H$35="",$H$35="请选择版本"),"",IF($H$35="打印版",IFERROR(VLOOKUP(216+(INT((ROW()-5)/9)*9+4+COLUMN()-5)*8-(8-$A12),结果导入!$GN:$GU,8,0),""),IF($H$35="导入版",IF($A12&amp;":"&amp;IFERROR(VLOOKUP(216+(INT((ROW()-5)/9)*9+4+COLUMN()-5)*8-(8-$A12),结果导入!$GN:$GU,8,0),"")=$A12&amp;":","",$A12&amp;":"&amp;VLOOKUP(216+(INT((ROW()-5)/9)*9+4+COLUMN()-5)*8-(8-$A12),结果导入!$GN:$GU,8,0)))))))))))))))</f>
        <v/>
      </c>
      <c r="I12" s="52" t="str">
        <f ca="1">IF($U$3="","",IF($U$3="第一场",IF(OR($H$35="",$H$35="请选择版本"),"",IF($H$35="打印版",IFERROR(VLOOKUP(216+(INT((ROW()-5)/9)*9+4+COLUMN()-5)*8-(8-$A12),选手操作!$Q:$R,2,0),""),IF($H$35="导入版",IF($A12&amp;":"&amp;IFERROR(VLOOKUP(216+(INT((ROW()-5)/9)*9+4+COLUMN()-5)*8-(8-$A12),选手操作!$Q:$R,2,0),"")=$A12&amp;":","",$A12&amp;":"&amp;VLOOKUP(216+(INT((ROW()-5)/9)*9+4+COLUMN()-5)*8-(8-$A12),选手操作!$Q:$R,2,0))))),IF($U$3="第二场",IF(OR($H$35="",$H$35="请选择版本"),"",IF($H$35="打印版",IFERROR(VLOOKUP(216+(INT((ROW()-5)/9)*9+4+COLUMN()-5)*8-(8-$A12),结果导入!$N:$U,8,0),""),IF($H$35="导入版",IF($A12&amp;":"&amp;IFERROR(VLOOKUP(216+(INT((ROW()-5)/9)*9+4+COLUMN()-5)*8-(8-$A12),结果导入!$N:$U,8,0),"")=$A12&amp;":","",$A12&amp;":"&amp;VLOOKUP(216+(INT((ROW()-5)/9)*9+4+COLUMN()-5)*8-(8-$A12),结果导入!$N:$U,8,0))))),IF($U$3="第三场",IF(OR($H$35="",$H$35="请选择版本"),"",IF($H$35="打印版",IFERROR(VLOOKUP(216+(INT((ROW()-5)/9)*9+4+COLUMN()-5)*8-(8-$A12),结果导入!$AN:$AU,8,0),""),IF($H$35="导入版",IF($A12&amp;":"&amp;IFERROR(VLOOKUP(216+(INT((ROW()-5)/9)*9+4+COLUMN()-5)*8-(8-$A12),结果导入!$AN:$AU,8,0),"")=$A12&amp;":","",$A12&amp;":"&amp;VLOOKUP(216+(INT((ROW()-5)/9)*9+4+COLUMN()-5)*8-(8-$A12),结果导入!$AN:$AU,8,0))))),IF($U$3="第四场",IF(OR($H$35="",$H$35="请选择版本"),"",IF($H$35="打印版",IFERROR(VLOOKUP(216+(INT((ROW()-5)/9)*9+4+COLUMN()-5)*8-(8-$A12),结果导入!$BN:$BU,8,0),""),IF($H$35="导入版",IF($A12&amp;":"&amp;IFERROR(VLOOKUP(216+(INT((ROW()-5)/9)*9+4+COLUMN()-5)*8-(8-$A12),结果导入!$BN:$BU,8,0),"")=$A12&amp;":","",$A12&amp;":"&amp;VLOOKUP(216+(INT((ROW()-5)/9)*9+4+COLUMN()-5)*8-(8-$A12),结果导入!$BN:$BU,8,0))))),IF($U$3="第五场",IF(OR($H$35="",$H$35="请选择版本"),"",IF($H$35="打印版",IFERROR(VLOOKUP(216+(INT((ROW()-5)/9)*9+4+COLUMN()-5)*8-(8-$A12),结果导入!$CN:$CU,8,0),""),IF($H$35="导入版",IF($A12&amp;":"&amp;IFERROR(VLOOKUP(216+(INT((ROW()-5)/9)*9+4+COLUMN()-5)*8-(8-$A12),结果导入!$CN:$CU,8,0),"")=$A12&amp;":","",$A12&amp;":"&amp;VLOOKUP(216+(INT((ROW()-5)/9)*9+4+COLUMN()-5)*8-(8-$A12),结果导入!$CN:$CU,8,0))))),IF($U$3="第六场",IF(OR($H$35="",$H$35="请选择版本"),"",IF($H$35="打印版",IFERROR(VLOOKUP(216+(INT((ROW()-5)/9)*9+4+COLUMN()-5)*8-(8-$A12),结果导入!$DN:$DU,8,0),""),IF($H$35="导入版",IF($A12&amp;":"&amp;IFERROR(VLOOKUP(216+(INT((ROW()-5)/9)*9+4+COLUMN()-5)*8-(8-$A12),结果导入!$DN:$DU,8,0),"")=$A12&amp;":","",$A12&amp;":"&amp;VLOOKUP(216+(INT((ROW()-5)/9)*9+4+COLUMN()-5)*8-(8-$A12),结果导入!$DN:$DU,8,0))))),IF($U$3="第七场",IF(OR($H$35="",$H$35="请选择版本"),"",IF($H$35="打印版",IFERROR(VLOOKUP(216+(INT((ROW()-5)/9)*9+4+COLUMN()-5)*8-(8-$A12),结果导入!$EN:$EU,8,0),""),IF($H$35="导入版",IF($A12&amp;":"&amp;IFERROR(VLOOKUP(216+(INT((ROW()-5)/9)*9+4+COLUMN()-5)*8-(8-$A12),结果导入!$EN:$EU,8,0),"")=$A12&amp;":","",$A12&amp;":"&amp;VLOOKUP(216+(INT((ROW()-5)/9)*9+4+COLUMN()-5)*8-(8-$A12),结果导入!$EN:$EU,8,0))))),IF($U$3="第八场",IF(OR($H$35="",$H$35="请选择版本"),"",IF($H$35="打印版",IFERROR(VLOOKUP(216+(INT((ROW()-5)/9)*9+4+COLUMN()-5)*8-(8-$A12),结果导入!$FN:$FU,8,0),""),IF($H$35="导入版",IF($A12&amp;":"&amp;IFERROR(VLOOKUP(216+(INT((ROW()-5)/9)*9+4+COLUMN()-5)*8-(8-$A12),结果导入!$FN:$FU,8,0),"")=$A12&amp;":","",$A12&amp;":"&amp;VLOOKUP(216+(INT((ROW()-5)/9)*9+4+COLUMN()-5)*8-(8-$A12),结果导入!$FN:$FU,8,0))))),IF($U$3="第九场",IF(OR($H$35="",$H$35="请选择版本"),"",IF($H$35="打印版",IFERROR(VLOOKUP(216+(INT((ROW()-5)/9)*9+4+COLUMN()-5)*8-(8-$A12),结果导入!$GN:$GU,8,0),""),IF($H$35="导入版",IF($A12&amp;":"&amp;IFERROR(VLOOKUP(216+(INT((ROW()-5)/9)*9+4+COLUMN()-5)*8-(8-$A12),结果导入!$GN:$GU,8,0),"")=$A12&amp;":","",$A12&amp;":"&amp;VLOOKUP(216+(INT((ROW()-5)/9)*9+4+COLUMN()-5)*8-(8-$A12),结果导入!$GN:$GU,8,0)))))))))))))))</f>
        <v/>
      </c>
      <c r="J12" s="59" t="str">
        <f ca="1">IF($U$3="","",IF($U$3="第一场",IF(OR($H$35="",$H$35="请选择版本"),"",IF($H$35="打印版",IFERROR(VLOOKUP(216+(INT((ROW()-5)/9)*9+4+COLUMN()-5)*8-(8-$A12),选手操作!$Q:$R,2,0),""),IF($H$35="导入版",IF($A12&amp;":"&amp;IFERROR(VLOOKUP(216+(INT((ROW()-5)/9)*9+4+COLUMN()-5)*8-(8-$A12),选手操作!$Q:$R,2,0),"")=$A12&amp;":","",$A12&amp;":"&amp;VLOOKUP(216+(INT((ROW()-5)/9)*9+4+COLUMN()-5)*8-(8-$A12),选手操作!$Q:$R,2,0))))),IF($U$3="第二场",IF(OR($H$35="",$H$35="请选择版本"),"",IF($H$35="打印版",IFERROR(VLOOKUP(216+(INT((ROW()-5)/9)*9+4+COLUMN()-5)*8-(8-$A12),结果导入!$N:$U,8,0),""),IF($H$35="导入版",IF($A12&amp;":"&amp;IFERROR(VLOOKUP(216+(INT((ROW()-5)/9)*9+4+COLUMN()-5)*8-(8-$A12),结果导入!$N:$U,8,0),"")=$A12&amp;":","",$A12&amp;":"&amp;VLOOKUP(216+(INT((ROW()-5)/9)*9+4+COLUMN()-5)*8-(8-$A12),结果导入!$N:$U,8,0))))),IF($U$3="第三场",IF(OR($H$35="",$H$35="请选择版本"),"",IF($H$35="打印版",IFERROR(VLOOKUP(216+(INT((ROW()-5)/9)*9+4+COLUMN()-5)*8-(8-$A12),结果导入!$AN:$AU,8,0),""),IF($H$35="导入版",IF($A12&amp;":"&amp;IFERROR(VLOOKUP(216+(INT((ROW()-5)/9)*9+4+COLUMN()-5)*8-(8-$A12),结果导入!$AN:$AU,8,0),"")=$A12&amp;":","",$A12&amp;":"&amp;VLOOKUP(216+(INT((ROW()-5)/9)*9+4+COLUMN()-5)*8-(8-$A12),结果导入!$AN:$AU,8,0))))),IF($U$3="第四场",IF(OR($H$35="",$H$35="请选择版本"),"",IF($H$35="打印版",IFERROR(VLOOKUP(216+(INT((ROW()-5)/9)*9+4+COLUMN()-5)*8-(8-$A12),结果导入!$BN:$BU,8,0),""),IF($H$35="导入版",IF($A12&amp;":"&amp;IFERROR(VLOOKUP(216+(INT((ROW()-5)/9)*9+4+COLUMN()-5)*8-(8-$A12),结果导入!$BN:$BU,8,0),"")=$A12&amp;":","",$A12&amp;":"&amp;VLOOKUP(216+(INT((ROW()-5)/9)*9+4+COLUMN()-5)*8-(8-$A12),结果导入!$BN:$BU,8,0))))),IF($U$3="第五场",IF(OR($H$35="",$H$35="请选择版本"),"",IF($H$35="打印版",IFERROR(VLOOKUP(216+(INT((ROW()-5)/9)*9+4+COLUMN()-5)*8-(8-$A12),结果导入!$CN:$CU,8,0),""),IF($H$35="导入版",IF($A12&amp;":"&amp;IFERROR(VLOOKUP(216+(INT((ROW()-5)/9)*9+4+COLUMN()-5)*8-(8-$A12),结果导入!$CN:$CU,8,0),"")=$A12&amp;":","",$A12&amp;":"&amp;VLOOKUP(216+(INT((ROW()-5)/9)*9+4+COLUMN()-5)*8-(8-$A12),结果导入!$CN:$CU,8,0))))),IF($U$3="第六场",IF(OR($H$35="",$H$35="请选择版本"),"",IF($H$35="打印版",IFERROR(VLOOKUP(216+(INT((ROW()-5)/9)*9+4+COLUMN()-5)*8-(8-$A12),结果导入!$DN:$DU,8,0),""),IF($H$35="导入版",IF($A12&amp;":"&amp;IFERROR(VLOOKUP(216+(INT((ROW()-5)/9)*9+4+COLUMN()-5)*8-(8-$A12),结果导入!$DN:$DU,8,0),"")=$A12&amp;":","",$A12&amp;":"&amp;VLOOKUP(216+(INT((ROW()-5)/9)*9+4+COLUMN()-5)*8-(8-$A12),结果导入!$DN:$DU,8,0))))),IF($U$3="第七场",IF(OR($H$35="",$H$35="请选择版本"),"",IF($H$35="打印版",IFERROR(VLOOKUP(216+(INT((ROW()-5)/9)*9+4+COLUMN()-5)*8-(8-$A12),结果导入!$EN:$EU,8,0),""),IF($H$35="导入版",IF($A12&amp;":"&amp;IFERROR(VLOOKUP(216+(INT((ROW()-5)/9)*9+4+COLUMN()-5)*8-(8-$A12),结果导入!$EN:$EU,8,0),"")=$A12&amp;":","",$A12&amp;":"&amp;VLOOKUP(216+(INT((ROW()-5)/9)*9+4+COLUMN()-5)*8-(8-$A12),结果导入!$EN:$EU,8,0))))),IF($U$3="第八场",IF(OR($H$35="",$H$35="请选择版本"),"",IF($H$35="打印版",IFERROR(VLOOKUP(216+(INT((ROW()-5)/9)*9+4+COLUMN()-5)*8-(8-$A12),结果导入!$FN:$FU,8,0),""),IF($H$35="导入版",IF($A12&amp;":"&amp;IFERROR(VLOOKUP(216+(INT((ROW()-5)/9)*9+4+COLUMN()-5)*8-(8-$A12),结果导入!$FN:$FU,8,0),"")=$A12&amp;":","",$A12&amp;":"&amp;VLOOKUP(216+(INT((ROW()-5)/9)*9+4+COLUMN()-5)*8-(8-$A12),结果导入!$FN:$FU,8,0))))),IF($U$3="第九场",IF(OR($H$35="",$H$35="请选择版本"),"",IF($H$35="打印版",IFERROR(VLOOKUP(216+(INT((ROW()-5)/9)*9+4+COLUMN()-5)*8-(8-$A12),结果导入!$GN:$GU,8,0),""),IF($H$35="导入版",IF($A12&amp;":"&amp;IFERROR(VLOOKUP(216+(INT((ROW()-5)/9)*9+4+COLUMN()-5)*8-(8-$A12),结果导入!$GN:$GU,8,0),"")=$A12&amp;":","",$A12&amp;":"&amp;VLOOKUP(216+(INT((ROW()-5)/9)*9+4+COLUMN()-5)*8-(8-$A12),结果导入!$GN:$GU,8,0)))))))))))))))</f>
        <v/>
      </c>
      <c r="K12" s="50">
        <v>7</v>
      </c>
      <c r="L12" s="50">
        <f t="shared" si="0"/>
        <v>7</v>
      </c>
      <c r="M12" s="51" t="str">
        <f ca="1" t="shared" ref="M12:V12" si="8">IF(B12="","",B12)</f>
        <v/>
      </c>
      <c r="N12" s="52" t="str">
        <f ca="1" t="shared" si="8"/>
        <v/>
      </c>
      <c r="O12" s="52" t="str">
        <f ca="1" t="shared" si="8"/>
        <v/>
      </c>
      <c r="P12" s="52" t="str">
        <f ca="1" t="shared" si="8"/>
        <v/>
      </c>
      <c r="Q12" s="52" t="str">
        <f ca="1" t="shared" si="8"/>
        <v/>
      </c>
      <c r="R12" s="52" t="str">
        <f ca="1" t="shared" si="8"/>
        <v/>
      </c>
      <c r="S12" s="52" t="str">
        <f ca="1" t="shared" si="8"/>
        <v/>
      </c>
      <c r="T12" s="52" t="str">
        <f ca="1" t="shared" si="8"/>
        <v/>
      </c>
      <c r="U12" s="59" t="str">
        <f ca="1" t="shared" si="8"/>
        <v/>
      </c>
      <c r="V12" s="50">
        <f t="shared" si="8"/>
        <v>7</v>
      </c>
    </row>
    <row r="13" s="40" customFormat="1" ht="15.75" spans="1:22">
      <c r="A13" s="53">
        <v>8</v>
      </c>
      <c r="B13" s="54" t="str">
        <f ca="1">IF($U$3="","",IF($U$3="第一场",IF(OR($H$35="",$H$35="请选择版本"),"",IF($H$35="打印版",IFERROR(VLOOKUP(216+(INT((ROW()-5)/9)*9+4+COLUMN()-5)*8-(8-$A13),选手操作!$Q:$R,2,0),""),IF($H$35="导入版",IF($A13&amp;":"&amp;IFERROR(VLOOKUP(216+(INT((ROW()-5)/9)*9+4+COLUMN()-5)*8-(8-$A13),选手操作!$Q:$R,2,0),"")=$A13&amp;":","",$A13&amp;":"&amp;VLOOKUP(216+(INT((ROW()-5)/9)*9+4+COLUMN()-5)*8-(8-$A13),选手操作!$Q:$R,2,0))))),IF($U$3="第二场",IF(OR($H$35="",$H$35="请选择版本"),"",IF($H$35="打印版",IFERROR(VLOOKUP(216+(INT((ROW()-5)/9)*9+4+COLUMN()-5)*8-(8-$A13),结果导入!$N:$U,8,0),""),IF($H$35="导入版",IF($A13&amp;":"&amp;IFERROR(VLOOKUP(216+(INT((ROW()-5)/9)*9+4+COLUMN()-5)*8-(8-$A13),结果导入!$N:$U,8,0),"")=$A13&amp;":","",$A13&amp;":"&amp;VLOOKUP(216+(INT((ROW()-5)/9)*9+4+COLUMN()-5)*8-(8-$A13),结果导入!$N:$U,8,0))))),IF($U$3="第三场",IF(OR($H$35="",$H$35="请选择版本"),"",IF($H$35="打印版",IFERROR(VLOOKUP(216+(INT((ROW()-5)/9)*9+4+COLUMN()-5)*8-(8-$A13),结果导入!$AN:$AU,8,0),""),IF($H$35="导入版",IF($A13&amp;":"&amp;IFERROR(VLOOKUP(216+(INT((ROW()-5)/9)*9+4+COLUMN()-5)*8-(8-$A13),结果导入!$AN:$AU,8,0),"")=$A13&amp;":","",$A13&amp;":"&amp;VLOOKUP(216+(INT((ROW()-5)/9)*9+4+COLUMN()-5)*8-(8-$A13),结果导入!$AN:$AU,8,0))))),IF($U$3="第四场",IF(OR($H$35="",$H$35="请选择版本"),"",IF($H$35="打印版",IFERROR(VLOOKUP(216+(INT((ROW()-5)/9)*9+4+COLUMN()-5)*8-(8-$A13),结果导入!$BN:$BU,8,0),""),IF($H$35="导入版",IF($A13&amp;":"&amp;IFERROR(VLOOKUP(216+(INT((ROW()-5)/9)*9+4+COLUMN()-5)*8-(8-$A13),结果导入!$BN:$BU,8,0),"")=$A13&amp;":","",$A13&amp;":"&amp;VLOOKUP(216+(INT((ROW()-5)/9)*9+4+COLUMN()-5)*8-(8-$A13),结果导入!$BN:$BU,8,0))))),IF($U$3="第五场",IF(OR($H$35="",$H$35="请选择版本"),"",IF($H$35="打印版",IFERROR(VLOOKUP(216+(INT((ROW()-5)/9)*9+4+COLUMN()-5)*8-(8-$A13),结果导入!$CN:$CU,8,0),""),IF($H$35="导入版",IF($A13&amp;":"&amp;IFERROR(VLOOKUP(216+(INT((ROW()-5)/9)*9+4+COLUMN()-5)*8-(8-$A13),结果导入!$CN:$CU,8,0),"")=$A13&amp;":","",$A13&amp;":"&amp;VLOOKUP(216+(INT((ROW()-5)/9)*9+4+COLUMN()-5)*8-(8-$A13),结果导入!$CN:$CU,8,0))))),IF($U$3="第六场",IF(OR($H$35="",$H$35="请选择版本"),"",IF($H$35="打印版",IFERROR(VLOOKUP(216+(INT((ROW()-5)/9)*9+4+COLUMN()-5)*8-(8-$A13),结果导入!$DN:$DU,8,0),""),IF($H$35="导入版",IF($A13&amp;":"&amp;IFERROR(VLOOKUP(216+(INT((ROW()-5)/9)*9+4+COLUMN()-5)*8-(8-$A13),结果导入!$DN:$DU,8,0),"")=$A13&amp;":","",$A13&amp;":"&amp;VLOOKUP(216+(INT((ROW()-5)/9)*9+4+COLUMN()-5)*8-(8-$A13),结果导入!$DN:$DU,8,0))))),IF($U$3="第七场",IF(OR($H$35="",$H$35="请选择版本"),"",IF($H$35="打印版",IFERROR(VLOOKUP(216+(INT((ROW()-5)/9)*9+4+COLUMN()-5)*8-(8-$A13),结果导入!$EN:$EU,8,0),""),IF($H$35="导入版",IF($A13&amp;":"&amp;IFERROR(VLOOKUP(216+(INT((ROW()-5)/9)*9+4+COLUMN()-5)*8-(8-$A13),结果导入!$EN:$EU,8,0),"")=$A13&amp;":","",$A13&amp;":"&amp;VLOOKUP(216+(INT((ROW()-5)/9)*9+4+COLUMN()-5)*8-(8-$A13),结果导入!$EN:$EU,8,0))))),IF($U$3="第八场",IF(OR($H$35="",$H$35="请选择版本"),"",IF($H$35="打印版",IFERROR(VLOOKUP(216+(INT((ROW()-5)/9)*9+4+COLUMN()-5)*8-(8-$A13),结果导入!$FN:$FU,8,0),""),IF($H$35="导入版",IF($A13&amp;":"&amp;IFERROR(VLOOKUP(216+(INT((ROW()-5)/9)*9+4+COLUMN()-5)*8-(8-$A13),结果导入!$FN:$FU,8,0),"")=$A13&amp;":","",$A13&amp;":"&amp;VLOOKUP(216+(INT((ROW()-5)/9)*9+4+COLUMN()-5)*8-(8-$A13),结果导入!$FN:$FU,8,0))))),IF($U$3="第九场",IF(OR($H$35="",$H$35="请选择版本"),"",IF($H$35="打印版",IFERROR(VLOOKUP(216+(INT((ROW()-5)/9)*9+4+COLUMN()-5)*8-(8-$A13),结果导入!$GN:$GU,8,0),""),IF($H$35="导入版",IF($A13&amp;":"&amp;IFERROR(VLOOKUP(216+(INT((ROW()-5)/9)*9+4+COLUMN()-5)*8-(8-$A13),结果导入!$GN:$GU,8,0),"")=$A13&amp;":","",$A13&amp;":"&amp;VLOOKUP(216+(INT((ROW()-5)/9)*9+4+COLUMN()-5)*8-(8-$A13),结果导入!$GN:$GU,8,0)))))))))))))))</f>
        <v/>
      </c>
      <c r="C13" s="55" t="str">
        <f ca="1">IF($U$3="","",IF($U$3="第一场",IF(OR($H$35="",$H$35="请选择版本"),"",IF($H$35="打印版",IFERROR(VLOOKUP(216+(INT((ROW()-5)/9)*9+4+COLUMN()-5)*8-(8-$A13),选手操作!$Q:$R,2,0),""),IF($H$35="导入版",IF($A13&amp;":"&amp;IFERROR(VLOOKUP(216+(INT((ROW()-5)/9)*9+4+COLUMN()-5)*8-(8-$A13),选手操作!$Q:$R,2,0),"")=$A13&amp;":","",$A13&amp;":"&amp;VLOOKUP(216+(INT((ROW()-5)/9)*9+4+COLUMN()-5)*8-(8-$A13),选手操作!$Q:$R,2,0))))),IF($U$3="第二场",IF(OR($H$35="",$H$35="请选择版本"),"",IF($H$35="打印版",IFERROR(VLOOKUP(216+(INT((ROW()-5)/9)*9+4+COLUMN()-5)*8-(8-$A13),结果导入!$N:$U,8,0),""),IF($H$35="导入版",IF($A13&amp;":"&amp;IFERROR(VLOOKUP(216+(INT((ROW()-5)/9)*9+4+COLUMN()-5)*8-(8-$A13),结果导入!$N:$U,8,0),"")=$A13&amp;":","",$A13&amp;":"&amp;VLOOKUP(216+(INT((ROW()-5)/9)*9+4+COLUMN()-5)*8-(8-$A13),结果导入!$N:$U,8,0))))),IF($U$3="第三场",IF(OR($H$35="",$H$35="请选择版本"),"",IF($H$35="打印版",IFERROR(VLOOKUP(216+(INT((ROW()-5)/9)*9+4+COLUMN()-5)*8-(8-$A13),结果导入!$AN:$AU,8,0),""),IF($H$35="导入版",IF($A13&amp;":"&amp;IFERROR(VLOOKUP(216+(INT((ROW()-5)/9)*9+4+COLUMN()-5)*8-(8-$A13),结果导入!$AN:$AU,8,0),"")=$A13&amp;":","",$A13&amp;":"&amp;VLOOKUP(216+(INT((ROW()-5)/9)*9+4+COLUMN()-5)*8-(8-$A13),结果导入!$AN:$AU,8,0))))),IF($U$3="第四场",IF(OR($H$35="",$H$35="请选择版本"),"",IF($H$35="打印版",IFERROR(VLOOKUP(216+(INT((ROW()-5)/9)*9+4+COLUMN()-5)*8-(8-$A13),结果导入!$BN:$BU,8,0),""),IF($H$35="导入版",IF($A13&amp;":"&amp;IFERROR(VLOOKUP(216+(INT((ROW()-5)/9)*9+4+COLUMN()-5)*8-(8-$A13),结果导入!$BN:$BU,8,0),"")=$A13&amp;":","",$A13&amp;":"&amp;VLOOKUP(216+(INT((ROW()-5)/9)*9+4+COLUMN()-5)*8-(8-$A13),结果导入!$BN:$BU,8,0))))),IF($U$3="第五场",IF(OR($H$35="",$H$35="请选择版本"),"",IF($H$35="打印版",IFERROR(VLOOKUP(216+(INT((ROW()-5)/9)*9+4+COLUMN()-5)*8-(8-$A13),结果导入!$CN:$CU,8,0),""),IF($H$35="导入版",IF($A13&amp;":"&amp;IFERROR(VLOOKUP(216+(INT((ROW()-5)/9)*9+4+COLUMN()-5)*8-(8-$A13),结果导入!$CN:$CU,8,0),"")=$A13&amp;":","",$A13&amp;":"&amp;VLOOKUP(216+(INT((ROW()-5)/9)*9+4+COLUMN()-5)*8-(8-$A13),结果导入!$CN:$CU,8,0))))),IF($U$3="第六场",IF(OR($H$35="",$H$35="请选择版本"),"",IF($H$35="打印版",IFERROR(VLOOKUP(216+(INT((ROW()-5)/9)*9+4+COLUMN()-5)*8-(8-$A13),结果导入!$DN:$DU,8,0),""),IF($H$35="导入版",IF($A13&amp;":"&amp;IFERROR(VLOOKUP(216+(INT((ROW()-5)/9)*9+4+COLUMN()-5)*8-(8-$A13),结果导入!$DN:$DU,8,0),"")=$A13&amp;":","",$A13&amp;":"&amp;VLOOKUP(216+(INT((ROW()-5)/9)*9+4+COLUMN()-5)*8-(8-$A13),结果导入!$DN:$DU,8,0))))),IF($U$3="第七场",IF(OR($H$35="",$H$35="请选择版本"),"",IF($H$35="打印版",IFERROR(VLOOKUP(216+(INT((ROW()-5)/9)*9+4+COLUMN()-5)*8-(8-$A13),结果导入!$EN:$EU,8,0),""),IF($H$35="导入版",IF($A13&amp;":"&amp;IFERROR(VLOOKUP(216+(INT((ROW()-5)/9)*9+4+COLUMN()-5)*8-(8-$A13),结果导入!$EN:$EU,8,0),"")=$A13&amp;":","",$A13&amp;":"&amp;VLOOKUP(216+(INT((ROW()-5)/9)*9+4+COLUMN()-5)*8-(8-$A13),结果导入!$EN:$EU,8,0))))),IF($U$3="第八场",IF(OR($H$35="",$H$35="请选择版本"),"",IF($H$35="打印版",IFERROR(VLOOKUP(216+(INT((ROW()-5)/9)*9+4+COLUMN()-5)*8-(8-$A13),结果导入!$FN:$FU,8,0),""),IF($H$35="导入版",IF($A13&amp;":"&amp;IFERROR(VLOOKUP(216+(INT((ROW()-5)/9)*9+4+COLUMN()-5)*8-(8-$A13),结果导入!$FN:$FU,8,0),"")=$A13&amp;":","",$A13&amp;":"&amp;VLOOKUP(216+(INT((ROW()-5)/9)*9+4+COLUMN()-5)*8-(8-$A13),结果导入!$FN:$FU,8,0))))),IF($U$3="第九场",IF(OR($H$35="",$H$35="请选择版本"),"",IF($H$35="打印版",IFERROR(VLOOKUP(216+(INT((ROW()-5)/9)*9+4+COLUMN()-5)*8-(8-$A13),结果导入!$GN:$GU,8,0),""),IF($H$35="导入版",IF($A13&amp;":"&amp;IFERROR(VLOOKUP(216+(INT((ROW()-5)/9)*9+4+COLUMN()-5)*8-(8-$A13),结果导入!$GN:$GU,8,0),"")=$A13&amp;":","",$A13&amp;":"&amp;VLOOKUP(216+(INT((ROW()-5)/9)*9+4+COLUMN()-5)*8-(8-$A13),结果导入!$GN:$GU,8,0)))))))))))))))</f>
        <v/>
      </c>
      <c r="D13" s="55" t="str">
        <f ca="1">IF($U$3="","",IF($U$3="第一场",IF(OR($H$35="",$H$35="请选择版本"),"",IF($H$35="打印版",IFERROR(VLOOKUP(216+(INT((ROW()-5)/9)*9+4+COLUMN()-5)*8-(8-$A13),选手操作!$Q:$R,2,0),""),IF($H$35="导入版",IF($A13&amp;":"&amp;IFERROR(VLOOKUP(216+(INT((ROW()-5)/9)*9+4+COLUMN()-5)*8-(8-$A13),选手操作!$Q:$R,2,0),"")=$A13&amp;":","",$A13&amp;":"&amp;VLOOKUP(216+(INT((ROW()-5)/9)*9+4+COLUMN()-5)*8-(8-$A13),选手操作!$Q:$R,2,0))))),IF($U$3="第二场",IF(OR($H$35="",$H$35="请选择版本"),"",IF($H$35="打印版",IFERROR(VLOOKUP(216+(INT((ROW()-5)/9)*9+4+COLUMN()-5)*8-(8-$A13),结果导入!$N:$U,8,0),""),IF($H$35="导入版",IF($A13&amp;":"&amp;IFERROR(VLOOKUP(216+(INT((ROW()-5)/9)*9+4+COLUMN()-5)*8-(8-$A13),结果导入!$N:$U,8,0),"")=$A13&amp;":","",$A13&amp;":"&amp;VLOOKUP(216+(INT((ROW()-5)/9)*9+4+COLUMN()-5)*8-(8-$A13),结果导入!$N:$U,8,0))))),IF($U$3="第三场",IF(OR($H$35="",$H$35="请选择版本"),"",IF($H$35="打印版",IFERROR(VLOOKUP(216+(INT((ROW()-5)/9)*9+4+COLUMN()-5)*8-(8-$A13),结果导入!$AN:$AU,8,0),""),IF($H$35="导入版",IF($A13&amp;":"&amp;IFERROR(VLOOKUP(216+(INT((ROW()-5)/9)*9+4+COLUMN()-5)*8-(8-$A13),结果导入!$AN:$AU,8,0),"")=$A13&amp;":","",$A13&amp;":"&amp;VLOOKUP(216+(INT((ROW()-5)/9)*9+4+COLUMN()-5)*8-(8-$A13),结果导入!$AN:$AU,8,0))))),IF($U$3="第四场",IF(OR($H$35="",$H$35="请选择版本"),"",IF($H$35="打印版",IFERROR(VLOOKUP(216+(INT((ROW()-5)/9)*9+4+COLUMN()-5)*8-(8-$A13),结果导入!$BN:$BU,8,0),""),IF($H$35="导入版",IF($A13&amp;":"&amp;IFERROR(VLOOKUP(216+(INT((ROW()-5)/9)*9+4+COLUMN()-5)*8-(8-$A13),结果导入!$BN:$BU,8,0),"")=$A13&amp;":","",$A13&amp;":"&amp;VLOOKUP(216+(INT((ROW()-5)/9)*9+4+COLUMN()-5)*8-(8-$A13),结果导入!$BN:$BU,8,0))))),IF($U$3="第五场",IF(OR($H$35="",$H$35="请选择版本"),"",IF($H$35="打印版",IFERROR(VLOOKUP(216+(INT((ROW()-5)/9)*9+4+COLUMN()-5)*8-(8-$A13),结果导入!$CN:$CU,8,0),""),IF($H$35="导入版",IF($A13&amp;":"&amp;IFERROR(VLOOKUP(216+(INT((ROW()-5)/9)*9+4+COLUMN()-5)*8-(8-$A13),结果导入!$CN:$CU,8,0),"")=$A13&amp;":","",$A13&amp;":"&amp;VLOOKUP(216+(INT((ROW()-5)/9)*9+4+COLUMN()-5)*8-(8-$A13),结果导入!$CN:$CU,8,0))))),IF($U$3="第六场",IF(OR($H$35="",$H$35="请选择版本"),"",IF($H$35="打印版",IFERROR(VLOOKUP(216+(INT((ROW()-5)/9)*9+4+COLUMN()-5)*8-(8-$A13),结果导入!$DN:$DU,8,0),""),IF($H$35="导入版",IF($A13&amp;":"&amp;IFERROR(VLOOKUP(216+(INT((ROW()-5)/9)*9+4+COLUMN()-5)*8-(8-$A13),结果导入!$DN:$DU,8,0),"")=$A13&amp;":","",$A13&amp;":"&amp;VLOOKUP(216+(INT((ROW()-5)/9)*9+4+COLUMN()-5)*8-(8-$A13),结果导入!$DN:$DU,8,0))))),IF($U$3="第七场",IF(OR($H$35="",$H$35="请选择版本"),"",IF($H$35="打印版",IFERROR(VLOOKUP(216+(INT((ROW()-5)/9)*9+4+COLUMN()-5)*8-(8-$A13),结果导入!$EN:$EU,8,0),""),IF($H$35="导入版",IF($A13&amp;":"&amp;IFERROR(VLOOKUP(216+(INT((ROW()-5)/9)*9+4+COLUMN()-5)*8-(8-$A13),结果导入!$EN:$EU,8,0),"")=$A13&amp;":","",$A13&amp;":"&amp;VLOOKUP(216+(INT((ROW()-5)/9)*9+4+COLUMN()-5)*8-(8-$A13),结果导入!$EN:$EU,8,0))))),IF($U$3="第八场",IF(OR($H$35="",$H$35="请选择版本"),"",IF($H$35="打印版",IFERROR(VLOOKUP(216+(INT((ROW()-5)/9)*9+4+COLUMN()-5)*8-(8-$A13),结果导入!$FN:$FU,8,0),""),IF($H$35="导入版",IF($A13&amp;":"&amp;IFERROR(VLOOKUP(216+(INT((ROW()-5)/9)*9+4+COLUMN()-5)*8-(8-$A13),结果导入!$FN:$FU,8,0),"")=$A13&amp;":","",$A13&amp;":"&amp;VLOOKUP(216+(INT((ROW()-5)/9)*9+4+COLUMN()-5)*8-(8-$A13),结果导入!$FN:$FU,8,0))))),IF($U$3="第九场",IF(OR($H$35="",$H$35="请选择版本"),"",IF($H$35="打印版",IFERROR(VLOOKUP(216+(INT((ROW()-5)/9)*9+4+COLUMN()-5)*8-(8-$A13),结果导入!$GN:$GU,8,0),""),IF($H$35="导入版",IF($A13&amp;":"&amp;IFERROR(VLOOKUP(216+(INT((ROW()-5)/9)*9+4+COLUMN()-5)*8-(8-$A13),结果导入!$GN:$GU,8,0),"")=$A13&amp;":","",$A13&amp;":"&amp;VLOOKUP(216+(INT((ROW()-5)/9)*9+4+COLUMN()-5)*8-(8-$A13),结果导入!$GN:$GU,8,0)))))))))))))))</f>
        <v/>
      </c>
      <c r="E13" s="55" t="str">
        <f ca="1">IF($U$3="","",IF($U$3="第一场",IF(OR($H$35="",$H$35="请选择版本"),"",IF($H$35="打印版",IFERROR(VLOOKUP(216+(INT((ROW()-5)/9)*9+4+COLUMN()-5)*8-(8-$A13),选手操作!$Q:$R,2,0),""),IF($H$35="导入版",IF($A13&amp;":"&amp;IFERROR(VLOOKUP(216+(INT((ROW()-5)/9)*9+4+COLUMN()-5)*8-(8-$A13),选手操作!$Q:$R,2,0),"")=$A13&amp;":","",$A13&amp;":"&amp;VLOOKUP(216+(INT((ROW()-5)/9)*9+4+COLUMN()-5)*8-(8-$A13),选手操作!$Q:$R,2,0))))),IF($U$3="第二场",IF(OR($H$35="",$H$35="请选择版本"),"",IF($H$35="打印版",IFERROR(VLOOKUP(216+(INT((ROW()-5)/9)*9+4+COLUMN()-5)*8-(8-$A13),结果导入!$N:$U,8,0),""),IF($H$35="导入版",IF($A13&amp;":"&amp;IFERROR(VLOOKUP(216+(INT((ROW()-5)/9)*9+4+COLUMN()-5)*8-(8-$A13),结果导入!$N:$U,8,0),"")=$A13&amp;":","",$A13&amp;":"&amp;VLOOKUP(216+(INT((ROW()-5)/9)*9+4+COLUMN()-5)*8-(8-$A13),结果导入!$N:$U,8,0))))),IF($U$3="第三场",IF(OR($H$35="",$H$35="请选择版本"),"",IF($H$35="打印版",IFERROR(VLOOKUP(216+(INT((ROW()-5)/9)*9+4+COLUMN()-5)*8-(8-$A13),结果导入!$AN:$AU,8,0),""),IF($H$35="导入版",IF($A13&amp;":"&amp;IFERROR(VLOOKUP(216+(INT((ROW()-5)/9)*9+4+COLUMN()-5)*8-(8-$A13),结果导入!$AN:$AU,8,0),"")=$A13&amp;":","",$A13&amp;":"&amp;VLOOKUP(216+(INT((ROW()-5)/9)*9+4+COLUMN()-5)*8-(8-$A13),结果导入!$AN:$AU,8,0))))),IF($U$3="第四场",IF(OR($H$35="",$H$35="请选择版本"),"",IF($H$35="打印版",IFERROR(VLOOKUP(216+(INT((ROW()-5)/9)*9+4+COLUMN()-5)*8-(8-$A13),结果导入!$BN:$BU,8,0),""),IF($H$35="导入版",IF($A13&amp;":"&amp;IFERROR(VLOOKUP(216+(INT((ROW()-5)/9)*9+4+COLUMN()-5)*8-(8-$A13),结果导入!$BN:$BU,8,0),"")=$A13&amp;":","",$A13&amp;":"&amp;VLOOKUP(216+(INT((ROW()-5)/9)*9+4+COLUMN()-5)*8-(8-$A13),结果导入!$BN:$BU,8,0))))),IF($U$3="第五场",IF(OR($H$35="",$H$35="请选择版本"),"",IF($H$35="打印版",IFERROR(VLOOKUP(216+(INT((ROW()-5)/9)*9+4+COLUMN()-5)*8-(8-$A13),结果导入!$CN:$CU,8,0),""),IF($H$35="导入版",IF($A13&amp;":"&amp;IFERROR(VLOOKUP(216+(INT((ROW()-5)/9)*9+4+COLUMN()-5)*8-(8-$A13),结果导入!$CN:$CU,8,0),"")=$A13&amp;":","",$A13&amp;":"&amp;VLOOKUP(216+(INT((ROW()-5)/9)*9+4+COLUMN()-5)*8-(8-$A13),结果导入!$CN:$CU,8,0))))),IF($U$3="第六场",IF(OR($H$35="",$H$35="请选择版本"),"",IF($H$35="打印版",IFERROR(VLOOKUP(216+(INT((ROW()-5)/9)*9+4+COLUMN()-5)*8-(8-$A13),结果导入!$DN:$DU,8,0),""),IF($H$35="导入版",IF($A13&amp;":"&amp;IFERROR(VLOOKUP(216+(INT((ROW()-5)/9)*9+4+COLUMN()-5)*8-(8-$A13),结果导入!$DN:$DU,8,0),"")=$A13&amp;":","",$A13&amp;":"&amp;VLOOKUP(216+(INT((ROW()-5)/9)*9+4+COLUMN()-5)*8-(8-$A13),结果导入!$DN:$DU,8,0))))),IF($U$3="第七场",IF(OR($H$35="",$H$35="请选择版本"),"",IF($H$35="打印版",IFERROR(VLOOKUP(216+(INT((ROW()-5)/9)*9+4+COLUMN()-5)*8-(8-$A13),结果导入!$EN:$EU,8,0),""),IF($H$35="导入版",IF($A13&amp;":"&amp;IFERROR(VLOOKUP(216+(INT((ROW()-5)/9)*9+4+COLUMN()-5)*8-(8-$A13),结果导入!$EN:$EU,8,0),"")=$A13&amp;":","",$A13&amp;":"&amp;VLOOKUP(216+(INT((ROW()-5)/9)*9+4+COLUMN()-5)*8-(8-$A13),结果导入!$EN:$EU,8,0))))),IF($U$3="第八场",IF(OR($H$35="",$H$35="请选择版本"),"",IF($H$35="打印版",IFERROR(VLOOKUP(216+(INT((ROW()-5)/9)*9+4+COLUMN()-5)*8-(8-$A13),结果导入!$FN:$FU,8,0),""),IF($H$35="导入版",IF($A13&amp;":"&amp;IFERROR(VLOOKUP(216+(INT((ROW()-5)/9)*9+4+COLUMN()-5)*8-(8-$A13),结果导入!$FN:$FU,8,0),"")=$A13&amp;":","",$A13&amp;":"&amp;VLOOKUP(216+(INT((ROW()-5)/9)*9+4+COLUMN()-5)*8-(8-$A13),结果导入!$FN:$FU,8,0))))),IF($U$3="第九场",IF(OR($H$35="",$H$35="请选择版本"),"",IF($H$35="打印版",IFERROR(VLOOKUP(216+(INT((ROW()-5)/9)*9+4+COLUMN()-5)*8-(8-$A13),结果导入!$GN:$GU,8,0),""),IF($H$35="导入版",IF($A13&amp;":"&amp;IFERROR(VLOOKUP(216+(INT((ROW()-5)/9)*9+4+COLUMN()-5)*8-(8-$A13),结果导入!$GN:$GU,8,0),"")=$A13&amp;":","",$A13&amp;":"&amp;VLOOKUP(216+(INT((ROW()-5)/9)*9+4+COLUMN()-5)*8-(8-$A13),结果导入!$GN:$GU,8,0)))))))))))))))</f>
        <v/>
      </c>
      <c r="F13" s="55" t="str">
        <f ca="1">IF($U$3="","",IF($U$3="第一场",IF(OR($H$35="",$H$35="请选择版本"),"",IF($H$35="打印版",IFERROR(VLOOKUP(216+(INT((ROW()-5)/9)*9+4+COLUMN()-5)*8-(8-$A13),选手操作!$Q:$R,2,0),""),IF($H$35="导入版",IF($A13&amp;":"&amp;IFERROR(VLOOKUP(216+(INT((ROW()-5)/9)*9+4+COLUMN()-5)*8-(8-$A13),选手操作!$Q:$R,2,0),"")=$A13&amp;":","",$A13&amp;":"&amp;VLOOKUP(216+(INT((ROW()-5)/9)*9+4+COLUMN()-5)*8-(8-$A13),选手操作!$Q:$R,2,0))))),IF($U$3="第二场",IF(OR($H$35="",$H$35="请选择版本"),"",IF($H$35="打印版",IFERROR(VLOOKUP(216+(INT((ROW()-5)/9)*9+4+COLUMN()-5)*8-(8-$A13),结果导入!$N:$U,8,0),""),IF($H$35="导入版",IF($A13&amp;":"&amp;IFERROR(VLOOKUP(216+(INT((ROW()-5)/9)*9+4+COLUMN()-5)*8-(8-$A13),结果导入!$N:$U,8,0),"")=$A13&amp;":","",$A13&amp;":"&amp;VLOOKUP(216+(INT((ROW()-5)/9)*9+4+COLUMN()-5)*8-(8-$A13),结果导入!$N:$U,8,0))))),IF($U$3="第三场",IF(OR($H$35="",$H$35="请选择版本"),"",IF($H$35="打印版",IFERROR(VLOOKUP(216+(INT((ROW()-5)/9)*9+4+COLUMN()-5)*8-(8-$A13),结果导入!$AN:$AU,8,0),""),IF($H$35="导入版",IF($A13&amp;":"&amp;IFERROR(VLOOKUP(216+(INT((ROW()-5)/9)*9+4+COLUMN()-5)*8-(8-$A13),结果导入!$AN:$AU,8,0),"")=$A13&amp;":","",$A13&amp;":"&amp;VLOOKUP(216+(INT((ROW()-5)/9)*9+4+COLUMN()-5)*8-(8-$A13),结果导入!$AN:$AU,8,0))))),IF($U$3="第四场",IF(OR($H$35="",$H$35="请选择版本"),"",IF($H$35="打印版",IFERROR(VLOOKUP(216+(INT((ROW()-5)/9)*9+4+COLUMN()-5)*8-(8-$A13),结果导入!$BN:$BU,8,0),""),IF($H$35="导入版",IF($A13&amp;":"&amp;IFERROR(VLOOKUP(216+(INT((ROW()-5)/9)*9+4+COLUMN()-5)*8-(8-$A13),结果导入!$BN:$BU,8,0),"")=$A13&amp;":","",$A13&amp;":"&amp;VLOOKUP(216+(INT((ROW()-5)/9)*9+4+COLUMN()-5)*8-(8-$A13),结果导入!$BN:$BU,8,0))))),IF($U$3="第五场",IF(OR($H$35="",$H$35="请选择版本"),"",IF($H$35="打印版",IFERROR(VLOOKUP(216+(INT((ROW()-5)/9)*9+4+COLUMN()-5)*8-(8-$A13),结果导入!$CN:$CU,8,0),""),IF($H$35="导入版",IF($A13&amp;":"&amp;IFERROR(VLOOKUP(216+(INT((ROW()-5)/9)*9+4+COLUMN()-5)*8-(8-$A13),结果导入!$CN:$CU,8,0),"")=$A13&amp;":","",$A13&amp;":"&amp;VLOOKUP(216+(INT((ROW()-5)/9)*9+4+COLUMN()-5)*8-(8-$A13),结果导入!$CN:$CU,8,0))))),IF($U$3="第六场",IF(OR($H$35="",$H$35="请选择版本"),"",IF($H$35="打印版",IFERROR(VLOOKUP(216+(INT((ROW()-5)/9)*9+4+COLUMN()-5)*8-(8-$A13),结果导入!$DN:$DU,8,0),""),IF($H$35="导入版",IF($A13&amp;":"&amp;IFERROR(VLOOKUP(216+(INT((ROW()-5)/9)*9+4+COLUMN()-5)*8-(8-$A13),结果导入!$DN:$DU,8,0),"")=$A13&amp;":","",$A13&amp;":"&amp;VLOOKUP(216+(INT((ROW()-5)/9)*9+4+COLUMN()-5)*8-(8-$A13),结果导入!$DN:$DU,8,0))))),IF($U$3="第七场",IF(OR($H$35="",$H$35="请选择版本"),"",IF($H$35="打印版",IFERROR(VLOOKUP(216+(INT((ROW()-5)/9)*9+4+COLUMN()-5)*8-(8-$A13),结果导入!$EN:$EU,8,0),""),IF($H$35="导入版",IF($A13&amp;":"&amp;IFERROR(VLOOKUP(216+(INT((ROW()-5)/9)*9+4+COLUMN()-5)*8-(8-$A13),结果导入!$EN:$EU,8,0),"")=$A13&amp;":","",$A13&amp;":"&amp;VLOOKUP(216+(INT((ROW()-5)/9)*9+4+COLUMN()-5)*8-(8-$A13),结果导入!$EN:$EU,8,0))))),IF($U$3="第八场",IF(OR($H$35="",$H$35="请选择版本"),"",IF($H$35="打印版",IFERROR(VLOOKUP(216+(INT((ROW()-5)/9)*9+4+COLUMN()-5)*8-(8-$A13),结果导入!$FN:$FU,8,0),""),IF($H$35="导入版",IF($A13&amp;":"&amp;IFERROR(VLOOKUP(216+(INT((ROW()-5)/9)*9+4+COLUMN()-5)*8-(8-$A13),结果导入!$FN:$FU,8,0),"")=$A13&amp;":","",$A13&amp;":"&amp;VLOOKUP(216+(INT((ROW()-5)/9)*9+4+COLUMN()-5)*8-(8-$A13),结果导入!$FN:$FU,8,0))))),IF($U$3="第九场",IF(OR($H$35="",$H$35="请选择版本"),"",IF($H$35="打印版",IFERROR(VLOOKUP(216+(INT((ROW()-5)/9)*9+4+COLUMN()-5)*8-(8-$A13),结果导入!$GN:$GU,8,0),""),IF($H$35="导入版",IF($A13&amp;":"&amp;IFERROR(VLOOKUP(216+(INT((ROW()-5)/9)*9+4+COLUMN()-5)*8-(8-$A13),结果导入!$GN:$GU,8,0),"")=$A13&amp;":","",$A13&amp;":"&amp;VLOOKUP(216+(INT((ROW()-5)/9)*9+4+COLUMN()-5)*8-(8-$A13),结果导入!$GN:$GU,8,0)))))))))))))))</f>
        <v/>
      </c>
      <c r="G13" s="55" t="str">
        <f ca="1">IF($U$3="","",IF($U$3="第一场",IF(OR($H$35="",$H$35="请选择版本"),"",IF($H$35="打印版",IFERROR(VLOOKUP(216+(INT((ROW()-5)/9)*9+4+COLUMN()-5)*8-(8-$A13),选手操作!$Q:$R,2,0),""),IF($H$35="导入版",IF($A13&amp;":"&amp;IFERROR(VLOOKUP(216+(INT((ROW()-5)/9)*9+4+COLUMN()-5)*8-(8-$A13),选手操作!$Q:$R,2,0),"")=$A13&amp;":","",$A13&amp;":"&amp;VLOOKUP(216+(INT((ROW()-5)/9)*9+4+COLUMN()-5)*8-(8-$A13),选手操作!$Q:$R,2,0))))),IF($U$3="第二场",IF(OR($H$35="",$H$35="请选择版本"),"",IF($H$35="打印版",IFERROR(VLOOKUP(216+(INT((ROW()-5)/9)*9+4+COLUMN()-5)*8-(8-$A13),结果导入!$N:$U,8,0),""),IF($H$35="导入版",IF($A13&amp;":"&amp;IFERROR(VLOOKUP(216+(INT((ROW()-5)/9)*9+4+COLUMN()-5)*8-(8-$A13),结果导入!$N:$U,8,0),"")=$A13&amp;":","",$A13&amp;":"&amp;VLOOKUP(216+(INT((ROW()-5)/9)*9+4+COLUMN()-5)*8-(8-$A13),结果导入!$N:$U,8,0))))),IF($U$3="第三场",IF(OR($H$35="",$H$35="请选择版本"),"",IF($H$35="打印版",IFERROR(VLOOKUP(216+(INT((ROW()-5)/9)*9+4+COLUMN()-5)*8-(8-$A13),结果导入!$AN:$AU,8,0),""),IF($H$35="导入版",IF($A13&amp;":"&amp;IFERROR(VLOOKUP(216+(INT((ROW()-5)/9)*9+4+COLUMN()-5)*8-(8-$A13),结果导入!$AN:$AU,8,0),"")=$A13&amp;":","",$A13&amp;":"&amp;VLOOKUP(216+(INT((ROW()-5)/9)*9+4+COLUMN()-5)*8-(8-$A13),结果导入!$AN:$AU,8,0))))),IF($U$3="第四场",IF(OR($H$35="",$H$35="请选择版本"),"",IF($H$35="打印版",IFERROR(VLOOKUP(216+(INT((ROW()-5)/9)*9+4+COLUMN()-5)*8-(8-$A13),结果导入!$BN:$BU,8,0),""),IF($H$35="导入版",IF($A13&amp;":"&amp;IFERROR(VLOOKUP(216+(INT((ROW()-5)/9)*9+4+COLUMN()-5)*8-(8-$A13),结果导入!$BN:$BU,8,0),"")=$A13&amp;":","",$A13&amp;":"&amp;VLOOKUP(216+(INT((ROW()-5)/9)*9+4+COLUMN()-5)*8-(8-$A13),结果导入!$BN:$BU,8,0))))),IF($U$3="第五场",IF(OR($H$35="",$H$35="请选择版本"),"",IF($H$35="打印版",IFERROR(VLOOKUP(216+(INT((ROW()-5)/9)*9+4+COLUMN()-5)*8-(8-$A13),结果导入!$CN:$CU,8,0),""),IF($H$35="导入版",IF($A13&amp;":"&amp;IFERROR(VLOOKUP(216+(INT((ROW()-5)/9)*9+4+COLUMN()-5)*8-(8-$A13),结果导入!$CN:$CU,8,0),"")=$A13&amp;":","",$A13&amp;":"&amp;VLOOKUP(216+(INT((ROW()-5)/9)*9+4+COLUMN()-5)*8-(8-$A13),结果导入!$CN:$CU,8,0))))),IF($U$3="第六场",IF(OR($H$35="",$H$35="请选择版本"),"",IF($H$35="打印版",IFERROR(VLOOKUP(216+(INT((ROW()-5)/9)*9+4+COLUMN()-5)*8-(8-$A13),结果导入!$DN:$DU,8,0),""),IF($H$35="导入版",IF($A13&amp;":"&amp;IFERROR(VLOOKUP(216+(INT((ROW()-5)/9)*9+4+COLUMN()-5)*8-(8-$A13),结果导入!$DN:$DU,8,0),"")=$A13&amp;":","",$A13&amp;":"&amp;VLOOKUP(216+(INT((ROW()-5)/9)*9+4+COLUMN()-5)*8-(8-$A13),结果导入!$DN:$DU,8,0))))),IF($U$3="第七场",IF(OR($H$35="",$H$35="请选择版本"),"",IF($H$35="打印版",IFERROR(VLOOKUP(216+(INT((ROW()-5)/9)*9+4+COLUMN()-5)*8-(8-$A13),结果导入!$EN:$EU,8,0),""),IF($H$35="导入版",IF($A13&amp;":"&amp;IFERROR(VLOOKUP(216+(INT((ROW()-5)/9)*9+4+COLUMN()-5)*8-(8-$A13),结果导入!$EN:$EU,8,0),"")=$A13&amp;":","",$A13&amp;":"&amp;VLOOKUP(216+(INT((ROW()-5)/9)*9+4+COLUMN()-5)*8-(8-$A13),结果导入!$EN:$EU,8,0))))),IF($U$3="第八场",IF(OR($H$35="",$H$35="请选择版本"),"",IF($H$35="打印版",IFERROR(VLOOKUP(216+(INT((ROW()-5)/9)*9+4+COLUMN()-5)*8-(8-$A13),结果导入!$FN:$FU,8,0),""),IF($H$35="导入版",IF($A13&amp;":"&amp;IFERROR(VLOOKUP(216+(INT((ROW()-5)/9)*9+4+COLUMN()-5)*8-(8-$A13),结果导入!$FN:$FU,8,0),"")=$A13&amp;":","",$A13&amp;":"&amp;VLOOKUP(216+(INT((ROW()-5)/9)*9+4+COLUMN()-5)*8-(8-$A13),结果导入!$FN:$FU,8,0))))),IF($U$3="第九场",IF(OR($H$35="",$H$35="请选择版本"),"",IF($H$35="打印版",IFERROR(VLOOKUP(216+(INT((ROW()-5)/9)*9+4+COLUMN()-5)*8-(8-$A13),结果导入!$GN:$GU,8,0),""),IF($H$35="导入版",IF($A13&amp;":"&amp;IFERROR(VLOOKUP(216+(INT((ROW()-5)/9)*9+4+COLUMN()-5)*8-(8-$A13),结果导入!$GN:$GU,8,0),"")=$A13&amp;":","",$A13&amp;":"&amp;VLOOKUP(216+(INT((ROW()-5)/9)*9+4+COLUMN()-5)*8-(8-$A13),结果导入!$GN:$GU,8,0)))))))))))))))</f>
        <v/>
      </c>
      <c r="H13" s="55" t="str">
        <f ca="1">IF($U$3="","",IF($U$3="第一场",IF(OR($H$35="",$H$35="请选择版本"),"",IF($H$35="打印版",IFERROR(VLOOKUP(216+(INT((ROW()-5)/9)*9+4+COLUMN()-5)*8-(8-$A13),选手操作!$Q:$R,2,0),""),IF($H$35="导入版",IF($A13&amp;":"&amp;IFERROR(VLOOKUP(216+(INT((ROW()-5)/9)*9+4+COLUMN()-5)*8-(8-$A13),选手操作!$Q:$R,2,0),"")=$A13&amp;":","",$A13&amp;":"&amp;VLOOKUP(216+(INT((ROW()-5)/9)*9+4+COLUMN()-5)*8-(8-$A13),选手操作!$Q:$R,2,0))))),IF($U$3="第二场",IF(OR($H$35="",$H$35="请选择版本"),"",IF($H$35="打印版",IFERROR(VLOOKUP(216+(INT((ROW()-5)/9)*9+4+COLUMN()-5)*8-(8-$A13),结果导入!$N:$U,8,0),""),IF($H$35="导入版",IF($A13&amp;":"&amp;IFERROR(VLOOKUP(216+(INT((ROW()-5)/9)*9+4+COLUMN()-5)*8-(8-$A13),结果导入!$N:$U,8,0),"")=$A13&amp;":","",$A13&amp;":"&amp;VLOOKUP(216+(INT((ROW()-5)/9)*9+4+COLUMN()-5)*8-(8-$A13),结果导入!$N:$U,8,0))))),IF($U$3="第三场",IF(OR($H$35="",$H$35="请选择版本"),"",IF($H$35="打印版",IFERROR(VLOOKUP(216+(INT((ROW()-5)/9)*9+4+COLUMN()-5)*8-(8-$A13),结果导入!$AN:$AU,8,0),""),IF($H$35="导入版",IF($A13&amp;":"&amp;IFERROR(VLOOKUP(216+(INT((ROW()-5)/9)*9+4+COLUMN()-5)*8-(8-$A13),结果导入!$AN:$AU,8,0),"")=$A13&amp;":","",$A13&amp;":"&amp;VLOOKUP(216+(INT((ROW()-5)/9)*9+4+COLUMN()-5)*8-(8-$A13),结果导入!$AN:$AU,8,0))))),IF($U$3="第四场",IF(OR($H$35="",$H$35="请选择版本"),"",IF($H$35="打印版",IFERROR(VLOOKUP(216+(INT((ROW()-5)/9)*9+4+COLUMN()-5)*8-(8-$A13),结果导入!$BN:$BU,8,0),""),IF($H$35="导入版",IF($A13&amp;":"&amp;IFERROR(VLOOKUP(216+(INT((ROW()-5)/9)*9+4+COLUMN()-5)*8-(8-$A13),结果导入!$BN:$BU,8,0),"")=$A13&amp;":","",$A13&amp;":"&amp;VLOOKUP(216+(INT((ROW()-5)/9)*9+4+COLUMN()-5)*8-(8-$A13),结果导入!$BN:$BU,8,0))))),IF($U$3="第五场",IF(OR($H$35="",$H$35="请选择版本"),"",IF($H$35="打印版",IFERROR(VLOOKUP(216+(INT((ROW()-5)/9)*9+4+COLUMN()-5)*8-(8-$A13),结果导入!$CN:$CU,8,0),""),IF($H$35="导入版",IF($A13&amp;":"&amp;IFERROR(VLOOKUP(216+(INT((ROW()-5)/9)*9+4+COLUMN()-5)*8-(8-$A13),结果导入!$CN:$CU,8,0),"")=$A13&amp;":","",$A13&amp;":"&amp;VLOOKUP(216+(INT((ROW()-5)/9)*9+4+COLUMN()-5)*8-(8-$A13),结果导入!$CN:$CU,8,0))))),IF($U$3="第六场",IF(OR($H$35="",$H$35="请选择版本"),"",IF($H$35="打印版",IFERROR(VLOOKUP(216+(INT((ROW()-5)/9)*9+4+COLUMN()-5)*8-(8-$A13),结果导入!$DN:$DU,8,0),""),IF($H$35="导入版",IF($A13&amp;":"&amp;IFERROR(VLOOKUP(216+(INT((ROW()-5)/9)*9+4+COLUMN()-5)*8-(8-$A13),结果导入!$DN:$DU,8,0),"")=$A13&amp;":","",$A13&amp;":"&amp;VLOOKUP(216+(INT((ROW()-5)/9)*9+4+COLUMN()-5)*8-(8-$A13),结果导入!$DN:$DU,8,0))))),IF($U$3="第七场",IF(OR($H$35="",$H$35="请选择版本"),"",IF($H$35="打印版",IFERROR(VLOOKUP(216+(INT((ROW()-5)/9)*9+4+COLUMN()-5)*8-(8-$A13),结果导入!$EN:$EU,8,0),""),IF($H$35="导入版",IF($A13&amp;":"&amp;IFERROR(VLOOKUP(216+(INT((ROW()-5)/9)*9+4+COLUMN()-5)*8-(8-$A13),结果导入!$EN:$EU,8,0),"")=$A13&amp;":","",$A13&amp;":"&amp;VLOOKUP(216+(INT((ROW()-5)/9)*9+4+COLUMN()-5)*8-(8-$A13),结果导入!$EN:$EU,8,0))))),IF($U$3="第八场",IF(OR($H$35="",$H$35="请选择版本"),"",IF($H$35="打印版",IFERROR(VLOOKUP(216+(INT((ROW()-5)/9)*9+4+COLUMN()-5)*8-(8-$A13),结果导入!$FN:$FU,8,0),""),IF($H$35="导入版",IF($A13&amp;":"&amp;IFERROR(VLOOKUP(216+(INT((ROW()-5)/9)*9+4+COLUMN()-5)*8-(8-$A13),结果导入!$FN:$FU,8,0),"")=$A13&amp;":","",$A13&amp;":"&amp;VLOOKUP(216+(INT((ROW()-5)/9)*9+4+COLUMN()-5)*8-(8-$A13),结果导入!$FN:$FU,8,0))))),IF($U$3="第九场",IF(OR($H$35="",$H$35="请选择版本"),"",IF($H$35="打印版",IFERROR(VLOOKUP(216+(INT((ROW()-5)/9)*9+4+COLUMN()-5)*8-(8-$A13),结果导入!$GN:$GU,8,0),""),IF($H$35="导入版",IF($A13&amp;":"&amp;IFERROR(VLOOKUP(216+(INT((ROW()-5)/9)*9+4+COLUMN()-5)*8-(8-$A13),结果导入!$GN:$GU,8,0),"")=$A13&amp;":","",$A13&amp;":"&amp;VLOOKUP(216+(INT((ROW()-5)/9)*9+4+COLUMN()-5)*8-(8-$A13),结果导入!$GN:$GU,8,0)))))))))))))))</f>
        <v/>
      </c>
      <c r="I13" s="55" t="str">
        <f ca="1">IF($U$3="","",IF($U$3="第一场",IF(OR($H$35="",$H$35="请选择版本"),"",IF($H$35="打印版",IFERROR(VLOOKUP(216+(INT((ROW()-5)/9)*9+4+COLUMN()-5)*8-(8-$A13),选手操作!$Q:$R,2,0),""),IF($H$35="导入版",IF($A13&amp;":"&amp;IFERROR(VLOOKUP(216+(INT((ROW()-5)/9)*9+4+COLUMN()-5)*8-(8-$A13),选手操作!$Q:$R,2,0),"")=$A13&amp;":","",$A13&amp;":"&amp;VLOOKUP(216+(INT((ROW()-5)/9)*9+4+COLUMN()-5)*8-(8-$A13),选手操作!$Q:$R,2,0))))),IF($U$3="第二场",IF(OR($H$35="",$H$35="请选择版本"),"",IF($H$35="打印版",IFERROR(VLOOKUP(216+(INT((ROW()-5)/9)*9+4+COLUMN()-5)*8-(8-$A13),结果导入!$N:$U,8,0),""),IF($H$35="导入版",IF($A13&amp;":"&amp;IFERROR(VLOOKUP(216+(INT((ROW()-5)/9)*9+4+COLUMN()-5)*8-(8-$A13),结果导入!$N:$U,8,0),"")=$A13&amp;":","",$A13&amp;":"&amp;VLOOKUP(216+(INT((ROW()-5)/9)*9+4+COLUMN()-5)*8-(8-$A13),结果导入!$N:$U,8,0))))),IF($U$3="第三场",IF(OR($H$35="",$H$35="请选择版本"),"",IF($H$35="打印版",IFERROR(VLOOKUP(216+(INT((ROW()-5)/9)*9+4+COLUMN()-5)*8-(8-$A13),结果导入!$AN:$AU,8,0),""),IF($H$35="导入版",IF($A13&amp;":"&amp;IFERROR(VLOOKUP(216+(INT((ROW()-5)/9)*9+4+COLUMN()-5)*8-(8-$A13),结果导入!$AN:$AU,8,0),"")=$A13&amp;":","",$A13&amp;":"&amp;VLOOKUP(216+(INT((ROW()-5)/9)*9+4+COLUMN()-5)*8-(8-$A13),结果导入!$AN:$AU,8,0))))),IF($U$3="第四场",IF(OR($H$35="",$H$35="请选择版本"),"",IF($H$35="打印版",IFERROR(VLOOKUP(216+(INT((ROW()-5)/9)*9+4+COLUMN()-5)*8-(8-$A13),结果导入!$BN:$BU,8,0),""),IF($H$35="导入版",IF($A13&amp;":"&amp;IFERROR(VLOOKUP(216+(INT((ROW()-5)/9)*9+4+COLUMN()-5)*8-(8-$A13),结果导入!$BN:$BU,8,0),"")=$A13&amp;":","",$A13&amp;":"&amp;VLOOKUP(216+(INT((ROW()-5)/9)*9+4+COLUMN()-5)*8-(8-$A13),结果导入!$BN:$BU,8,0))))),IF($U$3="第五场",IF(OR($H$35="",$H$35="请选择版本"),"",IF($H$35="打印版",IFERROR(VLOOKUP(216+(INT((ROW()-5)/9)*9+4+COLUMN()-5)*8-(8-$A13),结果导入!$CN:$CU,8,0),""),IF($H$35="导入版",IF($A13&amp;":"&amp;IFERROR(VLOOKUP(216+(INT((ROW()-5)/9)*9+4+COLUMN()-5)*8-(8-$A13),结果导入!$CN:$CU,8,0),"")=$A13&amp;":","",$A13&amp;":"&amp;VLOOKUP(216+(INT((ROW()-5)/9)*9+4+COLUMN()-5)*8-(8-$A13),结果导入!$CN:$CU,8,0))))),IF($U$3="第六场",IF(OR($H$35="",$H$35="请选择版本"),"",IF($H$35="打印版",IFERROR(VLOOKUP(216+(INT((ROW()-5)/9)*9+4+COLUMN()-5)*8-(8-$A13),结果导入!$DN:$DU,8,0),""),IF($H$35="导入版",IF($A13&amp;":"&amp;IFERROR(VLOOKUP(216+(INT((ROW()-5)/9)*9+4+COLUMN()-5)*8-(8-$A13),结果导入!$DN:$DU,8,0),"")=$A13&amp;":","",$A13&amp;":"&amp;VLOOKUP(216+(INT((ROW()-5)/9)*9+4+COLUMN()-5)*8-(8-$A13),结果导入!$DN:$DU,8,0))))),IF($U$3="第七场",IF(OR($H$35="",$H$35="请选择版本"),"",IF($H$35="打印版",IFERROR(VLOOKUP(216+(INT((ROW()-5)/9)*9+4+COLUMN()-5)*8-(8-$A13),结果导入!$EN:$EU,8,0),""),IF($H$35="导入版",IF($A13&amp;":"&amp;IFERROR(VLOOKUP(216+(INT((ROW()-5)/9)*9+4+COLUMN()-5)*8-(8-$A13),结果导入!$EN:$EU,8,0),"")=$A13&amp;":","",$A13&amp;":"&amp;VLOOKUP(216+(INT((ROW()-5)/9)*9+4+COLUMN()-5)*8-(8-$A13),结果导入!$EN:$EU,8,0))))),IF($U$3="第八场",IF(OR($H$35="",$H$35="请选择版本"),"",IF($H$35="打印版",IFERROR(VLOOKUP(216+(INT((ROW()-5)/9)*9+4+COLUMN()-5)*8-(8-$A13),结果导入!$FN:$FU,8,0),""),IF($H$35="导入版",IF($A13&amp;":"&amp;IFERROR(VLOOKUP(216+(INT((ROW()-5)/9)*9+4+COLUMN()-5)*8-(8-$A13),结果导入!$FN:$FU,8,0),"")=$A13&amp;":","",$A13&amp;":"&amp;VLOOKUP(216+(INT((ROW()-5)/9)*9+4+COLUMN()-5)*8-(8-$A13),结果导入!$FN:$FU,8,0))))),IF($U$3="第九场",IF(OR($H$35="",$H$35="请选择版本"),"",IF($H$35="打印版",IFERROR(VLOOKUP(216+(INT((ROW()-5)/9)*9+4+COLUMN()-5)*8-(8-$A13),结果导入!$GN:$GU,8,0),""),IF($H$35="导入版",IF($A13&amp;":"&amp;IFERROR(VLOOKUP(216+(INT((ROW()-5)/9)*9+4+COLUMN()-5)*8-(8-$A13),结果导入!$GN:$GU,8,0),"")=$A13&amp;":","",$A13&amp;":"&amp;VLOOKUP(216+(INT((ROW()-5)/9)*9+4+COLUMN()-5)*8-(8-$A13),结果导入!$GN:$GU,8,0)))))))))))))))</f>
        <v/>
      </c>
      <c r="J13" s="60" t="str">
        <f ca="1">IF($U$3="","",IF($U$3="第一场",IF(OR($H$35="",$H$35="请选择版本"),"",IF($H$35="打印版",IFERROR(VLOOKUP(216+(INT((ROW()-5)/9)*9+4+COLUMN()-5)*8-(8-$A13),选手操作!$Q:$R,2,0),""),IF($H$35="导入版",IF($A13&amp;":"&amp;IFERROR(VLOOKUP(216+(INT((ROW()-5)/9)*9+4+COLUMN()-5)*8-(8-$A13),选手操作!$Q:$R,2,0),"")=$A13&amp;":","",$A13&amp;":"&amp;VLOOKUP(216+(INT((ROW()-5)/9)*9+4+COLUMN()-5)*8-(8-$A13),选手操作!$Q:$R,2,0))))),IF($U$3="第二场",IF(OR($H$35="",$H$35="请选择版本"),"",IF($H$35="打印版",IFERROR(VLOOKUP(216+(INT((ROW()-5)/9)*9+4+COLUMN()-5)*8-(8-$A13),结果导入!$N:$U,8,0),""),IF($H$35="导入版",IF($A13&amp;":"&amp;IFERROR(VLOOKUP(216+(INT((ROW()-5)/9)*9+4+COLUMN()-5)*8-(8-$A13),结果导入!$N:$U,8,0),"")=$A13&amp;":","",$A13&amp;":"&amp;VLOOKUP(216+(INT((ROW()-5)/9)*9+4+COLUMN()-5)*8-(8-$A13),结果导入!$N:$U,8,0))))),IF($U$3="第三场",IF(OR($H$35="",$H$35="请选择版本"),"",IF($H$35="打印版",IFERROR(VLOOKUP(216+(INT((ROW()-5)/9)*9+4+COLUMN()-5)*8-(8-$A13),结果导入!$AN:$AU,8,0),""),IF($H$35="导入版",IF($A13&amp;":"&amp;IFERROR(VLOOKUP(216+(INT((ROW()-5)/9)*9+4+COLUMN()-5)*8-(8-$A13),结果导入!$AN:$AU,8,0),"")=$A13&amp;":","",$A13&amp;":"&amp;VLOOKUP(216+(INT((ROW()-5)/9)*9+4+COLUMN()-5)*8-(8-$A13),结果导入!$AN:$AU,8,0))))),IF($U$3="第四场",IF(OR($H$35="",$H$35="请选择版本"),"",IF($H$35="打印版",IFERROR(VLOOKUP(216+(INT((ROW()-5)/9)*9+4+COLUMN()-5)*8-(8-$A13),结果导入!$BN:$BU,8,0),""),IF($H$35="导入版",IF($A13&amp;":"&amp;IFERROR(VLOOKUP(216+(INT((ROW()-5)/9)*9+4+COLUMN()-5)*8-(8-$A13),结果导入!$BN:$BU,8,0),"")=$A13&amp;":","",$A13&amp;":"&amp;VLOOKUP(216+(INT((ROW()-5)/9)*9+4+COLUMN()-5)*8-(8-$A13),结果导入!$BN:$BU,8,0))))),IF($U$3="第五场",IF(OR($H$35="",$H$35="请选择版本"),"",IF($H$35="打印版",IFERROR(VLOOKUP(216+(INT((ROW()-5)/9)*9+4+COLUMN()-5)*8-(8-$A13),结果导入!$CN:$CU,8,0),""),IF($H$35="导入版",IF($A13&amp;":"&amp;IFERROR(VLOOKUP(216+(INT((ROW()-5)/9)*9+4+COLUMN()-5)*8-(8-$A13),结果导入!$CN:$CU,8,0),"")=$A13&amp;":","",$A13&amp;":"&amp;VLOOKUP(216+(INT((ROW()-5)/9)*9+4+COLUMN()-5)*8-(8-$A13),结果导入!$CN:$CU,8,0))))),IF($U$3="第六场",IF(OR($H$35="",$H$35="请选择版本"),"",IF($H$35="打印版",IFERROR(VLOOKUP(216+(INT((ROW()-5)/9)*9+4+COLUMN()-5)*8-(8-$A13),结果导入!$DN:$DU,8,0),""),IF($H$35="导入版",IF($A13&amp;":"&amp;IFERROR(VLOOKUP(216+(INT((ROW()-5)/9)*9+4+COLUMN()-5)*8-(8-$A13),结果导入!$DN:$DU,8,0),"")=$A13&amp;":","",$A13&amp;":"&amp;VLOOKUP(216+(INT((ROW()-5)/9)*9+4+COLUMN()-5)*8-(8-$A13),结果导入!$DN:$DU,8,0))))),IF($U$3="第七场",IF(OR($H$35="",$H$35="请选择版本"),"",IF($H$35="打印版",IFERROR(VLOOKUP(216+(INT((ROW()-5)/9)*9+4+COLUMN()-5)*8-(8-$A13),结果导入!$EN:$EU,8,0),""),IF($H$35="导入版",IF($A13&amp;":"&amp;IFERROR(VLOOKUP(216+(INT((ROW()-5)/9)*9+4+COLUMN()-5)*8-(8-$A13),结果导入!$EN:$EU,8,0),"")=$A13&amp;":","",$A13&amp;":"&amp;VLOOKUP(216+(INT((ROW()-5)/9)*9+4+COLUMN()-5)*8-(8-$A13),结果导入!$EN:$EU,8,0))))),IF($U$3="第八场",IF(OR($H$35="",$H$35="请选择版本"),"",IF($H$35="打印版",IFERROR(VLOOKUP(216+(INT((ROW()-5)/9)*9+4+COLUMN()-5)*8-(8-$A13),结果导入!$FN:$FU,8,0),""),IF($H$35="导入版",IF($A13&amp;":"&amp;IFERROR(VLOOKUP(216+(INT((ROW()-5)/9)*9+4+COLUMN()-5)*8-(8-$A13),结果导入!$FN:$FU,8,0),"")=$A13&amp;":","",$A13&amp;":"&amp;VLOOKUP(216+(INT((ROW()-5)/9)*9+4+COLUMN()-5)*8-(8-$A13),结果导入!$FN:$FU,8,0))))),IF($U$3="第九场",IF(OR($H$35="",$H$35="请选择版本"),"",IF($H$35="打印版",IFERROR(VLOOKUP(216+(INT((ROW()-5)/9)*9+4+COLUMN()-5)*8-(8-$A13),结果导入!$GN:$GU,8,0),""),IF($H$35="导入版",IF($A13&amp;":"&amp;IFERROR(VLOOKUP(216+(INT((ROW()-5)/9)*9+4+COLUMN()-5)*8-(8-$A13),结果导入!$GN:$GU,8,0),"")=$A13&amp;":","",$A13&amp;":"&amp;VLOOKUP(216+(INT((ROW()-5)/9)*9+4+COLUMN()-5)*8-(8-$A13),结果导入!$GN:$GU,8,0)))))))))))))))</f>
        <v/>
      </c>
      <c r="K13" s="53">
        <v>8</v>
      </c>
      <c r="L13" s="53">
        <f t="shared" si="0"/>
        <v>8</v>
      </c>
      <c r="M13" s="54" t="str">
        <f ca="1" t="shared" ref="M13:V13" si="9">IF(B13="","",B13)</f>
        <v/>
      </c>
      <c r="N13" s="55" t="str">
        <f ca="1" t="shared" si="9"/>
        <v/>
      </c>
      <c r="O13" s="55" t="str">
        <f ca="1" t="shared" si="9"/>
        <v/>
      </c>
      <c r="P13" s="55" t="str">
        <f ca="1" t="shared" si="9"/>
        <v/>
      </c>
      <c r="Q13" s="55" t="str">
        <f ca="1" t="shared" si="9"/>
        <v/>
      </c>
      <c r="R13" s="55" t="str">
        <f ca="1" t="shared" si="9"/>
        <v/>
      </c>
      <c r="S13" s="55" t="str">
        <f ca="1" t="shared" si="9"/>
        <v/>
      </c>
      <c r="T13" s="55" t="str">
        <f ca="1" t="shared" si="9"/>
        <v/>
      </c>
      <c r="U13" s="60" t="str">
        <f ca="1" t="shared" si="9"/>
        <v/>
      </c>
      <c r="V13" s="53">
        <f t="shared" si="9"/>
        <v>8</v>
      </c>
    </row>
    <row r="14" s="40" customFormat="1" ht="15.75" spans="1:22">
      <c r="A14" s="44"/>
      <c r="B14" s="45" t="str">
        <f ca="1">IF(COUNTBLANK(B15:B22)&gt;4,"",VLOOKUP(ROW()+COLUMN()+21,比赛操作!$AD:$AF,3,0))</f>
        <v/>
      </c>
      <c r="C14" s="46" t="str">
        <f ca="1">IF(COUNTBLANK(C15:C22)&gt;4,"",VLOOKUP(ROW()+COLUMN()+21,比赛操作!$AD:$AF,3,0))</f>
        <v/>
      </c>
      <c r="D14" s="46" t="str">
        <f ca="1">IF(COUNTBLANK(D15:D22)&gt;4,"",VLOOKUP(ROW()+COLUMN()+21,比赛操作!$AD:$AF,3,0))</f>
        <v/>
      </c>
      <c r="E14" s="46" t="str">
        <f ca="1">IF(COUNTBLANK(E15:E22)&gt;4,"",VLOOKUP(ROW()+COLUMN()+21,比赛操作!$AD:$AF,3,0))</f>
        <v/>
      </c>
      <c r="F14" s="46" t="str">
        <f ca="1">IF(COUNTBLANK(F15:F22)&gt;4,"",VLOOKUP(ROW()+COLUMN()+21,比赛操作!$AD:$AF,3,0))</f>
        <v/>
      </c>
      <c r="G14" s="46" t="str">
        <f ca="1">IF(COUNTBLANK(G15:G22)&gt;4,"",VLOOKUP(ROW()+COLUMN()+21,比赛操作!$AD:$AF,3,0))</f>
        <v/>
      </c>
      <c r="H14" s="46" t="str">
        <f ca="1">IF(COUNTBLANK(H15:H22)&gt;4,"",VLOOKUP(ROW()+COLUMN()+21,比赛操作!$AD:$AF,3,0))</f>
        <v/>
      </c>
      <c r="I14" s="46" t="str">
        <f ca="1">IF(COUNTBLANK(I15:I22)&gt;4,"",VLOOKUP(ROW()+COLUMN()+21,比赛操作!$AD:$AF,3,0))</f>
        <v/>
      </c>
      <c r="J14" s="46" t="str">
        <f ca="1">IF(COUNTBLANK(J15:J22)&gt;4,"",VLOOKUP(ROW()+COLUMN()+21,比赛操作!$AD:$AF,3,0))</f>
        <v/>
      </c>
      <c r="K14" s="44"/>
      <c r="L14" s="44"/>
      <c r="M14" s="45" t="str">
        <f ca="1" t="shared" ref="M14:U14" si="10">IF(B14="","",B14)</f>
        <v/>
      </c>
      <c r="N14" s="46" t="str">
        <f ca="1" t="shared" si="10"/>
        <v/>
      </c>
      <c r="O14" s="46" t="str">
        <f ca="1" t="shared" si="10"/>
        <v/>
      </c>
      <c r="P14" s="46" t="str">
        <f ca="1" t="shared" si="10"/>
        <v/>
      </c>
      <c r="Q14" s="46" t="str">
        <f ca="1" t="shared" si="10"/>
        <v/>
      </c>
      <c r="R14" s="46" t="str">
        <f ca="1" t="shared" si="10"/>
        <v/>
      </c>
      <c r="S14" s="46" t="str">
        <f ca="1" t="shared" si="10"/>
        <v/>
      </c>
      <c r="T14" s="46" t="str">
        <f ca="1" t="shared" si="10"/>
        <v/>
      </c>
      <c r="U14" s="46" t="str">
        <f ca="1" t="shared" si="10"/>
        <v/>
      </c>
      <c r="V14" s="44"/>
    </row>
    <row r="15" s="40" customFormat="1" ht="15" spans="1:22">
      <c r="A15" s="47">
        <v>1</v>
      </c>
      <c r="B15" s="51" t="str">
        <f ca="1">IF($U$3="","",IF($U$3="第一场",IF(OR($H$35="",$H$35="请选择版本"),"",IF($H$35="打印版",IFERROR(VLOOKUP(216+(INT((ROW()-5)/9)*9+4+COLUMN()-5)*8-(8-$A15),选手操作!$Q:$R,2,0),""),IF($H$35="导入版",IF($A15&amp;":"&amp;IFERROR(VLOOKUP(216+(INT((ROW()-5)/9)*9+4+COLUMN()-5)*8-(8-$A15),选手操作!$Q:$R,2,0),"")=$A15&amp;":","",$A15&amp;":"&amp;VLOOKUP(216+(INT((ROW()-5)/9)*9+4+COLUMN()-5)*8-(8-$A15),选手操作!$Q:$R,2,0))))),IF($U$3="第二场",IF(OR($H$35="",$H$35="请选择版本"),"",IF($H$35="打印版",IFERROR(VLOOKUP(216+(INT((ROW()-5)/9)*9+4+COLUMN()-5)*8-(8-$A15),结果导入!$N:$U,8,0),""),IF($H$35="导入版",IF($A15&amp;":"&amp;IFERROR(VLOOKUP(216+(INT((ROW()-5)/9)*9+4+COLUMN()-5)*8-(8-$A15),结果导入!$N:$U,8,0),"")=$A15&amp;":","",$A15&amp;":"&amp;VLOOKUP(216+(INT((ROW()-5)/9)*9+4+COLUMN()-5)*8-(8-$A15),结果导入!$N:$U,8,0))))),IF($U$3="第三场",IF(OR($H$35="",$H$35="请选择版本"),"",IF($H$35="打印版",IFERROR(VLOOKUP(216+(INT((ROW()-5)/9)*9+4+COLUMN()-5)*8-(8-$A15),结果导入!$AN:$AU,8,0),""),IF($H$35="导入版",IF($A15&amp;":"&amp;IFERROR(VLOOKUP(216+(INT((ROW()-5)/9)*9+4+COLUMN()-5)*8-(8-$A15),结果导入!$AN:$AU,8,0),"")=$A15&amp;":","",$A15&amp;":"&amp;VLOOKUP(216+(INT((ROW()-5)/9)*9+4+COLUMN()-5)*8-(8-$A15),结果导入!$AN:$AU,8,0))))),IF($U$3="第四场",IF(OR($H$35="",$H$35="请选择版本"),"",IF($H$35="打印版",IFERROR(VLOOKUP(216+(INT((ROW()-5)/9)*9+4+COLUMN()-5)*8-(8-$A15),结果导入!$BN:$BU,8,0),""),IF($H$35="导入版",IF($A15&amp;":"&amp;IFERROR(VLOOKUP(216+(INT((ROW()-5)/9)*9+4+COLUMN()-5)*8-(8-$A15),结果导入!$BN:$BU,8,0),"")=$A15&amp;":","",$A15&amp;":"&amp;VLOOKUP(216+(INT((ROW()-5)/9)*9+4+COLUMN()-5)*8-(8-$A15),结果导入!$BN:$BU,8,0))))),IF($U$3="第五场",IF(OR($H$35="",$H$35="请选择版本"),"",IF($H$35="打印版",IFERROR(VLOOKUP(216+(INT((ROW()-5)/9)*9+4+COLUMN()-5)*8-(8-$A15),结果导入!$CN:$CU,8,0),""),IF($H$35="导入版",IF($A15&amp;":"&amp;IFERROR(VLOOKUP(216+(INT((ROW()-5)/9)*9+4+COLUMN()-5)*8-(8-$A15),结果导入!$CN:$CU,8,0),"")=$A15&amp;":","",$A15&amp;":"&amp;VLOOKUP(216+(INT((ROW()-5)/9)*9+4+COLUMN()-5)*8-(8-$A15),结果导入!$CN:$CU,8,0))))),IF($U$3="第六场",IF(OR($H$35="",$H$35="请选择版本"),"",IF($H$35="打印版",IFERROR(VLOOKUP(216+(INT((ROW()-5)/9)*9+4+COLUMN()-5)*8-(8-$A15),结果导入!$DN:$DU,8,0),""),IF($H$35="导入版",IF($A15&amp;":"&amp;IFERROR(VLOOKUP(216+(INT((ROW()-5)/9)*9+4+COLUMN()-5)*8-(8-$A15),结果导入!$DN:$DU,8,0),"")=$A15&amp;":","",$A15&amp;":"&amp;VLOOKUP(216+(INT((ROW()-5)/9)*9+4+COLUMN()-5)*8-(8-$A15),结果导入!$DN:$DU,8,0))))),IF($U$3="第七场",IF(OR($H$35="",$H$35="请选择版本"),"",IF($H$35="打印版",IFERROR(VLOOKUP(216+(INT((ROW()-5)/9)*9+4+COLUMN()-5)*8-(8-$A15),结果导入!$EN:$EU,8,0),""),IF($H$35="导入版",IF($A15&amp;":"&amp;IFERROR(VLOOKUP(216+(INT((ROW()-5)/9)*9+4+COLUMN()-5)*8-(8-$A15),结果导入!$EN:$EU,8,0),"")=$A15&amp;":","",$A15&amp;":"&amp;VLOOKUP(216+(INT((ROW()-5)/9)*9+4+COLUMN()-5)*8-(8-$A15),结果导入!$EN:$EU,8,0))))),IF($U$3="第八场",IF(OR($H$35="",$H$35="请选择版本"),"",IF($H$35="打印版",IFERROR(VLOOKUP(216+(INT((ROW()-5)/9)*9+4+COLUMN()-5)*8-(8-$A15),结果导入!$FN:$FU,8,0),""),IF($H$35="导入版",IF($A15&amp;":"&amp;IFERROR(VLOOKUP(216+(INT((ROW()-5)/9)*9+4+COLUMN()-5)*8-(8-$A15),结果导入!$FN:$FU,8,0),"")=$A15&amp;":","",$A15&amp;":"&amp;VLOOKUP(216+(INT((ROW()-5)/9)*9+4+COLUMN()-5)*8-(8-$A15),结果导入!$FN:$FU,8,0))))),IF($U$3="第九场",IF(OR($H$35="",$H$35="请选择版本"),"",IF($H$35="打印版",IFERROR(VLOOKUP(216+(INT((ROW()-5)/9)*9+4+COLUMN()-5)*8-(8-$A15),结果导入!$GN:$GU,8,0),""),IF($H$35="导入版",IF($A15&amp;":"&amp;IFERROR(VLOOKUP(216+(INT((ROW()-5)/9)*9+4+COLUMN()-5)*8-(8-$A15),结果导入!$GN:$GU,8,0),"")=$A15&amp;":","",$A15&amp;":"&amp;VLOOKUP(216+(INT((ROW()-5)/9)*9+4+COLUMN()-5)*8-(8-$A15),结果导入!$GN:$GU,8,0)))))))))))))))</f>
        <v/>
      </c>
      <c r="C15" s="52" t="str">
        <f ca="1">IF($U$3="","",IF($U$3="第一场",IF(OR($H$35="",$H$35="请选择版本"),"",IF($H$35="打印版",IFERROR(VLOOKUP(216+(INT((ROW()-5)/9)*9+4+COLUMN()-5)*8-(8-$A15),选手操作!$Q:$R,2,0),""),IF($H$35="导入版",IF($A15&amp;":"&amp;IFERROR(VLOOKUP(216+(INT((ROW()-5)/9)*9+4+COLUMN()-5)*8-(8-$A15),选手操作!$Q:$R,2,0),"")=$A15&amp;":","",$A15&amp;":"&amp;VLOOKUP(216+(INT((ROW()-5)/9)*9+4+COLUMN()-5)*8-(8-$A15),选手操作!$Q:$R,2,0))))),IF($U$3="第二场",IF(OR($H$35="",$H$35="请选择版本"),"",IF($H$35="打印版",IFERROR(VLOOKUP(216+(INT((ROW()-5)/9)*9+4+COLUMN()-5)*8-(8-$A15),结果导入!$N:$U,8,0),""),IF($H$35="导入版",IF($A15&amp;":"&amp;IFERROR(VLOOKUP(216+(INT((ROW()-5)/9)*9+4+COLUMN()-5)*8-(8-$A15),结果导入!$N:$U,8,0),"")=$A15&amp;":","",$A15&amp;":"&amp;VLOOKUP(216+(INT((ROW()-5)/9)*9+4+COLUMN()-5)*8-(8-$A15),结果导入!$N:$U,8,0))))),IF($U$3="第三场",IF(OR($H$35="",$H$35="请选择版本"),"",IF($H$35="打印版",IFERROR(VLOOKUP(216+(INT((ROW()-5)/9)*9+4+COLUMN()-5)*8-(8-$A15),结果导入!$AN:$AU,8,0),""),IF($H$35="导入版",IF($A15&amp;":"&amp;IFERROR(VLOOKUP(216+(INT((ROW()-5)/9)*9+4+COLUMN()-5)*8-(8-$A15),结果导入!$AN:$AU,8,0),"")=$A15&amp;":","",$A15&amp;":"&amp;VLOOKUP(216+(INT((ROW()-5)/9)*9+4+COLUMN()-5)*8-(8-$A15),结果导入!$AN:$AU,8,0))))),IF($U$3="第四场",IF(OR($H$35="",$H$35="请选择版本"),"",IF($H$35="打印版",IFERROR(VLOOKUP(216+(INT((ROW()-5)/9)*9+4+COLUMN()-5)*8-(8-$A15),结果导入!$BN:$BU,8,0),""),IF($H$35="导入版",IF($A15&amp;":"&amp;IFERROR(VLOOKUP(216+(INT((ROW()-5)/9)*9+4+COLUMN()-5)*8-(8-$A15),结果导入!$BN:$BU,8,0),"")=$A15&amp;":","",$A15&amp;":"&amp;VLOOKUP(216+(INT((ROW()-5)/9)*9+4+COLUMN()-5)*8-(8-$A15),结果导入!$BN:$BU,8,0))))),IF($U$3="第五场",IF(OR($H$35="",$H$35="请选择版本"),"",IF($H$35="打印版",IFERROR(VLOOKUP(216+(INT((ROW()-5)/9)*9+4+COLUMN()-5)*8-(8-$A15),结果导入!$CN:$CU,8,0),""),IF($H$35="导入版",IF($A15&amp;":"&amp;IFERROR(VLOOKUP(216+(INT((ROW()-5)/9)*9+4+COLUMN()-5)*8-(8-$A15),结果导入!$CN:$CU,8,0),"")=$A15&amp;":","",$A15&amp;":"&amp;VLOOKUP(216+(INT((ROW()-5)/9)*9+4+COLUMN()-5)*8-(8-$A15),结果导入!$CN:$CU,8,0))))),IF($U$3="第六场",IF(OR($H$35="",$H$35="请选择版本"),"",IF($H$35="打印版",IFERROR(VLOOKUP(216+(INT((ROW()-5)/9)*9+4+COLUMN()-5)*8-(8-$A15),结果导入!$DN:$DU,8,0),""),IF($H$35="导入版",IF($A15&amp;":"&amp;IFERROR(VLOOKUP(216+(INT((ROW()-5)/9)*9+4+COLUMN()-5)*8-(8-$A15),结果导入!$DN:$DU,8,0),"")=$A15&amp;":","",$A15&amp;":"&amp;VLOOKUP(216+(INT((ROW()-5)/9)*9+4+COLUMN()-5)*8-(8-$A15),结果导入!$DN:$DU,8,0))))),IF($U$3="第七场",IF(OR($H$35="",$H$35="请选择版本"),"",IF($H$35="打印版",IFERROR(VLOOKUP(216+(INT((ROW()-5)/9)*9+4+COLUMN()-5)*8-(8-$A15),结果导入!$EN:$EU,8,0),""),IF($H$35="导入版",IF($A15&amp;":"&amp;IFERROR(VLOOKUP(216+(INT((ROW()-5)/9)*9+4+COLUMN()-5)*8-(8-$A15),结果导入!$EN:$EU,8,0),"")=$A15&amp;":","",$A15&amp;":"&amp;VLOOKUP(216+(INT((ROW()-5)/9)*9+4+COLUMN()-5)*8-(8-$A15),结果导入!$EN:$EU,8,0))))),IF($U$3="第八场",IF(OR($H$35="",$H$35="请选择版本"),"",IF($H$35="打印版",IFERROR(VLOOKUP(216+(INT((ROW()-5)/9)*9+4+COLUMN()-5)*8-(8-$A15),结果导入!$FN:$FU,8,0),""),IF($H$35="导入版",IF($A15&amp;":"&amp;IFERROR(VLOOKUP(216+(INT((ROW()-5)/9)*9+4+COLUMN()-5)*8-(8-$A15),结果导入!$FN:$FU,8,0),"")=$A15&amp;":","",$A15&amp;":"&amp;VLOOKUP(216+(INT((ROW()-5)/9)*9+4+COLUMN()-5)*8-(8-$A15),结果导入!$FN:$FU,8,0))))),IF($U$3="第九场",IF(OR($H$35="",$H$35="请选择版本"),"",IF($H$35="打印版",IFERROR(VLOOKUP(216+(INT((ROW()-5)/9)*9+4+COLUMN()-5)*8-(8-$A15),结果导入!$GN:$GU,8,0),""),IF($H$35="导入版",IF($A15&amp;":"&amp;IFERROR(VLOOKUP(216+(INT((ROW()-5)/9)*9+4+COLUMN()-5)*8-(8-$A15),结果导入!$GN:$GU,8,0),"")=$A15&amp;":","",$A15&amp;":"&amp;VLOOKUP(216+(INT((ROW()-5)/9)*9+4+COLUMN()-5)*8-(8-$A15),结果导入!$GN:$GU,8,0)))))))))))))))</f>
        <v/>
      </c>
      <c r="D15" s="52" t="str">
        <f ca="1">IF($U$3="","",IF($U$3="第一场",IF(OR($H$35="",$H$35="请选择版本"),"",IF($H$35="打印版",IFERROR(VLOOKUP(216+(INT((ROW()-5)/9)*9+4+COLUMN()-5)*8-(8-$A15),选手操作!$Q:$R,2,0),""),IF($H$35="导入版",IF($A15&amp;":"&amp;IFERROR(VLOOKUP(216+(INT((ROW()-5)/9)*9+4+COLUMN()-5)*8-(8-$A15),选手操作!$Q:$R,2,0),"")=$A15&amp;":","",$A15&amp;":"&amp;VLOOKUP(216+(INT((ROW()-5)/9)*9+4+COLUMN()-5)*8-(8-$A15),选手操作!$Q:$R,2,0))))),IF($U$3="第二场",IF(OR($H$35="",$H$35="请选择版本"),"",IF($H$35="打印版",IFERROR(VLOOKUP(216+(INT((ROW()-5)/9)*9+4+COLUMN()-5)*8-(8-$A15),结果导入!$N:$U,8,0),""),IF($H$35="导入版",IF($A15&amp;":"&amp;IFERROR(VLOOKUP(216+(INT((ROW()-5)/9)*9+4+COLUMN()-5)*8-(8-$A15),结果导入!$N:$U,8,0),"")=$A15&amp;":","",$A15&amp;":"&amp;VLOOKUP(216+(INT((ROW()-5)/9)*9+4+COLUMN()-5)*8-(8-$A15),结果导入!$N:$U,8,0))))),IF($U$3="第三场",IF(OR($H$35="",$H$35="请选择版本"),"",IF($H$35="打印版",IFERROR(VLOOKUP(216+(INT((ROW()-5)/9)*9+4+COLUMN()-5)*8-(8-$A15),结果导入!$AN:$AU,8,0),""),IF($H$35="导入版",IF($A15&amp;":"&amp;IFERROR(VLOOKUP(216+(INT((ROW()-5)/9)*9+4+COLUMN()-5)*8-(8-$A15),结果导入!$AN:$AU,8,0),"")=$A15&amp;":","",$A15&amp;":"&amp;VLOOKUP(216+(INT((ROW()-5)/9)*9+4+COLUMN()-5)*8-(8-$A15),结果导入!$AN:$AU,8,0))))),IF($U$3="第四场",IF(OR($H$35="",$H$35="请选择版本"),"",IF($H$35="打印版",IFERROR(VLOOKUP(216+(INT((ROW()-5)/9)*9+4+COLUMN()-5)*8-(8-$A15),结果导入!$BN:$BU,8,0),""),IF($H$35="导入版",IF($A15&amp;":"&amp;IFERROR(VLOOKUP(216+(INT((ROW()-5)/9)*9+4+COLUMN()-5)*8-(8-$A15),结果导入!$BN:$BU,8,0),"")=$A15&amp;":","",$A15&amp;":"&amp;VLOOKUP(216+(INT((ROW()-5)/9)*9+4+COLUMN()-5)*8-(8-$A15),结果导入!$BN:$BU,8,0))))),IF($U$3="第五场",IF(OR($H$35="",$H$35="请选择版本"),"",IF($H$35="打印版",IFERROR(VLOOKUP(216+(INT((ROW()-5)/9)*9+4+COLUMN()-5)*8-(8-$A15),结果导入!$CN:$CU,8,0),""),IF($H$35="导入版",IF($A15&amp;":"&amp;IFERROR(VLOOKUP(216+(INT((ROW()-5)/9)*9+4+COLUMN()-5)*8-(8-$A15),结果导入!$CN:$CU,8,0),"")=$A15&amp;":","",$A15&amp;":"&amp;VLOOKUP(216+(INT((ROW()-5)/9)*9+4+COLUMN()-5)*8-(8-$A15),结果导入!$CN:$CU,8,0))))),IF($U$3="第六场",IF(OR($H$35="",$H$35="请选择版本"),"",IF($H$35="打印版",IFERROR(VLOOKUP(216+(INT((ROW()-5)/9)*9+4+COLUMN()-5)*8-(8-$A15),结果导入!$DN:$DU,8,0),""),IF($H$35="导入版",IF($A15&amp;":"&amp;IFERROR(VLOOKUP(216+(INT((ROW()-5)/9)*9+4+COLUMN()-5)*8-(8-$A15),结果导入!$DN:$DU,8,0),"")=$A15&amp;":","",$A15&amp;":"&amp;VLOOKUP(216+(INT((ROW()-5)/9)*9+4+COLUMN()-5)*8-(8-$A15),结果导入!$DN:$DU,8,0))))),IF($U$3="第七场",IF(OR($H$35="",$H$35="请选择版本"),"",IF($H$35="打印版",IFERROR(VLOOKUP(216+(INT((ROW()-5)/9)*9+4+COLUMN()-5)*8-(8-$A15),结果导入!$EN:$EU,8,0),""),IF($H$35="导入版",IF($A15&amp;":"&amp;IFERROR(VLOOKUP(216+(INT((ROW()-5)/9)*9+4+COLUMN()-5)*8-(8-$A15),结果导入!$EN:$EU,8,0),"")=$A15&amp;":","",$A15&amp;":"&amp;VLOOKUP(216+(INT((ROW()-5)/9)*9+4+COLUMN()-5)*8-(8-$A15),结果导入!$EN:$EU,8,0))))),IF($U$3="第八场",IF(OR($H$35="",$H$35="请选择版本"),"",IF($H$35="打印版",IFERROR(VLOOKUP(216+(INT((ROW()-5)/9)*9+4+COLUMN()-5)*8-(8-$A15),结果导入!$FN:$FU,8,0),""),IF($H$35="导入版",IF($A15&amp;":"&amp;IFERROR(VLOOKUP(216+(INT((ROW()-5)/9)*9+4+COLUMN()-5)*8-(8-$A15),结果导入!$FN:$FU,8,0),"")=$A15&amp;":","",$A15&amp;":"&amp;VLOOKUP(216+(INT((ROW()-5)/9)*9+4+COLUMN()-5)*8-(8-$A15),结果导入!$FN:$FU,8,0))))),IF($U$3="第九场",IF(OR($H$35="",$H$35="请选择版本"),"",IF($H$35="打印版",IFERROR(VLOOKUP(216+(INT((ROW()-5)/9)*9+4+COLUMN()-5)*8-(8-$A15),结果导入!$GN:$GU,8,0),""),IF($H$35="导入版",IF($A15&amp;":"&amp;IFERROR(VLOOKUP(216+(INT((ROW()-5)/9)*9+4+COLUMN()-5)*8-(8-$A15),结果导入!$GN:$GU,8,0),"")=$A15&amp;":","",$A15&amp;":"&amp;VLOOKUP(216+(INT((ROW()-5)/9)*9+4+COLUMN()-5)*8-(8-$A15),结果导入!$GN:$GU,8,0)))))))))))))))</f>
        <v/>
      </c>
      <c r="E15" s="52" t="str">
        <f ca="1">IF($U$3="","",IF($U$3="第一场",IF(OR($H$35="",$H$35="请选择版本"),"",IF($H$35="打印版",IFERROR(VLOOKUP(216+(INT((ROW()-5)/9)*9+4+COLUMN()-5)*8-(8-$A15),选手操作!$Q:$R,2,0),""),IF($H$35="导入版",IF($A15&amp;":"&amp;IFERROR(VLOOKUP(216+(INT((ROW()-5)/9)*9+4+COLUMN()-5)*8-(8-$A15),选手操作!$Q:$R,2,0),"")=$A15&amp;":","",$A15&amp;":"&amp;VLOOKUP(216+(INT((ROW()-5)/9)*9+4+COLUMN()-5)*8-(8-$A15),选手操作!$Q:$R,2,0))))),IF($U$3="第二场",IF(OR($H$35="",$H$35="请选择版本"),"",IF($H$35="打印版",IFERROR(VLOOKUP(216+(INT((ROW()-5)/9)*9+4+COLUMN()-5)*8-(8-$A15),结果导入!$N:$U,8,0),""),IF($H$35="导入版",IF($A15&amp;":"&amp;IFERROR(VLOOKUP(216+(INT((ROW()-5)/9)*9+4+COLUMN()-5)*8-(8-$A15),结果导入!$N:$U,8,0),"")=$A15&amp;":","",$A15&amp;":"&amp;VLOOKUP(216+(INT((ROW()-5)/9)*9+4+COLUMN()-5)*8-(8-$A15),结果导入!$N:$U,8,0))))),IF($U$3="第三场",IF(OR($H$35="",$H$35="请选择版本"),"",IF($H$35="打印版",IFERROR(VLOOKUP(216+(INT((ROW()-5)/9)*9+4+COLUMN()-5)*8-(8-$A15),结果导入!$AN:$AU,8,0),""),IF($H$35="导入版",IF($A15&amp;":"&amp;IFERROR(VLOOKUP(216+(INT((ROW()-5)/9)*9+4+COLUMN()-5)*8-(8-$A15),结果导入!$AN:$AU,8,0),"")=$A15&amp;":","",$A15&amp;":"&amp;VLOOKUP(216+(INT((ROW()-5)/9)*9+4+COLUMN()-5)*8-(8-$A15),结果导入!$AN:$AU,8,0))))),IF($U$3="第四场",IF(OR($H$35="",$H$35="请选择版本"),"",IF($H$35="打印版",IFERROR(VLOOKUP(216+(INT((ROW()-5)/9)*9+4+COLUMN()-5)*8-(8-$A15),结果导入!$BN:$BU,8,0),""),IF($H$35="导入版",IF($A15&amp;":"&amp;IFERROR(VLOOKUP(216+(INT((ROW()-5)/9)*9+4+COLUMN()-5)*8-(8-$A15),结果导入!$BN:$BU,8,0),"")=$A15&amp;":","",$A15&amp;":"&amp;VLOOKUP(216+(INT((ROW()-5)/9)*9+4+COLUMN()-5)*8-(8-$A15),结果导入!$BN:$BU,8,0))))),IF($U$3="第五场",IF(OR($H$35="",$H$35="请选择版本"),"",IF($H$35="打印版",IFERROR(VLOOKUP(216+(INT((ROW()-5)/9)*9+4+COLUMN()-5)*8-(8-$A15),结果导入!$CN:$CU,8,0),""),IF($H$35="导入版",IF($A15&amp;":"&amp;IFERROR(VLOOKUP(216+(INT((ROW()-5)/9)*9+4+COLUMN()-5)*8-(8-$A15),结果导入!$CN:$CU,8,0),"")=$A15&amp;":","",$A15&amp;":"&amp;VLOOKUP(216+(INT((ROW()-5)/9)*9+4+COLUMN()-5)*8-(8-$A15),结果导入!$CN:$CU,8,0))))),IF($U$3="第六场",IF(OR($H$35="",$H$35="请选择版本"),"",IF($H$35="打印版",IFERROR(VLOOKUP(216+(INT((ROW()-5)/9)*9+4+COLUMN()-5)*8-(8-$A15),结果导入!$DN:$DU,8,0),""),IF($H$35="导入版",IF($A15&amp;":"&amp;IFERROR(VLOOKUP(216+(INT((ROW()-5)/9)*9+4+COLUMN()-5)*8-(8-$A15),结果导入!$DN:$DU,8,0),"")=$A15&amp;":","",$A15&amp;":"&amp;VLOOKUP(216+(INT((ROW()-5)/9)*9+4+COLUMN()-5)*8-(8-$A15),结果导入!$DN:$DU,8,0))))),IF($U$3="第七场",IF(OR($H$35="",$H$35="请选择版本"),"",IF($H$35="打印版",IFERROR(VLOOKUP(216+(INT((ROW()-5)/9)*9+4+COLUMN()-5)*8-(8-$A15),结果导入!$EN:$EU,8,0),""),IF($H$35="导入版",IF($A15&amp;":"&amp;IFERROR(VLOOKUP(216+(INT((ROW()-5)/9)*9+4+COLUMN()-5)*8-(8-$A15),结果导入!$EN:$EU,8,0),"")=$A15&amp;":","",$A15&amp;":"&amp;VLOOKUP(216+(INT((ROW()-5)/9)*9+4+COLUMN()-5)*8-(8-$A15),结果导入!$EN:$EU,8,0))))),IF($U$3="第八场",IF(OR($H$35="",$H$35="请选择版本"),"",IF($H$35="打印版",IFERROR(VLOOKUP(216+(INT((ROW()-5)/9)*9+4+COLUMN()-5)*8-(8-$A15),结果导入!$FN:$FU,8,0),""),IF($H$35="导入版",IF($A15&amp;":"&amp;IFERROR(VLOOKUP(216+(INT((ROW()-5)/9)*9+4+COLUMN()-5)*8-(8-$A15),结果导入!$FN:$FU,8,0),"")=$A15&amp;":","",$A15&amp;":"&amp;VLOOKUP(216+(INT((ROW()-5)/9)*9+4+COLUMN()-5)*8-(8-$A15),结果导入!$FN:$FU,8,0))))),IF($U$3="第九场",IF(OR($H$35="",$H$35="请选择版本"),"",IF($H$35="打印版",IFERROR(VLOOKUP(216+(INT((ROW()-5)/9)*9+4+COLUMN()-5)*8-(8-$A15),结果导入!$GN:$GU,8,0),""),IF($H$35="导入版",IF($A15&amp;":"&amp;IFERROR(VLOOKUP(216+(INT((ROW()-5)/9)*9+4+COLUMN()-5)*8-(8-$A15),结果导入!$GN:$GU,8,0),"")=$A15&amp;":","",$A15&amp;":"&amp;VLOOKUP(216+(INT((ROW()-5)/9)*9+4+COLUMN()-5)*8-(8-$A15),结果导入!$GN:$GU,8,0)))))))))))))))</f>
        <v/>
      </c>
      <c r="F15" s="52" t="str">
        <f ca="1">IF($U$3="","",IF($U$3="第一场",IF(OR($H$35="",$H$35="请选择版本"),"",IF($H$35="打印版",IFERROR(VLOOKUP(216+(INT((ROW()-5)/9)*9+4+COLUMN()-5)*8-(8-$A15),选手操作!$Q:$R,2,0),""),IF($H$35="导入版",IF($A15&amp;":"&amp;IFERROR(VLOOKUP(216+(INT((ROW()-5)/9)*9+4+COLUMN()-5)*8-(8-$A15),选手操作!$Q:$R,2,0),"")=$A15&amp;":","",$A15&amp;":"&amp;VLOOKUP(216+(INT((ROW()-5)/9)*9+4+COLUMN()-5)*8-(8-$A15),选手操作!$Q:$R,2,0))))),IF($U$3="第二场",IF(OR($H$35="",$H$35="请选择版本"),"",IF($H$35="打印版",IFERROR(VLOOKUP(216+(INT((ROW()-5)/9)*9+4+COLUMN()-5)*8-(8-$A15),结果导入!$N:$U,8,0),""),IF($H$35="导入版",IF($A15&amp;":"&amp;IFERROR(VLOOKUP(216+(INT((ROW()-5)/9)*9+4+COLUMN()-5)*8-(8-$A15),结果导入!$N:$U,8,0),"")=$A15&amp;":","",$A15&amp;":"&amp;VLOOKUP(216+(INT((ROW()-5)/9)*9+4+COLUMN()-5)*8-(8-$A15),结果导入!$N:$U,8,0))))),IF($U$3="第三场",IF(OR($H$35="",$H$35="请选择版本"),"",IF($H$35="打印版",IFERROR(VLOOKUP(216+(INT((ROW()-5)/9)*9+4+COLUMN()-5)*8-(8-$A15),结果导入!$AN:$AU,8,0),""),IF($H$35="导入版",IF($A15&amp;":"&amp;IFERROR(VLOOKUP(216+(INT((ROW()-5)/9)*9+4+COLUMN()-5)*8-(8-$A15),结果导入!$AN:$AU,8,0),"")=$A15&amp;":","",$A15&amp;":"&amp;VLOOKUP(216+(INT((ROW()-5)/9)*9+4+COLUMN()-5)*8-(8-$A15),结果导入!$AN:$AU,8,0))))),IF($U$3="第四场",IF(OR($H$35="",$H$35="请选择版本"),"",IF($H$35="打印版",IFERROR(VLOOKUP(216+(INT((ROW()-5)/9)*9+4+COLUMN()-5)*8-(8-$A15),结果导入!$BN:$BU,8,0),""),IF($H$35="导入版",IF($A15&amp;":"&amp;IFERROR(VLOOKUP(216+(INT((ROW()-5)/9)*9+4+COLUMN()-5)*8-(8-$A15),结果导入!$BN:$BU,8,0),"")=$A15&amp;":","",$A15&amp;":"&amp;VLOOKUP(216+(INT((ROW()-5)/9)*9+4+COLUMN()-5)*8-(8-$A15),结果导入!$BN:$BU,8,0))))),IF($U$3="第五场",IF(OR($H$35="",$H$35="请选择版本"),"",IF($H$35="打印版",IFERROR(VLOOKUP(216+(INT((ROW()-5)/9)*9+4+COLUMN()-5)*8-(8-$A15),结果导入!$CN:$CU,8,0),""),IF($H$35="导入版",IF($A15&amp;":"&amp;IFERROR(VLOOKUP(216+(INT((ROW()-5)/9)*9+4+COLUMN()-5)*8-(8-$A15),结果导入!$CN:$CU,8,0),"")=$A15&amp;":","",$A15&amp;":"&amp;VLOOKUP(216+(INT((ROW()-5)/9)*9+4+COLUMN()-5)*8-(8-$A15),结果导入!$CN:$CU,8,0))))),IF($U$3="第六场",IF(OR($H$35="",$H$35="请选择版本"),"",IF($H$35="打印版",IFERROR(VLOOKUP(216+(INT((ROW()-5)/9)*9+4+COLUMN()-5)*8-(8-$A15),结果导入!$DN:$DU,8,0),""),IF($H$35="导入版",IF($A15&amp;":"&amp;IFERROR(VLOOKUP(216+(INT((ROW()-5)/9)*9+4+COLUMN()-5)*8-(8-$A15),结果导入!$DN:$DU,8,0),"")=$A15&amp;":","",$A15&amp;":"&amp;VLOOKUP(216+(INT((ROW()-5)/9)*9+4+COLUMN()-5)*8-(8-$A15),结果导入!$DN:$DU,8,0))))),IF($U$3="第七场",IF(OR($H$35="",$H$35="请选择版本"),"",IF($H$35="打印版",IFERROR(VLOOKUP(216+(INT((ROW()-5)/9)*9+4+COLUMN()-5)*8-(8-$A15),结果导入!$EN:$EU,8,0),""),IF($H$35="导入版",IF($A15&amp;":"&amp;IFERROR(VLOOKUP(216+(INT((ROW()-5)/9)*9+4+COLUMN()-5)*8-(8-$A15),结果导入!$EN:$EU,8,0),"")=$A15&amp;":","",$A15&amp;":"&amp;VLOOKUP(216+(INT((ROW()-5)/9)*9+4+COLUMN()-5)*8-(8-$A15),结果导入!$EN:$EU,8,0))))),IF($U$3="第八场",IF(OR($H$35="",$H$35="请选择版本"),"",IF($H$35="打印版",IFERROR(VLOOKUP(216+(INT((ROW()-5)/9)*9+4+COLUMN()-5)*8-(8-$A15),结果导入!$FN:$FU,8,0),""),IF($H$35="导入版",IF($A15&amp;":"&amp;IFERROR(VLOOKUP(216+(INT((ROW()-5)/9)*9+4+COLUMN()-5)*8-(8-$A15),结果导入!$FN:$FU,8,0),"")=$A15&amp;":","",$A15&amp;":"&amp;VLOOKUP(216+(INT((ROW()-5)/9)*9+4+COLUMN()-5)*8-(8-$A15),结果导入!$FN:$FU,8,0))))),IF($U$3="第九场",IF(OR($H$35="",$H$35="请选择版本"),"",IF($H$35="打印版",IFERROR(VLOOKUP(216+(INT((ROW()-5)/9)*9+4+COLUMN()-5)*8-(8-$A15),结果导入!$GN:$GU,8,0),""),IF($H$35="导入版",IF($A15&amp;":"&amp;IFERROR(VLOOKUP(216+(INT((ROW()-5)/9)*9+4+COLUMN()-5)*8-(8-$A15),结果导入!$GN:$GU,8,0),"")=$A15&amp;":","",$A15&amp;":"&amp;VLOOKUP(216+(INT((ROW()-5)/9)*9+4+COLUMN()-5)*8-(8-$A15),结果导入!$GN:$GU,8,0)))))))))))))))</f>
        <v/>
      </c>
      <c r="G15" s="52" t="str">
        <f ca="1">IF($U$3="","",IF($U$3="第一场",IF(OR($H$35="",$H$35="请选择版本"),"",IF($H$35="打印版",IFERROR(VLOOKUP(216+(INT((ROW()-5)/9)*9+4+COLUMN()-5)*8-(8-$A15),选手操作!$Q:$R,2,0),""),IF($H$35="导入版",IF($A15&amp;":"&amp;IFERROR(VLOOKUP(216+(INT((ROW()-5)/9)*9+4+COLUMN()-5)*8-(8-$A15),选手操作!$Q:$R,2,0),"")=$A15&amp;":","",$A15&amp;":"&amp;VLOOKUP(216+(INT((ROW()-5)/9)*9+4+COLUMN()-5)*8-(8-$A15),选手操作!$Q:$R,2,0))))),IF($U$3="第二场",IF(OR($H$35="",$H$35="请选择版本"),"",IF($H$35="打印版",IFERROR(VLOOKUP(216+(INT((ROW()-5)/9)*9+4+COLUMN()-5)*8-(8-$A15),结果导入!$N:$U,8,0),""),IF($H$35="导入版",IF($A15&amp;":"&amp;IFERROR(VLOOKUP(216+(INT((ROW()-5)/9)*9+4+COLUMN()-5)*8-(8-$A15),结果导入!$N:$U,8,0),"")=$A15&amp;":","",$A15&amp;":"&amp;VLOOKUP(216+(INT((ROW()-5)/9)*9+4+COLUMN()-5)*8-(8-$A15),结果导入!$N:$U,8,0))))),IF($U$3="第三场",IF(OR($H$35="",$H$35="请选择版本"),"",IF($H$35="打印版",IFERROR(VLOOKUP(216+(INT((ROW()-5)/9)*9+4+COLUMN()-5)*8-(8-$A15),结果导入!$AN:$AU,8,0),""),IF($H$35="导入版",IF($A15&amp;":"&amp;IFERROR(VLOOKUP(216+(INT((ROW()-5)/9)*9+4+COLUMN()-5)*8-(8-$A15),结果导入!$AN:$AU,8,0),"")=$A15&amp;":","",$A15&amp;":"&amp;VLOOKUP(216+(INT((ROW()-5)/9)*9+4+COLUMN()-5)*8-(8-$A15),结果导入!$AN:$AU,8,0))))),IF($U$3="第四场",IF(OR($H$35="",$H$35="请选择版本"),"",IF($H$35="打印版",IFERROR(VLOOKUP(216+(INT((ROW()-5)/9)*9+4+COLUMN()-5)*8-(8-$A15),结果导入!$BN:$BU,8,0),""),IF($H$35="导入版",IF($A15&amp;":"&amp;IFERROR(VLOOKUP(216+(INT((ROW()-5)/9)*9+4+COLUMN()-5)*8-(8-$A15),结果导入!$BN:$BU,8,0),"")=$A15&amp;":","",$A15&amp;":"&amp;VLOOKUP(216+(INT((ROW()-5)/9)*9+4+COLUMN()-5)*8-(8-$A15),结果导入!$BN:$BU,8,0))))),IF($U$3="第五场",IF(OR($H$35="",$H$35="请选择版本"),"",IF($H$35="打印版",IFERROR(VLOOKUP(216+(INT((ROW()-5)/9)*9+4+COLUMN()-5)*8-(8-$A15),结果导入!$CN:$CU,8,0),""),IF($H$35="导入版",IF($A15&amp;":"&amp;IFERROR(VLOOKUP(216+(INT((ROW()-5)/9)*9+4+COLUMN()-5)*8-(8-$A15),结果导入!$CN:$CU,8,0),"")=$A15&amp;":","",$A15&amp;":"&amp;VLOOKUP(216+(INT((ROW()-5)/9)*9+4+COLUMN()-5)*8-(8-$A15),结果导入!$CN:$CU,8,0))))),IF($U$3="第六场",IF(OR($H$35="",$H$35="请选择版本"),"",IF($H$35="打印版",IFERROR(VLOOKUP(216+(INT((ROW()-5)/9)*9+4+COLUMN()-5)*8-(8-$A15),结果导入!$DN:$DU,8,0),""),IF($H$35="导入版",IF($A15&amp;":"&amp;IFERROR(VLOOKUP(216+(INT((ROW()-5)/9)*9+4+COLUMN()-5)*8-(8-$A15),结果导入!$DN:$DU,8,0),"")=$A15&amp;":","",$A15&amp;":"&amp;VLOOKUP(216+(INT((ROW()-5)/9)*9+4+COLUMN()-5)*8-(8-$A15),结果导入!$DN:$DU,8,0))))),IF($U$3="第七场",IF(OR($H$35="",$H$35="请选择版本"),"",IF($H$35="打印版",IFERROR(VLOOKUP(216+(INT((ROW()-5)/9)*9+4+COLUMN()-5)*8-(8-$A15),结果导入!$EN:$EU,8,0),""),IF($H$35="导入版",IF($A15&amp;":"&amp;IFERROR(VLOOKUP(216+(INT((ROW()-5)/9)*9+4+COLUMN()-5)*8-(8-$A15),结果导入!$EN:$EU,8,0),"")=$A15&amp;":","",$A15&amp;":"&amp;VLOOKUP(216+(INT((ROW()-5)/9)*9+4+COLUMN()-5)*8-(8-$A15),结果导入!$EN:$EU,8,0))))),IF($U$3="第八场",IF(OR($H$35="",$H$35="请选择版本"),"",IF($H$35="打印版",IFERROR(VLOOKUP(216+(INT((ROW()-5)/9)*9+4+COLUMN()-5)*8-(8-$A15),结果导入!$FN:$FU,8,0),""),IF($H$35="导入版",IF($A15&amp;":"&amp;IFERROR(VLOOKUP(216+(INT((ROW()-5)/9)*9+4+COLUMN()-5)*8-(8-$A15),结果导入!$FN:$FU,8,0),"")=$A15&amp;":","",$A15&amp;":"&amp;VLOOKUP(216+(INT((ROW()-5)/9)*9+4+COLUMN()-5)*8-(8-$A15),结果导入!$FN:$FU,8,0))))),IF($U$3="第九场",IF(OR($H$35="",$H$35="请选择版本"),"",IF($H$35="打印版",IFERROR(VLOOKUP(216+(INT((ROW()-5)/9)*9+4+COLUMN()-5)*8-(8-$A15),结果导入!$GN:$GU,8,0),""),IF($H$35="导入版",IF($A15&amp;":"&amp;IFERROR(VLOOKUP(216+(INT((ROW()-5)/9)*9+4+COLUMN()-5)*8-(8-$A15),结果导入!$GN:$GU,8,0),"")=$A15&amp;":","",$A15&amp;":"&amp;VLOOKUP(216+(INT((ROW()-5)/9)*9+4+COLUMN()-5)*8-(8-$A15),结果导入!$GN:$GU,8,0)))))))))))))))</f>
        <v/>
      </c>
      <c r="H15" s="52" t="str">
        <f ca="1">IF($U$3="","",IF($U$3="第一场",IF(OR($H$35="",$H$35="请选择版本"),"",IF($H$35="打印版",IFERROR(VLOOKUP(216+(INT((ROW()-5)/9)*9+4+COLUMN()-5)*8-(8-$A15),选手操作!$Q:$R,2,0),""),IF($H$35="导入版",IF($A15&amp;":"&amp;IFERROR(VLOOKUP(216+(INT((ROW()-5)/9)*9+4+COLUMN()-5)*8-(8-$A15),选手操作!$Q:$R,2,0),"")=$A15&amp;":","",$A15&amp;":"&amp;VLOOKUP(216+(INT((ROW()-5)/9)*9+4+COLUMN()-5)*8-(8-$A15),选手操作!$Q:$R,2,0))))),IF($U$3="第二场",IF(OR($H$35="",$H$35="请选择版本"),"",IF($H$35="打印版",IFERROR(VLOOKUP(216+(INT((ROW()-5)/9)*9+4+COLUMN()-5)*8-(8-$A15),结果导入!$N:$U,8,0),""),IF($H$35="导入版",IF($A15&amp;":"&amp;IFERROR(VLOOKUP(216+(INT((ROW()-5)/9)*9+4+COLUMN()-5)*8-(8-$A15),结果导入!$N:$U,8,0),"")=$A15&amp;":","",$A15&amp;":"&amp;VLOOKUP(216+(INT((ROW()-5)/9)*9+4+COLUMN()-5)*8-(8-$A15),结果导入!$N:$U,8,0))))),IF($U$3="第三场",IF(OR($H$35="",$H$35="请选择版本"),"",IF($H$35="打印版",IFERROR(VLOOKUP(216+(INT((ROW()-5)/9)*9+4+COLUMN()-5)*8-(8-$A15),结果导入!$AN:$AU,8,0),""),IF($H$35="导入版",IF($A15&amp;":"&amp;IFERROR(VLOOKUP(216+(INT((ROW()-5)/9)*9+4+COLUMN()-5)*8-(8-$A15),结果导入!$AN:$AU,8,0),"")=$A15&amp;":","",$A15&amp;":"&amp;VLOOKUP(216+(INT((ROW()-5)/9)*9+4+COLUMN()-5)*8-(8-$A15),结果导入!$AN:$AU,8,0))))),IF($U$3="第四场",IF(OR($H$35="",$H$35="请选择版本"),"",IF($H$35="打印版",IFERROR(VLOOKUP(216+(INT((ROW()-5)/9)*9+4+COLUMN()-5)*8-(8-$A15),结果导入!$BN:$BU,8,0),""),IF($H$35="导入版",IF($A15&amp;":"&amp;IFERROR(VLOOKUP(216+(INT((ROW()-5)/9)*9+4+COLUMN()-5)*8-(8-$A15),结果导入!$BN:$BU,8,0),"")=$A15&amp;":","",$A15&amp;":"&amp;VLOOKUP(216+(INT((ROW()-5)/9)*9+4+COLUMN()-5)*8-(8-$A15),结果导入!$BN:$BU,8,0))))),IF($U$3="第五场",IF(OR($H$35="",$H$35="请选择版本"),"",IF($H$35="打印版",IFERROR(VLOOKUP(216+(INT((ROW()-5)/9)*9+4+COLUMN()-5)*8-(8-$A15),结果导入!$CN:$CU,8,0),""),IF($H$35="导入版",IF($A15&amp;":"&amp;IFERROR(VLOOKUP(216+(INT((ROW()-5)/9)*9+4+COLUMN()-5)*8-(8-$A15),结果导入!$CN:$CU,8,0),"")=$A15&amp;":","",$A15&amp;":"&amp;VLOOKUP(216+(INT((ROW()-5)/9)*9+4+COLUMN()-5)*8-(8-$A15),结果导入!$CN:$CU,8,0))))),IF($U$3="第六场",IF(OR($H$35="",$H$35="请选择版本"),"",IF($H$35="打印版",IFERROR(VLOOKUP(216+(INT((ROW()-5)/9)*9+4+COLUMN()-5)*8-(8-$A15),结果导入!$DN:$DU,8,0),""),IF($H$35="导入版",IF($A15&amp;":"&amp;IFERROR(VLOOKUP(216+(INT((ROW()-5)/9)*9+4+COLUMN()-5)*8-(8-$A15),结果导入!$DN:$DU,8,0),"")=$A15&amp;":","",$A15&amp;":"&amp;VLOOKUP(216+(INT((ROW()-5)/9)*9+4+COLUMN()-5)*8-(8-$A15),结果导入!$DN:$DU,8,0))))),IF($U$3="第七场",IF(OR($H$35="",$H$35="请选择版本"),"",IF($H$35="打印版",IFERROR(VLOOKUP(216+(INT((ROW()-5)/9)*9+4+COLUMN()-5)*8-(8-$A15),结果导入!$EN:$EU,8,0),""),IF($H$35="导入版",IF($A15&amp;":"&amp;IFERROR(VLOOKUP(216+(INT((ROW()-5)/9)*9+4+COLUMN()-5)*8-(8-$A15),结果导入!$EN:$EU,8,0),"")=$A15&amp;":","",$A15&amp;":"&amp;VLOOKUP(216+(INT((ROW()-5)/9)*9+4+COLUMN()-5)*8-(8-$A15),结果导入!$EN:$EU,8,0))))),IF($U$3="第八场",IF(OR($H$35="",$H$35="请选择版本"),"",IF($H$35="打印版",IFERROR(VLOOKUP(216+(INT((ROW()-5)/9)*9+4+COLUMN()-5)*8-(8-$A15),结果导入!$FN:$FU,8,0),""),IF($H$35="导入版",IF($A15&amp;":"&amp;IFERROR(VLOOKUP(216+(INT((ROW()-5)/9)*9+4+COLUMN()-5)*8-(8-$A15),结果导入!$FN:$FU,8,0),"")=$A15&amp;":","",$A15&amp;":"&amp;VLOOKUP(216+(INT((ROW()-5)/9)*9+4+COLUMN()-5)*8-(8-$A15),结果导入!$FN:$FU,8,0))))),IF($U$3="第九场",IF(OR($H$35="",$H$35="请选择版本"),"",IF($H$35="打印版",IFERROR(VLOOKUP(216+(INT((ROW()-5)/9)*9+4+COLUMN()-5)*8-(8-$A15),结果导入!$GN:$GU,8,0),""),IF($H$35="导入版",IF($A15&amp;":"&amp;IFERROR(VLOOKUP(216+(INT((ROW()-5)/9)*9+4+COLUMN()-5)*8-(8-$A15),结果导入!$GN:$GU,8,0),"")=$A15&amp;":","",$A15&amp;":"&amp;VLOOKUP(216+(INT((ROW()-5)/9)*9+4+COLUMN()-5)*8-(8-$A15),结果导入!$GN:$GU,8,0)))))))))))))))</f>
        <v/>
      </c>
      <c r="I15" s="52" t="str">
        <f ca="1">IF($U$3="","",IF($U$3="第一场",IF(OR($H$35="",$H$35="请选择版本"),"",IF($H$35="打印版",IFERROR(VLOOKUP(216+(INT((ROW()-5)/9)*9+4+COLUMN()-5)*8-(8-$A15),选手操作!$Q:$R,2,0),""),IF($H$35="导入版",IF($A15&amp;":"&amp;IFERROR(VLOOKUP(216+(INT((ROW()-5)/9)*9+4+COLUMN()-5)*8-(8-$A15),选手操作!$Q:$R,2,0),"")=$A15&amp;":","",$A15&amp;":"&amp;VLOOKUP(216+(INT((ROW()-5)/9)*9+4+COLUMN()-5)*8-(8-$A15),选手操作!$Q:$R,2,0))))),IF($U$3="第二场",IF(OR($H$35="",$H$35="请选择版本"),"",IF($H$35="打印版",IFERROR(VLOOKUP(216+(INT((ROW()-5)/9)*9+4+COLUMN()-5)*8-(8-$A15),结果导入!$N:$U,8,0),""),IF($H$35="导入版",IF($A15&amp;":"&amp;IFERROR(VLOOKUP(216+(INT((ROW()-5)/9)*9+4+COLUMN()-5)*8-(8-$A15),结果导入!$N:$U,8,0),"")=$A15&amp;":","",$A15&amp;":"&amp;VLOOKUP(216+(INT((ROW()-5)/9)*9+4+COLUMN()-5)*8-(8-$A15),结果导入!$N:$U,8,0))))),IF($U$3="第三场",IF(OR($H$35="",$H$35="请选择版本"),"",IF($H$35="打印版",IFERROR(VLOOKUP(216+(INT((ROW()-5)/9)*9+4+COLUMN()-5)*8-(8-$A15),结果导入!$AN:$AU,8,0),""),IF($H$35="导入版",IF($A15&amp;":"&amp;IFERROR(VLOOKUP(216+(INT((ROW()-5)/9)*9+4+COLUMN()-5)*8-(8-$A15),结果导入!$AN:$AU,8,0),"")=$A15&amp;":","",$A15&amp;":"&amp;VLOOKUP(216+(INT((ROW()-5)/9)*9+4+COLUMN()-5)*8-(8-$A15),结果导入!$AN:$AU,8,0))))),IF($U$3="第四场",IF(OR($H$35="",$H$35="请选择版本"),"",IF($H$35="打印版",IFERROR(VLOOKUP(216+(INT((ROW()-5)/9)*9+4+COLUMN()-5)*8-(8-$A15),结果导入!$BN:$BU,8,0),""),IF($H$35="导入版",IF($A15&amp;":"&amp;IFERROR(VLOOKUP(216+(INT((ROW()-5)/9)*9+4+COLUMN()-5)*8-(8-$A15),结果导入!$BN:$BU,8,0),"")=$A15&amp;":","",$A15&amp;":"&amp;VLOOKUP(216+(INT((ROW()-5)/9)*9+4+COLUMN()-5)*8-(8-$A15),结果导入!$BN:$BU,8,0))))),IF($U$3="第五场",IF(OR($H$35="",$H$35="请选择版本"),"",IF($H$35="打印版",IFERROR(VLOOKUP(216+(INT((ROW()-5)/9)*9+4+COLUMN()-5)*8-(8-$A15),结果导入!$CN:$CU,8,0),""),IF($H$35="导入版",IF($A15&amp;":"&amp;IFERROR(VLOOKUP(216+(INT((ROW()-5)/9)*9+4+COLUMN()-5)*8-(8-$A15),结果导入!$CN:$CU,8,0),"")=$A15&amp;":","",$A15&amp;":"&amp;VLOOKUP(216+(INT((ROW()-5)/9)*9+4+COLUMN()-5)*8-(8-$A15),结果导入!$CN:$CU,8,0))))),IF($U$3="第六场",IF(OR($H$35="",$H$35="请选择版本"),"",IF($H$35="打印版",IFERROR(VLOOKUP(216+(INT((ROW()-5)/9)*9+4+COLUMN()-5)*8-(8-$A15),结果导入!$DN:$DU,8,0),""),IF($H$35="导入版",IF($A15&amp;":"&amp;IFERROR(VLOOKUP(216+(INT((ROW()-5)/9)*9+4+COLUMN()-5)*8-(8-$A15),结果导入!$DN:$DU,8,0),"")=$A15&amp;":","",$A15&amp;":"&amp;VLOOKUP(216+(INT((ROW()-5)/9)*9+4+COLUMN()-5)*8-(8-$A15),结果导入!$DN:$DU,8,0))))),IF($U$3="第七场",IF(OR($H$35="",$H$35="请选择版本"),"",IF($H$35="打印版",IFERROR(VLOOKUP(216+(INT((ROW()-5)/9)*9+4+COLUMN()-5)*8-(8-$A15),结果导入!$EN:$EU,8,0),""),IF($H$35="导入版",IF($A15&amp;":"&amp;IFERROR(VLOOKUP(216+(INT((ROW()-5)/9)*9+4+COLUMN()-5)*8-(8-$A15),结果导入!$EN:$EU,8,0),"")=$A15&amp;":","",$A15&amp;":"&amp;VLOOKUP(216+(INT((ROW()-5)/9)*9+4+COLUMN()-5)*8-(8-$A15),结果导入!$EN:$EU,8,0))))),IF($U$3="第八场",IF(OR($H$35="",$H$35="请选择版本"),"",IF($H$35="打印版",IFERROR(VLOOKUP(216+(INT((ROW()-5)/9)*9+4+COLUMN()-5)*8-(8-$A15),结果导入!$FN:$FU,8,0),""),IF($H$35="导入版",IF($A15&amp;":"&amp;IFERROR(VLOOKUP(216+(INT((ROW()-5)/9)*9+4+COLUMN()-5)*8-(8-$A15),结果导入!$FN:$FU,8,0),"")=$A15&amp;":","",$A15&amp;":"&amp;VLOOKUP(216+(INT((ROW()-5)/9)*9+4+COLUMN()-5)*8-(8-$A15),结果导入!$FN:$FU,8,0))))),IF($U$3="第九场",IF(OR($H$35="",$H$35="请选择版本"),"",IF($H$35="打印版",IFERROR(VLOOKUP(216+(INT((ROW()-5)/9)*9+4+COLUMN()-5)*8-(8-$A15),结果导入!$GN:$GU,8,0),""),IF($H$35="导入版",IF($A15&amp;":"&amp;IFERROR(VLOOKUP(216+(INT((ROW()-5)/9)*9+4+COLUMN()-5)*8-(8-$A15),结果导入!$GN:$GU,8,0),"")=$A15&amp;":","",$A15&amp;":"&amp;VLOOKUP(216+(INT((ROW()-5)/9)*9+4+COLUMN()-5)*8-(8-$A15),结果导入!$GN:$GU,8,0)))))))))))))))</f>
        <v/>
      </c>
      <c r="J15" s="52" t="str">
        <f ca="1">IF($U$3="","",IF($U$3="第一场",IF(OR($H$35="",$H$35="请选择版本"),"",IF($H$35="打印版",IFERROR(VLOOKUP(216+(INT((ROW()-5)/9)*9+4+COLUMN()-5)*8-(8-$A15),选手操作!$Q:$R,2,0),""),IF($H$35="导入版",IF($A15&amp;":"&amp;IFERROR(VLOOKUP(216+(INT((ROW()-5)/9)*9+4+COLUMN()-5)*8-(8-$A15),选手操作!$Q:$R,2,0),"")=$A15&amp;":","",$A15&amp;":"&amp;VLOOKUP(216+(INT((ROW()-5)/9)*9+4+COLUMN()-5)*8-(8-$A15),选手操作!$Q:$R,2,0))))),IF($U$3="第二场",IF(OR($H$35="",$H$35="请选择版本"),"",IF($H$35="打印版",IFERROR(VLOOKUP(216+(INT((ROW()-5)/9)*9+4+COLUMN()-5)*8-(8-$A15),结果导入!$N:$U,8,0),""),IF($H$35="导入版",IF($A15&amp;":"&amp;IFERROR(VLOOKUP(216+(INT((ROW()-5)/9)*9+4+COLUMN()-5)*8-(8-$A15),结果导入!$N:$U,8,0),"")=$A15&amp;":","",$A15&amp;":"&amp;VLOOKUP(216+(INT((ROW()-5)/9)*9+4+COLUMN()-5)*8-(8-$A15),结果导入!$N:$U,8,0))))),IF($U$3="第三场",IF(OR($H$35="",$H$35="请选择版本"),"",IF($H$35="打印版",IFERROR(VLOOKUP(216+(INT((ROW()-5)/9)*9+4+COLUMN()-5)*8-(8-$A15),结果导入!$AN:$AU,8,0),""),IF($H$35="导入版",IF($A15&amp;":"&amp;IFERROR(VLOOKUP(216+(INT((ROW()-5)/9)*9+4+COLUMN()-5)*8-(8-$A15),结果导入!$AN:$AU,8,0),"")=$A15&amp;":","",$A15&amp;":"&amp;VLOOKUP(216+(INT((ROW()-5)/9)*9+4+COLUMN()-5)*8-(8-$A15),结果导入!$AN:$AU,8,0))))),IF($U$3="第四场",IF(OR($H$35="",$H$35="请选择版本"),"",IF($H$35="打印版",IFERROR(VLOOKUP(216+(INT((ROW()-5)/9)*9+4+COLUMN()-5)*8-(8-$A15),结果导入!$BN:$BU,8,0),""),IF($H$35="导入版",IF($A15&amp;":"&amp;IFERROR(VLOOKUP(216+(INT((ROW()-5)/9)*9+4+COLUMN()-5)*8-(8-$A15),结果导入!$BN:$BU,8,0),"")=$A15&amp;":","",$A15&amp;":"&amp;VLOOKUP(216+(INT((ROW()-5)/9)*9+4+COLUMN()-5)*8-(8-$A15),结果导入!$BN:$BU,8,0))))),IF($U$3="第五场",IF(OR($H$35="",$H$35="请选择版本"),"",IF($H$35="打印版",IFERROR(VLOOKUP(216+(INT((ROW()-5)/9)*9+4+COLUMN()-5)*8-(8-$A15),结果导入!$CN:$CU,8,0),""),IF($H$35="导入版",IF($A15&amp;":"&amp;IFERROR(VLOOKUP(216+(INT((ROW()-5)/9)*9+4+COLUMN()-5)*8-(8-$A15),结果导入!$CN:$CU,8,0),"")=$A15&amp;":","",$A15&amp;":"&amp;VLOOKUP(216+(INT((ROW()-5)/9)*9+4+COLUMN()-5)*8-(8-$A15),结果导入!$CN:$CU,8,0))))),IF($U$3="第六场",IF(OR($H$35="",$H$35="请选择版本"),"",IF($H$35="打印版",IFERROR(VLOOKUP(216+(INT((ROW()-5)/9)*9+4+COLUMN()-5)*8-(8-$A15),结果导入!$DN:$DU,8,0),""),IF($H$35="导入版",IF($A15&amp;":"&amp;IFERROR(VLOOKUP(216+(INT((ROW()-5)/9)*9+4+COLUMN()-5)*8-(8-$A15),结果导入!$DN:$DU,8,0),"")=$A15&amp;":","",$A15&amp;":"&amp;VLOOKUP(216+(INT((ROW()-5)/9)*9+4+COLUMN()-5)*8-(8-$A15),结果导入!$DN:$DU,8,0))))),IF($U$3="第七场",IF(OR($H$35="",$H$35="请选择版本"),"",IF($H$35="打印版",IFERROR(VLOOKUP(216+(INT((ROW()-5)/9)*9+4+COLUMN()-5)*8-(8-$A15),结果导入!$EN:$EU,8,0),""),IF($H$35="导入版",IF($A15&amp;":"&amp;IFERROR(VLOOKUP(216+(INT((ROW()-5)/9)*9+4+COLUMN()-5)*8-(8-$A15),结果导入!$EN:$EU,8,0),"")=$A15&amp;":","",$A15&amp;":"&amp;VLOOKUP(216+(INT((ROW()-5)/9)*9+4+COLUMN()-5)*8-(8-$A15),结果导入!$EN:$EU,8,0))))),IF($U$3="第八场",IF(OR($H$35="",$H$35="请选择版本"),"",IF($H$35="打印版",IFERROR(VLOOKUP(216+(INT((ROW()-5)/9)*9+4+COLUMN()-5)*8-(8-$A15),结果导入!$FN:$FU,8,0),""),IF($H$35="导入版",IF($A15&amp;":"&amp;IFERROR(VLOOKUP(216+(INT((ROW()-5)/9)*9+4+COLUMN()-5)*8-(8-$A15),结果导入!$FN:$FU,8,0),"")=$A15&amp;":","",$A15&amp;":"&amp;VLOOKUP(216+(INT((ROW()-5)/9)*9+4+COLUMN()-5)*8-(8-$A15),结果导入!$FN:$FU,8,0))))),IF($U$3="第九场",IF(OR($H$35="",$H$35="请选择版本"),"",IF($H$35="打印版",IFERROR(VLOOKUP(216+(INT((ROW()-5)/9)*9+4+COLUMN()-5)*8-(8-$A15),结果导入!$GN:$GU,8,0),""),IF($H$35="导入版",IF($A15&amp;":"&amp;IFERROR(VLOOKUP(216+(INT((ROW()-5)/9)*9+4+COLUMN()-5)*8-(8-$A15),结果导入!$GN:$GU,8,0),"")=$A15&amp;":","",$A15&amp;":"&amp;VLOOKUP(216+(INT((ROW()-5)/9)*9+4+COLUMN()-5)*8-(8-$A15),结果导入!$GN:$GU,8,0)))))))))))))))</f>
        <v/>
      </c>
      <c r="K15" s="47">
        <v>1</v>
      </c>
      <c r="L15" s="47">
        <f t="shared" ref="L15:V15" si="11">IF(A15="","",A15)</f>
        <v>1</v>
      </c>
      <c r="M15" s="51" t="str">
        <f ca="1" t="shared" si="11"/>
        <v/>
      </c>
      <c r="N15" s="52" t="str">
        <f ca="1" t="shared" si="11"/>
        <v/>
      </c>
      <c r="O15" s="52" t="str">
        <f ca="1" t="shared" si="11"/>
        <v/>
      </c>
      <c r="P15" s="52" t="str">
        <f ca="1" t="shared" si="11"/>
        <v/>
      </c>
      <c r="Q15" s="52" t="str">
        <f ca="1" t="shared" si="11"/>
        <v/>
      </c>
      <c r="R15" s="52" t="str">
        <f ca="1" t="shared" si="11"/>
        <v/>
      </c>
      <c r="S15" s="52" t="str">
        <f ca="1" t="shared" si="11"/>
        <v/>
      </c>
      <c r="T15" s="52" t="str">
        <f ca="1" t="shared" si="11"/>
        <v/>
      </c>
      <c r="U15" s="52" t="str">
        <f ca="1" t="shared" si="11"/>
        <v/>
      </c>
      <c r="V15" s="47">
        <f t="shared" si="11"/>
        <v>1</v>
      </c>
    </row>
    <row r="16" s="40" customFormat="1" ht="15" spans="1:22">
      <c r="A16" s="50">
        <v>2</v>
      </c>
      <c r="B16" s="51" t="str">
        <f ca="1">IF($U$3="","",IF($U$3="第一场",IF(OR($H$35="",$H$35="请选择版本"),"",IF($H$35="打印版",IFERROR(VLOOKUP(216+(INT((ROW()-5)/9)*9+4+COLUMN()-5)*8-(8-$A16),选手操作!$Q:$R,2,0),""),IF($H$35="导入版",IF($A16&amp;":"&amp;IFERROR(VLOOKUP(216+(INT((ROW()-5)/9)*9+4+COLUMN()-5)*8-(8-$A16),选手操作!$Q:$R,2,0),"")=$A16&amp;":","",$A16&amp;":"&amp;VLOOKUP(216+(INT((ROW()-5)/9)*9+4+COLUMN()-5)*8-(8-$A16),选手操作!$Q:$R,2,0))))),IF($U$3="第二场",IF(OR($H$35="",$H$35="请选择版本"),"",IF($H$35="打印版",IFERROR(VLOOKUP(216+(INT((ROW()-5)/9)*9+4+COLUMN()-5)*8-(8-$A16),结果导入!$N:$U,8,0),""),IF($H$35="导入版",IF($A16&amp;":"&amp;IFERROR(VLOOKUP(216+(INT((ROW()-5)/9)*9+4+COLUMN()-5)*8-(8-$A16),结果导入!$N:$U,8,0),"")=$A16&amp;":","",$A16&amp;":"&amp;VLOOKUP(216+(INT((ROW()-5)/9)*9+4+COLUMN()-5)*8-(8-$A16),结果导入!$N:$U,8,0))))),IF($U$3="第三场",IF(OR($H$35="",$H$35="请选择版本"),"",IF($H$35="打印版",IFERROR(VLOOKUP(216+(INT((ROW()-5)/9)*9+4+COLUMN()-5)*8-(8-$A16),结果导入!$AN:$AU,8,0),""),IF($H$35="导入版",IF($A16&amp;":"&amp;IFERROR(VLOOKUP(216+(INT((ROW()-5)/9)*9+4+COLUMN()-5)*8-(8-$A16),结果导入!$AN:$AU,8,0),"")=$A16&amp;":","",$A16&amp;":"&amp;VLOOKUP(216+(INT((ROW()-5)/9)*9+4+COLUMN()-5)*8-(8-$A16),结果导入!$AN:$AU,8,0))))),IF($U$3="第四场",IF(OR($H$35="",$H$35="请选择版本"),"",IF($H$35="打印版",IFERROR(VLOOKUP(216+(INT((ROW()-5)/9)*9+4+COLUMN()-5)*8-(8-$A16),结果导入!$BN:$BU,8,0),""),IF($H$35="导入版",IF($A16&amp;":"&amp;IFERROR(VLOOKUP(216+(INT((ROW()-5)/9)*9+4+COLUMN()-5)*8-(8-$A16),结果导入!$BN:$BU,8,0),"")=$A16&amp;":","",$A16&amp;":"&amp;VLOOKUP(216+(INT((ROW()-5)/9)*9+4+COLUMN()-5)*8-(8-$A16),结果导入!$BN:$BU,8,0))))),IF($U$3="第五场",IF(OR($H$35="",$H$35="请选择版本"),"",IF($H$35="打印版",IFERROR(VLOOKUP(216+(INT((ROW()-5)/9)*9+4+COLUMN()-5)*8-(8-$A16),结果导入!$CN:$CU,8,0),""),IF($H$35="导入版",IF($A16&amp;":"&amp;IFERROR(VLOOKUP(216+(INT((ROW()-5)/9)*9+4+COLUMN()-5)*8-(8-$A16),结果导入!$CN:$CU,8,0),"")=$A16&amp;":","",$A16&amp;":"&amp;VLOOKUP(216+(INT((ROW()-5)/9)*9+4+COLUMN()-5)*8-(8-$A16),结果导入!$CN:$CU,8,0))))),IF($U$3="第六场",IF(OR($H$35="",$H$35="请选择版本"),"",IF($H$35="打印版",IFERROR(VLOOKUP(216+(INT((ROW()-5)/9)*9+4+COLUMN()-5)*8-(8-$A16),结果导入!$DN:$DU,8,0),""),IF($H$35="导入版",IF($A16&amp;":"&amp;IFERROR(VLOOKUP(216+(INT((ROW()-5)/9)*9+4+COLUMN()-5)*8-(8-$A16),结果导入!$DN:$DU,8,0),"")=$A16&amp;":","",$A16&amp;":"&amp;VLOOKUP(216+(INT((ROW()-5)/9)*9+4+COLUMN()-5)*8-(8-$A16),结果导入!$DN:$DU,8,0))))),IF($U$3="第七场",IF(OR($H$35="",$H$35="请选择版本"),"",IF($H$35="打印版",IFERROR(VLOOKUP(216+(INT((ROW()-5)/9)*9+4+COLUMN()-5)*8-(8-$A16),结果导入!$EN:$EU,8,0),""),IF($H$35="导入版",IF($A16&amp;":"&amp;IFERROR(VLOOKUP(216+(INT((ROW()-5)/9)*9+4+COLUMN()-5)*8-(8-$A16),结果导入!$EN:$EU,8,0),"")=$A16&amp;":","",$A16&amp;":"&amp;VLOOKUP(216+(INT((ROW()-5)/9)*9+4+COLUMN()-5)*8-(8-$A16),结果导入!$EN:$EU,8,0))))),IF($U$3="第八场",IF(OR($H$35="",$H$35="请选择版本"),"",IF($H$35="打印版",IFERROR(VLOOKUP(216+(INT((ROW()-5)/9)*9+4+COLUMN()-5)*8-(8-$A16),结果导入!$FN:$FU,8,0),""),IF($H$35="导入版",IF($A16&amp;":"&amp;IFERROR(VLOOKUP(216+(INT((ROW()-5)/9)*9+4+COLUMN()-5)*8-(8-$A16),结果导入!$FN:$FU,8,0),"")=$A16&amp;":","",$A16&amp;":"&amp;VLOOKUP(216+(INT((ROW()-5)/9)*9+4+COLUMN()-5)*8-(8-$A16),结果导入!$FN:$FU,8,0))))),IF($U$3="第九场",IF(OR($H$35="",$H$35="请选择版本"),"",IF($H$35="打印版",IFERROR(VLOOKUP(216+(INT((ROW()-5)/9)*9+4+COLUMN()-5)*8-(8-$A16),结果导入!$GN:$GU,8,0),""),IF($H$35="导入版",IF($A16&amp;":"&amp;IFERROR(VLOOKUP(216+(INT((ROW()-5)/9)*9+4+COLUMN()-5)*8-(8-$A16),结果导入!$GN:$GU,8,0),"")=$A16&amp;":","",$A16&amp;":"&amp;VLOOKUP(216+(INT((ROW()-5)/9)*9+4+COLUMN()-5)*8-(8-$A16),结果导入!$GN:$GU,8,0)))))))))))))))</f>
        <v/>
      </c>
      <c r="C16" s="52" t="str">
        <f ca="1">IF($U$3="","",IF($U$3="第一场",IF(OR($H$35="",$H$35="请选择版本"),"",IF($H$35="打印版",IFERROR(VLOOKUP(216+(INT((ROW()-5)/9)*9+4+COLUMN()-5)*8-(8-$A16),选手操作!$Q:$R,2,0),""),IF($H$35="导入版",IF($A16&amp;":"&amp;IFERROR(VLOOKUP(216+(INT((ROW()-5)/9)*9+4+COLUMN()-5)*8-(8-$A16),选手操作!$Q:$R,2,0),"")=$A16&amp;":","",$A16&amp;":"&amp;VLOOKUP(216+(INT((ROW()-5)/9)*9+4+COLUMN()-5)*8-(8-$A16),选手操作!$Q:$R,2,0))))),IF($U$3="第二场",IF(OR($H$35="",$H$35="请选择版本"),"",IF($H$35="打印版",IFERROR(VLOOKUP(216+(INT((ROW()-5)/9)*9+4+COLUMN()-5)*8-(8-$A16),结果导入!$N:$U,8,0),""),IF($H$35="导入版",IF($A16&amp;":"&amp;IFERROR(VLOOKUP(216+(INT((ROW()-5)/9)*9+4+COLUMN()-5)*8-(8-$A16),结果导入!$N:$U,8,0),"")=$A16&amp;":","",$A16&amp;":"&amp;VLOOKUP(216+(INT((ROW()-5)/9)*9+4+COLUMN()-5)*8-(8-$A16),结果导入!$N:$U,8,0))))),IF($U$3="第三场",IF(OR($H$35="",$H$35="请选择版本"),"",IF($H$35="打印版",IFERROR(VLOOKUP(216+(INT((ROW()-5)/9)*9+4+COLUMN()-5)*8-(8-$A16),结果导入!$AN:$AU,8,0),""),IF($H$35="导入版",IF($A16&amp;":"&amp;IFERROR(VLOOKUP(216+(INT((ROW()-5)/9)*9+4+COLUMN()-5)*8-(8-$A16),结果导入!$AN:$AU,8,0),"")=$A16&amp;":","",$A16&amp;":"&amp;VLOOKUP(216+(INT((ROW()-5)/9)*9+4+COLUMN()-5)*8-(8-$A16),结果导入!$AN:$AU,8,0))))),IF($U$3="第四场",IF(OR($H$35="",$H$35="请选择版本"),"",IF($H$35="打印版",IFERROR(VLOOKUP(216+(INT((ROW()-5)/9)*9+4+COLUMN()-5)*8-(8-$A16),结果导入!$BN:$BU,8,0),""),IF($H$35="导入版",IF($A16&amp;":"&amp;IFERROR(VLOOKUP(216+(INT((ROW()-5)/9)*9+4+COLUMN()-5)*8-(8-$A16),结果导入!$BN:$BU,8,0),"")=$A16&amp;":","",$A16&amp;":"&amp;VLOOKUP(216+(INT((ROW()-5)/9)*9+4+COLUMN()-5)*8-(8-$A16),结果导入!$BN:$BU,8,0))))),IF($U$3="第五场",IF(OR($H$35="",$H$35="请选择版本"),"",IF($H$35="打印版",IFERROR(VLOOKUP(216+(INT((ROW()-5)/9)*9+4+COLUMN()-5)*8-(8-$A16),结果导入!$CN:$CU,8,0),""),IF($H$35="导入版",IF($A16&amp;":"&amp;IFERROR(VLOOKUP(216+(INT((ROW()-5)/9)*9+4+COLUMN()-5)*8-(8-$A16),结果导入!$CN:$CU,8,0),"")=$A16&amp;":","",$A16&amp;":"&amp;VLOOKUP(216+(INT((ROW()-5)/9)*9+4+COLUMN()-5)*8-(8-$A16),结果导入!$CN:$CU,8,0))))),IF($U$3="第六场",IF(OR($H$35="",$H$35="请选择版本"),"",IF($H$35="打印版",IFERROR(VLOOKUP(216+(INT((ROW()-5)/9)*9+4+COLUMN()-5)*8-(8-$A16),结果导入!$DN:$DU,8,0),""),IF($H$35="导入版",IF($A16&amp;":"&amp;IFERROR(VLOOKUP(216+(INT((ROW()-5)/9)*9+4+COLUMN()-5)*8-(8-$A16),结果导入!$DN:$DU,8,0),"")=$A16&amp;":","",$A16&amp;":"&amp;VLOOKUP(216+(INT((ROW()-5)/9)*9+4+COLUMN()-5)*8-(8-$A16),结果导入!$DN:$DU,8,0))))),IF($U$3="第七场",IF(OR($H$35="",$H$35="请选择版本"),"",IF($H$35="打印版",IFERROR(VLOOKUP(216+(INT((ROW()-5)/9)*9+4+COLUMN()-5)*8-(8-$A16),结果导入!$EN:$EU,8,0),""),IF($H$35="导入版",IF($A16&amp;":"&amp;IFERROR(VLOOKUP(216+(INT((ROW()-5)/9)*9+4+COLUMN()-5)*8-(8-$A16),结果导入!$EN:$EU,8,0),"")=$A16&amp;":","",$A16&amp;":"&amp;VLOOKUP(216+(INT((ROW()-5)/9)*9+4+COLUMN()-5)*8-(8-$A16),结果导入!$EN:$EU,8,0))))),IF($U$3="第八场",IF(OR($H$35="",$H$35="请选择版本"),"",IF($H$35="打印版",IFERROR(VLOOKUP(216+(INT((ROW()-5)/9)*9+4+COLUMN()-5)*8-(8-$A16),结果导入!$FN:$FU,8,0),""),IF($H$35="导入版",IF($A16&amp;":"&amp;IFERROR(VLOOKUP(216+(INT((ROW()-5)/9)*9+4+COLUMN()-5)*8-(8-$A16),结果导入!$FN:$FU,8,0),"")=$A16&amp;":","",$A16&amp;":"&amp;VLOOKUP(216+(INT((ROW()-5)/9)*9+4+COLUMN()-5)*8-(8-$A16),结果导入!$FN:$FU,8,0))))),IF($U$3="第九场",IF(OR($H$35="",$H$35="请选择版本"),"",IF($H$35="打印版",IFERROR(VLOOKUP(216+(INT((ROW()-5)/9)*9+4+COLUMN()-5)*8-(8-$A16),结果导入!$GN:$GU,8,0),""),IF($H$35="导入版",IF($A16&amp;":"&amp;IFERROR(VLOOKUP(216+(INT((ROW()-5)/9)*9+4+COLUMN()-5)*8-(8-$A16),结果导入!$GN:$GU,8,0),"")=$A16&amp;":","",$A16&amp;":"&amp;VLOOKUP(216+(INT((ROW()-5)/9)*9+4+COLUMN()-5)*8-(8-$A16),结果导入!$GN:$GU,8,0)))))))))))))))</f>
        <v/>
      </c>
      <c r="D16" s="52" t="str">
        <f ca="1">IF($U$3="","",IF($U$3="第一场",IF(OR($H$35="",$H$35="请选择版本"),"",IF($H$35="打印版",IFERROR(VLOOKUP(216+(INT((ROW()-5)/9)*9+4+COLUMN()-5)*8-(8-$A16),选手操作!$Q:$R,2,0),""),IF($H$35="导入版",IF($A16&amp;":"&amp;IFERROR(VLOOKUP(216+(INT((ROW()-5)/9)*9+4+COLUMN()-5)*8-(8-$A16),选手操作!$Q:$R,2,0),"")=$A16&amp;":","",$A16&amp;":"&amp;VLOOKUP(216+(INT((ROW()-5)/9)*9+4+COLUMN()-5)*8-(8-$A16),选手操作!$Q:$R,2,0))))),IF($U$3="第二场",IF(OR($H$35="",$H$35="请选择版本"),"",IF($H$35="打印版",IFERROR(VLOOKUP(216+(INT((ROW()-5)/9)*9+4+COLUMN()-5)*8-(8-$A16),结果导入!$N:$U,8,0),""),IF($H$35="导入版",IF($A16&amp;":"&amp;IFERROR(VLOOKUP(216+(INT((ROW()-5)/9)*9+4+COLUMN()-5)*8-(8-$A16),结果导入!$N:$U,8,0),"")=$A16&amp;":","",$A16&amp;":"&amp;VLOOKUP(216+(INT((ROW()-5)/9)*9+4+COLUMN()-5)*8-(8-$A16),结果导入!$N:$U,8,0))))),IF($U$3="第三场",IF(OR($H$35="",$H$35="请选择版本"),"",IF($H$35="打印版",IFERROR(VLOOKUP(216+(INT((ROW()-5)/9)*9+4+COLUMN()-5)*8-(8-$A16),结果导入!$AN:$AU,8,0),""),IF($H$35="导入版",IF($A16&amp;":"&amp;IFERROR(VLOOKUP(216+(INT((ROW()-5)/9)*9+4+COLUMN()-5)*8-(8-$A16),结果导入!$AN:$AU,8,0),"")=$A16&amp;":","",$A16&amp;":"&amp;VLOOKUP(216+(INT((ROW()-5)/9)*9+4+COLUMN()-5)*8-(8-$A16),结果导入!$AN:$AU,8,0))))),IF($U$3="第四场",IF(OR($H$35="",$H$35="请选择版本"),"",IF($H$35="打印版",IFERROR(VLOOKUP(216+(INT((ROW()-5)/9)*9+4+COLUMN()-5)*8-(8-$A16),结果导入!$BN:$BU,8,0),""),IF($H$35="导入版",IF($A16&amp;":"&amp;IFERROR(VLOOKUP(216+(INT((ROW()-5)/9)*9+4+COLUMN()-5)*8-(8-$A16),结果导入!$BN:$BU,8,0),"")=$A16&amp;":","",$A16&amp;":"&amp;VLOOKUP(216+(INT((ROW()-5)/9)*9+4+COLUMN()-5)*8-(8-$A16),结果导入!$BN:$BU,8,0))))),IF($U$3="第五场",IF(OR($H$35="",$H$35="请选择版本"),"",IF($H$35="打印版",IFERROR(VLOOKUP(216+(INT((ROW()-5)/9)*9+4+COLUMN()-5)*8-(8-$A16),结果导入!$CN:$CU,8,0),""),IF($H$35="导入版",IF($A16&amp;":"&amp;IFERROR(VLOOKUP(216+(INT((ROW()-5)/9)*9+4+COLUMN()-5)*8-(8-$A16),结果导入!$CN:$CU,8,0),"")=$A16&amp;":","",$A16&amp;":"&amp;VLOOKUP(216+(INT((ROW()-5)/9)*9+4+COLUMN()-5)*8-(8-$A16),结果导入!$CN:$CU,8,0))))),IF($U$3="第六场",IF(OR($H$35="",$H$35="请选择版本"),"",IF($H$35="打印版",IFERROR(VLOOKUP(216+(INT((ROW()-5)/9)*9+4+COLUMN()-5)*8-(8-$A16),结果导入!$DN:$DU,8,0),""),IF($H$35="导入版",IF($A16&amp;":"&amp;IFERROR(VLOOKUP(216+(INT((ROW()-5)/9)*9+4+COLUMN()-5)*8-(8-$A16),结果导入!$DN:$DU,8,0),"")=$A16&amp;":","",$A16&amp;":"&amp;VLOOKUP(216+(INT((ROW()-5)/9)*9+4+COLUMN()-5)*8-(8-$A16),结果导入!$DN:$DU,8,0))))),IF($U$3="第七场",IF(OR($H$35="",$H$35="请选择版本"),"",IF($H$35="打印版",IFERROR(VLOOKUP(216+(INT((ROW()-5)/9)*9+4+COLUMN()-5)*8-(8-$A16),结果导入!$EN:$EU,8,0),""),IF($H$35="导入版",IF($A16&amp;":"&amp;IFERROR(VLOOKUP(216+(INT((ROW()-5)/9)*9+4+COLUMN()-5)*8-(8-$A16),结果导入!$EN:$EU,8,0),"")=$A16&amp;":","",$A16&amp;":"&amp;VLOOKUP(216+(INT((ROW()-5)/9)*9+4+COLUMN()-5)*8-(8-$A16),结果导入!$EN:$EU,8,0))))),IF($U$3="第八场",IF(OR($H$35="",$H$35="请选择版本"),"",IF($H$35="打印版",IFERROR(VLOOKUP(216+(INT((ROW()-5)/9)*9+4+COLUMN()-5)*8-(8-$A16),结果导入!$FN:$FU,8,0),""),IF($H$35="导入版",IF($A16&amp;":"&amp;IFERROR(VLOOKUP(216+(INT((ROW()-5)/9)*9+4+COLUMN()-5)*8-(8-$A16),结果导入!$FN:$FU,8,0),"")=$A16&amp;":","",$A16&amp;":"&amp;VLOOKUP(216+(INT((ROW()-5)/9)*9+4+COLUMN()-5)*8-(8-$A16),结果导入!$FN:$FU,8,0))))),IF($U$3="第九场",IF(OR($H$35="",$H$35="请选择版本"),"",IF($H$35="打印版",IFERROR(VLOOKUP(216+(INT((ROW()-5)/9)*9+4+COLUMN()-5)*8-(8-$A16),结果导入!$GN:$GU,8,0),""),IF($H$35="导入版",IF($A16&amp;":"&amp;IFERROR(VLOOKUP(216+(INT((ROW()-5)/9)*9+4+COLUMN()-5)*8-(8-$A16),结果导入!$GN:$GU,8,0),"")=$A16&amp;":","",$A16&amp;":"&amp;VLOOKUP(216+(INT((ROW()-5)/9)*9+4+COLUMN()-5)*8-(8-$A16),结果导入!$GN:$GU,8,0)))))))))))))))</f>
        <v/>
      </c>
      <c r="E16" s="52" t="str">
        <f ca="1">IF($U$3="","",IF($U$3="第一场",IF(OR($H$35="",$H$35="请选择版本"),"",IF($H$35="打印版",IFERROR(VLOOKUP(216+(INT((ROW()-5)/9)*9+4+COLUMN()-5)*8-(8-$A16),选手操作!$Q:$R,2,0),""),IF($H$35="导入版",IF($A16&amp;":"&amp;IFERROR(VLOOKUP(216+(INT((ROW()-5)/9)*9+4+COLUMN()-5)*8-(8-$A16),选手操作!$Q:$R,2,0),"")=$A16&amp;":","",$A16&amp;":"&amp;VLOOKUP(216+(INT((ROW()-5)/9)*9+4+COLUMN()-5)*8-(8-$A16),选手操作!$Q:$R,2,0))))),IF($U$3="第二场",IF(OR($H$35="",$H$35="请选择版本"),"",IF($H$35="打印版",IFERROR(VLOOKUP(216+(INT((ROW()-5)/9)*9+4+COLUMN()-5)*8-(8-$A16),结果导入!$N:$U,8,0),""),IF($H$35="导入版",IF($A16&amp;":"&amp;IFERROR(VLOOKUP(216+(INT((ROW()-5)/9)*9+4+COLUMN()-5)*8-(8-$A16),结果导入!$N:$U,8,0),"")=$A16&amp;":","",$A16&amp;":"&amp;VLOOKUP(216+(INT((ROW()-5)/9)*9+4+COLUMN()-5)*8-(8-$A16),结果导入!$N:$U,8,0))))),IF($U$3="第三场",IF(OR($H$35="",$H$35="请选择版本"),"",IF($H$35="打印版",IFERROR(VLOOKUP(216+(INT((ROW()-5)/9)*9+4+COLUMN()-5)*8-(8-$A16),结果导入!$AN:$AU,8,0),""),IF($H$35="导入版",IF($A16&amp;":"&amp;IFERROR(VLOOKUP(216+(INT((ROW()-5)/9)*9+4+COLUMN()-5)*8-(8-$A16),结果导入!$AN:$AU,8,0),"")=$A16&amp;":","",$A16&amp;":"&amp;VLOOKUP(216+(INT((ROW()-5)/9)*9+4+COLUMN()-5)*8-(8-$A16),结果导入!$AN:$AU,8,0))))),IF($U$3="第四场",IF(OR($H$35="",$H$35="请选择版本"),"",IF($H$35="打印版",IFERROR(VLOOKUP(216+(INT((ROW()-5)/9)*9+4+COLUMN()-5)*8-(8-$A16),结果导入!$BN:$BU,8,0),""),IF($H$35="导入版",IF($A16&amp;":"&amp;IFERROR(VLOOKUP(216+(INT((ROW()-5)/9)*9+4+COLUMN()-5)*8-(8-$A16),结果导入!$BN:$BU,8,0),"")=$A16&amp;":","",$A16&amp;":"&amp;VLOOKUP(216+(INT((ROW()-5)/9)*9+4+COLUMN()-5)*8-(8-$A16),结果导入!$BN:$BU,8,0))))),IF($U$3="第五场",IF(OR($H$35="",$H$35="请选择版本"),"",IF($H$35="打印版",IFERROR(VLOOKUP(216+(INT((ROW()-5)/9)*9+4+COLUMN()-5)*8-(8-$A16),结果导入!$CN:$CU,8,0),""),IF($H$35="导入版",IF($A16&amp;":"&amp;IFERROR(VLOOKUP(216+(INT((ROW()-5)/9)*9+4+COLUMN()-5)*8-(8-$A16),结果导入!$CN:$CU,8,0),"")=$A16&amp;":","",$A16&amp;":"&amp;VLOOKUP(216+(INT((ROW()-5)/9)*9+4+COLUMN()-5)*8-(8-$A16),结果导入!$CN:$CU,8,0))))),IF($U$3="第六场",IF(OR($H$35="",$H$35="请选择版本"),"",IF($H$35="打印版",IFERROR(VLOOKUP(216+(INT((ROW()-5)/9)*9+4+COLUMN()-5)*8-(8-$A16),结果导入!$DN:$DU,8,0),""),IF($H$35="导入版",IF($A16&amp;":"&amp;IFERROR(VLOOKUP(216+(INT((ROW()-5)/9)*9+4+COLUMN()-5)*8-(8-$A16),结果导入!$DN:$DU,8,0),"")=$A16&amp;":","",$A16&amp;":"&amp;VLOOKUP(216+(INT((ROW()-5)/9)*9+4+COLUMN()-5)*8-(8-$A16),结果导入!$DN:$DU,8,0))))),IF($U$3="第七场",IF(OR($H$35="",$H$35="请选择版本"),"",IF($H$35="打印版",IFERROR(VLOOKUP(216+(INT((ROW()-5)/9)*9+4+COLUMN()-5)*8-(8-$A16),结果导入!$EN:$EU,8,0),""),IF($H$35="导入版",IF($A16&amp;":"&amp;IFERROR(VLOOKUP(216+(INT((ROW()-5)/9)*9+4+COLUMN()-5)*8-(8-$A16),结果导入!$EN:$EU,8,0),"")=$A16&amp;":","",$A16&amp;":"&amp;VLOOKUP(216+(INT((ROW()-5)/9)*9+4+COLUMN()-5)*8-(8-$A16),结果导入!$EN:$EU,8,0))))),IF($U$3="第八场",IF(OR($H$35="",$H$35="请选择版本"),"",IF($H$35="打印版",IFERROR(VLOOKUP(216+(INT((ROW()-5)/9)*9+4+COLUMN()-5)*8-(8-$A16),结果导入!$FN:$FU,8,0),""),IF($H$35="导入版",IF($A16&amp;":"&amp;IFERROR(VLOOKUP(216+(INT((ROW()-5)/9)*9+4+COLUMN()-5)*8-(8-$A16),结果导入!$FN:$FU,8,0),"")=$A16&amp;":","",$A16&amp;":"&amp;VLOOKUP(216+(INT((ROW()-5)/9)*9+4+COLUMN()-5)*8-(8-$A16),结果导入!$FN:$FU,8,0))))),IF($U$3="第九场",IF(OR($H$35="",$H$35="请选择版本"),"",IF($H$35="打印版",IFERROR(VLOOKUP(216+(INT((ROW()-5)/9)*9+4+COLUMN()-5)*8-(8-$A16),结果导入!$GN:$GU,8,0),""),IF($H$35="导入版",IF($A16&amp;":"&amp;IFERROR(VLOOKUP(216+(INT((ROW()-5)/9)*9+4+COLUMN()-5)*8-(8-$A16),结果导入!$GN:$GU,8,0),"")=$A16&amp;":","",$A16&amp;":"&amp;VLOOKUP(216+(INT((ROW()-5)/9)*9+4+COLUMN()-5)*8-(8-$A16),结果导入!$GN:$GU,8,0)))))))))))))))</f>
        <v/>
      </c>
      <c r="F16" s="52" t="str">
        <f ca="1">IF($U$3="","",IF($U$3="第一场",IF(OR($H$35="",$H$35="请选择版本"),"",IF($H$35="打印版",IFERROR(VLOOKUP(216+(INT((ROW()-5)/9)*9+4+COLUMN()-5)*8-(8-$A16),选手操作!$Q:$R,2,0),""),IF($H$35="导入版",IF($A16&amp;":"&amp;IFERROR(VLOOKUP(216+(INT((ROW()-5)/9)*9+4+COLUMN()-5)*8-(8-$A16),选手操作!$Q:$R,2,0),"")=$A16&amp;":","",$A16&amp;":"&amp;VLOOKUP(216+(INT((ROW()-5)/9)*9+4+COLUMN()-5)*8-(8-$A16),选手操作!$Q:$R,2,0))))),IF($U$3="第二场",IF(OR($H$35="",$H$35="请选择版本"),"",IF($H$35="打印版",IFERROR(VLOOKUP(216+(INT((ROW()-5)/9)*9+4+COLUMN()-5)*8-(8-$A16),结果导入!$N:$U,8,0),""),IF($H$35="导入版",IF($A16&amp;":"&amp;IFERROR(VLOOKUP(216+(INT((ROW()-5)/9)*9+4+COLUMN()-5)*8-(8-$A16),结果导入!$N:$U,8,0),"")=$A16&amp;":","",$A16&amp;":"&amp;VLOOKUP(216+(INT((ROW()-5)/9)*9+4+COLUMN()-5)*8-(8-$A16),结果导入!$N:$U,8,0))))),IF($U$3="第三场",IF(OR($H$35="",$H$35="请选择版本"),"",IF($H$35="打印版",IFERROR(VLOOKUP(216+(INT((ROW()-5)/9)*9+4+COLUMN()-5)*8-(8-$A16),结果导入!$AN:$AU,8,0),""),IF($H$35="导入版",IF($A16&amp;":"&amp;IFERROR(VLOOKUP(216+(INT((ROW()-5)/9)*9+4+COLUMN()-5)*8-(8-$A16),结果导入!$AN:$AU,8,0),"")=$A16&amp;":","",$A16&amp;":"&amp;VLOOKUP(216+(INT((ROW()-5)/9)*9+4+COLUMN()-5)*8-(8-$A16),结果导入!$AN:$AU,8,0))))),IF($U$3="第四场",IF(OR($H$35="",$H$35="请选择版本"),"",IF($H$35="打印版",IFERROR(VLOOKUP(216+(INT((ROW()-5)/9)*9+4+COLUMN()-5)*8-(8-$A16),结果导入!$BN:$BU,8,0),""),IF($H$35="导入版",IF($A16&amp;":"&amp;IFERROR(VLOOKUP(216+(INT((ROW()-5)/9)*9+4+COLUMN()-5)*8-(8-$A16),结果导入!$BN:$BU,8,0),"")=$A16&amp;":","",$A16&amp;":"&amp;VLOOKUP(216+(INT((ROW()-5)/9)*9+4+COLUMN()-5)*8-(8-$A16),结果导入!$BN:$BU,8,0))))),IF($U$3="第五场",IF(OR($H$35="",$H$35="请选择版本"),"",IF($H$35="打印版",IFERROR(VLOOKUP(216+(INT((ROW()-5)/9)*9+4+COLUMN()-5)*8-(8-$A16),结果导入!$CN:$CU,8,0),""),IF($H$35="导入版",IF($A16&amp;":"&amp;IFERROR(VLOOKUP(216+(INT((ROW()-5)/9)*9+4+COLUMN()-5)*8-(8-$A16),结果导入!$CN:$CU,8,0),"")=$A16&amp;":","",$A16&amp;":"&amp;VLOOKUP(216+(INT((ROW()-5)/9)*9+4+COLUMN()-5)*8-(8-$A16),结果导入!$CN:$CU,8,0))))),IF($U$3="第六场",IF(OR($H$35="",$H$35="请选择版本"),"",IF($H$35="打印版",IFERROR(VLOOKUP(216+(INT((ROW()-5)/9)*9+4+COLUMN()-5)*8-(8-$A16),结果导入!$DN:$DU,8,0),""),IF($H$35="导入版",IF($A16&amp;":"&amp;IFERROR(VLOOKUP(216+(INT((ROW()-5)/9)*9+4+COLUMN()-5)*8-(8-$A16),结果导入!$DN:$DU,8,0),"")=$A16&amp;":","",$A16&amp;":"&amp;VLOOKUP(216+(INT((ROW()-5)/9)*9+4+COLUMN()-5)*8-(8-$A16),结果导入!$DN:$DU,8,0))))),IF($U$3="第七场",IF(OR($H$35="",$H$35="请选择版本"),"",IF($H$35="打印版",IFERROR(VLOOKUP(216+(INT((ROW()-5)/9)*9+4+COLUMN()-5)*8-(8-$A16),结果导入!$EN:$EU,8,0),""),IF($H$35="导入版",IF($A16&amp;":"&amp;IFERROR(VLOOKUP(216+(INT((ROW()-5)/9)*9+4+COLUMN()-5)*8-(8-$A16),结果导入!$EN:$EU,8,0),"")=$A16&amp;":","",$A16&amp;":"&amp;VLOOKUP(216+(INT((ROW()-5)/9)*9+4+COLUMN()-5)*8-(8-$A16),结果导入!$EN:$EU,8,0))))),IF($U$3="第八场",IF(OR($H$35="",$H$35="请选择版本"),"",IF($H$35="打印版",IFERROR(VLOOKUP(216+(INT((ROW()-5)/9)*9+4+COLUMN()-5)*8-(8-$A16),结果导入!$FN:$FU,8,0),""),IF($H$35="导入版",IF($A16&amp;":"&amp;IFERROR(VLOOKUP(216+(INT((ROW()-5)/9)*9+4+COLUMN()-5)*8-(8-$A16),结果导入!$FN:$FU,8,0),"")=$A16&amp;":","",$A16&amp;":"&amp;VLOOKUP(216+(INT((ROW()-5)/9)*9+4+COLUMN()-5)*8-(8-$A16),结果导入!$FN:$FU,8,0))))),IF($U$3="第九场",IF(OR($H$35="",$H$35="请选择版本"),"",IF($H$35="打印版",IFERROR(VLOOKUP(216+(INT((ROW()-5)/9)*9+4+COLUMN()-5)*8-(8-$A16),结果导入!$GN:$GU,8,0),""),IF($H$35="导入版",IF($A16&amp;":"&amp;IFERROR(VLOOKUP(216+(INT((ROW()-5)/9)*9+4+COLUMN()-5)*8-(8-$A16),结果导入!$GN:$GU,8,0),"")=$A16&amp;":","",$A16&amp;":"&amp;VLOOKUP(216+(INT((ROW()-5)/9)*9+4+COLUMN()-5)*8-(8-$A16),结果导入!$GN:$GU,8,0)))))))))))))))</f>
        <v/>
      </c>
      <c r="G16" s="52" t="str">
        <f ca="1">IF($U$3="","",IF($U$3="第一场",IF(OR($H$35="",$H$35="请选择版本"),"",IF($H$35="打印版",IFERROR(VLOOKUP(216+(INT((ROW()-5)/9)*9+4+COLUMN()-5)*8-(8-$A16),选手操作!$Q:$R,2,0),""),IF($H$35="导入版",IF($A16&amp;":"&amp;IFERROR(VLOOKUP(216+(INT((ROW()-5)/9)*9+4+COLUMN()-5)*8-(8-$A16),选手操作!$Q:$R,2,0),"")=$A16&amp;":","",$A16&amp;":"&amp;VLOOKUP(216+(INT((ROW()-5)/9)*9+4+COLUMN()-5)*8-(8-$A16),选手操作!$Q:$R,2,0))))),IF($U$3="第二场",IF(OR($H$35="",$H$35="请选择版本"),"",IF($H$35="打印版",IFERROR(VLOOKUP(216+(INT((ROW()-5)/9)*9+4+COLUMN()-5)*8-(8-$A16),结果导入!$N:$U,8,0),""),IF($H$35="导入版",IF($A16&amp;":"&amp;IFERROR(VLOOKUP(216+(INT((ROW()-5)/9)*9+4+COLUMN()-5)*8-(8-$A16),结果导入!$N:$U,8,0),"")=$A16&amp;":","",$A16&amp;":"&amp;VLOOKUP(216+(INT((ROW()-5)/9)*9+4+COLUMN()-5)*8-(8-$A16),结果导入!$N:$U,8,0))))),IF($U$3="第三场",IF(OR($H$35="",$H$35="请选择版本"),"",IF($H$35="打印版",IFERROR(VLOOKUP(216+(INT((ROW()-5)/9)*9+4+COLUMN()-5)*8-(8-$A16),结果导入!$AN:$AU,8,0),""),IF($H$35="导入版",IF($A16&amp;":"&amp;IFERROR(VLOOKUP(216+(INT((ROW()-5)/9)*9+4+COLUMN()-5)*8-(8-$A16),结果导入!$AN:$AU,8,0),"")=$A16&amp;":","",$A16&amp;":"&amp;VLOOKUP(216+(INT((ROW()-5)/9)*9+4+COLUMN()-5)*8-(8-$A16),结果导入!$AN:$AU,8,0))))),IF($U$3="第四场",IF(OR($H$35="",$H$35="请选择版本"),"",IF($H$35="打印版",IFERROR(VLOOKUP(216+(INT((ROW()-5)/9)*9+4+COLUMN()-5)*8-(8-$A16),结果导入!$BN:$BU,8,0),""),IF($H$35="导入版",IF($A16&amp;":"&amp;IFERROR(VLOOKUP(216+(INT((ROW()-5)/9)*9+4+COLUMN()-5)*8-(8-$A16),结果导入!$BN:$BU,8,0),"")=$A16&amp;":","",$A16&amp;":"&amp;VLOOKUP(216+(INT((ROW()-5)/9)*9+4+COLUMN()-5)*8-(8-$A16),结果导入!$BN:$BU,8,0))))),IF($U$3="第五场",IF(OR($H$35="",$H$35="请选择版本"),"",IF($H$35="打印版",IFERROR(VLOOKUP(216+(INT((ROW()-5)/9)*9+4+COLUMN()-5)*8-(8-$A16),结果导入!$CN:$CU,8,0),""),IF($H$35="导入版",IF($A16&amp;":"&amp;IFERROR(VLOOKUP(216+(INT((ROW()-5)/9)*9+4+COLUMN()-5)*8-(8-$A16),结果导入!$CN:$CU,8,0),"")=$A16&amp;":","",$A16&amp;":"&amp;VLOOKUP(216+(INT((ROW()-5)/9)*9+4+COLUMN()-5)*8-(8-$A16),结果导入!$CN:$CU,8,0))))),IF($U$3="第六场",IF(OR($H$35="",$H$35="请选择版本"),"",IF($H$35="打印版",IFERROR(VLOOKUP(216+(INT((ROW()-5)/9)*9+4+COLUMN()-5)*8-(8-$A16),结果导入!$DN:$DU,8,0),""),IF($H$35="导入版",IF($A16&amp;":"&amp;IFERROR(VLOOKUP(216+(INT((ROW()-5)/9)*9+4+COLUMN()-5)*8-(8-$A16),结果导入!$DN:$DU,8,0),"")=$A16&amp;":","",$A16&amp;":"&amp;VLOOKUP(216+(INT((ROW()-5)/9)*9+4+COLUMN()-5)*8-(8-$A16),结果导入!$DN:$DU,8,0))))),IF($U$3="第七场",IF(OR($H$35="",$H$35="请选择版本"),"",IF($H$35="打印版",IFERROR(VLOOKUP(216+(INT((ROW()-5)/9)*9+4+COLUMN()-5)*8-(8-$A16),结果导入!$EN:$EU,8,0),""),IF($H$35="导入版",IF($A16&amp;":"&amp;IFERROR(VLOOKUP(216+(INT((ROW()-5)/9)*9+4+COLUMN()-5)*8-(8-$A16),结果导入!$EN:$EU,8,0),"")=$A16&amp;":","",$A16&amp;":"&amp;VLOOKUP(216+(INT((ROW()-5)/9)*9+4+COLUMN()-5)*8-(8-$A16),结果导入!$EN:$EU,8,0))))),IF($U$3="第八场",IF(OR($H$35="",$H$35="请选择版本"),"",IF($H$35="打印版",IFERROR(VLOOKUP(216+(INT((ROW()-5)/9)*9+4+COLUMN()-5)*8-(8-$A16),结果导入!$FN:$FU,8,0),""),IF($H$35="导入版",IF($A16&amp;":"&amp;IFERROR(VLOOKUP(216+(INT((ROW()-5)/9)*9+4+COLUMN()-5)*8-(8-$A16),结果导入!$FN:$FU,8,0),"")=$A16&amp;":","",$A16&amp;":"&amp;VLOOKUP(216+(INT((ROW()-5)/9)*9+4+COLUMN()-5)*8-(8-$A16),结果导入!$FN:$FU,8,0))))),IF($U$3="第九场",IF(OR($H$35="",$H$35="请选择版本"),"",IF($H$35="打印版",IFERROR(VLOOKUP(216+(INT((ROW()-5)/9)*9+4+COLUMN()-5)*8-(8-$A16),结果导入!$GN:$GU,8,0),""),IF($H$35="导入版",IF($A16&amp;":"&amp;IFERROR(VLOOKUP(216+(INT((ROW()-5)/9)*9+4+COLUMN()-5)*8-(8-$A16),结果导入!$GN:$GU,8,0),"")=$A16&amp;":","",$A16&amp;":"&amp;VLOOKUP(216+(INT((ROW()-5)/9)*9+4+COLUMN()-5)*8-(8-$A16),结果导入!$GN:$GU,8,0)))))))))))))))</f>
        <v/>
      </c>
      <c r="H16" s="52" t="str">
        <f ca="1">IF($U$3="","",IF($U$3="第一场",IF(OR($H$35="",$H$35="请选择版本"),"",IF($H$35="打印版",IFERROR(VLOOKUP(216+(INT((ROW()-5)/9)*9+4+COLUMN()-5)*8-(8-$A16),选手操作!$Q:$R,2,0),""),IF($H$35="导入版",IF($A16&amp;":"&amp;IFERROR(VLOOKUP(216+(INT((ROW()-5)/9)*9+4+COLUMN()-5)*8-(8-$A16),选手操作!$Q:$R,2,0),"")=$A16&amp;":","",$A16&amp;":"&amp;VLOOKUP(216+(INT((ROW()-5)/9)*9+4+COLUMN()-5)*8-(8-$A16),选手操作!$Q:$R,2,0))))),IF($U$3="第二场",IF(OR($H$35="",$H$35="请选择版本"),"",IF($H$35="打印版",IFERROR(VLOOKUP(216+(INT((ROW()-5)/9)*9+4+COLUMN()-5)*8-(8-$A16),结果导入!$N:$U,8,0),""),IF($H$35="导入版",IF($A16&amp;":"&amp;IFERROR(VLOOKUP(216+(INT((ROW()-5)/9)*9+4+COLUMN()-5)*8-(8-$A16),结果导入!$N:$U,8,0),"")=$A16&amp;":","",$A16&amp;":"&amp;VLOOKUP(216+(INT((ROW()-5)/9)*9+4+COLUMN()-5)*8-(8-$A16),结果导入!$N:$U,8,0))))),IF($U$3="第三场",IF(OR($H$35="",$H$35="请选择版本"),"",IF($H$35="打印版",IFERROR(VLOOKUP(216+(INT((ROW()-5)/9)*9+4+COLUMN()-5)*8-(8-$A16),结果导入!$AN:$AU,8,0),""),IF($H$35="导入版",IF($A16&amp;":"&amp;IFERROR(VLOOKUP(216+(INT((ROW()-5)/9)*9+4+COLUMN()-5)*8-(8-$A16),结果导入!$AN:$AU,8,0),"")=$A16&amp;":","",$A16&amp;":"&amp;VLOOKUP(216+(INT((ROW()-5)/9)*9+4+COLUMN()-5)*8-(8-$A16),结果导入!$AN:$AU,8,0))))),IF($U$3="第四场",IF(OR($H$35="",$H$35="请选择版本"),"",IF($H$35="打印版",IFERROR(VLOOKUP(216+(INT((ROW()-5)/9)*9+4+COLUMN()-5)*8-(8-$A16),结果导入!$BN:$BU,8,0),""),IF($H$35="导入版",IF($A16&amp;":"&amp;IFERROR(VLOOKUP(216+(INT((ROW()-5)/9)*9+4+COLUMN()-5)*8-(8-$A16),结果导入!$BN:$BU,8,0),"")=$A16&amp;":","",$A16&amp;":"&amp;VLOOKUP(216+(INT((ROW()-5)/9)*9+4+COLUMN()-5)*8-(8-$A16),结果导入!$BN:$BU,8,0))))),IF($U$3="第五场",IF(OR($H$35="",$H$35="请选择版本"),"",IF($H$35="打印版",IFERROR(VLOOKUP(216+(INT((ROW()-5)/9)*9+4+COLUMN()-5)*8-(8-$A16),结果导入!$CN:$CU,8,0),""),IF($H$35="导入版",IF($A16&amp;":"&amp;IFERROR(VLOOKUP(216+(INT((ROW()-5)/9)*9+4+COLUMN()-5)*8-(8-$A16),结果导入!$CN:$CU,8,0),"")=$A16&amp;":","",$A16&amp;":"&amp;VLOOKUP(216+(INT((ROW()-5)/9)*9+4+COLUMN()-5)*8-(8-$A16),结果导入!$CN:$CU,8,0))))),IF($U$3="第六场",IF(OR($H$35="",$H$35="请选择版本"),"",IF($H$35="打印版",IFERROR(VLOOKUP(216+(INT((ROW()-5)/9)*9+4+COLUMN()-5)*8-(8-$A16),结果导入!$DN:$DU,8,0),""),IF($H$35="导入版",IF($A16&amp;":"&amp;IFERROR(VLOOKUP(216+(INT((ROW()-5)/9)*9+4+COLUMN()-5)*8-(8-$A16),结果导入!$DN:$DU,8,0),"")=$A16&amp;":","",$A16&amp;":"&amp;VLOOKUP(216+(INT((ROW()-5)/9)*9+4+COLUMN()-5)*8-(8-$A16),结果导入!$DN:$DU,8,0))))),IF($U$3="第七场",IF(OR($H$35="",$H$35="请选择版本"),"",IF($H$35="打印版",IFERROR(VLOOKUP(216+(INT((ROW()-5)/9)*9+4+COLUMN()-5)*8-(8-$A16),结果导入!$EN:$EU,8,0),""),IF($H$35="导入版",IF($A16&amp;":"&amp;IFERROR(VLOOKUP(216+(INT((ROW()-5)/9)*9+4+COLUMN()-5)*8-(8-$A16),结果导入!$EN:$EU,8,0),"")=$A16&amp;":","",$A16&amp;":"&amp;VLOOKUP(216+(INT((ROW()-5)/9)*9+4+COLUMN()-5)*8-(8-$A16),结果导入!$EN:$EU,8,0))))),IF($U$3="第八场",IF(OR($H$35="",$H$35="请选择版本"),"",IF($H$35="打印版",IFERROR(VLOOKUP(216+(INT((ROW()-5)/9)*9+4+COLUMN()-5)*8-(8-$A16),结果导入!$FN:$FU,8,0),""),IF($H$35="导入版",IF($A16&amp;":"&amp;IFERROR(VLOOKUP(216+(INT((ROW()-5)/9)*9+4+COLUMN()-5)*8-(8-$A16),结果导入!$FN:$FU,8,0),"")=$A16&amp;":","",$A16&amp;":"&amp;VLOOKUP(216+(INT((ROW()-5)/9)*9+4+COLUMN()-5)*8-(8-$A16),结果导入!$FN:$FU,8,0))))),IF($U$3="第九场",IF(OR($H$35="",$H$35="请选择版本"),"",IF($H$35="打印版",IFERROR(VLOOKUP(216+(INT((ROW()-5)/9)*9+4+COLUMN()-5)*8-(8-$A16),结果导入!$GN:$GU,8,0),""),IF($H$35="导入版",IF($A16&amp;":"&amp;IFERROR(VLOOKUP(216+(INT((ROW()-5)/9)*9+4+COLUMN()-5)*8-(8-$A16),结果导入!$GN:$GU,8,0),"")=$A16&amp;":","",$A16&amp;":"&amp;VLOOKUP(216+(INT((ROW()-5)/9)*9+4+COLUMN()-5)*8-(8-$A16),结果导入!$GN:$GU,8,0)))))))))))))))</f>
        <v/>
      </c>
      <c r="I16" s="52" t="str">
        <f ca="1">IF($U$3="","",IF($U$3="第一场",IF(OR($H$35="",$H$35="请选择版本"),"",IF($H$35="打印版",IFERROR(VLOOKUP(216+(INT((ROW()-5)/9)*9+4+COLUMN()-5)*8-(8-$A16),选手操作!$Q:$R,2,0),""),IF($H$35="导入版",IF($A16&amp;":"&amp;IFERROR(VLOOKUP(216+(INT((ROW()-5)/9)*9+4+COLUMN()-5)*8-(8-$A16),选手操作!$Q:$R,2,0),"")=$A16&amp;":","",$A16&amp;":"&amp;VLOOKUP(216+(INT((ROW()-5)/9)*9+4+COLUMN()-5)*8-(8-$A16),选手操作!$Q:$R,2,0))))),IF($U$3="第二场",IF(OR($H$35="",$H$35="请选择版本"),"",IF($H$35="打印版",IFERROR(VLOOKUP(216+(INT((ROW()-5)/9)*9+4+COLUMN()-5)*8-(8-$A16),结果导入!$N:$U,8,0),""),IF($H$35="导入版",IF($A16&amp;":"&amp;IFERROR(VLOOKUP(216+(INT((ROW()-5)/9)*9+4+COLUMN()-5)*8-(8-$A16),结果导入!$N:$U,8,0),"")=$A16&amp;":","",$A16&amp;":"&amp;VLOOKUP(216+(INT((ROW()-5)/9)*9+4+COLUMN()-5)*8-(8-$A16),结果导入!$N:$U,8,0))))),IF($U$3="第三场",IF(OR($H$35="",$H$35="请选择版本"),"",IF($H$35="打印版",IFERROR(VLOOKUP(216+(INT((ROW()-5)/9)*9+4+COLUMN()-5)*8-(8-$A16),结果导入!$AN:$AU,8,0),""),IF($H$35="导入版",IF($A16&amp;":"&amp;IFERROR(VLOOKUP(216+(INT((ROW()-5)/9)*9+4+COLUMN()-5)*8-(8-$A16),结果导入!$AN:$AU,8,0),"")=$A16&amp;":","",$A16&amp;":"&amp;VLOOKUP(216+(INT((ROW()-5)/9)*9+4+COLUMN()-5)*8-(8-$A16),结果导入!$AN:$AU,8,0))))),IF($U$3="第四场",IF(OR($H$35="",$H$35="请选择版本"),"",IF($H$35="打印版",IFERROR(VLOOKUP(216+(INT((ROW()-5)/9)*9+4+COLUMN()-5)*8-(8-$A16),结果导入!$BN:$BU,8,0),""),IF($H$35="导入版",IF($A16&amp;":"&amp;IFERROR(VLOOKUP(216+(INT((ROW()-5)/9)*9+4+COLUMN()-5)*8-(8-$A16),结果导入!$BN:$BU,8,0),"")=$A16&amp;":","",$A16&amp;":"&amp;VLOOKUP(216+(INT((ROW()-5)/9)*9+4+COLUMN()-5)*8-(8-$A16),结果导入!$BN:$BU,8,0))))),IF($U$3="第五场",IF(OR($H$35="",$H$35="请选择版本"),"",IF($H$35="打印版",IFERROR(VLOOKUP(216+(INT((ROW()-5)/9)*9+4+COLUMN()-5)*8-(8-$A16),结果导入!$CN:$CU,8,0),""),IF($H$35="导入版",IF($A16&amp;":"&amp;IFERROR(VLOOKUP(216+(INT((ROW()-5)/9)*9+4+COLUMN()-5)*8-(8-$A16),结果导入!$CN:$CU,8,0),"")=$A16&amp;":","",$A16&amp;":"&amp;VLOOKUP(216+(INT((ROW()-5)/9)*9+4+COLUMN()-5)*8-(8-$A16),结果导入!$CN:$CU,8,0))))),IF($U$3="第六场",IF(OR($H$35="",$H$35="请选择版本"),"",IF($H$35="打印版",IFERROR(VLOOKUP(216+(INT((ROW()-5)/9)*9+4+COLUMN()-5)*8-(8-$A16),结果导入!$DN:$DU,8,0),""),IF($H$35="导入版",IF($A16&amp;":"&amp;IFERROR(VLOOKUP(216+(INT((ROW()-5)/9)*9+4+COLUMN()-5)*8-(8-$A16),结果导入!$DN:$DU,8,0),"")=$A16&amp;":","",$A16&amp;":"&amp;VLOOKUP(216+(INT((ROW()-5)/9)*9+4+COLUMN()-5)*8-(8-$A16),结果导入!$DN:$DU,8,0))))),IF($U$3="第七场",IF(OR($H$35="",$H$35="请选择版本"),"",IF($H$35="打印版",IFERROR(VLOOKUP(216+(INT((ROW()-5)/9)*9+4+COLUMN()-5)*8-(8-$A16),结果导入!$EN:$EU,8,0),""),IF($H$35="导入版",IF($A16&amp;":"&amp;IFERROR(VLOOKUP(216+(INT((ROW()-5)/9)*9+4+COLUMN()-5)*8-(8-$A16),结果导入!$EN:$EU,8,0),"")=$A16&amp;":","",$A16&amp;":"&amp;VLOOKUP(216+(INT((ROW()-5)/9)*9+4+COLUMN()-5)*8-(8-$A16),结果导入!$EN:$EU,8,0))))),IF($U$3="第八场",IF(OR($H$35="",$H$35="请选择版本"),"",IF($H$35="打印版",IFERROR(VLOOKUP(216+(INT((ROW()-5)/9)*9+4+COLUMN()-5)*8-(8-$A16),结果导入!$FN:$FU,8,0),""),IF($H$35="导入版",IF($A16&amp;":"&amp;IFERROR(VLOOKUP(216+(INT((ROW()-5)/9)*9+4+COLUMN()-5)*8-(8-$A16),结果导入!$FN:$FU,8,0),"")=$A16&amp;":","",$A16&amp;":"&amp;VLOOKUP(216+(INT((ROW()-5)/9)*9+4+COLUMN()-5)*8-(8-$A16),结果导入!$FN:$FU,8,0))))),IF($U$3="第九场",IF(OR($H$35="",$H$35="请选择版本"),"",IF($H$35="打印版",IFERROR(VLOOKUP(216+(INT((ROW()-5)/9)*9+4+COLUMN()-5)*8-(8-$A16),结果导入!$GN:$GU,8,0),""),IF($H$35="导入版",IF($A16&amp;":"&amp;IFERROR(VLOOKUP(216+(INT((ROW()-5)/9)*9+4+COLUMN()-5)*8-(8-$A16),结果导入!$GN:$GU,8,0),"")=$A16&amp;":","",$A16&amp;":"&amp;VLOOKUP(216+(INT((ROW()-5)/9)*9+4+COLUMN()-5)*8-(8-$A16),结果导入!$GN:$GU,8,0)))))))))))))))</f>
        <v/>
      </c>
      <c r="J16" s="52" t="str">
        <f ca="1">IF($U$3="","",IF($U$3="第一场",IF(OR($H$35="",$H$35="请选择版本"),"",IF($H$35="打印版",IFERROR(VLOOKUP(216+(INT((ROW()-5)/9)*9+4+COLUMN()-5)*8-(8-$A16),选手操作!$Q:$R,2,0),""),IF($H$35="导入版",IF($A16&amp;":"&amp;IFERROR(VLOOKUP(216+(INT((ROW()-5)/9)*9+4+COLUMN()-5)*8-(8-$A16),选手操作!$Q:$R,2,0),"")=$A16&amp;":","",$A16&amp;":"&amp;VLOOKUP(216+(INT((ROW()-5)/9)*9+4+COLUMN()-5)*8-(8-$A16),选手操作!$Q:$R,2,0))))),IF($U$3="第二场",IF(OR($H$35="",$H$35="请选择版本"),"",IF($H$35="打印版",IFERROR(VLOOKUP(216+(INT((ROW()-5)/9)*9+4+COLUMN()-5)*8-(8-$A16),结果导入!$N:$U,8,0),""),IF($H$35="导入版",IF($A16&amp;":"&amp;IFERROR(VLOOKUP(216+(INT((ROW()-5)/9)*9+4+COLUMN()-5)*8-(8-$A16),结果导入!$N:$U,8,0),"")=$A16&amp;":","",$A16&amp;":"&amp;VLOOKUP(216+(INT((ROW()-5)/9)*9+4+COLUMN()-5)*8-(8-$A16),结果导入!$N:$U,8,0))))),IF($U$3="第三场",IF(OR($H$35="",$H$35="请选择版本"),"",IF($H$35="打印版",IFERROR(VLOOKUP(216+(INT((ROW()-5)/9)*9+4+COLUMN()-5)*8-(8-$A16),结果导入!$AN:$AU,8,0),""),IF($H$35="导入版",IF($A16&amp;":"&amp;IFERROR(VLOOKUP(216+(INT((ROW()-5)/9)*9+4+COLUMN()-5)*8-(8-$A16),结果导入!$AN:$AU,8,0),"")=$A16&amp;":","",$A16&amp;":"&amp;VLOOKUP(216+(INT((ROW()-5)/9)*9+4+COLUMN()-5)*8-(8-$A16),结果导入!$AN:$AU,8,0))))),IF($U$3="第四场",IF(OR($H$35="",$H$35="请选择版本"),"",IF($H$35="打印版",IFERROR(VLOOKUP(216+(INT((ROW()-5)/9)*9+4+COLUMN()-5)*8-(8-$A16),结果导入!$BN:$BU,8,0),""),IF($H$35="导入版",IF($A16&amp;":"&amp;IFERROR(VLOOKUP(216+(INT((ROW()-5)/9)*9+4+COLUMN()-5)*8-(8-$A16),结果导入!$BN:$BU,8,0),"")=$A16&amp;":","",$A16&amp;":"&amp;VLOOKUP(216+(INT((ROW()-5)/9)*9+4+COLUMN()-5)*8-(8-$A16),结果导入!$BN:$BU,8,0))))),IF($U$3="第五场",IF(OR($H$35="",$H$35="请选择版本"),"",IF($H$35="打印版",IFERROR(VLOOKUP(216+(INT((ROW()-5)/9)*9+4+COLUMN()-5)*8-(8-$A16),结果导入!$CN:$CU,8,0),""),IF($H$35="导入版",IF($A16&amp;":"&amp;IFERROR(VLOOKUP(216+(INT((ROW()-5)/9)*9+4+COLUMN()-5)*8-(8-$A16),结果导入!$CN:$CU,8,0),"")=$A16&amp;":","",$A16&amp;":"&amp;VLOOKUP(216+(INT((ROW()-5)/9)*9+4+COLUMN()-5)*8-(8-$A16),结果导入!$CN:$CU,8,0))))),IF($U$3="第六场",IF(OR($H$35="",$H$35="请选择版本"),"",IF($H$35="打印版",IFERROR(VLOOKUP(216+(INT((ROW()-5)/9)*9+4+COLUMN()-5)*8-(8-$A16),结果导入!$DN:$DU,8,0),""),IF($H$35="导入版",IF($A16&amp;":"&amp;IFERROR(VLOOKUP(216+(INT((ROW()-5)/9)*9+4+COLUMN()-5)*8-(8-$A16),结果导入!$DN:$DU,8,0),"")=$A16&amp;":","",$A16&amp;":"&amp;VLOOKUP(216+(INT((ROW()-5)/9)*9+4+COLUMN()-5)*8-(8-$A16),结果导入!$DN:$DU,8,0))))),IF($U$3="第七场",IF(OR($H$35="",$H$35="请选择版本"),"",IF($H$35="打印版",IFERROR(VLOOKUP(216+(INT((ROW()-5)/9)*9+4+COLUMN()-5)*8-(8-$A16),结果导入!$EN:$EU,8,0),""),IF($H$35="导入版",IF($A16&amp;":"&amp;IFERROR(VLOOKUP(216+(INT((ROW()-5)/9)*9+4+COLUMN()-5)*8-(8-$A16),结果导入!$EN:$EU,8,0),"")=$A16&amp;":","",$A16&amp;":"&amp;VLOOKUP(216+(INT((ROW()-5)/9)*9+4+COLUMN()-5)*8-(8-$A16),结果导入!$EN:$EU,8,0))))),IF($U$3="第八场",IF(OR($H$35="",$H$35="请选择版本"),"",IF($H$35="打印版",IFERROR(VLOOKUP(216+(INT((ROW()-5)/9)*9+4+COLUMN()-5)*8-(8-$A16),结果导入!$FN:$FU,8,0),""),IF($H$35="导入版",IF($A16&amp;":"&amp;IFERROR(VLOOKUP(216+(INT((ROW()-5)/9)*9+4+COLUMN()-5)*8-(8-$A16),结果导入!$FN:$FU,8,0),"")=$A16&amp;":","",$A16&amp;":"&amp;VLOOKUP(216+(INT((ROW()-5)/9)*9+4+COLUMN()-5)*8-(8-$A16),结果导入!$FN:$FU,8,0))))),IF($U$3="第九场",IF(OR($H$35="",$H$35="请选择版本"),"",IF($H$35="打印版",IFERROR(VLOOKUP(216+(INT((ROW()-5)/9)*9+4+COLUMN()-5)*8-(8-$A16),结果导入!$GN:$GU,8,0),""),IF($H$35="导入版",IF($A16&amp;":"&amp;IFERROR(VLOOKUP(216+(INT((ROW()-5)/9)*9+4+COLUMN()-5)*8-(8-$A16),结果导入!$GN:$GU,8,0),"")=$A16&amp;":","",$A16&amp;":"&amp;VLOOKUP(216+(INT((ROW()-5)/9)*9+4+COLUMN()-5)*8-(8-$A16),结果导入!$GN:$GU,8,0)))))))))))))))</f>
        <v/>
      </c>
      <c r="K16" s="50">
        <v>2</v>
      </c>
      <c r="L16" s="50">
        <f t="shared" ref="L16:V16" si="12">IF(A16="","",A16)</f>
        <v>2</v>
      </c>
      <c r="M16" s="51" t="str">
        <f ca="1" t="shared" si="12"/>
        <v/>
      </c>
      <c r="N16" s="52" t="str">
        <f ca="1" t="shared" si="12"/>
        <v/>
      </c>
      <c r="O16" s="52" t="str">
        <f ca="1" t="shared" si="12"/>
        <v/>
      </c>
      <c r="P16" s="52" t="str">
        <f ca="1" t="shared" si="12"/>
        <v/>
      </c>
      <c r="Q16" s="52" t="str">
        <f ca="1" t="shared" si="12"/>
        <v/>
      </c>
      <c r="R16" s="52" t="str">
        <f ca="1" t="shared" si="12"/>
        <v/>
      </c>
      <c r="S16" s="52" t="str">
        <f ca="1" t="shared" si="12"/>
        <v/>
      </c>
      <c r="T16" s="52" t="str">
        <f ca="1" t="shared" si="12"/>
        <v/>
      </c>
      <c r="U16" s="52" t="str">
        <f ca="1" t="shared" si="12"/>
        <v/>
      </c>
      <c r="V16" s="50">
        <f t="shared" si="12"/>
        <v>2</v>
      </c>
    </row>
    <row r="17" s="40" customFormat="1" ht="15" spans="1:22">
      <c r="A17" s="50">
        <v>3</v>
      </c>
      <c r="B17" s="51" t="str">
        <f ca="1">IF($U$3="","",IF($U$3="第一场",IF(OR($H$35="",$H$35="请选择版本"),"",IF($H$35="打印版",IFERROR(VLOOKUP(216+(INT((ROW()-5)/9)*9+4+COLUMN()-5)*8-(8-$A17),选手操作!$Q:$R,2,0),""),IF($H$35="导入版",IF($A17&amp;":"&amp;IFERROR(VLOOKUP(216+(INT((ROW()-5)/9)*9+4+COLUMN()-5)*8-(8-$A17),选手操作!$Q:$R,2,0),"")=$A17&amp;":","",$A17&amp;":"&amp;VLOOKUP(216+(INT((ROW()-5)/9)*9+4+COLUMN()-5)*8-(8-$A17),选手操作!$Q:$R,2,0))))),IF($U$3="第二场",IF(OR($H$35="",$H$35="请选择版本"),"",IF($H$35="打印版",IFERROR(VLOOKUP(216+(INT((ROW()-5)/9)*9+4+COLUMN()-5)*8-(8-$A17),结果导入!$N:$U,8,0),""),IF($H$35="导入版",IF($A17&amp;":"&amp;IFERROR(VLOOKUP(216+(INT((ROW()-5)/9)*9+4+COLUMN()-5)*8-(8-$A17),结果导入!$N:$U,8,0),"")=$A17&amp;":","",$A17&amp;":"&amp;VLOOKUP(216+(INT((ROW()-5)/9)*9+4+COLUMN()-5)*8-(8-$A17),结果导入!$N:$U,8,0))))),IF($U$3="第三场",IF(OR($H$35="",$H$35="请选择版本"),"",IF($H$35="打印版",IFERROR(VLOOKUP(216+(INT((ROW()-5)/9)*9+4+COLUMN()-5)*8-(8-$A17),结果导入!$AN:$AU,8,0),""),IF($H$35="导入版",IF($A17&amp;":"&amp;IFERROR(VLOOKUP(216+(INT((ROW()-5)/9)*9+4+COLUMN()-5)*8-(8-$A17),结果导入!$AN:$AU,8,0),"")=$A17&amp;":","",$A17&amp;":"&amp;VLOOKUP(216+(INT((ROW()-5)/9)*9+4+COLUMN()-5)*8-(8-$A17),结果导入!$AN:$AU,8,0))))),IF($U$3="第四场",IF(OR($H$35="",$H$35="请选择版本"),"",IF($H$35="打印版",IFERROR(VLOOKUP(216+(INT((ROW()-5)/9)*9+4+COLUMN()-5)*8-(8-$A17),结果导入!$BN:$BU,8,0),""),IF($H$35="导入版",IF($A17&amp;":"&amp;IFERROR(VLOOKUP(216+(INT((ROW()-5)/9)*9+4+COLUMN()-5)*8-(8-$A17),结果导入!$BN:$BU,8,0),"")=$A17&amp;":","",$A17&amp;":"&amp;VLOOKUP(216+(INT((ROW()-5)/9)*9+4+COLUMN()-5)*8-(8-$A17),结果导入!$BN:$BU,8,0))))),IF($U$3="第五场",IF(OR($H$35="",$H$35="请选择版本"),"",IF($H$35="打印版",IFERROR(VLOOKUP(216+(INT((ROW()-5)/9)*9+4+COLUMN()-5)*8-(8-$A17),结果导入!$CN:$CU,8,0),""),IF($H$35="导入版",IF($A17&amp;":"&amp;IFERROR(VLOOKUP(216+(INT((ROW()-5)/9)*9+4+COLUMN()-5)*8-(8-$A17),结果导入!$CN:$CU,8,0),"")=$A17&amp;":","",$A17&amp;":"&amp;VLOOKUP(216+(INT((ROW()-5)/9)*9+4+COLUMN()-5)*8-(8-$A17),结果导入!$CN:$CU,8,0))))),IF($U$3="第六场",IF(OR($H$35="",$H$35="请选择版本"),"",IF($H$35="打印版",IFERROR(VLOOKUP(216+(INT((ROW()-5)/9)*9+4+COLUMN()-5)*8-(8-$A17),结果导入!$DN:$DU,8,0),""),IF($H$35="导入版",IF($A17&amp;":"&amp;IFERROR(VLOOKUP(216+(INT((ROW()-5)/9)*9+4+COLUMN()-5)*8-(8-$A17),结果导入!$DN:$DU,8,0),"")=$A17&amp;":","",$A17&amp;":"&amp;VLOOKUP(216+(INT((ROW()-5)/9)*9+4+COLUMN()-5)*8-(8-$A17),结果导入!$DN:$DU,8,0))))),IF($U$3="第七场",IF(OR($H$35="",$H$35="请选择版本"),"",IF($H$35="打印版",IFERROR(VLOOKUP(216+(INT((ROW()-5)/9)*9+4+COLUMN()-5)*8-(8-$A17),结果导入!$EN:$EU,8,0),""),IF($H$35="导入版",IF($A17&amp;":"&amp;IFERROR(VLOOKUP(216+(INT((ROW()-5)/9)*9+4+COLUMN()-5)*8-(8-$A17),结果导入!$EN:$EU,8,0),"")=$A17&amp;":","",$A17&amp;":"&amp;VLOOKUP(216+(INT((ROW()-5)/9)*9+4+COLUMN()-5)*8-(8-$A17),结果导入!$EN:$EU,8,0))))),IF($U$3="第八场",IF(OR($H$35="",$H$35="请选择版本"),"",IF($H$35="打印版",IFERROR(VLOOKUP(216+(INT((ROW()-5)/9)*9+4+COLUMN()-5)*8-(8-$A17),结果导入!$FN:$FU,8,0),""),IF($H$35="导入版",IF($A17&amp;":"&amp;IFERROR(VLOOKUP(216+(INT((ROW()-5)/9)*9+4+COLUMN()-5)*8-(8-$A17),结果导入!$FN:$FU,8,0),"")=$A17&amp;":","",$A17&amp;":"&amp;VLOOKUP(216+(INT((ROW()-5)/9)*9+4+COLUMN()-5)*8-(8-$A17),结果导入!$FN:$FU,8,0))))),IF($U$3="第九场",IF(OR($H$35="",$H$35="请选择版本"),"",IF($H$35="打印版",IFERROR(VLOOKUP(216+(INT((ROW()-5)/9)*9+4+COLUMN()-5)*8-(8-$A17),结果导入!$GN:$GU,8,0),""),IF($H$35="导入版",IF($A17&amp;":"&amp;IFERROR(VLOOKUP(216+(INT((ROW()-5)/9)*9+4+COLUMN()-5)*8-(8-$A17),结果导入!$GN:$GU,8,0),"")=$A17&amp;":","",$A17&amp;":"&amp;VLOOKUP(216+(INT((ROW()-5)/9)*9+4+COLUMN()-5)*8-(8-$A17),结果导入!$GN:$GU,8,0)))))))))))))))</f>
        <v/>
      </c>
      <c r="C17" s="52" t="str">
        <f ca="1">IF($U$3="","",IF($U$3="第一场",IF(OR($H$35="",$H$35="请选择版本"),"",IF($H$35="打印版",IFERROR(VLOOKUP(216+(INT((ROW()-5)/9)*9+4+COLUMN()-5)*8-(8-$A17),选手操作!$Q:$R,2,0),""),IF($H$35="导入版",IF($A17&amp;":"&amp;IFERROR(VLOOKUP(216+(INT((ROW()-5)/9)*9+4+COLUMN()-5)*8-(8-$A17),选手操作!$Q:$R,2,0),"")=$A17&amp;":","",$A17&amp;":"&amp;VLOOKUP(216+(INT((ROW()-5)/9)*9+4+COLUMN()-5)*8-(8-$A17),选手操作!$Q:$R,2,0))))),IF($U$3="第二场",IF(OR($H$35="",$H$35="请选择版本"),"",IF($H$35="打印版",IFERROR(VLOOKUP(216+(INT((ROW()-5)/9)*9+4+COLUMN()-5)*8-(8-$A17),结果导入!$N:$U,8,0),""),IF($H$35="导入版",IF($A17&amp;":"&amp;IFERROR(VLOOKUP(216+(INT((ROW()-5)/9)*9+4+COLUMN()-5)*8-(8-$A17),结果导入!$N:$U,8,0),"")=$A17&amp;":","",$A17&amp;":"&amp;VLOOKUP(216+(INT((ROW()-5)/9)*9+4+COLUMN()-5)*8-(8-$A17),结果导入!$N:$U,8,0))))),IF($U$3="第三场",IF(OR($H$35="",$H$35="请选择版本"),"",IF($H$35="打印版",IFERROR(VLOOKUP(216+(INT((ROW()-5)/9)*9+4+COLUMN()-5)*8-(8-$A17),结果导入!$AN:$AU,8,0),""),IF($H$35="导入版",IF($A17&amp;":"&amp;IFERROR(VLOOKUP(216+(INT((ROW()-5)/9)*9+4+COLUMN()-5)*8-(8-$A17),结果导入!$AN:$AU,8,0),"")=$A17&amp;":","",$A17&amp;":"&amp;VLOOKUP(216+(INT((ROW()-5)/9)*9+4+COLUMN()-5)*8-(8-$A17),结果导入!$AN:$AU,8,0))))),IF($U$3="第四场",IF(OR($H$35="",$H$35="请选择版本"),"",IF($H$35="打印版",IFERROR(VLOOKUP(216+(INT((ROW()-5)/9)*9+4+COLUMN()-5)*8-(8-$A17),结果导入!$BN:$BU,8,0),""),IF($H$35="导入版",IF($A17&amp;":"&amp;IFERROR(VLOOKUP(216+(INT((ROW()-5)/9)*9+4+COLUMN()-5)*8-(8-$A17),结果导入!$BN:$BU,8,0),"")=$A17&amp;":","",$A17&amp;":"&amp;VLOOKUP(216+(INT((ROW()-5)/9)*9+4+COLUMN()-5)*8-(8-$A17),结果导入!$BN:$BU,8,0))))),IF($U$3="第五场",IF(OR($H$35="",$H$35="请选择版本"),"",IF($H$35="打印版",IFERROR(VLOOKUP(216+(INT((ROW()-5)/9)*9+4+COLUMN()-5)*8-(8-$A17),结果导入!$CN:$CU,8,0),""),IF($H$35="导入版",IF($A17&amp;":"&amp;IFERROR(VLOOKUP(216+(INT((ROW()-5)/9)*9+4+COLUMN()-5)*8-(8-$A17),结果导入!$CN:$CU,8,0),"")=$A17&amp;":","",$A17&amp;":"&amp;VLOOKUP(216+(INT((ROW()-5)/9)*9+4+COLUMN()-5)*8-(8-$A17),结果导入!$CN:$CU,8,0))))),IF($U$3="第六场",IF(OR($H$35="",$H$35="请选择版本"),"",IF($H$35="打印版",IFERROR(VLOOKUP(216+(INT((ROW()-5)/9)*9+4+COLUMN()-5)*8-(8-$A17),结果导入!$DN:$DU,8,0),""),IF($H$35="导入版",IF($A17&amp;":"&amp;IFERROR(VLOOKUP(216+(INT((ROW()-5)/9)*9+4+COLUMN()-5)*8-(8-$A17),结果导入!$DN:$DU,8,0),"")=$A17&amp;":","",$A17&amp;":"&amp;VLOOKUP(216+(INT((ROW()-5)/9)*9+4+COLUMN()-5)*8-(8-$A17),结果导入!$DN:$DU,8,0))))),IF($U$3="第七场",IF(OR($H$35="",$H$35="请选择版本"),"",IF($H$35="打印版",IFERROR(VLOOKUP(216+(INT((ROW()-5)/9)*9+4+COLUMN()-5)*8-(8-$A17),结果导入!$EN:$EU,8,0),""),IF($H$35="导入版",IF($A17&amp;":"&amp;IFERROR(VLOOKUP(216+(INT((ROW()-5)/9)*9+4+COLUMN()-5)*8-(8-$A17),结果导入!$EN:$EU,8,0),"")=$A17&amp;":","",$A17&amp;":"&amp;VLOOKUP(216+(INT((ROW()-5)/9)*9+4+COLUMN()-5)*8-(8-$A17),结果导入!$EN:$EU,8,0))))),IF($U$3="第八场",IF(OR($H$35="",$H$35="请选择版本"),"",IF($H$35="打印版",IFERROR(VLOOKUP(216+(INT((ROW()-5)/9)*9+4+COLUMN()-5)*8-(8-$A17),结果导入!$FN:$FU,8,0),""),IF($H$35="导入版",IF($A17&amp;":"&amp;IFERROR(VLOOKUP(216+(INT((ROW()-5)/9)*9+4+COLUMN()-5)*8-(8-$A17),结果导入!$FN:$FU,8,0),"")=$A17&amp;":","",$A17&amp;":"&amp;VLOOKUP(216+(INT((ROW()-5)/9)*9+4+COLUMN()-5)*8-(8-$A17),结果导入!$FN:$FU,8,0))))),IF($U$3="第九场",IF(OR($H$35="",$H$35="请选择版本"),"",IF($H$35="打印版",IFERROR(VLOOKUP(216+(INT((ROW()-5)/9)*9+4+COLUMN()-5)*8-(8-$A17),结果导入!$GN:$GU,8,0),""),IF($H$35="导入版",IF($A17&amp;":"&amp;IFERROR(VLOOKUP(216+(INT((ROW()-5)/9)*9+4+COLUMN()-5)*8-(8-$A17),结果导入!$GN:$GU,8,0),"")=$A17&amp;":","",$A17&amp;":"&amp;VLOOKUP(216+(INT((ROW()-5)/9)*9+4+COLUMN()-5)*8-(8-$A17),结果导入!$GN:$GU,8,0)))))))))))))))</f>
        <v/>
      </c>
      <c r="D17" s="52" t="str">
        <f ca="1">IF($U$3="","",IF($U$3="第一场",IF(OR($H$35="",$H$35="请选择版本"),"",IF($H$35="打印版",IFERROR(VLOOKUP(216+(INT((ROW()-5)/9)*9+4+COLUMN()-5)*8-(8-$A17),选手操作!$Q:$R,2,0),""),IF($H$35="导入版",IF($A17&amp;":"&amp;IFERROR(VLOOKUP(216+(INT((ROW()-5)/9)*9+4+COLUMN()-5)*8-(8-$A17),选手操作!$Q:$R,2,0),"")=$A17&amp;":","",$A17&amp;":"&amp;VLOOKUP(216+(INT((ROW()-5)/9)*9+4+COLUMN()-5)*8-(8-$A17),选手操作!$Q:$R,2,0))))),IF($U$3="第二场",IF(OR($H$35="",$H$35="请选择版本"),"",IF($H$35="打印版",IFERROR(VLOOKUP(216+(INT((ROW()-5)/9)*9+4+COLUMN()-5)*8-(8-$A17),结果导入!$N:$U,8,0),""),IF($H$35="导入版",IF($A17&amp;":"&amp;IFERROR(VLOOKUP(216+(INT((ROW()-5)/9)*9+4+COLUMN()-5)*8-(8-$A17),结果导入!$N:$U,8,0),"")=$A17&amp;":","",$A17&amp;":"&amp;VLOOKUP(216+(INT((ROW()-5)/9)*9+4+COLUMN()-5)*8-(8-$A17),结果导入!$N:$U,8,0))))),IF($U$3="第三场",IF(OR($H$35="",$H$35="请选择版本"),"",IF($H$35="打印版",IFERROR(VLOOKUP(216+(INT((ROW()-5)/9)*9+4+COLUMN()-5)*8-(8-$A17),结果导入!$AN:$AU,8,0),""),IF($H$35="导入版",IF($A17&amp;":"&amp;IFERROR(VLOOKUP(216+(INT((ROW()-5)/9)*9+4+COLUMN()-5)*8-(8-$A17),结果导入!$AN:$AU,8,0),"")=$A17&amp;":","",$A17&amp;":"&amp;VLOOKUP(216+(INT((ROW()-5)/9)*9+4+COLUMN()-5)*8-(8-$A17),结果导入!$AN:$AU,8,0))))),IF($U$3="第四场",IF(OR($H$35="",$H$35="请选择版本"),"",IF($H$35="打印版",IFERROR(VLOOKUP(216+(INT((ROW()-5)/9)*9+4+COLUMN()-5)*8-(8-$A17),结果导入!$BN:$BU,8,0),""),IF($H$35="导入版",IF($A17&amp;":"&amp;IFERROR(VLOOKUP(216+(INT((ROW()-5)/9)*9+4+COLUMN()-5)*8-(8-$A17),结果导入!$BN:$BU,8,0),"")=$A17&amp;":","",$A17&amp;":"&amp;VLOOKUP(216+(INT((ROW()-5)/9)*9+4+COLUMN()-5)*8-(8-$A17),结果导入!$BN:$BU,8,0))))),IF($U$3="第五场",IF(OR($H$35="",$H$35="请选择版本"),"",IF($H$35="打印版",IFERROR(VLOOKUP(216+(INT((ROW()-5)/9)*9+4+COLUMN()-5)*8-(8-$A17),结果导入!$CN:$CU,8,0),""),IF($H$35="导入版",IF($A17&amp;":"&amp;IFERROR(VLOOKUP(216+(INT((ROW()-5)/9)*9+4+COLUMN()-5)*8-(8-$A17),结果导入!$CN:$CU,8,0),"")=$A17&amp;":","",$A17&amp;":"&amp;VLOOKUP(216+(INT((ROW()-5)/9)*9+4+COLUMN()-5)*8-(8-$A17),结果导入!$CN:$CU,8,0))))),IF($U$3="第六场",IF(OR($H$35="",$H$35="请选择版本"),"",IF($H$35="打印版",IFERROR(VLOOKUP(216+(INT((ROW()-5)/9)*9+4+COLUMN()-5)*8-(8-$A17),结果导入!$DN:$DU,8,0),""),IF($H$35="导入版",IF($A17&amp;":"&amp;IFERROR(VLOOKUP(216+(INT((ROW()-5)/9)*9+4+COLUMN()-5)*8-(8-$A17),结果导入!$DN:$DU,8,0),"")=$A17&amp;":","",$A17&amp;":"&amp;VLOOKUP(216+(INT((ROW()-5)/9)*9+4+COLUMN()-5)*8-(8-$A17),结果导入!$DN:$DU,8,0))))),IF($U$3="第七场",IF(OR($H$35="",$H$35="请选择版本"),"",IF($H$35="打印版",IFERROR(VLOOKUP(216+(INT((ROW()-5)/9)*9+4+COLUMN()-5)*8-(8-$A17),结果导入!$EN:$EU,8,0),""),IF($H$35="导入版",IF($A17&amp;":"&amp;IFERROR(VLOOKUP(216+(INT((ROW()-5)/9)*9+4+COLUMN()-5)*8-(8-$A17),结果导入!$EN:$EU,8,0),"")=$A17&amp;":","",$A17&amp;":"&amp;VLOOKUP(216+(INT((ROW()-5)/9)*9+4+COLUMN()-5)*8-(8-$A17),结果导入!$EN:$EU,8,0))))),IF($U$3="第八场",IF(OR($H$35="",$H$35="请选择版本"),"",IF($H$35="打印版",IFERROR(VLOOKUP(216+(INT((ROW()-5)/9)*9+4+COLUMN()-5)*8-(8-$A17),结果导入!$FN:$FU,8,0),""),IF($H$35="导入版",IF($A17&amp;":"&amp;IFERROR(VLOOKUP(216+(INT((ROW()-5)/9)*9+4+COLUMN()-5)*8-(8-$A17),结果导入!$FN:$FU,8,0),"")=$A17&amp;":","",$A17&amp;":"&amp;VLOOKUP(216+(INT((ROW()-5)/9)*9+4+COLUMN()-5)*8-(8-$A17),结果导入!$FN:$FU,8,0))))),IF($U$3="第九场",IF(OR($H$35="",$H$35="请选择版本"),"",IF($H$35="打印版",IFERROR(VLOOKUP(216+(INT((ROW()-5)/9)*9+4+COLUMN()-5)*8-(8-$A17),结果导入!$GN:$GU,8,0),""),IF($H$35="导入版",IF($A17&amp;":"&amp;IFERROR(VLOOKUP(216+(INT((ROW()-5)/9)*9+4+COLUMN()-5)*8-(8-$A17),结果导入!$GN:$GU,8,0),"")=$A17&amp;":","",$A17&amp;":"&amp;VLOOKUP(216+(INT((ROW()-5)/9)*9+4+COLUMN()-5)*8-(8-$A17),结果导入!$GN:$GU,8,0)))))))))))))))</f>
        <v/>
      </c>
      <c r="E17" s="52" t="str">
        <f ca="1">IF($U$3="","",IF($U$3="第一场",IF(OR($H$35="",$H$35="请选择版本"),"",IF($H$35="打印版",IFERROR(VLOOKUP(216+(INT((ROW()-5)/9)*9+4+COLUMN()-5)*8-(8-$A17),选手操作!$Q:$R,2,0),""),IF($H$35="导入版",IF($A17&amp;":"&amp;IFERROR(VLOOKUP(216+(INT((ROW()-5)/9)*9+4+COLUMN()-5)*8-(8-$A17),选手操作!$Q:$R,2,0),"")=$A17&amp;":","",$A17&amp;":"&amp;VLOOKUP(216+(INT((ROW()-5)/9)*9+4+COLUMN()-5)*8-(8-$A17),选手操作!$Q:$R,2,0))))),IF($U$3="第二场",IF(OR($H$35="",$H$35="请选择版本"),"",IF($H$35="打印版",IFERROR(VLOOKUP(216+(INT((ROW()-5)/9)*9+4+COLUMN()-5)*8-(8-$A17),结果导入!$N:$U,8,0),""),IF($H$35="导入版",IF($A17&amp;":"&amp;IFERROR(VLOOKUP(216+(INT((ROW()-5)/9)*9+4+COLUMN()-5)*8-(8-$A17),结果导入!$N:$U,8,0),"")=$A17&amp;":","",$A17&amp;":"&amp;VLOOKUP(216+(INT((ROW()-5)/9)*9+4+COLUMN()-5)*8-(8-$A17),结果导入!$N:$U,8,0))))),IF($U$3="第三场",IF(OR($H$35="",$H$35="请选择版本"),"",IF($H$35="打印版",IFERROR(VLOOKUP(216+(INT((ROW()-5)/9)*9+4+COLUMN()-5)*8-(8-$A17),结果导入!$AN:$AU,8,0),""),IF($H$35="导入版",IF($A17&amp;":"&amp;IFERROR(VLOOKUP(216+(INT((ROW()-5)/9)*9+4+COLUMN()-5)*8-(8-$A17),结果导入!$AN:$AU,8,0),"")=$A17&amp;":","",$A17&amp;":"&amp;VLOOKUP(216+(INT((ROW()-5)/9)*9+4+COLUMN()-5)*8-(8-$A17),结果导入!$AN:$AU,8,0))))),IF($U$3="第四场",IF(OR($H$35="",$H$35="请选择版本"),"",IF($H$35="打印版",IFERROR(VLOOKUP(216+(INT((ROW()-5)/9)*9+4+COLUMN()-5)*8-(8-$A17),结果导入!$BN:$BU,8,0),""),IF($H$35="导入版",IF($A17&amp;":"&amp;IFERROR(VLOOKUP(216+(INT((ROW()-5)/9)*9+4+COLUMN()-5)*8-(8-$A17),结果导入!$BN:$BU,8,0),"")=$A17&amp;":","",$A17&amp;":"&amp;VLOOKUP(216+(INT((ROW()-5)/9)*9+4+COLUMN()-5)*8-(8-$A17),结果导入!$BN:$BU,8,0))))),IF($U$3="第五场",IF(OR($H$35="",$H$35="请选择版本"),"",IF($H$35="打印版",IFERROR(VLOOKUP(216+(INT((ROW()-5)/9)*9+4+COLUMN()-5)*8-(8-$A17),结果导入!$CN:$CU,8,0),""),IF($H$35="导入版",IF($A17&amp;":"&amp;IFERROR(VLOOKUP(216+(INT((ROW()-5)/9)*9+4+COLUMN()-5)*8-(8-$A17),结果导入!$CN:$CU,8,0),"")=$A17&amp;":","",$A17&amp;":"&amp;VLOOKUP(216+(INT((ROW()-5)/9)*9+4+COLUMN()-5)*8-(8-$A17),结果导入!$CN:$CU,8,0))))),IF($U$3="第六场",IF(OR($H$35="",$H$35="请选择版本"),"",IF($H$35="打印版",IFERROR(VLOOKUP(216+(INT((ROW()-5)/9)*9+4+COLUMN()-5)*8-(8-$A17),结果导入!$DN:$DU,8,0),""),IF($H$35="导入版",IF($A17&amp;":"&amp;IFERROR(VLOOKUP(216+(INT((ROW()-5)/9)*9+4+COLUMN()-5)*8-(8-$A17),结果导入!$DN:$DU,8,0),"")=$A17&amp;":","",$A17&amp;":"&amp;VLOOKUP(216+(INT((ROW()-5)/9)*9+4+COLUMN()-5)*8-(8-$A17),结果导入!$DN:$DU,8,0))))),IF($U$3="第七场",IF(OR($H$35="",$H$35="请选择版本"),"",IF($H$35="打印版",IFERROR(VLOOKUP(216+(INT((ROW()-5)/9)*9+4+COLUMN()-5)*8-(8-$A17),结果导入!$EN:$EU,8,0),""),IF($H$35="导入版",IF($A17&amp;":"&amp;IFERROR(VLOOKUP(216+(INT((ROW()-5)/9)*9+4+COLUMN()-5)*8-(8-$A17),结果导入!$EN:$EU,8,0),"")=$A17&amp;":","",$A17&amp;":"&amp;VLOOKUP(216+(INT((ROW()-5)/9)*9+4+COLUMN()-5)*8-(8-$A17),结果导入!$EN:$EU,8,0))))),IF($U$3="第八场",IF(OR($H$35="",$H$35="请选择版本"),"",IF($H$35="打印版",IFERROR(VLOOKUP(216+(INT((ROW()-5)/9)*9+4+COLUMN()-5)*8-(8-$A17),结果导入!$FN:$FU,8,0),""),IF($H$35="导入版",IF($A17&amp;":"&amp;IFERROR(VLOOKUP(216+(INT((ROW()-5)/9)*9+4+COLUMN()-5)*8-(8-$A17),结果导入!$FN:$FU,8,0),"")=$A17&amp;":","",$A17&amp;":"&amp;VLOOKUP(216+(INT((ROW()-5)/9)*9+4+COLUMN()-5)*8-(8-$A17),结果导入!$FN:$FU,8,0))))),IF($U$3="第九场",IF(OR($H$35="",$H$35="请选择版本"),"",IF($H$35="打印版",IFERROR(VLOOKUP(216+(INT((ROW()-5)/9)*9+4+COLUMN()-5)*8-(8-$A17),结果导入!$GN:$GU,8,0),""),IF($H$35="导入版",IF($A17&amp;":"&amp;IFERROR(VLOOKUP(216+(INT((ROW()-5)/9)*9+4+COLUMN()-5)*8-(8-$A17),结果导入!$GN:$GU,8,0),"")=$A17&amp;":","",$A17&amp;":"&amp;VLOOKUP(216+(INT((ROW()-5)/9)*9+4+COLUMN()-5)*8-(8-$A17),结果导入!$GN:$GU,8,0)))))))))))))))</f>
        <v/>
      </c>
      <c r="F17" s="52" t="str">
        <f ca="1">IF($U$3="","",IF($U$3="第一场",IF(OR($H$35="",$H$35="请选择版本"),"",IF($H$35="打印版",IFERROR(VLOOKUP(216+(INT((ROW()-5)/9)*9+4+COLUMN()-5)*8-(8-$A17),选手操作!$Q:$R,2,0),""),IF($H$35="导入版",IF($A17&amp;":"&amp;IFERROR(VLOOKUP(216+(INT((ROW()-5)/9)*9+4+COLUMN()-5)*8-(8-$A17),选手操作!$Q:$R,2,0),"")=$A17&amp;":","",$A17&amp;":"&amp;VLOOKUP(216+(INT((ROW()-5)/9)*9+4+COLUMN()-5)*8-(8-$A17),选手操作!$Q:$R,2,0))))),IF($U$3="第二场",IF(OR($H$35="",$H$35="请选择版本"),"",IF($H$35="打印版",IFERROR(VLOOKUP(216+(INT((ROW()-5)/9)*9+4+COLUMN()-5)*8-(8-$A17),结果导入!$N:$U,8,0),""),IF($H$35="导入版",IF($A17&amp;":"&amp;IFERROR(VLOOKUP(216+(INT((ROW()-5)/9)*9+4+COLUMN()-5)*8-(8-$A17),结果导入!$N:$U,8,0),"")=$A17&amp;":","",$A17&amp;":"&amp;VLOOKUP(216+(INT((ROW()-5)/9)*9+4+COLUMN()-5)*8-(8-$A17),结果导入!$N:$U,8,0))))),IF($U$3="第三场",IF(OR($H$35="",$H$35="请选择版本"),"",IF($H$35="打印版",IFERROR(VLOOKUP(216+(INT((ROW()-5)/9)*9+4+COLUMN()-5)*8-(8-$A17),结果导入!$AN:$AU,8,0),""),IF($H$35="导入版",IF($A17&amp;":"&amp;IFERROR(VLOOKUP(216+(INT((ROW()-5)/9)*9+4+COLUMN()-5)*8-(8-$A17),结果导入!$AN:$AU,8,0),"")=$A17&amp;":","",$A17&amp;":"&amp;VLOOKUP(216+(INT((ROW()-5)/9)*9+4+COLUMN()-5)*8-(8-$A17),结果导入!$AN:$AU,8,0))))),IF($U$3="第四场",IF(OR($H$35="",$H$35="请选择版本"),"",IF($H$35="打印版",IFERROR(VLOOKUP(216+(INT((ROW()-5)/9)*9+4+COLUMN()-5)*8-(8-$A17),结果导入!$BN:$BU,8,0),""),IF($H$35="导入版",IF($A17&amp;":"&amp;IFERROR(VLOOKUP(216+(INT((ROW()-5)/9)*9+4+COLUMN()-5)*8-(8-$A17),结果导入!$BN:$BU,8,0),"")=$A17&amp;":","",$A17&amp;":"&amp;VLOOKUP(216+(INT((ROW()-5)/9)*9+4+COLUMN()-5)*8-(8-$A17),结果导入!$BN:$BU,8,0))))),IF($U$3="第五场",IF(OR($H$35="",$H$35="请选择版本"),"",IF($H$35="打印版",IFERROR(VLOOKUP(216+(INT((ROW()-5)/9)*9+4+COLUMN()-5)*8-(8-$A17),结果导入!$CN:$CU,8,0),""),IF($H$35="导入版",IF($A17&amp;":"&amp;IFERROR(VLOOKUP(216+(INT((ROW()-5)/9)*9+4+COLUMN()-5)*8-(8-$A17),结果导入!$CN:$CU,8,0),"")=$A17&amp;":","",$A17&amp;":"&amp;VLOOKUP(216+(INT((ROW()-5)/9)*9+4+COLUMN()-5)*8-(8-$A17),结果导入!$CN:$CU,8,0))))),IF($U$3="第六场",IF(OR($H$35="",$H$35="请选择版本"),"",IF($H$35="打印版",IFERROR(VLOOKUP(216+(INT((ROW()-5)/9)*9+4+COLUMN()-5)*8-(8-$A17),结果导入!$DN:$DU,8,0),""),IF($H$35="导入版",IF($A17&amp;":"&amp;IFERROR(VLOOKUP(216+(INT((ROW()-5)/9)*9+4+COLUMN()-5)*8-(8-$A17),结果导入!$DN:$DU,8,0),"")=$A17&amp;":","",$A17&amp;":"&amp;VLOOKUP(216+(INT((ROW()-5)/9)*9+4+COLUMN()-5)*8-(8-$A17),结果导入!$DN:$DU,8,0))))),IF($U$3="第七场",IF(OR($H$35="",$H$35="请选择版本"),"",IF($H$35="打印版",IFERROR(VLOOKUP(216+(INT((ROW()-5)/9)*9+4+COLUMN()-5)*8-(8-$A17),结果导入!$EN:$EU,8,0),""),IF($H$35="导入版",IF($A17&amp;":"&amp;IFERROR(VLOOKUP(216+(INT((ROW()-5)/9)*9+4+COLUMN()-5)*8-(8-$A17),结果导入!$EN:$EU,8,0),"")=$A17&amp;":","",$A17&amp;":"&amp;VLOOKUP(216+(INT((ROW()-5)/9)*9+4+COLUMN()-5)*8-(8-$A17),结果导入!$EN:$EU,8,0))))),IF($U$3="第八场",IF(OR($H$35="",$H$35="请选择版本"),"",IF($H$35="打印版",IFERROR(VLOOKUP(216+(INT((ROW()-5)/9)*9+4+COLUMN()-5)*8-(8-$A17),结果导入!$FN:$FU,8,0),""),IF($H$35="导入版",IF($A17&amp;":"&amp;IFERROR(VLOOKUP(216+(INT((ROW()-5)/9)*9+4+COLUMN()-5)*8-(8-$A17),结果导入!$FN:$FU,8,0),"")=$A17&amp;":","",$A17&amp;":"&amp;VLOOKUP(216+(INT((ROW()-5)/9)*9+4+COLUMN()-5)*8-(8-$A17),结果导入!$FN:$FU,8,0))))),IF($U$3="第九场",IF(OR($H$35="",$H$35="请选择版本"),"",IF($H$35="打印版",IFERROR(VLOOKUP(216+(INT((ROW()-5)/9)*9+4+COLUMN()-5)*8-(8-$A17),结果导入!$GN:$GU,8,0),""),IF($H$35="导入版",IF($A17&amp;":"&amp;IFERROR(VLOOKUP(216+(INT((ROW()-5)/9)*9+4+COLUMN()-5)*8-(8-$A17),结果导入!$GN:$GU,8,0),"")=$A17&amp;":","",$A17&amp;":"&amp;VLOOKUP(216+(INT((ROW()-5)/9)*9+4+COLUMN()-5)*8-(8-$A17),结果导入!$GN:$GU,8,0)))))))))))))))</f>
        <v/>
      </c>
      <c r="G17" s="52" t="str">
        <f ca="1">IF($U$3="","",IF($U$3="第一场",IF(OR($H$35="",$H$35="请选择版本"),"",IF($H$35="打印版",IFERROR(VLOOKUP(216+(INT((ROW()-5)/9)*9+4+COLUMN()-5)*8-(8-$A17),选手操作!$Q:$R,2,0),""),IF($H$35="导入版",IF($A17&amp;":"&amp;IFERROR(VLOOKUP(216+(INT((ROW()-5)/9)*9+4+COLUMN()-5)*8-(8-$A17),选手操作!$Q:$R,2,0),"")=$A17&amp;":","",$A17&amp;":"&amp;VLOOKUP(216+(INT((ROW()-5)/9)*9+4+COLUMN()-5)*8-(8-$A17),选手操作!$Q:$R,2,0))))),IF($U$3="第二场",IF(OR($H$35="",$H$35="请选择版本"),"",IF($H$35="打印版",IFERROR(VLOOKUP(216+(INT((ROW()-5)/9)*9+4+COLUMN()-5)*8-(8-$A17),结果导入!$N:$U,8,0),""),IF($H$35="导入版",IF($A17&amp;":"&amp;IFERROR(VLOOKUP(216+(INT((ROW()-5)/9)*9+4+COLUMN()-5)*8-(8-$A17),结果导入!$N:$U,8,0),"")=$A17&amp;":","",$A17&amp;":"&amp;VLOOKUP(216+(INT((ROW()-5)/9)*9+4+COLUMN()-5)*8-(8-$A17),结果导入!$N:$U,8,0))))),IF($U$3="第三场",IF(OR($H$35="",$H$35="请选择版本"),"",IF($H$35="打印版",IFERROR(VLOOKUP(216+(INT((ROW()-5)/9)*9+4+COLUMN()-5)*8-(8-$A17),结果导入!$AN:$AU,8,0),""),IF($H$35="导入版",IF($A17&amp;":"&amp;IFERROR(VLOOKUP(216+(INT((ROW()-5)/9)*9+4+COLUMN()-5)*8-(8-$A17),结果导入!$AN:$AU,8,0),"")=$A17&amp;":","",$A17&amp;":"&amp;VLOOKUP(216+(INT((ROW()-5)/9)*9+4+COLUMN()-5)*8-(8-$A17),结果导入!$AN:$AU,8,0))))),IF($U$3="第四场",IF(OR($H$35="",$H$35="请选择版本"),"",IF($H$35="打印版",IFERROR(VLOOKUP(216+(INT((ROW()-5)/9)*9+4+COLUMN()-5)*8-(8-$A17),结果导入!$BN:$BU,8,0),""),IF($H$35="导入版",IF($A17&amp;":"&amp;IFERROR(VLOOKUP(216+(INT((ROW()-5)/9)*9+4+COLUMN()-5)*8-(8-$A17),结果导入!$BN:$BU,8,0),"")=$A17&amp;":","",$A17&amp;":"&amp;VLOOKUP(216+(INT((ROW()-5)/9)*9+4+COLUMN()-5)*8-(8-$A17),结果导入!$BN:$BU,8,0))))),IF($U$3="第五场",IF(OR($H$35="",$H$35="请选择版本"),"",IF($H$35="打印版",IFERROR(VLOOKUP(216+(INT((ROW()-5)/9)*9+4+COLUMN()-5)*8-(8-$A17),结果导入!$CN:$CU,8,0),""),IF($H$35="导入版",IF($A17&amp;":"&amp;IFERROR(VLOOKUP(216+(INT((ROW()-5)/9)*9+4+COLUMN()-5)*8-(8-$A17),结果导入!$CN:$CU,8,0),"")=$A17&amp;":","",$A17&amp;":"&amp;VLOOKUP(216+(INT((ROW()-5)/9)*9+4+COLUMN()-5)*8-(8-$A17),结果导入!$CN:$CU,8,0))))),IF($U$3="第六场",IF(OR($H$35="",$H$35="请选择版本"),"",IF($H$35="打印版",IFERROR(VLOOKUP(216+(INT((ROW()-5)/9)*9+4+COLUMN()-5)*8-(8-$A17),结果导入!$DN:$DU,8,0),""),IF($H$35="导入版",IF($A17&amp;":"&amp;IFERROR(VLOOKUP(216+(INT((ROW()-5)/9)*9+4+COLUMN()-5)*8-(8-$A17),结果导入!$DN:$DU,8,0),"")=$A17&amp;":","",$A17&amp;":"&amp;VLOOKUP(216+(INT((ROW()-5)/9)*9+4+COLUMN()-5)*8-(8-$A17),结果导入!$DN:$DU,8,0))))),IF($U$3="第七场",IF(OR($H$35="",$H$35="请选择版本"),"",IF($H$35="打印版",IFERROR(VLOOKUP(216+(INT((ROW()-5)/9)*9+4+COLUMN()-5)*8-(8-$A17),结果导入!$EN:$EU,8,0),""),IF($H$35="导入版",IF($A17&amp;":"&amp;IFERROR(VLOOKUP(216+(INT((ROW()-5)/9)*9+4+COLUMN()-5)*8-(8-$A17),结果导入!$EN:$EU,8,0),"")=$A17&amp;":","",$A17&amp;":"&amp;VLOOKUP(216+(INT((ROW()-5)/9)*9+4+COLUMN()-5)*8-(8-$A17),结果导入!$EN:$EU,8,0))))),IF($U$3="第八场",IF(OR($H$35="",$H$35="请选择版本"),"",IF($H$35="打印版",IFERROR(VLOOKUP(216+(INT((ROW()-5)/9)*9+4+COLUMN()-5)*8-(8-$A17),结果导入!$FN:$FU,8,0),""),IF($H$35="导入版",IF($A17&amp;":"&amp;IFERROR(VLOOKUP(216+(INT((ROW()-5)/9)*9+4+COLUMN()-5)*8-(8-$A17),结果导入!$FN:$FU,8,0),"")=$A17&amp;":","",$A17&amp;":"&amp;VLOOKUP(216+(INT((ROW()-5)/9)*9+4+COLUMN()-5)*8-(8-$A17),结果导入!$FN:$FU,8,0))))),IF($U$3="第九场",IF(OR($H$35="",$H$35="请选择版本"),"",IF($H$35="打印版",IFERROR(VLOOKUP(216+(INT((ROW()-5)/9)*9+4+COLUMN()-5)*8-(8-$A17),结果导入!$GN:$GU,8,0),""),IF($H$35="导入版",IF($A17&amp;":"&amp;IFERROR(VLOOKUP(216+(INT((ROW()-5)/9)*9+4+COLUMN()-5)*8-(8-$A17),结果导入!$GN:$GU,8,0),"")=$A17&amp;":","",$A17&amp;":"&amp;VLOOKUP(216+(INT((ROW()-5)/9)*9+4+COLUMN()-5)*8-(8-$A17),结果导入!$GN:$GU,8,0)))))))))))))))</f>
        <v/>
      </c>
      <c r="H17" s="52" t="str">
        <f ca="1">IF($U$3="","",IF($U$3="第一场",IF(OR($H$35="",$H$35="请选择版本"),"",IF($H$35="打印版",IFERROR(VLOOKUP(216+(INT((ROW()-5)/9)*9+4+COLUMN()-5)*8-(8-$A17),选手操作!$Q:$R,2,0),""),IF($H$35="导入版",IF($A17&amp;":"&amp;IFERROR(VLOOKUP(216+(INT((ROW()-5)/9)*9+4+COLUMN()-5)*8-(8-$A17),选手操作!$Q:$R,2,0),"")=$A17&amp;":","",$A17&amp;":"&amp;VLOOKUP(216+(INT((ROW()-5)/9)*9+4+COLUMN()-5)*8-(8-$A17),选手操作!$Q:$R,2,0))))),IF($U$3="第二场",IF(OR($H$35="",$H$35="请选择版本"),"",IF($H$35="打印版",IFERROR(VLOOKUP(216+(INT((ROW()-5)/9)*9+4+COLUMN()-5)*8-(8-$A17),结果导入!$N:$U,8,0),""),IF($H$35="导入版",IF($A17&amp;":"&amp;IFERROR(VLOOKUP(216+(INT((ROW()-5)/9)*9+4+COLUMN()-5)*8-(8-$A17),结果导入!$N:$U,8,0),"")=$A17&amp;":","",$A17&amp;":"&amp;VLOOKUP(216+(INT((ROW()-5)/9)*9+4+COLUMN()-5)*8-(8-$A17),结果导入!$N:$U,8,0))))),IF($U$3="第三场",IF(OR($H$35="",$H$35="请选择版本"),"",IF($H$35="打印版",IFERROR(VLOOKUP(216+(INT((ROW()-5)/9)*9+4+COLUMN()-5)*8-(8-$A17),结果导入!$AN:$AU,8,0),""),IF($H$35="导入版",IF($A17&amp;":"&amp;IFERROR(VLOOKUP(216+(INT((ROW()-5)/9)*9+4+COLUMN()-5)*8-(8-$A17),结果导入!$AN:$AU,8,0),"")=$A17&amp;":","",$A17&amp;":"&amp;VLOOKUP(216+(INT((ROW()-5)/9)*9+4+COLUMN()-5)*8-(8-$A17),结果导入!$AN:$AU,8,0))))),IF($U$3="第四场",IF(OR($H$35="",$H$35="请选择版本"),"",IF($H$35="打印版",IFERROR(VLOOKUP(216+(INT((ROW()-5)/9)*9+4+COLUMN()-5)*8-(8-$A17),结果导入!$BN:$BU,8,0),""),IF($H$35="导入版",IF($A17&amp;":"&amp;IFERROR(VLOOKUP(216+(INT((ROW()-5)/9)*9+4+COLUMN()-5)*8-(8-$A17),结果导入!$BN:$BU,8,0),"")=$A17&amp;":","",$A17&amp;":"&amp;VLOOKUP(216+(INT((ROW()-5)/9)*9+4+COLUMN()-5)*8-(8-$A17),结果导入!$BN:$BU,8,0))))),IF($U$3="第五场",IF(OR($H$35="",$H$35="请选择版本"),"",IF($H$35="打印版",IFERROR(VLOOKUP(216+(INT((ROW()-5)/9)*9+4+COLUMN()-5)*8-(8-$A17),结果导入!$CN:$CU,8,0),""),IF($H$35="导入版",IF($A17&amp;":"&amp;IFERROR(VLOOKUP(216+(INT((ROW()-5)/9)*9+4+COLUMN()-5)*8-(8-$A17),结果导入!$CN:$CU,8,0),"")=$A17&amp;":","",$A17&amp;":"&amp;VLOOKUP(216+(INT((ROW()-5)/9)*9+4+COLUMN()-5)*8-(8-$A17),结果导入!$CN:$CU,8,0))))),IF($U$3="第六场",IF(OR($H$35="",$H$35="请选择版本"),"",IF($H$35="打印版",IFERROR(VLOOKUP(216+(INT((ROW()-5)/9)*9+4+COLUMN()-5)*8-(8-$A17),结果导入!$DN:$DU,8,0),""),IF($H$35="导入版",IF($A17&amp;":"&amp;IFERROR(VLOOKUP(216+(INT((ROW()-5)/9)*9+4+COLUMN()-5)*8-(8-$A17),结果导入!$DN:$DU,8,0),"")=$A17&amp;":","",$A17&amp;":"&amp;VLOOKUP(216+(INT((ROW()-5)/9)*9+4+COLUMN()-5)*8-(8-$A17),结果导入!$DN:$DU,8,0))))),IF($U$3="第七场",IF(OR($H$35="",$H$35="请选择版本"),"",IF($H$35="打印版",IFERROR(VLOOKUP(216+(INT((ROW()-5)/9)*9+4+COLUMN()-5)*8-(8-$A17),结果导入!$EN:$EU,8,0),""),IF($H$35="导入版",IF($A17&amp;":"&amp;IFERROR(VLOOKUP(216+(INT((ROW()-5)/9)*9+4+COLUMN()-5)*8-(8-$A17),结果导入!$EN:$EU,8,0),"")=$A17&amp;":","",$A17&amp;":"&amp;VLOOKUP(216+(INT((ROW()-5)/9)*9+4+COLUMN()-5)*8-(8-$A17),结果导入!$EN:$EU,8,0))))),IF($U$3="第八场",IF(OR($H$35="",$H$35="请选择版本"),"",IF($H$35="打印版",IFERROR(VLOOKUP(216+(INT((ROW()-5)/9)*9+4+COLUMN()-5)*8-(8-$A17),结果导入!$FN:$FU,8,0),""),IF($H$35="导入版",IF($A17&amp;":"&amp;IFERROR(VLOOKUP(216+(INT((ROW()-5)/9)*9+4+COLUMN()-5)*8-(8-$A17),结果导入!$FN:$FU,8,0),"")=$A17&amp;":","",$A17&amp;":"&amp;VLOOKUP(216+(INT((ROW()-5)/9)*9+4+COLUMN()-5)*8-(8-$A17),结果导入!$FN:$FU,8,0))))),IF($U$3="第九场",IF(OR($H$35="",$H$35="请选择版本"),"",IF($H$35="打印版",IFERROR(VLOOKUP(216+(INT((ROW()-5)/9)*9+4+COLUMN()-5)*8-(8-$A17),结果导入!$GN:$GU,8,0),""),IF($H$35="导入版",IF($A17&amp;":"&amp;IFERROR(VLOOKUP(216+(INT((ROW()-5)/9)*9+4+COLUMN()-5)*8-(8-$A17),结果导入!$GN:$GU,8,0),"")=$A17&amp;":","",$A17&amp;":"&amp;VLOOKUP(216+(INT((ROW()-5)/9)*9+4+COLUMN()-5)*8-(8-$A17),结果导入!$GN:$GU,8,0)))))))))))))))</f>
        <v/>
      </c>
      <c r="I17" s="52" t="str">
        <f ca="1">IF($U$3="","",IF($U$3="第一场",IF(OR($H$35="",$H$35="请选择版本"),"",IF($H$35="打印版",IFERROR(VLOOKUP(216+(INT((ROW()-5)/9)*9+4+COLUMN()-5)*8-(8-$A17),选手操作!$Q:$R,2,0),""),IF($H$35="导入版",IF($A17&amp;":"&amp;IFERROR(VLOOKUP(216+(INT((ROW()-5)/9)*9+4+COLUMN()-5)*8-(8-$A17),选手操作!$Q:$R,2,0),"")=$A17&amp;":","",$A17&amp;":"&amp;VLOOKUP(216+(INT((ROW()-5)/9)*9+4+COLUMN()-5)*8-(8-$A17),选手操作!$Q:$R,2,0))))),IF($U$3="第二场",IF(OR($H$35="",$H$35="请选择版本"),"",IF($H$35="打印版",IFERROR(VLOOKUP(216+(INT((ROW()-5)/9)*9+4+COLUMN()-5)*8-(8-$A17),结果导入!$N:$U,8,0),""),IF($H$35="导入版",IF($A17&amp;":"&amp;IFERROR(VLOOKUP(216+(INT((ROW()-5)/9)*9+4+COLUMN()-5)*8-(8-$A17),结果导入!$N:$U,8,0),"")=$A17&amp;":","",$A17&amp;":"&amp;VLOOKUP(216+(INT((ROW()-5)/9)*9+4+COLUMN()-5)*8-(8-$A17),结果导入!$N:$U,8,0))))),IF($U$3="第三场",IF(OR($H$35="",$H$35="请选择版本"),"",IF($H$35="打印版",IFERROR(VLOOKUP(216+(INT((ROW()-5)/9)*9+4+COLUMN()-5)*8-(8-$A17),结果导入!$AN:$AU,8,0),""),IF($H$35="导入版",IF($A17&amp;":"&amp;IFERROR(VLOOKUP(216+(INT((ROW()-5)/9)*9+4+COLUMN()-5)*8-(8-$A17),结果导入!$AN:$AU,8,0),"")=$A17&amp;":","",$A17&amp;":"&amp;VLOOKUP(216+(INT((ROW()-5)/9)*9+4+COLUMN()-5)*8-(8-$A17),结果导入!$AN:$AU,8,0))))),IF($U$3="第四场",IF(OR($H$35="",$H$35="请选择版本"),"",IF($H$35="打印版",IFERROR(VLOOKUP(216+(INT((ROW()-5)/9)*9+4+COLUMN()-5)*8-(8-$A17),结果导入!$BN:$BU,8,0),""),IF($H$35="导入版",IF($A17&amp;":"&amp;IFERROR(VLOOKUP(216+(INT((ROW()-5)/9)*9+4+COLUMN()-5)*8-(8-$A17),结果导入!$BN:$BU,8,0),"")=$A17&amp;":","",$A17&amp;":"&amp;VLOOKUP(216+(INT((ROW()-5)/9)*9+4+COLUMN()-5)*8-(8-$A17),结果导入!$BN:$BU,8,0))))),IF($U$3="第五场",IF(OR($H$35="",$H$35="请选择版本"),"",IF($H$35="打印版",IFERROR(VLOOKUP(216+(INT((ROW()-5)/9)*9+4+COLUMN()-5)*8-(8-$A17),结果导入!$CN:$CU,8,0),""),IF($H$35="导入版",IF($A17&amp;":"&amp;IFERROR(VLOOKUP(216+(INT((ROW()-5)/9)*9+4+COLUMN()-5)*8-(8-$A17),结果导入!$CN:$CU,8,0),"")=$A17&amp;":","",$A17&amp;":"&amp;VLOOKUP(216+(INT((ROW()-5)/9)*9+4+COLUMN()-5)*8-(8-$A17),结果导入!$CN:$CU,8,0))))),IF($U$3="第六场",IF(OR($H$35="",$H$35="请选择版本"),"",IF($H$35="打印版",IFERROR(VLOOKUP(216+(INT((ROW()-5)/9)*9+4+COLUMN()-5)*8-(8-$A17),结果导入!$DN:$DU,8,0),""),IF($H$35="导入版",IF($A17&amp;":"&amp;IFERROR(VLOOKUP(216+(INT((ROW()-5)/9)*9+4+COLUMN()-5)*8-(8-$A17),结果导入!$DN:$DU,8,0),"")=$A17&amp;":","",$A17&amp;":"&amp;VLOOKUP(216+(INT((ROW()-5)/9)*9+4+COLUMN()-5)*8-(8-$A17),结果导入!$DN:$DU,8,0))))),IF($U$3="第七场",IF(OR($H$35="",$H$35="请选择版本"),"",IF($H$35="打印版",IFERROR(VLOOKUP(216+(INT((ROW()-5)/9)*9+4+COLUMN()-5)*8-(8-$A17),结果导入!$EN:$EU,8,0),""),IF($H$35="导入版",IF($A17&amp;":"&amp;IFERROR(VLOOKUP(216+(INT((ROW()-5)/9)*9+4+COLUMN()-5)*8-(8-$A17),结果导入!$EN:$EU,8,0),"")=$A17&amp;":","",$A17&amp;":"&amp;VLOOKUP(216+(INT((ROW()-5)/9)*9+4+COLUMN()-5)*8-(8-$A17),结果导入!$EN:$EU,8,0))))),IF($U$3="第八场",IF(OR($H$35="",$H$35="请选择版本"),"",IF($H$35="打印版",IFERROR(VLOOKUP(216+(INT((ROW()-5)/9)*9+4+COLUMN()-5)*8-(8-$A17),结果导入!$FN:$FU,8,0),""),IF($H$35="导入版",IF($A17&amp;":"&amp;IFERROR(VLOOKUP(216+(INT((ROW()-5)/9)*9+4+COLUMN()-5)*8-(8-$A17),结果导入!$FN:$FU,8,0),"")=$A17&amp;":","",$A17&amp;":"&amp;VLOOKUP(216+(INT((ROW()-5)/9)*9+4+COLUMN()-5)*8-(8-$A17),结果导入!$FN:$FU,8,0))))),IF($U$3="第九场",IF(OR($H$35="",$H$35="请选择版本"),"",IF($H$35="打印版",IFERROR(VLOOKUP(216+(INT((ROW()-5)/9)*9+4+COLUMN()-5)*8-(8-$A17),结果导入!$GN:$GU,8,0),""),IF($H$35="导入版",IF($A17&amp;":"&amp;IFERROR(VLOOKUP(216+(INT((ROW()-5)/9)*9+4+COLUMN()-5)*8-(8-$A17),结果导入!$GN:$GU,8,0),"")=$A17&amp;":","",$A17&amp;":"&amp;VLOOKUP(216+(INT((ROW()-5)/9)*9+4+COLUMN()-5)*8-(8-$A17),结果导入!$GN:$GU,8,0)))))))))))))))</f>
        <v/>
      </c>
      <c r="J17" s="52" t="str">
        <f ca="1">IF($U$3="","",IF($U$3="第一场",IF(OR($H$35="",$H$35="请选择版本"),"",IF($H$35="打印版",IFERROR(VLOOKUP(216+(INT((ROW()-5)/9)*9+4+COLUMN()-5)*8-(8-$A17),选手操作!$Q:$R,2,0),""),IF($H$35="导入版",IF($A17&amp;":"&amp;IFERROR(VLOOKUP(216+(INT((ROW()-5)/9)*9+4+COLUMN()-5)*8-(8-$A17),选手操作!$Q:$R,2,0),"")=$A17&amp;":","",$A17&amp;":"&amp;VLOOKUP(216+(INT((ROW()-5)/9)*9+4+COLUMN()-5)*8-(8-$A17),选手操作!$Q:$R,2,0))))),IF($U$3="第二场",IF(OR($H$35="",$H$35="请选择版本"),"",IF($H$35="打印版",IFERROR(VLOOKUP(216+(INT((ROW()-5)/9)*9+4+COLUMN()-5)*8-(8-$A17),结果导入!$N:$U,8,0),""),IF($H$35="导入版",IF($A17&amp;":"&amp;IFERROR(VLOOKUP(216+(INT((ROW()-5)/9)*9+4+COLUMN()-5)*8-(8-$A17),结果导入!$N:$U,8,0),"")=$A17&amp;":","",$A17&amp;":"&amp;VLOOKUP(216+(INT((ROW()-5)/9)*9+4+COLUMN()-5)*8-(8-$A17),结果导入!$N:$U,8,0))))),IF($U$3="第三场",IF(OR($H$35="",$H$35="请选择版本"),"",IF($H$35="打印版",IFERROR(VLOOKUP(216+(INT((ROW()-5)/9)*9+4+COLUMN()-5)*8-(8-$A17),结果导入!$AN:$AU,8,0),""),IF($H$35="导入版",IF($A17&amp;":"&amp;IFERROR(VLOOKUP(216+(INT((ROW()-5)/9)*9+4+COLUMN()-5)*8-(8-$A17),结果导入!$AN:$AU,8,0),"")=$A17&amp;":","",$A17&amp;":"&amp;VLOOKUP(216+(INT((ROW()-5)/9)*9+4+COLUMN()-5)*8-(8-$A17),结果导入!$AN:$AU,8,0))))),IF($U$3="第四场",IF(OR($H$35="",$H$35="请选择版本"),"",IF($H$35="打印版",IFERROR(VLOOKUP(216+(INT((ROW()-5)/9)*9+4+COLUMN()-5)*8-(8-$A17),结果导入!$BN:$BU,8,0),""),IF($H$35="导入版",IF($A17&amp;":"&amp;IFERROR(VLOOKUP(216+(INT((ROW()-5)/9)*9+4+COLUMN()-5)*8-(8-$A17),结果导入!$BN:$BU,8,0),"")=$A17&amp;":","",$A17&amp;":"&amp;VLOOKUP(216+(INT((ROW()-5)/9)*9+4+COLUMN()-5)*8-(8-$A17),结果导入!$BN:$BU,8,0))))),IF($U$3="第五场",IF(OR($H$35="",$H$35="请选择版本"),"",IF($H$35="打印版",IFERROR(VLOOKUP(216+(INT((ROW()-5)/9)*9+4+COLUMN()-5)*8-(8-$A17),结果导入!$CN:$CU,8,0),""),IF($H$35="导入版",IF($A17&amp;":"&amp;IFERROR(VLOOKUP(216+(INT((ROW()-5)/9)*9+4+COLUMN()-5)*8-(8-$A17),结果导入!$CN:$CU,8,0),"")=$A17&amp;":","",$A17&amp;":"&amp;VLOOKUP(216+(INT((ROW()-5)/9)*9+4+COLUMN()-5)*8-(8-$A17),结果导入!$CN:$CU,8,0))))),IF($U$3="第六场",IF(OR($H$35="",$H$35="请选择版本"),"",IF($H$35="打印版",IFERROR(VLOOKUP(216+(INT((ROW()-5)/9)*9+4+COLUMN()-5)*8-(8-$A17),结果导入!$DN:$DU,8,0),""),IF($H$35="导入版",IF($A17&amp;":"&amp;IFERROR(VLOOKUP(216+(INT((ROW()-5)/9)*9+4+COLUMN()-5)*8-(8-$A17),结果导入!$DN:$DU,8,0),"")=$A17&amp;":","",$A17&amp;":"&amp;VLOOKUP(216+(INT((ROW()-5)/9)*9+4+COLUMN()-5)*8-(8-$A17),结果导入!$DN:$DU,8,0))))),IF($U$3="第七场",IF(OR($H$35="",$H$35="请选择版本"),"",IF($H$35="打印版",IFERROR(VLOOKUP(216+(INT((ROW()-5)/9)*9+4+COLUMN()-5)*8-(8-$A17),结果导入!$EN:$EU,8,0),""),IF($H$35="导入版",IF($A17&amp;":"&amp;IFERROR(VLOOKUP(216+(INT((ROW()-5)/9)*9+4+COLUMN()-5)*8-(8-$A17),结果导入!$EN:$EU,8,0),"")=$A17&amp;":","",$A17&amp;":"&amp;VLOOKUP(216+(INT((ROW()-5)/9)*9+4+COLUMN()-5)*8-(8-$A17),结果导入!$EN:$EU,8,0))))),IF($U$3="第八场",IF(OR($H$35="",$H$35="请选择版本"),"",IF($H$35="打印版",IFERROR(VLOOKUP(216+(INT((ROW()-5)/9)*9+4+COLUMN()-5)*8-(8-$A17),结果导入!$FN:$FU,8,0),""),IF($H$35="导入版",IF($A17&amp;":"&amp;IFERROR(VLOOKUP(216+(INT((ROW()-5)/9)*9+4+COLUMN()-5)*8-(8-$A17),结果导入!$FN:$FU,8,0),"")=$A17&amp;":","",$A17&amp;":"&amp;VLOOKUP(216+(INT((ROW()-5)/9)*9+4+COLUMN()-5)*8-(8-$A17),结果导入!$FN:$FU,8,0))))),IF($U$3="第九场",IF(OR($H$35="",$H$35="请选择版本"),"",IF($H$35="打印版",IFERROR(VLOOKUP(216+(INT((ROW()-5)/9)*9+4+COLUMN()-5)*8-(8-$A17),结果导入!$GN:$GU,8,0),""),IF($H$35="导入版",IF($A17&amp;":"&amp;IFERROR(VLOOKUP(216+(INT((ROW()-5)/9)*9+4+COLUMN()-5)*8-(8-$A17),结果导入!$GN:$GU,8,0),"")=$A17&amp;":","",$A17&amp;":"&amp;VLOOKUP(216+(INT((ROW()-5)/9)*9+4+COLUMN()-5)*8-(8-$A17),结果导入!$GN:$GU,8,0)))))))))))))))</f>
        <v/>
      </c>
      <c r="K17" s="50">
        <v>3</v>
      </c>
      <c r="L17" s="50">
        <f t="shared" ref="L17:V17" si="13">IF(A17="","",A17)</f>
        <v>3</v>
      </c>
      <c r="M17" s="51" t="str">
        <f ca="1" t="shared" si="13"/>
        <v/>
      </c>
      <c r="N17" s="52" t="str">
        <f ca="1" t="shared" si="13"/>
        <v/>
      </c>
      <c r="O17" s="52" t="str">
        <f ca="1" t="shared" si="13"/>
        <v/>
      </c>
      <c r="P17" s="52" t="str">
        <f ca="1" t="shared" si="13"/>
        <v/>
      </c>
      <c r="Q17" s="52" t="str">
        <f ca="1" t="shared" si="13"/>
        <v/>
      </c>
      <c r="R17" s="52" t="str">
        <f ca="1" t="shared" si="13"/>
        <v/>
      </c>
      <c r="S17" s="52" t="str">
        <f ca="1" t="shared" si="13"/>
        <v/>
      </c>
      <c r="T17" s="52" t="str">
        <f ca="1" t="shared" si="13"/>
        <v/>
      </c>
      <c r="U17" s="52" t="str">
        <f ca="1" t="shared" si="13"/>
        <v/>
      </c>
      <c r="V17" s="50">
        <f t="shared" si="13"/>
        <v>3</v>
      </c>
    </row>
    <row r="18" s="40" customFormat="1" ht="15" spans="1:22">
      <c r="A18" s="50">
        <v>4</v>
      </c>
      <c r="B18" s="51" t="str">
        <f ca="1">IF($U$3="","",IF($U$3="第一场",IF(OR($H$35="",$H$35="请选择版本"),"",IF($H$35="打印版",IFERROR(VLOOKUP(216+(INT((ROW()-5)/9)*9+4+COLUMN()-5)*8-(8-$A18),选手操作!$Q:$R,2,0),""),IF($H$35="导入版",IF($A18&amp;":"&amp;IFERROR(VLOOKUP(216+(INT((ROW()-5)/9)*9+4+COLUMN()-5)*8-(8-$A18),选手操作!$Q:$R,2,0),"")=$A18&amp;":","",$A18&amp;":"&amp;VLOOKUP(216+(INT((ROW()-5)/9)*9+4+COLUMN()-5)*8-(8-$A18),选手操作!$Q:$R,2,0))))),IF($U$3="第二场",IF(OR($H$35="",$H$35="请选择版本"),"",IF($H$35="打印版",IFERROR(VLOOKUP(216+(INT((ROW()-5)/9)*9+4+COLUMN()-5)*8-(8-$A18),结果导入!$N:$U,8,0),""),IF($H$35="导入版",IF($A18&amp;":"&amp;IFERROR(VLOOKUP(216+(INT((ROW()-5)/9)*9+4+COLUMN()-5)*8-(8-$A18),结果导入!$N:$U,8,0),"")=$A18&amp;":","",$A18&amp;":"&amp;VLOOKUP(216+(INT((ROW()-5)/9)*9+4+COLUMN()-5)*8-(8-$A18),结果导入!$N:$U,8,0))))),IF($U$3="第三场",IF(OR($H$35="",$H$35="请选择版本"),"",IF($H$35="打印版",IFERROR(VLOOKUP(216+(INT((ROW()-5)/9)*9+4+COLUMN()-5)*8-(8-$A18),结果导入!$AN:$AU,8,0),""),IF($H$35="导入版",IF($A18&amp;":"&amp;IFERROR(VLOOKUP(216+(INT((ROW()-5)/9)*9+4+COLUMN()-5)*8-(8-$A18),结果导入!$AN:$AU,8,0),"")=$A18&amp;":","",$A18&amp;":"&amp;VLOOKUP(216+(INT((ROW()-5)/9)*9+4+COLUMN()-5)*8-(8-$A18),结果导入!$AN:$AU,8,0))))),IF($U$3="第四场",IF(OR($H$35="",$H$35="请选择版本"),"",IF($H$35="打印版",IFERROR(VLOOKUP(216+(INT((ROW()-5)/9)*9+4+COLUMN()-5)*8-(8-$A18),结果导入!$BN:$BU,8,0),""),IF($H$35="导入版",IF($A18&amp;":"&amp;IFERROR(VLOOKUP(216+(INT((ROW()-5)/9)*9+4+COLUMN()-5)*8-(8-$A18),结果导入!$BN:$BU,8,0),"")=$A18&amp;":","",$A18&amp;":"&amp;VLOOKUP(216+(INT((ROW()-5)/9)*9+4+COLUMN()-5)*8-(8-$A18),结果导入!$BN:$BU,8,0))))),IF($U$3="第五场",IF(OR($H$35="",$H$35="请选择版本"),"",IF($H$35="打印版",IFERROR(VLOOKUP(216+(INT((ROW()-5)/9)*9+4+COLUMN()-5)*8-(8-$A18),结果导入!$CN:$CU,8,0),""),IF($H$35="导入版",IF($A18&amp;":"&amp;IFERROR(VLOOKUP(216+(INT((ROW()-5)/9)*9+4+COLUMN()-5)*8-(8-$A18),结果导入!$CN:$CU,8,0),"")=$A18&amp;":","",$A18&amp;":"&amp;VLOOKUP(216+(INT((ROW()-5)/9)*9+4+COLUMN()-5)*8-(8-$A18),结果导入!$CN:$CU,8,0))))),IF($U$3="第六场",IF(OR($H$35="",$H$35="请选择版本"),"",IF($H$35="打印版",IFERROR(VLOOKUP(216+(INT((ROW()-5)/9)*9+4+COLUMN()-5)*8-(8-$A18),结果导入!$DN:$DU,8,0),""),IF($H$35="导入版",IF($A18&amp;":"&amp;IFERROR(VLOOKUP(216+(INT((ROW()-5)/9)*9+4+COLUMN()-5)*8-(8-$A18),结果导入!$DN:$DU,8,0),"")=$A18&amp;":","",$A18&amp;":"&amp;VLOOKUP(216+(INT((ROW()-5)/9)*9+4+COLUMN()-5)*8-(8-$A18),结果导入!$DN:$DU,8,0))))),IF($U$3="第七场",IF(OR($H$35="",$H$35="请选择版本"),"",IF($H$35="打印版",IFERROR(VLOOKUP(216+(INT((ROW()-5)/9)*9+4+COLUMN()-5)*8-(8-$A18),结果导入!$EN:$EU,8,0),""),IF($H$35="导入版",IF($A18&amp;":"&amp;IFERROR(VLOOKUP(216+(INT((ROW()-5)/9)*9+4+COLUMN()-5)*8-(8-$A18),结果导入!$EN:$EU,8,0),"")=$A18&amp;":","",$A18&amp;":"&amp;VLOOKUP(216+(INT((ROW()-5)/9)*9+4+COLUMN()-5)*8-(8-$A18),结果导入!$EN:$EU,8,0))))),IF($U$3="第八场",IF(OR($H$35="",$H$35="请选择版本"),"",IF($H$35="打印版",IFERROR(VLOOKUP(216+(INT((ROW()-5)/9)*9+4+COLUMN()-5)*8-(8-$A18),结果导入!$FN:$FU,8,0),""),IF($H$35="导入版",IF($A18&amp;":"&amp;IFERROR(VLOOKUP(216+(INT((ROW()-5)/9)*9+4+COLUMN()-5)*8-(8-$A18),结果导入!$FN:$FU,8,0),"")=$A18&amp;":","",$A18&amp;":"&amp;VLOOKUP(216+(INT((ROW()-5)/9)*9+4+COLUMN()-5)*8-(8-$A18),结果导入!$FN:$FU,8,0))))),IF($U$3="第九场",IF(OR($H$35="",$H$35="请选择版本"),"",IF($H$35="打印版",IFERROR(VLOOKUP(216+(INT((ROW()-5)/9)*9+4+COLUMN()-5)*8-(8-$A18),结果导入!$GN:$GU,8,0),""),IF($H$35="导入版",IF($A18&amp;":"&amp;IFERROR(VLOOKUP(216+(INT((ROW()-5)/9)*9+4+COLUMN()-5)*8-(8-$A18),结果导入!$GN:$GU,8,0),"")=$A18&amp;":","",$A18&amp;":"&amp;VLOOKUP(216+(INT((ROW()-5)/9)*9+4+COLUMN()-5)*8-(8-$A18),结果导入!$GN:$GU,8,0)))))))))))))))</f>
        <v/>
      </c>
      <c r="C18" s="52" t="str">
        <f ca="1">IF($U$3="","",IF($U$3="第一场",IF(OR($H$35="",$H$35="请选择版本"),"",IF($H$35="打印版",IFERROR(VLOOKUP(216+(INT((ROW()-5)/9)*9+4+COLUMN()-5)*8-(8-$A18),选手操作!$Q:$R,2,0),""),IF($H$35="导入版",IF($A18&amp;":"&amp;IFERROR(VLOOKUP(216+(INT((ROW()-5)/9)*9+4+COLUMN()-5)*8-(8-$A18),选手操作!$Q:$R,2,0),"")=$A18&amp;":","",$A18&amp;":"&amp;VLOOKUP(216+(INT((ROW()-5)/9)*9+4+COLUMN()-5)*8-(8-$A18),选手操作!$Q:$R,2,0))))),IF($U$3="第二场",IF(OR($H$35="",$H$35="请选择版本"),"",IF($H$35="打印版",IFERROR(VLOOKUP(216+(INT((ROW()-5)/9)*9+4+COLUMN()-5)*8-(8-$A18),结果导入!$N:$U,8,0),""),IF($H$35="导入版",IF($A18&amp;":"&amp;IFERROR(VLOOKUP(216+(INT((ROW()-5)/9)*9+4+COLUMN()-5)*8-(8-$A18),结果导入!$N:$U,8,0),"")=$A18&amp;":","",$A18&amp;":"&amp;VLOOKUP(216+(INT((ROW()-5)/9)*9+4+COLUMN()-5)*8-(8-$A18),结果导入!$N:$U,8,0))))),IF($U$3="第三场",IF(OR($H$35="",$H$35="请选择版本"),"",IF($H$35="打印版",IFERROR(VLOOKUP(216+(INT((ROW()-5)/9)*9+4+COLUMN()-5)*8-(8-$A18),结果导入!$AN:$AU,8,0),""),IF($H$35="导入版",IF($A18&amp;":"&amp;IFERROR(VLOOKUP(216+(INT((ROW()-5)/9)*9+4+COLUMN()-5)*8-(8-$A18),结果导入!$AN:$AU,8,0),"")=$A18&amp;":","",$A18&amp;":"&amp;VLOOKUP(216+(INT((ROW()-5)/9)*9+4+COLUMN()-5)*8-(8-$A18),结果导入!$AN:$AU,8,0))))),IF($U$3="第四场",IF(OR($H$35="",$H$35="请选择版本"),"",IF($H$35="打印版",IFERROR(VLOOKUP(216+(INT((ROW()-5)/9)*9+4+COLUMN()-5)*8-(8-$A18),结果导入!$BN:$BU,8,0),""),IF($H$35="导入版",IF($A18&amp;":"&amp;IFERROR(VLOOKUP(216+(INT((ROW()-5)/9)*9+4+COLUMN()-5)*8-(8-$A18),结果导入!$BN:$BU,8,0),"")=$A18&amp;":","",$A18&amp;":"&amp;VLOOKUP(216+(INT((ROW()-5)/9)*9+4+COLUMN()-5)*8-(8-$A18),结果导入!$BN:$BU,8,0))))),IF($U$3="第五场",IF(OR($H$35="",$H$35="请选择版本"),"",IF($H$35="打印版",IFERROR(VLOOKUP(216+(INT((ROW()-5)/9)*9+4+COLUMN()-5)*8-(8-$A18),结果导入!$CN:$CU,8,0),""),IF($H$35="导入版",IF($A18&amp;":"&amp;IFERROR(VLOOKUP(216+(INT((ROW()-5)/9)*9+4+COLUMN()-5)*8-(8-$A18),结果导入!$CN:$CU,8,0),"")=$A18&amp;":","",$A18&amp;":"&amp;VLOOKUP(216+(INT((ROW()-5)/9)*9+4+COLUMN()-5)*8-(8-$A18),结果导入!$CN:$CU,8,0))))),IF($U$3="第六场",IF(OR($H$35="",$H$35="请选择版本"),"",IF($H$35="打印版",IFERROR(VLOOKUP(216+(INT((ROW()-5)/9)*9+4+COLUMN()-5)*8-(8-$A18),结果导入!$DN:$DU,8,0),""),IF($H$35="导入版",IF($A18&amp;":"&amp;IFERROR(VLOOKUP(216+(INT((ROW()-5)/9)*9+4+COLUMN()-5)*8-(8-$A18),结果导入!$DN:$DU,8,0),"")=$A18&amp;":","",$A18&amp;":"&amp;VLOOKUP(216+(INT((ROW()-5)/9)*9+4+COLUMN()-5)*8-(8-$A18),结果导入!$DN:$DU,8,0))))),IF($U$3="第七场",IF(OR($H$35="",$H$35="请选择版本"),"",IF($H$35="打印版",IFERROR(VLOOKUP(216+(INT((ROW()-5)/9)*9+4+COLUMN()-5)*8-(8-$A18),结果导入!$EN:$EU,8,0),""),IF($H$35="导入版",IF($A18&amp;":"&amp;IFERROR(VLOOKUP(216+(INT((ROW()-5)/9)*9+4+COLUMN()-5)*8-(8-$A18),结果导入!$EN:$EU,8,0),"")=$A18&amp;":","",$A18&amp;":"&amp;VLOOKUP(216+(INT((ROW()-5)/9)*9+4+COLUMN()-5)*8-(8-$A18),结果导入!$EN:$EU,8,0))))),IF($U$3="第八场",IF(OR($H$35="",$H$35="请选择版本"),"",IF($H$35="打印版",IFERROR(VLOOKUP(216+(INT((ROW()-5)/9)*9+4+COLUMN()-5)*8-(8-$A18),结果导入!$FN:$FU,8,0),""),IF($H$35="导入版",IF($A18&amp;":"&amp;IFERROR(VLOOKUP(216+(INT((ROW()-5)/9)*9+4+COLUMN()-5)*8-(8-$A18),结果导入!$FN:$FU,8,0),"")=$A18&amp;":","",$A18&amp;":"&amp;VLOOKUP(216+(INT((ROW()-5)/9)*9+4+COLUMN()-5)*8-(8-$A18),结果导入!$FN:$FU,8,0))))),IF($U$3="第九场",IF(OR($H$35="",$H$35="请选择版本"),"",IF($H$35="打印版",IFERROR(VLOOKUP(216+(INT((ROW()-5)/9)*9+4+COLUMN()-5)*8-(8-$A18),结果导入!$GN:$GU,8,0),""),IF($H$35="导入版",IF($A18&amp;":"&amp;IFERROR(VLOOKUP(216+(INT((ROW()-5)/9)*9+4+COLUMN()-5)*8-(8-$A18),结果导入!$GN:$GU,8,0),"")=$A18&amp;":","",$A18&amp;":"&amp;VLOOKUP(216+(INT((ROW()-5)/9)*9+4+COLUMN()-5)*8-(8-$A18),结果导入!$GN:$GU,8,0)))))))))))))))</f>
        <v/>
      </c>
      <c r="D18" s="52" t="str">
        <f ca="1">IF($U$3="","",IF($U$3="第一场",IF(OR($H$35="",$H$35="请选择版本"),"",IF($H$35="打印版",IFERROR(VLOOKUP(216+(INT((ROW()-5)/9)*9+4+COLUMN()-5)*8-(8-$A18),选手操作!$Q:$R,2,0),""),IF($H$35="导入版",IF($A18&amp;":"&amp;IFERROR(VLOOKUP(216+(INT((ROW()-5)/9)*9+4+COLUMN()-5)*8-(8-$A18),选手操作!$Q:$R,2,0),"")=$A18&amp;":","",$A18&amp;":"&amp;VLOOKUP(216+(INT((ROW()-5)/9)*9+4+COLUMN()-5)*8-(8-$A18),选手操作!$Q:$R,2,0))))),IF($U$3="第二场",IF(OR($H$35="",$H$35="请选择版本"),"",IF($H$35="打印版",IFERROR(VLOOKUP(216+(INT((ROW()-5)/9)*9+4+COLUMN()-5)*8-(8-$A18),结果导入!$N:$U,8,0),""),IF($H$35="导入版",IF($A18&amp;":"&amp;IFERROR(VLOOKUP(216+(INT((ROW()-5)/9)*9+4+COLUMN()-5)*8-(8-$A18),结果导入!$N:$U,8,0),"")=$A18&amp;":","",$A18&amp;":"&amp;VLOOKUP(216+(INT((ROW()-5)/9)*9+4+COLUMN()-5)*8-(8-$A18),结果导入!$N:$U,8,0))))),IF($U$3="第三场",IF(OR($H$35="",$H$35="请选择版本"),"",IF($H$35="打印版",IFERROR(VLOOKUP(216+(INT((ROW()-5)/9)*9+4+COLUMN()-5)*8-(8-$A18),结果导入!$AN:$AU,8,0),""),IF($H$35="导入版",IF($A18&amp;":"&amp;IFERROR(VLOOKUP(216+(INT((ROW()-5)/9)*9+4+COLUMN()-5)*8-(8-$A18),结果导入!$AN:$AU,8,0),"")=$A18&amp;":","",$A18&amp;":"&amp;VLOOKUP(216+(INT((ROW()-5)/9)*9+4+COLUMN()-5)*8-(8-$A18),结果导入!$AN:$AU,8,0))))),IF($U$3="第四场",IF(OR($H$35="",$H$35="请选择版本"),"",IF($H$35="打印版",IFERROR(VLOOKUP(216+(INT((ROW()-5)/9)*9+4+COLUMN()-5)*8-(8-$A18),结果导入!$BN:$BU,8,0),""),IF($H$35="导入版",IF($A18&amp;":"&amp;IFERROR(VLOOKUP(216+(INT((ROW()-5)/9)*9+4+COLUMN()-5)*8-(8-$A18),结果导入!$BN:$BU,8,0),"")=$A18&amp;":","",$A18&amp;":"&amp;VLOOKUP(216+(INT((ROW()-5)/9)*9+4+COLUMN()-5)*8-(8-$A18),结果导入!$BN:$BU,8,0))))),IF($U$3="第五场",IF(OR($H$35="",$H$35="请选择版本"),"",IF($H$35="打印版",IFERROR(VLOOKUP(216+(INT((ROW()-5)/9)*9+4+COLUMN()-5)*8-(8-$A18),结果导入!$CN:$CU,8,0),""),IF($H$35="导入版",IF($A18&amp;":"&amp;IFERROR(VLOOKUP(216+(INT((ROW()-5)/9)*9+4+COLUMN()-5)*8-(8-$A18),结果导入!$CN:$CU,8,0),"")=$A18&amp;":","",$A18&amp;":"&amp;VLOOKUP(216+(INT((ROW()-5)/9)*9+4+COLUMN()-5)*8-(8-$A18),结果导入!$CN:$CU,8,0))))),IF($U$3="第六场",IF(OR($H$35="",$H$35="请选择版本"),"",IF($H$35="打印版",IFERROR(VLOOKUP(216+(INT((ROW()-5)/9)*9+4+COLUMN()-5)*8-(8-$A18),结果导入!$DN:$DU,8,0),""),IF($H$35="导入版",IF($A18&amp;":"&amp;IFERROR(VLOOKUP(216+(INT((ROW()-5)/9)*9+4+COLUMN()-5)*8-(8-$A18),结果导入!$DN:$DU,8,0),"")=$A18&amp;":","",$A18&amp;":"&amp;VLOOKUP(216+(INT((ROW()-5)/9)*9+4+COLUMN()-5)*8-(8-$A18),结果导入!$DN:$DU,8,0))))),IF($U$3="第七场",IF(OR($H$35="",$H$35="请选择版本"),"",IF($H$35="打印版",IFERROR(VLOOKUP(216+(INT((ROW()-5)/9)*9+4+COLUMN()-5)*8-(8-$A18),结果导入!$EN:$EU,8,0),""),IF($H$35="导入版",IF($A18&amp;":"&amp;IFERROR(VLOOKUP(216+(INT((ROW()-5)/9)*9+4+COLUMN()-5)*8-(8-$A18),结果导入!$EN:$EU,8,0),"")=$A18&amp;":","",$A18&amp;":"&amp;VLOOKUP(216+(INT((ROW()-5)/9)*9+4+COLUMN()-5)*8-(8-$A18),结果导入!$EN:$EU,8,0))))),IF($U$3="第八场",IF(OR($H$35="",$H$35="请选择版本"),"",IF($H$35="打印版",IFERROR(VLOOKUP(216+(INT((ROW()-5)/9)*9+4+COLUMN()-5)*8-(8-$A18),结果导入!$FN:$FU,8,0),""),IF($H$35="导入版",IF($A18&amp;":"&amp;IFERROR(VLOOKUP(216+(INT((ROW()-5)/9)*9+4+COLUMN()-5)*8-(8-$A18),结果导入!$FN:$FU,8,0),"")=$A18&amp;":","",$A18&amp;":"&amp;VLOOKUP(216+(INT((ROW()-5)/9)*9+4+COLUMN()-5)*8-(8-$A18),结果导入!$FN:$FU,8,0))))),IF($U$3="第九场",IF(OR($H$35="",$H$35="请选择版本"),"",IF($H$35="打印版",IFERROR(VLOOKUP(216+(INT((ROW()-5)/9)*9+4+COLUMN()-5)*8-(8-$A18),结果导入!$GN:$GU,8,0),""),IF($H$35="导入版",IF($A18&amp;":"&amp;IFERROR(VLOOKUP(216+(INT((ROW()-5)/9)*9+4+COLUMN()-5)*8-(8-$A18),结果导入!$GN:$GU,8,0),"")=$A18&amp;":","",$A18&amp;":"&amp;VLOOKUP(216+(INT((ROW()-5)/9)*9+4+COLUMN()-5)*8-(8-$A18),结果导入!$GN:$GU,8,0)))))))))))))))</f>
        <v/>
      </c>
      <c r="E18" s="52" t="str">
        <f ca="1">IF($U$3="","",IF($U$3="第一场",IF(OR($H$35="",$H$35="请选择版本"),"",IF($H$35="打印版",IFERROR(VLOOKUP(216+(INT((ROW()-5)/9)*9+4+COLUMN()-5)*8-(8-$A18),选手操作!$Q:$R,2,0),""),IF($H$35="导入版",IF($A18&amp;":"&amp;IFERROR(VLOOKUP(216+(INT((ROW()-5)/9)*9+4+COLUMN()-5)*8-(8-$A18),选手操作!$Q:$R,2,0),"")=$A18&amp;":","",$A18&amp;":"&amp;VLOOKUP(216+(INT((ROW()-5)/9)*9+4+COLUMN()-5)*8-(8-$A18),选手操作!$Q:$R,2,0))))),IF($U$3="第二场",IF(OR($H$35="",$H$35="请选择版本"),"",IF($H$35="打印版",IFERROR(VLOOKUP(216+(INT((ROW()-5)/9)*9+4+COLUMN()-5)*8-(8-$A18),结果导入!$N:$U,8,0),""),IF($H$35="导入版",IF($A18&amp;":"&amp;IFERROR(VLOOKUP(216+(INT((ROW()-5)/9)*9+4+COLUMN()-5)*8-(8-$A18),结果导入!$N:$U,8,0),"")=$A18&amp;":","",$A18&amp;":"&amp;VLOOKUP(216+(INT((ROW()-5)/9)*9+4+COLUMN()-5)*8-(8-$A18),结果导入!$N:$U,8,0))))),IF($U$3="第三场",IF(OR($H$35="",$H$35="请选择版本"),"",IF($H$35="打印版",IFERROR(VLOOKUP(216+(INT((ROW()-5)/9)*9+4+COLUMN()-5)*8-(8-$A18),结果导入!$AN:$AU,8,0),""),IF($H$35="导入版",IF($A18&amp;":"&amp;IFERROR(VLOOKUP(216+(INT((ROW()-5)/9)*9+4+COLUMN()-5)*8-(8-$A18),结果导入!$AN:$AU,8,0),"")=$A18&amp;":","",$A18&amp;":"&amp;VLOOKUP(216+(INT((ROW()-5)/9)*9+4+COLUMN()-5)*8-(8-$A18),结果导入!$AN:$AU,8,0))))),IF($U$3="第四场",IF(OR($H$35="",$H$35="请选择版本"),"",IF($H$35="打印版",IFERROR(VLOOKUP(216+(INT((ROW()-5)/9)*9+4+COLUMN()-5)*8-(8-$A18),结果导入!$BN:$BU,8,0),""),IF($H$35="导入版",IF($A18&amp;":"&amp;IFERROR(VLOOKUP(216+(INT((ROW()-5)/9)*9+4+COLUMN()-5)*8-(8-$A18),结果导入!$BN:$BU,8,0),"")=$A18&amp;":","",$A18&amp;":"&amp;VLOOKUP(216+(INT((ROW()-5)/9)*9+4+COLUMN()-5)*8-(8-$A18),结果导入!$BN:$BU,8,0))))),IF($U$3="第五场",IF(OR($H$35="",$H$35="请选择版本"),"",IF($H$35="打印版",IFERROR(VLOOKUP(216+(INT((ROW()-5)/9)*9+4+COLUMN()-5)*8-(8-$A18),结果导入!$CN:$CU,8,0),""),IF($H$35="导入版",IF($A18&amp;":"&amp;IFERROR(VLOOKUP(216+(INT((ROW()-5)/9)*9+4+COLUMN()-5)*8-(8-$A18),结果导入!$CN:$CU,8,0),"")=$A18&amp;":","",$A18&amp;":"&amp;VLOOKUP(216+(INT((ROW()-5)/9)*9+4+COLUMN()-5)*8-(8-$A18),结果导入!$CN:$CU,8,0))))),IF($U$3="第六场",IF(OR($H$35="",$H$35="请选择版本"),"",IF($H$35="打印版",IFERROR(VLOOKUP(216+(INT((ROW()-5)/9)*9+4+COLUMN()-5)*8-(8-$A18),结果导入!$DN:$DU,8,0),""),IF($H$35="导入版",IF($A18&amp;":"&amp;IFERROR(VLOOKUP(216+(INT((ROW()-5)/9)*9+4+COLUMN()-5)*8-(8-$A18),结果导入!$DN:$DU,8,0),"")=$A18&amp;":","",$A18&amp;":"&amp;VLOOKUP(216+(INT((ROW()-5)/9)*9+4+COLUMN()-5)*8-(8-$A18),结果导入!$DN:$DU,8,0))))),IF($U$3="第七场",IF(OR($H$35="",$H$35="请选择版本"),"",IF($H$35="打印版",IFERROR(VLOOKUP(216+(INT((ROW()-5)/9)*9+4+COLUMN()-5)*8-(8-$A18),结果导入!$EN:$EU,8,0),""),IF($H$35="导入版",IF($A18&amp;":"&amp;IFERROR(VLOOKUP(216+(INT((ROW()-5)/9)*9+4+COLUMN()-5)*8-(8-$A18),结果导入!$EN:$EU,8,0),"")=$A18&amp;":","",$A18&amp;":"&amp;VLOOKUP(216+(INT((ROW()-5)/9)*9+4+COLUMN()-5)*8-(8-$A18),结果导入!$EN:$EU,8,0))))),IF($U$3="第八场",IF(OR($H$35="",$H$35="请选择版本"),"",IF($H$35="打印版",IFERROR(VLOOKUP(216+(INT((ROW()-5)/9)*9+4+COLUMN()-5)*8-(8-$A18),结果导入!$FN:$FU,8,0),""),IF($H$35="导入版",IF($A18&amp;":"&amp;IFERROR(VLOOKUP(216+(INT((ROW()-5)/9)*9+4+COLUMN()-5)*8-(8-$A18),结果导入!$FN:$FU,8,0),"")=$A18&amp;":","",$A18&amp;":"&amp;VLOOKUP(216+(INT((ROW()-5)/9)*9+4+COLUMN()-5)*8-(8-$A18),结果导入!$FN:$FU,8,0))))),IF($U$3="第九场",IF(OR($H$35="",$H$35="请选择版本"),"",IF($H$35="打印版",IFERROR(VLOOKUP(216+(INT((ROW()-5)/9)*9+4+COLUMN()-5)*8-(8-$A18),结果导入!$GN:$GU,8,0),""),IF($H$35="导入版",IF($A18&amp;":"&amp;IFERROR(VLOOKUP(216+(INT((ROW()-5)/9)*9+4+COLUMN()-5)*8-(8-$A18),结果导入!$GN:$GU,8,0),"")=$A18&amp;":","",$A18&amp;":"&amp;VLOOKUP(216+(INT((ROW()-5)/9)*9+4+COLUMN()-5)*8-(8-$A18),结果导入!$GN:$GU,8,0)))))))))))))))</f>
        <v/>
      </c>
      <c r="F18" s="52" t="str">
        <f ca="1">IF($U$3="","",IF($U$3="第一场",IF(OR($H$35="",$H$35="请选择版本"),"",IF($H$35="打印版",IFERROR(VLOOKUP(216+(INT((ROW()-5)/9)*9+4+COLUMN()-5)*8-(8-$A18),选手操作!$Q:$R,2,0),""),IF($H$35="导入版",IF($A18&amp;":"&amp;IFERROR(VLOOKUP(216+(INT((ROW()-5)/9)*9+4+COLUMN()-5)*8-(8-$A18),选手操作!$Q:$R,2,0),"")=$A18&amp;":","",$A18&amp;":"&amp;VLOOKUP(216+(INT((ROW()-5)/9)*9+4+COLUMN()-5)*8-(8-$A18),选手操作!$Q:$R,2,0))))),IF($U$3="第二场",IF(OR($H$35="",$H$35="请选择版本"),"",IF($H$35="打印版",IFERROR(VLOOKUP(216+(INT((ROW()-5)/9)*9+4+COLUMN()-5)*8-(8-$A18),结果导入!$N:$U,8,0),""),IF($H$35="导入版",IF($A18&amp;":"&amp;IFERROR(VLOOKUP(216+(INT((ROW()-5)/9)*9+4+COLUMN()-5)*8-(8-$A18),结果导入!$N:$U,8,0),"")=$A18&amp;":","",$A18&amp;":"&amp;VLOOKUP(216+(INT((ROW()-5)/9)*9+4+COLUMN()-5)*8-(8-$A18),结果导入!$N:$U,8,0))))),IF($U$3="第三场",IF(OR($H$35="",$H$35="请选择版本"),"",IF($H$35="打印版",IFERROR(VLOOKUP(216+(INT((ROW()-5)/9)*9+4+COLUMN()-5)*8-(8-$A18),结果导入!$AN:$AU,8,0),""),IF($H$35="导入版",IF($A18&amp;":"&amp;IFERROR(VLOOKUP(216+(INT((ROW()-5)/9)*9+4+COLUMN()-5)*8-(8-$A18),结果导入!$AN:$AU,8,0),"")=$A18&amp;":","",$A18&amp;":"&amp;VLOOKUP(216+(INT((ROW()-5)/9)*9+4+COLUMN()-5)*8-(8-$A18),结果导入!$AN:$AU,8,0))))),IF($U$3="第四场",IF(OR($H$35="",$H$35="请选择版本"),"",IF($H$35="打印版",IFERROR(VLOOKUP(216+(INT((ROW()-5)/9)*9+4+COLUMN()-5)*8-(8-$A18),结果导入!$BN:$BU,8,0),""),IF($H$35="导入版",IF($A18&amp;":"&amp;IFERROR(VLOOKUP(216+(INT((ROW()-5)/9)*9+4+COLUMN()-5)*8-(8-$A18),结果导入!$BN:$BU,8,0),"")=$A18&amp;":","",$A18&amp;":"&amp;VLOOKUP(216+(INT((ROW()-5)/9)*9+4+COLUMN()-5)*8-(8-$A18),结果导入!$BN:$BU,8,0))))),IF($U$3="第五场",IF(OR($H$35="",$H$35="请选择版本"),"",IF($H$35="打印版",IFERROR(VLOOKUP(216+(INT((ROW()-5)/9)*9+4+COLUMN()-5)*8-(8-$A18),结果导入!$CN:$CU,8,0),""),IF($H$35="导入版",IF($A18&amp;":"&amp;IFERROR(VLOOKUP(216+(INT((ROW()-5)/9)*9+4+COLUMN()-5)*8-(8-$A18),结果导入!$CN:$CU,8,0),"")=$A18&amp;":","",$A18&amp;":"&amp;VLOOKUP(216+(INT((ROW()-5)/9)*9+4+COLUMN()-5)*8-(8-$A18),结果导入!$CN:$CU,8,0))))),IF($U$3="第六场",IF(OR($H$35="",$H$35="请选择版本"),"",IF($H$35="打印版",IFERROR(VLOOKUP(216+(INT((ROW()-5)/9)*9+4+COLUMN()-5)*8-(8-$A18),结果导入!$DN:$DU,8,0),""),IF($H$35="导入版",IF($A18&amp;":"&amp;IFERROR(VLOOKUP(216+(INT((ROW()-5)/9)*9+4+COLUMN()-5)*8-(8-$A18),结果导入!$DN:$DU,8,0),"")=$A18&amp;":","",$A18&amp;":"&amp;VLOOKUP(216+(INT((ROW()-5)/9)*9+4+COLUMN()-5)*8-(8-$A18),结果导入!$DN:$DU,8,0))))),IF($U$3="第七场",IF(OR($H$35="",$H$35="请选择版本"),"",IF($H$35="打印版",IFERROR(VLOOKUP(216+(INT((ROW()-5)/9)*9+4+COLUMN()-5)*8-(8-$A18),结果导入!$EN:$EU,8,0),""),IF($H$35="导入版",IF($A18&amp;":"&amp;IFERROR(VLOOKUP(216+(INT((ROW()-5)/9)*9+4+COLUMN()-5)*8-(8-$A18),结果导入!$EN:$EU,8,0),"")=$A18&amp;":","",$A18&amp;":"&amp;VLOOKUP(216+(INT((ROW()-5)/9)*9+4+COLUMN()-5)*8-(8-$A18),结果导入!$EN:$EU,8,0))))),IF($U$3="第八场",IF(OR($H$35="",$H$35="请选择版本"),"",IF($H$35="打印版",IFERROR(VLOOKUP(216+(INT((ROW()-5)/9)*9+4+COLUMN()-5)*8-(8-$A18),结果导入!$FN:$FU,8,0),""),IF($H$35="导入版",IF($A18&amp;":"&amp;IFERROR(VLOOKUP(216+(INT((ROW()-5)/9)*9+4+COLUMN()-5)*8-(8-$A18),结果导入!$FN:$FU,8,0),"")=$A18&amp;":","",$A18&amp;":"&amp;VLOOKUP(216+(INT((ROW()-5)/9)*9+4+COLUMN()-5)*8-(8-$A18),结果导入!$FN:$FU,8,0))))),IF($U$3="第九场",IF(OR($H$35="",$H$35="请选择版本"),"",IF($H$35="打印版",IFERROR(VLOOKUP(216+(INT((ROW()-5)/9)*9+4+COLUMN()-5)*8-(8-$A18),结果导入!$GN:$GU,8,0),""),IF($H$35="导入版",IF($A18&amp;":"&amp;IFERROR(VLOOKUP(216+(INT((ROW()-5)/9)*9+4+COLUMN()-5)*8-(8-$A18),结果导入!$GN:$GU,8,0),"")=$A18&amp;":","",$A18&amp;":"&amp;VLOOKUP(216+(INT((ROW()-5)/9)*9+4+COLUMN()-5)*8-(8-$A18),结果导入!$GN:$GU,8,0)))))))))))))))</f>
        <v/>
      </c>
      <c r="G18" s="52" t="str">
        <f ca="1">IF($U$3="","",IF($U$3="第一场",IF(OR($H$35="",$H$35="请选择版本"),"",IF($H$35="打印版",IFERROR(VLOOKUP(216+(INT((ROW()-5)/9)*9+4+COLUMN()-5)*8-(8-$A18),选手操作!$Q:$R,2,0),""),IF($H$35="导入版",IF($A18&amp;":"&amp;IFERROR(VLOOKUP(216+(INT((ROW()-5)/9)*9+4+COLUMN()-5)*8-(8-$A18),选手操作!$Q:$R,2,0),"")=$A18&amp;":","",$A18&amp;":"&amp;VLOOKUP(216+(INT((ROW()-5)/9)*9+4+COLUMN()-5)*8-(8-$A18),选手操作!$Q:$R,2,0))))),IF($U$3="第二场",IF(OR($H$35="",$H$35="请选择版本"),"",IF($H$35="打印版",IFERROR(VLOOKUP(216+(INT((ROW()-5)/9)*9+4+COLUMN()-5)*8-(8-$A18),结果导入!$N:$U,8,0),""),IF($H$35="导入版",IF($A18&amp;":"&amp;IFERROR(VLOOKUP(216+(INT((ROW()-5)/9)*9+4+COLUMN()-5)*8-(8-$A18),结果导入!$N:$U,8,0),"")=$A18&amp;":","",$A18&amp;":"&amp;VLOOKUP(216+(INT((ROW()-5)/9)*9+4+COLUMN()-5)*8-(8-$A18),结果导入!$N:$U,8,0))))),IF($U$3="第三场",IF(OR($H$35="",$H$35="请选择版本"),"",IF($H$35="打印版",IFERROR(VLOOKUP(216+(INT((ROW()-5)/9)*9+4+COLUMN()-5)*8-(8-$A18),结果导入!$AN:$AU,8,0),""),IF($H$35="导入版",IF($A18&amp;":"&amp;IFERROR(VLOOKUP(216+(INT((ROW()-5)/9)*9+4+COLUMN()-5)*8-(8-$A18),结果导入!$AN:$AU,8,0),"")=$A18&amp;":","",$A18&amp;":"&amp;VLOOKUP(216+(INT((ROW()-5)/9)*9+4+COLUMN()-5)*8-(8-$A18),结果导入!$AN:$AU,8,0))))),IF($U$3="第四场",IF(OR($H$35="",$H$35="请选择版本"),"",IF($H$35="打印版",IFERROR(VLOOKUP(216+(INT((ROW()-5)/9)*9+4+COLUMN()-5)*8-(8-$A18),结果导入!$BN:$BU,8,0),""),IF($H$35="导入版",IF($A18&amp;":"&amp;IFERROR(VLOOKUP(216+(INT((ROW()-5)/9)*9+4+COLUMN()-5)*8-(8-$A18),结果导入!$BN:$BU,8,0),"")=$A18&amp;":","",$A18&amp;":"&amp;VLOOKUP(216+(INT((ROW()-5)/9)*9+4+COLUMN()-5)*8-(8-$A18),结果导入!$BN:$BU,8,0))))),IF($U$3="第五场",IF(OR($H$35="",$H$35="请选择版本"),"",IF($H$35="打印版",IFERROR(VLOOKUP(216+(INT((ROW()-5)/9)*9+4+COLUMN()-5)*8-(8-$A18),结果导入!$CN:$CU,8,0),""),IF($H$35="导入版",IF($A18&amp;":"&amp;IFERROR(VLOOKUP(216+(INT((ROW()-5)/9)*9+4+COLUMN()-5)*8-(8-$A18),结果导入!$CN:$CU,8,0),"")=$A18&amp;":","",$A18&amp;":"&amp;VLOOKUP(216+(INT((ROW()-5)/9)*9+4+COLUMN()-5)*8-(8-$A18),结果导入!$CN:$CU,8,0))))),IF($U$3="第六场",IF(OR($H$35="",$H$35="请选择版本"),"",IF($H$35="打印版",IFERROR(VLOOKUP(216+(INT((ROW()-5)/9)*9+4+COLUMN()-5)*8-(8-$A18),结果导入!$DN:$DU,8,0),""),IF($H$35="导入版",IF($A18&amp;":"&amp;IFERROR(VLOOKUP(216+(INT((ROW()-5)/9)*9+4+COLUMN()-5)*8-(8-$A18),结果导入!$DN:$DU,8,0),"")=$A18&amp;":","",$A18&amp;":"&amp;VLOOKUP(216+(INT((ROW()-5)/9)*9+4+COLUMN()-5)*8-(8-$A18),结果导入!$DN:$DU,8,0))))),IF($U$3="第七场",IF(OR($H$35="",$H$35="请选择版本"),"",IF($H$35="打印版",IFERROR(VLOOKUP(216+(INT((ROW()-5)/9)*9+4+COLUMN()-5)*8-(8-$A18),结果导入!$EN:$EU,8,0),""),IF($H$35="导入版",IF($A18&amp;":"&amp;IFERROR(VLOOKUP(216+(INT((ROW()-5)/9)*9+4+COLUMN()-5)*8-(8-$A18),结果导入!$EN:$EU,8,0),"")=$A18&amp;":","",$A18&amp;":"&amp;VLOOKUP(216+(INT((ROW()-5)/9)*9+4+COLUMN()-5)*8-(8-$A18),结果导入!$EN:$EU,8,0))))),IF($U$3="第八场",IF(OR($H$35="",$H$35="请选择版本"),"",IF($H$35="打印版",IFERROR(VLOOKUP(216+(INT((ROW()-5)/9)*9+4+COLUMN()-5)*8-(8-$A18),结果导入!$FN:$FU,8,0),""),IF($H$35="导入版",IF($A18&amp;":"&amp;IFERROR(VLOOKUP(216+(INT((ROW()-5)/9)*9+4+COLUMN()-5)*8-(8-$A18),结果导入!$FN:$FU,8,0),"")=$A18&amp;":","",$A18&amp;":"&amp;VLOOKUP(216+(INT((ROW()-5)/9)*9+4+COLUMN()-5)*8-(8-$A18),结果导入!$FN:$FU,8,0))))),IF($U$3="第九场",IF(OR($H$35="",$H$35="请选择版本"),"",IF($H$35="打印版",IFERROR(VLOOKUP(216+(INT((ROW()-5)/9)*9+4+COLUMN()-5)*8-(8-$A18),结果导入!$GN:$GU,8,0),""),IF($H$35="导入版",IF($A18&amp;":"&amp;IFERROR(VLOOKUP(216+(INT((ROW()-5)/9)*9+4+COLUMN()-5)*8-(8-$A18),结果导入!$GN:$GU,8,0),"")=$A18&amp;":","",$A18&amp;":"&amp;VLOOKUP(216+(INT((ROW()-5)/9)*9+4+COLUMN()-5)*8-(8-$A18),结果导入!$GN:$GU,8,0)))))))))))))))</f>
        <v/>
      </c>
      <c r="H18" s="52" t="str">
        <f ca="1">IF($U$3="","",IF($U$3="第一场",IF(OR($H$35="",$H$35="请选择版本"),"",IF($H$35="打印版",IFERROR(VLOOKUP(216+(INT((ROW()-5)/9)*9+4+COLUMN()-5)*8-(8-$A18),选手操作!$Q:$R,2,0),""),IF($H$35="导入版",IF($A18&amp;":"&amp;IFERROR(VLOOKUP(216+(INT((ROW()-5)/9)*9+4+COLUMN()-5)*8-(8-$A18),选手操作!$Q:$R,2,0),"")=$A18&amp;":","",$A18&amp;":"&amp;VLOOKUP(216+(INT((ROW()-5)/9)*9+4+COLUMN()-5)*8-(8-$A18),选手操作!$Q:$R,2,0))))),IF($U$3="第二场",IF(OR($H$35="",$H$35="请选择版本"),"",IF($H$35="打印版",IFERROR(VLOOKUP(216+(INT((ROW()-5)/9)*9+4+COLUMN()-5)*8-(8-$A18),结果导入!$N:$U,8,0),""),IF($H$35="导入版",IF($A18&amp;":"&amp;IFERROR(VLOOKUP(216+(INT((ROW()-5)/9)*9+4+COLUMN()-5)*8-(8-$A18),结果导入!$N:$U,8,0),"")=$A18&amp;":","",$A18&amp;":"&amp;VLOOKUP(216+(INT((ROW()-5)/9)*9+4+COLUMN()-5)*8-(8-$A18),结果导入!$N:$U,8,0))))),IF($U$3="第三场",IF(OR($H$35="",$H$35="请选择版本"),"",IF($H$35="打印版",IFERROR(VLOOKUP(216+(INT((ROW()-5)/9)*9+4+COLUMN()-5)*8-(8-$A18),结果导入!$AN:$AU,8,0),""),IF($H$35="导入版",IF($A18&amp;":"&amp;IFERROR(VLOOKUP(216+(INT((ROW()-5)/9)*9+4+COLUMN()-5)*8-(8-$A18),结果导入!$AN:$AU,8,0),"")=$A18&amp;":","",$A18&amp;":"&amp;VLOOKUP(216+(INT((ROW()-5)/9)*9+4+COLUMN()-5)*8-(8-$A18),结果导入!$AN:$AU,8,0))))),IF($U$3="第四场",IF(OR($H$35="",$H$35="请选择版本"),"",IF($H$35="打印版",IFERROR(VLOOKUP(216+(INT((ROW()-5)/9)*9+4+COLUMN()-5)*8-(8-$A18),结果导入!$BN:$BU,8,0),""),IF($H$35="导入版",IF($A18&amp;":"&amp;IFERROR(VLOOKUP(216+(INT((ROW()-5)/9)*9+4+COLUMN()-5)*8-(8-$A18),结果导入!$BN:$BU,8,0),"")=$A18&amp;":","",$A18&amp;":"&amp;VLOOKUP(216+(INT((ROW()-5)/9)*9+4+COLUMN()-5)*8-(8-$A18),结果导入!$BN:$BU,8,0))))),IF($U$3="第五场",IF(OR($H$35="",$H$35="请选择版本"),"",IF($H$35="打印版",IFERROR(VLOOKUP(216+(INT((ROW()-5)/9)*9+4+COLUMN()-5)*8-(8-$A18),结果导入!$CN:$CU,8,0),""),IF($H$35="导入版",IF($A18&amp;":"&amp;IFERROR(VLOOKUP(216+(INT((ROW()-5)/9)*9+4+COLUMN()-5)*8-(8-$A18),结果导入!$CN:$CU,8,0),"")=$A18&amp;":","",$A18&amp;":"&amp;VLOOKUP(216+(INT((ROW()-5)/9)*9+4+COLUMN()-5)*8-(8-$A18),结果导入!$CN:$CU,8,0))))),IF($U$3="第六场",IF(OR($H$35="",$H$35="请选择版本"),"",IF($H$35="打印版",IFERROR(VLOOKUP(216+(INT((ROW()-5)/9)*9+4+COLUMN()-5)*8-(8-$A18),结果导入!$DN:$DU,8,0),""),IF($H$35="导入版",IF($A18&amp;":"&amp;IFERROR(VLOOKUP(216+(INT((ROW()-5)/9)*9+4+COLUMN()-5)*8-(8-$A18),结果导入!$DN:$DU,8,0),"")=$A18&amp;":","",$A18&amp;":"&amp;VLOOKUP(216+(INT((ROW()-5)/9)*9+4+COLUMN()-5)*8-(8-$A18),结果导入!$DN:$DU,8,0))))),IF($U$3="第七场",IF(OR($H$35="",$H$35="请选择版本"),"",IF($H$35="打印版",IFERROR(VLOOKUP(216+(INT((ROW()-5)/9)*9+4+COLUMN()-5)*8-(8-$A18),结果导入!$EN:$EU,8,0),""),IF($H$35="导入版",IF($A18&amp;":"&amp;IFERROR(VLOOKUP(216+(INT((ROW()-5)/9)*9+4+COLUMN()-5)*8-(8-$A18),结果导入!$EN:$EU,8,0),"")=$A18&amp;":","",$A18&amp;":"&amp;VLOOKUP(216+(INT((ROW()-5)/9)*9+4+COLUMN()-5)*8-(8-$A18),结果导入!$EN:$EU,8,0))))),IF($U$3="第八场",IF(OR($H$35="",$H$35="请选择版本"),"",IF($H$35="打印版",IFERROR(VLOOKUP(216+(INT((ROW()-5)/9)*9+4+COLUMN()-5)*8-(8-$A18),结果导入!$FN:$FU,8,0),""),IF($H$35="导入版",IF($A18&amp;":"&amp;IFERROR(VLOOKUP(216+(INT((ROW()-5)/9)*9+4+COLUMN()-5)*8-(8-$A18),结果导入!$FN:$FU,8,0),"")=$A18&amp;":","",$A18&amp;":"&amp;VLOOKUP(216+(INT((ROW()-5)/9)*9+4+COLUMN()-5)*8-(8-$A18),结果导入!$FN:$FU,8,0))))),IF($U$3="第九场",IF(OR($H$35="",$H$35="请选择版本"),"",IF($H$35="打印版",IFERROR(VLOOKUP(216+(INT((ROW()-5)/9)*9+4+COLUMN()-5)*8-(8-$A18),结果导入!$GN:$GU,8,0),""),IF($H$35="导入版",IF($A18&amp;":"&amp;IFERROR(VLOOKUP(216+(INT((ROW()-5)/9)*9+4+COLUMN()-5)*8-(8-$A18),结果导入!$GN:$GU,8,0),"")=$A18&amp;":","",$A18&amp;":"&amp;VLOOKUP(216+(INT((ROW()-5)/9)*9+4+COLUMN()-5)*8-(8-$A18),结果导入!$GN:$GU,8,0)))))))))))))))</f>
        <v/>
      </c>
      <c r="I18" s="52" t="str">
        <f ca="1">IF($U$3="","",IF($U$3="第一场",IF(OR($H$35="",$H$35="请选择版本"),"",IF($H$35="打印版",IFERROR(VLOOKUP(216+(INT((ROW()-5)/9)*9+4+COLUMN()-5)*8-(8-$A18),选手操作!$Q:$R,2,0),""),IF($H$35="导入版",IF($A18&amp;":"&amp;IFERROR(VLOOKUP(216+(INT((ROW()-5)/9)*9+4+COLUMN()-5)*8-(8-$A18),选手操作!$Q:$R,2,0),"")=$A18&amp;":","",$A18&amp;":"&amp;VLOOKUP(216+(INT((ROW()-5)/9)*9+4+COLUMN()-5)*8-(8-$A18),选手操作!$Q:$R,2,0))))),IF($U$3="第二场",IF(OR($H$35="",$H$35="请选择版本"),"",IF($H$35="打印版",IFERROR(VLOOKUP(216+(INT((ROW()-5)/9)*9+4+COLUMN()-5)*8-(8-$A18),结果导入!$N:$U,8,0),""),IF($H$35="导入版",IF($A18&amp;":"&amp;IFERROR(VLOOKUP(216+(INT((ROW()-5)/9)*9+4+COLUMN()-5)*8-(8-$A18),结果导入!$N:$U,8,0),"")=$A18&amp;":","",$A18&amp;":"&amp;VLOOKUP(216+(INT((ROW()-5)/9)*9+4+COLUMN()-5)*8-(8-$A18),结果导入!$N:$U,8,0))))),IF($U$3="第三场",IF(OR($H$35="",$H$35="请选择版本"),"",IF($H$35="打印版",IFERROR(VLOOKUP(216+(INT((ROW()-5)/9)*9+4+COLUMN()-5)*8-(8-$A18),结果导入!$AN:$AU,8,0),""),IF($H$35="导入版",IF($A18&amp;":"&amp;IFERROR(VLOOKUP(216+(INT((ROW()-5)/9)*9+4+COLUMN()-5)*8-(8-$A18),结果导入!$AN:$AU,8,0),"")=$A18&amp;":","",$A18&amp;":"&amp;VLOOKUP(216+(INT((ROW()-5)/9)*9+4+COLUMN()-5)*8-(8-$A18),结果导入!$AN:$AU,8,0))))),IF($U$3="第四场",IF(OR($H$35="",$H$35="请选择版本"),"",IF($H$35="打印版",IFERROR(VLOOKUP(216+(INT((ROW()-5)/9)*9+4+COLUMN()-5)*8-(8-$A18),结果导入!$BN:$BU,8,0),""),IF($H$35="导入版",IF($A18&amp;":"&amp;IFERROR(VLOOKUP(216+(INT((ROW()-5)/9)*9+4+COLUMN()-5)*8-(8-$A18),结果导入!$BN:$BU,8,0),"")=$A18&amp;":","",$A18&amp;":"&amp;VLOOKUP(216+(INT((ROW()-5)/9)*9+4+COLUMN()-5)*8-(8-$A18),结果导入!$BN:$BU,8,0))))),IF($U$3="第五场",IF(OR($H$35="",$H$35="请选择版本"),"",IF($H$35="打印版",IFERROR(VLOOKUP(216+(INT((ROW()-5)/9)*9+4+COLUMN()-5)*8-(8-$A18),结果导入!$CN:$CU,8,0),""),IF($H$35="导入版",IF($A18&amp;":"&amp;IFERROR(VLOOKUP(216+(INT((ROW()-5)/9)*9+4+COLUMN()-5)*8-(8-$A18),结果导入!$CN:$CU,8,0),"")=$A18&amp;":","",$A18&amp;":"&amp;VLOOKUP(216+(INT((ROW()-5)/9)*9+4+COLUMN()-5)*8-(8-$A18),结果导入!$CN:$CU,8,0))))),IF($U$3="第六场",IF(OR($H$35="",$H$35="请选择版本"),"",IF($H$35="打印版",IFERROR(VLOOKUP(216+(INT((ROW()-5)/9)*9+4+COLUMN()-5)*8-(8-$A18),结果导入!$DN:$DU,8,0),""),IF($H$35="导入版",IF($A18&amp;":"&amp;IFERROR(VLOOKUP(216+(INT((ROW()-5)/9)*9+4+COLUMN()-5)*8-(8-$A18),结果导入!$DN:$DU,8,0),"")=$A18&amp;":","",$A18&amp;":"&amp;VLOOKUP(216+(INT((ROW()-5)/9)*9+4+COLUMN()-5)*8-(8-$A18),结果导入!$DN:$DU,8,0))))),IF($U$3="第七场",IF(OR($H$35="",$H$35="请选择版本"),"",IF($H$35="打印版",IFERROR(VLOOKUP(216+(INT((ROW()-5)/9)*9+4+COLUMN()-5)*8-(8-$A18),结果导入!$EN:$EU,8,0),""),IF($H$35="导入版",IF($A18&amp;":"&amp;IFERROR(VLOOKUP(216+(INT((ROW()-5)/9)*9+4+COLUMN()-5)*8-(8-$A18),结果导入!$EN:$EU,8,0),"")=$A18&amp;":","",$A18&amp;":"&amp;VLOOKUP(216+(INT((ROW()-5)/9)*9+4+COLUMN()-5)*8-(8-$A18),结果导入!$EN:$EU,8,0))))),IF($U$3="第八场",IF(OR($H$35="",$H$35="请选择版本"),"",IF($H$35="打印版",IFERROR(VLOOKUP(216+(INT((ROW()-5)/9)*9+4+COLUMN()-5)*8-(8-$A18),结果导入!$FN:$FU,8,0),""),IF($H$35="导入版",IF($A18&amp;":"&amp;IFERROR(VLOOKUP(216+(INT((ROW()-5)/9)*9+4+COLUMN()-5)*8-(8-$A18),结果导入!$FN:$FU,8,0),"")=$A18&amp;":","",$A18&amp;":"&amp;VLOOKUP(216+(INT((ROW()-5)/9)*9+4+COLUMN()-5)*8-(8-$A18),结果导入!$FN:$FU,8,0))))),IF($U$3="第九场",IF(OR($H$35="",$H$35="请选择版本"),"",IF($H$35="打印版",IFERROR(VLOOKUP(216+(INT((ROW()-5)/9)*9+4+COLUMN()-5)*8-(8-$A18),结果导入!$GN:$GU,8,0),""),IF($H$35="导入版",IF($A18&amp;":"&amp;IFERROR(VLOOKUP(216+(INT((ROW()-5)/9)*9+4+COLUMN()-5)*8-(8-$A18),结果导入!$GN:$GU,8,0),"")=$A18&amp;":","",$A18&amp;":"&amp;VLOOKUP(216+(INT((ROW()-5)/9)*9+4+COLUMN()-5)*8-(8-$A18),结果导入!$GN:$GU,8,0)))))))))))))))</f>
        <v/>
      </c>
      <c r="J18" s="52" t="str">
        <f ca="1">IF($U$3="","",IF($U$3="第一场",IF(OR($H$35="",$H$35="请选择版本"),"",IF($H$35="打印版",IFERROR(VLOOKUP(216+(INT((ROW()-5)/9)*9+4+COLUMN()-5)*8-(8-$A18),选手操作!$Q:$R,2,0),""),IF($H$35="导入版",IF($A18&amp;":"&amp;IFERROR(VLOOKUP(216+(INT((ROW()-5)/9)*9+4+COLUMN()-5)*8-(8-$A18),选手操作!$Q:$R,2,0),"")=$A18&amp;":","",$A18&amp;":"&amp;VLOOKUP(216+(INT((ROW()-5)/9)*9+4+COLUMN()-5)*8-(8-$A18),选手操作!$Q:$R,2,0))))),IF($U$3="第二场",IF(OR($H$35="",$H$35="请选择版本"),"",IF($H$35="打印版",IFERROR(VLOOKUP(216+(INT((ROW()-5)/9)*9+4+COLUMN()-5)*8-(8-$A18),结果导入!$N:$U,8,0),""),IF($H$35="导入版",IF($A18&amp;":"&amp;IFERROR(VLOOKUP(216+(INT((ROW()-5)/9)*9+4+COLUMN()-5)*8-(8-$A18),结果导入!$N:$U,8,0),"")=$A18&amp;":","",$A18&amp;":"&amp;VLOOKUP(216+(INT((ROW()-5)/9)*9+4+COLUMN()-5)*8-(8-$A18),结果导入!$N:$U,8,0))))),IF($U$3="第三场",IF(OR($H$35="",$H$35="请选择版本"),"",IF($H$35="打印版",IFERROR(VLOOKUP(216+(INT((ROW()-5)/9)*9+4+COLUMN()-5)*8-(8-$A18),结果导入!$AN:$AU,8,0),""),IF($H$35="导入版",IF($A18&amp;":"&amp;IFERROR(VLOOKUP(216+(INT((ROW()-5)/9)*9+4+COLUMN()-5)*8-(8-$A18),结果导入!$AN:$AU,8,0),"")=$A18&amp;":","",$A18&amp;":"&amp;VLOOKUP(216+(INT((ROW()-5)/9)*9+4+COLUMN()-5)*8-(8-$A18),结果导入!$AN:$AU,8,0))))),IF($U$3="第四场",IF(OR($H$35="",$H$35="请选择版本"),"",IF($H$35="打印版",IFERROR(VLOOKUP(216+(INT((ROW()-5)/9)*9+4+COLUMN()-5)*8-(8-$A18),结果导入!$BN:$BU,8,0),""),IF($H$35="导入版",IF($A18&amp;":"&amp;IFERROR(VLOOKUP(216+(INT((ROW()-5)/9)*9+4+COLUMN()-5)*8-(8-$A18),结果导入!$BN:$BU,8,0),"")=$A18&amp;":","",$A18&amp;":"&amp;VLOOKUP(216+(INT((ROW()-5)/9)*9+4+COLUMN()-5)*8-(8-$A18),结果导入!$BN:$BU,8,0))))),IF($U$3="第五场",IF(OR($H$35="",$H$35="请选择版本"),"",IF($H$35="打印版",IFERROR(VLOOKUP(216+(INT((ROW()-5)/9)*9+4+COLUMN()-5)*8-(8-$A18),结果导入!$CN:$CU,8,0),""),IF($H$35="导入版",IF($A18&amp;":"&amp;IFERROR(VLOOKUP(216+(INT((ROW()-5)/9)*9+4+COLUMN()-5)*8-(8-$A18),结果导入!$CN:$CU,8,0),"")=$A18&amp;":","",$A18&amp;":"&amp;VLOOKUP(216+(INT((ROW()-5)/9)*9+4+COLUMN()-5)*8-(8-$A18),结果导入!$CN:$CU,8,0))))),IF($U$3="第六场",IF(OR($H$35="",$H$35="请选择版本"),"",IF($H$35="打印版",IFERROR(VLOOKUP(216+(INT((ROW()-5)/9)*9+4+COLUMN()-5)*8-(8-$A18),结果导入!$DN:$DU,8,0),""),IF($H$35="导入版",IF($A18&amp;":"&amp;IFERROR(VLOOKUP(216+(INT((ROW()-5)/9)*9+4+COLUMN()-5)*8-(8-$A18),结果导入!$DN:$DU,8,0),"")=$A18&amp;":","",$A18&amp;":"&amp;VLOOKUP(216+(INT((ROW()-5)/9)*9+4+COLUMN()-5)*8-(8-$A18),结果导入!$DN:$DU,8,0))))),IF($U$3="第七场",IF(OR($H$35="",$H$35="请选择版本"),"",IF($H$35="打印版",IFERROR(VLOOKUP(216+(INT((ROW()-5)/9)*9+4+COLUMN()-5)*8-(8-$A18),结果导入!$EN:$EU,8,0),""),IF($H$35="导入版",IF($A18&amp;":"&amp;IFERROR(VLOOKUP(216+(INT((ROW()-5)/9)*9+4+COLUMN()-5)*8-(8-$A18),结果导入!$EN:$EU,8,0),"")=$A18&amp;":","",$A18&amp;":"&amp;VLOOKUP(216+(INT((ROW()-5)/9)*9+4+COLUMN()-5)*8-(8-$A18),结果导入!$EN:$EU,8,0))))),IF($U$3="第八场",IF(OR($H$35="",$H$35="请选择版本"),"",IF($H$35="打印版",IFERROR(VLOOKUP(216+(INT((ROW()-5)/9)*9+4+COLUMN()-5)*8-(8-$A18),结果导入!$FN:$FU,8,0),""),IF($H$35="导入版",IF($A18&amp;":"&amp;IFERROR(VLOOKUP(216+(INT((ROW()-5)/9)*9+4+COLUMN()-5)*8-(8-$A18),结果导入!$FN:$FU,8,0),"")=$A18&amp;":","",$A18&amp;":"&amp;VLOOKUP(216+(INT((ROW()-5)/9)*9+4+COLUMN()-5)*8-(8-$A18),结果导入!$FN:$FU,8,0))))),IF($U$3="第九场",IF(OR($H$35="",$H$35="请选择版本"),"",IF($H$35="打印版",IFERROR(VLOOKUP(216+(INT((ROW()-5)/9)*9+4+COLUMN()-5)*8-(8-$A18),结果导入!$GN:$GU,8,0),""),IF($H$35="导入版",IF($A18&amp;":"&amp;IFERROR(VLOOKUP(216+(INT((ROW()-5)/9)*9+4+COLUMN()-5)*8-(8-$A18),结果导入!$GN:$GU,8,0),"")=$A18&amp;":","",$A18&amp;":"&amp;VLOOKUP(216+(INT((ROW()-5)/9)*9+4+COLUMN()-5)*8-(8-$A18),结果导入!$GN:$GU,8,0)))))))))))))))</f>
        <v/>
      </c>
      <c r="K18" s="50">
        <v>4</v>
      </c>
      <c r="L18" s="50">
        <f t="shared" ref="L18:V18" si="14">IF(A18="","",A18)</f>
        <v>4</v>
      </c>
      <c r="M18" s="51" t="str">
        <f ca="1" t="shared" si="14"/>
        <v/>
      </c>
      <c r="N18" s="52" t="str">
        <f ca="1" t="shared" si="14"/>
        <v/>
      </c>
      <c r="O18" s="52" t="str">
        <f ca="1" t="shared" si="14"/>
        <v/>
      </c>
      <c r="P18" s="52" t="str">
        <f ca="1" t="shared" si="14"/>
        <v/>
      </c>
      <c r="Q18" s="52" t="str">
        <f ca="1" t="shared" si="14"/>
        <v/>
      </c>
      <c r="R18" s="52" t="str">
        <f ca="1" t="shared" si="14"/>
        <v/>
      </c>
      <c r="S18" s="52" t="str">
        <f ca="1" t="shared" si="14"/>
        <v/>
      </c>
      <c r="T18" s="52" t="str">
        <f ca="1" t="shared" si="14"/>
        <v/>
      </c>
      <c r="U18" s="52" t="str">
        <f ca="1" t="shared" si="14"/>
        <v/>
      </c>
      <c r="V18" s="50">
        <f t="shared" si="14"/>
        <v>4</v>
      </c>
    </row>
    <row r="19" s="40" customFormat="1" ht="15" spans="1:22">
      <c r="A19" s="50">
        <v>5</v>
      </c>
      <c r="B19" s="51" t="str">
        <f ca="1">IF($U$3="","",IF($U$3="第一场",IF(OR($H$35="",$H$35="请选择版本"),"",IF($H$35="打印版",IFERROR(VLOOKUP(216+(INT((ROW()-5)/9)*9+4+COLUMN()-5)*8-(8-$A19),选手操作!$Q:$R,2,0),""),IF($H$35="导入版",IF($A19&amp;":"&amp;IFERROR(VLOOKUP(216+(INT((ROW()-5)/9)*9+4+COLUMN()-5)*8-(8-$A19),选手操作!$Q:$R,2,0),"")=$A19&amp;":","",$A19&amp;":"&amp;VLOOKUP(216+(INT((ROW()-5)/9)*9+4+COLUMN()-5)*8-(8-$A19),选手操作!$Q:$R,2,0))))),IF($U$3="第二场",IF(OR($H$35="",$H$35="请选择版本"),"",IF($H$35="打印版",IFERROR(VLOOKUP(216+(INT((ROW()-5)/9)*9+4+COLUMN()-5)*8-(8-$A19),结果导入!$N:$U,8,0),""),IF($H$35="导入版",IF($A19&amp;":"&amp;IFERROR(VLOOKUP(216+(INT((ROW()-5)/9)*9+4+COLUMN()-5)*8-(8-$A19),结果导入!$N:$U,8,0),"")=$A19&amp;":","",$A19&amp;":"&amp;VLOOKUP(216+(INT((ROW()-5)/9)*9+4+COLUMN()-5)*8-(8-$A19),结果导入!$N:$U,8,0))))),IF($U$3="第三场",IF(OR($H$35="",$H$35="请选择版本"),"",IF($H$35="打印版",IFERROR(VLOOKUP(216+(INT((ROW()-5)/9)*9+4+COLUMN()-5)*8-(8-$A19),结果导入!$AN:$AU,8,0),""),IF($H$35="导入版",IF($A19&amp;":"&amp;IFERROR(VLOOKUP(216+(INT((ROW()-5)/9)*9+4+COLUMN()-5)*8-(8-$A19),结果导入!$AN:$AU,8,0),"")=$A19&amp;":","",$A19&amp;":"&amp;VLOOKUP(216+(INT((ROW()-5)/9)*9+4+COLUMN()-5)*8-(8-$A19),结果导入!$AN:$AU,8,0))))),IF($U$3="第四场",IF(OR($H$35="",$H$35="请选择版本"),"",IF($H$35="打印版",IFERROR(VLOOKUP(216+(INT((ROW()-5)/9)*9+4+COLUMN()-5)*8-(8-$A19),结果导入!$BN:$BU,8,0),""),IF($H$35="导入版",IF($A19&amp;":"&amp;IFERROR(VLOOKUP(216+(INT((ROW()-5)/9)*9+4+COLUMN()-5)*8-(8-$A19),结果导入!$BN:$BU,8,0),"")=$A19&amp;":","",$A19&amp;":"&amp;VLOOKUP(216+(INT((ROW()-5)/9)*9+4+COLUMN()-5)*8-(8-$A19),结果导入!$BN:$BU,8,0))))),IF($U$3="第五场",IF(OR($H$35="",$H$35="请选择版本"),"",IF($H$35="打印版",IFERROR(VLOOKUP(216+(INT((ROW()-5)/9)*9+4+COLUMN()-5)*8-(8-$A19),结果导入!$CN:$CU,8,0),""),IF($H$35="导入版",IF($A19&amp;":"&amp;IFERROR(VLOOKUP(216+(INT((ROW()-5)/9)*9+4+COLUMN()-5)*8-(8-$A19),结果导入!$CN:$CU,8,0),"")=$A19&amp;":","",$A19&amp;":"&amp;VLOOKUP(216+(INT((ROW()-5)/9)*9+4+COLUMN()-5)*8-(8-$A19),结果导入!$CN:$CU,8,0))))),IF($U$3="第六场",IF(OR($H$35="",$H$35="请选择版本"),"",IF($H$35="打印版",IFERROR(VLOOKUP(216+(INT((ROW()-5)/9)*9+4+COLUMN()-5)*8-(8-$A19),结果导入!$DN:$DU,8,0),""),IF($H$35="导入版",IF($A19&amp;":"&amp;IFERROR(VLOOKUP(216+(INT((ROW()-5)/9)*9+4+COLUMN()-5)*8-(8-$A19),结果导入!$DN:$DU,8,0),"")=$A19&amp;":","",$A19&amp;":"&amp;VLOOKUP(216+(INT((ROW()-5)/9)*9+4+COLUMN()-5)*8-(8-$A19),结果导入!$DN:$DU,8,0))))),IF($U$3="第七场",IF(OR($H$35="",$H$35="请选择版本"),"",IF($H$35="打印版",IFERROR(VLOOKUP(216+(INT((ROW()-5)/9)*9+4+COLUMN()-5)*8-(8-$A19),结果导入!$EN:$EU,8,0),""),IF($H$35="导入版",IF($A19&amp;":"&amp;IFERROR(VLOOKUP(216+(INT((ROW()-5)/9)*9+4+COLUMN()-5)*8-(8-$A19),结果导入!$EN:$EU,8,0),"")=$A19&amp;":","",$A19&amp;":"&amp;VLOOKUP(216+(INT((ROW()-5)/9)*9+4+COLUMN()-5)*8-(8-$A19),结果导入!$EN:$EU,8,0))))),IF($U$3="第八场",IF(OR($H$35="",$H$35="请选择版本"),"",IF($H$35="打印版",IFERROR(VLOOKUP(216+(INT((ROW()-5)/9)*9+4+COLUMN()-5)*8-(8-$A19),结果导入!$FN:$FU,8,0),""),IF($H$35="导入版",IF($A19&amp;":"&amp;IFERROR(VLOOKUP(216+(INT((ROW()-5)/9)*9+4+COLUMN()-5)*8-(8-$A19),结果导入!$FN:$FU,8,0),"")=$A19&amp;":","",$A19&amp;":"&amp;VLOOKUP(216+(INT((ROW()-5)/9)*9+4+COLUMN()-5)*8-(8-$A19),结果导入!$FN:$FU,8,0))))),IF($U$3="第九场",IF(OR($H$35="",$H$35="请选择版本"),"",IF($H$35="打印版",IFERROR(VLOOKUP(216+(INT((ROW()-5)/9)*9+4+COLUMN()-5)*8-(8-$A19),结果导入!$GN:$GU,8,0),""),IF($H$35="导入版",IF($A19&amp;":"&amp;IFERROR(VLOOKUP(216+(INT((ROW()-5)/9)*9+4+COLUMN()-5)*8-(8-$A19),结果导入!$GN:$GU,8,0),"")=$A19&amp;":","",$A19&amp;":"&amp;VLOOKUP(216+(INT((ROW()-5)/9)*9+4+COLUMN()-5)*8-(8-$A19),结果导入!$GN:$GU,8,0)))))))))))))))</f>
        <v/>
      </c>
      <c r="C19" s="52" t="str">
        <f ca="1">IF($U$3="","",IF($U$3="第一场",IF(OR($H$35="",$H$35="请选择版本"),"",IF($H$35="打印版",IFERROR(VLOOKUP(216+(INT((ROW()-5)/9)*9+4+COLUMN()-5)*8-(8-$A19),选手操作!$Q:$R,2,0),""),IF($H$35="导入版",IF($A19&amp;":"&amp;IFERROR(VLOOKUP(216+(INT((ROW()-5)/9)*9+4+COLUMN()-5)*8-(8-$A19),选手操作!$Q:$R,2,0),"")=$A19&amp;":","",$A19&amp;":"&amp;VLOOKUP(216+(INT((ROW()-5)/9)*9+4+COLUMN()-5)*8-(8-$A19),选手操作!$Q:$R,2,0))))),IF($U$3="第二场",IF(OR($H$35="",$H$35="请选择版本"),"",IF($H$35="打印版",IFERROR(VLOOKUP(216+(INT((ROW()-5)/9)*9+4+COLUMN()-5)*8-(8-$A19),结果导入!$N:$U,8,0),""),IF($H$35="导入版",IF($A19&amp;":"&amp;IFERROR(VLOOKUP(216+(INT((ROW()-5)/9)*9+4+COLUMN()-5)*8-(8-$A19),结果导入!$N:$U,8,0),"")=$A19&amp;":","",$A19&amp;":"&amp;VLOOKUP(216+(INT((ROW()-5)/9)*9+4+COLUMN()-5)*8-(8-$A19),结果导入!$N:$U,8,0))))),IF($U$3="第三场",IF(OR($H$35="",$H$35="请选择版本"),"",IF($H$35="打印版",IFERROR(VLOOKUP(216+(INT((ROW()-5)/9)*9+4+COLUMN()-5)*8-(8-$A19),结果导入!$AN:$AU,8,0),""),IF($H$35="导入版",IF($A19&amp;":"&amp;IFERROR(VLOOKUP(216+(INT((ROW()-5)/9)*9+4+COLUMN()-5)*8-(8-$A19),结果导入!$AN:$AU,8,0),"")=$A19&amp;":","",$A19&amp;":"&amp;VLOOKUP(216+(INT((ROW()-5)/9)*9+4+COLUMN()-5)*8-(8-$A19),结果导入!$AN:$AU,8,0))))),IF($U$3="第四场",IF(OR($H$35="",$H$35="请选择版本"),"",IF($H$35="打印版",IFERROR(VLOOKUP(216+(INT((ROW()-5)/9)*9+4+COLUMN()-5)*8-(8-$A19),结果导入!$BN:$BU,8,0),""),IF($H$35="导入版",IF($A19&amp;":"&amp;IFERROR(VLOOKUP(216+(INT((ROW()-5)/9)*9+4+COLUMN()-5)*8-(8-$A19),结果导入!$BN:$BU,8,0),"")=$A19&amp;":","",$A19&amp;":"&amp;VLOOKUP(216+(INT((ROW()-5)/9)*9+4+COLUMN()-5)*8-(8-$A19),结果导入!$BN:$BU,8,0))))),IF($U$3="第五场",IF(OR($H$35="",$H$35="请选择版本"),"",IF($H$35="打印版",IFERROR(VLOOKUP(216+(INT((ROW()-5)/9)*9+4+COLUMN()-5)*8-(8-$A19),结果导入!$CN:$CU,8,0),""),IF($H$35="导入版",IF($A19&amp;":"&amp;IFERROR(VLOOKUP(216+(INT((ROW()-5)/9)*9+4+COLUMN()-5)*8-(8-$A19),结果导入!$CN:$CU,8,0),"")=$A19&amp;":","",$A19&amp;":"&amp;VLOOKUP(216+(INT((ROW()-5)/9)*9+4+COLUMN()-5)*8-(8-$A19),结果导入!$CN:$CU,8,0))))),IF($U$3="第六场",IF(OR($H$35="",$H$35="请选择版本"),"",IF($H$35="打印版",IFERROR(VLOOKUP(216+(INT((ROW()-5)/9)*9+4+COLUMN()-5)*8-(8-$A19),结果导入!$DN:$DU,8,0),""),IF($H$35="导入版",IF($A19&amp;":"&amp;IFERROR(VLOOKUP(216+(INT((ROW()-5)/9)*9+4+COLUMN()-5)*8-(8-$A19),结果导入!$DN:$DU,8,0),"")=$A19&amp;":","",$A19&amp;":"&amp;VLOOKUP(216+(INT((ROW()-5)/9)*9+4+COLUMN()-5)*8-(8-$A19),结果导入!$DN:$DU,8,0))))),IF($U$3="第七场",IF(OR($H$35="",$H$35="请选择版本"),"",IF($H$35="打印版",IFERROR(VLOOKUP(216+(INT((ROW()-5)/9)*9+4+COLUMN()-5)*8-(8-$A19),结果导入!$EN:$EU,8,0),""),IF($H$35="导入版",IF($A19&amp;":"&amp;IFERROR(VLOOKUP(216+(INT((ROW()-5)/9)*9+4+COLUMN()-5)*8-(8-$A19),结果导入!$EN:$EU,8,0),"")=$A19&amp;":","",$A19&amp;":"&amp;VLOOKUP(216+(INT((ROW()-5)/9)*9+4+COLUMN()-5)*8-(8-$A19),结果导入!$EN:$EU,8,0))))),IF($U$3="第八场",IF(OR($H$35="",$H$35="请选择版本"),"",IF($H$35="打印版",IFERROR(VLOOKUP(216+(INT((ROW()-5)/9)*9+4+COLUMN()-5)*8-(8-$A19),结果导入!$FN:$FU,8,0),""),IF($H$35="导入版",IF($A19&amp;":"&amp;IFERROR(VLOOKUP(216+(INT((ROW()-5)/9)*9+4+COLUMN()-5)*8-(8-$A19),结果导入!$FN:$FU,8,0),"")=$A19&amp;":","",$A19&amp;":"&amp;VLOOKUP(216+(INT((ROW()-5)/9)*9+4+COLUMN()-5)*8-(8-$A19),结果导入!$FN:$FU,8,0))))),IF($U$3="第九场",IF(OR($H$35="",$H$35="请选择版本"),"",IF($H$35="打印版",IFERROR(VLOOKUP(216+(INT((ROW()-5)/9)*9+4+COLUMN()-5)*8-(8-$A19),结果导入!$GN:$GU,8,0),""),IF($H$35="导入版",IF($A19&amp;":"&amp;IFERROR(VLOOKUP(216+(INT((ROW()-5)/9)*9+4+COLUMN()-5)*8-(8-$A19),结果导入!$GN:$GU,8,0),"")=$A19&amp;":","",$A19&amp;":"&amp;VLOOKUP(216+(INT((ROW()-5)/9)*9+4+COLUMN()-5)*8-(8-$A19),结果导入!$GN:$GU,8,0)))))))))))))))</f>
        <v/>
      </c>
      <c r="D19" s="52" t="str">
        <f ca="1">IF($U$3="","",IF($U$3="第一场",IF(OR($H$35="",$H$35="请选择版本"),"",IF($H$35="打印版",IFERROR(VLOOKUP(216+(INT((ROW()-5)/9)*9+4+COLUMN()-5)*8-(8-$A19),选手操作!$Q:$R,2,0),""),IF($H$35="导入版",IF($A19&amp;":"&amp;IFERROR(VLOOKUP(216+(INT((ROW()-5)/9)*9+4+COLUMN()-5)*8-(8-$A19),选手操作!$Q:$R,2,0),"")=$A19&amp;":","",$A19&amp;":"&amp;VLOOKUP(216+(INT((ROW()-5)/9)*9+4+COLUMN()-5)*8-(8-$A19),选手操作!$Q:$R,2,0))))),IF($U$3="第二场",IF(OR($H$35="",$H$35="请选择版本"),"",IF($H$35="打印版",IFERROR(VLOOKUP(216+(INT((ROW()-5)/9)*9+4+COLUMN()-5)*8-(8-$A19),结果导入!$N:$U,8,0),""),IF($H$35="导入版",IF($A19&amp;":"&amp;IFERROR(VLOOKUP(216+(INT((ROW()-5)/9)*9+4+COLUMN()-5)*8-(8-$A19),结果导入!$N:$U,8,0),"")=$A19&amp;":","",$A19&amp;":"&amp;VLOOKUP(216+(INT((ROW()-5)/9)*9+4+COLUMN()-5)*8-(8-$A19),结果导入!$N:$U,8,0))))),IF($U$3="第三场",IF(OR($H$35="",$H$35="请选择版本"),"",IF($H$35="打印版",IFERROR(VLOOKUP(216+(INT((ROW()-5)/9)*9+4+COLUMN()-5)*8-(8-$A19),结果导入!$AN:$AU,8,0),""),IF($H$35="导入版",IF($A19&amp;":"&amp;IFERROR(VLOOKUP(216+(INT((ROW()-5)/9)*9+4+COLUMN()-5)*8-(8-$A19),结果导入!$AN:$AU,8,0),"")=$A19&amp;":","",$A19&amp;":"&amp;VLOOKUP(216+(INT((ROW()-5)/9)*9+4+COLUMN()-5)*8-(8-$A19),结果导入!$AN:$AU,8,0))))),IF($U$3="第四场",IF(OR($H$35="",$H$35="请选择版本"),"",IF($H$35="打印版",IFERROR(VLOOKUP(216+(INT((ROW()-5)/9)*9+4+COLUMN()-5)*8-(8-$A19),结果导入!$BN:$BU,8,0),""),IF($H$35="导入版",IF($A19&amp;":"&amp;IFERROR(VLOOKUP(216+(INT((ROW()-5)/9)*9+4+COLUMN()-5)*8-(8-$A19),结果导入!$BN:$BU,8,0),"")=$A19&amp;":","",$A19&amp;":"&amp;VLOOKUP(216+(INT((ROW()-5)/9)*9+4+COLUMN()-5)*8-(8-$A19),结果导入!$BN:$BU,8,0))))),IF($U$3="第五场",IF(OR($H$35="",$H$35="请选择版本"),"",IF($H$35="打印版",IFERROR(VLOOKUP(216+(INT((ROW()-5)/9)*9+4+COLUMN()-5)*8-(8-$A19),结果导入!$CN:$CU,8,0),""),IF($H$35="导入版",IF($A19&amp;":"&amp;IFERROR(VLOOKUP(216+(INT((ROW()-5)/9)*9+4+COLUMN()-5)*8-(8-$A19),结果导入!$CN:$CU,8,0),"")=$A19&amp;":","",$A19&amp;":"&amp;VLOOKUP(216+(INT((ROW()-5)/9)*9+4+COLUMN()-5)*8-(8-$A19),结果导入!$CN:$CU,8,0))))),IF($U$3="第六场",IF(OR($H$35="",$H$35="请选择版本"),"",IF($H$35="打印版",IFERROR(VLOOKUP(216+(INT((ROW()-5)/9)*9+4+COLUMN()-5)*8-(8-$A19),结果导入!$DN:$DU,8,0),""),IF($H$35="导入版",IF($A19&amp;":"&amp;IFERROR(VLOOKUP(216+(INT((ROW()-5)/9)*9+4+COLUMN()-5)*8-(8-$A19),结果导入!$DN:$DU,8,0),"")=$A19&amp;":","",$A19&amp;":"&amp;VLOOKUP(216+(INT((ROW()-5)/9)*9+4+COLUMN()-5)*8-(8-$A19),结果导入!$DN:$DU,8,0))))),IF($U$3="第七场",IF(OR($H$35="",$H$35="请选择版本"),"",IF($H$35="打印版",IFERROR(VLOOKUP(216+(INT((ROW()-5)/9)*9+4+COLUMN()-5)*8-(8-$A19),结果导入!$EN:$EU,8,0),""),IF($H$35="导入版",IF($A19&amp;":"&amp;IFERROR(VLOOKUP(216+(INT((ROW()-5)/9)*9+4+COLUMN()-5)*8-(8-$A19),结果导入!$EN:$EU,8,0),"")=$A19&amp;":","",$A19&amp;":"&amp;VLOOKUP(216+(INT((ROW()-5)/9)*9+4+COLUMN()-5)*8-(8-$A19),结果导入!$EN:$EU,8,0))))),IF($U$3="第八场",IF(OR($H$35="",$H$35="请选择版本"),"",IF($H$35="打印版",IFERROR(VLOOKUP(216+(INT((ROW()-5)/9)*9+4+COLUMN()-5)*8-(8-$A19),结果导入!$FN:$FU,8,0),""),IF($H$35="导入版",IF($A19&amp;":"&amp;IFERROR(VLOOKUP(216+(INT((ROW()-5)/9)*9+4+COLUMN()-5)*8-(8-$A19),结果导入!$FN:$FU,8,0),"")=$A19&amp;":","",$A19&amp;":"&amp;VLOOKUP(216+(INT((ROW()-5)/9)*9+4+COLUMN()-5)*8-(8-$A19),结果导入!$FN:$FU,8,0))))),IF($U$3="第九场",IF(OR($H$35="",$H$35="请选择版本"),"",IF($H$35="打印版",IFERROR(VLOOKUP(216+(INT((ROW()-5)/9)*9+4+COLUMN()-5)*8-(8-$A19),结果导入!$GN:$GU,8,0),""),IF($H$35="导入版",IF($A19&amp;":"&amp;IFERROR(VLOOKUP(216+(INT((ROW()-5)/9)*9+4+COLUMN()-5)*8-(8-$A19),结果导入!$GN:$GU,8,0),"")=$A19&amp;":","",$A19&amp;":"&amp;VLOOKUP(216+(INT((ROW()-5)/9)*9+4+COLUMN()-5)*8-(8-$A19),结果导入!$GN:$GU,8,0)))))))))))))))</f>
        <v/>
      </c>
      <c r="E19" s="52" t="str">
        <f ca="1">IF($U$3="","",IF($U$3="第一场",IF(OR($H$35="",$H$35="请选择版本"),"",IF($H$35="打印版",IFERROR(VLOOKUP(216+(INT((ROW()-5)/9)*9+4+COLUMN()-5)*8-(8-$A19),选手操作!$Q:$R,2,0),""),IF($H$35="导入版",IF($A19&amp;":"&amp;IFERROR(VLOOKUP(216+(INT((ROW()-5)/9)*9+4+COLUMN()-5)*8-(8-$A19),选手操作!$Q:$R,2,0),"")=$A19&amp;":","",$A19&amp;":"&amp;VLOOKUP(216+(INT((ROW()-5)/9)*9+4+COLUMN()-5)*8-(8-$A19),选手操作!$Q:$R,2,0))))),IF($U$3="第二场",IF(OR($H$35="",$H$35="请选择版本"),"",IF($H$35="打印版",IFERROR(VLOOKUP(216+(INT((ROW()-5)/9)*9+4+COLUMN()-5)*8-(8-$A19),结果导入!$N:$U,8,0),""),IF($H$35="导入版",IF($A19&amp;":"&amp;IFERROR(VLOOKUP(216+(INT((ROW()-5)/9)*9+4+COLUMN()-5)*8-(8-$A19),结果导入!$N:$U,8,0),"")=$A19&amp;":","",$A19&amp;":"&amp;VLOOKUP(216+(INT((ROW()-5)/9)*9+4+COLUMN()-5)*8-(8-$A19),结果导入!$N:$U,8,0))))),IF($U$3="第三场",IF(OR($H$35="",$H$35="请选择版本"),"",IF($H$35="打印版",IFERROR(VLOOKUP(216+(INT((ROW()-5)/9)*9+4+COLUMN()-5)*8-(8-$A19),结果导入!$AN:$AU,8,0),""),IF($H$35="导入版",IF($A19&amp;":"&amp;IFERROR(VLOOKUP(216+(INT((ROW()-5)/9)*9+4+COLUMN()-5)*8-(8-$A19),结果导入!$AN:$AU,8,0),"")=$A19&amp;":","",$A19&amp;":"&amp;VLOOKUP(216+(INT((ROW()-5)/9)*9+4+COLUMN()-5)*8-(8-$A19),结果导入!$AN:$AU,8,0))))),IF($U$3="第四场",IF(OR($H$35="",$H$35="请选择版本"),"",IF($H$35="打印版",IFERROR(VLOOKUP(216+(INT((ROW()-5)/9)*9+4+COLUMN()-5)*8-(8-$A19),结果导入!$BN:$BU,8,0),""),IF($H$35="导入版",IF($A19&amp;":"&amp;IFERROR(VLOOKUP(216+(INT((ROW()-5)/9)*9+4+COLUMN()-5)*8-(8-$A19),结果导入!$BN:$BU,8,0),"")=$A19&amp;":","",$A19&amp;":"&amp;VLOOKUP(216+(INT((ROW()-5)/9)*9+4+COLUMN()-5)*8-(8-$A19),结果导入!$BN:$BU,8,0))))),IF($U$3="第五场",IF(OR($H$35="",$H$35="请选择版本"),"",IF($H$35="打印版",IFERROR(VLOOKUP(216+(INT((ROW()-5)/9)*9+4+COLUMN()-5)*8-(8-$A19),结果导入!$CN:$CU,8,0),""),IF($H$35="导入版",IF($A19&amp;":"&amp;IFERROR(VLOOKUP(216+(INT((ROW()-5)/9)*9+4+COLUMN()-5)*8-(8-$A19),结果导入!$CN:$CU,8,0),"")=$A19&amp;":","",$A19&amp;":"&amp;VLOOKUP(216+(INT((ROW()-5)/9)*9+4+COLUMN()-5)*8-(8-$A19),结果导入!$CN:$CU,8,0))))),IF($U$3="第六场",IF(OR($H$35="",$H$35="请选择版本"),"",IF($H$35="打印版",IFERROR(VLOOKUP(216+(INT((ROW()-5)/9)*9+4+COLUMN()-5)*8-(8-$A19),结果导入!$DN:$DU,8,0),""),IF($H$35="导入版",IF($A19&amp;":"&amp;IFERROR(VLOOKUP(216+(INT((ROW()-5)/9)*9+4+COLUMN()-5)*8-(8-$A19),结果导入!$DN:$DU,8,0),"")=$A19&amp;":","",$A19&amp;":"&amp;VLOOKUP(216+(INT((ROW()-5)/9)*9+4+COLUMN()-5)*8-(8-$A19),结果导入!$DN:$DU,8,0))))),IF($U$3="第七场",IF(OR($H$35="",$H$35="请选择版本"),"",IF($H$35="打印版",IFERROR(VLOOKUP(216+(INT((ROW()-5)/9)*9+4+COLUMN()-5)*8-(8-$A19),结果导入!$EN:$EU,8,0),""),IF($H$35="导入版",IF($A19&amp;":"&amp;IFERROR(VLOOKUP(216+(INT((ROW()-5)/9)*9+4+COLUMN()-5)*8-(8-$A19),结果导入!$EN:$EU,8,0),"")=$A19&amp;":","",$A19&amp;":"&amp;VLOOKUP(216+(INT((ROW()-5)/9)*9+4+COLUMN()-5)*8-(8-$A19),结果导入!$EN:$EU,8,0))))),IF($U$3="第八场",IF(OR($H$35="",$H$35="请选择版本"),"",IF($H$35="打印版",IFERROR(VLOOKUP(216+(INT((ROW()-5)/9)*9+4+COLUMN()-5)*8-(8-$A19),结果导入!$FN:$FU,8,0),""),IF($H$35="导入版",IF($A19&amp;":"&amp;IFERROR(VLOOKUP(216+(INT((ROW()-5)/9)*9+4+COLUMN()-5)*8-(8-$A19),结果导入!$FN:$FU,8,0),"")=$A19&amp;":","",$A19&amp;":"&amp;VLOOKUP(216+(INT((ROW()-5)/9)*9+4+COLUMN()-5)*8-(8-$A19),结果导入!$FN:$FU,8,0))))),IF($U$3="第九场",IF(OR($H$35="",$H$35="请选择版本"),"",IF($H$35="打印版",IFERROR(VLOOKUP(216+(INT((ROW()-5)/9)*9+4+COLUMN()-5)*8-(8-$A19),结果导入!$GN:$GU,8,0),""),IF($H$35="导入版",IF($A19&amp;":"&amp;IFERROR(VLOOKUP(216+(INT((ROW()-5)/9)*9+4+COLUMN()-5)*8-(8-$A19),结果导入!$GN:$GU,8,0),"")=$A19&amp;":","",$A19&amp;":"&amp;VLOOKUP(216+(INT((ROW()-5)/9)*9+4+COLUMN()-5)*8-(8-$A19),结果导入!$GN:$GU,8,0)))))))))))))))</f>
        <v/>
      </c>
      <c r="F19" s="52" t="str">
        <f ca="1">IF($U$3="","",IF($U$3="第一场",IF(OR($H$35="",$H$35="请选择版本"),"",IF($H$35="打印版",IFERROR(VLOOKUP(216+(INT((ROW()-5)/9)*9+4+COLUMN()-5)*8-(8-$A19),选手操作!$Q:$R,2,0),""),IF($H$35="导入版",IF($A19&amp;":"&amp;IFERROR(VLOOKUP(216+(INT((ROW()-5)/9)*9+4+COLUMN()-5)*8-(8-$A19),选手操作!$Q:$R,2,0),"")=$A19&amp;":","",$A19&amp;":"&amp;VLOOKUP(216+(INT((ROW()-5)/9)*9+4+COLUMN()-5)*8-(8-$A19),选手操作!$Q:$R,2,0))))),IF($U$3="第二场",IF(OR($H$35="",$H$35="请选择版本"),"",IF($H$35="打印版",IFERROR(VLOOKUP(216+(INT((ROW()-5)/9)*9+4+COLUMN()-5)*8-(8-$A19),结果导入!$N:$U,8,0),""),IF($H$35="导入版",IF($A19&amp;":"&amp;IFERROR(VLOOKUP(216+(INT((ROW()-5)/9)*9+4+COLUMN()-5)*8-(8-$A19),结果导入!$N:$U,8,0),"")=$A19&amp;":","",$A19&amp;":"&amp;VLOOKUP(216+(INT((ROW()-5)/9)*9+4+COLUMN()-5)*8-(8-$A19),结果导入!$N:$U,8,0))))),IF($U$3="第三场",IF(OR($H$35="",$H$35="请选择版本"),"",IF($H$35="打印版",IFERROR(VLOOKUP(216+(INT((ROW()-5)/9)*9+4+COLUMN()-5)*8-(8-$A19),结果导入!$AN:$AU,8,0),""),IF($H$35="导入版",IF($A19&amp;":"&amp;IFERROR(VLOOKUP(216+(INT((ROW()-5)/9)*9+4+COLUMN()-5)*8-(8-$A19),结果导入!$AN:$AU,8,0),"")=$A19&amp;":","",$A19&amp;":"&amp;VLOOKUP(216+(INT((ROW()-5)/9)*9+4+COLUMN()-5)*8-(8-$A19),结果导入!$AN:$AU,8,0))))),IF($U$3="第四场",IF(OR($H$35="",$H$35="请选择版本"),"",IF($H$35="打印版",IFERROR(VLOOKUP(216+(INT((ROW()-5)/9)*9+4+COLUMN()-5)*8-(8-$A19),结果导入!$BN:$BU,8,0),""),IF($H$35="导入版",IF($A19&amp;":"&amp;IFERROR(VLOOKUP(216+(INT((ROW()-5)/9)*9+4+COLUMN()-5)*8-(8-$A19),结果导入!$BN:$BU,8,0),"")=$A19&amp;":","",$A19&amp;":"&amp;VLOOKUP(216+(INT((ROW()-5)/9)*9+4+COLUMN()-5)*8-(8-$A19),结果导入!$BN:$BU,8,0))))),IF($U$3="第五场",IF(OR($H$35="",$H$35="请选择版本"),"",IF($H$35="打印版",IFERROR(VLOOKUP(216+(INT((ROW()-5)/9)*9+4+COLUMN()-5)*8-(8-$A19),结果导入!$CN:$CU,8,0),""),IF($H$35="导入版",IF($A19&amp;":"&amp;IFERROR(VLOOKUP(216+(INT((ROW()-5)/9)*9+4+COLUMN()-5)*8-(8-$A19),结果导入!$CN:$CU,8,0),"")=$A19&amp;":","",$A19&amp;":"&amp;VLOOKUP(216+(INT((ROW()-5)/9)*9+4+COLUMN()-5)*8-(8-$A19),结果导入!$CN:$CU,8,0))))),IF($U$3="第六场",IF(OR($H$35="",$H$35="请选择版本"),"",IF($H$35="打印版",IFERROR(VLOOKUP(216+(INT((ROW()-5)/9)*9+4+COLUMN()-5)*8-(8-$A19),结果导入!$DN:$DU,8,0),""),IF($H$35="导入版",IF($A19&amp;":"&amp;IFERROR(VLOOKUP(216+(INT((ROW()-5)/9)*9+4+COLUMN()-5)*8-(8-$A19),结果导入!$DN:$DU,8,0),"")=$A19&amp;":","",$A19&amp;":"&amp;VLOOKUP(216+(INT((ROW()-5)/9)*9+4+COLUMN()-5)*8-(8-$A19),结果导入!$DN:$DU,8,0))))),IF($U$3="第七场",IF(OR($H$35="",$H$35="请选择版本"),"",IF($H$35="打印版",IFERROR(VLOOKUP(216+(INT((ROW()-5)/9)*9+4+COLUMN()-5)*8-(8-$A19),结果导入!$EN:$EU,8,0),""),IF($H$35="导入版",IF($A19&amp;":"&amp;IFERROR(VLOOKUP(216+(INT((ROW()-5)/9)*9+4+COLUMN()-5)*8-(8-$A19),结果导入!$EN:$EU,8,0),"")=$A19&amp;":","",$A19&amp;":"&amp;VLOOKUP(216+(INT((ROW()-5)/9)*9+4+COLUMN()-5)*8-(8-$A19),结果导入!$EN:$EU,8,0))))),IF($U$3="第八场",IF(OR($H$35="",$H$35="请选择版本"),"",IF($H$35="打印版",IFERROR(VLOOKUP(216+(INT((ROW()-5)/9)*9+4+COLUMN()-5)*8-(8-$A19),结果导入!$FN:$FU,8,0),""),IF($H$35="导入版",IF($A19&amp;":"&amp;IFERROR(VLOOKUP(216+(INT((ROW()-5)/9)*9+4+COLUMN()-5)*8-(8-$A19),结果导入!$FN:$FU,8,0),"")=$A19&amp;":","",$A19&amp;":"&amp;VLOOKUP(216+(INT((ROW()-5)/9)*9+4+COLUMN()-5)*8-(8-$A19),结果导入!$FN:$FU,8,0))))),IF($U$3="第九场",IF(OR($H$35="",$H$35="请选择版本"),"",IF($H$35="打印版",IFERROR(VLOOKUP(216+(INT((ROW()-5)/9)*9+4+COLUMN()-5)*8-(8-$A19),结果导入!$GN:$GU,8,0),""),IF($H$35="导入版",IF($A19&amp;":"&amp;IFERROR(VLOOKUP(216+(INT((ROW()-5)/9)*9+4+COLUMN()-5)*8-(8-$A19),结果导入!$GN:$GU,8,0),"")=$A19&amp;":","",$A19&amp;":"&amp;VLOOKUP(216+(INT((ROW()-5)/9)*9+4+COLUMN()-5)*8-(8-$A19),结果导入!$GN:$GU,8,0)))))))))))))))</f>
        <v/>
      </c>
      <c r="G19" s="52" t="str">
        <f ca="1">IF($U$3="","",IF($U$3="第一场",IF(OR($H$35="",$H$35="请选择版本"),"",IF($H$35="打印版",IFERROR(VLOOKUP(216+(INT((ROW()-5)/9)*9+4+COLUMN()-5)*8-(8-$A19),选手操作!$Q:$R,2,0),""),IF($H$35="导入版",IF($A19&amp;":"&amp;IFERROR(VLOOKUP(216+(INT((ROW()-5)/9)*9+4+COLUMN()-5)*8-(8-$A19),选手操作!$Q:$R,2,0),"")=$A19&amp;":","",$A19&amp;":"&amp;VLOOKUP(216+(INT((ROW()-5)/9)*9+4+COLUMN()-5)*8-(8-$A19),选手操作!$Q:$R,2,0))))),IF($U$3="第二场",IF(OR($H$35="",$H$35="请选择版本"),"",IF($H$35="打印版",IFERROR(VLOOKUP(216+(INT((ROW()-5)/9)*9+4+COLUMN()-5)*8-(8-$A19),结果导入!$N:$U,8,0),""),IF($H$35="导入版",IF($A19&amp;":"&amp;IFERROR(VLOOKUP(216+(INT((ROW()-5)/9)*9+4+COLUMN()-5)*8-(8-$A19),结果导入!$N:$U,8,0),"")=$A19&amp;":","",$A19&amp;":"&amp;VLOOKUP(216+(INT((ROW()-5)/9)*9+4+COLUMN()-5)*8-(8-$A19),结果导入!$N:$U,8,0))))),IF($U$3="第三场",IF(OR($H$35="",$H$35="请选择版本"),"",IF($H$35="打印版",IFERROR(VLOOKUP(216+(INT((ROW()-5)/9)*9+4+COLUMN()-5)*8-(8-$A19),结果导入!$AN:$AU,8,0),""),IF($H$35="导入版",IF($A19&amp;":"&amp;IFERROR(VLOOKUP(216+(INT((ROW()-5)/9)*9+4+COLUMN()-5)*8-(8-$A19),结果导入!$AN:$AU,8,0),"")=$A19&amp;":","",$A19&amp;":"&amp;VLOOKUP(216+(INT((ROW()-5)/9)*9+4+COLUMN()-5)*8-(8-$A19),结果导入!$AN:$AU,8,0))))),IF($U$3="第四场",IF(OR($H$35="",$H$35="请选择版本"),"",IF($H$35="打印版",IFERROR(VLOOKUP(216+(INT((ROW()-5)/9)*9+4+COLUMN()-5)*8-(8-$A19),结果导入!$BN:$BU,8,0),""),IF($H$35="导入版",IF($A19&amp;":"&amp;IFERROR(VLOOKUP(216+(INT((ROW()-5)/9)*9+4+COLUMN()-5)*8-(8-$A19),结果导入!$BN:$BU,8,0),"")=$A19&amp;":","",$A19&amp;":"&amp;VLOOKUP(216+(INT((ROW()-5)/9)*9+4+COLUMN()-5)*8-(8-$A19),结果导入!$BN:$BU,8,0))))),IF($U$3="第五场",IF(OR($H$35="",$H$35="请选择版本"),"",IF($H$35="打印版",IFERROR(VLOOKUP(216+(INT((ROW()-5)/9)*9+4+COLUMN()-5)*8-(8-$A19),结果导入!$CN:$CU,8,0),""),IF($H$35="导入版",IF($A19&amp;":"&amp;IFERROR(VLOOKUP(216+(INT((ROW()-5)/9)*9+4+COLUMN()-5)*8-(8-$A19),结果导入!$CN:$CU,8,0),"")=$A19&amp;":","",$A19&amp;":"&amp;VLOOKUP(216+(INT((ROW()-5)/9)*9+4+COLUMN()-5)*8-(8-$A19),结果导入!$CN:$CU,8,0))))),IF($U$3="第六场",IF(OR($H$35="",$H$35="请选择版本"),"",IF($H$35="打印版",IFERROR(VLOOKUP(216+(INT((ROW()-5)/9)*9+4+COLUMN()-5)*8-(8-$A19),结果导入!$DN:$DU,8,0),""),IF($H$35="导入版",IF($A19&amp;":"&amp;IFERROR(VLOOKUP(216+(INT((ROW()-5)/9)*9+4+COLUMN()-5)*8-(8-$A19),结果导入!$DN:$DU,8,0),"")=$A19&amp;":","",$A19&amp;":"&amp;VLOOKUP(216+(INT((ROW()-5)/9)*9+4+COLUMN()-5)*8-(8-$A19),结果导入!$DN:$DU,8,0))))),IF($U$3="第七场",IF(OR($H$35="",$H$35="请选择版本"),"",IF($H$35="打印版",IFERROR(VLOOKUP(216+(INT((ROW()-5)/9)*9+4+COLUMN()-5)*8-(8-$A19),结果导入!$EN:$EU,8,0),""),IF($H$35="导入版",IF($A19&amp;":"&amp;IFERROR(VLOOKUP(216+(INT((ROW()-5)/9)*9+4+COLUMN()-5)*8-(8-$A19),结果导入!$EN:$EU,8,0),"")=$A19&amp;":","",$A19&amp;":"&amp;VLOOKUP(216+(INT((ROW()-5)/9)*9+4+COLUMN()-5)*8-(8-$A19),结果导入!$EN:$EU,8,0))))),IF($U$3="第八场",IF(OR($H$35="",$H$35="请选择版本"),"",IF($H$35="打印版",IFERROR(VLOOKUP(216+(INT((ROW()-5)/9)*9+4+COLUMN()-5)*8-(8-$A19),结果导入!$FN:$FU,8,0),""),IF($H$35="导入版",IF($A19&amp;":"&amp;IFERROR(VLOOKUP(216+(INT((ROW()-5)/9)*9+4+COLUMN()-5)*8-(8-$A19),结果导入!$FN:$FU,8,0),"")=$A19&amp;":","",$A19&amp;":"&amp;VLOOKUP(216+(INT((ROW()-5)/9)*9+4+COLUMN()-5)*8-(8-$A19),结果导入!$FN:$FU,8,0))))),IF($U$3="第九场",IF(OR($H$35="",$H$35="请选择版本"),"",IF($H$35="打印版",IFERROR(VLOOKUP(216+(INT((ROW()-5)/9)*9+4+COLUMN()-5)*8-(8-$A19),结果导入!$GN:$GU,8,0),""),IF($H$35="导入版",IF($A19&amp;":"&amp;IFERROR(VLOOKUP(216+(INT((ROW()-5)/9)*9+4+COLUMN()-5)*8-(8-$A19),结果导入!$GN:$GU,8,0),"")=$A19&amp;":","",$A19&amp;":"&amp;VLOOKUP(216+(INT((ROW()-5)/9)*9+4+COLUMN()-5)*8-(8-$A19),结果导入!$GN:$GU,8,0)))))))))))))))</f>
        <v/>
      </c>
      <c r="H19" s="52" t="str">
        <f ca="1">IF($U$3="","",IF($U$3="第一场",IF(OR($H$35="",$H$35="请选择版本"),"",IF($H$35="打印版",IFERROR(VLOOKUP(216+(INT((ROW()-5)/9)*9+4+COLUMN()-5)*8-(8-$A19),选手操作!$Q:$R,2,0),""),IF($H$35="导入版",IF($A19&amp;":"&amp;IFERROR(VLOOKUP(216+(INT((ROW()-5)/9)*9+4+COLUMN()-5)*8-(8-$A19),选手操作!$Q:$R,2,0),"")=$A19&amp;":","",$A19&amp;":"&amp;VLOOKUP(216+(INT((ROW()-5)/9)*9+4+COLUMN()-5)*8-(8-$A19),选手操作!$Q:$R,2,0))))),IF($U$3="第二场",IF(OR($H$35="",$H$35="请选择版本"),"",IF($H$35="打印版",IFERROR(VLOOKUP(216+(INT((ROW()-5)/9)*9+4+COLUMN()-5)*8-(8-$A19),结果导入!$N:$U,8,0),""),IF($H$35="导入版",IF($A19&amp;":"&amp;IFERROR(VLOOKUP(216+(INT((ROW()-5)/9)*9+4+COLUMN()-5)*8-(8-$A19),结果导入!$N:$U,8,0),"")=$A19&amp;":","",$A19&amp;":"&amp;VLOOKUP(216+(INT((ROW()-5)/9)*9+4+COLUMN()-5)*8-(8-$A19),结果导入!$N:$U,8,0))))),IF($U$3="第三场",IF(OR($H$35="",$H$35="请选择版本"),"",IF($H$35="打印版",IFERROR(VLOOKUP(216+(INT((ROW()-5)/9)*9+4+COLUMN()-5)*8-(8-$A19),结果导入!$AN:$AU,8,0),""),IF($H$35="导入版",IF($A19&amp;":"&amp;IFERROR(VLOOKUP(216+(INT((ROW()-5)/9)*9+4+COLUMN()-5)*8-(8-$A19),结果导入!$AN:$AU,8,0),"")=$A19&amp;":","",$A19&amp;":"&amp;VLOOKUP(216+(INT((ROW()-5)/9)*9+4+COLUMN()-5)*8-(8-$A19),结果导入!$AN:$AU,8,0))))),IF($U$3="第四场",IF(OR($H$35="",$H$35="请选择版本"),"",IF($H$35="打印版",IFERROR(VLOOKUP(216+(INT((ROW()-5)/9)*9+4+COLUMN()-5)*8-(8-$A19),结果导入!$BN:$BU,8,0),""),IF($H$35="导入版",IF($A19&amp;":"&amp;IFERROR(VLOOKUP(216+(INT((ROW()-5)/9)*9+4+COLUMN()-5)*8-(8-$A19),结果导入!$BN:$BU,8,0),"")=$A19&amp;":","",$A19&amp;":"&amp;VLOOKUP(216+(INT((ROW()-5)/9)*9+4+COLUMN()-5)*8-(8-$A19),结果导入!$BN:$BU,8,0))))),IF($U$3="第五场",IF(OR($H$35="",$H$35="请选择版本"),"",IF($H$35="打印版",IFERROR(VLOOKUP(216+(INT((ROW()-5)/9)*9+4+COLUMN()-5)*8-(8-$A19),结果导入!$CN:$CU,8,0),""),IF($H$35="导入版",IF($A19&amp;":"&amp;IFERROR(VLOOKUP(216+(INT((ROW()-5)/9)*9+4+COLUMN()-5)*8-(8-$A19),结果导入!$CN:$CU,8,0),"")=$A19&amp;":","",$A19&amp;":"&amp;VLOOKUP(216+(INT((ROW()-5)/9)*9+4+COLUMN()-5)*8-(8-$A19),结果导入!$CN:$CU,8,0))))),IF($U$3="第六场",IF(OR($H$35="",$H$35="请选择版本"),"",IF($H$35="打印版",IFERROR(VLOOKUP(216+(INT((ROW()-5)/9)*9+4+COLUMN()-5)*8-(8-$A19),结果导入!$DN:$DU,8,0),""),IF($H$35="导入版",IF($A19&amp;":"&amp;IFERROR(VLOOKUP(216+(INT((ROW()-5)/9)*9+4+COLUMN()-5)*8-(8-$A19),结果导入!$DN:$DU,8,0),"")=$A19&amp;":","",$A19&amp;":"&amp;VLOOKUP(216+(INT((ROW()-5)/9)*9+4+COLUMN()-5)*8-(8-$A19),结果导入!$DN:$DU,8,0))))),IF($U$3="第七场",IF(OR($H$35="",$H$35="请选择版本"),"",IF($H$35="打印版",IFERROR(VLOOKUP(216+(INT((ROW()-5)/9)*9+4+COLUMN()-5)*8-(8-$A19),结果导入!$EN:$EU,8,0),""),IF($H$35="导入版",IF($A19&amp;":"&amp;IFERROR(VLOOKUP(216+(INT((ROW()-5)/9)*9+4+COLUMN()-5)*8-(8-$A19),结果导入!$EN:$EU,8,0),"")=$A19&amp;":","",$A19&amp;":"&amp;VLOOKUP(216+(INT((ROW()-5)/9)*9+4+COLUMN()-5)*8-(8-$A19),结果导入!$EN:$EU,8,0))))),IF($U$3="第八场",IF(OR($H$35="",$H$35="请选择版本"),"",IF($H$35="打印版",IFERROR(VLOOKUP(216+(INT((ROW()-5)/9)*9+4+COLUMN()-5)*8-(8-$A19),结果导入!$FN:$FU,8,0),""),IF($H$35="导入版",IF($A19&amp;":"&amp;IFERROR(VLOOKUP(216+(INT((ROW()-5)/9)*9+4+COLUMN()-5)*8-(8-$A19),结果导入!$FN:$FU,8,0),"")=$A19&amp;":","",$A19&amp;":"&amp;VLOOKUP(216+(INT((ROW()-5)/9)*9+4+COLUMN()-5)*8-(8-$A19),结果导入!$FN:$FU,8,0))))),IF($U$3="第九场",IF(OR($H$35="",$H$35="请选择版本"),"",IF($H$35="打印版",IFERROR(VLOOKUP(216+(INT((ROW()-5)/9)*9+4+COLUMN()-5)*8-(8-$A19),结果导入!$GN:$GU,8,0),""),IF($H$35="导入版",IF($A19&amp;":"&amp;IFERROR(VLOOKUP(216+(INT((ROW()-5)/9)*9+4+COLUMN()-5)*8-(8-$A19),结果导入!$GN:$GU,8,0),"")=$A19&amp;":","",$A19&amp;":"&amp;VLOOKUP(216+(INT((ROW()-5)/9)*9+4+COLUMN()-5)*8-(8-$A19),结果导入!$GN:$GU,8,0)))))))))))))))</f>
        <v/>
      </c>
      <c r="I19" s="52" t="str">
        <f ca="1">IF($U$3="","",IF($U$3="第一场",IF(OR($H$35="",$H$35="请选择版本"),"",IF($H$35="打印版",IFERROR(VLOOKUP(216+(INT((ROW()-5)/9)*9+4+COLUMN()-5)*8-(8-$A19),选手操作!$Q:$R,2,0),""),IF($H$35="导入版",IF($A19&amp;":"&amp;IFERROR(VLOOKUP(216+(INT((ROW()-5)/9)*9+4+COLUMN()-5)*8-(8-$A19),选手操作!$Q:$R,2,0),"")=$A19&amp;":","",$A19&amp;":"&amp;VLOOKUP(216+(INT((ROW()-5)/9)*9+4+COLUMN()-5)*8-(8-$A19),选手操作!$Q:$R,2,0))))),IF($U$3="第二场",IF(OR($H$35="",$H$35="请选择版本"),"",IF($H$35="打印版",IFERROR(VLOOKUP(216+(INT((ROW()-5)/9)*9+4+COLUMN()-5)*8-(8-$A19),结果导入!$N:$U,8,0),""),IF($H$35="导入版",IF($A19&amp;":"&amp;IFERROR(VLOOKUP(216+(INT((ROW()-5)/9)*9+4+COLUMN()-5)*8-(8-$A19),结果导入!$N:$U,8,0),"")=$A19&amp;":","",$A19&amp;":"&amp;VLOOKUP(216+(INT((ROW()-5)/9)*9+4+COLUMN()-5)*8-(8-$A19),结果导入!$N:$U,8,0))))),IF($U$3="第三场",IF(OR($H$35="",$H$35="请选择版本"),"",IF($H$35="打印版",IFERROR(VLOOKUP(216+(INT((ROW()-5)/9)*9+4+COLUMN()-5)*8-(8-$A19),结果导入!$AN:$AU,8,0),""),IF($H$35="导入版",IF($A19&amp;":"&amp;IFERROR(VLOOKUP(216+(INT((ROW()-5)/9)*9+4+COLUMN()-5)*8-(8-$A19),结果导入!$AN:$AU,8,0),"")=$A19&amp;":","",$A19&amp;":"&amp;VLOOKUP(216+(INT((ROW()-5)/9)*9+4+COLUMN()-5)*8-(8-$A19),结果导入!$AN:$AU,8,0))))),IF($U$3="第四场",IF(OR($H$35="",$H$35="请选择版本"),"",IF($H$35="打印版",IFERROR(VLOOKUP(216+(INT((ROW()-5)/9)*9+4+COLUMN()-5)*8-(8-$A19),结果导入!$BN:$BU,8,0),""),IF($H$35="导入版",IF($A19&amp;":"&amp;IFERROR(VLOOKUP(216+(INT((ROW()-5)/9)*9+4+COLUMN()-5)*8-(8-$A19),结果导入!$BN:$BU,8,0),"")=$A19&amp;":","",$A19&amp;":"&amp;VLOOKUP(216+(INT((ROW()-5)/9)*9+4+COLUMN()-5)*8-(8-$A19),结果导入!$BN:$BU,8,0))))),IF($U$3="第五场",IF(OR($H$35="",$H$35="请选择版本"),"",IF($H$35="打印版",IFERROR(VLOOKUP(216+(INT((ROW()-5)/9)*9+4+COLUMN()-5)*8-(8-$A19),结果导入!$CN:$CU,8,0),""),IF($H$35="导入版",IF($A19&amp;":"&amp;IFERROR(VLOOKUP(216+(INT((ROW()-5)/9)*9+4+COLUMN()-5)*8-(8-$A19),结果导入!$CN:$CU,8,0),"")=$A19&amp;":","",$A19&amp;":"&amp;VLOOKUP(216+(INT((ROW()-5)/9)*9+4+COLUMN()-5)*8-(8-$A19),结果导入!$CN:$CU,8,0))))),IF($U$3="第六场",IF(OR($H$35="",$H$35="请选择版本"),"",IF($H$35="打印版",IFERROR(VLOOKUP(216+(INT((ROW()-5)/9)*9+4+COLUMN()-5)*8-(8-$A19),结果导入!$DN:$DU,8,0),""),IF($H$35="导入版",IF($A19&amp;":"&amp;IFERROR(VLOOKUP(216+(INT((ROW()-5)/9)*9+4+COLUMN()-5)*8-(8-$A19),结果导入!$DN:$DU,8,0),"")=$A19&amp;":","",$A19&amp;":"&amp;VLOOKUP(216+(INT((ROW()-5)/9)*9+4+COLUMN()-5)*8-(8-$A19),结果导入!$DN:$DU,8,0))))),IF($U$3="第七场",IF(OR($H$35="",$H$35="请选择版本"),"",IF($H$35="打印版",IFERROR(VLOOKUP(216+(INT((ROW()-5)/9)*9+4+COLUMN()-5)*8-(8-$A19),结果导入!$EN:$EU,8,0),""),IF($H$35="导入版",IF($A19&amp;":"&amp;IFERROR(VLOOKUP(216+(INT((ROW()-5)/9)*9+4+COLUMN()-5)*8-(8-$A19),结果导入!$EN:$EU,8,0),"")=$A19&amp;":","",$A19&amp;":"&amp;VLOOKUP(216+(INT((ROW()-5)/9)*9+4+COLUMN()-5)*8-(8-$A19),结果导入!$EN:$EU,8,0))))),IF($U$3="第八场",IF(OR($H$35="",$H$35="请选择版本"),"",IF($H$35="打印版",IFERROR(VLOOKUP(216+(INT((ROW()-5)/9)*9+4+COLUMN()-5)*8-(8-$A19),结果导入!$FN:$FU,8,0),""),IF($H$35="导入版",IF($A19&amp;":"&amp;IFERROR(VLOOKUP(216+(INT((ROW()-5)/9)*9+4+COLUMN()-5)*8-(8-$A19),结果导入!$FN:$FU,8,0),"")=$A19&amp;":","",$A19&amp;":"&amp;VLOOKUP(216+(INT((ROW()-5)/9)*9+4+COLUMN()-5)*8-(8-$A19),结果导入!$FN:$FU,8,0))))),IF($U$3="第九场",IF(OR($H$35="",$H$35="请选择版本"),"",IF($H$35="打印版",IFERROR(VLOOKUP(216+(INT((ROW()-5)/9)*9+4+COLUMN()-5)*8-(8-$A19),结果导入!$GN:$GU,8,0),""),IF($H$35="导入版",IF($A19&amp;":"&amp;IFERROR(VLOOKUP(216+(INT((ROW()-5)/9)*9+4+COLUMN()-5)*8-(8-$A19),结果导入!$GN:$GU,8,0),"")=$A19&amp;":","",$A19&amp;":"&amp;VLOOKUP(216+(INT((ROW()-5)/9)*9+4+COLUMN()-5)*8-(8-$A19),结果导入!$GN:$GU,8,0)))))))))))))))</f>
        <v/>
      </c>
      <c r="J19" s="52" t="str">
        <f ca="1">IF($U$3="","",IF($U$3="第一场",IF(OR($H$35="",$H$35="请选择版本"),"",IF($H$35="打印版",IFERROR(VLOOKUP(216+(INT((ROW()-5)/9)*9+4+COLUMN()-5)*8-(8-$A19),选手操作!$Q:$R,2,0),""),IF($H$35="导入版",IF($A19&amp;":"&amp;IFERROR(VLOOKUP(216+(INT((ROW()-5)/9)*9+4+COLUMN()-5)*8-(8-$A19),选手操作!$Q:$R,2,0),"")=$A19&amp;":","",$A19&amp;":"&amp;VLOOKUP(216+(INT((ROW()-5)/9)*9+4+COLUMN()-5)*8-(8-$A19),选手操作!$Q:$R,2,0))))),IF($U$3="第二场",IF(OR($H$35="",$H$35="请选择版本"),"",IF($H$35="打印版",IFERROR(VLOOKUP(216+(INT((ROW()-5)/9)*9+4+COLUMN()-5)*8-(8-$A19),结果导入!$N:$U,8,0),""),IF($H$35="导入版",IF($A19&amp;":"&amp;IFERROR(VLOOKUP(216+(INT((ROW()-5)/9)*9+4+COLUMN()-5)*8-(8-$A19),结果导入!$N:$U,8,0),"")=$A19&amp;":","",$A19&amp;":"&amp;VLOOKUP(216+(INT((ROW()-5)/9)*9+4+COLUMN()-5)*8-(8-$A19),结果导入!$N:$U,8,0))))),IF($U$3="第三场",IF(OR($H$35="",$H$35="请选择版本"),"",IF($H$35="打印版",IFERROR(VLOOKUP(216+(INT((ROW()-5)/9)*9+4+COLUMN()-5)*8-(8-$A19),结果导入!$AN:$AU,8,0),""),IF($H$35="导入版",IF($A19&amp;":"&amp;IFERROR(VLOOKUP(216+(INT((ROW()-5)/9)*9+4+COLUMN()-5)*8-(8-$A19),结果导入!$AN:$AU,8,0),"")=$A19&amp;":","",$A19&amp;":"&amp;VLOOKUP(216+(INT((ROW()-5)/9)*9+4+COLUMN()-5)*8-(8-$A19),结果导入!$AN:$AU,8,0))))),IF($U$3="第四场",IF(OR($H$35="",$H$35="请选择版本"),"",IF($H$35="打印版",IFERROR(VLOOKUP(216+(INT((ROW()-5)/9)*9+4+COLUMN()-5)*8-(8-$A19),结果导入!$BN:$BU,8,0),""),IF($H$35="导入版",IF($A19&amp;":"&amp;IFERROR(VLOOKUP(216+(INT((ROW()-5)/9)*9+4+COLUMN()-5)*8-(8-$A19),结果导入!$BN:$BU,8,0),"")=$A19&amp;":","",$A19&amp;":"&amp;VLOOKUP(216+(INT((ROW()-5)/9)*9+4+COLUMN()-5)*8-(8-$A19),结果导入!$BN:$BU,8,0))))),IF($U$3="第五场",IF(OR($H$35="",$H$35="请选择版本"),"",IF($H$35="打印版",IFERROR(VLOOKUP(216+(INT((ROW()-5)/9)*9+4+COLUMN()-5)*8-(8-$A19),结果导入!$CN:$CU,8,0),""),IF($H$35="导入版",IF($A19&amp;":"&amp;IFERROR(VLOOKUP(216+(INT((ROW()-5)/9)*9+4+COLUMN()-5)*8-(8-$A19),结果导入!$CN:$CU,8,0),"")=$A19&amp;":","",$A19&amp;":"&amp;VLOOKUP(216+(INT((ROW()-5)/9)*9+4+COLUMN()-5)*8-(8-$A19),结果导入!$CN:$CU,8,0))))),IF($U$3="第六场",IF(OR($H$35="",$H$35="请选择版本"),"",IF($H$35="打印版",IFERROR(VLOOKUP(216+(INT((ROW()-5)/9)*9+4+COLUMN()-5)*8-(8-$A19),结果导入!$DN:$DU,8,0),""),IF($H$35="导入版",IF($A19&amp;":"&amp;IFERROR(VLOOKUP(216+(INT((ROW()-5)/9)*9+4+COLUMN()-5)*8-(8-$A19),结果导入!$DN:$DU,8,0),"")=$A19&amp;":","",$A19&amp;":"&amp;VLOOKUP(216+(INT((ROW()-5)/9)*9+4+COLUMN()-5)*8-(8-$A19),结果导入!$DN:$DU,8,0))))),IF($U$3="第七场",IF(OR($H$35="",$H$35="请选择版本"),"",IF($H$35="打印版",IFERROR(VLOOKUP(216+(INT((ROW()-5)/9)*9+4+COLUMN()-5)*8-(8-$A19),结果导入!$EN:$EU,8,0),""),IF($H$35="导入版",IF($A19&amp;":"&amp;IFERROR(VLOOKUP(216+(INT((ROW()-5)/9)*9+4+COLUMN()-5)*8-(8-$A19),结果导入!$EN:$EU,8,0),"")=$A19&amp;":","",$A19&amp;":"&amp;VLOOKUP(216+(INT((ROW()-5)/9)*9+4+COLUMN()-5)*8-(8-$A19),结果导入!$EN:$EU,8,0))))),IF($U$3="第八场",IF(OR($H$35="",$H$35="请选择版本"),"",IF($H$35="打印版",IFERROR(VLOOKUP(216+(INT((ROW()-5)/9)*9+4+COLUMN()-5)*8-(8-$A19),结果导入!$FN:$FU,8,0),""),IF($H$35="导入版",IF($A19&amp;":"&amp;IFERROR(VLOOKUP(216+(INT((ROW()-5)/9)*9+4+COLUMN()-5)*8-(8-$A19),结果导入!$FN:$FU,8,0),"")=$A19&amp;":","",$A19&amp;":"&amp;VLOOKUP(216+(INT((ROW()-5)/9)*9+4+COLUMN()-5)*8-(8-$A19),结果导入!$FN:$FU,8,0))))),IF($U$3="第九场",IF(OR($H$35="",$H$35="请选择版本"),"",IF($H$35="打印版",IFERROR(VLOOKUP(216+(INT((ROW()-5)/9)*9+4+COLUMN()-5)*8-(8-$A19),结果导入!$GN:$GU,8,0),""),IF($H$35="导入版",IF($A19&amp;":"&amp;IFERROR(VLOOKUP(216+(INT((ROW()-5)/9)*9+4+COLUMN()-5)*8-(8-$A19),结果导入!$GN:$GU,8,0),"")=$A19&amp;":","",$A19&amp;":"&amp;VLOOKUP(216+(INT((ROW()-5)/9)*9+4+COLUMN()-5)*8-(8-$A19),结果导入!$GN:$GU,8,0)))))))))))))))</f>
        <v/>
      </c>
      <c r="K19" s="50">
        <v>5</v>
      </c>
      <c r="L19" s="50">
        <f t="shared" ref="L19:V19" si="15">IF(A19="","",A19)</f>
        <v>5</v>
      </c>
      <c r="M19" s="51" t="str">
        <f ca="1" t="shared" si="15"/>
        <v/>
      </c>
      <c r="N19" s="52" t="str">
        <f ca="1" t="shared" si="15"/>
        <v/>
      </c>
      <c r="O19" s="52" t="str">
        <f ca="1" t="shared" si="15"/>
        <v/>
      </c>
      <c r="P19" s="52" t="str">
        <f ca="1" t="shared" si="15"/>
        <v/>
      </c>
      <c r="Q19" s="52" t="str">
        <f ca="1" t="shared" si="15"/>
        <v/>
      </c>
      <c r="R19" s="52" t="str">
        <f ca="1" t="shared" si="15"/>
        <v/>
      </c>
      <c r="S19" s="52" t="str">
        <f ca="1" t="shared" si="15"/>
        <v/>
      </c>
      <c r="T19" s="52" t="str">
        <f ca="1" t="shared" si="15"/>
        <v/>
      </c>
      <c r="U19" s="52" t="str">
        <f ca="1" t="shared" si="15"/>
        <v/>
      </c>
      <c r="V19" s="50">
        <f t="shared" si="15"/>
        <v>5</v>
      </c>
    </row>
    <row r="20" s="40" customFormat="1" ht="15" spans="1:22">
      <c r="A20" s="50">
        <v>6</v>
      </c>
      <c r="B20" s="51" t="str">
        <f ca="1">IF($U$3="","",IF($U$3="第一场",IF(OR($H$35="",$H$35="请选择版本"),"",IF($H$35="打印版",IFERROR(VLOOKUP(216+(INT((ROW()-5)/9)*9+4+COLUMN()-5)*8-(8-$A20),选手操作!$Q:$R,2,0),""),IF($H$35="导入版",IF($A20&amp;":"&amp;IFERROR(VLOOKUP(216+(INT((ROW()-5)/9)*9+4+COLUMN()-5)*8-(8-$A20),选手操作!$Q:$R,2,0),"")=$A20&amp;":","",$A20&amp;":"&amp;VLOOKUP(216+(INT((ROW()-5)/9)*9+4+COLUMN()-5)*8-(8-$A20),选手操作!$Q:$R,2,0))))),IF($U$3="第二场",IF(OR($H$35="",$H$35="请选择版本"),"",IF($H$35="打印版",IFERROR(VLOOKUP(216+(INT((ROW()-5)/9)*9+4+COLUMN()-5)*8-(8-$A20),结果导入!$N:$U,8,0),""),IF($H$35="导入版",IF($A20&amp;":"&amp;IFERROR(VLOOKUP(216+(INT((ROW()-5)/9)*9+4+COLUMN()-5)*8-(8-$A20),结果导入!$N:$U,8,0),"")=$A20&amp;":","",$A20&amp;":"&amp;VLOOKUP(216+(INT((ROW()-5)/9)*9+4+COLUMN()-5)*8-(8-$A20),结果导入!$N:$U,8,0))))),IF($U$3="第三场",IF(OR($H$35="",$H$35="请选择版本"),"",IF($H$35="打印版",IFERROR(VLOOKUP(216+(INT((ROW()-5)/9)*9+4+COLUMN()-5)*8-(8-$A20),结果导入!$AN:$AU,8,0),""),IF($H$35="导入版",IF($A20&amp;":"&amp;IFERROR(VLOOKUP(216+(INT((ROW()-5)/9)*9+4+COLUMN()-5)*8-(8-$A20),结果导入!$AN:$AU,8,0),"")=$A20&amp;":","",$A20&amp;":"&amp;VLOOKUP(216+(INT((ROW()-5)/9)*9+4+COLUMN()-5)*8-(8-$A20),结果导入!$AN:$AU,8,0))))),IF($U$3="第四场",IF(OR($H$35="",$H$35="请选择版本"),"",IF($H$35="打印版",IFERROR(VLOOKUP(216+(INT((ROW()-5)/9)*9+4+COLUMN()-5)*8-(8-$A20),结果导入!$BN:$BU,8,0),""),IF($H$35="导入版",IF($A20&amp;":"&amp;IFERROR(VLOOKUP(216+(INT((ROW()-5)/9)*9+4+COLUMN()-5)*8-(8-$A20),结果导入!$BN:$BU,8,0),"")=$A20&amp;":","",$A20&amp;":"&amp;VLOOKUP(216+(INT((ROW()-5)/9)*9+4+COLUMN()-5)*8-(8-$A20),结果导入!$BN:$BU,8,0))))),IF($U$3="第五场",IF(OR($H$35="",$H$35="请选择版本"),"",IF($H$35="打印版",IFERROR(VLOOKUP(216+(INT((ROW()-5)/9)*9+4+COLUMN()-5)*8-(8-$A20),结果导入!$CN:$CU,8,0),""),IF($H$35="导入版",IF($A20&amp;":"&amp;IFERROR(VLOOKUP(216+(INT((ROW()-5)/9)*9+4+COLUMN()-5)*8-(8-$A20),结果导入!$CN:$CU,8,0),"")=$A20&amp;":","",$A20&amp;":"&amp;VLOOKUP(216+(INT((ROW()-5)/9)*9+4+COLUMN()-5)*8-(8-$A20),结果导入!$CN:$CU,8,0))))),IF($U$3="第六场",IF(OR($H$35="",$H$35="请选择版本"),"",IF($H$35="打印版",IFERROR(VLOOKUP(216+(INT((ROW()-5)/9)*9+4+COLUMN()-5)*8-(8-$A20),结果导入!$DN:$DU,8,0),""),IF($H$35="导入版",IF($A20&amp;":"&amp;IFERROR(VLOOKUP(216+(INT((ROW()-5)/9)*9+4+COLUMN()-5)*8-(8-$A20),结果导入!$DN:$DU,8,0),"")=$A20&amp;":","",$A20&amp;":"&amp;VLOOKUP(216+(INT((ROW()-5)/9)*9+4+COLUMN()-5)*8-(8-$A20),结果导入!$DN:$DU,8,0))))),IF($U$3="第七场",IF(OR($H$35="",$H$35="请选择版本"),"",IF($H$35="打印版",IFERROR(VLOOKUP(216+(INT((ROW()-5)/9)*9+4+COLUMN()-5)*8-(8-$A20),结果导入!$EN:$EU,8,0),""),IF($H$35="导入版",IF($A20&amp;":"&amp;IFERROR(VLOOKUP(216+(INT((ROW()-5)/9)*9+4+COLUMN()-5)*8-(8-$A20),结果导入!$EN:$EU,8,0),"")=$A20&amp;":","",$A20&amp;":"&amp;VLOOKUP(216+(INT((ROW()-5)/9)*9+4+COLUMN()-5)*8-(8-$A20),结果导入!$EN:$EU,8,0))))),IF($U$3="第八场",IF(OR($H$35="",$H$35="请选择版本"),"",IF($H$35="打印版",IFERROR(VLOOKUP(216+(INT((ROW()-5)/9)*9+4+COLUMN()-5)*8-(8-$A20),结果导入!$FN:$FU,8,0),""),IF($H$35="导入版",IF($A20&amp;":"&amp;IFERROR(VLOOKUP(216+(INT((ROW()-5)/9)*9+4+COLUMN()-5)*8-(8-$A20),结果导入!$FN:$FU,8,0),"")=$A20&amp;":","",$A20&amp;":"&amp;VLOOKUP(216+(INT((ROW()-5)/9)*9+4+COLUMN()-5)*8-(8-$A20),结果导入!$FN:$FU,8,0))))),IF($U$3="第九场",IF(OR($H$35="",$H$35="请选择版本"),"",IF($H$35="打印版",IFERROR(VLOOKUP(216+(INT((ROW()-5)/9)*9+4+COLUMN()-5)*8-(8-$A20),结果导入!$GN:$GU,8,0),""),IF($H$35="导入版",IF($A20&amp;":"&amp;IFERROR(VLOOKUP(216+(INT((ROW()-5)/9)*9+4+COLUMN()-5)*8-(8-$A20),结果导入!$GN:$GU,8,0),"")=$A20&amp;":","",$A20&amp;":"&amp;VLOOKUP(216+(INT((ROW()-5)/9)*9+4+COLUMN()-5)*8-(8-$A20),结果导入!$GN:$GU,8,0)))))))))))))))</f>
        <v/>
      </c>
      <c r="C20" s="52" t="str">
        <f ca="1">IF($U$3="","",IF($U$3="第一场",IF(OR($H$35="",$H$35="请选择版本"),"",IF($H$35="打印版",IFERROR(VLOOKUP(216+(INT((ROW()-5)/9)*9+4+COLUMN()-5)*8-(8-$A20),选手操作!$Q:$R,2,0),""),IF($H$35="导入版",IF($A20&amp;":"&amp;IFERROR(VLOOKUP(216+(INT((ROW()-5)/9)*9+4+COLUMN()-5)*8-(8-$A20),选手操作!$Q:$R,2,0),"")=$A20&amp;":","",$A20&amp;":"&amp;VLOOKUP(216+(INT((ROW()-5)/9)*9+4+COLUMN()-5)*8-(8-$A20),选手操作!$Q:$R,2,0))))),IF($U$3="第二场",IF(OR($H$35="",$H$35="请选择版本"),"",IF($H$35="打印版",IFERROR(VLOOKUP(216+(INT((ROW()-5)/9)*9+4+COLUMN()-5)*8-(8-$A20),结果导入!$N:$U,8,0),""),IF($H$35="导入版",IF($A20&amp;":"&amp;IFERROR(VLOOKUP(216+(INT((ROW()-5)/9)*9+4+COLUMN()-5)*8-(8-$A20),结果导入!$N:$U,8,0),"")=$A20&amp;":","",$A20&amp;":"&amp;VLOOKUP(216+(INT((ROW()-5)/9)*9+4+COLUMN()-5)*8-(8-$A20),结果导入!$N:$U,8,0))))),IF($U$3="第三场",IF(OR($H$35="",$H$35="请选择版本"),"",IF($H$35="打印版",IFERROR(VLOOKUP(216+(INT((ROW()-5)/9)*9+4+COLUMN()-5)*8-(8-$A20),结果导入!$AN:$AU,8,0),""),IF($H$35="导入版",IF($A20&amp;":"&amp;IFERROR(VLOOKUP(216+(INT((ROW()-5)/9)*9+4+COLUMN()-5)*8-(8-$A20),结果导入!$AN:$AU,8,0),"")=$A20&amp;":","",$A20&amp;":"&amp;VLOOKUP(216+(INT((ROW()-5)/9)*9+4+COLUMN()-5)*8-(8-$A20),结果导入!$AN:$AU,8,0))))),IF($U$3="第四场",IF(OR($H$35="",$H$35="请选择版本"),"",IF($H$35="打印版",IFERROR(VLOOKUP(216+(INT((ROW()-5)/9)*9+4+COLUMN()-5)*8-(8-$A20),结果导入!$BN:$BU,8,0),""),IF($H$35="导入版",IF($A20&amp;":"&amp;IFERROR(VLOOKUP(216+(INT((ROW()-5)/9)*9+4+COLUMN()-5)*8-(8-$A20),结果导入!$BN:$BU,8,0),"")=$A20&amp;":","",$A20&amp;":"&amp;VLOOKUP(216+(INT((ROW()-5)/9)*9+4+COLUMN()-5)*8-(8-$A20),结果导入!$BN:$BU,8,0))))),IF($U$3="第五场",IF(OR($H$35="",$H$35="请选择版本"),"",IF($H$35="打印版",IFERROR(VLOOKUP(216+(INT((ROW()-5)/9)*9+4+COLUMN()-5)*8-(8-$A20),结果导入!$CN:$CU,8,0),""),IF($H$35="导入版",IF($A20&amp;":"&amp;IFERROR(VLOOKUP(216+(INT((ROW()-5)/9)*9+4+COLUMN()-5)*8-(8-$A20),结果导入!$CN:$CU,8,0),"")=$A20&amp;":","",$A20&amp;":"&amp;VLOOKUP(216+(INT((ROW()-5)/9)*9+4+COLUMN()-5)*8-(8-$A20),结果导入!$CN:$CU,8,0))))),IF($U$3="第六场",IF(OR($H$35="",$H$35="请选择版本"),"",IF($H$35="打印版",IFERROR(VLOOKUP(216+(INT((ROW()-5)/9)*9+4+COLUMN()-5)*8-(8-$A20),结果导入!$DN:$DU,8,0),""),IF($H$35="导入版",IF($A20&amp;":"&amp;IFERROR(VLOOKUP(216+(INT((ROW()-5)/9)*9+4+COLUMN()-5)*8-(8-$A20),结果导入!$DN:$DU,8,0),"")=$A20&amp;":","",$A20&amp;":"&amp;VLOOKUP(216+(INT((ROW()-5)/9)*9+4+COLUMN()-5)*8-(8-$A20),结果导入!$DN:$DU,8,0))))),IF($U$3="第七场",IF(OR($H$35="",$H$35="请选择版本"),"",IF($H$35="打印版",IFERROR(VLOOKUP(216+(INT((ROW()-5)/9)*9+4+COLUMN()-5)*8-(8-$A20),结果导入!$EN:$EU,8,0),""),IF($H$35="导入版",IF($A20&amp;":"&amp;IFERROR(VLOOKUP(216+(INT((ROW()-5)/9)*9+4+COLUMN()-5)*8-(8-$A20),结果导入!$EN:$EU,8,0),"")=$A20&amp;":","",$A20&amp;":"&amp;VLOOKUP(216+(INT((ROW()-5)/9)*9+4+COLUMN()-5)*8-(8-$A20),结果导入!$EN:$EU,8,0))))),IF($U$3="第八场",IF(OR($H$35="",$H$35="请选择版本"),"",IF($H$35="打印版",IFERROR(VLOOKUP(216+(INT((ROW()-5)/9)*9+4+COLUMN()-5)*8-(8-$A20),结果导入!$FN:$FU,8,0),""),IF($H$35="导入版",IF($A20&amp;":"&amp;IFERROR(VLOOKUP(216+(INT((ROW()-5)/9)*9+4+COLUMN()-5)*8-(8-$A20),结果导入!$FN:$FU,8,0),"")=$A20&amp;":","",$A20&amp;":"&amp;VLOOKUP(216+(INT((ROW()-5)/9)*9+4+COLUMN()-5)*8-(8-$A20),结果导入!$FN:$FU,8,0))))),IF($U$3="第九场",IF(OR($H$35="",$H$35="请选择版本"),"",IF($H$35="打印版",IFERROR(VLOOKUP(216+(INT((ROW()-5)/9)*9+4+COLUMN()-5)*8-(8-$A20),结果导入!$GN:$GU,8,0),""),IF($H$35="导入版",IF($A20&amp;":"&amp;IFERROR(VLOOKUP(216+(INT((ROW()-5)/9)*9+4+COLUMN()-5)*8-(8-$A20),结果导入!$GN:$GU,8,0),"")=$A20&amp;":","",$A20&amp;":"&amp;VLOOKUP(216+(INT((ROW()-5)/9)*9+4+COLUMN()-5)*8-(8-$A20),结果导入!$GN:$GU,8,0)))))))))))))))</f>
        <v/>
      </c>
      <c r="D20" s="52" t="str">
        <f ca="1">IF($U$3="","",IF($U$3="第一场",IF(OR($H$35="",$H$35="请选择版本"),"",IF($H$35="打印版",IFERROR(VLOOKUP(216+(INT((ROW()-5)/9)*9+4+COLUMN()-5)*8-(8-$A20),选手操作!$Q:$R,2,0),""),IF($H$35="导入版",IF($A20&amp;":"&amp;IFERROR(VLOOKUP(216+(INT((ROW()-5)/9)*9+4+COLUMN()-5)*8-(8-$A20),选手操作!$Q:$R,2,0),"")=$A20&amp;":","",$A20&amp;":"&amp;VLOOKUP(216+(INT((ROW()-5)/9)*9+4+COLUMN()-5)*8-(8-$A20),选手操作!$Q:$R,2,0))))),IF($U$3="第二场",IF(OR($H$35="",$H$35="请选择版本"),"",IF($H$35="打印版",IFERROR(VLOOKUP(216+(INT((ROW()-5)/9)*9+4+COLUMN()-5)*8-(8-$A20),结果导入!$N:$U,8,0),""),IF($H$35="导入版",IF($A20&amp;":"&amp;IFERROR(VLOOKUP(216+(INT((ROW()-5)/9)*9+4+COLUMN()-5)*8-(8-$A20),结果导入!$N:$U,8,0),"")=$A20&amp;":","",$A20&amp;":"&amp;VLOOKUP(216+(INT((ROW()-5)/9)*9+4+COLUMN()-5)*8-(8-$A20),结果导入!$N:$U,8,0))))),IF($U$3="第三场",IF(OR($H$35="",$H$35="请选择版本"),"",IF($H$35="打印版",IFERROR(VLOOKUP(216+(INT((ROW()-5)/9)*9+4+COLUMN()-5)*8-(8-$A20),结果导入!$AN:$AU,8,0),""),IF($H$35="导入版",IF($A20&amp;":"&amp;IFERROR(VLOOKUP(216+(INT((ROW()-5)/9)*9+4+COLUMN()-5)*8-(8-$A20),结果导入!$AN:$AU,8,0),"")=$A20&amp;":","",$A20&amp;":"&amp;VLOOKUP(216+(INT((ROW()-5)/9)*9+4+COLUMN()-5)*8-(8-$A20),结果导入!$AN:$AU,8,0))))),IF($U$3="第四场",IF(OR($H$35="",$H$35="请选择版本"),"",IF($H$35="打印版",IFERROR(VLOOKUP(216+(INT((ROW()-5)/9)*9+4+COLUMN()-5)*8-(8-$A20),结果导入!$BN:$BU,8,0),""),IF($H$35="导入版",IF($A20&amp;":"&amp;IFERROR(VLOOKUP(216+(INT((ROW()-5)/9)*9+4+COLUMN()-5)*8-(8-$A20),结果导入!$BN:$BU,8,0),"")=$A20&amp;":","",$A20&amp;":"&amp;VLOOKUP(216+(INT((ROW()-5)/9)*9+4+COLUMN()-5)*8-(8-$A20),结果导入!$BN:$BU,8,0))))),IF($U$3="第五场",IF(OR($H$35="",$H$35="请选择版本"),"",IF($H$35="打印版",IFERROR(VLOOKUP(216+(INT((ROW()-5)/9)*9+4+COLUMN()-5)*8-(8-$A20),结果导入!$CN:$CU,8,0),""),IF($H$35="导入版",IF($A20&amp;":"&amp;IFERROR(VLOOKUP(216+(INT((ROW()-5)/9)*9+4+COLUMN()-5)*8-(8-$A20),结果导入!$CN:$CU,8,0),"")=$A20&amp;":","",$A20&amp;":"&amp;VLOOKUP(216+(INT((ROW()-5)/9)*9+4+COLUMN()-5)*8-(8-$A20),结果导入!$CN:$CU,8,0))))),IF($U$3="第六场",IF(OR($H$35="",$H$35="请选择版本"),"",IF($H$35="打印版",IFERROR(VLOOKUP(216+(INT((ROW()-5)/9)*9+4+COLUMN()-5)*8-(8-$A20),结果导入!$DN:$DU,8,0),""),IF($H$35="导入版",IF($A20&amp;":"&amp;IFERROR(VLOOKUP(216+(INT((ROW()-5)/9)*9+4+COLUMN()-5)*8-(8-$A20),结果导入!$DN:$DU,8,0),"")=$A20&amp;":","",$A20&amp;":"&amp;VLOOKUP(216+(INT((ROW()-5)/9)*9+4+COLUMN()-5)*8-(8-$A20),结果导入!$DN:$DU,8,0))))),IF($U$3="第七场",IF(OR($H$35="",$H$35="请选择版本"),"",IF($H$35="打印版",IFERROR(VLOOKUP(216+(INT((ROW()-5)/9)*9+4+COLUMN()-5)*8-(8-$A20),结果导入!$EN:$EU,8,0),""),IF($H$35="导入版",IF($A20&amp;":"&amp;IFERROR(VLOOKUP(216+(INT((ROW()-5)/9)*9+4+COLUMN()-5)*8-(8-$A20),结果导入!$EN:$EU,8,0),"")=$A20&amp;":","",$A20&amp;":"&amp;VLOOKUP(216+(INT((ROW()-5)/9)*9+4+COLUMN()-5)*8-(8-$A20),结果导入!$EN:$EU,8,0))))),IF($U$3="第八场",IF(OR($H$35="",$H$35="请选择版本"),"",IF($H$35="打印版",IFERROR(VLOOKUP(216+(INT((ROW()-5)/9)*9+4+COLUMN()-5)*8-(8-$A20),结果导入!$FN:$FU,8,0),""),IF($H$35="导入版",IF($A20&amp;":"&amp;IFERROR(VLOOKUP(216+(INT((ROW()-5)/9)*9+4+COLUMN()-5)*8-(8-$A20),结果导入!$FN:$FU,8,0),"")=$A20&amp;":","",$A20&amp;":"&amp;VLOOKUP(216+(INT((ROW()-5)/9)*9+4+COLUMN()-5)*8-(8-$A20),结果导入!$FN:$FU,8,0))))),IF($U$3="第九场",IF(OR($H$35="",$H$35="请选择版本"),"",IF($H$35="打印版",IFERROR(VLOOKUP(216+(INT((ROW()-5)/9)*9+4+COLUMN()-5)*8-(8-$A20),结果导入!$GN:$GU,8,0),""),IF($H$35="导入版",IF($A20&amp;":"&amp;IFERROR(VLOOKUP(216+(INT((ROW()-5)/9)*9+4+COLUMN()-5)*8-(8-$A20),结果导入!$GN:$GU,8,0),"")=$A20&amp;":","",$A20&amp;":"&amp;VLOOKUP(216+(INT((ROW()-5)/9)*9+4+COLUMN()-5)*8-(8-$A20),结果导入!$GN:$GU,8,0)))))))))))))))</f>
        <v/>
      </c>
      <c r="E20" s="52" t="str">
        <f ca="1">IF($U$3="","",IF($U$3="第一场",IF(OR($H$35="",$H$35="请选择版本"),"",IF($H$35="打印版",IFERROR(VLOOKUP(216+(INT((ROW()-5)/9)*9+4+COLUMN()-5)*8-(8-$A20),选手操作!$Q:$R,2,0),""),IF($H$35="导入版",IF($A20&amp;":"&amp;IFERROR(VLOOKUP(216+(INT((ROW()-5)/9)*9+4+COLUMN()-5)*8-(8-$A20),选手操作!$Q:$R,2,0),"")=$A20&amp;":","",$A20&amp;":"&amp;VLOOKUP(216+(INT((ROW()-5)/9)*9+4+COLUMN()-5)*8-(8-$A20),选手操作!$Q:$R,2,0))))),IF($U$3="第二场",IF(OR($H$35="",$H$35="请选择版本"),"",IF($H$35="打印版",IFERROR(VLOOKUP(216+(INT((ROW()-5)/9)*9+4+COLUMN()-5)*8-(8-$A20),结果导入!$N:$U,8,0),""),IF($H$35="导入版",IF($A20&amp;":"&amp;IFERROR(VLOOKUP(216+(INT((ROW()-5)/9)*9+4+COLUMN()-5)*8-(8-$A20),结果导入!$N:$U,8,0),"")=$A20&amp;":","",$A20&amp;":"&amp;VLOOKUP(216+(INT((ROW()-5)/9)*9+4+COLUMN()-5)*8-(8-$A20),结果导入!$N:$U,8,0))))),IF($U$3="第三场",IF(OR($H$35="",$H$35="请选择版本"),"",IF($H$35="打印版",IFERROR(VLOOKUP(216+(INT((ROW()-5)/9)*9+4+COLUMN()-5)*8-(8-$A20),结果导入!$AN:$AU,8,0),""),IF($H$35="导入版",IF($A20&amp;":"&amp;IFERROR(VLOOKUP(216+(INT((ROW()-5)/9)*9+4+COLUMN()-5)*8-(8-$A20),结果导入!$AN:$AU,8,0),"")=$A20&amp;":","",$A20&amp;":"&amp;VLOOKUP(216+(INT((ROW()-5)/9)*9+4+COLUMN()-5)*8-(8-$A20),结果导入!$AN:$AU,8,0))))),IF($U$3="第四场",IF(OR($H$35="",$H$35="请选择版本"),"",IF($H$35="打印版",IFERROR(VLOOKUP(216+(INT((ROW()-5)/9)*9+4+COLUMN()-5)*8-(8-$A20),结果导入!$BN:$BU,8,0),""),IF($H$35="导入版",IF($A20&amp;":"&amp;IFERROR(VLOOKUP(216+(INT((ROW()-5)/9)*9+4+COLUMN()-5)*8-(8-$A20),结果导入!$BN:$BU,8,0),"")=$A20&amp;":","",$A20&amp;":"&amp;VLOOKUP(216+(INT((ROW()-5)/9)*9+4+COLUMN()-5)*8-(8-$A20),结果导入!$BN:$BU,8,0))))),IF($U$3="第五场",IF(OR($H$35="",$H$35="请选择版本"),"",IF($H$35="打印版",IFERROR(VLOOKUP(216+(INT((ROW()-5)/9)*9+4+COLUMN()-5)*8-(8-$A20),结果导入!$CN:$CU,8,0),""),IF($H$35="导入版",IF($A20&amp;":"&amp;IFERROR(VLOOKUP(216+(INT((ROW()-5)/9)*9+4+COLUMN()-5)*8-(8-$A20),结果导入!$CN:$CU,8,0),"")=$A20&amp;":","",$A20&amp;":"&amp;VLOOKUP(216+(INT((ROW()-5)/9)*9+4+COLUMN()-5)*8-(8-$A20),结果导入!$CN:$CU,8,0))))),IF($U$3="第六场",IF(OR($H$35="",$H$35="请选择版本"),"",IF($H$35="打印版",IFERROR(VLOOKUP(216+(INT((ROW()-5)/9)*9+4+COLUMN()-5)*8-(8-$A20),结果导入!$DN:$DU,8,0),""),IF($H$35="导入版",IF($A20&amp;":"&amp;IFERROR(VLOOKUP(216+(INT((ROW()-5)/9)*9+4+COLUMN()-5)*8-(8-$A20),结果导入!$DN:$DU,8,0),"")=$A20&amp;":","",$A20&amp;":"&amp;VLOOKUP(216+(INT((ROW()-5)/9)*9+4+COLUMN()-5)*8-(8-$A20),结果导入!$DN:$DU,8,0))))),IF($U$3="第七场",IF(OR($H$35="",$H$35="请选择版本"),"",IF($H$35="打印版",IFERROR(VLOOKUP(216+(INT((ROW()-5)/9)*9+4+COLUMN()-5)*8-(8-$A20),结果导入!$EN:$EU,8,0),""),IF($H$35="导入版",IF($A20&amp;":"&amp;IFERROR(VLOOKUP(216+(INT((ROW()-5)/9)*9+4+COLUMN()-5)*8-(8-$A20),结果导入!$EN:$EU,8,0),"")=$A20&amp;":","",$A20&amp;":"&amp;VLOOKUP(216+(INT((ROW()-5)/9)*9+4+COLUMN()-5)*8-(8-$A20),结果导入!$EN:$EU,8,0))))),IF($U$3="第八场",IF(OR($H$35="",$H$35="请选择版本"),"",IF($H$35="打印版",IFERROR(VLOOKUP(216+(INT((ROW()-5)/9)*9+4+COLUMN()-5)*8-(8-$A20),结果导入!$FN:$FU,8,0),""),IF($H$35="导入版",IF($A20&amp;":"&amp;IFERROR(VLOOKUP(216+(INT((ROW()-5)/9)*9+4+COLUMN()-5)*8-(8-$A20),结果导入!$FN:$FU,8,0),"")=$A20&amp;":","",$A20&amp;":"&amp;VLOOKUP(216+(INT((ROW()-5)/9)*9+4+COLUMN()-5)*8-(8-$A20),结果导入!$FN:$FU,8,0))))),IF($U$3="第九场",IF(OR($H$35="",$H$35="请选择版本"),"",IF($H$35="打印版",IFERROR(VLOOKUP(216+(INT((ROW()-5)/9)*9+4+COLUMN()-5)*8-(8-$A20),结果导入!$GN:$GU,8,0),""),IF($H$35="导入版",IF($A20&amp;":"&amp;IFERROR(VLOOKUP(216+(INT((ROW()-5)/9)*9+4+COLUMN()-5)*8-(8-$A20),结果导入!$GN:$GU,8,0),"")=$A20&amp;":","",$A20&amp;":"&amp;VLOOKUP(216+(INT((ROW()-5)/9)*9+4+COLUMN()-5)*8-(8-$A20),结果导入!$GN:$GU,8,0)))))))))))))))</f>
        <v/>
      </c>
      <c r="F20" s="52" t="str">
        <f ca="1">IF($U$3="","",IF($U$3="第一场",IF(OR($H$35="",$H$35="请选择版本"),"",IF($H$35="打印版",IFERROR(VLOOKUP(216+(INT((ROW()-5)/9)*9+4+COLUMN()-5)*8-(8-$A20),选手操作!$Q:$R,2,0),""),IF($H$35="导入版",IF($A20&amp;":"&amp;IFERROR(VLOOKUP(216+(INT((ROW()-5)/9)*9+4+COLUMN()-5)*8-(8-$A20),选手操作!$Q:$R,2,0),"")=$A20&amp;":","",$A20&amp;":"&amp;VLOOKUP(216+(INT((ROW()-5)/9)*9+4+COLUMN()-5)*8-(8-$A20),选手操作!$Q:$R,2,0))))),IF($U$3="第二场",IF(OR($H$35="",$H$35="请选择版本"),"",IF($H$35="打印版",IFERROR(VLOOKUP(216+(INT((ROW()-5)/9)*9+4+COLUMN()-5)*8-(8-$A20),结果导入!$N:$U,8,0),""),IF($H$35="导入版",IF($A20&amp;":"&amp;IFERROR(VLOOKUP(216+(INT((ROW()-5)/9)*9+4+COLUMN()-5)*8-(8-$A20),结果导入!$N:$U,8,0),"")=$A20&amp;":","",$A20&amp;":"&amp;VLOOKUP(216+(INT((ROW()-5)/9)*9+4+COLUMN()-5)*8-(8-$A20),结果导入!$N:$U,8,0))))),IF($U$3="第三场",IF(OR($H$35="",$H$35="请选择版本"),"",IF($H$35="打印版",IFERROR(VLOOKUP(216+(INT((ROW()-5)/9)*9+4+COLUMN()-5)*8-(8-$A20),结果导入!$AN:$AU,8,0),""),IF($H$35="导入版",IF($A20&amp;":"&amp;IFERROR(VLOOKUP(216+(INT((ROW()-5)/9)*9+4+COLUMN()-5)*8-(8-$A20),结果导入!$AN:$AU,8,0),"")=$A20&amp;":","",$A20&amp;":"&amp;VLOOKUP(216+(INT((ROW()-5)/9)*9+4+COLUMN()-5)*8-(8-$A20),结果导入!$AN:$AU,8,0))))),IF($U$3="第四场",IF(OR($H$35="",$H$35="请选择版本"),"",IF($H$35="打印版",IFERROR(VLOOKUP(216+(INT((ROW()-5)/9)*9+4+COLUMN()-5)*8-(8-$A20),结果导入!$BN:$BU,8,0),""),IF($H$35="导入版",IF($A20&amp;":"&amp;IFERROR(VLOOKUP(216+(INT((ROW()-5)/9)*9+4+COLUMN()-5)*8-(8-$A20),结果导入!$BN:$BU,8,0),"")=$A20&amp;":","",$A20&amp;":"&amp;VLOOKUP(216+(INT((ROW()-5)/9)*9+4+COLUMN()-5)*8-(8-$A20),结果导入!$BN:$BU,8,0))))),IF($U$3="第五场",IF(OR($H$35="",$H$35="请选择版本"),"",IF($H$35="打印版",IFERROR(VLOOKUP(216+(INT((ROW()-5)/9)*9+4+COLUMN()-5)*8-(8-$A20),结果导入!$CN:$CU,8,0),""),IF($H$35="导入版",IF($A20&amp;":"&amp;IFERROR(VLOOKUP(216+(INT((ROW()-5)/9)*9+4+COLUMN()-5)*8-(8-$A20),结果导入!$CN:$CU,8,0),"")=$A20&amp;":","",$A20&amp;":"&amp;VLOOKUP(216+(INT((ROW()-5)/9)*9+4+COLUMN()-5)*8-(8-$A20),结果导入!$CN:$CU,8,0))))),IF($U$3="第六场",IF(OR($H$35="",$H$35="请选择版本"),"",IF($H$35="打印版",IFERROR(VLOOKUP(216+(INT((ROW()-5)/9)*9+4+COLUMN()-5)*8-(8-$A20),结果导入!$DN:$DU,8,0),""),IF($H$35="导入版",IF($A20&amp;":"&amp;IFERROR(VLOOKUP(216+(INT((ROW()-5)/9)*9+4+COLUMN()-5)*8-(8-$A20),结果导入!$DN:$DU,8,0),"")=$A20&amp;":","",$A20&amp;":"&amp;VLOOKUP(216+(INT((ROW()-5)/9)*9+4+COLUMN()-5)*8-(8-$A20),结果导入!$DN:$DU,8,0))))),IF($U$3="第七场",IF(OR($H$35="",$H$35="请选择版本"),"",IF($H$35="打印版",IFERROR(VLOOKUP(216+(INT((ROW()-5)/9)*9+4+COLUMN()-5)*8-(8-$A20),结果导入!$EN:$EU,8,0),""),IF($H$35="导入版",IF($A20&amp;":"&amp;IFERROR(VLOOKUP(216+(INT((ROW()-5)/9)*9+4+COLUMN()-5)*8-(8-$A20),结果导入!$EN:$EU,8,0),"")=$A20&amp;":","",$A20&amp;":"&amp;VLOOKUP(216+(INT((ROW()-5)/9)*9+4+COLUMN()-5)*8-(8-$A20),结果导入!$EN:$EU,8,0))))),IF($U$3="第八场",IF(OR($H$35="",$H$35="请选择版本"),"",IF($H$35="打印版",IFERROR(VLOOKUP(216+(INT((ROW()-5)/9)*9+4+COLUMN()-5)*8-(8-$A20),结果导入!$FN:$FU,8,0),""),IF($H$35="导入版",IF($A20&amp;":"&amp;IFERROR(VLOOKUP(216+(INT((ROW()-5)/9)*9+4+COLUMN()-5)*8-(8-$A20),结果导入!$FN:$FU,8,0),"")=$A20&amp;":","",$A20&amp;":"&amp;VLOOKUP(216+(INT((ROW()-5)/9)*9+4+COLUMN()-5)*8-(8-$A20),结果导入!$FN:$FU,8,0))))),IF($U$3="第九场",IF(OR($H$35="",$H$35="请选择版本"),"",IF($H$35="打印版",IFERROR(VLOOKUP(216+(INT((ROW()-5)/9)*9+4+COLUMN()-5)*8-(8-$A20),结果导入!$GN:$GU,8,0),""),IF($H$35="导入版",IF($A20&amp;":"&amp;IFERROR(VLOOKUP(216+(INT((ROW()-5)/9)*9+4+COLUMN()-5)*8-(8-$A20),结果导入!$GN:$GU,8,0),"")=$A20&amp;":","",$A20&amp;":"&amp;VLOOKUP(216+(INT((ROW()-5)/9)*9+4+COLUMN()-5)*8-(8-$A20),结果导入!$GN:$GU,8,0)))))))))))))))</f>
        <v/>
      </c>
      <c r="G20" s="52" t="str">
        <f ca="1">IF($U$3="","",IF($U$3="第一场",IF(OR($H$35="",$H$35="请选择版本"),"",IF($H$35="打印版",IFERROR(VLOOKUP(216+(INT((ROW()-5)/9)*9+4+COLUMN()-5)*8-(8-$A20),选手操作!$Q:$R,2,0),""),IF($H$35="导入版",IF($A20&amp;":"&amp;IFERROR(VLOOKUP(216+(INT((ROW()-5)/9)*9+4+COLUMN()-5)*8-(8-$A20),选手操作!$Q:$R,2,0),"")=$A20&amp;":","",$A20&amp;":"&amp;VLOOKUP(216+(INT((ROW()-5)/9)*9+4+COLUMN()-5)*8-(8-$A20),选手操作!$Q:$R,2,0))))),IF($U$3="第二场",IF(OR($H$35="",$H$35="请选择版本"),"",IF($H$35="打印版",IFERROR(VLOOKUP(216+(INT((ROW()-5)/9)*9+4+COLUMN()-5)*8-(8-$A20),结果导入!$N:$U,8,0),""),IF($H$35="导入版",IF($A20&amp;":"&amp;IFERROR(VLOOKUP(216+(INT((ROW()-5)/9)*9+4+COLUMN()-5)*8-(8-$A20),结果导入!$N:$U,8,0),"")=$A20&amp;":","",$A20&amp;":"&amp;VLOOKUP(216+(INT((ROW()-5)/9)*9+4+COLUMN()-5)*8-(8-$A20),结果导入!$N:$U,8,0))))),IF($U$3="第三场",IF(OR($H$35="",$H$35="请选择版本"),"",IF($H$35="打印版",IFERROR(VLOOKUP(216+(INT((ROW()-5)/9)*9+4+COLUMN()-5)*8-(8-$A20),结果导入!$AN:$AU,8,0),""),IF($H$35="导入版",IF($A20&amp;":"&amp;IFERROR(VLOOKUP(216+(INT((ROW()-5)/9)*9+4+COLUMN()-5)*8-(8-$A20),结果导入!$AN:$AU,8,0),"")=$A20&amp;":","",$A20&amp;":"&amp;VLOOKUP(216+(INT((ROW()-5)/9)*9+4+COLUMN()-5)*8-(8-$A20),结果导入!$AN:$AU,8,0))))),IF($U$3="第四场",IF(OR($H$35="",$H$35="请选择版本"),"",IF($H$35="打印版",IFERROR(VLOOKUP(216+(INT((ROW()-5)/9)*9+4+COLUMN()-5)*8-(8-$A20),结果导入!$BN:$BU,8,0),""),IF($H$35="导入版",IF($A20&amp;":"&amp;IFERROR(VLOOKUP(216+(INT((ROW()-5)/9)*9+4+COLUMN()-5)*8-(8-$A20),结果导入!$BN:$BU,8,0),"")=$A20&amp;":","",$A20&amp;":"&amp;VLOOKUP(216+(INT((ROW()-5)/9)*9+4+COLUMN()-5)*8-(8-$A20),结果导入!$BN:$BU,8,0))))),IF($U$3="第五场",IF(OR($H$35="",$H$35="请选择版本"),"",IF($H$35="打印版",IFERROR(VLOOKUP(216+(INT((ROW()-5)/9)*9+4+COLUMN()-5)*8-(8-$A20),结果导入!$CN:$CU,8,0),""),IF($H$35="导入版",IF($A20&amp;":"&amp;IFERROR(VLOOKUP(216+(INT((ROW()-5)/9)*9+4+COLUMN()-5)*8-(8-$A20),结果导入!$CN:$CU,8,0),"")=$A20&amp;":","",$A20&amp;":"&amp;VLOOKUP(216+(INT((ROW()-5)/9)*9+4+COLUMN()-5)*8-(8-$A20),结果导入!$CN:$CU,8,0))))),IF($U$3="第六场",IF(OR($H$35="",$H$35="请选择版本"),"",IF($H$35="打印版",IFERROR(VLOOKUP(216+(INT((ROW()-5)/9)*9+4+COLUMN()-5)*8-(8-$A20),结果导入!$DN:$DU,8,0),""),IF($H$35="导入版",IF($A20&amp;":"&amp;IFERROR(VLOOKUP(216+(INT((ROW()-5)/9)*9+4+COLUMN()-5)*8-(8-$A20),结果导入!$DN:$DU,8,0),"")=$A20&amp;":","",$A20&amp;":"&amp;VLOOKUP(216+(INT((ROW()-5)/9)*9+4+COLUMN()-5)*8-(8-$A20),结果导入!$DN:$DU,8,0))))),IF($U$3="第七场",IF(OR($H$35="",$H$35="请选择版本"),"",IF($H$35="打印版",IFERROR(VLOOKUP(216+(INT((ROW()-5)/9)*9+4+COLUMN()-5)*8-(8-$A20),结果导入!$EN:$EU,8,0),""),IF($H$35="导入版",IF($A20&amp;":"&amp;IFERROR(VLOOKUP(216+(INT((ROW()-5)/9)*9+4+COLUMN()-5)*8-(8-$A20),结果导入!$EN:$EU,8,0),"")=$A20&amp;":","",$A20&amp;":"&amp;VLOOKUP(216+(INT((ROW()-5)/9)*9+4+COLUMN()-5)*8-(8-$A20),结果导入!$EN:$EU,8,0))))),IF($U$3="第八场",IF(OR($H$35="",$H$35="请选择版本"),"",IF($H$35="打印版",IFERROR(VLOOKUP(216+(INT((ROW()-5)/9)*9+4+COLUMN()-5)*8-(8-$A20),结果导入!$FN:$FU,8,0),""),IF($H$35="导入版",IF($A20&amp;":"&amp;IFERROR(VLOOKUP(216+(INT((ROW()-5)/9)*9+4+COLUMN()-5)*8-(8-$A20),结果导入!$FN:$FU,8,0),"")=$A20&amp;":","",$A20&amp;":"&amp;VLOOKUP(216+(INT((ROW()-5)/9)*9+4+COLUMN()-5)*8-(8-$A20),结果导入!$FN:$FU,8,0))))),IF($U$3="第九场",IF(OR($H$35="",$H$35="请选择版本"),"",IF($H$35="打印版",IFERROR(VLOOKUP(216+(INT((ROW()-5)/9)*9+4+COLUMN()-5)*8-(8-$A20),结果导入!$GN:$GU,8,0),""),IF($H$35="导入版",IF($A20&amp;":"&amp;IFERROR(VLOOKUP(216+(INT((ROW()-5)/9)*9+4+COLUMN()-5)*8-(8-$A20),结果导入!$GN:$GU,8,0),"")=$A20&amp;":","",$A20&amp;":"&amp;VLOOKUP(216+(INT((ROW()-5)/9)*9+4+COLUMN()-5)*8-(8-$A20),结果导入!$GN:$GU,8,0)))))))))))))))</f>
        <v/>
      </c>
      <c r="H20" s="52" t="str">
        <f ca="1">IF($U$3="","",IF($U$3="第一场",IF(OR($H$35="",$H$35="请选择版本"),"",IF($H$35="打印版",IFERROR(VLOOKUP(216+(INT((ROW()-5)/9)*9+4+COLUMN()-5)*8-(8-$A20),选手操作!$Q:$R,2,0),""),IF($H$35="导入版",IF($A20&amp;":"&amp;IFERROR(VLOOKUP(216+(INT((ROW()-5)/9)*9+4+COLUMN()-5)*8-(8-$A20),选手操作!$Q:$R,2,0),"")=$A20&amp;":","",$A20&amp;":"&amp;VLOOKUP(216+(INT((ROW()-5)/9)*9+4+COLUMN()-5)*8-(8-$A20),选手操作!$Q:$R,2,0))))),IF($U$3="第二场",IF(OR($H$35="",$H$35="请选择版本"),"",IF($H$35="打印版",IFERROR(VLOOKUP(216+(INT((ROW()-5)/9)*9+4+COLUMN()-5)*8-(8-$A20),结果导入!$N:$U,8,0),""),IF($H$35="导入版",IF($A20&amp;":"&amp;IFERROR(VLOOKUP(216+(INT((ROW()-5)/9)*9+4+COLUMN()-5)*8-(8-$A20),结果导入!$N:$U,8,0),"")=$A20&amp;":","",$A20&amp;":"&amp;VLOOKUP(216+(INT((ROW()-5)/9)*9+4+COLUMN()-5)*8-(8-$A20),结果导入!$N:$U,8,0))))),IF($U$3="第三场",IF(OR($H$35="",$H$35="请选择版本"),"",IF($H$35="打印版",IFERROR(VLOOKUP(216+(INT((ROW()-5)/9)*9+4+COLUMN()-5)*8-(8-$A20),结果导入!$AN:$AU,8,0),""),IF($H$35="导入版",IF($A20&amp;":"&amp;IFERROR(VLOOKUP(216+(INT((ROW()-5)/9)*9+4+COLUMN()-5)*8-(8-$A20),结果导入!$AN:$AU,8,0),"")=$A20&amp;":","",$A20&amp;":"&amp;VLOOKUP(216+(INT((ROW()-5)/9)*9+4+COLUMN()-5)*8-(8-$A20),结果导入!$AN:$AU,8,0))))),IF($U$3="第四场",IF(OR($H$35="",$H$35="请选择版本"),"",IF($H$35="打印版",IFERROR(VLOOKUP(216+(INT((ROW()-5)/9)*9+4+COLUMN()-5)*8-(8-$A20),结果导入!$BN:$BU,8,0),""),IF($H$35="导入版",IF($A20&amp;":"&amp;IFERROR(VLOOKUP(216+(INT((ROW()-5)/9)*9+4+COLUMN()-5)*8-(8-$A20),结果导入!$BN:$BU,8,0),"")=$A20&amp;":","",$A20&amp;":"&amp;VLOOKUP(216+(INT((ROW()-5)/9)*9+4+COLUMN()-5)*8-(8-$A20),结果导入!$BN:$BU,8,0))))),IF($U$3="第五场",IF(OR($H$35="",$H$35="请选择版本"),"",IF($H$35="打印版",IFERROR(VLOOKUP(216+(INT((ROW()-5)/9)*9+4+COLUMN()-5)*8-(8-$A20),结果导入!$CN:$CU,8,0),""),IF($H$35="导入版",IF($A20&amp;":"&amp;IFERROR(VLOOKUP(216+(INT((ROW()-5)/9)*9+4+COLUMN()-5)*8-(8-$A20),结果导入!$CN:$CU,8,0),"")=$A20&amp;":","",$A20&amp;":"&amp;VLOOKUP(216+(INT((ROW()-5)/9)*9+4+COLUMN()-5)*8-(8-$A20),结果导入!$CN:$CU,8,0))))),IF($U$3="第六场",IF(OR($H$35="",$H$35="请选择版本"),"",IF($H$35="打印版",IFERROR(VLOOKUP(216+(INT((ROW()-5)/9)*9+4+COLUMN()-5)*8-(8-$A20),结果导入!$DN:$DU,8,0),""),IF($H$35="导入版",IF($A20&amp;":"&amp;IFERROR(VLOOKUP(216+(INT((ROW()-5)/9)*9+4+COLUMN()-5)*8-(8-$A20),结果导入!$DN:$DU,8,0),"")=$A20&amp;":","",$A20&amp;":"&amp;VLOOKUP(216+(INT((ROW()-5)/9)*9+4+COLUMN()-5)*8-(8-$A20),结果导入!$DN:$DU,8,0))))),IF($U$3="第七场",IF(OR($H$35="",$H$35="请选择版本"),"",IF($H$35="打印版",IFERROR(VLOOKUP(216+(INT((ROW()-5)/9)*9+4+COLUMN()-5)*8-(8-$A20),结果导入!$EN:$EU,8,0),""),IF($H$35="导入版",IF($A20&amp;":"&amp;IFERROR(VLOOKUP(216+(INT((ROW()-5)/9)*9+4+COLUMN()-5)*8-(8-$A20),结果导入!$EN:$EU,8,0),"")=$A20&amp;":","",$A20&amp;":"&amp;VLOOKUP(216+(INT((ROW()-5)/9)*9+4+COLUMN()-5)*8-(8-$A20),结果导入!$EN:$EU,8,0))))),IF($U$3="第八场",IF(OR($H$35="",$H$35="请选择版本"),"",IF($H$35="打印版",IFERROR(VLOOKUP(216+(INT((ROW()-5)/9)*9+4+COLUMN()-5)*8-(8-$A20),结果导入!$FN:$FU,8,0),""),IF($H$35="导入版",IF($A20&amp;":"&amp;IFERROR(VLOOKUP(216+(INT((ROW()-5)/9)*9+4+COLUMN()-5)*8-(8-$A20),结果导入!$FN:$FU,8,0),"")=$A20&amp;":","",$A20&amp;":"&amp;VLOOKUP(216+(INT((ROW()-5)/9)*9+4+COLUMN()-5)*8-(8-$A20),结果导入!$FN:$FU,8,0))))),IF($U$3="第九场",IF(OR($H$35="",$H$35="请选择版本"),"",IF($H$35="打印版",IFERROR(VLOOKUP(216+(INT((ROW()-5)/9)*9+4+COLUMN()-5)*8-(8-$A20),结果导入!$GN:$GU,8,0),""),IF($H$35="导入版",IF($A20&amp;":"&amp;IFERROR(VLOOKUP(216+(INT((ROW()-5)/9)*9+4+COLUMN()-5)*8-(8-$A20),结果导入!$GN:$GU,8,0),"")=$A20&amp;":","",$A20&amp;":"&amp;VLOOKUP(216+(INT((ROW()-5)/9)*9+4+COLUMN()-5)*8-(8-$A20),结果导入!$GN:$GU,8,0)))))))))))))))</f>
        <v/>
      </c>
      <c r="I20" s="52" t="str">
        <f ca="1">IF($U$3="","",IF($U$3="第一场",IF(OR($H$35="",$H$35="请选择版本"),"",IF($H$35="打印版",IFERROR(VLOOKUP(216+(INT((ROW()-5)/9)*9+4+COLUMN()-5)*8-(8-$A20),选手操作!$Q:$R,2,0),""),IF($H$35="导入版",IF($A20&amp;":"&amp;IFERROR(VLOOKUP(216+(INT((ROW()-5)/9)*9+4+COLUMN()-5)*8-(8-$A20),选手操作!$Q:$R,2,0),"")=$A20&amp;":","",$A20&amp;":"&amp;VLOOKUP(216+(INT((ROW()-5)/9)*9+4+COLUMN()-5)*8-(8-$A20),选手操作!$Q:$R,2,0))))),IF($U$3="第二场",IF(OR($H$35="",$H$35="请选择版本"),"",IF($H$35="打印版",IFERROR(VLOOKUP(216+(INT((ROW()-5)/9)*9+4+COLUMN()-5)*8-(8-$A20),结果导入!$N:$U,8,0),""),IF($H$35="导入版",IF($A20&amp;":"&amp;IFERROR(VLOOKUP(216+(INT((ROW()-5)/9)*9+4+COLUMN()-5)*8-(8-$A20),结果导入!$N:$U,8,0),"")=$A20&amp;":","",$A20&amp;":"&amp;VLOOKUP(216+(INT((ROW()-5)/9)*9+4+COLUMN()-5)*8-(8-$A20),结果导入!$N:$U,8,0))))),IF($U$3="第三场",IF(OR($H$35="",$H$35="请选择版本"),"",IF($H$35="打印版",IFERROR(VLOOKUP(216+(INT((ROW()-5)/9)*9+4+COLUMN()-5)*8-(8-$A20),结果导入!$AN:$AU,8,0),""),IF($H$35="导入版",IF($A20&amp;":"&amp;IFERROR(VLOOKUP(216+(INT((ROW()-5)/9)*9+4+COLUMN()-5)*8-(8-$A20),结果导入!$AN:$AU,8,0),"")=$A20&amp;":","",$A20&amp;":"&amp;VLOOKUP(216+(INT((ROW()-5)/9)*9+4+COLUMN()-5)*8-(8-$A20),结果导入!$AN:$AU,8,0))))),IF($U$3="第四场",IF(OR($H$35="",$H$35="请选择版本"),"",IF($H$35="打印版",IFERROR(VLOOKUP(216+(INT((ROW()-5)/9)*9+4+COLUMN()-5)*8-(8-$A20),结果导入!$BN:$BU,8,0),""),IF($H$35="导入版",IF($A20&amp;":"&amp;IFERROR(VLOOKUP(216+(INT((ROW()-5)/9)*9+4+COLUMN()-5)*8-(8-$A20),结果导入!$BN:$BU,8,0),"")=$A20&amp;":","",$A20&amp;":"&amp;VLOOKUP(216+(INT((ROW()-5)/9)*9+4+COLUMN()-5)*8-(8-$A20),结果导入!$BN:$BU,8,0))))),IF($U$3="第五场",IF(OR($H$35="",$H$35="请选择版本"),"",IF($H$35="打印版",IFERROR(VLOOKUP(216+(INT((ROW()-5)/9)*9+4+COLUMN()-5)*8-(8-$A20),结果导入!$CN:$CU,8,0),""),IF($H$35="导入版",IF($A20&amp;":"&amp;IFERROR(VLOOKUP(216+(INT((ROW()-5)/9)*9+4+COLUMN()-5)*8-(8-$A20),结果导入!$CN:$CU,8,0),"")=$A20&amp;":","",$A20&amp;":"&amp;VLOOKUP(216+(INT((ROW()-5)/9)*9+4+COLUMN()-5)*8-(8-$A20),结果导入!$CN:$CU,8,0))))),IF($U$3="第六场",IF(OR($H$35="",$H$35="请选择版本"),"",IF($H$35="打印版",IFERROR(VLOOKUP(216+(INT((ROW()-5)/9)*9+4+COLUMN()-5)*8-(8-$A20),结果导入!$DN:$DU,8,0),""),IF($H$35="导入版",IF($A20&amp;":"&amp;IFERROR(VLOOKUP(216+(INT((ROW()-5)/9)*9+4+COLUMN()-5)*8-(8-$A20),结果导入!$DN:$DU,8,0),"")=$A20&amp;":","",$A20&amp;":"&amp;VLOOKUP(216+(INT((ROW()-5)/9)*9+4+COLUMN()-5)*8-(8-$A20),结果导入!$DN:$DU,8,0))))),IF($U$3="第七场",IF(OR($H$35="",$H$35="请选择版本"),"",IF($H$35="打印版",IFERROR(VLOOKUP(216+(INT((ROW()-5)/9)*9+4+COLUMN()-5)*8-(8-$A20),结果导入!$EN:$EU,8,0),""),IF($H$35="导入版",IF($A20&amp;":"&amp;IFERROR(VLOOKUP(216+(INT((ROW()-5)/9)*9+4+COLUMN()-5)*8-(8-$A20),结果导入!$EN:$EU,8,0),"")=$A20&amp;":","",$A20&amp;":"&amp;VLOOKUP(216+(INT((ROW()-5)/9)*9+4+COLUMN()-5)*8-(8-$A20),结果导入!$EN:$EU,8,0))))),IF($U$3="第八场",IF(OR($H$35="",$H$35="请选择版本"),"",IF($H$35="打印版",IFERROR(VLOOKUP(216+(INT((ROW()-5)/9)*9+4+COLUMN()-5)*8-(8-$A20),结果导入!$FN:$FU,8,0),""),IF($H$35="导入版",IF($A20&amp;":"&amp;IFERROR(VLOOKUP(216+(INT((ROW()-5)/9)*9+4+COLUMN()-5)*8-(8-$A20),结果导入!$FN:$FU,8,0),"")=$A20&amp;":","",$A20&amp;":"&amp;VLOOKUP(216+(INT((ROW()-5)/9)*9+4+COLUMN()-5)*8-(8-$A20),结果导入!$FN:$FU,8,0))))),IF($U$3="第九场",IF(OR($H$35="",$H$35="请选择版本"),"",IF($H$35="打印版",IFERROR(VLOOKUP(216+(INT((ROW()-5)/9)*9+4+COLUMN()-5)*8-(8-$A20),结果导入!$GN:$GU,8,0),""),IF($H$35="导入版",IF($A20&amp;":"&amp;IFERROR(VLOOKUP(216+(INT((ROW()-5)/9)*9+4+COLUMN()-5)*8-(8-$A20),结果导入!$GN:$GU,8,0),"")=$A20&amp;":","",$A20&amp;":"&amp;VLOOKUP(216+(INT((ROW()-5)/9)*9+4+COLUMN()-5)*8-(8-$A20),结果导入!$GN:$GU,8,0)))))))))))))))</f>
        <v/>
      </c>
      <c r="J20" s="52" t="str">
        <f ca="1">IF($U$3="","",IF($U$3="第一场",IF(OR($H$35="",$H$35="请选择版本"),"",IF($H$35="打印版",IFERROR(VLOOKUP(216+(INT((ROW()-5)/9)*9+4+COLUMN()-5)*8-(8-$A20),选手操作!$Q:$R,2,0),""),IF($H$35="导入版",IF($A20&amp;":"&amp;IFERROR(VLOOKUP(216+(INT((ROW()-5)/9)*9+4+COLUMN()-5)*8-(8-$A20),选手操作!$Q:$R,2,0),"")=$A20&amp;":","",$A20&amp;":"&amp;VLOOKUP(216+(INT((ROW()-5)/9)*9+4+COLUMN()-5)*8-(8-$A20),选手操作!$Q:$R,2,0))))),IF($U$3="第二场",IF(OR($H$35="",$H$35="请选择版本"),"",IF($H$35="打印版",IFERROR(VLOOKUP(216+(INT((ROW()-5)/9)*9+4+COLUMN()-5)*8-(8-$A20),结果导入!$N:$U,8,0),""),IF($H$35="导入版",IF($A20&amp;":"&amp;IFERROR(VLOOKUP(216+(INT((ROW()-5)/9)*9+4+COLUMN()-5)*8-(8-$A20),结果导入!$N:$U,8,0),"")=$A20&amp;":","",$A20&amp;":"&amp;VLOOKUP(216+(INT((ROW()-5)/9)*9+4+COLUMN()-5)*8-(8-$A20),结果导入!$N:$U,8,0))))),IF($U$3="第三场",IF(OR($H$35="",$H$35="请选择版本"),"",IF($H$35="打印版",IFERROR(VLOOKUP(216+(INT((ROW()-5)/9)*9+4+COLUMN()-5)*8-(8-$A20),结果导入!$AN:$AU,8,0),""),IF($H$35="导入版",IF($A20&amp;":"&amp;IFERROR(VLOOKUP(216+(INT((ROW()-5)/9)*9+4+COLUMN()-5)*8-(8-$A20),结果导入!$AN:$AU,8,0),"")=$A20&amp;":","",$A20&amp;":"&amp;VLOOKUP(216+(INT((ROW()-5)/9)*9+4+COLUMN()-5)*8-(8-$A20),结果导入!$AN:$AU,8,0))))),IF($U$3="第四场",IF(OR($H$35="",$H$35="请选择版本"),"",IF($H$35="打印版",IFERROR(VLOOKUP(216+(INT((ROW()-5)/9)*9+4+COLUMN()-5)*8-(8-$A20),结果导入!$BN:$BU,8,0),""),IF($H$35="导入版",IF($A20&amp;":"&amp;IFERROR(VLOOKUP(216+(INT((ROW()-5)/9)*9+4+COLUMN()-5)*8-(8-$A20),结果导入!$BN:$BU,8,0),"")=$A20&amp;":","",$A20&amp;":"&amp;VLOOKUP(216+(INT((ROW()-5)/9)*9+4+COLUMN()-5)*8-(8-$A20),结果导入!$BN:$BU,8,0))))),IF($U$3="第五场",IF(OR($H$35="",$H$35="请选择版本"),"",IF($H$35="打印版",IFERROR(VLOOKUP(216+(INT((ROW()-5)/9)*9+4+COLUMN()-5)*8-(8-$A20),结果导入!$CN:$CU,8,0),""),IF($H$35="导入版",IF($A20&amp;":"&amp;IFERROR(VLOOKUP(216+(INT((ROW()-5)/9)*9+4+COLUMN()-5)*8-(8-$A20),结果导入!$CN:$CU,8,0),"")=$A20&amp;":","",$A20&amp;":"&amp;VLOOKUP(216+(INT((ROW()-5)/9)*9+4+COLUMN()-5)*8-(8-$A20),结果导入!$CN:$CU,8,0))))),IF($U$3="第六场",IF(OR($H$35="",$H$35="请选择版本"),"",IF($H$35="打印版",IFERROR(VLOOKUP(216+(INT((ROW()-5)/9)*9+4+COLUMN()-5)*8-(8-$A20),结果导入!$DN:$DU,8,0),""),IF($H$35="导入版",IF($A20&amp;":"&amp;IFERROR(VLOOKUP(216+(INT((ROW()-5)/9)*9+4+COLUMN()-5)*8-(8-$A20),结果导入!$DN:$DU,8,0),"")=$A20&amp;":","",$A20&amp;":"&amp;VLOOKUP(216+(INT((ROW()-5)/9)*9+4+COLUMN()-5)*8-(8-$A20),结果导入!$DN:$DU,8,0))))),IF($U$3="第七场",IF(OR($H$35="",$H$35="请选择版本"),"",IF($H$35="打印版",IFERROR(VLOOKUP(216+(INT((ROW()-5)/9)*9+4+COLUMN()-5)*8-(8-$A20),结果导入!$EN:$EU,8,0),""),IF($H$35="导入版",IF($A20&amp;":"&amp;IFERROR(VLOOKUP(216+(INT((ROW()-5)/9)*9+4+COLUMN()-5)*8-(8-$A20),结果导入!$EN:$EU,8,0),"")=$A20&amp;":","",$A20&amp;":"&amp;VLOOKUP(216+(INT((ROW()-5)/9)*9+4+COLUMN()-5)*8-(8-$A20),结果导入!$EN:$EU,8,0))))),IF($U$3="第八场",IF(OR($H$35="",$H$35="请选择版本"),"",IF($H$35="打印版",IFERROR(VLOOKUP(216+(INT((ROW()-5)/9)*9+4+COLUMN()-5)*8-(8-$A20),结果导入!$FN:$FU,8,0),""),IF($H$35="导入版",IF($A20&amp;":"&amp;IFERROR(VLOOKUP(216+(INT((ROW()-5)/9)*9+4+COLUMN()-5)*8-(8-$A20),结果导入!$FN:$FU,8,0),"")=$A20&amp;":","",$A20&amp;":"&amp;VLOOKUP(216+(INT((ROW()-5)/9)*9+4+COLUMN()-5)*8-(8-$A20),结果导入!$FN:$FU,8,0))))),IF($U$3="第九场",IF(OR($H$35="",$H$35="请选择版本"),"",IF($H$35="打印版",IFERROR(VLOOKUP(216+(INT((ROW()-5)/9)*9+4+COLUMN()-5)*8-(8-$A20),结果导入!$GN:$GU,8,0),""),IF($H$35="导入版",IF($A20&amp;":"&amp;IFERROR(VLOOKUP(216+(INT((ROW()-5)/9)*9+4+COLUMN()-5)*8-(8-$A20),结果导入!$GN:$GU,8,0),"")=$A20&amp;":","",$A20&amp;":"&amp;VLOOKUP(216+(INT((ROW()-5)/9)*9+4+COLUMN()-5)*8-(8-$A20),结果导入!$GN:$GU,8,0)))))))))))))))</f>
        <v/>
      </c>
      <c r="K20" s="50">
        <v>6</v>
      </c>
      <c r="L20" s="50">
        <f t="shared" ref="L20:V20" si="16">IF(A20="","",A20)</f>
        <v>6</v>
      </c>
      <c r="M20" s="51" t="str">
        <f ca="1" t="shared" si="16"/>
        <v/>
      </c>
      <c r="N20" s="52" t="str">
        <f ca="1" t="shared" si="16"/>
        <v/>
      </c>
      <c r="O20" s="52" t="str">
        <f ca="1" t="shared" si="16"/>
        <v/>
      </c>
      <c r="P20" s="52" t="str">
        <f ca="1" t="shared" si="16"/>
        <v/>
      </c>
      <c r="Q20" s="52" t="str">
        <f ca="1" t="shared" si="16"/>
        <v/>
      </c>
      <c r="R20" s="52" t="str">
        <f ca="1" t="shared" si="16"/>
        <v/>
      </c>
      <c r="S20" s="52" t="str">
        <f ca="1" t="shared" si="16"/>
        <v/>
      </c>
      <c r="T20" s="52" t="str">
        <f ca="1" t="shared" si="16"/>
        <v/>
      </c>
      <c r="U20" s="52" t="str">
        <f ca="1" t="shared" si="16"/>
        <v/>
      </c>
      <c r="V20" s="50">
        <f t="shared" si="16"/>
        <v>6</v>
      </c>
    </row>
    <row r="21" s="40" customFormat="1" ht="15" spans="1:22">
      <c r="A21" s="50">
        <v>7</v>
      </c>
      <c r="B21" s="51" t="str">
        <f ca="1">IF($U$3="","",IF($U$3="第一场",IF(OR($H$35="",$H$35="请选择版本"),"",IF($H$35="打印版",IFERROR(VLOOKUP(216+(INT((ROW()-5)/9)*9+4+COLUMN()-5)*8-(8-$A21),选手操作!$Q:$R,2,0),""),IF($H$35="导入版",IF($A21&amp;":"&amp;IFERROR(VLOOKUP(216+(INT((ROW()-5)/9)*9+4+COLUMN()-5)*8-(8-$A21),选手操作!$Q:$R,2,0),"")=$A21&amp;":","",$A21&amp;":"&amp;VLOOKUP(216+(INT((ROW()-5)/9)*9+4+COLUMN()-5)*8-(8-$A21),选手操作!$Q:$R,2,0))))),IF($U$3="第二场",IF(OR($H$35="",$H$35="请选择版本"),"",IF($H$35="打印版",IFERROR(VLOOKUP(216+(INT((ROW()-5)/9)*9+4+COLUMN()-5)*8-(8-$A21),结果导入!$N:$U,8,0),""),IF($H$35="导入版",IF($A21&amp;":"&amp;IFERROR(VLOOKUP(216+(INT((ROW()-5)/9)*9+4+COLUMN()-5)*8-(8-$A21),结果导入!$N:$U,8,0),"")=$A21&amp;":","",$A21&amp;":"&amp;VLOOKUP(216+(INT((ROW()-5)/9)*9+4+COLUMN()-5)*8-(8-$A21),结果导入!$N:$U,8,0))))),IF($U$3="第三场",IF(OR($H$35="",$H$35="请选择版本"),"",IF($H$35="打印版",IFERROR(VLOOKUP(216+(INT((ROW()-5)/9)*9+4+COLUMN()-5)*8-(8-$A21),结果导入!$AN:$AU,8,0),""),IF($H$35="导入版",IF($A21&amp;":"&amp;IFERROR(VLOOKUP(216+(INT((ROW()-5)/9)*9+4+COLUMN()-5)*8-(8-$A21),结果导入!$AN:$AU,8,0),"")=$A21&amp;":","",$A21&amp;":"&amp;VLOOKUP(216+(INT((ROW()-5)/9)*9+4+COLUMN()-5)*8-(8-$A21),结果导入!$AN:$AU,8,0))))),IF($U$3="第四场",IF(OR($H$35="",$H$35="请选择版本"),"",IF($H$35="打印版",IFERROR(VLOOKUP(216+(INT((ROW()-5)/9)*9+4+COLUMN()-5)*8-(8-$A21),结果导入!$BN:$BU,8,0),""),IF($H$35="导入版",IF($A21&amp;":"&amp;IFERROR(VLOOKUP(216+(INT((ROW()-5)/9)*9+4+COLUMN()-5)*8-(8-$A21),结果导入!$BN:$BU,8,0),"")=$A21&amp;":","",$A21&amp;":"&amp;VLOOKUP(216+(INT((ROW()-5)/9)*9+4+COLUMN()-5)*8-(8-$A21),结果导入!$BN:$BU,8,0))))),IF($U$3="第五场",IF(OR($H$35="",$H$35="请选择版本"),"",IF($H$35="打印版",IFERROR(VLOOKUP(216+(INT((ROW()-5)/9)*9+4+COLUMN()-5)*8-(8-$A21),结果导入!$CN:$CU,8,0),""),IF($H$35="导入版",IF($A21&amp;":"&amp;IFERROR(VLOOKUP(216+(INT((ROW()-5)/9)*9+4+COLUMN()-5)*8-(8-$A21),结果导入!$CN:$CU,8,0),"")=$A21&amp;":","",$A21&amp;":"&amp;VLOOKUP(216+(INT((ROW()-5)/9)*9+4+COLUMN()-5)*8-(8-$A21),结果导入!$CN:$CU,8,0))))),IF($U$3="第六场",IF(OR($H$35="",$H$35="请选择版本"),"",IF($H$35="打印版",IFERROR(VLOOKUP(216+(INT((ROW()-5)/9)*9+4+COLUMN()-5)*8-(8-$A21),结果导入!$DN:$DU,8,0),""),IF($H$35="导入版",IF($A21&amp;":"&amp;IFERROR(VLOOKUP(216+(INT((ROW()-5)/9)*9+4+COLUMN()-5)*8-(8-$A21),结果导入!$DN:$DU,8,0),"")=$A21&amp;":","",$A21&amp;":"&amp;VLOOKUP(216+(INT((ROW()-5)/9)*9+4+COLUMN()-5)*8-(8-$A21),结果导入!$DN:$DU,8,0))))),IF($U$3="第七场",IF(OR($H$35="",$H$35="请选择版本"),"",IF($H$35="打印版",IFERROR(VLOOKUP(216+(INT((ROW()-5)/9)*9+4+COLUMN()-5)*8-(8-$A21),结果导入!$EN:$EU,8,0),""),IF($H$35="导入版",IF($A21&amp;":"&amp;IFERROR(VLOOKUP(216+(INT((ROW()-5)/9)*9+4+COLUMN()-5)*8-(8-$A21),结果导入!$EN:$EU,8,0),"")=$A21&amp;":","",$A21&amp;":"&amp;VLOOKUP(216+(INT((ROW()-5)/9)*9+4+COLUMN()-5)*8-(8-$A21),结果导入!$EN:$EU,8,0))))),IF($U$3="第八场",IF(OR($H$35="",$H$35="请选择版本"),"",IF($H$35="打印版",IFERROR(VLOOKUP(216+(INT((ROW()-5)/9)*9+4+COLUMN()-5)*8-(8-$A21),结果导入!$FN:$FU,8,0),""),IF($H$35="导入版",IF($A21&amp;":"&amp;IFERROR(VLOOKUP(216+(INT((ROW()-5)/9)*9+4+COLUMN()-5)*8-(8-$A21),结果导入!$FN:$FU,8,0),"")=$A21&amp;":","",$A21&amp;":"&amp;VLOOKUP(216+(INT((ROW()-5)/9)*9+4+COLUMN()-5)*8-(8-$A21),结果导入!$FN:$FU,8,0))))),IF($U$3="第九场",IF(OR($H$35="",$H$35="请选择版本"),"",IF($H$35="打印版",IFERROR(VLOOKUP(216+(INT((ROW()-5)/9)*9+4+COLUMN()-5)*8-(8-$A21),结果导入!$GN:$GU,8,0),""),IF($H$35="导入版",IF($A21&amp;":"&amp;IFERROR(VLOOKUP(216+(INT((ROW()-5)/9)*9+4+COLUMN()-5)*8-(8-$A21),结果导入!$GN:$GU,8,0),"")=$A21&amp;":","",$A21&amp;":"&amp;VLOOKUP(216+(INT((ROW()-5)/9)*9+4+COLUMN()-5)*8-(8-$A21),结果导入!$GN:$GU,8,0)))))))))))))))</f>
        <v/>
      </c>
      <c r="C21" s="52" t="str">
        <f ca="1">IF($U$3="","",IF($U$3="第一场",IF(OR($H$35="",$H$35="请选择版本"),"",IF($H$35="打印版",IFERROR(VLOOKUP(216+(INT((ROW()-5)/9)*9+4+COLUMN()-5)*8-(8-$A21),选手操作!$Q:$R,2,0),""),IF($H$35="导入版",IF($A21&amp;":"&amp;IFERROR(VLOOKUP(216+(INT((ROW()-5)/9)*9+4+COLUMN()-5)*8-(8-$A21),选手操作!$Q:$R,2,0),"")=$A21&amp;":","",$A21&amp;":"&amp;VLOOKUP(216+(INT((ROW()-5)/9)*9+4+COLUMN()-5)*8-(8-$A21),选手操作!$Q:$R,2,0))))),IF($U$3="第二场",IF(OR($H$35="",$H$35="请选择版本"),"",IF($H$35="打印版",IFERROR(VLOOKUP(216+(INT((ROW()-5)/9)*9+4+COLUMN()-5)*8-(8-$A21),结果导入!$N:$U,8,0),""),IF($H$35="导入版",IF($A21&amp;":"&amp;IFERROR(VLOOKUP(216+(INT((ROW()-5)/9)*9+4+COLUMN()-5)*8-(8-$A21),结果导入!$N:$U,8,0),"")=$A21&amp;":","",$A21&amp;":"&amp;VLOOKUP(216+(INT((ROW()-5)/9)*9+4+COLUMN()-5)*8-(8-$A21),结果导入!$N:$U,8,0))))),IF($U$3="第三场",IF(OR($H$35="",$H$35="请选择版本"),"",IF($H$35="打印版",IFERROR(VLOOKUP(216+(INT((ROW()-5)/9)*9+4+COLUMN()-5)*8-(8-$A21),结果导入!$AN:$AU,8,0),""),IF($H$35="导入版",IF($A21&amp;":"&amp;IFERROR(VLOOKUP(216+(INT((ROW()-5)/9)*9+4+COLUMN()-5)*8-(8-$A21),结果导入!$AN:$AU,8,0),"")=$A21&amp;":","",$A21&amp;":"&amp;VLOOKUP(216+(INT((ROW()-5)/9)*9+4+COLUMN()-5)*8-(8-$A21),结果导入!$AN:$AU,8,0))))),IF($U$3="第四场",IF(OR($H$35="",$H$35="请选择版本"),"",IF($H$35="打印版",IFERROR(VLOOKUP(216+(INT((ROW()-5)/9)*9+4+COLUMN()-5)*8-(8-$A21),结果导入!$BN:$BU,8,0),""),IF($H$35="导入版",IF($A21&amp;":"&amp;IFERROR(VLOOKUP(216+(INT((ROW()-5)/9)*9+4+COLUMN()-5)*8-(8-$A21),结果导入!$BN:$BU,8,0),"")=$A21&amp;":","",$A21&amp;":"&amp;VLOOKUP(216+(INT((ROW()-5)/9)*9+4+COLUMN()-5)*8-(8-$A21),结果导入!$BN:$BU,8,0))))),IF($U$3="第五场",IF(OR($H$35="",$H$35="请选择版本"),"",IF($H$35="打印版",IFERROR(VLOOKUP(216+(INT((ROW()-5)/9)*9+4+COLUMN()-5)*8-(8-$A21),结果导入!$CN:$CU,8,0),""),IF($H$35="导入版",IF($A21&amp;":"&amp;IFERROR(VLOOKUP(216+(INT((ROW()-5)/9)*9+4+COLUMN()-5)*8-(8-$A21),结果导入!$CN:$CU,8,0),"")=$A21&amp;":","",$A21&amp;":"&amp;VLOOKUP(216+(INT((ROW()-5)/9)*9+4+COLUMN()-5)*8-(8-$A21),结果导入!$CN:$CU,8,0))))),IF($U$3="第六场",IF(OR($H$35="",$H$35="请选择版本"),"",IF($H$35="打印版",IFERROR(VLOOKUP(216+(INT((ROW()-5)/9)*9+4+COLUMN()-5)*8-(8-$A21),结果导入!$DN:$DU,8,0),""),IF($H$35="导入版",IF($A21&amp;":"&amp;IFERROR(VLOOKUP(216+(INT((ROW()-5)/9)*9+4+COLUMN()-5)*8-(8-$A21),结果导入!$DN:$DU,8,0),"")=$A21&amp;":","",$A21&amp;":"&amp;VLOOKUP(216+(INT((ROW()-5)/9)*9+4+COLUMN()-5)*8-(8-$A21),结果导入!$DN:$DU,8,0))))),IF($U$3="第七场",IF(OR($H$35="",$H$35="请选择版本"),"",IF($H$35="打印版",IFERROR(VLOOKUP(216+(INT((ROW()-5)/9)*9+4+COLUMN()-5)*8-(8-$A21),结果导入!$EN:$EU,8,0),""),IF($H$35="导入版",IF($A21&amp;":"&amp;IFERROR(VLOOKUP(216+(INT((ROW()-5)/9)*9+4+COLUMN()-5)*8-(8-$A21),结果导入!$EN:$EU,8,0),"")=$A21&amp;":","",$A21&amp;":"&amp;VLOOKUP(216+(INT((ROW()-5)/9)*9+4+COLUMN()-5)*8-(8-$A21),结果导入!$EN:$EU,8,0))))),IF($U$3="第八场",IF(OR($H$35="",$H$35="请选择版本"),"",IF($H$35="打印版",IFERROR(VLOOKUP(216+(INT((ROW()-5)/9)*9+4+COLUMN()-5)*8-(8-$A21),结果导入!$FN:$FU,8,0),""),IF($H$35="导入版",IF($A21&amp;":"&amp;IFERROR(VLOOKUP(216+(INT((ROW()-5)/9)*9+4+COLUMN()-5)*8-(8-$A21),结果导入!$FN:$FU,8,0),"")=$A21&amp;":","",$A21&amp;":"&amp;VLOOKUP(216+(INT((ROW()-5)/9)*9+4+COLUMN()-5)*8-(8-$A21),结果导入!$FN:$FU,8,0))))),IF($U$3="第九场",IF(OR($H$35="",$H$35="请选择版本"),"",IF($H$35="打印版",IFERROR(VLOOKUP(216+(INT((ROW()-5)/9)*9+4+COLUMN()-5)*8-(8-$A21),结果导入!$GN:$GU,8,0),""),IF($H$35="导入版",IF($A21&amp;":"&amp;IFERROR(VLOOKUP(216+(INT((ROW()-5)/9)*9+4+COLUMN()-5)*8-(8-$A21),结果导入!$GN:$GU,8,0),"")=$A21&amp;":","",$A21&amp;":"&amp;VLOOKUP(216+(INT((ROW()-5)/9)*9+4+COLUMN()-5)*8-(8-$A21),结果导入!$GN:$GU,8,0)))))))))))))))</f>
        <v/>
      </c>
      <c r="D21" s="52" t="str">
        <f ca="1">IF($U$3="","",IF($U$3="第一场",IF(OR($H$35="",$H$35="请选择版本"),"",IF($H$35="打印版",IFERROR(VLOOKUP(216+(INT((ROW()-5)/9)*9+4+COLUMN()-5)*8-(8-$A21),选手操作!$Q:$R,2,0),""),IF($H$35="导入版",IF($A21&amp;":"&amp;IFERROR(VLOOKUP(216+(INT((ROW()-5)/9)*9+4+COLUMN()-5)*8-(8-$A21),选手操作!$Q:$R,2,0),"")=$A21&amp;":","",$A21&amp;":"&amp;VLOOKUP(216+(INT((ROW()-5)/9)*9+4+COLUMN()-5)*8-(8-$A21),选手操作!$Q:$R,2,0))))),IF($U$3="第二场",IF(OR($H$35="",$H$35="请选择版本"),"",IF($H$35="打印版",IFERROR(VLOOKUP(216+(INT((ROW()-5)/9)*9+4+COLUMN()-5)*8-(8-$A21),结果导入!$N:$U,8,0),""),IF($H$35="导入版",IF($A21&amp;":"&amp;IFERROR(VLOOKUP(216+(INT((ROW()-5)/9)*9+4+COLUMN()-5)*8-(8-$A21),结果导入!$N:$U,8,0),"")=$A21&amp;":","",$A21&amp;":"&amp;VLOOKUP(216+(INT((ROW()-5)/9)*9+4+COLUMN()-5)*8-(8-$A21),结果导入!$N:$U,8,0))))),IF($U$3="第三场",IF(OR($H$35="",$H$35="请选择版本"),"",IF($H$35="打印版",IFERROR(VLOOKUP(216+(INT((ROW()-5)/9)*9+4+COLUMN()-5)*8-(8-$A21),结果导入!$AN:$AU,8,0),""),IF($H$35="导入版",IF($A21&amp;":"&amp;IFERROR(VLOOKUP(216+(INT((ROW()-5)/9)*9+4+COLUMN()-5)*8-(8-$A21),结果导入!$AN:$AU,8,0),"")=$A21&amp;":","",$A21&amp;":"&amp;VLOOKUP(216+(INT((ROW()-5)/9)*9+4+COLUMN()-5)*8-(8-$A21),结果导入!$AN:$AU,8,0))))),IF($U$3="第四场",IF(OR($H$35="",$H$35="请选择版本"),"",IF($H$35="打印版",IFERROR(VLOOKUP(216+(INT((ROW()-5)/9)*9+4+COLUMN()-5)*8-(8-$A21),结果导入!$BN:$BU,8,0),""),IF($H$35="导入版",IF($A21&amp;":"&amp;IFERROR(VLOOKUP(216+(INT((ROW()-5)/9)*9+4+COLUMN()-5)*8-(8-$A21),结果导入!$BN:$BU,8,0),"")=$A21&amp;":","",$A21&amp;":"&amp;VLOOKUP(216+(INT((ROW()-5)/9)*9+4+COLUMN()-5)*8-(8-$A21),结果导入!$BN:$BU,8,0))))),IF($U$3="第五场",IF(OR($H$35="",$H$35="请选择版本"),"",IF($H$35="打印版",IFERROR(VLOOKUP(216+(INT((ROW()-5)/9)*9+4+COLUMN()-5)*8-(8-$A21),结果导入!$CN:$CU,8,0),""),IF($H$35="导入版",IF($A21&amp;":"&amp;IFERROR(VLOOKUP(216+(INT((ROW()-5)/9)*9+4+COLUMN()-5)*8-(8-$A21),结果导入!$CN:$CU,8,0),"")=$A21&amp;":","",$A21&amp;":"&amp;VLOOKUP(216+(INT((ROW()-5)/9)*9+4+COLUMN()-5)*8-(8-$A21),结果导入!$CN:$CU,8,0))))),IF($U$3="第六场",IF(OR($H$35="",$H$35="请选择版本"),"",IF($H$35="打印版",IFERROR(VLOOKUP(216+(INT((ROW()-5)/9)*9+4+COLUMN()-5)*8-(8-$A21),结果导入!$DN:$DU,8,0),""),IF($H$35="导入版",IF($A21&amp;":"&amp;IFERROR(VLOOKUP(216+(INT((ROW()-5)/9)*9+4+COLUMN()-5)*8-(8-$A21),结果导入!$DN:$DU,8,0),"")=$A21&amp;":","",$A21&amp;":"&amp;VLOOKUP(216+(INT((ROW()-5)/9)*9+4+COLUMN()-5)*8-(8-$A21),结果导入!$DN:$DU,8,0))))),IF($U$3="第七场",IF(OR($H$35="",$H$35="请选择版本"),"",IF($H$35="打印版",IFERROR(VLOOKUP(216+(INT((ROW()-5)/9)*9+4+COLUMN()-5)*8-(8-$A21),结果导入!$EN:$EU,8,0),""),IF($H$35="导入版",IF($A21&amp;":"&amp;IFERROR(VLOOKUP(216+(INT((ROW()-5)/9)*9+4+COLUMN()-5)*8-(8-$A21),结果导入!$EN:$EU,8,0),"")=$A21&amp;":","",$A21&amp;":"&amp;VLOOKUP(216+(INT((ROW()-5)/9)*9+4+COLUMN()-5)*8-(8-$A21),结果导入!$EN:$EU,8,0))))),IF($U$3="第八场",IF(OR($H$35="",$H$35="请选择版本"),"",IF($H$35="打印版",IFERROR(VLOOKUP(216+(INT((ROW()-5)/9)*9+4+COLUMN()-5)*8-(8-$A21),结果导入!$FN:$FU,8,0),""),IF($H$35="导入版",IF($A21&amp;":"&amp;IFERROR(VLOOKUP(216+(INT((ROW()-5)/9)*9+4+COLUMN()-5)*8-(8-$A21),结果导入!$FN:$FU,8,0),"")=$A21&amp;":","",$A21&amp;":"&amp;VLOOKUP(216+(INT((ROW()-5)/9)*9+4+COLUMN()-5)*8-(8-$A21),结果导入!$FN:$FU,8,0))))),IF($U$3="第九场",IF(OR($H$35="",$H$35="请选择版本"),"",IF($H$35="打印版",IFERROR(VLOOKUP(216+(INT((ROW()-5)/9)*9+4+COLUMN()-5)*8-(8-$A21),结果导入!$GN:$GU,8,0),""),IF($H$35="导入版",IF($A21&amp;":"&amp;IFERROR(VLOOKUP(216+(INT((ROW()-5)/9)*9+4+COLUMN()-5)*8-(8-$A21),结果导入!$GN:$GU,8,0),"")=$A21&amp;":","",$A21&amp;":"&amp;VLOOKUP(216+(INT((ROW()-5)/9)*9+4+COLUMN()-5)*8-(8-$A21),结果导入!$GN:$GU,8,0)))))))))))))))</f>
        <v/>
      </c>
      <c r="E21" s="52" t="str">
        <f ca="1">IF($U$3="","",IF($U$3="第一场",IF(OR($H$35="",$H$35="请选择版本"),"",IF($H$35="打印版",IFERROR(VLOOKUP(216+(INT((ROW()-5)/9)*9+4+COLUMN()-5)*8-(8-$A21),选手操作!$Q:$R,2,0),""),IF($H$35="导入版",IF($A21&amp;":"&amp;IFERROR(VLOOKUP(216+(INT((ROW()-5)/9)*9+4+COLUMN()-5)*8-(8-$A21),选手操作!$Q:$R,2,0),"")=$A21&amp;":","",$A21&amp;":"&amp;VLOOKUP(216+(INT((ROW()-5)/9)*9+4+COLUMN()-5)*8-(8-$A21),选手操作!$Q:$R,2,0))))),IF($U$3="第二场",IF(OR($H$35="",$H$35="请选择版本"),"",IF($H$35="打印版",IFERROR(VLOOKUP(216+(INT((ROW()-5)/9)*9+4+COLUMN()-5)*8-(8-$A21),结果导入!$N:$U,8,0),""),IF($H$35="导入版",IF($A21&amp;":"&amp;IFERROR(VLOOKUP(216+(INT((ROW()-5)/9)*9+4+COLUMN()-5)*8-(8-$A21),结果导入!$N:$U,8,0),"")=$A21&amp;":","",$A21&amp;":"&amp;VLOOKUP(216+(INT((ROW()-5)/9)*9+4+COLUMN()-5)*8-(8-$A21),结果导入!$N:$U,8,0))))),IF($U$3="第三场",IF(OR($H$35="",$H$35="请选择版本"),"",IF($H$35="打印版",IFERROR(VLOOKUP(216+(INT((ROW()-5)/9)*9+4+COLUMN()-5)*8-(8-$A21),结果导入!$AN:$AU,8,0),""),IF($H$35="导入版",IF($A21&amp;":"&amp;IFERROR(VLOOKUP(216+(INT((ROW()-5)/9)*9+4+COLUMN()-5)*8-(8-$A21),结果导入!$AN:$AU,8,0),"")=$A21&amp;":","",$A21&amp;":"&amp;VLOOKUP(216+(INT((ROW()-5)/9)*9+4+COLUMN()-5)*8-(8-$A21),结果导入!$AN:$AU,8,0))))),IF($U$3="第四场",IF(OR($H$35="",$H$35="请选择版本"),"",IF($H$35="打印版",IFERROR(VLOOKUP(216+(INT((ROW()-5)/9)*9+4+COLUMN()-5)*8-(8-$A21),结果导入!$BN:$BU,8,0),""),IF($H$35="导入版",IF($A21&amp;":"&amp;IFERROR(VLOOKUP(216+(INT((ROW()-5)/9)*9+4+COLUMN()-5)*8-(8-$A21),结果导入!$BN:$BU,8,0),"")=$A21&amp;":","",$A21&amp;":"&amp;VLOOKUP(216+(INT((ROW()-5)/9)*9+4+COLUMN()-5)*8-(8-$A21),结果导入!$BN:$BU,8,0))))),IF($U$3="第五场",IF(OR($H$35="",$H$35="请选择版本"),"",IF($H$35="打印版",IFERROR(VLOOKUP(216+(INT((ROW()-5)/9)*9+4+COLUMN()-5)*8-(8-$A21),结果导入!$CN:$CU,8,0),""),IF($H$35="导入版",IF($A21&amp;":"&amp;IFERROR(VLOOKUP(216+(INT((ROW()-5)/9)*9+4+COLUMN()-5)*8-(8-$A21),结果导入!$CN:$CU,8,0),"")=$A21&amp;":","",$A21&amp;":"&amp;VLOOKUP(216+(INT((ROW()-5)/9)*9+4+COLUMN()-5)*8-(8-$A21),结果导入!$CN:$CU,8,0))))),IF($U$3="第六场",IF(OR($H$35="",$H$35="请选择版本"),"",IF($H$35="打印版",IFERROR(VLOOKUP(216+(INT((ROW()-5)/9)*9+4+COLUMN()-5)*8-(8-$A21),结果导入!$DN:$DU,8,0),""),IF($H$35="导入版",IF($A21&amp;":"&amp;IFERROR(VLOOKUP(216+(INT((ROW()-5)/9)*9+4+COLUMN()-5)*8-(8-$A21),结果导入!$DN:$DU,8,0),"")=$A21&amp;":","",$A21&amp;":"&amp;VLOOKUP(216+(INT((ROW()-5)/9)*9+4+COLUMN()-5)*8-(8-$A21),结果导入!$DN:$DU,8,0))))),IF($U$3="第七场",IF(OR($H$35="",$H$35="请选择版本"),"",IF($H$35="打印版",IFERROR(VLOOKUP(216+(INT((ROW()-5)/9)*9+4+COLUMN()-5)*8-(8-$A21),结果导入!$EN:$EU,8,0),""),IF($H$35="导入版",IF($A21&amp;":"&amp;IFERROR(VLOOKUP(216+(INT((ROW()-5)/9)*9+4+COLUMN()-5)*8-(8-$A21),结果导入!$EN:$EU,8,0),"")=$A21&amp;":","",$A21&amp;":"&amp;VLOOKUP(216+(INT((ROW()-5)/9)*9+4+COLUMN()-5)*8-(8-$A21),结果导入!$EN:$EU,8,0))))),IF($U$3="第八场",IF(OR($H$35="",$H$35="请选择版本"),"",IF($H$35="打印版",IFERROR(VLOOKUP(216+(INT((ROW()-5)/9)*9+4+COLUMN()-5)*8-(8-$A21),结果导入!$FN:$FU,8,0),""),IF($H$35="导入版",IF($A21&amp;":"&amp;IFERROR(VLOOKUP(216+(INT((ROW()-5)/9)*9+4+COLUMN()-5)*8-(8-$A21),结果导入!$FN:$FU,8,0),"")=$A21&amp;":","",$A21&amp;":"&amp;VLOOKUP(216+(INT((ROW()-5)/9)*9+4+COLUMN()-5)*8-(8-$A21),结果导入!$FN:$FU,8,0))))),IF($U$3="第九场",IF(OR($H$35="",$H$35="请选择版本"),"",IF($H$35="打印版",IFERROR(VLOOKUP(216+(INT((ROW()-5)/9)*9+4+COLUMN()-5)*8-(8-$A21),结果导入!$GN:$GU,8,0),""),IF($H$35="导入版",IF($A21&amp;":"&amp;IFERROR(VLOOKUP(216+(INT((ROW()-5)/9)*9+4+COLUMN()-5)*8-(8-$A21),结果导入!$GN:$GU,8,0),"")=$A21&amp;":","",$A21&amp;":"&amp;VLOOKUP(216+(INT((ROW()-5)/9)*9+4+COLUMN()-5)*8-(8-$A21),结果导入!$GN:$GU,8,0)))))))))))))))</f>
        <v/>
      </c>
      <c r="F21" s="52" t="str">
        <f ca="1">IF($U$3="","",IF($U$3="第一场",IF(OR($H$35="",$H$35="请选择版本"),"",IF($H$35="打印版",IFERROR(VLOOKUP(216+(INT((ROW()-5)/9)*9+4+COLUMN()-5)*8-(8-$A21),选手操作!$Q:$R,2,0),""),IF($H$35="导入版",IF($A21&amp;":"&amp;IFERROR(VLOOKUP(216+(INT((ROW()-5)/9)*9+4+COLUMN()-5)*8-(8-$A21),选手操作!$Q:$R,2,0),"")=$A21&amp;":","",$A21&amp;":"&amp;VLOOKUP(216+(INT((ROW()-5)/9)*9+4+COLUMN()-5)*8-(8-$A21),选手操作!$Q:$R,2,0))))),IF($U$3="第二场",IF(OR($H$35="",$H$35="请选择版本"),"",IF($H$35="打印版",IFERROR(VLOOKUP(216+(INT((ROW()-5)/9)*9+4+COLUMN()-5)*8-(8-$A21),结果导入!$N:$U,8,0),""),IF($H$35="导入版",IF($A21&amp;":"&amp;IFERROR(VLOOKUP(216+(INT((ROW()-5)/9)*9+4+COLUMN()-5)*8-(8-$A21),结果导入!$N:$U,8,0),"")=$A21&amp;":","",$A21&amp;":"&amp;VLOOKUP(216+(INT((ROW()-5)/9)*9+4+COLUMN()-5)*8-(8-$A21),结果导入!$N:$U,8,0))))),IF($U$3="第三场",IF(OR($H$35="",$H$35="请选择版本"),"",IF($H$35="打印版",IFERROR(VLOOKUP(216+(INT((ROW()-5)/9)*9+4+COLUMN()-5)*8-(8-$A21),结果导入!$AN:$AU,8,0),""),IF($H$35="导入版",IF($A21&amp;":"&amp;IFERROR(VLOOKUP(216+(INT((ROW()-5)/9)*9+4+COLUMN()-5)*8-(8-$A21),结果导入!$AN:$AU,8,0),"")=$A21&amp;":","",$A21&amp;":"&amp;VLOOKUP(216+(INT((ROW()-5)/9)*9+4+COLUMN()-5)*8-(8-$A21),结果导入!$AN:$AU,8,0))))),IF($U$3="第四场",IF(OR($H$35="",$H$35="请选择版本"),"",IF($H$35="打印版",IFERROR(VLOOKUP(216+(INT((ROW()-5)/9)*9+4+COLUMN()-5)*8-(8-$A21),结果导入!$BN:$BU,8,0),""),IF($H$35="导入版",IF($A21&amp;":"&amp;IFERROR(VLOOKUP(216+(INT((ROW()-5)/9)*9+4+COLUMN()-5)*8-(8-$A21),结果导入!$BN:$BU,8,0),"")=$A21&amp;":","",$A21&amp;":"&amp;VLOOKUP(216+(INT((ROW()-5)/9)*9+4+COLUMN()-5)*8-(8-$A21),结果导入!$BN:$BU,8,0))))),IF($U$3="第五场",IF(OR($H$35="",$H$35="请选择版本"),"",IF($H$35="打印版",IFERROR(VLOOKUP(216+(INT((ROW()-5)/9)*9+4+COLUMN()-5)*8-(8-$A21),结果导入!$CN:$CU,8,0),""),IF($H$35="导入版",IF($A21&amp;":"&amp;IFERROR(VLOOKUP(216+(INT((ROW()-5)/9)*9+4+COLUMN()-5)*8-(8-$A21),结果导入!$CN:$CU,8,0),"")=$A21&amp;":","",$A21&amp;":"&amp;VLOOKUP(216+(INT((ROW()-5)/9)*9+4+COLUMN()-5)*8-(8-$A21),结果导入!$CN:$CU,8,0))))),IF($U$3="第六场",IF(OR($H$35="",$H$35="请选择版本"),"",IF($H$35="打印版",IFERROR(VLOOKUP(216+(INT((ROW()-5)/9)*9+4+COLUMN()-5)*8-(8-$A21),结果导入!$DN:$DU,8,0),""),IF($H$35="导入版",IF($A21&amp;":"&amp;IFERROR(VLOOKUP(216+(INT((ROW()-5)/9)*9+4+COLUMN()-5)*8-(8-$A21),结果导入!$DN:$DU,8,0),"")=$A21&amp;":","",$A21&amp;":"&amp;VLOOKUP(216+(INT((ROW()-5)/9)*9+4+COLUMN()-5)*8-(8-$A21),结果导入!$DN:$DU,8,0))))),IF($U$3="第七场",IF(OR($H$35="",$H$35="请选择版本"),"",IF($H$35="打印版",IFERROR(VLOOKUP(216+(INT((ROW()-5)/9)*9+4+COLUMN()-5)*8-(8-$A21),结果导入!$EN:$EU,8,0),""),IF($H$35="导入版",IF($A21&amp;":"&amp;IFERROR(VLOOKUP(216+(INT((ROW()-5)/9)*9+4+COLUMN()-5)*8-(8-$A21),结果导入!$EN:$EU,8,0),"")=$A21&amp;":","",$A21&amp;":"&amp;VLOOKUP(216+(INT((ROW()-5)/9)*9+4+COLUMN()-5)*8-(8-$A21),结果导入!$EN:$EU,8,0))))),IF($U$3="第八场",IF(OR($H$35="",$H$35="请选择版本"),"",IF($H$35="打印版",IFERROR(VLOOKUP(216+(INT((ROW()-5)/9)*9+4+COLUMN()-5)*8-(8-$A21),结果导入!$FN:$FU,8,0),""),IF($H$35="导入版",IF($A21&amp;":"&amp;IFERROR(VLOOKUP(216+(INT((ROW()-5)/9)*9+4+COLUMN()-5)*8-(8-$A21),结果导入!$FN:$FU,8,0),"")=$A21&amp;":","",$A21&amp;":"&amp;VLOOKUP(216+(INT((ROW()-5)/9)*9+4+COLUMN()-5)*8-(8-$A21),结果导入!$FN:$FU,8,0))))),IF($U$3="第九场",IF(OR($H$35="",$H$35="请选择版本"),"",IF($H$35="打印版",IFERROR(VLOOKUP(216+(INT((ROW()-5)/9)*9+4+COLUMN()-5)*8-(8-$A21),结果导入!$GN:$GU,8,0),""),IF($H$35="导入版",IF($A21&amp;":"&amp;IFERROR(VLOOKUP(216+(INT((ROW()-5)/9)*9+4+COLUMN()-5)*8-(8-$A21),结果导入!$GN:$GU,8,0),"")=$A21&amp;":","",$A21&amp;":"&amp;VLOOKUP(216+(INT((ROW()-5)/9)*9+4+COLUMN()-5)*8-(8-$A21),结果导入!$GN:$GU,8,0)))))))))))))))</f>
        <v/>
      </c>
      <c r="G21" s="52" t="str">
        <f ca="1">IF($U$3="","",IF($U$3="第一场",IF(OR($H$35="",$H$35="请选择版本"),"",IF($H$35="打印版",IFERROR(VLOOKUP(216+(INT((ROW()-5)/9)*9+4+COLUMN()-5)*8-(8-$A21),选手操作!$Q:$R,2,0),""),IF($H$35="导入版",IF($A21&amp;":"&amp;IFERROR(VLOOKUP(216+(INT((ROW()-5)/9)*9+4+COLUMN()-5)*8-(8-$A21),选手操作!$Q:$R,2,0),"")=$A21&amp;":","",$A21&amp;":"&amp;VLOOKUP(216+(INT((ROW()-5)/9)*9+4+COLUMN()-5)*8-(8-$A21),选手操作!$Q:$R,2,0))))),IF($U$3="第二场",IF(OR($H$35="",$H$35="请选择版本"),"",IF($H$35="打印版",IFERROR(VLOOKUP(216+(INT((ROW()-5)/9)*9+4+COLUMN()-5)*8-(8-$A21),结果导入!$N:$U,8,0),""),IF($H$35="导入版",IF($A21&amp;":"&amp;IFERROR(VLOOKUP(216+(INT((ROW()-5)/9)*9+4+COLUMN()-5)*8-(8-$A21),结果导入!$N:$U,8,0),"")=$A21&amp;":","",$A21&amp;":"&amp;VLOOKUP(216+(INT((ROW()-5)/9)*9+4+COLUMN()-5)*8-(8-$A21),结果导入!$N:$U,8,0))))),IF($U$3="第三场",IF(OR($H$35="",$H$35="请选择版本"),"",IF($H$35="打印版",IFERROR(VLOOKUP(216+(INT((ROW()-5)/9)*9+4+COLUMN()-5)*8-(8-$A21),结果导入!$AN:$AU,8,0),""),IF($H$35="导入版",IF($A21&amp;":"&amp;IFERROR(VLOOKUP(216+(INT((ROW()-5)/9)*9+4+COLUMN()-5)*8-(8-$A21),结果导入!$AN:$AU,8,0),"")=$A21&amp;":","",$A21&amp;":"&amp;VLOOKUP(216+(INT((ROW()-5)/9)*9+4+COLUMN()-5)*8-(8-$A21),结果导入!$AN:$AU,8,0))))),IF($U$3="第四场",IF(OR($H$35="",$H$35="请选择版本"),"",IF($H$35="打印版",IFERROR(VLOOKUP(216+(INT((ROW()-5)/9)*9+4+COLUMN()-5)*8-(8-$A21),结果导入!$BN:$BU,8,0),""),IF($H$35="导入版",IF($A21&amp;":"&amp;IFERROR(VLOOKUP(216+(INT((ROW()-5)/9)*9+4+COLUMN()-5)*8-(8-$A21),结果导入!$BN:$BU,8,0),"")=$A21&amp;":","",$A21&amp;":"&amp;VLOOKUP(216+(INT((ROW()-5)/9)*9+4+COLUMN()-5)*8-(8-$A21),结果导入!$BN:$BU,8,0))))),IF($U$3="第五场",IF(OR($H$35="",$H$35="请选择版本"),"",IF($H$35="打印版",IFERROR(VLOOKUP(216+(INT((ROW()-5)/9)*9+4+COLUMN()-5)*8-(8-$A21),结果导入!$CN:$CU,8,0),""),IF($H$35="导入版",IF($A21&amp;":"&amp;IFERROR(VLOOKUP(216+(INT((ROW()-5)/9)*9+4+COLUMN()-5)*8-(8-$A21),结果导入!$CN:$CU,8,0),"")=$A21&amp;":","",$A21&amp;":"&amp;VLOOKUP(216+(INT((ROW()-5)/9)*9+4+COLUMN()-5)*8-(8-$A21),结果导入!$CN:$CU,8,0))))),IF($U$3="第六场",IF(OR($H$35="",$H$35="请选择版本"),"",IF($H$35="打印版",IFERROR(VLOOKUP(216+(INT((ROW()-5)/9)*9+4+COLUMN()-5)*8-(8-$A21),结果导入!$DN:$DU,8,0),""),IF($H$35="导入版",IF($A21&amp;":"&amp;IFERROR(VLOOKUP(216+(INT((ROW()-5)/9)*9+4+COLUMN()-5)*8-(8-$A21),结果导入!$DN:$DU,8,0),"")=$A21&amp;":","",$A21&amp;":"&amp;VLOOKUP(216+(INT((ROW()-5)/9)*9+4+COLUMN()-5)*8-(8-$A21),结果导入!$DN:$DU,8,0))))),IF($U$3="第七场",IF(OR($H$35="",$H$35="请选择版本"),"",IF($H$35="打印版",IFERROR(VLOOKUP(216+(INT((ROW()-5)/9)*9+4+COLUMN()-5)*8-(8-$A21),结果导入!$EN:$EU,8,0),""),IF($H$35="导入版",IF($A21&amp;":"&amp;IFERROR(VLOOKUP(216+(INT((ROW()-5)/9)*9+4+COLUMN()-5)*8-(8-$A21),结果导入!$EN:$EU,8,0),"")=$A21&amp;":","",$A21&amp;":"&amp;VLOOKUP(216+(INT((ROW()-5)/9)*9+4+COLUMN()-5)*8-(8-$A21),结果导入!$EN:$EU,8,0))))),IF($U$3="第八场",IF(OR($H$35="",$H$35="请选择版本"),"",IF($H$35="打印版",IFERROR(VLOOKUP(216+(INT((ROW()-5)/9)*9+4+COLUMN()-5)*8-(8-$A21),结果导入!$FN:$FU,8,0),""),IF($H$35="导入版",IF($A21&amp;":"&amp;IFERROR(VLOOKUP(216+(INT((ROW()-5)/9)*9+4+COLUMN()-5)*8-(8-$A21),结果导入!$FN:$FU,8,0),"")=$A21&amp;":","",$A21&amp;":"&amp;VLOOKUP(216+(INT((ROW()-5)/9)*9+4+COLUMN()-5)*8-(8-$A21),结果导入!$FN:$FU,8,0))))),IF($U$3="第九场",IF(OR($H$35="",$H$35="请选择版本"),"",IF($H$35="打印版",IFERROR(VLOOKUP(216+(INT((ROW()-5)/9)*9+4+COLUMN()-5)*8-(8-$A21),结果导入!$GN:$GU,8,0),""),IF($H$35="导入版",IF($A21&amp;":"&amp;IFERROR(VLOOKUP(216+(INT((ROW()-5)/9)*9+4+COLUMN()-5)*8-(8-$A21),结果导入!$GN:$GU,8,0),"")=$A21&amp;":","",$A21&amp;":"&amp;VLOOKUP(216+(INT((ROW()-5)/9)*9+4+COLUMN()-5)*8-(8-$A21),结果导入!$GN:$GU,8,0)))))))))))))))</f>
        <v/>
      </c>
      <c r="H21" s="52" t="str">
        <f ca="1">IF($U$3="","",IF($U$3="第一场",IF(OR($H$35="",$H$35="请选择版本"),"",IF($H$35="打印版",IFERROR(VLOOKUP(216+(INT((ROW()-5)/9)*9+4+COLUMN()-5)*8-(8-$A21),选手操作!$Q:$R,2,0),""),IF($H$35="导入版",IF($A21&amp;":"&amp;IFERROR(VLOOKUP(216+(INT((ROW()-5)/9)*9+4+COLUMN()-5)*8-(8-$A21),选手操作!$Q:$R,2,0),"")=$A21&amp;":","",$A21&amp;":"&amp;VLOOKUP(216+(INT((ROW()-5)/9)*9+4+COLUMN()-5)*8-(8-$A21),选手操作!$Q:$R,2,0))))),IF($U$3="第二场",IF(OR($H$35="",$H$35="请选择版本"),"",IF($H$35="打印版",IFERROR(VLOOKUP(216+(INT((ROW()-5)/9)*9+4+COLUMN()-5)*8-(8-$A21),结果导入!$N:$U,8,0),""),IF($H$35="导入版",IF($A21&amp;":"&amp;IFERROR(VLOOKUP(216+(INT((ROW()-5)/9)*9+4+COLUMN()-5)*8-(8-$A21),结果导入!$N:$U,8,0),"")=$A21&amp;":","",$A21&amp;":"&amp;VLOOKUP(216+(INT((ROW()-5)/9)*9+4+COLUMN()-5)*8-(8-$A21),结果导入!$N:$U,8,0))))),IF($U$3="第三场",IF(OR($H$35="",$H$35="请选择版本"),"",IF($H$35="打印版",IFERROR(VLOOKUP(216+(INT((ROW()-5)/9)*9+4+COLUMN()-5)*8-(8-$A21),结果导入!$AN:$AU,8,0),""),IF($H$35="导入版",IF($A21&amp;":"&amp;IFERROR(VLOOKUP(216+(INT((ROW()-5)/9)*9+4+COLUMN()-5)*8-(8-$A21),结果导入!$AN:$AU,8,0),"")=$A21&amp;":","",$A21&amp;":"&amp;VLOOKUP(216+(INT((ROW()-5)/9)*9+4+COLUMN()-5)*8-(8-$A21),结果导入!$AN:$AU,8,0))))),IF($U$3="第四场",IF(OR($H$35="",$H$35="请选择版本"),"",IF($H$35="打印版",IFERROR(VLOOKUP(216+(INT((ROW()-5)/9)*9+4+COLUMN()-5)*8-(8-$A21),结果导入!$BN:$BU,8,0),""),IF($H$35="导入版",IF($A21&amp;":"&amp;IFERROR(VLOOKUP(216+(INT((ROW()-5)/9)*9+4+COLUMN()-5)*8-(8-$A21),结果导入!$BN:$BU,8,0),"")=$A21&amp;":","",$A21&amp;":"&amp;VLOOKUP(216+(INT((ROW()-5)/9)*9+4+COLUMN()-5)*8-(8-$A21),结果导入!$BN:$BU,8,0))))),IF($U$3="第五场",IF(OR($H$35="",$H$35="请选择版本"),"",IF($H$35="打印版",IFERROR(VLOOKUP(216+(INT((ROW()-5)/9)*9+4+COLUMN()-5)*8-(8-$A21),结果导入!$CN:$CU,8,0),""),IF($H$35="导入版",IF($A21&amp;":"&amp;IFERROR(VLOOKUP(216+(INT((ROW()-5)/9)*9+4+COLUMN()-5)*8-(8-$A21),结果导入!$CN:$CU,8,0),"")=$A21&amp;":","",$A21&amp;":"&amp;VLOOKUP(216+(INT((ROW()-5)/9)*9+4+COLUMN()-5)*8-(8-$A21),结果导入!$CN:$CU,8,0))))),IF($U$3="第六场",IF(OR($H$35="",$H$35="请选择版本"),"",IF($H$35="打印版",IFERROR(VLOOKUP(216+(INT((ROW()-5)/9)*9+4+COLUMN()-5)*8-(8-$A21),结果导入!$DN:$DU,8,0),""),IF($H$35="导入版",IF($A21&amp;":"&amp;IFERROR(VLOOKUP(216+(INT((ROW()-5)/9)*9+4+COLUMN()-5)*8-(8-$A21),结果导入!$DN:$DU,8,0),"")=$A21&amp;":","",$A21&amp;":"&amp;VLOOKUP(216+(INT((ROW()-5)/9)*9+4+COLUMN()-5)*8-(8-$A21),结果导入!$DN:$DU,8,0))))),IF($U$3="第七场",IF(OR($H$35="",$H$35="请选择版本"),"",IF($H$35="打印版",IFERROR(VLOOKUP(216+(INT((ROW()-5)/9)*9+4+COLUMN()-5)*8-(8-$A21),结果导入!$EN:$EU,8,0),""),IF($H$35="导入版",IF($A21&amp;":"&amp;IFERROR(VLOOKUP(216+(INT((ROW()-5)/9)*9+4+COLUMN()-5)*8-(8-$A21),结果导入!$EN:$EU,8,0),"")=$A21&amp;":","",$A21&amp;":"&amp;VLOOKUP(216+(INT((ROW()-5)/9)*9+4+COLUMN()-5)*8-(8-$A21),结果导入!$EN:$EU,8,0))))),IF($U$3="第八场",IF(OR($H$35="",$H$35="请选择版本"),"",IF($H$35="打印版",IFERROR(VLOOKUP(216+(INT((ROW()-5)/9)*9+4+COLUMN()-5)*8-(8-$A21),结果导入!$FN:$FU,8,0),""),IF($H$35="导入版",IF($A21&amp;":"&amp;IFERROR(VLOOKUP(216+(INT((ROW()-5)/9)*9+4+COLUMN()-5)*8-(8-$A21),结果导入!$FN:$FU,8,0),"")=$A21&amp;":","",$A21&amp;":"&amp;VLOOKUP(216+(INT((ROW()-5)/9)*9+4+COLUMN()-5)*8-(8-$A21),结果导入!$FN:$FU,8,0))))),IF($U$3="第九场",IF(OR($H$35="",$H$35="请选择版本"),"",IF($H$35="打印版",IFERROR(VLOOKUP(216+(INT((ROW()-5)/9)*9+4+COLUMN()-5)*8-(8-$A21),结果导入!$GN:$GU,8,0),""),IF($H$35="导入版",IF($A21&amp;":"&amp;IFERROR(VLOOKUP(216+(INT((ROW()-5)/9)*9+4+COLUMN()-5)*8-(8-$A21),结果导入!$GN:$GU,8,0),"")=$A21&amp;":","",$A21&amp;":"&amp;VLOOKUP(216+(INT((ROW()-5)/9)*9+4+COLUMN()-5)*8-(8-$A21),结果导入!$GN:$GU,8,0)))))))))))))))</f>
        <v/>
      </c>
      <c r="I21" s="52" t="str">
        <f ca="1">IF($U$3="","",IF($U$3="第一场",IF(OR($H$35="",$H$35="请选择版本"),"",IF($H$35="打印版",IFERROR(VLOOKUP(216+(INT((ROW()-5)/9)*9+4+COLUMN()-5)*8-(8-$A21),选手操作!$Q:$R,2,0),""),IF($H$35="导入版",IF($A21&amp;":"&amp;IFERROR(VLOOKUP(216+(INT((ROW()-5)/9)*9+4+COLUMN()-5)*8-(8-$A21),选手操作!$Q:$R,2,0),"")=$A21&amp;":","",$A21&amp;":"&amp;VLOOKUP(216+(INT((ROW()-5)/9)*9+4+COLUMN()-5)*8-(8-$A21),选手操作!$Q:$R,2,0))))),IF($U$3="第二场",IF(OR($H$35="",$H$35="请选择版本"),"",IF($H$35="打印版",IFERROR(VLOOKUP(216+(INT((ROW()-5)/9)*9+4+COLUMN()-5)*8-(8-$A21),结果导入!$N:$U,8,0),""),IF($H$35="导入版",IF($A21&amp;":"&amp;IFERROR(VLOOKUP(216+(INT((ROW()-5)/9)*9+4+COLUMN()-5)*8-(8-$A21),结果导入!$N:$U,8,0),"")=$A21&amp;":","",$A21&amp;":"&amp;VLOOKUP(216+(INT((ROW()-5)/9)*9+4+COLUMN()-5)*8-(8-$A21),结果导入!$N:$U,8,0))))),IF($U$3="第三场",IF(OR($H$35="",$H$35="请选择版本"),"",IF($H$35="打印版",IFERROR(VLOOKUP(216+(INT((ROW()-5)/9)*9+4+COLUMN()-5)*8-(8-$A21),结果导入!$AN:$AU,8,0),""),IF($H$35="导入版",IF($A21&amp;":"&amp;IFERROR(VLOOKUP(216+(INT((ROW()-5)/9)*9+4+COLUMN()-5)*8-(8-$A21),结果导入!$AN:$AU,8,0),"")=$A21&amp;":","",$A21&amp;":"&amp;VLOOKUP(216+(INT((ROW()-5)/9)*9+4+COLUMN()-5)*8-(8-$A21),结果导入!$AN:$AU,8,0))))),IF($U$3="第四场",IF(OR($H$35="",$H$35="请选择版本"),"",IF($H$35="打印版",IFERROR(VLOOKUP(216+(INT((ROW()-5)/9)*9+4+COLUMN()-5)*8-(8-$A21),结果导入!$BN:$BU,8,0),""),IF($H$35="导入版",IF($A21&amp;":"&amp;IFERROR(VLOOKUP(216+(INT((ROW()-5)/9)*9+4+COLUMN()-5)*8-(8-$A21),结果导入!$BN:$BU,8,0),"")=$A21&amp;":","",$A21&amp;":"&amp;VLOOKUP(216+(INT((ROW()-5)/9)*9+4+COLUMN()-5)*8-(8-$A21),结果导入!$BN:$BU,8,0))))),IF($U$3="第五场",IF(OR($H$35="",$H$35="请选择版本"),"",IF($H$35="打印版",IFERROR(VLOOKUP(216+(INT((ROW()-5)/9)*9+4+COLUMN()-5)*8-(8-$A21),结果导入!$CN:$CU,8,0),""),IF($H$35="导入版",IF($A21&amp;":"&amp;IFERROR(VLOOKUP(216+(INT((ROW()-5)/9)*9+4+COLUMN()-5)*8-(8-$A21),结果导入!$CN:$CU,8,0),"")=$A21&amp;":","",$A21&amp;":"&amp;VLOOKUP(216+(INT((ROW()-5)/9)*9+4+COLUMN()-5)*8-(8-$A21),结果导入!$CN:$CU,8,0))))),IF($U$3="第六场",IF(OR($H$35="",$H$35="请选择版本"),"",IF($H$35="打印版",IFERROR(VLOOKUP(216+(INT((ROW()-5)/9)*9+4+COLUMN()-5)*8-(8-$A21),结果导入!$DN:$DU,8,0),""),IF($H$35="导入版",IF($A21&amp;":"&amp;IFERROR(VLOOKUP(216+(INT((ROW()-5)/9)*9+4+COLUMN()-5)*8-(8-$A21),结果导入!$DN:$DU,8,0),"")=$A21&amp;":","",$A21&amp;":"&amp;VLOOKUP(216+(INT((ROW()-5)/9)*9+4+COLUMN()-5)*8-(8-$A21),结果导入!$DN:$DU,8,0))))),IF($U$3="第七场",IF(OR($H$35="",$H$35="请选择版本"),"",IF($H$35="打印版",IFERROR(VLOOKUP(216+(INT((ROW()-5)/9)*9+4+COLUMN()-5)*8-(8-$A21),结果导入!$EN:$EU,8,0),""),IF($H$35="导入版",IF($A21&amp;":"&amp;IFERROR(VLOOKUP(216+(INT((ROW()-5)/9)*9+4+COLUMN()-5)*8-(8-$A21),结果导入!$EN:$EU,8,0),"")=$A21&amp;":","",$A21&amp;":"&amp;VLOOKUP(216+(INT((ROW()-5)/9)*9+4+COLUMN()-5)*8-(8-$A21),结果导入!$EN:$EU,8,0))))),IF($U$3="第八场",IF(OR($H$35="",$H$35="请选择版本"),"",IF($H$35="打印版",IFERROR(VLOOKUP(216+(INT((ROW()-5)/9)*9+4+COLUMN()-5)*8-(8-$A21),结果导入!$FN:$FU,8,0),""),IF($H$35="导入版",IF($A21&amp;":"&amp;IFERROR(VLOOKUP(216+(INT((ROW()-5)/9)*9+4+COLUMN()-5)*8-(8-$A21),结果导入!$FN:$FU,8,0),"")=$A21&amp;":","",$A21&amp;":"&amp;VLOOKUP(216+(INT((ROW()-5)/9)*9+4+COLUMN()-5)*8-(8-$A21),结果导入!$FN:$FU,8,0))))),IF($U$3="第九场",IF(OR($H$35="",$H$35="请选择版本"),"",IF($H$35="打印版",IFERROR(VLOOKUP(216+(INT((ROW()-5)/9)*9+4+COLUMN()-5)*8-(8-$A21),结果导入!$GN:$GU,8,0),""),IF($H$35="导入版",IF($A21&amp;":"&amp;IFERROR(VLOOKUP(216+(INT((ROW()-5)/9)*9+4+COLUMN()-5)*8-(8-$A21),结果导入!$GN:$GU,8,0),"")=$A21&amp;":","",$A21&amp;":"&amp;VLOOKUP(216+(INT((ROW()-5)/9)*9+4+COLUMN()-5)*8-(8-$A21),结果导入!$GN:$GU,8,0)))))))))))))))</f>
        <v/>
      </c>
      <c r="J21" s="52" t="str">
        <f ca="1">IF($U$3="","",IF($U$3="第一场",IF(OR($H$35="",$H$35="请选择版本"),"",IF($H$35="打印版",IFERROR(VLOOKUP(216+(INT((ROW()-5)/9)*9+4+COLUMN()-5)*8-(8-$A21),选手操作!$Q:$R,2,0),""),IF($H$35="导入版",IF($A21&amp;":"&amp;IFERROR(VLOOKUP(216+(INT((ROW()-5)/9)*9+4+COLUMN()-5)*8-(8-$A21),选手操作!$Q:$R,2,0),"")=$A21&amp;":","",$A21&amp;":"&amp;VLOOKUP(216+(INT((ROW()-5)/9)*9+4+COLUMN()-5)*8-(8-$A21),选手操作!$Q:$R,2,0))))),IF($U$3="第二场",IF(OR($H$35="",$H$35="请选择版本"),"",IF($H$35="打印版",IFERROR(VLOOKUP(216+(INT((ROW()-5)/9)*9+4+COLUMN()-5)*8-(8-$A21),结果导入!$N:$U,8,0),""),IF($H$35="导入版",IF($A21&amp;":"&amp;IFERROR(VLOOKUP(216+(INT((ROW()-5)/9)*9+4+COLUMN()-5)*8-(8-$A21),结果导入!$N:$U,8,0),"")=$A21&amp;":","",$A21&amp;":"&amp;VLOOKUP(216+(INT((ROW()-5)/9)*9+4+COLUMN()-5)*8-(8-$A21),结果导入!$N:$U,8,0))))),IF($U$3="第三场",IF(OR($H$35="",$H$35="请选择版本"),"",IF($H$35="打印版",IFERROR(VLOOKUP(216+(INT((ROW()-5)/9)*9+4+COLUMN()-5)*8-(8-$A21),结果导入!$AN:$AU,8,0),""),IF($H$35="导入版",IF($A21&amp;":"&amp;IFERROR(VLOOKUP(216+(INT((ROW()-5)/9)*9+4+COLUMN()-5)*8-(8-$A21),结果导入!$AN:$AU,8,0),"")=$A21&amp;":","",$A21&amp;":"&amp;VLOOKUP(216+(INT((ROW()-5)/9)*9+4+COLUMN()-5)*8-(8-$A21),结果导入!$AN:$AU,8,0))))),IF($U$3="第四场",IF(OR($H$35="",$H$35="请选择版本"),"",IF($H$35="打印版",IFERROR(VLOOKUP(216+(INT((ROW()-5)/9)*9+4+COLUMN()-5)*8-(8-$A21),结果导入!$BN:$BU,8,0),""),IF($H$35="导入版",IF($A21&amp;":"&amp;IFERROR(VLOOKUP(216+(INT((ROW()-5)/9)*9+4+COLUMN()-5)*8-(8-$A21),结果导入!$BN:$BU,8,0),"")=$A21&amp;":","",$A21&amp;":"&amp;VLOOKUP(216+(INT((ROW()-5)/9)*9+4+COLUMN()-5)*8-(8-$A21),结果导入!$BN:$BU,8,0))))),IF($U$3="第五场",IF(OR($H$35="",$H$35="请选择版本"),"",IF($H$35="打印版",IFERROR(VLOOKUP(216+(INT((ROW()-5)/9)*9+4+COLUMN()-5)*8-(8-$A21),结果导入!$CN:$CU,8,0),""),IF($H$35="导入版",IF($A21&amp;":"&amp;IFERROR(VLOOKUP(216+(INT((ROW()-5)/9)*9+4+COLUMN()-5)*8-(8-$A21),结果导入!$CN:$CU,8,0),"")=$A21&amp;":","",$A21&amp;":"&amp;VLOOKUP(216+(INT((ROW()-5)/9)*9+4+COLUMN()-5)*8-(8-$A21),结果导入!$CN:$CU,8,0))))),IF($U$3="第六场",IF(OR($H$35="",$H$35="请选择版本"),"",IF($H$35="打印版",IFERROR(VLOOKUP(216+(INT((ROW()-5)/9)*9+4+COLUMN()-5)*8-(8-$A21),结果导入!$DN:$DU,8,0),""),IF($H$35="导入版",IF($A21&amp;":"&amp;IFERROR(VLOOKUP(216+(INT((ROW()-5)/9)*9+4+COLUMN()-5)*8-(8-$A21),结果导入!$DN:$DU,8,0),"")=$A21&amp;":","",$A21&amp;":"&amp;VLOOKUP(216+(INT((ROW()-5)/9)*9+4+COLUMN()-5)*8-(8-$A21),结果导入!$DN:$DU,8,0))))),IF($U$3="第七场",IF(OR($H$35="",$H$35="请选择版本"),"",IF($H$35="打印版",IFERROR(VLOOKUP(216+(INT((ROW()-5)/9)*9+4+COLUMN()-5)*8-(8-$A21),结果导入!$EN:$EU,8,0),""),IF($H$35="导入版",IF($A21&amp;":"&amp;IFERROR(VLOOKUP(216+(INT((ROW()-5)/9)*9+4+COLUMN()-5)*8-(8-$A21),结果导入!$EN:$EU,8,0),"")=$A21&amp;":","",$A21&amp;":"&amp;VLOOKUP(216+(INT((ROW()-5)/9)*9+4+COLUMN()-5)*8-(8-$A21),结果导入!$EN:$EU,8,0))))),IF($U$3="第八场",IF(OR($H$35="",$H$35="请选择版本"),"",IF($H$35="打印版",IFERROR(VLOOKUP(216+(INT((ROW()-5)/9)*9+4+COLUMN()-5)*8-(8-$A21),结果导入!$FN:$FU,8,0),""),IF($H$35="导入版",IF($A21&amp;":"&amp;IFERROR(VLOOKUP(216+(INT((ROW()-5)/9)*9+4+COLUMN()-5)*8-(8-$A21),结果导入!$FN:$FU,8,0),"")=$A21&amp;":","",$A21&amp;":"&amp;VLOOKUP(216+(INT((ROW()-5)/9)*9+4+COLUMN()-5)*8-(8-$A21),结果导入!$FN:$FU,8,0))))),IF($U$3="第九场",IF(OR($H$35="",$H$35="请选择版本"),"",IF($H$35="打印版",IFERROR(VLOOKUP(216+(INT((ROW()-5)/9)*9+4+COLUMN()-5)*8-(8-$A21),结果导入!$GN:$GU,8,0),""),IF($H$35="导入版",IF($A21&amp;":"&amp;IFERROR(VLOOKUP(216+(INT((ROW()-5)/9)*9+4+COLUMN()-5)*8-(8-$A21),结果导入!$GN:$GU,8,0),"")=$A21&amp;":","",$A21&amp;":"&amp;VLOOKUP(216+(INT((ROW()-5)/9)*9+4+COLUMN()-5)*8-(8-$A21),结果导入!$GN:$GU,8,0)))))))))))))))</f>
        <v/>
      </c>
      <c r="K21" s="50">
        <v>7</v>
      </c>
      <c r="L21" s="50">
        <f t="shared" ref="L21:V21" si="17">IF(A21="","",A21)</f>
        <v>7</v>
      </c>
      <c r="M21" s="51" t="str">
        <f ca="1" t="shared" si="17"/>
        <v/>
      </c>
      <c r="N21" s="52" t="str">
        <f ca="1" t="shared" si="17"/>
        <v/>
      </c>
      <c r="O21" s="52" t="str">
        <f ca="1" t="shared" si="17"/>
        <v/>
      </c>
      <c r="P21" s="52" t="str">
        <f ca="1" t="shared" si="17"/>
        <v/>
      </c>
      <c r="Q21" s="52" t="str">
        <f ca="1" t="shared" si="17"/>
        <v/>
      </c>
      <c r="R21" s="52" t="str">
        <f ca="1" t="shared" si="17"/>
        <v/>
      </c>
      <c r="S21" s="52" t="str">
        <f ca="1" t="shared" si="17"/>
        <v/>
      </c>
      <c r="T21" s="52" t="str">
        <f ca="1" t="shared" si="17"/>
        <v/>
      </c>
      <c r="U21" s="52" t="str">
        <f ca="1" t="shared" si="17"/>
        <v/>
      </c>
      <c r="V21" s="50">
        <f t="shared" si="17"/>
        <v>7</v>
      </c>
    </row>
    <row r="22" s="40" customFormat="1" ht="15.75" spans="1:22">
      <c r="A22" s="53">
        <v>8</v>
      </c>
      <c r="B22" s="54" t="str">
        <f ca="1">IF($U$3="","",IF($U$3="第一场",IF(OR($H$35="",$H$35="请选择版本"),"",IF($H$35="打印版",IFERROR(VLOOKUP(216+(INT((ROW()-5)/9)*9+4+COLUMN()-5)*8-(8-$A22),选手操作!$Q:$R,2,0),""),IF($H$35="导入版",IF($A22&amp;":"&amp;IFERROR(VLOOKUP(216+(INT((ROW()-5)/9)*9+4+COLUMN()-5)*8-(8-$A22),选手操作!$Q:$R,2,0),"")=$A22&amp;":","",$A22&amp;":"&amp;VLOOKUP(216+(INT((ROW()-5)/9)*9+4+COLUMN()-5)*8-(8-$A22),选手操作!$Q:$R,2,0))))),IF($U$3="第二场",IF(OR($H$35="",$H$35="请选择版本"),"",IF($H$35="打印版",IFERROR(VLOOKUP(216+(INT((ROW()-5)/9)*9+4+COLUMN()-5)*8-(8-$A22),结果导入!$N:$U,8,0),""),IF($H$35="导入版",IF($A22&amp;":"&amp;IFERROR(VLOOKUP(216+(INT((ROW()-5)/9)*9+4+COLUMN()-5)*8-(8-$A22),结果导入!$N:$U,8,0),"")=$A22&amp;":","",$A22&amp;":"&amp;VLOOKUP(216+(INT((ROW()-5)/9)*9+4+COLUMN()-5)*8-(8-$A22),结果导入!$N:$U,8,0))))),IF($U$3="第三场",IF(OR($H$35="",$H$35="请选择版本"),"",IF($H$35="打印版",IFERROR(VLOOKUP(216+(INT((ROW()-5)/9)*9+4+COLUMN()-5)*8-(8-$A22),结果导入!$AN:$AU,8,0),""),IF($H$35="导入版",IF($A22&amp;":"&amp;IFERROR(VLOOKUP(216+(INT((ROW()-5)/9)*9+4+COLUMN()-5)*8-(8-$A22),结果导入!$AN:$AU,8,0),"")=$A22&amp;":","",$A22&amp;":"&amp;VLOOKUP(216+(INT((ROW()-5)/9)*9+4+COLUMN()-5)*8-(8-$A22),结果导入!$AN:$AU,8,0))))),IF($U$3="第四场",IF(OR($H$35="",$H$35="请选择版本"),"",IF($H$35="打印版",IFERROR(VLOOKUP(216+(INT((ROW()-5)/9)*9+4+COLUMN()-5)*8-(8-$A22),结果导入!$BN:$BU,8,0),""),IF($H$35="导入版",IF($A22&amp;":"&amp;IFERROR(VLOOKUP(216+(INT((ROW()-5)/9)*9+4+COLUMN()-5)*8-(8-$A22),结果导入!$BN:$BU,8,0),"")=$A22&amp;":","",$A22&amp;":"&amp;VLOOKUP(216+(INT((ROW()-5)/9)*9+4+COLUMN()-5)*8-(8-$A22),结果导入!$BN:$BU,8,0))))),IF($U$3="第五场",IF(OR($H$35="",$H$35="请选择版本"),"",IF($H$35="打印版",IFERROR(VLOOKUP(216+(INT((ROW()-5)/9)*9+4+COLUMN()-5)*8-(8-$A22),结果导入!$CN:$CU,8,0),""),IF($H$35="导入版",IF($A22&amp;":"&amp;IFERROR(VLOOKUP(216+(INT((ROW()-5)/9)*9+4+COLUMN()-5)*8-(8-$A22),结果导入!$CN:$CU,8,0),"")=$A22&amp;":","",$A22&amp;":"&amp;VLOOKUP(216+(INT((ROW()-5)/9)*9+4+COLUMN()-5)*8-(8-$A22),结果导入!$CN:$CU,8,0))))),IF($U$3="第六场",IF(OR($H$35="",$H$35="请选择版本"),"",IF($H$35="打印版",IFERROR(VLOOKUP(216+(INT((ROW()-5)/9)*9+4+COLUMN()-5)*8-(8-$A22),结果导入!$DN:$DU,8,0),""),IF($H$35="导入版",IF($A22&amp;":"&amp;IFERROR(VLOOKUP(216+(INT((ROW()-5)/9)*9+4+COLUMN()-5)*8-(8-$A22),结果导入!$DN:$DU,8,0),"")=$A22&amp;":","",$A22&amp;":"&amp;VLOOKUP(216+(INT((ROW()-5)/9)*9+4+COLUMN()-5)*8-(8-$A22),结果导入!$DN:$DU,8,0))))),IF($U$3="第七场",IF(OR($H$35="",$H$35="请选择版本"),"",IF($H$35="打印版",IFERROR(VLOOKUP(216+(INT((ROW()-5)/9)*9+4+COLUMN()-5)*8-(8-$A22),结果导入!$EN:$EU,8,0),""),IF($H$35="导入版",IF($A22&amp;":"&amp;IFERROR(VLOOKUP(216+(INT((ROW()-5)/9)*9+4+COLUMN()-5)*8-(8-$A22),结果导入!$EN:$EU,8,0),"")=$A22&amp;":","",$A22&amp;":"&amp;VLOOKUP(216+(INT((ROW()-5)/9)*9+4+COLUMN()-5)*8-(8-$A22),结果导入!$EN:$EU,8,0))))),IF($U$3="第八场",IF(OR($H$35="",$H$35="请选择版本"),"",IF($H$35="打印版",IFERROR(VLOOKUP(216+(INT((ROW()-5)/9)*9+4+COLUMN()-5)*8-(8-$A22),结果导入!$FN:$FU,8,0),""),IF($H$35="导入版",IF($A22&amp;":"&amp;IFERROR(VLOOKUP(216+(INT((ROW()-5)/9)*9+4+COLUMN()-5)*8-(8-$A22),结果导入!$FN:$FU,8,0),"")=$A22&amp;":","",$A22&amp;":"&amp;VLOOKUP(216+(INT((ROW()-5)/9)*9+4+COLUMN()-5)*8-(8-$A22),结果导入!$FN:$FU,8,0))))),IF($U$3="第九场",IF(OR($H$35="",$H$35="请选择版本"),"",IF($H$35="打印版",IFERROR(VLOOKUP(216+(INT((ROW()-5)/9)*9+4+COLUMN()-5)*8-(8-$A22),结果导入!$GN:$GU,8,0),""),IF($H$35="导入版",IF($A22&amp;":"&amp;IFERROR(VLOOKUP(216+(INT((ROW()-5)/9)*9+4+COLUMN()-5)*8-(8-$A22),结果导入!$GN:$GU,8,0),"")=$A22&amp;":","",$A22&amp;":"&amp;VLOOKUP(216+(INT((ROW()-5)/9)*9+4+COLUMN()-5)*8-(8-$A22),结果导入!$GN:$GU,8,0)))))))))))))))</f>
        <v/>
      </c>
      <c r="C22" s="55" t="str">
        <f ca="1">IF($U$3="","",IF($U$3="第一场",IF(OR($H$35="",$H$35="请选择版本"),"",IF($H$35="打印版",IFERROR(VLOOKUP(216+(INT((ROW()-5)/9)*9+4+COLUMN()-5)*8-(8-$A22),选手操作!$Q:$R,2,0),""),IF($H$35="导入版",IF($A22&amp;":"&amp;IFERROR(VLOOKUP(216+(INT((ROW()-5)/9)*9+4+COLUMN()-5)*8-(8-$A22),选手操作!$Q:$R,2,0),"")=$A22&amp;":","",$A22&amp;":"&amp;VLOOKUP(216+(INT((ROW()-5)/9)*9+4+COLUMN()-5)*8-(8-$A22),选手操作!$Q:$R,2,0))))),IF($U$3="第二场",IF(OR($H$35="",$H$35="请选择版本"),"",IF($H$35="打印版",IFERROR(VLOOKUP(216+(INT((ROW()-5)/9)*9+4+COLUMN()-5)*8-(8-$A22),结果导入!$N:$U,8,0),""),IF($H$35="导入版",IF($A22&amp;":"&amp;IFERROR(VLOOKUP(216+(INT((ROW()-5)/9)*9+4+COLUMN()-5)*8-(8-$A22),结果导入!$N:$U,8,0),"")=$A22&amp;":","",$A22&amp;":"&amp;VLOOKUP(216+(INT((ROW()-5)/9)*9+4+COLUMN()-5)*8-(8-$A22),结果导入!$N:$U,8,0))))),IF($U$3="第三场",IF(OR($H$35="",$H$35="请选择版本"),"",IF($H$35="打印版",IFERROR(VLOOKUP(216+(INT((ROW()-5)/9)*9+4+COLUMN()-5)*8-(8-$A22),结果导入!$AN:$AU,8,0),""),IF($H$35="导入版",IF($A22&amp;":"&amp;IFERROR(VLOOKUP(216+(INT((ROW()-5)/9)*9+4+COLUMN()-5)*8-(8-$A22),结果导入!$AN:$AU,8,0),"")=$A22&amp;":","",$A22&amp;":"&amp;VLOOKUP(216+(INT((ROW()-5)/9)*9+4+COLUMN()-5)*8-(8-$A22),结果导入!$AN:$AU,8,0))))),IF($U$3="第四场",IF(OR($H$35="",$H$35="请选择版本"),"",IF($H$35="打印版",IFERROR(VLOOKUP(216+(INT((ROW()-5)/9)*9+4+COLUMN()-5)*8-(8-$A22),结果导入!$BN:$BU,8,0),""),IF($H$35="导入版",IF($A22&amp;":"&amp;IFERROR(VLOOKUP(216+(INT((ROW()-5)/9)*9+4+COLUMN()-5)*8-(8-$A22),结果导入!$BN:$BU,8,0),"")=$A22&amp;":","",$A22&amp;":"&amp;VLOOKUP(216+(INT((ROW()-5)/9)*9+4+COLUMN()-5)*8-(8-$A22),结果导入!$BN:$BU,8,0))))),IF($U$3="第五场",IF(OR($H$35="",$H$35="请选择版本"),"",IF($H$35="打印版",IFERROR(VLOOKUP(216+(INT((ROW()-5)/9)*9+4+COLUMN()-5)*8-(8-$A22),结果导入!$CN:$CU,8,0),""),IF($H$35="导入版",IF($A22&amp;":"&amp;IFERROR(VLOOKUP(216+(INT((ROW()-5)/9)*9+4+COLUMN()-5)*8-(8-$A22),结果导入!$CN:$CU,8,0),"")=$A22&amp;":","",$A22&amp;":"&amp;VLOOKUP(216+(INT((ROW()-5)/9)*9+4+COLUMN()-5)*8-(8-$A22),结果导入!$CN:$CU,8,0))))),IF($U$3="第六场",IF(OR($H$35="",$H$35="请选择版本"),"",IF($H$35="打印版",IFERROR(VLOOKUP(216+(INT((ROW()-5)/9)*9+4+COLUMN()-5)*8-(8-$A22),结果导入!$DN:$DU,8,0),""),IF($H$35="导入版",IF($A22&amp;":"&amp;IFERROR(VLOOKUP(216+(INT((ROW()-5)/9)*9+4+COLUMN()-5)*8-(8-$A22),结果导入!$DN:$DU,8,0),"")=$A22&amp;":","",$A22&amp;":"&amp;VLOOKUP(216+(INT((ROW()-5)/9)*9+4+COLUMN()-5)*8-(8-$A22),结果导入!$DN:$DU,8,0))))),IF($U$3="第七场",IF(OR($H$35="",$H$35="请选择版本"),"",IF($H$35="打印版",IFERROR(VLOOKUP(216+(INT((ROW()-5)/9)*9+4+COLUMN()-5)*8-(8-$A22),结果导入!$EN:$EU,8,0),""),IF($H$35="导入版",IF($A22&amp;":"&amp;IFERROR(VLOOKUP(216+(INT((ROW()-5)/9)*9+4+COLUMN()-5)*8-(8-$A22),结果导入!$EN:$EU,8,0),"")=$A22&amp;":","",$A22&amp;":"&amp;VLOOKUP(216+(INT((ROW()-5)/9)*9+4+COLUMN()-5)*8-(8-$A22),结果导入!$EN:$EU,8,0))))),IF($U$3="第八场",IF(OR($H$35="",$H$35="请选择版本"),"",IF($H$35="打印版",IFERROR(VLOOKUP(216+(INT((ROW()-5)/9)*9+4+COLUMN()-5)*8-(8-$A22),结果导入!$FN:$FU,8,0),""),IF($H$35="导入版",IF($A22&amp;":"&amp;IFERROR(VLOOKUP(216+(INT((ROW()-5)/9)*9+4+COLUMN()-5)*8-(8-$A22),结果导入!$FN:$FU,8,0),"")=$A22&amp;":","",$A22&amp;":"&amp;VLOOKUP(216+(INT((ROW()-5)/9)*9+4+COLUMN()-5)*8-(8-$A22),结果导入!$FN:$FU,8,0))))),IF($U$3="第九场",IF(OR($H$35="",$H$35="请选择版本"),"",IF($H$35="打印版",IFERROR(VLOOKUP(216+(INT((ROW()-5)/9)*9+4+COLUMN()-5)*8-(8-$A22),结果导入!$GN:$GU,8,0),""),IF($H$35="导入版",IF($A22&amp;":"&amp;IFERROR(VLOOKUP(216+(INT((ROW()-5)/9)*9+4+COLUMN()-5)*8-(8-$A22),结果导入!$GN:$GU,8,0),"")=$A22&amp;":","",$A22&amp;":"&amp;VLOOKUP(216+(INT((ROW()-5)/9)*9+4+COLUMN()-5)*8-(8-$A22),结果导入!$GN:$GU,8,0)))))))))))))))</f>
        <v/>
      </c>
      <c r="D22" s="55" t="str">
        <f ca="1">IF($U$3="","",IF($U$3="第一场",IF(OR($H$35="",$H$35="请选择版本"),"",IF($H$35="打印版",IFERROR(VLOOKUP(216+(INT((ROW()-5)/9)*9+4+COLUMN()-5)*8-(8-$A22),选手操作!$Q:$R,2,0),""),IF($H$35="导入版",IF($A22&amp;":"&amp;IFERROR(VLOOKUP(216+(INT((ROW()-5)/9)*9+4+COLUMN()-5)*8-(8-$A22),选手操作!$Q:$R,2,0),"")=$A22&amp;":","",$A22&amp;":"&amp;VLOOKUP(216+(INT((ROW()-5)/9)*9+4+COLUMN()-5)*8-(8-$A22),选手操作!$Q:$R,2,0))))),IF($U$3="第二场",IF(OR($H$35="",$H$35="请选择版本"),"",IF($H$35="打印版",IFERROR(VLOOKUP(216+(INT((ROW()-5)/9)*9+4+COLUMN()-5)*8-(8-$A22),结果导入!$N:$U,8,0),""),IF($H$35="导入版",IF($A22&amp;":"&amp;IFERROR(VLOOKUP(216+(INT((ROW()-5)/9)*9+4+COLUMN()-5)*8-(8-$A22),结果导入!$N:$U,8,0),"")=$A22&amp;":","",$A22&amp;":"&amp;VLOOKUP(216+(INT((ROW()-5)/9)*9+4+COLUMN()-5)*8-(8-$A22),结果导入!$N:$U,8,0))))),IF($U$3="第三场",IF(OR($H$35="",$H$35="请选择版本"),"",IF($H$35="打印版",IFERROR(VLOOKUP(216+(INT((ROW()-5)/9)*9+4+COLUMN()-5)*8-(8-$A22),结果导入!$AN:$AU,8,0),""),IF($H$35="导入版",IF($A22&amp;":"&amp;IFERROR(VLOOKUP(216+(INT((ROW()-5)/9)*9+4+COLUMN()-5)*8-(8-$A22),结果导入!$AN:$AU,8,0),"")=$A22&amp;":","",$A22&amp;":"&amp;VLOOKUP(216+(INT((ROW()-5)/9)*9+4+COLUMN()-5)*8-(8-$A22),结果导入!$AN:$AU,8,0))))),IF($U$3="第四场",IF(OR($H$35="",$H$35="请选择版本"),"",IF($H$35="打印版",IFERROR(VLOOKUP(216+(INT((ROW()-5)/9)*9+4+COLUMN()-5)*8-(8-$A22),结果导入!$BN:$BU,8,0),""),IF($H$35="导入版",IF($A22&amp;":"&amp;IFERROR(VLOOKUP(216+(INT((ROW()-5)/9)*9+4+COLUMN()-5)*8-(8-$A22),结果导入!$BN:$BU,8,0),"")=$A22&amp;":","",$A22&amp;":"&amp;VLOOKUP(216+(INT((ROW()-5)/9)*9+4+COLUMN()-5)*8-(8-$A22),结果导入!$BN:$BU,8,0))))),IF($U$3="第五场",IF(OR($H$35="",$H$35="请选择版本"),"",IF($H$35="打印版",IFERROR(VLOOKUP(216+(INT((ROW()-5)/9)*9+4+COLUMN()-5)*8-(8-$A22),结果导入!$CN:$CU,8,0),""),IF($H$35="导入版",IF($A22&amp;":"&amp;IFERROR(VLOOKUP(216+(INT((ROW()-5)/9)*9+4+COLUMN()-5)*8-(8-$A22),结果导入!$CN:$CU,8,0),"")=$A22&amp;":","",$A22&amp;":"&amp;VLOOKUP(216+(INT((ROW()-5)/9)*9+4+COLUMN()-5)*8-(8-$A22),结果导入!$CN:$CU,8,0))))),IF($U$3="第六场",IF(OR($H$35="",$H$35="请选择版本"),"",IF($H$35="打印版",IFERROR(VLOOKUP(216+(INT((ROW()-5)/9)*9+4+COLUMN()-5)*8-(8-$A22),结果导入!$DN:$DU,8,0),""),IF($H$35="导入版",IF($A22&amp;":"&amp;IFERROR(VLOOKUP(216+(INT((ROW()-5)/9)*9+4+COLUMN()-5)*8-(8-$A22),结果导入!$DN:$DU,8,0),"")=$A22&amp;":","",$A22&amp;":"&amp;VLOOKUP(216+(INT((ROW()-5)/9)*9+4+COLUMN()-5)*8-(8-$A22),结果导入!$DN:$DU,8,0))))),IF($U$3="第七场",IF(OR($H$35="",$H$35="请选择版本"),"",IF($H$35="打印版",IFERROR(VLOOKUP(216+(INT((ROW()-5)/9)*9+4+COLUMN()-5)*8-(8-$A22),结果导入!$EN:$EU,8,0),""),IF($H$35="导入版",IF($A22&amp;":"&amp;IFERROR(VLOOKUP(216+(INT((ROW()-5)/9)*9+4+COLUMN()-5)*8-(8-$A22),结果导入!$EN:$EU,8,0),"")=$A22&amp;":","",$A22&amp;":"&amp;VLOOKUP(216+(INT((ROW()-5)/9)*9+4+COLUMN()-5)*8-(8-$A22),结果导入!$EN:$EU,8,0))))),IF($U$3="第八场",IF(OR($H$35="",$H$35="请选择版本"),"",IF($H$35="打印版",IFERROR(VLOOKUP(216+(INT((ROW()-5)/9)*9+4+COLUMN()-5)*8-(8-$A22),结果导入!$FN:$FU,8,0),""),IF($H$35="导入版",IF($A22&amp;":"&amp;IFERROR(VLOOKUP(216+(INT((ROW()-5)/9)*9+4+COLUMN()-5)*8-(8-$A22),结果导入!$FN:$FU,8,0),"")=$A22&amp;":","",$A22&amp;":"&amp;VLOOKUP(216+(INT((ROW()-5)/9)*9+4+COLUMN()-5)*8-(8-$A22),结果导入!$FN:$FU,8,0))))),IF($U$3="第九场",IF(OR($H$35="",$H$35="请选择版本"),"",IF($H$35="打印版",IFERROR(VLOOKUP(216+(INT((ROW()-5)/9)*9+4+COLUMN()-5)*8-(8-$A22),结果导入!$GN:$GU,8,0),""),IF($H$35="导入版",IF($A22&amp;":"&amp;IFERROR(VLOOKUP(216+(INT((ROW()-5)/9)*9+4+COLUMN()-5)*8-(8-$A22),结果导入!$GN:$GU,8,0),"")=$A22&amp;":","",$A22&amp;":"&amp;VLOOKUP(216+(INT((ROW()-5)/9)*9+4+COLUMN()-5)*8-(8-$A22),结果导入!$GN:$GU,8,0)))))))))))))))</f>
        <v/>
      </c>
      <c r="E22" s="55" t="str">
        <f ca="1">IF($U$3="","",IF($U$3="第一场",IF(OR($H$35="",$H$35="请选择版本"),"",IF($H$35="打印版",IFERROR(VLOOKUP(216+(INT((ROW()-5)/9)*9+4+COLUMN()-5)*8-(8-$A22),选手操作!$Q:$R,2,0),""),IF($H$35="导入版",IF($A22&amp;":"&amp;IFERROR(VLOOKUP(216+(INT((ROW()-5)/9)*9+4+COLUMN()-5)*8-(8-$A22),选手操作!$Q:$R,2,0),"")=$A22&amp;":","",$A22&amp;":"&amp;VLOOKUP(216+(INT((ROW()-5)/9)*9+4+COLUMN()-5)*8-(8-$A22),选手操作!$Q:$R,2,0))))),IF($U$3="第二场",IF(OR($H$35="",$H$35="请选择版本"),"",IF($H$35="打印版",IFERROR(VLOOKUP(216+(INT((ROW()-5)/9)*9+4+COLUMN()-5)*8-(8-$A22),结果导入!$N:$U,8,0),""),IF($H$35="导入版",IF($A22&amp;":"&amp;IFERROR(VLOOKUP(216+(INT((ROW()-5)/9)*9+4+COLUMN()-5)*8-(8-$A22),结果导入!$N:$U,8,0),"")=$A22&amp;":","",$A22&amp;":"&amp;VLOOKUP(216+(INT((ROW()-5)/9)*9+4+COLUMN()-5)*8-(8-$A22),结果导入!$N:$U,8,0))))),IF($U$3="第三场",IF(OR($H$35="",$H$35="请选择版本"),"",IF($H$35="打印版",IFERROR(VLOOKUP(216+(INT((ROW()-5)/9)*9+4+COLUMN()-5)*8-(8-$A22),结果导入!$AN:$AU,8,0),""),IF($H$35="导入版",IF($A22&amp;":"&amp;IFERROR(VLOOKUP(216+(INT((ROW()-5)/9)*9+4+COLUMN()-5)*8-(8-$A22),结果导入!$AN:$AU,8,0),"")=$A22&amp;":","",$A22&amp;":"&amp;VLOOKUP(216+(INT((ROW()-5)/9)*9+4+COLUMN()-5)*8-(8-$A22),结果导入!$AN:$AU,8,0))))),IF($U$3="第四场",IF(OR($H$35="",$H$35="请选择版本"),"",IF($H$35="打印版",IFERROR(VLOOKUP(216+(INT((ROW()-5)/9)*9+4+COLUMN()-5)*8-(8-$A22),结果导入!$BN:$BU,8,0),""),IF($H$35="导入版",IF($A22&amp;":"&amp;IFERROR(VLOOKUP(216+(INT((ROW()-5)/9)*9+4+COLUMN()-5)*8-(8-$A22),结果导入!$BN:$BU,8,0),"")=$A22&amp;":","",$A22&amp;":"&amp;VLOOKUP(216+(INT((ROW()-5)/9)*9+4+COLUMN()-5)*8-(8-$A22),结果导入!$BN:$BU,8,0))))),IF($U$3="第五场",IF(OR($H$35="",$H$35="请选择版本"),"",IF($H$35="打印版",IFERROR(VLOOKUP(216+(INT((ROW()-5)/9)*9+4+COLUMN()-5)*8-(8-$A22),结果导入!$CN:$CU,8,0),""),IF($H$35="导入版",IF($A22&amp;":"&amp;IFERROR(VLOOKUP(216+(INT((ROW()-5)/9)*9+4+COLUMN()-5)*8-(8-$A22),结果导入!$CN:$CU,8,0),"")=$A22&amp;":","",$A22&amp;":"&amp;VLOOKUP(216+(INT((ROW()-5)/9)*9+4+COLUMN()-5)*8-(8-$A22),结果导入!$CN:$CU,8,0))))),IF($U$3="第六场",IF(OR($H$35="",$H$35="请选择版本"),"",IF($H$35="打印版",IFERROR(VLOOKUP(216+(INT((ROW()-5)/9)*9+4+COLUMN()-5)*8-(8-$A22),结果导入!$DN:$DU,8,0),""),IF($H$35="导入版",IF($A22&amp;":"&amp;IFERROR(VLOOKUP(216+(INT((ROW()-5)/9)*9+4+COLUMN()-5)*8-(8-$A22),结果导入!$DN:$DU,8,0),"")=$A22&amp;":","",$A22&amp;":"&amp;VLOOKUP(216+(INT((ROW()-5)/9)*9+4+COLUMN()-5)*8-(8-$A22),结果导入!$DN:$DU,8,0))))),IF($U$3="第七场",IF(OR($H$35="",$H$35="请选择版本"),"",IF($H$35="打印版",IFERROR(VLOOKUP(216+(INT((ROW()-5)/9)*9+4+COLUMN()-5)*8-(8-$A22),结果导入!$EN:$EU,8,0),""),IF($H$35="导入版",IF($A22&amp;":"&amp;IFERROR(VLOOKUP(216+(INT((ROW()-5)/9)*9+4+COLUMN()-5)*8-(8-$A22),结果导入!$EN:$EU,8,0),"")=$A22&amp;":","",$A22&amp;":"&amp;VLOOKUP(216+(INT((ROW()-5)/9)*9+4+COLUMN()-5)*8-(8-$A22),结果导入!$EN:$EU,8,0))))),IF($U$3="第八场",IF(OR($H$35="",$H$35="请选择版本"),"",IF($H$35="打印版",IFERROR(VLOOKUP(216+(INT((ROW()-5)/9)*9+4+COLUMN()-5)*8-(8-$A22),结果导入!$FN:$FU,8,0),""),IF($H$35="导入版",IF($A22&amp;":"&amp;IFERROR(VLOOKUP(216+(INT((ROW()-5)/9)*9+4+COLUMN()-5)*8-(8-$A22),结果导入!$FN:$FU,8,0),"")=$A22&amp;":","",$A22&amp;":"&amp;VLOOKUP(216+(INT((ROW()-5)/9)*9+4+COLUMN()-5)*8-(8-$A22),结果导入!$FN:$FU,8,0))))),IF($U$3="第九场",IF(OR($H$35="",$H$35="请选择版本"),"",IF($H$35="打印版",IFERROR(VLOOKUP(216+(INT((ROW()-5)/9)*9+4+COLUMN()-5)*8-(8-$A22),结果导入!$GN:$GU,8,0),""),IF($H$35="导入版",IF($A22&amp;":"&amp;IFERROR(VLOOKUP(216+(INT((ROW()-5)/9)*9+4+COLUMN()-5)*8-(8-$A22),结果导入!$GN:$GU,8,0),"")=$A22&amp;":","",$A22&amp;":"&amp;VLOOKUP(216+(INT((ROW()-5)/9)*9+4+COLUMN()-5)*8-(8-$A22),结果导入!$GN:$GU,8,0)))))))))))))))</f>
        <v/>
      </c>
      <c r="F22" s="55" t="str">
        <f ca="1">IF($U$3="","",IF($U$3="第一场",IF(OR($H$35="",$H$35="请选择版本"),"",IF($H$35="打印版",IFERROR(VLOOKUP(216+(INT((ROW()-5)/9)*9+4+COLUMN()-5)*8-(8-$A22),选手操作!$Q:$R,2,0),""),IF($H$35="导入版",IF($A22&amp;":"&amp;IFERROR(VLOOKUP(216+(INT((ROW()-5)/9)*9+4+COLUMN()-5)*8-(8-$A22),选手操作!$Q:$R,2,0),"")=$A22&amp;":","",$A22&amp;":"&amp;VLOOKUP(216+(INT((ROW()-5)/9)*9+4+COLUMN()-5)*8-(8-$A22),选手操作!$Q:$R,2,0))))),IF($U$3="第二场",IF(OR($H$35="",$H$35="请选择版本"),"",IF($H$35="打印版",IFERROR(VLOOKUP(216+(INT((ROW()-5)/9)*9+4+COLUMN()-5)*8-(8-$A22),结果导入!$N:$U,8,0),""),IF($H$35="导入版",IF($A22&amp;":"&amp;IFERROR(VLOOKUP(216+(INT((ROW()-5)/9)*9+4+COLUMN()-5)*8-(8-$A22),结果导入!$N:$U,8,0),"")=$A22&amp;":","",$A22&amp;":"&amp;VLOOKUP(216+(INT((ROW()-5)/9)*9+4+COLUMN()-5)*8-(8-$A22),结果导入!$N:$U,8,0))))),IF($U$3="第三场",IF(OR($H$35="",$H$35="请选择版本"),"",IF($H$35="打印版",IFERROR(VLOOKUP(216+(INT((ROW()-5)/9)*9+4+COLUMN()-5)*8-(8-$A22),结果导入!$AN:$AU,8,0),""),IF($H$35="导入版",IF($A22&amp;":"&amp;IFERROR(VLOOKUP(216+(INT((ROW()-5)/9)*9+4+COLUMN()-5)*8-(8-$A22),结果导入!$AN:$AU,8,0),"")=$A22&amp;":","",$A22&amp;":"&amp;VLOOKUP(216+(INT((ROW()-5)/9)*9+4+COLUMN()-5)*8-(8-$A22),结果导入!$AN:$AU,8,0))))),IF($U$3="第四场",IF(OR($H$35="",$H$35="请选择版本"),"",IF($H$35="打印版",IFERROR(VLOOKUP(216+(INT((ROW()-5)/9)*9+4+COLUMN()-5)*8-(8-$A22),结果导入!$BN:$BU,8,0),""),IF($H$35="导入版",IF($A22&amp;":"&amp;IFERROR(VLOOKUP(216+(INT((ROW()-5)/9)*9+4+COLUMN()-5)*8-(8-$A22),结果导入!$BN:$BU,8,0),"")=$A22&amp;":","",$A22&amp;":"&amp;VLOOKUP(216+(INT((ROW()-5)/9)*9+4+COLUMN()-5)*8-(8-$A22),结果导入!$BN:$BU,8,0))))),IF($U$3="第五场",IF(OR($H$35="",$H$35="请选择版本"),"",IF($H$35="打印版",IFERROR(VLOOKUP(216+(INT((ROW()-5)/9)*9+4+COLUMN()-5)*8-(8-$A22),结果导入!$CN:$CU,8,0),""),IF($H$35="导入版",IF($A22&amp;":"&amp;IFERROR(VLOOKUP(216+(INT((ROW()-5)/9)*9+4+COLUMN()-5)*8-(8-$A22),结果导入!$CN:$CU,8,0),"")=$A22&amp;":","",$A22&amp;":"&amp;VLOOKUP(216+(INT((ROW()-5)/9)*9+4+COLUMN()-5)*8-(8-$A22),结果导入!$CN:$CU,8,0))))),IF($U$3="第六场",IF(OR($H$35="",$H$35="请选择版本"),"",IF($H$35="打印版",IFERROR(VLOOKUP(216+(INT((ROW()-5)/9)*9+4+COLUMN()-5)*8-(8-$A22),结果导入!$DN:$DU,8,0),""),IF($H$35="导入版",IF($A22&amp;":"&amp;IFERROR(VLOOKUP(216+(INT((ROW()-5)/9)*9+4+COLUMN()-5)*8-(8-$A22),结果导入!$DN:$DU,8,0),"")=$A22&amp;":","",$A22&amp;":"&amp;VLOOKUP(216+(INT((ROW()-5)/9)*9+4+COLUMN()-5)*8-(8-$A22),结果导入!$DN:$DU,8,0))))),IF($U$3="第七场",IF(OR($H$35="",$H$35="请选择版本"),"",IF($H$35="打印版",IFERROR(VLOOKUP(216+(INT((ROW()-5)/9)*9+4+COLUMN()-5)*8-(8-$A22),结果导入!$EN:$EU,8,0),""),IF($H$35="导入版",IF($A22&amp;":"&amp;IFERROR(VLOOKUP(216+(INT((ROW()-5)/9)*9+4+COLUMN()-5)*8-(8-$A22),结果导入!$EN:$EU,8,0),"")=$A22&amp;":","",$A22&amp;":"&amp;VLOOKUP(216+(INT((ROW()-5)/9)*9+4+COLUMN()-5)*8-(8-$A22),结果导入!$EN:$EU,8,0))))),IF($U$3="第八场",IF(OR($H$35="",$H$35="请选择版本"),"",IF($H$35="打印版",IFERROR(VLOOKUP(216+(INT((ROW()-5)/9)*9+4+COLUMN()-5)*8-(8-$A22),结果导入!$FN:$FU,8,0),""),IF($H$35="导入版",IF($A22&amp;":"&amp;IFERROR(VLOOKUP(216+(INT((ROW()-5)/9)*9+4+COLUMN()-5)*8-(8-$A22),结果导入!$FN:$FU,8,0),"")=$A22&amp;":","",$A22&amp;":"&amp;VLOOKUP(216+(INT((ROW()-5)/9)*9+4+COLUMN()-5)*8-(8-$A22),结果导入!$FN:$FU,8,0))))),IF($U$3="第九场",IF(OR($H$35="",$H$35="请选择版本"),"",IF($H$35="打印版",IFERROR(VLOOKUP(216+(INT((ROW()-5)/9)*9+4+COLUMN()-5)*8-(8-$A22),结果导入!$GN:$GU,8,0),""),IF($H$35="导入版",IF($A22&amp;":"&amp;IFERROR(VLOOKUP(216+(INT((ROW()-5)/9)*9+4+COLUMN()-5)*8-(8-$A22),结果导入!$GN:$GU,8,0),"")=$A22&amp;":","",$A22&amp;":"&amp;VLOOKUP(216+(INT((ROW()-5)/9)*9+4+COLUMN()-5)*8-(8-$A22),结果导入!$GN:$GU,8,0)))))))))))))))</f>
        <v/>
      </c>
      <c r="G22" s="55" t="str">
        <f ca="1">IF($U$3="","",IF($U$3="第一场",IF(OR($H$35="",$H$35="请选择版本"),"",IF($H$35="打印版",IFERROR(VLOOKUP(216+(INT((ROW()-5)/9)*9+4+COLUMN()-5)*8-(8-$A22),选手操作!$Q:$R,2,0),""),IF($H$35="导入版",IF($A22&amp;":"&amp;IFERROR(VLOOKUP(216+(INT((ROW()-5)/9)*9+4+COLUMN()-5)*8-(8-$A22),选手操作!$Q:$R,2,0),"")=$A22&amp;":","",$A22&amp;":"&amp;VLOOKUP(216+(INT((ROW()-5)/9)*9+4+COLUMN()-5)*8-(8-$A22),选手操作!$Q:$R,2,0))))),IF($U$3="第二场",IF(OR($H$35="",$H$35="请选择版本"),"",IF($H$35="打印版",IFERROR(VLOOKUP(216+(INT((ROW()-5)/9)*9+4+COLUMN()-5)*8-(8-$A22),结果导入!$N:$U,8,0),""),IF($H$35="导入版",IF($A22&amp;":"&amp;IFERROR(VLOOKUP(216+(INT((ROW()-5)/9)*9+4+COLUMN()-5)*8-(8-$A22),结果导入!$N:$U,8,0),"")=$A22&amp;":","",$A22&amp;":"&amp;VLOOKUP(216+(INT((ROW()-5)/9)*9+4+COLUMN()-5)*8-(8-$A22),结果导入!$N:$U,8,0))))),IF($U$3="第三场",IF(OR($H$35="",$H$35="请选择版本"),"",IF($H$35="打印版",IFERROR(VLOOKUP(216+(INT((ROW()-5)/9)*9+4+COLUMN()-5)*8-(8-$A22),结果导入!$AN:$AU,8,0),""),IF($H$35="导入版",IF($A22&amp;":"&amp;IFERROR(VLOOKUP(216+(INT((ROW()-5)/9)*9+4+COLUMN()-5)*8-(8-$A22),结果导入!$AN:$AU,8,0),"")=$A22&amp;":","",$A22&amp;":"&amp;VLOOKUP(216+(INT((ROW()-5)/9)*9+4+COLUMN()-5)*8-(8-$A22),结果导入!$AN:$AU,8,0))))),IF($U$3="第四场",IF(OR($H$35="",$H$35="请选择版本"),"",IF($H$35="打印版",IFERROR(VLOOKUP(216+(INT((ROW()-5)/9)*9+4+COLUMN()-5)*8-(8-$A22),结果导入!$BN:$BU,8,0),""),IF($H$35="导入版",IF($A22&amp;":"&amp;IFERROR(VLOOKUP(216+(INT((ROW()-5)/9)*9+4+COLUMN()-5)*8-(8-$A22),结果导入!$BN:$BU,8,0),"")=$A22&amp;":","",$A22&amp;":"&amp;VLOOKUP(216+(INT((ROW()-5)/9)*9+4+COLUMN()-5)*8-(8-$A22),结果导入!$BN:$BU,8,0))))),IF($U$3="第五场",IF(OR($H$35="",$H$35="请选择版本"),"",IF($H$35="打印版",IFERROR(VLOOKUP(216+(INT((ROW()-5)/9)*9+4+COLUMN()-5)*8-(8-$A22),结果导入!$CN:$CU,8,0),""),IF($H$35="导入版",IF($A22&amp;":"&amp;IFERROR(VLOOKUP(216+(INT((ROW()-5)/9)*9+4+COLUMN()-5)*8-(8-$A22),结果导入!$CN:$CU,8,0),"")=$A22&amp;":","",$A22&amp;":"&amp;VLOOKUP(216+(INT((ROW()-5)/9)*9+4+COLUMN()-5)*8-(8-$A22),结果导入!$CN:$CU,8,0))))),IF($U$3="第六场",IF(OR($H$35="",$H$35="请选择版本"),"",IF($H$35="打印版",IFERROR(VLOOKUP(216+(INT((ROW()-5)/9)*9+4+COLUMN()-5)*8-(8-$A22),结果导入!$DN:$DU,8,0),""),IF($H$35="导入版",IF($A22&amp;":"&amp;IFERROR(VLOOKUP(216+(INT((ROW()-5)/9)*9+4+COLUMN()-5)*8-(8-$A22),结果导入!$DN:$DU,8,0),"")=$A22&amp;":","",$A22&amp;":"&amp;VLOOKUP(216+(INT((ROW()-5)/9)*9+4+COLUMN()-5)*8-(8-$A22),结果导入!$DN:$DU,8,0))))),IF($U$3="第七场",IF(OR($H$35="",$H$35="请选择版本"),"",IF($H$35="打印版",IFERROR(VLOOKUP(216+(INT((ROW()-5)/9)*9+4+COLUMN()-5)*8-(8-$A22),结果导入!$EN:$EU,8,0),""),IF($H$35="导入版",IF($A22&amp;":"&amp;IFERROR(VLOOKUP(216+(INT((ROW()-5)/9)*9+4+COLUMN()-5)*8-(8-$A22),结果导入!$EN:$EU,8,0),"")=$A22&amp;":","",$A22&amp;":"&amp;VLOOKUP(216+(INT((ROW()-5)/9)*9+4+COLUMN()-5)*8-(8-$A22),结果导入!$EN:$EU,8,0))))),IF($U$3="第八场",IF(OR($H$35="",$H$35="请选择版本"),"",IF($H$35="打印版",IFERROR(VLOOKUP(216+(INT((ROW()-5)/9)*9+4+COLUMN()-5)*8-(8-$A22),结果导入!$FN:$FU,8,0),""),IF($H$35="导入版",IF($A22&amp;":"&amp;IFERROR(VLOOKUP(216+(INT((ROW()-5)/9)*9+4+COLUMN()-5)*8-(8-$A22),结果导入!$FN:$FU,8,0),"")=$A22&amp;":","",$A22&amp;":"&amp;VLOOKUP(216+(INT((ROW()-5)/9)*9+4+COLUMN()-5)*8-(8-$A22),结果导入!$FN:$FU,8,0))))),IF($U$3="第九场",IF(OR($H$35="",$H$35="请选择版本"),"",IF($H$35="打印版",IFERROR(VLOOKUP(216+(INT((ROW()-5)/9)*9+4+COLUMN()-5)*8-(8-$A22),结果导入!$GN:$GU,8,0),""),IF($H$35="导入版",IF($A22&amp;":"&amp;IFERROR(VLOOKUP(216+(INT((ROW()-5)/9)*9+4+COLUMN()-5)*8-(8-$A22),结果导入!$GN:$GU,8,0),"")=$A22&amp;":","",$A22&amp;":"&amp;VLOOKUP(216+(INT((ROW()-5)/9)*9+4+COLUMN()-5)*8-(8-$A22),结果导入!$GN:$GU,8,0)))))))))))))))</f>
        <v/>
      </c>
      <c r="H22" s="55" t="str">
        <f ca="1">IF($U$3="","",IF($U$3="第一场",IF(OR($H$35="",$H$35="请选择版本"),"",IF($H$35="打印版",IFERROR(VLOOKUP(216+(INT((ROW()-5)/9)*9+4+COLUMN()-5)*8-(8-$A22),选手操作!$Q:$R,2,0),""),IF($H$35="导入版",IF($A22&amp;":"&amp;IFERROR(VLOOKUP(216+(INT((ROW()-5)/9)*9+4+COLUMN()-5)*8-(8-$A22),选手操作!$Q:$R,2,0),"")=$A22&amp;":","",$A22&amp;":"&amp;VLOOKUP(216+(INT((ROW()-5)/9)*9+4+COLUMN()-5)*8-(8-$A22),选手操作!$Q:$R,2,0))))),IF($U$3="第二场",IF(OR($H$35="",$H$35="请选择版本"),"",IF($H$35="打印版",IFERROR(VLOOKUP(216+(INT((ROW()-5)/9)*9+4+COLUMN()-5)*8-(8-$A22),结果导入!$N:$U,8,0),""),IF($H$35="导入版",IF($A22&amp;":"&amp;IFERROR(VLOOKUP(216+(INT((ROW()-5)/9)*9+4+COLUMN()-5)*8-(8-$A22),结果导入!$N:$U,8,0),"")=$A22&amp;":","",$A22&amp;":"&amp;VLOOKUP(216+(INT((ROW()-5)/9)*9+4+COLUMN()-5)*8-(8-$A22),结果导入!$N:$U,8,0))))),IF($U$3="第三场",IF(OR($H$35="",$H$35="请选择版本"),"",IF($H$35="打印版",IFERROR(VLOOKUP(216+(INT((ROW()-5)/9)*9+4+COLUMN()-5)*8-(8-$A22),结果导入!$AN:$AU,8,0),""),IF($H$35="导入版",IF($A22&amp;":"&amp;IFERROR(VLOOKUP(216+(INT((ROW()-5)/9)*9+4+COLUMN()-5)*8-(8-$A22),结果导入!$AN:$AU,8,0),"")=$A22&amp;":","",$A22&amp;":"&amp;VLOOKUP(216+(INT((ROW()-5)/9)*9+4+COLUMN()-5)*8-(8-$A22),结果导入!$AN:$AU,8,0))))),IF($U$3="第四场",IF(OR($H$35="",$H$35="请选择版本"),"",IF($H$35="打印版",IFERROR(VLOOKUP(216+(INT((ROW()-5)/9)*9+4+COLUMN()-5)*8-(8-$A22),结果导入!$BN:$BU,8,0),""),IF($H$35="导入版",IF($A22&amp;":"&amp;IFERROR(VLOOKUP(216+(INT((ROW()-5)/9)*9+4+COLUMN()-5)*8-(8-$A22),结果导入!$BN:$BU,8,0),"")=$A22&amp;":","",$A22&amp;":"&amp;VLOOKUP(216+(INT((ROW()-5)/9)*9+4+COLUMN()-5)*8-(8-$A22),结果导入!$BN:$BU,8,0))))),IF($U$3="第五场",IF(OR($H$35="",$H$35="请选择版本"),"",IF($H$35="打印版",IFERROR(VLOOKUP(216+(INT((ROW()-5)/9)*9+4+COLUMN()-5)*8-(8-$A22),结果导入!$CN:$CU,8,0),""),IF($H$35="导入版",IF($A22&amp;":"&amp;IFERROR(VLOOKUP(216+(INT((ROW()-5)/9)*9+4+COLUMN()-5)*8-(8-$A22),结果导入!$CN:$CU,8,0),"")=$A22&amp;":","",$A22&amp;":"&amp;VLOOKUP(216+(INT((ROW()-5)/9)*9+4+COLUMN()-5)*8-(8-$A22),结果导入!$CN:$CU,8,0))))),IF($U$3="第六场",IF(OR($H$35="",$H$35="请选择版本"),"",IF($H$35="打印版",IFERROR(VLOOKUP(216+(INT((ROW()-5)/9)*9+4+COLUMN()-5)*8-(8-$A22),结果导入!$DN:$DU,8,0),""),IF($H$35="导入版",IF($A22&amp;":"&amp;IFERROR(VLOOKUP(216+(INT((ROW()-5)/9)*9+4+COLUMN()-5)*8-(8-$A22),结果导入!$DN:$DU,8,0),"")=$A22&amp;":","",$A22&amp;":"&amp;VLOOKUP(216+(INT((ROW()-5)/9)*9+4+COLUMN()-5)*8-(8-$A22),结果导入!$DN:$DU,8,0))))),IF($U$3="第七场",IF(OR($H$35="",$H$35="请选择版本"),"",IF($H$35="打印版",IFERROR(VLOOKUP(216+(INT((ROW()-5)/9)*9+4+COLUMN()-5)*8-(8-$A22),结果导入!$EN:$EU,8,0),""),IF($H$35="导入版",IF($A22&amp;":"&amp;IFERROR(VLOOKUP(216+(INT((ROW()-5)/9)*9+4+COLUMN()-5)*8-(8-$A22),结果导入!$EN:$EU,8,0),"")=$A22&amp;":","",$A22&amp;":"&amp;VLOOKUP(216+(INT((ROW()-5)/9)*9+4+COLUMN()-5)*8-(8-$A22),结果导入!$EN:$EU,8,0))))),IF($U$3="第八场",IF(OR($H$35="",$H$35="请选择版本"),"",IF($H$35="打印版",IFERROR(VLOOKUP(216+(INT((ROW()-5)/9)*9+4+COLUMN()-5)*8-(8-$A22),结果导入!$FN:$FU,8,0),""),IF($H$35="导入版",IF($A22&amp;":"&amp;IFERROR(VLOOKUP(216+(INT((ROW()-5)/9)*9+4+COLUMN()-5)*8-(8-$A22),结果导入!$FN:$FU,8,0),"")=$A22&amp;":","",$A22&amp;":"&amp;VLOOKUP(216+(INT((ROW()-5)/9)*9+4+COLUMN()-5)*8-(8-$A22),结果导入!$FN:$FU,8,0))))),IF($U$3="第九场",IF(OR($H$35="",$H$35="请选择版本"),"",IF($H$35="打印版",IFERROR(VLOOKUP(216+(INT((ROW()-5)/9)*9+4+COLUMN()-5)*8-(8-$A22),结果导入!$GN:$GU,8,0),""),IF($H$35="导入版",IF($A22&amp;":"&amp;IFERROR(VLOOKUP(216+(INT((ROW()-5)/9)*9+4+COLUMN()-5)*8-(8-$A22),结果导入!$GN:$GU,8,0),"")=$A22&amp;":","",$A22&amp;":"&amp;VLOOKUP(216+(INT((ROW()-5)/9)*9+4+COLUMN()-5)*8-(8-$A22),结果导入!$GN:$GU,8,0)))))))))))))))</f>
        <v/>
      </c>
      <c r="I22" s="55" t="str">
        <f ca="1">IF($U$3="","",IF($U$3="第一场",IF(OR($H$35="",$H$35="请选择版本"),"",IF($H$35="打印版",IFERROR(VLOOKUP(216+(INT((ROW()-5)/9)*9+4+COLUMN()-5)*8-(8-$A22),选手操作!$Q:$R,2,0),""),IF($H$35="导入版",IF($A22&amp;":"&amp;IFERROR(VLOOKUP(216+(INT((ROW()-5)/9)*9+4+COLUMN()-5)*8-(8-$A22),选手操作!$Q:$R,2,0),"")=$A22&amp;":","",$A22&amp;":"&amp;VLOOKUP(216+(INT((ROW()-5)/9)*9+4+COLUMN()-5)*8-(8-$A22),选手操作!$Q:$R,2,0))))),IF($U$3="第二场",IF(OR($H$35="",$H$35="请选择版本"),"",IF($H$35="打印版",IFERROR(VLOOKUP(216+(INT((ROW()-5)/9)*9+4+COLUMN()-5)*8-(8-$A22),结果导入!$N:$U,8,0),""),IF($H$35="导入版",IF($A22&amp;":"&amp;IFERROR(VLOOKUP(216+(INT((ROW()-5)/9)*9+4+COLUMN()-5)*8-(8-$A22),结果导入!$N:$U,8,0),"")=$A22&amp;":","",$A22&amp;":"&amp;VLOOKUP(216+(INT((ROW()-5)/9)*9+4+COLUMN()-5)*8-(8-$A22),结果导入!$N:$U,8,0))))),IF($U$3="第三场",IF(OR($H$35="",$H$35="请选择版本"),"",IF($H$35="打印版",IFERROR(VLOOKUP(216+(INT((ROW()-5)/9)*9+4+COLUMN()-5)*8-(8-$A22),结果导入!$AN:$AU,8,0),""),IF($H$35="导入版",IF($A22&amp;":"&amp;IFERROR(VLOOKUP(216+(INT((ROW()-5)/9)*9+4+COLUMN()-5)*8-(8-$A22),结果导入!$AN:$AU,8,0),"")=$A22&amp;":","",$A22&amp;":"&amp;VLOOKUP(216+(INT((ROW()-5)/9)*9+4+COLUMN()-5)*8-(8-$A22),结果导入!$AN:$AU,8,0))))),IF($U$3="第四场",IF(OR($H$35="",$H$35="请选择版本"),"",IF($H$35="打印版",IFERROR(VLOOKUP(216+(INT((ROW()-5)/9)*9+4+COLUMN()-5)*8-(8-$A22),结果导入!$BN:$BU,8,0),""),IF($H$35="导入版",IF($A22&amp;":"&amp;IFERROR(VLOOKUP(216+(INT((ROW()-5)/9)*9+4+COLUMN()-5)*8-(8-$A22),结果导入!$BN:$BU,8,0),"")=$A22&amp;":","",$A22&amp;":"&amp;VLOOKUP(216+(INT((ROW()-5)/9)*9+4+COLUMN()-5)*8-(8-$A22),结果导入!$BN:$BU,8,0))))),IF($U$3="第五场",IF(OR($H$35="",$H$35="请选择版本"),"",IF($H$35="打印版",IFERROR(VLOOKUP(216+(INT((ROW()-5)/9)*9+4+COLUMN()-5)*8-(8-$A22),结果导入!$CN:$CU,8,0),""),IF($H$35="导入版",IF($A22&amp;":"&amp;IFERROR(VLOOKUP(216+(INT((ROW()-5)/9)*9+4+COLUMN()-5)*8-(8-$A22),结果导入!$CN:$CU,8,0),"")=$A22&amp;":","",$A22&amp;":"&amp;VLOOKUP(216+(INT((ROW()-5)/9)*9+4+COLUMN()-5)*8-(8-$A22),结果导入!$CN:$CU,8,0))))),IF($U$3="第六场",IF(OR($H$35="",$H$35="请选择版本"),"",IF($H$35="打印版",IFERROR(VLOOKUP(216+(INT((ROW()-5)/9)*9+4+COLUMN()-5)*8-(8-$A22),结果导入!$DN:$DU,8,0),""),IF($H$35="导入版",IF($A22&amp;":"&amp;IFERROR(VLOOKUP(216+(INT((ROW()-5)/9)*9+4+COLUMN()-5)*8-(8-$A22),结果导入!$DN:$DU,8,0),"")=$A22&amp;":","",$A22&amp;":"&amp;VLOOKUP(216+(INT((ROW()-5)/9)*9+4+COLUMN()-5)*8-(8-$A22),结果导入!$DN:$DU,8,0))))),IF($U$3="第七场",IF(OR($H$35="",$H$35="请选择版本"),"",IF($H$35="打印版",IFERROR(VLOOKUP(216+(INT((ROW()-5)/9)*9+4+COLUMN()-5)*8-(8-$A22),结果导入!$EN:$EU,8,0),""),IF($H$35="导入版",IF($A22&amp;":"&amp;IFERROR(VLOOKUP(216+(INT((ROW()-5)/9)*9+4+COLUMN()-5)*8-(8-$A22),结果导入!$EN:$EU,8,0),"")=$A22&amp;":","",$A22&amp;":"&amp;VLOOKUP(216+(INT((ROW()-5)/9)*9+4+COLUMN()-5)*8-(8-$A22),结果导入!$EN:$EU,8,0))))),IF($U$3="第八场",IF(OR($H$35="",$H$35="请选择版本"),"",IF($H$35="打印版",IFERROR(VLOOKUP(216+(INT((ROW()-5)/9)*9+4+COLUMN()-5)*8-(8-$A22),结果导入!$FN:$FU,8,0),""),IF($H$35="导入版",IF($A22&amp;":"&amp;IFERROR(VLOOKUP(216+(INT((ROW()-5)/9)*9+4+COLUMN()-5)*8-(8-$A22),结果导入!$FN:$FU,8,0),"")=$A22&amp;":","",$A22&amp;":"&amp;VLOOKUP(216+(INT((ROW()-5)/9)*9+4+COLUMN()-5)*8-(8-$A22),结果导入!$FN:$FU,8,0))))),IF($U$3="第九场",IF(OR($H$35="",$H$35="请选择版本"),"",IF($H$35="打印版",IFERROR(VLOOKUP(216+(INT((ROW()-5)/9)*9+4+COLUMN()-5)*8-(8-$A22),结果导入!$GN:$GU,8,0),""),IF($H$35="导入版",IF($A22&amp;":"&amp;IFERROR(VLOOKUP(216+(INT((ROW()-5)/9)*9+4+COLUMN()-5)*8-(8-$A22),结果导入!$GN:$GU,8,0),"")=$A22&amp;":","",$A22&amp;":"&amp;VLOOKUP(216+(INT((ROW()-5)/9)*9+4+COLUMN()-5)*8-(8-$A22),结果导入!$GN:$GU,8,0)))))))))))))))</f>
        <v/>
      </c>
      <c r="J22" s="55" t="str">
        <f ca="1">IF($U$3="","",IF($U$3="第一场",IF(OR($H$35="",$H$35="请选择版本"),"",IF($H$35="打印版",IFERROR(VLOOKUP(216+(INT((ROW()-5)/9)*9+4+COLUMN()-5)*8-(8-$A22),选手操作!$Q:$R,2,0),""),IF($H$35="导入版",IF($A22&amp;":"&amp;IFERROR(VLOOKUP(216+(INT((ROW()-5)/9)*9+4+COLUMN()-5)*8-(8-$A22),选手操作!$Q:$R,2,0),"")=$A22&amp;":","",$A22&amp;":"&amp;VLOOKUP(216+(INT((ROW()-5)/9)*9+4+COLUMN()-5)*8-(8-$A22),选手操作!$Q:$R,2,0))))),IF($U$3="第二场",IF(OR($H$35="",$H$35="请选择版本"),"",IF($H$35="打印版",IFERROR(VLOOKUP(216+(INT((ROW()-5)/9)*9+4+COLUMN()-5)*8-(8-$A22),结果导入!$N:$U,8,0),""),IF($H$35="导入版",IF($A22&amp;":"&amp;IFERROR(VLOOKUP(216+(INT((ROW()-5)/9)*9+4+COLUMN()-5)*8-(8-$A22),结果导入!$N:$U,8,0),"")=$A22&amp;":","",$A22&amp;":"&amp;VLOOKUP(216+(INT((ROW()-5)/9)*9+4+COLUMN()-5)*8-(8-$A22),结果导入!$N:$U,8,0))))),IF($U$3="第三场",IF(OR($H$35="",$H$35="请选择版本"),"",IF($H$35="打印版",IFERROR(VLOOKUP(216+(INT((ROW()-5)/9)*9+4+COLUMN()-5)*8-(8-$A22),结果导入!$AN:$AU,8,0),""),IF($H$35="导入版",IF($A22&amp;":"&amp;IFERROR(VLOOKUP(216+(INT((ROW()-5)/9)*9+4+COLUMN()-5)*8-(8-$A22),结果导入!$AN:$AU,8,0),"")=$A22&amp;":","",$A22&amp;":"&amp;VLOOKUP(216+(INT((ROW()-5)/9)*9+4+COLUMN()-5)*8-(8-$A22),结果导入!$AN:$AU,8,0))))),IF($U$3="第四场",IF(OR($H$35="",$H$35="请选择版本"),"",IF($H$35="打印版",IFERROR(VLOOKUP(216+(INT((ROW()-5)/9)*9+4+COLUMN()-5)*8-(8-$A22),结果导入!$BN:$BU,8,0),""),IF($H$35="导入版",IF($A22&amp;":"&amp;IFERROR(VLOOKUP(216+(INT((ROW()-5)/9)*9+4+COLUMN()-5)*8-(8-$A22),结果导入!$BN:$BU,8,0),"")=$A22&amp;":","",$A22&amp;":"&amp;VLOOKUP(216+(INT((ROW()-5)/9)*9+4+COLUMN()-5)*8-(8-$A22),结果导入!$BN:$BU,8,0))))),IF($U$3="第五场",IF(OR($H$35="",$H$35="请选择版本"),"",IF($H$35="打印版",IFERROR(VLOOKUP(216+(INT((ROW()-5)/9)*9+4+COLUMN()-5)*8-(8-$A22),结果导入!$CN:$CU,8,0),""),IF($H$35="导入版",IF($A22&amp;":"&amp;IFERROR(VLOOKUP(216+(INT((ROW()-5)/9)*9+4+COLUMN()-5)*8-(8-$A22),结果导入!$CN:$CU,8,0),"")=$A22&amp;":","",$A22&amp;":"&amp;VLOOKUP(216+(INT((ROW()-5)/9)*9+4+COLUMN()-5)*8-(8-$A22),结果导入!$CN:$CU,8,0))))),IF($U$3="第六场",IF(OR($H$35="",$H$35="请选择版本"),"",IF($H$35="打印版",IFERROR(VLOOKUP(216+(INT((ROW()-5)/9)*9+4+COLUMN()-5)*8-(8-$A22),结果导入!$DN:$DU,8,0),""),IF($H$35="导入版",IF($A22&amp;":"&amp;IFERROR(VLOOKUP(216+(INT((ROW()-5)/9)*9+4+COLUMN()-5)*8-(8-$A22),结果导入!$DN:$DU,8,0),"")=$A22&amp;":","",$A22&amp;":"&amp;VLOOKUP(216+(INT((ROW()-5)/9)*9+4+COLUMN()-5)*8-(8-$A22),结果导入!$DN:$DU,8,0))))),IF($U$3="第七场",IF(OR($H$35="",$H$35="请选择版本"),"",IF($H$35="打印版",IFERROR(VLOOKUP(216+(INT((ROW()-5)/9)*9+4+COLUMN()-5)*8-(8-$A22),结果导入!$EN:$EU,8,0),""),IF($H$35="导入版",IF($A22&amp;":"&amp;IFERROR(VLOOKUP(216+(INT((ROW()-5)/9)*9+4+COLUMN()-5)*8-(8-$A22),结果导入!$EN:$EU,8,0),"")=$A22&amp;":","",$A22&amp;":"&amp;VLOOKUP(216+(INT((ROW()-5)/9)*9+4+COLUMN()-5)*8-(8-$A22),结果导入!$EN:$EU,8,0))))),IF($U$3="第八场",IF(OR($H$35="",$H$35="请选择版本"),"",IF($H$35="打印版",IFERROR(VLOOKUP(216+(INT((ROW()-5)/9)*9+4+COLUMN()-5)*8-(8-$A22),结果导入!$FN:$FU,8,0),""),IF($H$35="导入版",IF($A22&amp;":"&amp;IFERROR(VLOOKUP(216+(INT((ROW()-5)/9)*9+4+COLUMN()-5)*8-(8-$A22),结果导入!$FN:$FU,8,0),"")=$A22&amp;":","",$A22&amp;":"&amp;VLOOKUP(216+(INT((ROW()-5)/9)*9+4+COLUMN()-5)*8-(8-$A22),结果导入!$FN:$FU,8,0))))),IF($U$3="第九场",IF(OR($H$35="",$H$35="请选择版本"),"",IF($H$35="打印版",IFERROR(VLOOKUP(216+(INT((ROW()-5)/9)*9+4+COLUMN()-5)*8-(8-$A22),结果导入!$GN:$GU,8,0),""),IF($H$35="导入版",IF($A22&amp;":"&amp;IFERROR(VLOOKUP(216+(INT((ROW()-5)/9)*9+4+COLUMN()-5)*8-(8-$A22),结果导入!$GN:$GU,8,0),"")=$A22&amp;":","",$A22&amp;":"&amp;VLOOKUP(216+(INT((ROW()-5)/9)*9+4+COLUMN()-5)*8-(8-$A22),结果导入!$GN:$GU,8,0)))))))))))))))</f>
        <v/>
      </c>
      <c r="K22" s="53">
        <v>8</v>
      </c>
      <c r="L22" s="53">
        <f t="shared" ref="L22:V22" si="18">IF(A22="","",A22)</f>
        <v>8</v>
      </c>
      <c r="M22" s="54" t="str">
        <f ca="1" t="shared" si="18"/>
        <v/>
      </c>
      <c r="N22" s="55" t="str">
        <f ca="1" t="shared" si="18"/>
        <v/>
      </c>
      <c r="O22" s="55" t="str">
        <f ca="1" t="shared" si="18"/>
        <v/>
      </c>
      <c r="P22" s="55" t="str">
        <f ca="1" t="shared" si="18"/>
        <v/>
      </c>
      <c r="Q22" s="55" t="str">
        <f ca="1" t="shared" si="18"/>
        <v/>
      </c>
      <c r="R22" s="55" t="str">
        <f ca="1" t="shared" si="18"/>
        <v/>
      </c>
      <c r="S22" s="55" t="str">
        <f ca="1" t="shared" si="18"/>
        <v/>
      </c>
      <c r="T22" s="55" t="str">
        <f ca="1" t="shared" si="18"/>
        <v/>
      </c>
      <c r="U22" s="55" t="str">
        <f ca="1" t="shared" si="18"/>
        <v/>
      </c>
      <c r="V22" s="53">
        <f t="shared" si="18"/>
        <v>8</v>
      </c>
    </row>
    <row r="23" s="40" customFormat="1" ht="15.75" spans="1:22">
      <c r="A23" s="44"/>
      <c r="B23" s="45" t="str">
        <f ca="1">IF(COUNTBLANK(B24:B31)&gt;4,"",VLOOKUP(ROW()+COLUMN()+21,比赛操作!$AD:$AF,3,0))</f>
        <v/>
      </c>
      <c r="C23" s="46" t="str">
        <f ca="1">IF(COUNTBLANK(C24:C31)&gt;4,"",VLOOKUP(ROW()+COLUMN()+21,比赛操作!$AD:$AF,3,0))</f>
        <v/>
      </c>
      <c r="D23" s="46" t="str">
        <f ca="1">IF(COUNTBLANK(D24:D31)&gt;4,"",VLOOKUP(ROW()+COLUMN()+21,比赛操作!$AD:$AF,3,0))</f>
        <v/>
      </c>
      <c r="E23" s="46" t="str">
        <f ca="1">IF(COUNTBLANK(E24:E31)&gt;4,"",VLOOKUP(ROW()+COLUMN()+21,比赛操作!$AD:$AF,3,0))</f>
        <v/>
      </c>
      <c r="F23" s="46" t="str">
        <f ca="1">IF(COUNTBLANK(F24:F31)&gt;4,"",VLOOKUP(ROW()+COLUMN()+21,比赛操作!$AD:$AF,3,0))</f>
        <v/>
      </c>
      <c r="G23" s="46" t="str">
        <f ca="1">IF(COUNTBLANK(G24:G31)&gt;4,"",VLOOKUP(ROW()+COLUMN()+21,比赛操作!$AD:$AF,3,0))</f>
        <v/>
      </c>
      <c r="H23" s="46" t="str">
        <f ca="1">IF(COUNTBLANK(H24:H31)&gt;4,"",VLOOKUP(ROW()+COLUMN()+21,比赛操作!$AD:$AF,3,0))</f>
        <v/>
      </c>
      <c r="I23" s="46" t="str">
        <f ca="1">IF(COUNTBLANK(I24:I31)&gt;4,"",VLOOKUP(ROW()+COLUMN()+21,比赛操作!$AD:$AF,3,0))</f>
        <v/>
      </c>
      <c r="J23" s="46" t="str">
        <f ca="1">IF(COUNTBLANK(J24:J31)&gt;4,"",VLOOKUP(ROW()+COLUMN()+21,比赛操作!$AD:$AF,3,0))</f>
        <v/>
      </c>
      <c r="K23" s="44"/>
      <c r="L23" s="44"/>
      <c r="M23" s="45" t="str">
        <f ca="1" t="shared" ref="M23:U23" si="19">IF(B23="","",B23)</f>
        <v/>
      </c>
      <c r="N23" s="46" t="str">
        <f ca="1" t="shared" si="19"/>
        <v/>
      </c>
      <c r="O23" s="46" t="str">
        <f ca="1" t="shared" si="19"/>
        <v/>
      </c>
      <c r="P23" s="46" t="str">
        <f ca="1" t="shared" si="19"/>
        <v/>
      </c>
      <c r="Q23" s="46" t="str">
        <f ca="1" t="shared" si="19"/>
        <v/>
      </c>
      <c r="R23" s="46" t="str">
        <f ca="1" t="shared" si="19"/>
        <v/>
      </c>
      <c r="S23" s="46" t="str">
        <f ca="1" t="shared" si="19"/>
        <v/>
      </c>
      <c r="T23" s="46" t="str">
        <f ca="1" t="shared" si="19"/>
        <v/>
      </c>
      <c r="U23" s="46" t="str">
        <f ca="1" t="shared" si="19"/>
        <v/>
      </c>
      <c r="V23" s="44"/>
    </row>
    <row r="24" s="40" customFormat="1" ht="15" spans="1:22">
      <c r="A24" s="47">
        <v>1</v>
      </c>
      <c r="B24" s="51" t="str">
        <f ca="1">IF($U$3="","",IF($U$3="第一场",IF(OR($H$35="",$H$35="请选择版本"),"",IF($H$35="打印版",IFERROR(VLOOKUP(216+(INT((ROW()-5)/9)*9+4+COLUMN()-5)*8-(8-$A24),选手操作!$Q:$R,2,0),""),IF($H$35="导入版",IF($A24&amp;":"&amp;IFERROR(VLOOKUP(216+(INT((ROW()-5)/9)*9+4+COLUMN()-5)*8-(8-$A24),选手操作!$Q:$R,2,0),"")=$A24&amp;":","",$A24&amp;":"&amp;VLOOKUP(216+(INT((ROW()-5)/9)*9+4+COLUMN()-5)*8-(8-$A24),选手操作!$Q:$R,2,0))))),IF($U$3="第二场",IF(OR($H$35="",$H$35="请选择版本"),"",IF($H$35="打印版",IFERROR(VLOOKUP(216+(INT((ROW()-5)/9)*9+4+COLUMN()-5)*8-(8-$A24),结果导入!$N:$U,8,0),""),IF($H$35="导入版",IF($A24&amp;":"&amp;IFERROR(VLOOKUP(216+(INT((ROW()-5)/9)*9+4+COLUMN()-5)*8-(8-$A24),结果导入!$N:$U,8,0),"")=$A24&amp;":","",$A24&amp;":"&amp;VLOOKUP(216+(INT((ROW()-5)/9)*9+4+COLUMN()-5)*8-(8-$A24),结果导入!$N:$U,8,0))))),IF($U$3="第三场",IF(OR($H$35="",$H$35="请选择版本"),"",IF($H$35="打印版",IFERROR(VLOOKUP(216+(INT((ROW()-5)/9)*9+4+COLUMN()-5)*8-(8-$A24),结果导入!$AN:$AU,8,0),""),IF($H$35="导入版",IF($A24&amp;":"&amp;IFERROR(VLOOKUP(216+(INT((ROW()-5)/9)*9+4+COLUMN()-5)*8-(8-$A24),结果导入!$AN:$AU,8,0),"")=$A24&amp;":","",$A24&amp;":"&amp;VLOOKUP(216+(INT((ROW()-5)/9)*9+4+COLUMN()-5)*8-(8-$A24),结果导入!$AN:$AU,8,0))))),IF($U$3="第四场",IF(OR($H$35="",$H$35="请选择版本"),"",IF($H$35="打印版",IFERROR(VLOOKUP(216+(INT((ROW()-5)/9)*9+4+COLUMN()-5)*8-(8-$A24),结果导入!$BN:$BU,8,0),""),IF($H$35="导入版",IF($A24&amp;":"&amp;IFERROR(VLOOKUP(216+(INT((ROW()-5)/9)*9+4+COLUMN()-5)*8-(8-$A24),结果导入!$BN:$BU,8,0),"")=$A24&amp;":","",$A24&amp;":"&amp;VLOOKUP(216+(INT((ROW()-5)/9)*9+4+COLUMN()-5)*8-(8-$A24),结果导入!$BN:$BU,8,0))))),IF($U$3="第五场",IF(OR($H$35="",$H$35="请选择版本"),"",IF($H$35="打印版",IFERROR(VLOOKUP(216+(INT((ROW()-5)/9)*9+4+COLUMN()-5)*8-(8-$A24),结果导入!$CN:$CU,8,0),""),IF($H$35="导入版",IF($A24&amp;":"&amp;IFERROR(VLOOKUP(216+(INT((ROW()-5)/9)*9+4+COLUMN()-5)*8-(8-$A24),结果导入!$CN:$CU,8,0),"")=$A24&amp;":","",$A24&amp;":"&amp;VLOOKUP(216+(INT((ROW()-5)/9)*9+4+COLUMN()-5)*8-(8-$A24),结果导入!$CN:$CU,8,0))))),IF($U$3="第六场",IF(OR($H$35="",$H$35="请选择版本"),"",IF($H$35="打印版",IFERROR(VLOOKUP(216+(INT((ROW()-5)/9)*9+4+COLUMN()-5)*8-(8-$A24),结果导入!$DN:$DU,8,0),""),IF($H$35="导入版",IF($A24&amp;":"&amp;IFERROR(VLOOKUP(216+(INT((ROW()-5)/9)*9+4+COLUMN()-5)*8-(8-$A24),结果导入!$DN:$DU,8,0),"")=$A24&amp;":","",$A24&amp;":"&amp;VLOOKUP(216+(INT((ROW()-5)/9)*9+4+COLUMN()-5)*8-(8-$A24),结果导入!$DN:$DU,8,0))))),IF($U$3="第七场",IF(OR($H$35="",$H$35="请选择版本"),"",IF($H$35="打印版",IFERROR(VLOOKUP(216+(INT((ROW()-5)/9)*9+4+COLUMN()-5)*8-(8-$A24),结果导入!$EN:$EU,8,0),""),IF($H$35="导入版",IF($A24&amp;":"&amp;IFERROR(VLOOKUP(216+(INT((ROW()-5)/9)*9+4+COLUMN()-5)*8-(8-$A24),结果导入!$EN:$EU,8,0),"")=$A24&amp;":","",$A24&amp;":"&amp;VLOOKUP(216+(INT((ROW()-5)/9)*9+4+COLUMN()-5)*8-(8-$A24),结果导入!$EN:$EU,8,0))))),IF($U$3="第八场",IF(OR($H$35="",$H$35="请选择版本"),"",IF($H$35="打印版",IFERROR(VLOOKUP(216+(INT((ROW()-5)/9)*9+4+COLUMN()-5)*8-(8-$A24),结果导入!$FN:$FU,8,0),""),IF($H$35="导入版",IF($A24&amp;":"&amp;IFERROR(VLOOKUP(216+(INT((ROW()-5)/9)*9+4+COLUMN()-5)*8-(8-$A24),结果导入!$FN:$FU,8,0),"")=$A24&amp;":","",$A24&amp;":"&amp;VLOOKUP(216+(INT((ROW()-5)/9)*9+4+COLUMN()-5)*8-(8-$A24),结果导入!$FN:$FU,8,0))))),IF($U$3="第九场",IF(OR($H$35="",$H$35="请选择版本"),"",IF($H$35="打印版",IFERROR(VLOOKUP(216+(INT((ROW()-5)/9)*9+4+COLUMN()-5)*8-(8-$A24),结果导入!$GN:$GU,8,0),""),IF($H$35="导入版",IF($A24&amp;":"&amp;IFERROR(VLOOKUP(216+(INT((ROW()-5)/9)*9+4+COLUMN()-5)*8-(8-$A24),结果导入!$GN:$GU,8,0),"")=$A24&amp;":","",$A24&amp;":"&amp;VLOOKUP(216+(INT((ROW()-5)/9)*9+4+COLUMN()-5)*8-(8-$A24),结果导入!$GN:$GU,8,0)))))))))))))))</f>
        <v/>
      </c>
      <c r="C24" s="52" t="str">
        <f ca="1">IF($U$3="","",IF($U$3="第一场",IF(OR($H$35="",$H$35="请选择版本"),"",IF($H$35="打印版",IFERROR(VLOOKUP(216+(INT((ROW()-5)/9)*9+4+COLUMN()-5)*8-(8-$A24),选手操作!$Q:$R,2,0),""),IF($H$35="导入版",IF($A24&amp;":"&amp;IFERROR(VLOOKUP(216+(INT((ROW()-5)/9)*9+4+COLUMN()-5)*8-(8-$A24),选手操作!$Q:$R,2,0),"")=$A24&amp;":","",$A24&amp;":"&amp;VLOOKUP(216+(INT((ROW()-5)/9)*9+4+COLUMN()-5)*8-(8-$A24),选手操作!$Q:$R,2,0))))),IF($U$3="第二场",IF(OR($H$35="",$H$35="请选择版本"),"",IF($H$35="打印版",IFERROR(VLOOKUP(216+(INT((ROW()-5)/9)*9+4+COLUMN()-5)*8-(8-$A24),结果导入!$N:$U,8,0),""),IF($H$35="导入版",IF($A24&amp;":"&amp;IFERROR(VLOOKUP(216+(INT((ROW()-5)/9)*9+4+COLUMN()-5)*8-(8-$A24),结果导入!$N:$U,8,0),"")=$A24&amp;":","",$A24&amp;":"&amp;VLOOKUP(216+(INT((ROW()-5)/9)*9+4+COLUMN()-5)*8-(8-$A24),结果导入!$N:$U,8,0))))),IF($U$3="第三场",IF(OR($H$35="",$H$35="请选择版本"),"",IF($H$35="打印版",IFERROR(VLOOKUP(216+(INT((ROW()-5)/9)*9+4+COLUMN()-5)*8-(8-$A24),结果导入!$AN:$AU,8,0),""),IF($H$35="导入版",IF($A24&amp;":"&amp;IFERROR(VLOOKUP(216+(INT((ROW()-5)/9)*9+4+COLUMN()-5)*8-(8-$A24),结果导入!$AN:$AU,8,0),"")=$A24&amp;":","",$A24&amp;":"&amp;VLOOKUP(216+(INT((ROW()-5)/9)*9+4+COLUMN()-5)*8-(8-$A24),结果导入!$AN:$AU,8,0))))),IF($U$3="第四场",IF(OR($H$35="",$H$35="请选择版本"),"",IF($H$35="打印版",IFERROR(VLOOKUP(216+(INT((ROW()-5)/9)*9+4+COLUMN()-5)*8-(8-$A24),结果导入!$BN:$BU,8,0),""),IF($H$35="导入版",IF($A24&amp;":"&amp;IFERROR(VLOOKUP(216+(INT((ROW()-5)/9)*9+4+COLUMN()-5)*8-(8-$A24),结果导入!$BN:$BU,8,0),"")=$A24&amp;":","",$A24&amp;":"&amp;VLOOKUP(216+(INT((ROW()-5)/9)*9+4+COLUMN()-5)*8-(8-$A24),结果导入!$BN:$BU,8,0))))),IF($U$3="第五场",IF(OR($H$35="",$H$35="请选择版本"),"",IF($H$35="打印版",IFERROR(VLOOKUP(216+(INT((ROW()-5)/9)*9+4+COLUMN()-5)*8-(8-$A24),结果导入!$CN:$CU,8,0),""),IF($H$35="导入版",IF($A24&amp;":"&amp;IFERROR(VLOOKUP(216+(INT((ROW()-5)/9)*9+4+COLUMN()-5)*8-(8-$A24),结果导入!$CN:$CU,8,0),"")=$A24&amp;":","",$A24&amp;":"&amp;VLOOKUP(216+(INT((ROW()-5)/9)*9+4+COLUMN()-5)*8-(8-$A24),结果导入!$CN:$CU,8,0))))),IF($U$3="第六场",IF(OR($H$35="",$H$35="请选择版本"),"",IF($H$35="打印版",IFERROR(VLOOKUP(216+(INT((ROW()-5)/9)*9+4+COLUMN()-5)*8-(8-$A24),结果导入!$DN:$DU,8,0),""),IF($H$35="导入版",IF($A24&amp;":"&amp;IFERROR(VLOOKUP(216+(INT((ROW()-5)/9)*9+4+COLUMN()-5)*8-(8-$A24),结果导入!$DN:$DU,8,0),"")=$A24&amp;":","",$A24&amp;":"&amp;VLOOKUP(216+(INT((ROW()-5)/9)*9+4+COLUMN()-5)*8-(8-$A24),结果导入!$DN:$DU,8,0))))),IF($U$3="第七场",IF(OR($H$35="",$H$35="请选择版本"),"",IF($H$35="打印版",IFERROR(VLOOKUP(216+(INT((ROW()-5)/9)*9+4+COLUMN()-5)*8-(8-$A24),结果导入!$EN:$EU,8,0),""),IF($H$35="导入版",IF($A24&amp;":"&amp;IFERROR(VLOOKUP(216+(INT((ROW()-5)/9)*9+4+COLUMN()-5)*8-(8-$A24),结果导入!$EN:$EU,8,0),"")=$A24&amp;":","",$A24&amp;":"&amp;VLOOKUP(216+(INT((ROW()-5)/9)*9+4+COLUMN()-5)*8-(8-$A24),结果导入!$EN:$EU,8,0))))),IF($U$3="第八场",IF(OR($H$35="",$H$35="请选择版本"),"",IF($H$35="打印版",IFERROR(VLOOKUP(216+(INT((ROW()-5)/9)*9+4+COLUMN()-5)*8-(8-$A24),结果导入!$FN:$FU,8,0),""),IF($H$35="导入版",IF($A24&amp;":"&amp;IFERROR(VLOOKUP(216+(INT((ROW()-5)/9)*9+4+COLUMN()-5)*8-(8-$A24),结果导入!$FN:$FU,8,0),"")=$A24&amp;":","",$A24&amp;":"&amp;VLOOKUP(216+(INT((ROW()-5)/9)*9+4+COLUMN()-5)*8-(8-$A24),结果导入!$FN:$FU,8,0))))),IF($U$3="第九场",IF(OR($H$35="",$H$35="请选择版本"),"",IF($H$35="打印版",IFERROR(VLOOKUP(216+(INT((ROW()-5)/9)*9+4+COLUMN()-5)*8-(8-$A24),结果导入!$GN:$GU,8,0),""),IF($H$35="导入版",IF($A24&amp;":"&amp;IFERROR(VLOOKUP(216+(INT((ROW()-5)/9)*9+4+COLUMN()-5)*8-(8-$A24),结果导入!$GN:$GU,8,0),"")=$A24&amp;":","",$A24&amp;":"&amp;VLOOKUP(216+(INT((ROW()-5)/9)*9+4+COLUMN()-5)*8-(8-$A24),结果导入!$GN:$GU,8,0)))))))))))))))</f>
        <v/>
      </c>
      <c r="D24" s="52" t="str">
        <f ca="1">IF($U$3="","",IF($U$3="第一场",IF(OR($H$35="",$H$35="请选择版本"),"",IF($H$35="打印版",IFERROR(VLOOKUP(216+(INT((ROW()-5)/9)*9+4+COLUMN()-5)*8-(8-$A24),选手操作!$Q:$R,2,0),""),IF($H$35="导入版",IF($A24&amp;":"&amp;IFERROR(VLOOKUP(216+(INT((ROW()-5)/9)*9+4+COLUMN()-5)*8-(8-$A24),选手操作!$Q:$R,2,0),"")=$A24&amp;":","",$A24&amp;":"&amp;VLOOKUP(216+(INT((ROW()-5)/9)*9+4+COLUMN()-5)*8-(8-$A24),选手操作!$Q:$R,2,0))))),IF($U$3="第二场",IF(OR($H$35="",$H$35="请选择版本"),"",IF($H$35="打印版",IFERROR(VLOOKUP(216+(INT((ROW()-5)/9)*9+4+COLUMN()-5)*8-(8-$A24),结果导入!$N:$U,8,0),""),IF($H$35="导入版",IF($A24&amp;":"&amp;IFERROR(VLOOKUP(216+(INT((ROW()-5)/9)*9+4+COLUMN()-5)*8-(8-$A24),结果导入!$N:$U,8,0),"")=$A24&amp;":","",$A24&amp;":"&amp;VLOOKUP(216+(INT((ROW()-5)/9)*9+4+COLUMN()-5)*8-(8-$A24),结果导入!$N:$U,8,0))))),IF($U$3="第三场",IF(OR($H$35="",$H$35="请选择版本"),"",IF($H$35="打印版",IFERROR(VLOOKUP(216+(INT((ROW()-5)/9)*9+4+COLUMN()-5)*8-(8-$A24),结果导入!$AN:$AU,8,0),""),IF($H$35="导入版",IF($A24&amp;":"&amp;IFERROR(VLOOKUP(216+(INT((ROW()-5)/9)*9+4+COLUMN()-5)*8-(8-$A24),结果导入!$AN:$AU,8,0),"")=$A24&amp;":","",$A24&amp;":"&amp;VLOOKUP(216+(INT((ROW()-5)/9)*9+4+COLUMN()-5)*8-(8-$A24),结果导入!$AN:$AU,8,0))))),IF($U$3="第四场",IF(OR($H$35="",$H$35="请选择版本"),"",IF($H$35="打印版",IFERROR(VLOOKUP(216+(INT((ROW()-5)/9)*9+4+COLUMN()-5)*8-(8-$A24),结果导入!$BN:$BU,8,0),""),IF($H$35="导入版",IF($A24&amp;":"&amp;IFERROR(VLOOKUP(216+(INT((ROW()-5)/9)*9+4+COLUMN()-5)*8-(8-$A24),结果导入!$BN:$BU,8,0),"")=$A24&amp;":","",$A24&amp;":"&amp;VLOOKUP(216+(INT((ROW()-5)/9)*9+4+COLUMN()-5)*8-(8-$A24),结果导入!$BN:$BU,8,0))))),IF($U$3="第五场",IF(OR($H$35="",$H$35="请选择版本"),"",IF($H$35="打印版",IFERROR(VLOOKUP(216+(INT((ROW()-5)/9)*9+4+COLUMN()-5)*8-(8-$A24),结果导入!$CN:$CU,8,0),""),IF($H$35="导入版",IF($A24&amp;":"&amp;IFERROR(VLOOKUP(216+(INT((ROW()-5)/9)*9+4+COLUMN()-5)*8-(8-$A24),结果导入!$CN:$CU,8,0),"")=$A24&amp;":","",$A24&amp;":"&amp;VLOOKUP(216+(INT((ROW()-5)/9)*9+4+COLUMN()-5)*8-(8-$A24),结果导入!$CN:$CU,8,0))))),IF($U$3="第六场",IF(OR($H$35="",$H$35="请选择版本"),"",IF($H$35="打印版",IFERROR(VLOOKUP(216+(INT((ROW()-5)/9)*9+4+COLUMN()-5)*8-(8-$A24),结果导入!$DN:$DU,8,0),""),IF($H$35="导入版",IF($A24&amp;":"&amp;IFERROR(VLOOKUP(216+(INT((ROW()-5)/9)*9+4+COLUMN()-5)*8-(8-$A24),结果导入!$DN:$DU,8,0),"")=$A24&amp;":","",$A24&amp;":"&amp;VLOOKUP(216+(INT((ROW()-5)/9)*9+4+COLUMN()-5)*8-(8-$A24),结果导入!$DN:$DU,8,0))))),IF($U$3="第七场",IF(OR($H$35="",$H$35="请选择版本"),"",IF($H$35="打印版",IFERROR(VLOOKUP(216+(INT((ROW()-5)/9)*9+4+COLUMN()-5)*8-(8-$A24),结果导入!$EN:$EU,8,0),""),IF($H$35="导入版",IF($A24&amp;":"&amp;IFERROR(VLOOKUP(216+(INT((ROW()-5)/9)*9+4+COLUMN()-5)*8-(8-$A24),结果导入!$EN:$EU,8,0),"")=$A24&amp;":","",$A24&amp;":"&amp;VLOOKUP(216+(INT((ROW()-5)/9)*9+4+COLUMN()-5)*8-(8-$A24),结果导入!$EN:$EU,8,0))))),IF($U$3="第八场",IF(OR($H$35="",$H$35="请选择版本"),"",IF($H$35="打印版",IFERROR(VLOOKUP(216+(INT((ROW()-5)/9)*9+4+COLUMN()-5)*8-(8-$A24),结果导入!$FN:$FU,8,0),""),IF($H$35="导入版",IF($A24&amp;":"&amp;IFERROR(VLOOKUP(216+(INT((ROW()-5)/9)*9+4+COLUMN()-5)*8-(8-$A24),结果导入!$FN:$FU,8,0),"")=$A24&amp;":","",$A24&amp;":"&amp;VLOOKUP(216+(INT((ROW()-5)/9)*9+4+COLUMN()-5)*8-(8-$A24),结果导入!$FN:$FU,8,0))))),IF($U$3="第九场",IF(OR($H$35="",$H$35="请选择版本"),"",IF($H$35="打印版",IFERROR(VLOOKUP(216+(INT((ROW()-5)/9)*9+4+COLUMN()-5)*8-(8-$A24),结果导入!$GN:$GU,8,0),""),IF($H$35="导入版",IF($A24&amp;":"&amp;IFERROR(VLOOKUP(216+(INT((ROW()-5)/9)*9+4+COLUMN()-5)*8-(8-$A24),结果导入!$GN:$GU,8,0),"")=$A24&amp;":","",$A24&amp;":"&amp;VLOOKUP(216+(INT((ROW()-5)/9)*9+4+COLUMN()-5)*8-(8-$A24),结果导入!$GN:$GU,8,0)))))))))))))))</f>
        <v/>
      </c>
      <c r="E24" s="52" t="str">
        <f ca="1">IF($U$3="","",IF($U$3="第一场",IF(OR($H$35="",$H$35="请选择版本"),"",IF($H$35="打印版",IFERROR(VLOOKUP(216+(INT((ROW()-5)/9)*9+4+COLUMN()-5)*8-(8-$A24),选手操作!$Q:$R,2,0),""),IF($H$35="导入版",IF($A24&amp;":"&amp;IFERROR(VLOOKUP(216+(INT((ROW()-5)/9)*9+4+COLUMN()-5)*8-(8-$A24),选手操作!$Q:$R,2,0),"")=$A24&amp;":","",$A24&amp;":"&amp;VLOOKUP(216+(INT((ROW()-5)/9)*9+4+COLUMN()-5)*8-(8-$A24),选手操作!$Q:$R,2,0))))),IF($U$3="第二场",IF(OR($H$35="",$H$35="请选择版本"),"",IF($H$35="打印版",IFERROR(VLOOKUP(216+(INT((ROW()-5)/9)*9+4+COLUMN()-5)*8-(8-$A24),结果导入!$N:$U,8,0),""),IF($H$35="导入版",IF($A24&amp;":"&amp;IFERROR(VLOOKUP(216+(INT((ROW()-5)/9)*9+4+COLUMN()-5)*8-(8-$A24),结果导入!$N:$U,8,0),"")=$A24&amp;":","",$A24&amp;":"&amp;VLOOKUP(216+(INT((ROW()-5)/9)*9+4+COLUMN()-5)*8-(8-$A24),结果导入!$N:$U,8,0))))),IF($U$3="第三场",IF(OR($H$35="",$H$35="请选择版本"),"",IF($H$35="打印版",IFERROR(VLOOKUP(216+(INT((ROW()-5)/9)*9+4+COLUMN()-5)*8-(8-$A24),结果导入!$AN:$AU,8,0),""),IF($H$35="导入版",IF($A24&amp;":"&amp;IFERROR(VLOOKUP(216+(INT((ROW()-5)/9)*9+4+COLUMN()-5)*8-(8-$A24),结果导入!$AN:$AU,8,0),"")=$A24&amp;":","",$A24&amp;":"&amp;VLOOKUP(216+(INT((ROW()-5)/9)*9+4+COLUMN()-5)*8-(8-$A24),结果导入!$AN:$AU,8,0))))),IF($U$3="第四场",IF(OR($H$35="",$H$35="请选择版本"),"",IF($H$35="打印版",IFERROR(VLOOKUP(216+(INT((ROW()-5)/9)*9+4+COLUMN()-5)*8-(8-$A24),结果导入!$BN:$BU,8,0),""),IF($H$35="导入版",IF($A24&amp;":"&amp;IFERROR(VLOOKUP(216+(INT((ROW()-5)/9)*9+4+COLUMN()-5)*8-(8-$A24),结果导入!$BN:$BU,8,0),"")=$A24&amp;":","",$A24&amp;":"&amp;VLOOKUP(216+(INT((ROW()-5)/9)*9+4+COLUMN()-5)*8-(8-$A24),结果导入!$BN:$BU,8,0))))),IF($U$3="第五场",IF(OR($H$35="",$H$35="请选择版本"),"",IF($H$35="打印版",IFERROR(VLOOKUP(216+(INT((ROW()-5)/9)*9+4+COLUMN()-5)*8-(8-$A24),结果导入!$CN:$CU,8,0),""),IF($H$35="导入版",IF($A24&amp;":"&amp;IFERROR(VLOOKUP(216+(INT((ROW()-5)/9)*9+4+COLUMN()-5)*8-(8-$A24),结果导入!$CN:$CU,8,0),"")=$A24&amp;":","",$A24&amp;":"&amp;VLOOKUP(216+(INT((ROW()-5)/9)*9+4+COLUMN()-5)*8-(8-$A24),结果导入!$CN:$CU,8,0))))),IF($U$3="第六场",IF(OR($H$35="",$H$35="请选择版本"),"",IF($H$35="打印版",IFERROR(VLOOKUP(216+(INT((ROW()-5)/9)*9+4+COLUMN()-5)*8-(8-$A24),结果导入!$DN:$DU,8,0),""),IF($H$35="导入版",IF($A24&amp;":"&amp;IFERROR(VLOOKUP(216+(INT((ROW()-5)/9)*9+4+COLUMN()-5)*8-(8-$A24),结果导入!$DN:$DU,8,0),"")=$A24&amp;":","",$A24&amp;":"&amp;VLOOKUP(216+(INT((ROW()-5)/9)*9+4+COLUMN()-5)*8-(8-$A24),结果导入!$DN:$DU,8,0))))),IF($U$3="第七场",IF(OR($H$35="",$H$35="请选择版本"),"",IF($H$35="打印版",IFERROR(VLOOKUP(216+(INT((ROW()-5)/9)*9+4+COLUMN()-5)*8-(8-$A24),结果导入!$EN:$EU,8,0),""),IF($H$35="导入版",IF($A24&amp;":"&amp;IFERROR(VLOOKUP(216+(INT((ROW()-5)/9)*9+4+COLUMN()-5)*8-(8-$A24),结果导入!$EN:$EU,8,0),"")=$A24&amp;":","",$A24&amp;":"&amp;VLOOKUP(216+(INT((ROW()-5)/9)*9+4+COLUMN()-5)*8-(8-$A24),结果导入!$EN:$EU,8,0))))),IF($U$3="第八场",IF(OR($H$35="",$H$35="请选择版本"),"",IF($H$35="打印版",IFERROR(VLOOKUP(216+(INT((ROW()-5)/9)*9+4+COLUMN()-5)*8-(8-$A24),结果导入!$FN:$FU,8,0),""),IF($H$35="导入版",IF($A24&amp;":"&amp;IFERROR(VLOOKUP(216+(INT((ROW()-5)/9)*9+4+COLUMN()-5)*8-(8-$A24),结果导入!$FN:$FU,8,0),"")=$A24&amp;":","",$A24&amp;":"&amp;VLOOKUP(216+(INT((ROW()-5)/9)*9+4+COLUMN()-5)*8-(8-$A24),结果导入!$FN:$FU,8,0))))),IF($U$3="第九场",IF(OR($H$35="",$H$35="请选择版本"),"",IF($H$35="打印版",IFERROR(VLOOKUP(216+(INT((ROW()-5)/9)*9+4+COLUMN()-5)*8-(8-$A24),结果导入!$GN:$GU,8,0),""),IF($H$35="导入版",IF($A24&amp;":"&amp;IFERROR(VLOOKUP(216+(INT((ROW()-5)/9)*9+4+COLUMN()-5)*8-(8-$A24),结果导入!$GN:$GU,8,0),"")=$A24&amp;":","",$A24&amp;":"&amp;VLOOKUP(216+(INT((ROW()-5)/9)*9+4+COLUMN()-5)*8-(8-$A24),结果导入!$GN:$GU,8,0)))))))))))))))</f>
        <v/>
      </c>
      <c r="F24" s="52" t="str">
        <f ca="1">IF($U$3="","",IF($U$3="第一场",IF(OR($H$35="",$H$35="请选择版本"),"",IF($H$35="打印版",IFERROR(VLOOKUP(216+(INT((ROW()-5)/9)*9+4+COLUMN()-5)*8-(8-$A24),选手操作!$Q:$R,2,0),""),IF($H$35="导入版",IF($A24&amp;":"&amp;IFERROR(VLOOKUP(216+(INT((ROW()-5)/9)*9+4+COLUMN()-5)*8-(8-$A24),选手操作!$Q:$R,2,0),"")=$A24&amp;":","",$A24&amp;":"&amp;VLOOKUP(216+(INT((ROW()-5)/9)*9+4+COLUMN()-5)*8-(8-$A24),选手操作!$Q:$R,2,0))))),IF($U$3="第二场",IF(OR($H$35="",$H$35="请选择版本"),"",IF($H$35="打印版",IFERROR(VLOOKUP(216+(INT((ROW()-5)/9)*9+4+COLUMN()-5)*8-(8-$A24),结果导入!$N:$U,8,0),""),IF($H$35="导入版",IF($A24&amp;":"&amp;IFERROR(VLOOKUP(216+(INT((ROW()-5)/9)*9+4+COLUMN()-5)*8-(8-$A24),结果导入!$N:$U,8,0),"")=$A24&amp;":","",$A24&amp;":"&amp;VLOOKUP(216+(INT((ROW()-5)/9)*9+4+COLUMN()-5)*8-(8-$A24),结果导入!$N:$U,8,0))))),IF($U$3="第三场",IF(OR($H$35="",$H$35="请选择版本"),"",IF($H$35="打印版",IFERROR(VLOOKUP(216+(INT((ROW()-5)/9)*9+4+COLUMN()-5)*8-(8-$A24),结果导入!$AN:$AU,8,0),""),IF($H$35="导入版",IF($A24&amp;":"&amp;IFERROR(VLOOKUP(216+(INT((ROW()-5)/9)*9+4+COLUMN()-5)*8-(8-$A24),结果导入!$AN:$AU,8,0),"")=$A24&amp;":","",$A24&amp;":"&amp;VLOOKUP(216+(INT((ROW()-5)/9)*9+4+COLUMN()-5)*8-(8-$A24),结果导入!$AN:$AU,8,0))))),IF($U$3="第四场",IF(OR($H$35="",$H$35="请选择版本"),"",IF($H$35="打印版",IFERROR(VLOOKUP(216+(INT((ROW()-5)/9)*9+4+COLUMN()-5)*8-(8-$A24),结果导入!$BN:$BU,8,0),""),IF($H$35="导入版",IF($A24&amp;":"&amp;IFERROR(VLOOKUP(216+(INT((ROW()-5)/9)*9+4+COLUMN()-5)*8-(8-$A24),结果导入!$BN:$BU,8,0),"")=$A24&amp;":","",$A24&amp;":"&amp;VLOOKUP(216+(INT((ROW()-5)/9)*9+4+COLUMN()-5)*8-(8-$A24),结果导入!$BN:$BU,8,0))))),IF($U$3="第五场",IF(OR($H$35="",$H$35="请选择版本"),"",IF($H$35="打印版",IFERROR(VLOOKUP(216+(INT((ROW()-5)/9)*9+4+COLUMN()-5)*8-(8-$A24),结果导入!$CN:$CU,8,0),""),IF($H$35="导入版",IF($A24&amp;":"&amp;IFERROR(VLOOKUP(216+(INT((ROW()-5)/9)*9+4+COLUMN()-5)*8-(8-$A24),结果导入!$CN:$CU,8,0),"")=$A24&amp;":","",$A24&amp;":"&amp;VLOOKUP(216+(INT((ROW()-5)/9)*9+4+COLUMN()-5)*8-(8-$A24),结果导入!$CN:$CU,8,0))))),IF($U$3="第六场",IF(OR($H$35="",$H$35="请选择版本"),"",IF($H$35="打印版",IFERROR(VLOOKUP(216+(INT((ROW()-5)/9)*9+4+COLUMN()-5)*8-(8-$A24),结果导入!$DN:$DU,8,0),""),IF($H$35="导入版",IF($A24&amp;":"&amp;IFERROR(VLOOKUP(216+(INT((ROW()-5)/9)*9+4+COLUMN()-5)*8-(8-$A24),结果导入!$DN:$DU,8,0),"")=$A24&amp;":","",$A24&amp;":"&amp;VLOOKUP(216+(INT((ROW()-5)/9)*9+4+COLUMN()-5)*8-(8-$A24),结果导入!$DN:$DU,8,0))))),IF($U$3="第七场",IF(OR($H$35="",$H$35="请选择版本"),"",IF($H$35="打印版",IFERROR(VLOOKUP(216+(INT((ROW()-5)/9)*9+4+COLUMN()-5)*8-(8-$A24),结果导入!$EN:$EU,8,0),""),IF($H$35="导入版",IF($A24&amp;":"&amp;IFERROR(VLOOKUP(216+(INT((ROW()-5)/9)*9+4+COLUMN()-5)*8-(8-$A24),结果导入!$EN:$EU,8,0),"")=$A24&amp;":","",$A24&amp;":"&amp;VLOOKUP(216+(INT((ROW()-5)/9)*9+4+COLUMN()-5)*8-(8-$A24),结果导入!$EN:$EU,8,0))))),IF($U$3="第八场",IF(OR($H$35="",$H$35="请选择版本"),"",IF($H$35="打印版",IFERROR(VLOOKUP(216+(INT((ROW()-5)/9)*9+4+COLUMN()-5)*8-(8-$A24),结果导入!$FN:$FU,8,0),""),IF($H$35="导入版",IF($A24&amp;":"&amp;IFERROR(VLOOKUP(216+(INT((ROW()-5)/9)*9+4+COLUMN()-5)*8-(8-$A24),结果导入!$FN:$FU,8,0),"")=$A24&amp;":","",$A24&amp;":"&amp;VLOOKUP(216+(INT((ROW()-5)/9)*9+4+COLUMN()-5)*8-(8-$A24),结果导入!$FN:$FU,8,0))))),IF($U$3="第九场",IF(OR($H$35="",$H$35="请选择版本"),"",IF($H$35="打印版",IFERROR(VLOOKUP(216+(INT((ROW()-5)/9)*9+4+COLUMN()-5)*8-(8-$A24),结果导入!$GN:$GU,8,0),""),IF($H$35="导入版",IF($A24&amp;":"&amp;IFERROR(VLOOKUP(216+(INT((ROW()-5)/9)*9+4+COLUMN()-5)*8-(8-$A24),结果导入!$GN:$GU,8,0),"")=$A24&amp;":","",$A24&amp;":"&amp;VLOOKUP(216+(INT((ROW()-5)/9)*9+4+COLUMN()-5)*8-(8-$A24),结果导入!$GN:$GU,8,0)))))))))))))))</f>
        <v/>
      </c>
      <c r="G24" s="52" t="str">
        <f ca="1">IF($U$3="","",IF($U$3="第一场",IF(OR($H$35="",$H$35="请选择版本"),"",IF($H$35="打印版",IFERROR(VLOOKUP(216+(INT((ROW()-5)/9)*9+4+COLUMN()-5)*8-(8-$A24),选手操作!$Q:$R,2,0),""),IF($H$35="导入版",IF($A24&amp;":"&amp;IFERROR(VLOOKUP(216+(INT((ROW()-5)/9)*9+4+COLUMN()-5)*8-(8-$A24),选手操作!$Q:$R,2,0),"")=$A24&amp;":","",$A24&amp;":"&amp;VLOOKUP(216+(INT((ROW()-5)/9)*9+4+COLUMN()-5)*8-(8-$A24),选手操作!$Q:$R,2,0))))),IF($U$3="第二场",IF(OR($H$35="",$H$35="请选择版本"),"",IF($H$35="打印版",IFERROR(VLOOKUP(216+(INT((ROW()-5)/9)*9+4+COLUMN()-5)*8-(8-$A24),结果导入!$N:$U,8,0),""),IF($H$35="导入版",IF($A24&amp;":"&amp;IFERROR(VLOOKUP(216+(INT((ROW()-5)/9)*9+4+COLUMN()-5)*8-(8-$A24),结果导入!$N:$U,8,0),"")=$A24&amp;":","",$A24&amp;":"&amp;VLOOKUP(216+(INT((ROW()-5)/9)*9+4+COLUMN()-5)*8-(8-$A24),结果导入!$N:$U,8,0))))),IF($U$3="第三场",IF(OR($H$35="",$H$35="请选择版本"),"",IF($H$35="打印版",IFERROR(VLOOKUP(216+(INT((ROW()-5)/9)*9+4+COLUMN()-5)*8-(8-$A24),结果导入!$AN:$AU,8,0),""),IF($H$35="导入版",IF($A24&amp;":"&amp;IFERROR(VLOOKUP(216+(INT((ROW()-5)/9)*9+4+COLUMN()-5)*8-(8-$A24),结果导入!$AN:$AU,8,0),"")=$A24&amp;":","",$A24&amp;":"&amp;VLOOKUP(216+(INT((ROW()-5)/9)*9+4+COLUMN()-5)*8-(8-$A24),结果导入!$AN:$AU,8,0))))),IF($U$3="第四场",IF(OR($H$35="",$H$35="请选择版本"),"",IF($H$35="打印版",IFERROR(VLOOKUP(216+(INT((ROW()-5)/9)*9+4+COLUMN()-5)*8-(8-$A24),结果导入!$BN:$BU,8,0),""),IF($H$35="导入版",IF($A24&amp;":"&amp;IFERROR(VLOOKUP(216+(INT((ROW()-5)/9)*9+4+COLUMN()-5)*8-(8-$A24),结果导入!$BN:$BU,8,0),"")=$A24&amp;":","",$A24&amp;":"&amp;VLOOKUP(216+(INT((ROW()-5)/9)*9+4+COLUMN()-5)*8-(8-$A24),结果导入!$BN:$BU,8,0))))),IF($U$3="第五场",IF(OR($H$35="",$H$35="请选择版本"),"",IF($H$35="打印版",IFERROR(VLOOKUP(216+(INT((ROW()-5)/9)*9+4+COLUMN()-5)*8-(8-$A24),结果导入!$CN:$CU,8,0),""),IF($H$35="导入版",IF($A24&amp;":"&amp;IFERROR(VLOOKUP(216+(INT((ROW()-5)/9)*9+4+COLUMN()-5)*8-(8-$A24),结果导入!$CN:$CU,8,0),"")=$A24&amp;":","",$A24&amp;":"&amp;VLOOKUP(216+(INT((ROW()-5)/9)*9+4+COLUMN()-5)*8-(8-$A24),结果导入!$CN:$CU,8,0))))),IF($U$3="第六场",IF(OR($H$35="",$H$35="请选择版本"),"",IF($H$35="打印版",IFERROR(VLOOKUP(216+(INT((ROW()-5)/9)*9+4+COLUMN()-5)*8-(8-$A24),结果导入!$DN:$DU,8,0),""),IF($H$35="导入版",IF($A24&amp;":"&amp;IFERROR(VLOOKUP(216+(INT((ROW()-5)/9)*9+4+COLUMN()-5)*8-(8-$A24),结果导入!$DN:$DU,8,0),"")=$A24&amp;":","",$A24&amp;":"&amp;VLOOKUP(216+(INT((ROW()-5)/9)*9+4+COLUMN()-5)*8-(8-$A24),结果导入!$DN:$DU,8,0))))),IF($U$3="第七场",IF(OR($H$35="",$H$35="请选择版本"),"",IF($H$35="打印版",IFERROR(VLOOKUP(216+(INT((ROW()-5)/9)*9+4+COLUMN()-5)*8-(8-$A24),结果导入!$EN:$EU,8,0),""),IF($H$35="导入版",IF($A24&amp;":"&amp;IFERROR(VLOOKUP(216+(INT((ROW()-5)/9)*9+4+COLUMN()-5)*8-(8-$A24),结果导入!$EN:$EU,8,0),"")=$A24&amp;":","",$A24&amp;":"&amp;VLOOKUP(216+(INT((ROW()-5)/9)*9+4+COLUMN()-5)*8-(8-$A24),结果导入!$EN:$EU,8,0))))),IF($U$3="第八场",IF(OR($H$35="",$H$35="请选择版本"),"",IF($H$35="打印版",IFERROR(VLOOKUP(216+(INT((ROW()-5)/9)*9+4+COLUMN()-5)*8-(8-$A24),结果导入!$FN:$FU,8,0),""),IF($H$35="导入版",IF($A24&amp;":"&amp;IFERROR(VLOOKUP(216+(INT((ROW()-5)/9)*9+4+COLUMN()-5)*8-(8-$A24),结果导入!$FN:$FU,8,0),"")=$A24&amp;":","",$A24&amp;":"&amp;VLOOKUP(216+(INT((ROW()-5)/9)*9+4+COLUMN()-5)*8-(8-$A24),结果导入!$FN:$FU,8,0))))),IF($U$3="第九场",IF(OR($H$35="",$H$35="请选择版本"),"",IF($H$35="打印版",IFERROR(VLOOKUP(216+(INT((ROW()-5)/9)*9+4+COLUMN()-5)*8-(8-$A24),结果导入!$GN:$GU,8,0),""),IF($H$35="导入版",IF($A24&amp;":"&amp;IFERROR(VLOOKUP(216+(INT((ROW()-5)/9)*9+4+COLUMN()-5)*8-(8-$A24),结果导入!$GN:$GU,8,0),"")=$A24&amp;":","",$A24&amp;":"&amp;VLOOKUP(216+(INT((ROW()-5)/9)*9+4+COLUMN()-5)*8-(8-$A24),结果导入!$GN:$GU,8,0)))))))))))))))</f>
        <v/>
      </c>
      <c r="H24" s="52" t="str">
        <f ca="1">IF($U$3="","",IF($U$3="第一场",IF(OR($H$35="",$H$35="请选择版本"),"",IF($H$35="打印版",IFERROR(VLOOKUP(216+(INT((ROW()-5)/9)*9+4+COLUMN()-5)*8-(8-$A24),选手操作!$Q:$R,2,0),""),IF($H$35="导入版",IF($A24&amp;":"&amp;IFERROR(VLOOKUP(216+(INT((ROW()-5)/9)*9+4+COLUMN()-5)*8-(8-$A24),选手操作!$Q:$R,2,0),"")=$A24&amp;":","",$A24&amp;":"&amp;VLOOKUP(216+(INT((ROW()-5)/9)*9+4+COLUMN()-5)*8-(8-$A24),选手操作!$Q:$R,2,0))))),IF($U$3="第二场",IF(OR($H$35="",$H$35="请选择版本"),"",IF($H$35="打印版",IFERROR(VLOOKUP(216+(INT((ROW()-5)/9)*9+4+COLUMN()-5)*8-(8-$A24),结果导入!$N:$U,8,0),""),IF($H$35="导入版",IF($A24&amp;":"&amp;IFERROR(VLOOKUP(216+(INT((ROW()-5)/9)*9+4+COLUMN()-5)*8-(8-$A24),结果导入!$N:$U,8,0),"")=$A24&amp;":","",$A24&amp;":"&amp;VLOOKUP(216+(INT((ROW()-5)/9)*9+4+COLUMN()-5)*8-(8-$A24),结果导入!$N:$U,8,0))))),IF($U$3="第三场",IF(OR($H$35="",$H$35="请选择版本"),"",IF($H$35="打印版",IFERROR(VLOOKUP(216+(INT((ROW()-5)/9)*9+4+COLUMN()-5)*8-(8-$A24),结果导入!$AN:$AU,8,0),""),IF($H$35="导入版",IF($A24&amp;":"&amp;IFERROR(VLOOKUP(216+(INT((ROW()-5)/9)*9+4+COLUMN()-5)*8-(8-$A24),结果导入!$AN:$AU,8,0),"")=$A24&amp;":","",$A24&amp;":"&amp;VLOOKUP(216+(INT((ROW()-5)/9)*9+4+COLUMN()-5)*8-(8-$A24),结果导入!$AN:$AU,8,0))))),IF($U$3="第四场",IF(OR($H$35="",$H$35="请选择版本"),"",IF($H$35="打印版",IFERROR(VLOOKUP(216+(INT((ROW()-5)/9)*9+4+COLUMN()-5)*8-(8-$A24),结果导入!$BN:$BU,8,0),""),IF($H$35="导入版",IF($A24&amp;":"&amp;IFERROR(VLOOKUP(216+(INT((ROW()-5)/9)*9+4+COLUMN()-5)*8-(8-$A24),结果导入!$BN:$BU,8,0),"")=$A24&amp;":","",$A24&amp;":"&amp;VLOOKUP(216+(INT((ROW()-5)/9)*9+4+COLUMN()-5)*8-(8-$A24),结果导入!$BN:$BU,8,0))))),IF($U$3="第五场",IF(OR($H$35="",$H$35="请选择版本"),"",IF($H$35="打印版",IFERROR(VLOOKUP(216+(INT((ROW()-5)/9)*9+4+COLUMN()-5)*8-(8-$A24),结果导入!$CN:$CU,8,0),""),IF($H$35="导入版",IF($A24&amp;":"&amp;IFERROR(VLOOKUP(216+(INT((ROW()-5)/9)*9+4+COLUMN()-5)*8-(8-$A24),结果导入!$CN:$CU,8,0),"")=$A24&amp;":","",$A24&amp;":"&amp;VLOOKUP(216+(INT((ROW()-5)/9)*9+4+COLUMN()-5)*8-(8-$A24),结果导入!$CN:$CU,8,0))))),IF($U$3="第六场",IF(OR($H$35="",$H$35="请选择版本"),"",IF($H$35="打印版",IFERROR(VLOOKUP(216+(INT((ROW()-5)/9)*9+4+COLUMN()-5)*8-(8-$A24),结果导入!$DN:$DU,8,0),""),IF($H$35="导入版",IF($A24&amp;":"&amp;IFERROR(VLOOKUP(216+(INT((ROW()-5)/9)*9+4+COLUMN()-5)*8-(8-$A24),结果导入!$DN:$DU,8,0),"")=$A24&amp;":","",$A24&amp;":"&amp;VLOOKUP(216+(INT((ROW()-5)/9)*9+4+COLUMN()-5)*8-(8-$A24),结果导入!$DN:$DU,8,0))))),IF($U$3="第七场",IF(OR($H$35="",$H$35="请选择版本"),"",IF($H$35="打印版",IFERROR(VLOOKUP(216+(INT((ROW()-5)/9)*9+4+COLUMN()-5)*8-(8-$A24),结果导入!$EN:$EU,8,0),""),IF($H$35="导入版",IF($A24&amp;":"&amp;IFERROR(VLOOKUP(216+(INT((ROW()-5)/9)*9+4+COLUMN()-5)*8-(8-$A24),结果导入!$EN:$EU,8,0),"")=$A24&amp;":","",$A24&amp;":"&amp;VLOOKUP(216+(INT((ROW()-5)/9)*9+4+COLUMN()-5)*8-(8-$A24),结果导入!$EN:$EU,8,0))))),IF($U$3="第八场",IF(OR($H$35="",$H$35="请选择版本"),"",IF($H$35="打印版",IFERROR(VLOOKUP(216+(INT((ROW()-5)/9)*9+4+COLUMN()-5)*8-(8-$A24),结果导入!$FN:$FU,8,0),""),IF($H$35="导入版",IF($A24&amp;":"&amp;IFERROR(VLOOKUP(216+(INT((ROW()-5)/9)*9+4+COLUMN()-5)*8-(8-$A24),结果导入!$FN:$FU,8,0),"")=$A24&amp;":","",$A24&amp;":"&amp;VLOOKUP(216+(INT((ROW()-5)/9)*9+4+COLUMN()-5)*8-(8-$A24),结果导入!$FN:$FU,8,0))))),IF($U$3="第九场",IF(OR($H$35="",$H$35="请选择版本"),"",IF($H$35="打印版",IFERROR(VLOOKUP(216+(INT((ROW()-5)/9)*9+4+COLUMN()-5)*8-(8-$A24),结果导入!$GN:$GU,8,0),""),IF($H$35="导入版",IF($A24&amp;":"&amp;IFERROR(VLOOKUP(216+(INT((ROW()-5)/9)*9+4+COLUMN()-5)*8-(8-$A24),结果导入!$GN:$GU,8,0),"")=$A24&amp;":","",$A24&amp;":"&amp;VLOOKUP(216+(INT((ROW()-5)/9)*9+4+COLUMN()-5)*8-(8-$A24),结果导入!$GN:$GU,8,0)))))))))))))))</f>
        <v/>
      </c>
      <c r="I24" s="52" t="str">
        <f ca="1">IF($U$3="","",IF($U$3="第一场",IF(OR($H$35="",$H$35="请选择版本"),"",IF($H$35="打印版",IFERROR(VLOOKUP(216+(INT((ROW()-5)/9)*9+4+COLUMN()-5)*8-(8-$A24),选手操作!$Q:$R,2,0),""),IF($H$35="导入版",IF($A24&amp;":"&amp;IFERROR(VLOOKUP(216+(INT((ROW()-5)/9)*9+4+COLUMN()-5)*8-(8-$A24),选手操作!$Q:$R,2,0),"")=$A24&amp;":","",$A24&amp;":"&amp;VLOOKUP(216+(INT((ROW()-5)/9)*9+4+COLUMN()-5)*8-(8-$A24),选手操作!$Q:$R,2,0))))),IF($U$3="第二场",IF(OR($H$35="",$H$35="请选择版本"),"",IF($H$35="打印版",IFERROR(VLOOKUP(216+(INT((ROW()-5)/9)*9+4+COLUMN()-5)*8-(8-$A24),结果导入!$N:$U,8,0),""),IF($H$35="导入版",IF($A24&amp;":"&amp;IFERROR(VLOOKUP(216+(INT((ROW()-5)/9)*9+4+COLUMN()-5)*8-(8-$A24),结果导入!$N:$U,8,0),"")=$A24&amp;":","",$A24&amp;":"&amp;VLOOKUP(216+(INT((ROW()-5)/9)*9+4+COLUMN()-5)*8-(8-$A24),结果导入!$N:$U,8,0))))),IF($U$3="第三场",IF(OR($H$35="",$H$35="请选择版本"),"",IF($H$35="打印版",IFERROR(VLOOKUP(216+(INT((ROW()-5)/9)*9+4+COLUMN()-5)*8-(8-$A24),结果导入!$AN:$AU,8,0),""),IF($H$35="导入版",IF($A24&amp;":"&amp;IFERROR(VLOOKUP(216+(INT((ROW()-5)/9)*9+4+COLUMN()-5)*8-(8-$A24),结果导入!$AN:$AU,8,0),"")=$A24&amp;":","",$A24&amp;":"&amp;VLOOKUP(216+(INT((ROW()-5)/9)*9+4+COLUMN()-5)*8-(8-$A24),结果导入!$AN:$AU,8,0))))),IF($U$3="第四场",IF(OR($H$35="",$H$35="请选择版本"),"",IF($H$35="打印版",IFERROR(VLOOKUP(216+(INT((ROW()-5)/9)*9+4+COLUMN()-5)*8-(8-$A24),结果导入!$BN:$BU,8,0),""),IF($H$35="导入版",IF($A24&amp;":"&amp;IFERROR(VLOOKUP(216+(INT((ROW()-5)/9)*9+4+COLUMN()-5)*8-(8-$A24),结果导入!$BN:$BU,8,0),"")=$A24&amp;":","",$A24&amp;":"&amp;VLOOKUP(216+(INT((ROW()-5)/9)*9+4+COLUMN()-5)*8-(8-$A24),结果导入!$BN:$BU,8,0))))),IF($U$3="第五场",IF(OR($H$35="",$H$35="请选择版本"),"",IF($H$35="打印版",IFERROR(VLOOKUP(216+(INT((ROW()-5)/9)*9+4+COLUMN()-5)*8-(8-$A24),结果导入!$CN:$CU,8,0),""),IF($H$35="导入版",IF($A24&amp;":"&amp;IFERROR(VLOOKUP(216+(INT((ROW()-5)/9)*9+4+COLUMN()-5)*8-(8-$A24),结果导入!$CN:$CU,8,0),"")=$A24&amp;":","",$A24&amp;":"&amp;VLOOKUP(216+(INT((ROW()-5)/9)*9+4+COLUMN()-5)*8-(8-$A24),结果导入!$CN:$CU,8,0))))),IF($U$3="第六场",IF(OR($H$35="",$H$35="请选择版本"),"",IF($H$35="打印版",IFERROR(VLOOKUP(216+(INT((ROW()-5)/9)*9+4+COLUMN()-5)*8-(8-$A24),结果导入!$DN:$DU,8,0),""),IF($H$35="导入版",IF($A24&amp;":"&amp;IFERROR(VLOOKUP(216+(INT((ROW()-5)/9)*9+4+COLUMN()-5)*8-(8-$A24),结果导入!$DN:$DU,8,0),"")=$A24&amp;":","",$A24&amp;":"&amp;VLOOKUP(216+(INT((ROW()-5)/9)*9+4+COLUMN()-5)*8-(8-$A24),结果导入!$DN:$DU,8,0))))),IF($U$3="第七场",IF(OR($H$35="",$H$35="请选择版本"),"",IF($H$35="打印版",IFERROR(VLOOKUP(216+(INT((ROW()-5)/9)*9+4+COLUMN()-5)*8-(8-$A24),结果导入!$EN:$EU,8,0),""),IF($H$35="导入版",IF($A24&amp;":"&amp;IFERROR(VLOOKUP(216+(INT((ROW()-5)/9)*9+4+COLUMN()-5)*8-(8-$A24),结果导入!$EN:$EU,8,0),"")=$A24&amp;":","",$A24&amp;":"&amp;VLOOKUP(216+(INT((ROW()-5)/9)*9+4+COLUMN()-5)*8-(8-$A24),结果导入!$EN:$EU,8,0))))),IF($U$3="第八场",IF(OR($H$35="",$H$35="请选择版本"),"",IF($H$35="打印版",IFERROR(VLOOKUP(216+(INT((ROW()-5)/9)*9+4+COLUMN()-5)*8-(8-$A24),结果导入!$FN:$FU,8,0),""),IF($H$35="导入版",IF($A24&amp;":"&amp;IFERROR(VLOOKUP(216+(INT((ROW()-5)/9)*9+4+COLUMN()-5)*8-(8-$A24),结果导入!$FN:$FU,8,0),"")=$A24&amp;":","",$A24&amp;":"&amp;VLOOKUP(216+(INT((ROW()-5)/9)*9+4+COLUMN()-5)*8-(8-$A24),结果导入!$FN:$FU,8,0))))),IF($U$3="第九场",IF(OR($H$35="",$H$35="请选择版本"),"",IF($H$35="打印版",IFERROR(VLOOKUP(216+(INT((ROW()-5)/9)*9+4+COLUMN()-5)*8-(8-$A24),结果导入!$GN:$GU,8,0),""),IF($H$35="导入版",IF($A24&amp;":"&amp;IFERROR(VLOOKUP(216+(INT((ROW()-5)/9)*9+4+COLUMN()-5)*8-(8-$A24),结果导入!$GN:$GU,8,0),"")=$A24&amp;":","",$A24&amp;":"&amp;VLOOKUP(216+(INT((ROW()-5)/9)*9+4+COLUMN()-5)*8-(8-$A24),结果导入!$GN:$GU,8,0)))))))))))))))</f>
        <v/>
      </c>
      <c r="J24" s="52" t="str">
        <f ca="1">IF($U$3="","",IF($U$3="第一场",IF(OR($H$35="",$H$35="请选择版本"),"",IF($H$35="打印版",IFERROR(VLOOKUP(216+(INT((ROW()-5)/9)*9+4+COLUMN()-5)*8-(8-$A24),选手操作!$Q:$R,2,0),""),IF($H$35="导入版",IF($A24&amp;":"&amp;IFERROR(VLOOKUP(216+(INT((ROW()-5)/9)*9+4+COLUMN()-5)*8-(8-$A24),选手操作!$Q:$R,2,0),"")=$A24&amp;":","",$A24&amp;":"&amp;VLOOKUP(216+(INT((ROW()-5)/9)*9+4+COLUMN()-5)*8-(8-$A24),选手操作!$Q:$R,2,0))))),IF($U$3="第二场",IF(OR($H$35="",$H$35="请选择版本"),"",IF($H$35="打印版",IFERROR(VLOOKUP(216+(INT((ROW()-5)/9)*9+4+COLUMN()-5)*8-(8-$A24),结果导入!$N:$U,8,0),""),IF($H$35="导入版",IF($A24&amp;":"&amp;IFERROR(VLOOKUP(216+(INT((ROW()-5)/9)*9+4+COLUMN()-5)*8-(8-$A24),结果导入!$N:$U,8,0),"")=$A24&amp;":","",$A24&amp;":"&amp;VLOOKUP(216+(INT((ROW()-5)/9)*9+4+COLUMN()-5)*8-(8-$A24),结果导入!$N:$U,8,0))))),IF($U$3="第三场",IF(OR($H$35="",$H$35="请选择版本"),"",IF($H$35="打印版",IFERROR(VLOOKUP(216+(INT((ROW()-5)/9)*9+4+COLUMN()-5)*8-(8-$A24),结果导入!$AN:$AU,8,0),""),IF($H$35="导入版",IF($A24&amp;":"&amp;IFERROR(VLOOKUP(216+(INT((ROW()-5)/9)*9+4+COLUMN()-5)*8-(8-$A24),结果导入!$AN:$AU,8,0),"")=$A24&amp;":","",$A24&amp;":"&amp;VLOOKUP(216+(INT((ROW()-5)/9)*9+4+COLUMN()-5)*8-(8-$A24),结果导入!$AN:$AU,8,0))))),IF($U$3="第四场",IF(OR($H$35="",$H$35="请选择版本"),"",IF($H$35="打印版",IFERROR(VLOOKUP(216+(INT((ROW()-5)/9)*9+4+COLUMN()-5)*8-(8-$A24),结果导入!$BN:$BU,8,0),""),IF($H$35="导入版",IF($A24&amp;":"&amp;IFERROR(VLOOKUP(216+(INT((ROW()-5)/9)*9+4+COLUMN()-5)*8-(8-$A24),结果导入!$BN:$BU,8,0),"")=$A24&amp;":","",$A24&amp;":"&amp;VLOOKUP(216+(INT((ROW()-5)/9)*9+4+COLUMN()-5)*8-(8-$A24),结果导入!$BN:$BU,8,0))))),IF($U$3="第五场",IF(OR($H$35="",$H$35="请选择版本"),"",IF($H$35="打印版",IFERROR(VLOOKUP(216+(INT((ROW()-5)/9)*9+4+COLUMN()-5)*8-(8-$A24),结果导入!$CN:$CU,8,0),""),IF($H$35="导入版",IF($A24&amp;":"&amp;IFERROR(VLOOKUP(216+(INT((ROW()-5)/9)*9+4+COLUMN()-5)*8-(8-$A24),结果导入!$CN:$CU,8,0),"")=$A24&amp;":","",$A24&amp;":"&amp;VLOOKUP(216+(INT((ROW()-5)/9)*9+4+COLUMN()-5)*8-(8-$A24),结果导入!$CN:$CU,8,0))))),IF($U$3="第六场",IF(OR($H$35="",$H$35="请选择版本"),"",IF($H$35="打印版",IFERROR(VLOOKUP(216+(INT((ROW()-5)/9)*9+4+COLUMN()-5)*8-(8-$A24),结果导入!$DN:$DU,8,0),""),IF($H$35="导入版",IF($A24&amp;":"&amp;IFERROR(VLOOKUP(216+(INT((ROW()-5)/9)*9+4+COLUMN()-5)*8-(8-$A24),结果导入!$DN:$DU,8,0),"")=$A24&amp;":","",$A24&amp;":"&amp;VLOOKUP(216+(INT((ROW()-5)/9)*9+4+COLUMN()-5)*8-(8-$A24),结果导入!$DN:$DU,8,0))))),IF($U$3="第七场",IF(OR($H$35="",$H$35="请选择版本"),"",IF($H$35="打印版",IFERROR(VLOOKUP(216+(INT((ROW()-5)/9)*9+4+COLUMN()-5)*8-(8-$A24),结果导入!$EN:$EU,8,0),""),IF($H$35="导入版",IF($A24&amp;":"&amp;IFERROR(VLOOKUP(216+(INT((ROW()-5)/9)*9+4+COLUMN()-5)*8-(8-$A24),结果导入!$EN:$EU,8,0),"")=$A24&amp;":","",$A24&amp;":"&amp;VLOOKUP(216+(INT((ROW()-5)/9)*9+4+COLUMN()-5)*8-(8-$A24),结果导入!$EN:$EU,8,0))))),IF($U$3="第八场",IF(OR($H$35="",$H$35="请选择版本"),"",IF($H$35="打印版",IFERROR(VLOOKUP(216+(INT((ROW()-5)/9)*9+4+COLUMN()-5)*8-(8-$A24),结果导入!$FN:$FU,8,0),""),IF($H$35="导入版",IF($A24&amp;":"&amp;IFERROR(VLOOKUP(216+(INT((ROW()-5)/9)*9+4+COLUMN()-5)*8-(8-$A24),结果导入!$FN:$FU,8,0),"")=$A24&amp;":","",$A24&amp;":"&amp;VLOOKUP(216+(INT((ROW()-5)/9)*9+4+COLUMN()-5)*8-(8-$A24),结果导入!$FN:$FU,8,0))))),IF($U$3="第九场",IF(OR($H$35="",$H$35="请选择版本"),"",IF($H$35="打印版",IFERROR(VLOOKUP(216+(INT((ROW()-5)/9)*9+4+COLUMN()-5)*8-(8-$A24),结果导入!$GN:$GU,8,0),""),IF($H$35="导入版",IF($A24&amp;":"&amp;IFERROR(VLOOKUP(216+(INT((ROW()-5)/9)*9+4+COLUMN()-5)*8-(8-$A24),结果导入!$GN:$GU,8,0),"")=$A24&amp;":","",$A24&amp;":"&amp;VLOOKUP(216+(INT((ROW()-5)/9)*9+4+COLUMN()-5)*8-(8-$A24),结果导入!$GN:$GU,8,0)))))))))))))))</f>
        <v/>
      </c>
      <c r="K24" s="47">
        <v>1</v>
      </c>
      <c r="L24" s="47">
        <f t="shared" ref="L24:V24" si="20">IF(A24="","",A24)</f>
        <v>1</v>
      </c>
      <c r="M24" s="51" t="str">
        <f ca="1" t="shared" si="20"/>
        <v/>
      </c>
      <c r="N24" s="52" t="str">
        <f ca="1" t="shared" si="20"/>
        <v/>
      </c>
      <c r="O24" s="52" t="str">
        <f ca="1" t="shared" si="20"/>
        <v/>
      </c>
      <c r="P24" s="52" t="str">
        <f ca="1" t="shared" si="20"/>
        <v/>
      </c>
      <c r="Q24" s="52" t="str">
        <f ca="1" t="shared" si="20"/>
        <v/>
      </c>
      <c r="R24" s="52" t="str">
        <f ca="1" t="shared" si="20"/>
        <v/>
      </c>
      <c r="S24" s="52" t="str">
        <f ca="1" t="shared" si="20"/>
        <v/>
      </c>
      <c r="T24" s="52" t="str">
        <f ca="1" t="shared" si="20"/>
        <v/>
      </c>
      <c r="U24" s="52" t="str">
        <f ca="1" t="shared" si="20"/>
        <v/>
      </c>
      <c r="V24" s="47">
        <f t="shared" si="20"/>
        <v>1</v>
      </c>
    </row>
    <row r="25" s="40" customFormat="1" ht="15" spans="1:22">
      <c r="A25" s="50">
        <v>2</v>
      </c>
      <c r="B25" s="51" t="str">
        <f ca="1">IF($U$3="","",IF($U$3="第一场",IF(OR($H$35="",$H$35="请选择版本"),"",IF($H$35="打印版",IFERROR(VLOOKUP(216+(INT((ROW()-5)/9)*9+4+COLUMN()-5)*8-(8-$A25),选手操作!$Q:$R,2,0),""),IF($H$35="导入版",IF($A25&amp;":"&amp;IFERROR(VLOOKUP(216+(INT((ROW()-5)/9)*9+4+COLUMN()-5)*8-(8-$A25),选手操作!$Q:$R,2,0),"")=$A25&amp;":","",$A25&amp;":"&amp;VLOOKUP(216+(INT((ROW()-5)/9)*9+4+COLUMN()-5)*8-(8-$A25),选手操作!$Q:$R,2,0))))),IF($U$3="第二场",IF(OR($H$35="",$H$35="请选择版本"),"",IF($H$35="打印版",IFERROR(VLOOKUP(216+(INT((ROW()-5)/9)*9+4+COLUMN()-5)*8-(8-$A25),结果导入!$N:$U,8,0),""),IF($H$35="导入版",IF($A25&amp;":"&amp;IFERROR(VLOOKUP(216+(INT((ROW()-5)/9)*9+4+COLUMN()-5)*8-(8-$A25),结果导入!$N:$U,8,0),"")=$A25&amp;":","",$A25&amp;":"&amp;VLOOKUP(216+(INT((ROW()-5)/9)*9+4+COLUMN()-5)*8-(8-$A25),结果导入!$N:$U,8,0))))),IF($U$3="第三场",IF(OR($H$35="",$H$35="请选择版本"),"",IF($H$35="打印版",IFERROR(VLOOKUP(216+(INT((ROW()-5)/9)*9+4+COLUMN()-5)*8-(8-$A25),结果导入!$AN:$AU,8,0),""),IF($H$35="导入版",IF($A25&amp;":"&amp;IFERROR(VLOOKUP(216+(INT((ROW()-5)/9)*9+4+COLUMN()-5)*8-(8-$A25),结果导入!$AN:$AU,8,0),"")=$A25&amp;":","",$A25&amp;":"&amp;VLOOKUP(216+(INT((ROW()-5)/9)*9+4+COLUMN()-5)*8-(8-$A25),结果导入!$AN:$AU,8,0))))),IF($U$3="第四场",IF(OR($H$35="",$H$35="请选择版本"),"",IF($H$35="打印版",IFERROR(VLOOKUP(216+(INT((ROW()-5)/9)*9+4+COLUMN()-5)*8-(8-$A25),结果导入!$BN:$BU,8,0),""),IF($H$35="导入版",IF($A25&amp;":"&amp;IFERROR(VLOOKUP(216+(INT((ROW()-5)/9)*9+4+COLUMN()-5)*8-(8-$A25),结果导入!$BN:$BU,8,0),"")=$A25&amp;":","",$A25&amp;":"&amp;VLOOKUP(216+(INT((ROW()-5)/9)*9+4+COLUMN()-5)*8-(8-$A25),结果导入!$BN:$BU,8,0))))),IF($U$3="第五场",IF(OR($H$35="",$H$35="请选择版本"),"",IF($H$35="打印版",IFERROR(VLOOKUP(216+(INT((ROW()-5)/9)*9+4+COLUMN()-5)*8-(8-$A25),结果导入!$CN:$CU,8,0),""),IF($H$35="导入版",IF($A25&amp;":"&amp;IFERROR(VLOOKUP(216+(INT((ROW()-5)/9)*9+4+COLUMN()-5)*8-(8-$A25),结果导入!$CN:$CU,8,0),"")=$A25&amp;":","",$A25&amp;":"&amp;VLOOKUP(216+(INT((ROW()-5)/9)*9+4+COLUMN()-5)*8-(8-$A25),结果导入!$CN:$CU,8,0))))),IF($U$3="第六场",IF(OR($H$35="",$H$35="请选择版本"),"",IF($H$35="打印版",IFERROR(VLOOKUP(216+(INT((ROW()-5)/9)*9+4+COLUMN()-5)*8-(8-$A25),结果导入!$DN:$DU,8,0),""),IF($H$35="导入版",IF($A25&amp;":"&amp;IFERROR(VLOOKUP(216+(INT((ROW()-5)/9)*9+4+COLUMN()-5)*8-(8-$A25),结果导入!$DN:$DU,8,0),"")=$A25&amp;":","",$A25&amp;":"&amp;VLOOKUP(216+(INT((ROW()-5)/9)*9+4+COLUMN()-5)*8-(8-$A25),结果导入!$DN:$DU,8,0))))),IF($U$3="第七场",IF(OR($H$35="",$H$35="请选择版本"),"",IF($H$35="打印版",IFERROR(VLOOKUP(216+(INT((ROW()-5)/9)*9+4+COLUMN()-5)*8-(8-$A25),结果导入!$EN:$EU,8,0),""),IF($H$35="导入版",IF($A25&amp;":"&amp;IFERROR(VLOOKUP(216+(INT((ROW()-5)/9)*9+4+COLUMN()-5)*8-(8-$A25),结果导入!$EN:$EU,8,0),"")=$A25&amp;":","",$A25&amp;":"&amp;VLOOKUP(216+(INT((ROW()-5)/9)*9+4+COLUMN()-5)*8-(8-$A25),结果导入!$EN:$EU,8,0))))),IF($U$3="第八场",IF(OR($H$35="",$H$35="请选择版本"),"",IF($H$35="打印版",IFERROR(VLOOKUP(216+(INT((ROW()-5)/9)*9+4+COLUMN()-5)*8-(8-$A25),结果导入!$FN:$FU,8,0),""),IF($H$35="导入版",IF($A25&amp;":"&amp;IFERROR(VLOOKUP(216+(INT((ROW()-5)/9)*9+4+COLUMN()-5)*8-(8-$A25),结果导入!$FN:$FU,8,0),"")=$A25&amp;":","",$A25&amp;":"&amp;VLOOKUP(216+(INT((ROW()-5)/9)*9+4+COLUMN()-5)*8-(8-$A25),结果导入!$FN:$FU,8,0))))),IF($U$3="第九场",IF(OR($H$35="",$H$35="请选择版本"),"",IF($H$35="打印版",IFERROR(VLOOKUP(216+(INT((ROW()-5)/9)*9+4+COLUMN()-5)*8-(8-$A25),结果导入!$GN:$GU,8,0),""),IF($H$35="导入版",IF($A25&amp;":"&amp;IFERROR(VLOOKUP(216+(INT((ROW()-5)/9)*9+4+COLUMN()-5)*8-(8-$A25),结果导入!$GN:$GU,8,0),"")=$A25&amp;":","",$A25&amp;":"&amp;VLOOKUP(216+(INT((ROW()-5)/9)*9+4+COLUMN()-5)*8-(8-$A25),结果导入!$GN:$GU,8,0)))))))))))))))</f>
        <v/>
      </c>
      <c r="C25" s="52" t="str">
        <f ca="1">IF($U$3="","",IF($U$3="第一场",IF(OR($H$35="",$H$35="请选择版本"),"",IF($H$35="打印版",IFERROR(VLOOKUP(216+(INT((ROW()-5)/9)*9+4+COLUMN()-5)*8-(8-$A25),选手操作!$Q:$R,2,0),""),IF($H$35="导入版",IF($A25&amp;":"&amp;IFERROR(VLOOKUP(216+(INT((ROW()-5)/9)*9+4+COLUMN()-5)*8-(8-$A25),选手操作!$Q:$R,2,0),"")=$A25&amp;":","",$A25&amp;":"&amp;VLOOKUP(216+(INT((ROW()-5)/9)*9+4+COLUMN()-5)*8-(8-$A25),选手操作!$Q:$R,2,0))))),IF($U$3="第二场",IF(OR($H$35="",$H$35="请选择版本"),"",IF($H$35="打印版",IFERROR(VLOOKUP(216+(INT((ROW()-5)/9)*9+4+COLUMN()-5)*8-(8-$A25),结果导入!$N:$U,8,0),""),IF($H$35="导入版",IF($A25&amp;":"&amp;IFERROR(VLOOKUP(216+(INT((ROW()-5)/9)*9+4+COLUMN()-5)*8-(8-$A25),结果导入!$N:$U,8,0),"")=$A25&amp;":","",$A25&amp;":"&amp;VLOOKUP(216+(INT((ROW()-5)/9)*9+4+COLUMN()-5)*8-(8-$A25),结果导入!$N:$U,8,0))))),IF($U$3="第三场",IF(OR($H$35="",$H$35="请选择版本"),"",IF($H$35="打印版",IFERROR(VLOOKUP(216+(INT((ROW()-5)/9)*9+4+COLUMN()-5)*8-(8-$A25),结果导入!$AN:$AU,8,0),""),IF($H$35="导入版",IF($A25&amp;":"&amp;IFERROR(VLOOKUP(216+(INT((ROW()-5)/9)*9+4+COLUMN()-5)*8-(8-$A25),结果导入!$AN:$AU,8,0),"")=$A25&amp;":","",$A25&amp;":"&amp;VLOOKUP(216+(INT((ROW()-5)/9)*9+4+COLUMN()-5)*8-(8-$A25),结果导入!$AN:$AU,8,0))))),IF($U$3="第四场",IF(OR($H$35="",$H$35="请选择版本"),"",IF($H$35="打印版",IFERROR(VLOOKUP(216+(INT((ROW()-5)/9)*9+4+COLUMN()-5)*8-(8-$A25),结果导入!$BN:$BU,8,0),""),IF($H$35="导入版",IF($A25&amp;":"&amp;IFERROR(VLOOKUP(216+(INT((ROW()-5)/9)*9+4+COLUMN()-5)*8-(8-$A25),结果导入!$BN:$BU,8,0),"")=$A25&amp;":","",$A25&amp;":"&amp;VLOOKUP(216+(INT((ROW()-5)/9)*9+4+COLUMN()-5)*8-(8-$A25),结果导入!$BN:$BU,8,0))))),IF($U$3="第五场",IF(OR($H$35="",$H$35="请选择版本"),"",IF($H$35="打印版",IFERROR(VLOOKUP(216+(INT((ROW()-5)/9)*9+4+COLUMN()-5)*8-(8-$A25),结果导入!$CN:$CU,8,0),""),IF($H$35="导入版",IF($A25&amp;":"&amp;IFERROR(VLOOKUP(216+(INT((ROW()-5)/9)*9+4+COLUMN()-5)*8-(8-$A25),结果导入!$CN:$CU,8,0),"")=$A25&amp;":","",$A25&amp;":"&amp;VLOOKUP(216+(INT((ROW()-5)/9)*9+4+COLUMN()-5)*8-(8-$A25),结果导入!$CN:$CU,8,0))))),IF($U$3="第六场",IF(OR($H$35="",$H$35="请选择版本"),"",IF($H$35="打印版",IFERROR(VLOOKUP(216+(INT((ROW()-5)/9)*9+4+COLUMN()-5)*8-(8-$A25),结果导入!$DN:$DU,8,0),""),IF($H$35="导入版",IF($A25&amp;":"&amp;IFERROR(VLOOKUP(216+(INT((ROW()-5)/9)*9+4+COLUMN()-5)*8-(8-$A25),结果导入!$DN:$DU,8,0),"")=$A25&amp;":","",$A25&amp;":"&amp;VLOOKUP(216+(INT((ROW()-5)/9)*9+4+COLUMN()-5)*8-(8-$A25),结果导入!$DN:$DU,8,0))))),IF($U$3="第七场",IF(OR($H$35="",$H$35="请选择版本"),"",IF($H$35="打印版",IFERROR(VLOOKUP(216+(INT((ROW()-5)/9)*9+4+COLUMN()-5)*8-(8-$A25),结果导入!$EN:$EU,8,0),""),IF($H$35="导入版",IF($A25&amp;":"&amp;IFERROR(VLOOKUP(216+(INT((ROW()-5)/9)*9+4+COLUMN()-5)*8-(8-$A25),结果导入!$EN:$EU,8,0),"")=$A25&amp;":","",$A25&amp;":"&amp;VLOOKUP(216+(INT((ROW()-5)/9)*9+4+COLUMN()-5)*8-(8-$A25),结果导入!$EN:$EU,8,0))))),IF($U$3="第八场",IF(OR($H$35="",$H$35="请选择版本"),"",IF($H$35="打印版",IFERROR(VLOOKUP(216+(INT((ROW()-5)/9)*9+4+COLUMN()-5)*8-(8-$A25),结果导入!$FN:$FU,8,0),""),IF($H$35="导入版",IF($A25&amp;":"&amp;IFERROR(VLOOKUP(216+(INT((ROW()-5)/9)*9+4+COLUMN()-5)*8-(8-$A25),结果导入!$FN:$FU,8,0),"")=$A25&amp;":","",$A25&amp;":"&amp;VLOOKUP(216+(INT((ROW()-5)/9)*9+4+COLUMN()-5)*8-(8-$A25),结果导入!$FN:$FU,8,0))))),IF($U$3="第九场",IF(OR($H$35="",$H$35="请选择版本"),"",IF($H$35="打印版",IFERROR(VLOOKUP(216+(INT((ROW()-5)/9)*9+4+COLUMN()-5)*8-(8-$A25),结果导入!$GN:$GU,8,0),""),IF($H$35="导入版",IF($A25&amp;":"&amp;IFERROR(VLOOKUP(216+(INT((ROW()-5)/9)*9+4+COLUMN()-5)*8-(8-$A25),结果导入!$GN:$GU,8,0),"")=$A25&amp;":","",$A25&amp;":"&amp;VLOOKUP(216+(INT((ROW()-5)/9)*9+4+COLUMN()-5)*8-(8-$A25),结果导入!$GN:$GU,8,0)))))))))))))))</f>
        <v/>
      </c>
      <c r="D25" s="52" t="str">
        <f ca="1">IF($U$3="","",IF($U$3="第一场",IF(OR($H$35="",$H$35="请选择版本"),"",IF($H$35="打印版",IFERROR(VLOOKUP(216+(INT((ROW()-5)/9)*9+4+COLUMN()-5)*8-(8-$A25),选手操作!$Q:$R,2,0),""),IF($H$35="导入版",IF($A25&amp;":"&amp;IFERROR(VLOOKUP(216+(INT((ROW()-5)/9)*9+4+COLUMN()-5)*8-(8-$A25),选手操作!$Q:$R,2,0),"")=$A25&amp;":","",$A25&amp;":"&amp;VLOOKUP(216+(INT((ROW()-5)/9)*9+4+COLUMN()-5)*8-(8-$A25),选手操作!$Q:$R,2,0))))),IF($U$3="第二场",IF(OR($H$35="",$H$35="请选择版本"),"",IF($H$35="打印版",IFERROR(VLOOKUP(216+(INT((ROW()-5)/9)*9+4+COLUMN()-5)*8-(8-$A25),结果导入!$N:$U,8,0),""),IF($H$35="导入版",IF($A25&amp;":"&amp;IFERROR(VLOOKUP(216+(INT((ROW()-5)/9)*9+4+COLUMN()-5)*8-(8-$A25),结果导入!$N:$U,8,0),"")=$A25&amp;":","",$A25&amp;":"&amp;VLOOKUP(216+(INT((ROW()-5)/9)*9+4+COLUMN()-5)*8-(8-$A25),结果导入!$N:$U,8,0))))),IF($U$3="第三场",IF(OR($H$35="",$H$35="请选择版本"),"",IF($H$35="打印版",IFERROR(VLOOKUP(216+(INT((ROW()-5)/9)*9+4+COLUMN()-5)*8-(8-$A25),结果导入!$AN:$AU,8,0),""),IF($H$35="导入版",IF($A25&amp;":"&amp;IFERROR(VLOOKUP(216+(INT((ROW()-5)/9)*9+4+COLUMN()-5)*8-(8-$A25),结果导入!$AN:$AU,8,0),"")=$A25&amp;":","",$A25&amp;":"&amp;VLOOKUP(216+(INT((ROW()-5)/9)*9+4+COLUMN()-5)*8-(8-$A25),结果导入!$AN:$AU,8,0))))),IF($U$3="第四场",IF(OR($H$35="",$H$35="请选择版本"),"",IF($H$35="打印版",IFERROR(VLOOKUP(216+(INT((ROW()-5)/9)*9+4+COLUMN()-5)*8-(8-$A25),结果导入!$BN:$BU,8,0),""),IF($H$35="导入版",IF($A25&amp;":"&amp;IFERROR(VLOOKUP(216+(INT((ROW()-5)/9)*9+4+COLUMN()-5)*8-(8-$A25),结果导入!$BN:$BU,8,0),"")=$A25&amp;":","",$A25&amp;":"&amp;VLOOKUP(216+(INT((ROW()-5)/9)*9+4+COLUMN()-5)*8-(8-$A25),结果导入!$BN:$BU,8,0))))),IF($U$3="第五场",IF(OR($H$35="",$H$35="请选择版本"),"",IF($H$35="打印版",IFERROR(VLOOKUP(216+(INT((ROW()-5)/9)*9+4+COLUMN()-5)*8-(8-$A25),结果导入!$CN:$CU,8,0),""),IF($H$35="导入版",IF($A25&amp;":"&amp;IFERROR(VLOOKUP(216+(INT((ROW()-5)/9)*9+4+COLUMN()-5)*8-(8-$A25),结果导入!$CN:$CU,8,0),"")=$A25&amp;":","",$A25&amp;":"&amp;VLOOKUP(216+(INT((ROW()-5)/9)*9+4+COLUMN()-5)*8-(8-$A25),结果导入!$CN:$CU,8,0))))),IF($U$3="第六场",IF(OR($H$35="",$H$35="请选择版本"),"",IF($H$35="打印版",IFERROR(VLOOKUP(216+(INT((ROW()-5)/9)*9+4+COLUMN()-5)*8-(8-$A25),结果导入!$DN:$DU,8,0),""),IF($H$35="导入版",IF($A25&amp;":"&amp;IFERROR(VLOOKUP(216+(INT((ROW()-5)/9)*9+4+COLUMN()-5)*8-(8-$A25),结果导入!$DN:$DU,8,0),"")=$A25&amp;":","",$A25&amp;":"&amp;VLOOKUP(216+(INT((ROW()-5)/9)*9+4+COLUMN()-5)*8-(8-$A25),结果导入!$DN:$DU,8,0))))),IF($U$3="第七场",IF(OR($H$35="",$H$35="请选择版本"),"",IF($H$35="打印版",IFERROR(VLOOKUP(216+(INT((ROW()-5)/9)*9+4+COLUMN()-5)*8-(8-$A25),结果导入!$EN:$EU,8,0),""),IF($H$35="导入版",IF($A25&amp;":"&amp;IFERROR(VLOOKUP(216+(INT((ROW()-5)/9)*9+4+COLUMN()-5)*8-(8-$A25),结果导入!$EN:$EU,8,0),"")=$A25&amp;":","",$A25&amp;":"&amp;VLOOKUP(216+(INT((ROW()-5)/9)*9+4+COLUMN()-5)*8-(8-$A25),结果导入!$EN:$EU,8,0))))),IF($U$3="第八场",IF(OR($H$35="",$H$35="请选择版本"),"",IF($H$35="打印版",IFERROR(VLOOKUP(216+(INT((ROW()-5)/9)*9+4+COLUMN()-5)*8-(8-$A25),结果导入!$FN:$FU,8,0),""),IF($H$35="导入版",IF($A25&amp;":"&amp;IFERROR(VLOOKUP(216+(INT((ROW()-5)/9)*9+4+COLUMN()-5)*8-(8-$A25),结果导入!$FN:$FU,8,0),"")=$A25&amp;":","",$A25&amp;":"&amp;VLOOKUP(216+(INT((ROW()-5)/9)*9+4+COLUMN()-5)*8-(8-$A25),结果导入!$FN:$FU,8,0))))),IF($U$3="第九场",IF(OR($H$35="",$H$35="请选择版本"),"",IF($H$35="打印版",IFERROR(VLOOKUP(216+(INT((ROW()-5)/9)*9+4+COLUMN()-5)*8-(8-$A25),结果导入!$GN:$GU,8,0),""),IF($H$35="导入版",IF($A25&amp;":"&amp;IFERROR(VLOOKUP(216+(INT((ROW()-5)/9)*9+4+COLUMN()-5)*8-(8-$A25),结果导入!$GN:$GU,8,0),"")=$A25&amp;":","",$A25&amp;":"&amp;VLOOKUP(216+(INT((ROW()-5)/9)*9+4+COLUMN()-5)*8-(8-$A25),结果导入!$GN:$GU,8,0)))))))))))))))</f>
        <v/>
      </c>
      <c r="E25" s="52" t="str">
        <f ca="1">IF($U$3="","",IF($U$3="第一场",IF(OR($H$35="",$H$35="请选择版本"),"",IF($H$35="打印版",IFERROR(VLOOKUP(216+(INT((ROW()-5)/9)*9+4+COLUMN()-5)*8-(8-$A25),选手操作!$Q:$R,2,0),""),IF($H$35="导入版",IF($A25&amp;":"&amp;IFERROR(VLOOKUP(216+(INT((ROW()-5)/9)*9+4+COLUMN()-5)*8-(8-$A25),选手操作!$Q:$R,2,0),"")=$A25&amp;":","",$A25&amp;":"&amp;VLOOKUP(216+(INT((ROW()-5)/9)*9+4+COLUMN()-5)*8-(8-$A25),选手操作!$Q:$R,2,0))))),IF($U$3="第二场",IF(OR($H$35="",$H$35="请选择版本"),"",IF($H$35="打印版",IFERROR(VLOOKUP(216+(INT((ROW()-5)/9)*9+4+COLUMN()-5)*8-(8-$A25),结果导入!$N:$U,8,0),""),IF($H$35="导入版",IF($A25&amp;":"&amp;IFERROR(VLOOKUP(216+(INT((ROW()-5)/9)*9+4+COLUMN()-5)*8-(8-$A25),结果导入!$N:$U,8,0),"")=$A25&amp;":","",$A25&amp;":"&amp;VLOOKUP(216+(INT((ROW()-5)/9)*9+4+COLUMN()-5)*8-(8-$A25),结果导入!$N:$U,8,0))))),IF($U$3="第三场",IF(OR($H$35="",$H$35="请选择版本"),"",IF($H$35="打印版",IFERROR(VLOOKUP(216+(INT((ROW()-5)/9)*9+4+COLUMN()-5)*8-(8-$A25),结果导入!$AN:$AU,8,0),""),IF($H$35="导入版",IF($A25&amp;":"&amp;IFERROR(VLOOKUP(216+(INT((ROW()-5)/9)*9+4+COLUMN()-5)*8-(8-$A25),结果导入!$AN:$AU,8,0),"")=$A25&amp;":","",$A25&amp;":"&amp;VLOOKUP(216+(INT((ROW()-5)/9)*9+4+COLUMN()-5)*8-(8-$A25),结果导入!$AN:$AU,8,0))))),IF($U$3="第四场",IF(OR($H$35="",$H$35="请选择版本"),"",IF($H$35="打印版",IFERROR(VLOOKUP(216+(INT((ROW()-5)/9)*9+4+COLUMN()-5)*8-(8-$A25),结果导入!$BN:$BU,8,0),""),IF($H$35="导入版",IF($A25&amp;":"&amp;IFERROR(VLOOKUP(216+(INT((ROW()-5)/9)*9+4+COLUMN()-5)*8-(8-$A25),结果导入!$BN:$BU,8,0),"")=$A25&amp;":","",$A25&amp;":"&amp;VLOOKUP(216+(INT((ROW()-5)/9)*9+4+COLUMN()-5)*8-(8-$A25),结果导入!$BN:$BU,8,0))))),IF($U$3="第五场",IF(OR($H$35="",$H$35="请选择版本"),"",IF($H$35="打印版",IFERROR(VLOOKUP(216+(INT((ROW()-5)/9)*9+4+COLUMN()-5)*8-(8-$A25),结果导入!$CN:$CU,8,0),""),IF($H$35="导入版",IF($A25&amp;":"&amp;IFERROR(VLOOKUP(216+(INT((ROW()-5)/9)*9+4+COLUMN()-5)*8-(8-$A25),结果导入!$CN:$CU,8,0),"")=$A25&amp;":","",$A25&amp;":"&amp;VLOOKUP(216+(INT((ROW()-5)/9)*9+4+COLUMN()-5)*8-(8-$A25),结果导入!$CN:$CU,8,0))))),IF($U$3="第六场",IF(OR($H$35="",$H$35="请选择版本"),"",IF($H$35="打印版",IFERROR(VLOOKUP(216+(INT((ROW()-5)/9)*9+4+COLUMN()-5)*8-(8-$A25),结果导入!$DN:$DU,8,0),""),IF($H$35="导入版",IF($A25&amp;":"&amp;IFERROR(VLOOKUP(216+(INT((ROW()-5)/9)*9+4+COLUMN()-5)*8-(8-$A25),结果导入!$DN:$DU,8,0),"")=$A25&amp;":","",$A25&amp;":"&amp;VLOOKUP(216+(INT((ROW()-5)/9)*9+4+COLUMN()-5)*8-(8-$A25),结果导入!$DN:$DU,8,0))))),IF($U$3="第七场",IF(OR($H$35="",$H$35="请选择版本"),"",IF($H$35="打印版",IFERROR(VLOOKUP(216+(INT((ROW()-5)/9)*9+4+COLUMN()-5)*8-(8-$A25),结果导入!$EN:$EU,8,0),""),IF($H$35="导入版",IF($A25&amp;":"&amp;IFERROR(VLOOKUP(216+(INT((ROW()-5)/9)*9+4+COLUMN()-5)*8-(8-$A25),结果导入!$EN:$EU,8,0),"")=$A25&amp;":","",$A25&amp;":"&amp;VLOOKUP(216+(INT((ROW()-5)/9)*9+4+COLUMN()-5)*8-(8-$A25),结果导入!$EN:$EU,8,0))))),IF($U$3="第八场",IF(OR($H$35="",$H$35="请选择版本"),"",IF($H$35="打印版",IFERROR(VLOOKUP(216+(INT((ROW()-5)/9)*9+4+COLUMN()-5)*8-(8-$A25),结果导入!$FN:$FU,8,0),""),IF($H$35="导入版",IF($A25&amp;":"&amp;IFERROR(VLOOKUP(216+(INT((ROW()-5)/9)*9+4+COLUMN()-5)*8-(8-$A25),结果导入!$FN:$FU,8,0),"")=$A25&amp;":","",$A25&amp;":"&amp;VLOOKUP(216+(INT((ROW()-5)/9)*9+4+COLUMN()-5)*8-(8-$A25),结果导入!$FN:$FU,8,0))))),IF($U$3="第九场",IF(OR($H$35="",$H$35="请选择版本"),"",IF($H$35="打印版",IFERROR(VLOOKUP(216+(INT((ROW()-5)/9)*9+4+COLUMN()-5)*8-(8-$A25),结果导入!$GN:$GU,8,0),""),IF($H$35="导入版",IF($A25&amp;":"&amp;IFERROR(VLOOKUP(216+(INT((ROW()-5)/9)*9+4+COLUMN()-5)*8-(8-$A25),结果导入!$GN:$GU,8,0),"")=$A25&amp;":","",$A25&amp;":"&amp;VLOOKUP(216+(INT((ROW()-5)/9)*9+4+COLUMN()-5)*8-(8-$A25),结果导入!$GN:$GU,8,0)))))))))))))))</f>
        <v/>
      </c>
      <c r="F25" s="52" t="str">
        <f ca="1">IF($U$3="","",IF($U$3="第一场",IF(OR($H$35="",$H$35="请选择版本"),"",IF($H$35="打印版",IFERROR(VLOOKUP(216+(INT((ROW()-5)/9)*9+4+COLUMN()-5)*8-(8-$A25),选手操作!$Q:$R,2,0),""),IF($H$35="导入版",IF($A25&amp;":"&amp;IFERROR(VLOOKUP(216+(INT((ROW()-5)/9)*9+4+COLUMN()-5)*8-(8-$A25),选手操作!$Q:$R,2,0),"")=$A25&amp;":","",$A25&amp;":"&amp;VLOOKUP(216+(INT((ROW()-5)/9)*9+4+COLUMN()-5)*8-(8-$A25),选手操作!$Q:$R,2,0))))),IF($U$3="第二场",IF(OR($H$35="",$H$35="请选择版本"),"",IF($H$35="打印版",IFERROR(VLOOKUP(216+(INT((ROW()-5)/9)*9+4+COLUMN()-5)*8-(8-$A25),结果导入!$N:$U,8,0),""),IF($H$35="导入版",IF($A25&amp;":"&amp;IFERROR(VLOOKUP(216+(INT((ROW()-5)/9)*9+4+COLUMN()-5)*8-(8-$A25),结果导入!$N:$U,8,0),"")=$A25&amp;":","",$A25&amp;":"&amp;VLOOKUP(216+(INT((ROW()-5)/9)*9+4+COLUMN()-5)*8-(8-$A25),结果导入!$N:$U,8,0))))),IF($U$3="第三场",IF(OR($H$35="",$H$35="请选择版本"),"",IF($H$35="打印版",IFERROR(VLOOKUP(216+(INT((ROW()-5)/9)*9+4+COLUMN()-5)*8-(8-$A25),结果导入!$AN:$AU,8,0),""),IF($H$35="导入版",IF($A25&amp;":"&amp;IFERROR(VLOOKUP(216+(INT((ROW()-5)/9)*9+4+COLUMN()-5)*8-(8-$A25),结果导入!$AN:$AU,8,0),"")=$A25&amp;":","",$A25&amp;":"&amp;VLOOKUP(216+(INT((ROW()-5)/9)*9+4+COLUMN()-5)*8-(8-$A25),结果导入!$AN:$AU,8,0))))),IF($U$3="第四场",IF(OR($H$35="",$H$35="请选择版本"),"",IF($H$35="打印版",IFERROR(VLOOKUP(216+(INT((ROW()-5)/9)*9+4+COLUMN()-5)*8-(8-$A25),结果导入!$BN:$BU,8,0),""),IF($H$35="导入版",IF($A25&amp;":"&amp;IFERROR(VLOOKUP(216+(INT((ROW()-5)/9)*9+4+COLUMN()-5)*8-(8-$A25),结果导入!$BN:$BU,8,0),"")=$A25&amp;":","",$A25&amp;":"&amp;VLOOKUP(216+(INT((ROW()-5)/9)*9+4+COLUMN()-5)*8-(8-$A25),结果导入!$BN:$BU,8,0))))),IF($U$3="第五场",IF(OR($H$35="",$H$35="请选择版本"),"",IF($H$35="打印版",IFERROR(VLOOKUP(216+(INT((ROW()-5)/9)*9+4+COLUMN()-5)*8-(8-$A25),结果导入!$CN:$CU,8,0),""),IF($H$35="导入版",IF($A25&amp;":"&amp;IFERROR(VLOOKUP(216+(INT((ROW()-5)/9)*9+4+COLUMN()-5)*8-(8-$A25),结果导入!$CN:$CU,8,0),"")=$A25&amp;":","",$A25&amp;":"&amp;VLOOKUP(216+(INT((ROW()-5)/9)*9+4+COLUMN()-5)*8-(8-$A25),结果导入!$CN:$CU,8,0))))),IF($U$3="第六场",IF(OR($H$35="",$H$35="请选择版本"),"",IF($H$35="打印版",IFERROR(VLOOKUP(216+(INT((ROW()-5)/9)*9+4+COLUMN()-5)*8-(8-$A25),结果导入!$DN:$DU,8,0),""),IF($H$35="导入版",IF($A25&amp;":"&amp;IFERROR(VLOOKUP(216+(INT((ROW()-5)/9)*9+4+COLUMN()-5)*8-(8-$A25),结果导入!$DN:$DU,8,0),"")=$A25&amp;":","",$A25&amp;":"&amp;VLOOKUP(216+(INT((ROW()-5)/9)*9+4+COLUMN()-5)*8-(8-$A25),结果导入!$DN:$DU,8,0))))),IF($U$3="第七场",IF(OR($H$35="",$H$35="请选择版本"),"",IF($H$35="打印版",IFERROR(VLOOKUP(216+(INT((ROW()-5)/9)*9+4+COLUMN()-5)*8-(8-$A25),结果导入!$EN:$EU,8,0),""),IF($H$35="导入版",IF($A25&amp;":"&amp;IFERROR(VLOOKUP(216+(INT((ROW()-5)/9)*9+4+COLUMN()-5)*8-(8-$A25),结果导入!$EN:$EU,8,0),"")=$A25&amp;":","",$A25&amp;":"&amp;VLOOKUP(216+(INT((ROW()-5)/9)*9+4+COLUMN()-5)*8-(8-$A25),结果导入!$EN:$EU,8,0))))),IF($U$3="第八场",IF(OR($H$35="",$H$35="请选择版本"),"",IF($H$35="打印版",IFERROR(VLOOKUP(216+(INT((ROW()-5)/9)*9+4+COLUMN()-5)*8-(8-$A25),结果导入!$FN:$FU,8,0),""),IF($H$35="导入版",IF($A25&amp;":"&amp;IFERROR(VLOOKUP(216+(INT((ROW()-5)/9)*9+4+COLUMN()-5)*8-(8-$A25),结果导入!$FN:$FU,8,0),"")=$A25&amp;":","",$A25&amp;":"&amp;VLOOKUP(216+(INT((ROW()-5)/9)*9+4+COLUMN()-5)*8-(8-$A25),结果导入!$FN:$FU,8,0))))),IF($U$3="第九场",IF(OR($H$35="",$H$35="请选择版本"),"",IF($H$35="打印版",IFERROR(VLOOKUP(216+(INT((ROW()-5)/9)*9+4+COLUMN()-5)*8-(8-$A25),结果导入!$GN:$GU,8,0),""),IF($H$35="导入版",IF($A25&amp;":"&amp;IFERROR(VLOOKUP(216+(INT((ROW()-5)/9)*9+4+COLUMN()-5)*8-(8-$A25),结果导入!$GN:$GU,8,0),"")=$A25&amp;":","",$A25&amp;":"&amp;VLOOKUP(216+(INT((ROW()-5)/9)*9+4+COLUMN()-5)*8-(8-$A25),结果导入!$GN:$GU,8,0)))))))))))))))</f>
        <v/>
      </c>
      <c r="G25" s="52" t="str">
        <f ca="1">IF($U$3="","",IF($U$3="第一场",IF(OR($H$35="",$H$35="请选择版本"),"",IF($H$35="打印版",IFERROR(VLOOKUP(216+(INT((ROW()-5)/9)*9+4+COLUMN()-5)*8-(8-$A25),选手操作!$Q:$R,2,0),""),IF($H$35="导入版",IF($A25&amp;":"&amp;IFERROR(VLOOKUP(216+(INT((ROW()-5)/9)*9+4+COLUMN()-5)*8-(8-$A25),选手操作!$Q:$R,2,0),"")=$A25&amp;":","",$A25&amp;":"&amp;VLOOKUP(216+(INT((ROW()-5)/9)*9+4+COLUMN()-5)*8-(8-$A25),选手操作!$Q:$R,2,0))))),IF($U$3="第二场",IF(OR($H$35="",$H$35="请选择版本"),"",IF($H$35="打印版",IFERROR(VLOOKUP(216+(INT((ROW()-5)/9)*9+4+COLUMN()-5)*8-(8-$A25),结果导入!$N:$U,8,0),""),IF($H$35="导入版",IF($A25&amp;":"&amp;IFERROR(VLOOKUP(216+(INT((ROW()-5)/9)*9+4+COLUMN()-5)*8-(8-$A25),结果导入!$N:$U,8,0),"")=$A25&amp;":","",$A25&amp;":"&amp;VLOOKUP(216+(INT((ROW()-5)/9)*9+4+COLUMN()-5)*8-(8-$A25),结果导入!$N:$U,8,0))))),IF($U$3="第三场",IF(OR($H$35="",$H$35="请选择版本"),"",IF($H$35="打印版",IFERROR(VLOOKUP(216+(INT((ROW()-5)/9)*9+4+COLUMN()-5)*8-(8-$A25),结果导入!$AN:$AU,8,0),""),IF($H$35="导入版",IF($A25&amp;":"&amp;IFERROR(VLOOKUP(216+(INT((ROW()-5)/9)*9+4+COLUMN()-5)*8-(8-$A25),结果导入!$AN:$AU,8,0),"")=$A25&amp;":","",$A25&amp;":"&amp;VLOOKUP(216+(INT((ROW()-5)/9)*9+4+COLUMN()-5)*8-(8-$A25),结果导入!$AN:$AU,8,0))))),IF($U$3="第四场",IF(OR($H$35="",$H$35="请选择版本"),"",IF($H$35="打印版",IFERROR(VLOOKUP(216+(INT((ROW()-5)/9)*9+4+COLUMN()-5)*8-(8-$A25),结果导入!$BN:$BU,8,0),""),IF($H$35="导入版",IF($A25&amp;":"&amp;IFERROR(VLOOKUP(216+(INT((ROW()-5)/9)*9+4+COLUMN()-5)*8-(8-$A25),结果导入!$BN:$BU,8,0),"")=$A25&amp;":","",$A25&amp;":"&amp;VLOOKUP(216+(INT((ROW()-5)/9)*9+4+COLUMN()-5)*8-(8-$A25),结果导入!$BN:$BU,8,0))))),IF($U$3="第五场",IF(OR($H$35="",$H$35="请选择版本"),"",IF($H$35="打印版",IFERROR(VLOOKUP(216+(INT((ROW()-5)/9)*9+4+COLUMN()-5)*8-(8-$A25),结果导入!$CN:$CU,8,0),""),IF($H$35="导入版",IF($A25&amp;":"&amp;IFERROR(VLOOKUP(216+(INT((ROW()-5)/9)*9+4+COLUMN()-5)*8-(8-$A25),结果导入!$CN:$CU,8,0),"")=$A25&amp;":","",$A25&amp;":"&amp;VLOOKUP(216+(INT((ROW()-5)/9)*9+4+COLUMN()-5)*8-(8-$A25),结果导入!$CN:$CU,8,0))))),IF($U$3="第六场",IF(OR($H$35="",$H$35="请选择版本"),"",IF($H$35="打印版",IFERROR(VLOOKUP(216+(INT((ROW()-5)/9)*9+4+COLUMN()-5)*8-(8-$A25),结果导入!$DN:$DU,8,0),""),IF($H$35="导入版",IF($A25&amp;":"&amp;IFERROR(VLOOKUP(216+(INT((ROW()-5)/9)*9+4+COLUMN()-5)*8-(8-$A25),结果导入!$DN:$DU,8,0),"")=$A25&amp;":","",$A25&amp;":"&amp;VLOOKUP(216+(INT((ROW()-5)/9)*9+4+COLUMN()-5)*8-(8-$A25),结果导入!$DN:$DU,8,0))))),IF($U$3="第七场",IF(OR($H$35="",$H$35="请选择版本"),"",IF($H$35="打印版",IFERROR(VLOOKUP(216+(INT((ROW()-5)/9)*9+4+COLUMN()-5)*8-(8-$A25),结果导入!$EN:$EU,8,0),""),IF($H$35="导入版",IF($A25&amp;":"&amp;IFERROR(VLOOKUP(216+(INT((ROW()-5)/9)*9+4+COLUMN()-5)*8-(8-$A25),结果导入!$EN:$EU,8,0),"")=$A25&amp;":","",$A25&amp;":"&amp;VLOOKUP(216+(INT((ROW()-5)/9)*9+4+COLUMN()-5)*8-(8-$A25),结果导入!$EN:$EU,8,0))))),IF($U$3="第八场",IF(OR($H$35="",$H$35="请选择版本"),"",IF($H$35="打印版",IFERROR(VLOOKUP(216+(INT((ROW()-5)/9)*9+4+COLUMN()-5)*8-(8-$A25),结果导入!$FN:$FU,8,0),""),IF($H$35="导入版",IF($A25&amp;":"&amp;IFERROR(VLOOKUP(216+(INT((ROW()-5)/9)*9+4+COLUMN()-5)*8-(8-$A25),结果导入!$FN:$FU,8,0),"")=$A25&amp;":","",$A25&amp;":"&amp;VLOOKUP(216+(INT((ROW()-5)/9)*9+4+COLUMN()-5)*8-(8-$A25),结果导入!$FN:$FU,8,0))))),IF($U$3="第九场",IF(OR($H$35="",$H$35="请选择版本"),"",IF($H$35="打印版",IFERROR(VLOOKUP(216+(INT((ROW()-5)/9)*9+4+COLUMN()-5)*8-(8-$A25),结果导入!$GN:$GU,8,0),""),IF($H$35="导入版",IF($A25&amp;":"&amp;IFERROR(VLOOKUP(216+(INT((ROW()-5)/9)*9+4+COLUMN()-5)*8-(8-$A25),结果导入!$GN:$GU,8,0),"")=$A25&amp;":","",$A25&amp;":"&amp;VLOOKUP(216+(INT((ROW()-5)/9)*9+4+COLUMN()-5)*8-(8-$A25),结果导入!$GN:$GU,8,0)))))))))))))))</f>
        <v/>
      </c>
      <c r="H25" s="52" t="str">
        <f ca="1">IF($U$3="","",IF($U$3="第一场",IF(OR($H$35="",$H$35="请选择版本"),"",IF($H$35="打印版",IFERROR(VLOOKUP(216+(INT((ROW()-5)/9)*9+4+COLUMN()-5)*8-(8-$A25),选手操作!$Q:$R,2,0),""),IF($H$35="导入版",IF($A25&amp;":"&amp;IFERROR(VLOOKUP(216+(INT((ROW()-5)/9)*9+4+COLUMN()-5)*8-(8-$A25),选手操作!$Q:$R,2,0),"")=$A25&amp;":","",$A25&amp;":"&amp;VLOOKUP(216+(INT((ROW()-5)/9)*9+4+COLUMN()-5)*8-(8-$A25),选手操作!$Q:$R,2,0))))),IF($U$3="第二场",IF(OR($H$35="",$H$35="请选择版本"),"",IF($H$35="打印版",IFERROR(VLOOKUP(216+(INT((ROW()-5)/9)*9+4+COLUMN()-5)*8-(8-$A25),结果导入!$N:$U,8,0),""),IF($H$35="导入版",IF($A25&amp;":"&amp;IFERROR(VLOOKUP(216+(INT((ROW()-5)/9)*9+4+COLUMN()-5)*8-(8-$A25),结果导入!$N:$U,8,0),"")=$A25&amp;":","",$A25&amp;":"&amp;VLOOKUP(216+(INT((ROW()-5)/9)*9+4+COLUMN()-5)*8-(8-$A25),结果导入!$N:$U,8,0))))),IF($U$3="第三场",IF(OR($H$35="",$H$35="请选择版本"),"",IF($H$35="打印版",IFERROR(VLOOKUP(216+(INT((ROW()-5)/9)*9+4+COLUMN()-5)*8-(8-$A25),结果导入!$AN:$AU,8,0),""),IF($H$35="导入版",IF($A25&amp;":"&amp;IFERROR(VLOOKUP(216+(INT((ROW()-5)/9)*9+4+COLUMN()-5)*8-(8-$A25),结果导入!$AN:$AU,8,0),"")=$A25&amp;":","",$A25&amp;":"&amp;VLOOKUP(216+(INT((ROW()-5)/9)*9+4+COLUMN()-5)*8-(8-$A25),结果导入!$AN:$AU,8,0))))),IF($U$3="第四场",IF(OR($H$35="",$H$35="请选择版本"),"",IF($H$35="打印版",IFERROR(VLOOKUP(216+(INT((ROW()-5)/9)*9+4+COLUMN()-5)*8-(8-$A25),结果导入!$BN:$BU,8,0),""),IF($H$35="导入版",IF($A25&amp;":"&amp;IFERROR(VLOOKUP(216+(INT((ROW()-5)/9)*9+4+COLUMN()-5)*8-(8-$A25),结果导入!$BN:$BU,8,0),"")=$A25&amp;":","",$A25&amp;":"&amp;VLOOKUP(216+(INT((ROW()-5)/9)*9+4+COLUMN()-5)*8-(8-$A25),结果导入!$BN:$BU,8,0))))),IF($U$3="第五场",IF(OR($H$35="",$H$35="请选择版本"),"",IF($H$35="打印版",IFERROR(VLOOKUP(216+(INT((ROW()-5)/9)*9+4+COLUMN()-5)*8-(8-$A25),结果导入!$CN:$CU,8,0),""),IF($H$35="导入版",IF($A25&amp;":"&amp;IFERROR(VLOOKUP(216+(INT((ROW()-5)/9)*9+4+COLUMN()-5)*8-(8-$A25),结果导入!$CN:$CU,8,0),"")=$A25&amp;":","",$A25&amp;":"&amp;VLOOKUP(216+(INT((ROW()-5)/9)*9+4+COLUMN()-5)*8-(8-$A25),结果导入!$CN:$CU,8,0))))),IF($U$3="第六场",IF(OR($H$35="",$H$35="请选择版本"),"",IF($H$35="打印版",IFERROR(VLOOKUP(216+(INT((ROW()-5)/9)*9+4+COLUMN()-5)*8-(8-$A25),结果导入!$DN:$DU,8,0),""),IF($H$35="导入版",IF($A25&amp;":"&amp;IFERROR(VLOOKUP(216+(INT((ROW()-5)/9)*9+4+COLUMN()-5)*8-(8-$A25),结果导入!$DN:$DU,8,0),"")=$A25&amp;":","",$A25&amp;":"&amp;VLOOKUP(216+(INT((ROW()-5)/9)*9+4+COLUMN()-5)*8-(8-$A25),结果导入!$DN:$DU,8,0))))),IF($U$3="第七场",IF(OR($H$35="",$H$35="请选择版本"),"",IF($H$35="打印版",IFERROR(VLOOKUP(216+(INT((ROW()-5)/9)*9+4+COLUMN()-5)*8-(8-$A25),结果导入!$EN:$EU,8,0),""),IF($H$35="导入版",IF($A25&amp;":"&amp;IFERROR(VLOOKUP(216+(INT((ROW()-5)/9)*9+4+COLUMN()-5)*8-(8-$A25),结果导入!$EN:$EU,8,0),"")=$A25&amp;":","",$A25&amp;":"&amp;VLOOKUP(216+(INT((ROW()-5)/9)*9+4+COLUMN()-5)*8-(8-$A25),结果导入!$EN:$EU,8,0))))),IF($U$3="第八场",IF(OR($H$35="",$H$35="请选择版本"),"",IF($H$35="打印版",IFERROR(VLOOKUP(216+(INT((ROW()-5)/9)*9+4+COLUMN()-5)*8-(8-$A25),结果导入!$FN:$FU,8,0),""),IF($H$35="导入版",IF($A25&amp;":"&amp;IFERROR(VLOOKUP(216+(INT((ROW()-5)/9)*9+4+COLUMN()-5)*8-(8-$A25),结果导入!$FN:$FU,8,0),"")=$A25&amp;":","",$A25&amp;":"&amp;VLOOKUP(216+(INT((ROW()-5)/9)*9+4+COLUMN()-5)*8-(8-$A25),结果导入!$FN:$FU,8,0))))),IF($U$3="第九场",IF(OR($H$35="",$H$35="请选择版本"),"",IF($H$35="打印版",IFERROR(VLOOKUP(216+(INT((ROW()-5)/9)*9+4+COLUMN()-5)*8-(8-$A25),结果导入!$GN:$GU,8,0),""),IF($H$35="导入版",IF($A25&amp;":"&amp;IFERROR(VLOOKUP(216+(INT((ROW()-5)/9)*9+4+COLUMN()-5)*8-(8-$A25),结果导入!$GN:$GU,8,0),"")=$A25&amp;":","",$A25&amp;":"&amp;VLOOKUP(216+(INT((ROW()-5)/9)*9+4+COLUMN()-5)*8-(8-$A25),结果导入!$GN:$GU,8,0)))))))))))))))</f>
        <v/>
      </c>
      <c r="I25" s="52" t="str">
        <f ca="1">IF($U$3="","",IF($U$3="第一场",IF(OR($H$35="",$H$35="请选择版本"),"",IF($H$35="打印版",IFERROR(VLOOKUP(216+(INT((ROW()-5)/9)*9+4+COLUMN()-5)*8-(8-$A25),选手操作!$Q:$R,2,0),""),IF($H$35="导入版",IF($A25&amp;":"&amp;IFERROR(VLOOKUP(216+(INT((ROW()-5)/9)*9+4+COLUMN()-5)*8-(8-$A25),选手操作!$Q:$R,2,0),"")=$A25&amp;":","",$A25&amp;":"&amp;VLOOKUP(216+(INT((ROW()-5)/9)*9+4+COLUMN()-5)*8-(8-$A25),选手操作!$Q:$R,2,0))))),IF($U$3="第二场",IF(OR($H$35="",$H$35="请选择版本"),"",IF($H$35="打印版",IFERROR(VLOOKUP(216+(INT((ROW()-5)/9)*9+4+COLUMN()-5)*8-(8-$A25),结果导入!$N:$U,8,0),""),IF($H$35="导入版",IF($A25&amp;":"&amp;IFERROR(VLOOKUP(216+(INT((ROW()-5)/9)*9+4+COLUMN()-5)*8-(8-$A25),结果导入!$N:$U,8,0),"")=$A25&amp;":","",$A25&amp;":"&amp;VLOOKUP(216+(INT((ROW()-5)/9)*9+4+COLUMN()-5)*8-(8-$A25),结果导入!$N:$U,8,0))))),IF($U$3="第三场",IF(OR($H$35="",$H$35="请选择版本"),"",IF($H$35="打印版",IFERROR(VLOOKUP(216+(INT((ROW()-5)/9)*9+4+COLUMN()-5)*8-(8-$A25),结果导入!$AN:$AU,8,0),""),IF($H$35="导入版",IF($A25&amp;":"&amp;IFERROR(VLOOKUP(216+(INT((ROW()-5)/9)*9+4+COLUMN()-5)*8-(8-$A25),结果导入!$AN:$AU,8,0),"")=$A25&amp;":","",$A25&amp;":"&amp;VLOOKUP(216+(INT((ROW()-5)/9)*9+4+COLUMN()-5)*8-(8-$A25),结果导入!$AN:$AU,8,0))))),IF($U$3="第四场",IF(OR($H$35="",$H$35="请选择版本"),"",IF($H$35="打印版",IFERROR(VLOOKUP(216+(INT((ROW()-5)/9)*9+4+COLUMN()-5)*8-(8-$A25),结果导入!$BN:$BU,8,0),""),IF($H$35="导入版",IF($A25&amp;":"&amp;IFERROR(VLOOKUP(216+(INT((ROW()-5)/9)*9+4+COLUMN()-5)*8-(8-$A25),结果导入!$BN:$BU,8,0),"")=$A25&amp;":","",$A25&amp;":"&amp;VLOOKUP(216+(INT((ROW()-5)/9)*9+4+COLUMN()-5)*8-(8-$A25),结果导入!$BN:$BU,8,0))))),IF($U$3="第五场",IF(OR($H$35="",$H$35="请选择版本"),"",IF($H$35="打印版",IFERROR(VLOOKUP(216+(INT((ROW()-5)/9)*9+4+COLUMN()-5)*8-(8-$A25),结果导入!$CN:$CU,8,0),""),IF($H$35="导入版",IF($A25&amp;":"&amp;IFERROR(VLOOKUP(216+(INT((ROW()-5)/9)*9+4+COLUMN()-5)*8-(8-$A25),结果导入!$CN:$CU,8,0),"")=$A25&amp;":","",$A25&amp;":"&amp;VLOOKUP(216+(INT((ROW()-5)/9)*9+4+COLUMN()-5)*8-(8-$A25),结果导入!$CN:$CU,8,0))))),IF($U$3="第六场",IF(OR($H$35="",$H$35="请选择版本"),"",IF($H$35="打印版",IFERROR(VLOOKUP(216+(INT((ROW()-5)/9)*9+4+COLUMN()-5)*8-(8-$A25),结果导入!$DN:$DU,8,0),""),IF($H$35="导入版",IF($A25&amp;":"&amp;IFERROR(VLOOKUP(216+(INT((ROW()-5)/9)*9+4+COLUMN()-5)*8-(8-$A25),结果导入!$DN:$DU,8,0),"")=$A25&amp;":","",$A25&amp;":"&amp;VLOOKUP(216+(INT((ROW()-5)/9)*9+4+COLUMN()-5)*8-(8-$A25),结果导入!$DN:$DU,8,0))))),IF($U$3="第七场",IF(OR($H$35="",$H$35="请选择版本"),"",IF($H$35="打印版",IFERROR(VLOOKUP(216+(INT((ROW()-5)/9)*9+4+COLUMN()-5)*8-(8-$A25),结果导入!$EN:$EU,8,0),""),IF($H$35="导入版",IF($A25&amp;":"&amp;IFERROR(VLOOKUP(216+(INT((ROW()-5)/9)*9+4+COLUMN()-5)*8-(8-$A25),结果导入!$EN:$EU,8,0),"")=$A25&amp;":","",$A25&amp;":"&amp;VLOOKUP(216+(INT((ROW()-5)/9)*9+4+COLUMN()-5)*8-(8-$A25),结果导入!$EN:$EU,8,0))))),IF($U$3="第八场",IF(OR($H$35="",$H$35="请选择版本"),"",IF($H$35="打印版",IFERROR(VLOOKUP(216+(INT((ROW()-5)/9)*9+4+COLUMN()-5)*8-(8-$A25),结果导入!$FN:$FU,8,0),""),IF($H$35="导入版",IF($A25&amp;":"&amp;IFERROR(VLOOKUP(216+(INT((ROW()-5)/9)*9+4+COLUMN()-5)*8-(8-$A25),结果导入!$FN:$FU,8,0),"")=$A25&amp;":","",$A25&amp;":"&amp;VLOOKUP(216+(INT((ROW()-5)/9)*9+4+COLUMN()-5)*8-(8-$A25),结果导入!$FN:$FU,8,0))))),IF($U$3="第九场",IF(OR($H$35="",$H$35="请选择版本"),"",IF($H$35="打印版",IFERROR(VLOOKUP(216+(INT((ROW()-5)/9)*9+4+COLUMN()-5)*8-(8-$A25),结果导入!$GN:$GU,8,0),""),IF($H$35="导入版",IF($A25&amp;":"&amp;IFERROR(VLOOKUP(216+(INT((ROW()-5)/9)*9+4+COLUMN()-5)*8-(8-$A25),结果导入!$GN:$GU,8,0),"")=$A25&amp;":","",$A25&amp;":"&amp;VLOOKUP(216+(INT((ROW()-5)/9)*9+4+COLUMN()-5)*8-(8-$A25),结果导入!$GN:$GU,8,0)))))))))))))))</f>
        <v/>
      </c>
      <c r="J25" s="52" t="str">
        <f ca="1">IF($U$3="","",IF($U$3="第一场",IF(OR($H$35="",$H$35="请选择版本"),"",IF($H$35="打印版",IFERROR(VLOOKUP(216+(INT((ROW()-5)/9)*9+4+COLUMN()-5)*8-(8-$A25),选手操作!$Q:$R,2,0),""),IF($H$35="导入版",IF($A25&amp;":"&amp;IFERROR(VLOOKUP(216+(INT((ROW()-5)/9)*9+4+COLUMN()-5)*8-(8-$A25),选手操作!$Q:$R,2,0),"")=$A25&amp;":","",$A25&amp;":"&amp;VLOOKUP(216+(INT((ROW()-5)/9)*9+4+COLUMN()-5)*8-(8-$A25),选手操作!$Q:$R,2,0))))),IF($U$3="第二场",IF(OR($H$35="",$H$35="请选择版本"),"",IF($H$35="打印版",IFERROR(VLOOKUP(216+(INT((ROW()-5)/9)*9+4+COLUMN()-5)*8-(8-$A25),结果导入!$N:$U,8,0),""),IF($H$35="导入版",IF($A25&amp;":"&amp;IFERROR(VLOOKUP(216+(INT((ROW()-5)/9)*9+4+COLUMN()-5)*8-(8-$A25),结果导入!$N:$U,8,0),"")=$A25&amp;":","",$A25&amp;":"&amp;VLOOKUP(216+(INT((ROW()-5)/9)*9+4+COLUMN()-5)*8-(8-$A25),结果导入!$N:$U,8,0))))),IF($U$3="第三场",IF(OR($H$35="",$H$35="请选择版本"),"",IF($H$35="打印版",IFERROR(VLOOKUP(216+(INT((ROW()-5)/9)*9+4+COLUMN()-5)*8-(8-$A25),结果导入!$AN:$AU,8,0),""),IF($H$35="导入版",IF($A25&amp;":"&amp;IFERROR(VLOOKUP(216+(INT((ROW()-5)/9)*9+4+COLUMN()-5)*8-(8-$A25),结果导入!$AN:$AU,8,0),"")=$A25&amp;":","",$A25&amp;":"&amp;VLOOKUP(216+(INT((ROW()-5)/9)*9+4+COLUMN()-5)*8-(8-$A25),结果导入!$AN:$AU,8,0))))),IF($U$3="第四场",IF(OR($H$35="",$H$35="请选择版本"),"",IF($H$35="打印版",IFERROR(VLOOKUP(216+(INT((ROW()-5)/9)*9+4+COLUMN()-5)*8-(8-$A25),结果导入!$BN:$BU,8,0),""),IF($H$35="导入版",IF($A25&amp;":"&amp;IFERROR(VLOOKUP(216+(INT((ROW()-5)/9)*9+4+COLUMN()-5)*8-(8-$A25),结果导入!$BN:$BU,8,0),"")=$A25&amp;":","",$A25&amp;":"&amp;VLOOKUP(216+(INT((ROW()-5)/9)*9+4+COLUMN()-5)*8-(8-$A25),结果导入!$BN:$BU,8,0))))),IF($U$3="第五场",IF(OR($H$35="",$H$35="请选择版本"),"",IF($H$35="打印版",IFERROR(VLOOKUP(216+(INT((ROW()-5)/9)*9+4+COLUMN()-5)*8-(8-$A25),结果导入!$CN:$CU,8,0),""),IF($H$35="导入版",IF($A25&amp;":"&amp;IFERROR(VLOOKUP(216+(INT((ROW()-5)/9)*9+4+COLUMN()-5)*8-(8-$A25),结果导入!$CN:$CU,8,0),"")=$A25&amp;":","",$A25&amp;":"&amp;VLOOKUP(216+(INT((ROW()-5)/9)*9+4+COLUMN()-5)*8-(8-$A25),结果导入!$CN:$CU,8,0))))),IF($U$3="第六场",IF(OR($H$35="",$H$35="请选择版本"),"",IF($H$35="打印版",IFERROR(VLOOKUP(216+(INT((ROW()-5)/9)*9+4+COLUMN()-5)*8-(8-$A25),结果导入!$DN:$DU,8,0),""),IF($H$35="导入版",IF($A25&amp;":"&amp;IFERROR(VLOOKUP(216+(INT((ROW()-5)/9)*9+4+COLUMN()-5)*8-(8-$A25),结果导入!$DN:$DU,8,0),"")=$A25&amp;":","",$A25&amp;":"&amp;VLOOKUP(216+(INT((ROW()-5)/9)*9+4+COLUMN()-5)*8-(8-$A25),结果导入!$DN:$DU,8,0))))),IF($U$3="第七场",IF(OR($H$35="",$H$35="请选择版本"),"",IF($H$35="打印版",IFERROR(VLOOKUP(216+(INT((ROW()-5)/9)*9+4+COLUMN()-5)*8-(8-$A25),结果导入!$EN:$EU,8,0),""),IF($H$35="导入版",IF($A25&amp;":"&amp;IFERROR(VLOOKUP(216+(INT((ROW()-5)/9)*9+4+COLUMN()-5)*8-(8-$A25),结果导入!$EN:$EU,8,0),"")=$A25&amp;":","",$A25&amp;":"&amp;VLOOKUP(216+(INT((ROW()-5)/9)*9+4+COLUMN()-5)*8-(8-$A25),结果导入!$EN:$EU,8,0))))),IF($U$3="第八场",IF(OR($H$35="",$H$35="请选择版本"),"",IF($H$35="打印版",IFERROR(VLOOKUP(216+(INT((ROW()-5)/9)*9+4+COLUMN()-5)*8-(8-$A25),结果导入!$FN:$FU,8,0),""),IF($H$35="导入版",IF($A25&amp;":"&amp;IFERROR(VLOOKUP(216+(INT((ROW()-5)/9)*9+4+COLUMN()-5)*8-(8-$A25),结果导入!$FN:$FU,8,0),"")=$A25&amp;":","",$A25&amp;":"&amp;VLOOKUP(216+(INT((ROW()-5)/9)*9+4+COLUMN()-5)*8-(8-$A25),结果导入!$FN:$FU,8,0))))),IF($U$3="第九场",IF(OR($H$35="",$H$35="请选择版本"),"",IF($H$35="打印版",IFERROR(VLOOKUP(216+(INT((ROW()-5)/9)*9+4+COLUMN()-5)*8-(8-$A25),结果导入!$GN:$GU,8,0),""),IF($H$35="导入版",IF($A25&amp;":"&amp;IFERROR(VLOOKUP(216+(INT((ROW()-5)/9)*9+4+COLUMN()-5)*8-(8-$A25),结果导入!$GN:$GU,8,0),"")=$A25&amp;":","",$A25&amp;":"&amp;VLOOKUP(216+(INT((ROW()-5)/9)*9+4+COLUMN()-5)*8-(8-$A25),结果导入!$GN:$GU,8,0)))))))))))))))</f>
        <v/>
      </c>
      <c r="K25" s="50">
        <v>2</v>
      </c>
      <c r="L25" s="50">
        <f t="shared" ref="L25:V25" si="21">IF(A25="","",A25)</f>
        <v>2</v>
      </c>
      <c r="M25" s="51" t="str">
        <f ca="1" t="shared" si="21"/>
        <v/>
      </c>
      <c r="N25" s="52" t="str">
        <f ca="1" t="shared" si="21"/>
        <v/>
      </c>
      <c r="O25" s="52" t="str">
        <f ca="1" t="shared" si="21"/>
        <v/>
      </c>
      <c r="P25" s="52" t="str">
        <f ca="1" t="shared" si="21"/>
        <v/>
      </c>
      <c r="Q25" s="52" t="str">
        <f ca="1" t="shared" si="21"/>
        <v/>
      </c>
      <c r="R25" s="52" t="str">
        <f ca="1" t="shared" si="21"/>
        <v/>
      </c>
      <c r="S25" s="52" t="str">
        <f ca="1" t="shared" si="21"/>
        <v/>
      </c>
      <c r="T25" s="52" t="str">
        <f ca="1" t="shared" si="21"/>
        <v/>
      </c>
      <c r="U25" s="52" t="str">
        <f ca="1" t="shared" si="21"/>
        <v/>
      </c>
      <c r="V25" s="50">
        <f t="shared" si="21"/>
        <v>2</v>
      </c>
    </row>
    <row r="26" s="40" customFormat="1" ht="15" spans="1:22">
      <c r="A26" s="50">
        <v>3</v>
      </c>
      <c r="B26" s="51" t="str">
        <f ca="1">IF($U$3="","",IF($U$3="第一场",IF(OR($H$35="",$H$35="请选择版本"),"",IF($H$35="打印版",IFERROR(VLOOKUP(216+(INT((ROW()-5)/9)*9+4+COLUMN()-5)*8-(8-$A26),选手操作!$Q:$R,2,0),""),IF($H$35="导入版",IF($A26&amp;":"&amp;IFERROR(VLOOKUP(216+(INT((ROW()-5)/9)*9+4+COLUMN()-5)*8-(8-$A26),选手操作!$Q:$R,2,0),"")=$A26&amp;":","",$A26&amp;":"&amp;VLOOKUP(216+(INT((ROW()-5)/9)*9+4+COLUMN()-5)*8-(8-$A26),选手操作!$Q:$R,2,0))))),IF($U$3="第二场",IF(OR($H$35="",$H$35="请选择版本"),"",IF($H$35="打印版",IFERROR(VLOOKUP(216+(INT((ROW()-5)/9)*9+4+COLUMN()-5)*8-(8-$A26),结果导入!$N:$U,8,0),""),IF($H$35="导入版",IF($A26&amp;":"&amp;IFERROR(VLOOKUP(216+(INT((ROW()-5)/9)*9+4+COLUMN()-5)*8-(8-$A26),结果导入!$N:$U,8,0),"")=$A26&amp;":","",$A26&amp;":"&amp;VLOOKUP(216+(INT((ROW()-5)/9)*9+4+COLUMN()-5)*8-(8-$A26),结果导入!$N:$U,8,0))))),IF($U$3="第三场",IF(OR($H$35="",$H$35="请选择版本"),"",IF($H$35="打印版",IFERROR(VLOOKUP(216+(INT((ROW()-5)/9)*9+4+COLUMN()-5)*8-(8-$A26),结果导入!$AN:$AU,8,0),""),IF($H$35="导入版",IF($A26&amp;":"&amp;IFERROR(VLOOKUP(216+(INT((ROW()-5)/9)*9+4+COLUMN()-5)*8-(8-$A26),结果导入!$AN:$AU,8,0),"")=$A26&amp;":","",$A26&amp;":"&amp;VLOOKUP(216+(INT((ROW()-5)/9)*9+4+COLUMN()-5)*8-(8-$A26),结果导入!$AN:$AU,8,0))))),IF($U$3="第四场",IF(OR($H$35="",$H$35="请选择版本"),"",IF($H$35="打印版",IFERROR(VLOOKUP(216+(INT((ROW()-5)/9)*9+4+COLUMN()-5)*8-(8-$A26),结果导入!$BN:$BU,8,0),""),IF($H$35="导入版",IF($A26&amp;":"&amp;IFERROR(VLOOKUP(216+(INT((ROW()-5)/9)*9+4+COLUMN()-5)*8-(8-$A26),结果导入!$BN:$BU,8,0),"")=$A26&amp;":","",$A26&amp;":"&amp;VLOOKUP(216+(INT((ROW()-5)/9)*9+4+COLUMN()-5)*8-(8-$A26),结果导入!$BN:$BU,8,0))))),IF($U$3="第五场",IF(OR($H$35="",$H$35="请选择版本"),"",IF($H$35="打印版",IFERROR(VLOOKUP(216+(INT((ROW()-5)/9)*9+4+COLUMN()-5)*8-(8-$A26),结果导入!$CN:$CU,8,0),""),IF($H$35="导入版",IF($A26&amp;":"&amp;IFERROR(VLOOKUP(216+(INT((ROW()-5)/9)*9+4+COLUMN()-5)*8-(8-$A26),结果导入!$CN:$CU,8,0),"")=$A26&amp;":","",$A26&amp;":"&amp;VLOOKUP(216+(INT((ROW()-5)/9)*9+4+COLUMN()-5)*8-(8-$A26),结果导入!$CN:$CU,8,0))))),IF($U$3="第六场",IF(OR($H$35="",$H$35="请选择版本"),"",IF($H$35="打印版",IFERROR(VLOOKUP(216+(INT((ROW()-5)/9)*9+4+COLUMN()-5)*8-(8-$A26),结果导入!$DN:$DU,8,0),""),IF($H$35="导入版",IF($A26&amp;":"&amp;IFERROR(VLOOKUP(216+(INT((ROW()-5)/9)*9+4+COLUMN()-5)*8-(8-$A26),结果导入!$DN:$DU,8,0),"")=$A26&amp;":","",$A26&amp;":"&amp;VLOOKUP(216+(INT((ROW()-5)/9)*9+4+COLUMN()-5)*8-(8-$A26),结果导入!$DN:$DU,8,0))))),IF($U$3="第七场",IF(OR($H$35="",$H$35="请选择版本"),"",IF($H$35="打印版",IFERROR(VLOOKUP(216+(INT((ROW()-5)/9)*9+4+COLUMN()-5)*8-(8-$A26),结果导入!$EN:$EU,8,0),""),IF($H$35="导入版",IF($A26&amp;":"&amp;IFERROR(VLOOKUP(216+(INT((ROW()-5)/9)*9+4+COLUMN()-5)*8-(8-$A26),结果导入!$EN:$EU,8,0),"")=$A26&amp;":","",$A26&amp;":"&amp;VLOOKUP(216+(INT((ROW()-5)/9)*9+4+COLUMN()-5)*8-(8-$A26),结果导入!$EN:$EU,8,0))))),IF($U$3="第八场",IF(OR($H$35="",$H$35="请选择版本"),"",IF($H$35="打印版",IFERROR(VLOOKUP(216+(INT((ROW()-5)/9)*9+4+COLUMN()-5)*8-(8-$A26),结果导入!$FN:$FU,8,0),""),IF($H$35="导入版",IF($A26&amp;":"&amp;IFERROR(VLOOKUP(216+(INT((ROW()-5)/9)*9+4+COLUMN()-5)*8-(8-$A26),结果导入!$FN:$FU,8,0),"")=$A26&amp;":","",$A26&amp;":"&amp;VLOOKUP(216+(INT((ROW()-5)/9)*9+4+COLUMN()-5)*8-(8-$A26),结果导入!$FN:$FU,8,0))))),IF($U$3="第九场",IF(OR($H$35="",$H$35="请选择版本"),"",IF($H$35="打印版",IFERROR(VLOOKUP(216+(INT((ROW()-5)/9)*9+4+COLUMN()-5)*8-(8-$A26),结果导入!$GN:$GU,8,0),""),IF($H$35="导入版",IF($A26&amp;":"&amp;IFERROR(VLOOKUP(216+(INT((ROW()-5)/9)*9+4+COLUMN()-5)*8-(8-$A26),结果导入!$GN:$GU,8,0),"")=$A26&amp;":","",$A26&amp;":"&amp;VLOOKUP(216+(INT((ROW()-5)/9)*9+4+COLUMN()-5)*8-(8-$A26),结果导入!$GN:$GU,8,0)))))))))))))))</f>
        <v/>
      </c>
      <c r="C26" s="52" t="str">
        <f ca="1">IF($U$3="","",IF($U$3="第一场",IF(OR($H$35="",$H$35="请选择版本"),"",IF($H$35="打印版",IFERROR(VLOOKUP(216+(INT((ROW()-5)/9)*9+4+COLUMN()-5)*8-(8-$A26),选手操作!$Q:$R,2,0),""),IF($H$35="导入版",IF($A26&amp;":"&amp;IFERROR(VLOOKUP(216+(INT((ROW()-5)/9)*9+4+COLUMN()-5)*8-(8-$A26),选手操作!$Q:$R,2,0),"")=$A26&amp;":","",$A26&amp;":"&amp;VLOOKUP(216+(INT((ROW()-5)/9)*9+4+COLUMN()-5)*8-(8-$A26),选手操作!$Q:$R,2,0))))),IF($U$3="第二场",IF(OR($H$35="",$H$35="请选择版本"),"",IF($H$35="打印版",IFERROR(VLOOKUP(216+(INT((ROW()-5)/9)*9+4+COLUMN()-5)*8-(8-$A26),结果导入!$N:$U,8,0),""),IF($H$35="导入版",IF($A26&amp;":"&amp;IFERROR(VLOOKUP(216+(INT((ROW()-5)/9)*9+4+COLUMN()-5)*8-(8-$A26),结果导入!$N:$U,8,0),"")=$A26&amp;":","",$A26&amp;":"&amp;VLOOKUP(216+(INT((ROW()-5)/9)*9+4+COLUMN()-5)*8-(8-$A26),结果导入!$N:$U,8,0))))),IF($U$3="第三场",IF(OR($H$35="",$H$35="请选择版本"),"",IF($H$35="打印版",IFERROR(VLOOKUP(216+(INT((ROW()-5)/9)*9+4+COLUMN()-5)*8-(8-$A26),结果导入!$AN:$AU,8,0),""),IF($H$35="导入版",IF($A26&amp;":"&amp;IFERROR(VLOOKUP(216+(INT((ROW()-5)/9)*9+4+COLUMN()-5)*8-(8-$A26),结果导入!$AN:$AU,8,0),"")=$A26&amp;":","",$A26&amp;":"&amp;VLOOKUP(216+(INT((ROW()-5)/9)*9+4+COLUMN()-5)*8-(8-$A26),结果导入!$AN:$AU,8,0))))),IF($U$3="第四场",IF(OR($H$35="",$H$35="请选择版本"),"",IF($H$35="打印版",IFERROR(VLOOKUP(216+(INT((ROW()-5)/9)*9+4+COLUMN()-5)*8-(8-$A26),结果导入!$BN:$BU,8,0),""),IF($H$35="导入版",IF($A26&amp;":"&amp;IFERROR(VLOOKUP(216+(INT((ROW()-5)/9)*9+4+COLUMN()-5)*8-(8-$A26),结果导入!$BN:$BU,8,0),"")=$A26&amp;":","",$A26&amp;":"&amp;VLOOKUP(216+(INT((ROW()-5)/9)*9+4+COLUMN()-5)*8-(8-$A26),结果导入!$BN:$BU,8,0))))),IF($U$3="第五场",IF(OR($H$35="",$H$35="请选择版本"),"",IF($H$35="打印版",IFERROR(VLOOKUP(216+(INT((ROW()-5)/9)*9+4+COLUMN()-5)*8-(8-$A26),结果导入!$CN:$CU,8,0),""),IF($H$35="导入版",IF($A26&amp;":"&amp;IFERROR(VLOOKUP(216+(INT((ROW()-5)/9)*9+4+COLUMN()-5)*8-(8-$A26),结果导入!$CN:$CU,8,0),"")=$A26&amp;":","",$A26&amp;":"&amp;VLOOKUP(216+(INT((ROW()-5)/9)*9+4+COLUMN()-5)*8-(8-$A26),结果导入!$CN:$CU,8,0))))),IF($U$3="第六场",IF(OR($H$35="",$H$35="请选择版本"),"",IF($H$35="打印版",IFERROR(VLOOKUP(216+(INT((ROW()-5)/9)*9+4+COLUMN()-5)*8-(8-$A26),结果导入!$DN:$DU,8,0),""),IF($H$35="导入版",IF($A26&amp;":"&amp;IFERROR(VLOOKUP(216+(INT((ROW()-5)/9)*9+4+COLUMN()-5)*8-(8-$A26),结果导入!$DN:$DU,8,0),"")=$A26&amp;":","",$A26&amp;":"&amp;VLOOKUP(216+(INT((ROW()-5)/9)*9+4+COLUMN()-5)*8-(8-$A26),结果导入!$DN:$DU,8,0))))),IF($U$3="第七场",IF(OR($H$35="",$H$35="请选择版本"),"",IF($H$35="打印版",IFERROR(VLOOKUP(216+(INT((ROW()-5)/9)*9+4+COLUMN()-5)*8-(8-$A26),结果导入!$EN:$EU,8,0),""),IF($H$35="导入版",IF($A26&amp;":"&amp;IFERROR(VLOOKUP(216+(INT((ROW()-5)/9)*9+4+COLUMN()-5)*8-(8-$A26),结果导入!$EN:$EU,8,0),"")=$A26&amp;":","",$A26&amp;":"&amp;VLOOKUP(216+(INT((ROW()-5)/9)*9+4+COLUMN()-5)*8-(8-$A26),结果导入!$EN:$EU,8,0))))),IF($U$3="第八场",IF(OR($H$35="",$H$35="请选择版本"),"",IF($H$35="打印版",IFERROR(VLOOKUP(216+(INT((ROW()-5)/9)*9+4+COLUMN()-5)*8-(8-$A26),结果导入!$FN:$FU,8,0),""),IF($H$35="导入版",IF($A26&amp;":"&amp;IFERROR(VLOOKUP(216+(INT((ROW()-5)/9)*9+4+COLUMN()-5)*8-(8-$A26),结果导入!$FN:$FU,8,0),"")=$A26&amp;":","",$A26&amp;":"&amp;VLOOKUP(216+(INT((ROW()-5)/9)*9+4+COLUMN()-5)*8-(8-$A26),结果导入!$FN:$FU,8,0))))),IF($U$3="第九场",IF(OR($H$35="",$H$35="请选择版本"),"",IF($H$35="打印版",IFERROR(VLOOKUP(216+(INT((ROW()-5)/9)*9+4+COLUMN()-5)*8-(8-$A26),结果导入!$GN:$GU,8,0),""),IF($H$35="导入版",IF($A26&amp;":"&amp;IFERROR(VLOOKUP(216+(INT((ROW()-5)/9)*9+4+COLUMN()-5)*8-(8-$A26),结果导入!$GN:$GU,8,0),"")=$A26&amp;":","",$A26&amp;":"&amp;VLOOKUP(216+(INT((ROW()-5)/9)*9+4+COLUMN()-5)*8-(8-$A26),结果导入!$GN:$GU,8,0)))))))))))))))</f>
        <v/>
      </c>
      <c r="D26" s="52" t="str">
        <f ca="1">IF($U$3="","",IF($U$3="第一场",IF(OR($H$35="",$H$35="请选择版本"),"",IF($H$35="打印版",IFERROR(VLOOKUP(216+(INT((ROW()-5)/9)*9+4+COLUMN()-5)*8-(8-$A26),选手操作!$Q:$R,2,0),""),IF($H$35="导入版",IF($A26&amp;":"&amp;IFERROR(VLOOKUP(216+(INT((ROW()-5)/9)*9+4+COLUMN()-5)*8-(8-$A26),选手操作!$Q:$R,2,0),"")=$A26&amp;":","",$A26&amp;":"&amp;VLOOKUP(216+(INT((ROW()-5)/9)*9+4+COLUMN()-5)*8-(8-$A26),选手操作!$Q:$R,2,0))))),IF($U$3="第二场",IF(OR($H$35="",$H$35="请选择版本"),"",IF($H$35="打印版",IFERROR(VLOOKUP(216+(INT((ROW()-5)/9)*9+4+COLUMN()-5)*8-(8-$A26),结果导入!$N:$U,8,0),""),IF($H$35="导入版",IF($A26&amp;":"&amp;IFERROR(VLOOKUP(216+(INT((ROW()-5)/9)*9+4+COLUMN()-5)*8-(8-$A26),结果导入!$N:$U,8,0),"")=$A26&amp;":","",$A26&amp;":"&amp;VLOOKUP(216+(INT((ROW()-5)/9)*9+4+COLUMN()-5)*8-(8-$A26),结果导入!$N:$U,8,0))))),IF($U$3="第三场",IF(OR($H$35="",$H$35="请选择版本"),"",IF($H$35="打印版",IFERROR(VLOOKUP(216+(INT((ROW()-5)/9)*9+4+COLUMN()-5)*8-(8-$A26),结果导入!$AN:$AU,8,0),""),IF($H$35="导入版",IF($A26&amp;":"&amp;IFERROR(VLOOKUP(216+(INT((ROW()-5)/9)*9+4+COLUMN()-5)*8-(8-$A26),结果导入!$AN:$AU,8,0),"")=$A26&amp;":","",$A26&amp;":"&amp;VLOOKUP(216+(INT((ROW()-5)/9)*9+4+COLUMN()-5)*8-(8-$A26),结果导入!$AN:$AU,8,0))))),IF($U$3="第四场",IF(OR($H$35="",$H$35="请选择版本"),"",IF($H$35="打印版",IFERROR(VLOOKUP(216+(INT((ROW()-5)/9)*9+4+COLUMN()-5)*8-(8-$A26),结果导入!$BN:$BU,8,0),""),IF($H$35="导入版",IF($A26&amp;":"&amp;IFERROR(VLOOKUP(216+(INT((ROW()-5)/9)*9+4+COLUMN()-5)*8-(8-$A26),结果导入!$BN:$BU,8,0),"")=$A26&amp;":","",$A26&amp;":"&amp;VLOOKUP(216+(INT((ROW()-5)/9)*9+4+COLUMN()-5)*8-(8-$A26),结果导入!$BN:$BU,8,0))))),IF($U$3="第五场",IF(OR($H$35="",$H$35="请选择版本"),"",IF($H$35="打印版",IFERROR(VLOOKUP(216+(INT((ROW()-5)/9)*9+4+COLUMN()-5)*8-(8-$A26),结果导入!$CN:$CU,8,0),""),IF($H$35="导入版",IF($A26&amp;":"&amp;IFERROR(VLOOKUP(216+(INT((ROW()-5)/9)*9+4+COLUMN()-5)*8-(8-$A26),结果导入!$CN:$CU,8,0),"")=$A26&amp;":","",$A26&amp;":"&amp;VLOOKUP(216+(INT((ROW()-5)/9)*9+4+COLUMN()-5)*8-(8-$A26),结果导入!$CN:$CU,8,0))))),IF($U$3="第六场",IF(OR($H$35="",$H$35="请选择版本"),"",IF($H$35="打印版",IFERROR(VLOOKUP(216+(INT((ROW()-5)/9)*9+4+COLUMN()-5)*8-(8-$A26),结果导入!$DN:$DU,8,0),""),IF($H$35="导入版",IF($A26&amp;":"&amp;IFERROR(VLOOKUP(216+(INT((ROW()-5)/9)*9+4+COLUMN()-5)*8-(8-$A26),结果导入!$DN:$DU,8,0),"")=$A26&amp;":","",$A26&amp;":"&amp;VLOOKUP(216+(INT((ROW()-5)/9)*9+4+COLUMN()-5)*8-(8-$A26),结果导入!$DN:$DU,8,0))))),IF($U$3="第七场",IF(OR($H$35="",$H$35="请选择版本"),"",IF($H$35="打印版",IFERROR(VLOOKUP(216+(INT((ROW()-5)/9)*9+4+COLUMN()-5)*8-(8-$A26),结果导入!$EN:$EU,8,0),""),IF($H$35="导入版",IF($A26&amp;":"&amp;IFERROR(VLOOKUP(216+(INT((ROW()-5)/9)*9+4+COLUMN()-5)*8-(8-$A26),结果导入!$EN:$EU,8,0),"")=$A26&amp;":","",$A26&amp;":"&amp;VLOOKUP(216+(INT((ROW()-5)/9)*9+4+COLUMN()-5)*8-(8-$A26),结果导入!$EN:$EU,8,0))))),IF($U$3="第八场",IF(OR($H$35="",$H$35="请选择版本"),"",IF($H$35="打印版",IFERROR(VLOOKUP(216+(INT((ROW()-5)/9)*9+4+COLUMN()-5)*8-(8-$A26),结果导入!$FN:$FU,8,0),""),IF($H$35="导入版",IF($A26&amp;":"&amp;IFERROR(VLOOKUP(216+(INT((ROW()-5)/9)*9+4+COLUMN()-5)*8-(8-$A26),结果导入!$FN:$FU,8,0),"")=$A26&amp;":","",$A26&amp;":"&amp;VLOOKUP(216+(INT((ROW()-5)/9)*9+4+COLUMN()-5)*8-(8-$A26),结果导入!$FN:$FU,8,0))))),IF($U$3="第九场",IF(OR($H$35="",$H$35="请选择版本"),"",IF($H$35="打印版",IFERROR(VLOOKUP(216+(INT((ROW()-5)/9)*9+4+COLUMN()-5)*8-(8-$A26),结果导入!$GN:$GU,8,0),""),IF($H$35="导入版",IF($A26&amp;":"&amp;IFERROR(VLOOKUP(216+(INT((ROW()-5)/9)*9+4+COLUMN()-5)*8-(8-$A26),结果导入!$GN:$GU,8,0),"")=$A26&amp;":","",$A26&amp;":"&amp;VLOOKUP(216+(INT((ROW()-5)/9)*9+4+COLUMN()-5)*8-(8-$A26),结果导入!$GN:$GU,8,0)))))))))))))))</f>
        <v/>
      </c>
      <c r="E26" s="52" t="str">
        <f ca="1">IF($U$3="","",IF($U$3="第一场",IF(OR($H$35="",$H$35="请选择版本"),"",IF($H$35="打印版",IFERROR(VLOOKUP(216+(INT((ROW()-5)/9)*9+4+COLUMN()-5)*8-(8-$A26),选手操作!$Q:$R,2,0),""),IF($H$35="导入版",IF($A26&amp;":"&amp;IFERROR(VLOOKUP(216+(INT((ROW()-5)/9)*9+4+COLUMN()-5)*8-(8-$A26),选手操作!$Q:$R,2,0),"")=$A26&amp;":","",$A26&amp;":"&amp;VLOOKUP(216+(INT((ROW()-5)/9)*9+4+COLUMN()-5)*8-(8-$A26),选手操作!$Q:$R,2,0))))),IF($U$3="第二场",IF(OR($H$35="",$H$35="请选择版本"),"",IF($H$35="打印版",IFERROR(VLOOKUP(216+(INT((ROW()-5)/9)*9+4+COLUMN()-5)*8-(8-$A26),结果导入!$N:$U,8,0),""),IF($H$35="导入版",IF($A26&amp;":"&amp;IFERROR(VLOOKUP(216+(INT((ROW()-5)/9)*9+4+COLUMN()-5)*8-(8-$A26),结果导入!$N:$U,8,0),"")=$A26&amp;":","",$A26&amp;":"&amp;VLOOKUP(216+(INT((ROW()-5)/9)*9+4+COLUMN()-5)*8-(8-$A26),结果导入!$N:$U,8,0))))),IF($U$3="第三场",IF(OR($H$35="",$H$35="请选择版本"),"",IF($H$35="打印版",IFERROR(VLOOKUP(216+(INT((ROW()-5)/9)*9+4+COLUMN()-5)*8-(8-$A26),结果导入!$AN:$AU,8,0),""),IF($H$35="导入版",IF($A26&amp;":"&amp;IFERROR(VLOOKUP(216+(INT((ROW()-5)/9)*9+4+COLUMN()-5)*8-(8-$A26),结果导入!$AN:$AU,8,0),"")=$A26&amp;":","",$A26&amp;":"&amp;VLOOKUP(216+(INT((ROW()-5)/9)*9+4+COLUMN()-5)*8-(8-$A26),结果导入!$AN:$AU,8,0))))),IF($U$3="第四场",IF(OR($H$35="",$H$35="请选择版本"),"",IF($H$35="打印版",IFERROR(VLOOKUP(216+(INT((ROW()-5)/9)*9+4+COLUMN()-5)*8-(8-$A26),结果导入!$BN:$BU,8,0),""),IF($H$35="导入版",IF($A26&amp;":"&amp;IFERROR(VLOOKUP(216+(INT((ROW()-5)/9)*9+4+COLUMN()-5)*8-(8-$A26),结果导入!$BN:$BU,8,0),"")=$A26&amp;":","",$A26&amp;":"&amp;VLOOKUP(216+(INT((ROW()-5)/9)*9+4+COLUMN()-5)*8-(8-$A26),结果导入!$BN:$BU,8,0))))),IF($U$3="第五场",IF(OR($H$35="",$H$35="请选择版本"),"",IF($H$35="打印版",IFERROR(VLOOKUP(216+(INT((ROW()-5)/9)*9+4+COLUMN()-5)*8-(8-$A26),结果导入!$CN:$CU,8,0),""),IF($H$35="导入版",IF($A26&amp;":"&amp;IFERROR(VLOOKUP(216+(INT((ROW()-5)/9)*9+4+COLUMN()-5)*8-(8-$A26),结果导入!$CN:$CU,8,0),"")=$A26&amp;":","",$A26&amp;":"&amp;VLOOKUP(216+(INT((ROW()-5)/9)*9+4+COLUMN()-5)*8-(8-$A26),结果导入!$CN:$CU,8,0))))),IF($U$3="第六场",IF(OR($H$35="",$H$35="请选择版本"),"",IF($H$35="打印版",IFERROR(VLOOKUP(216+(INT((ROW()-5)/9)*9+4+COLUMN()-5)*8-(8-$A26),结果导入!$DN:$DU,8,0),""),IF($H$35="导入版",IF($A26&amp;":"&amp;IFERROR(VLOOKUP(216+(INT((ROW()-5)/9)*9+4+COLUMN()-5)*8-(8-$A26),结果导入!$DN:$DU,8,0),"")=$A26&amp;":","",$A26&amp;":"&amp;VLOOKUP(216+(INT((ROW()-5)/9)*9+4+COLUMN()-5)*8-(8-$A26),结果导入!$DN:$DU,8,0))))),IF($U$3="第七场",IF(OR($H$35="",$H$35="请选择版本"),"",IF($H$35="打印版",IFERROR(VLOOKUP(216+(INT((ROW()-5)/9)*9+4+COLUMN()-5)*8-(8-$A26),结果导入!$EN:$EU,8,0),""),IF($H$35="导入版",IF($A26&amp;":"&amp;IFERROR(VLOOKUP(216+(INT((ROW()-5)/9)*9+4+COLUMN()-5)*8-(8-$A26),结果导入!$EN:$EU,8,0),"")=$A26&amp;":","",$A26&amp;":"&amp;VLOOKUP(216+(INT((ROW()-5)/9)*9+4+COLUMN()-5)*8-(8-$A26),结果导入!$EN:$EU,8,0))))),IF($U$3="第八场",IF(OR($H$35="",$H$35="请选择版本"),"",IF($H$35="打印版",IFERROR(VLOOKUP(216+(INT((ROW()-5)/9)*9+4+COLUMN()-5)*8-(8-$A26),结果导入!$FN:$FU,8,0),""),IF($H$35="导入版",IF($A26&amp;":"&amp;IFERROR(VLOOKUP(216+(INT((ROW()-5)/9)*9+4+COLUMN()-5)*8-(8-$A26),结果导入!$FN:$FU,8,0),"")=$A26&amp;":","",$A26&amp;":"&amp;VLOOKUP(216+(INT((ROW()-5)/9)*9+4+COLUMN()-5)*8-(8-$A26),结果导入!$FN:$FU,8,0))))),IF($U$3="第九场",IF(OR($H$35="",$H$35="请选择版本"),"",IF($H$35="打印版",IFERROR(VLOOKUP(216+(INT((ROW()-5)/9)*9+4+COLUMN()-5)*8-(8-$A26),结果导入!$GN:$GU,8,0),""),IF($H$35="导入版",IF($A26&amp;":"&amp;IFERROR(VLOOKUP(216+(INT((ROW()-5)/9)*9+4+COLUMN()-5)*8-(8-$A26),结果导入!$GN:$GU,8,0),"")=$A26&amp;":","",$A26&amp;":"&amp;VLOOKUP(216+(INT((ROW()-5)/9)*9+4+COLUMN()-5)*8-(8-$A26),结果导入!$GN:$GU,8,0)))))))))))))))</f>
        <v/>
      </c>
      <c r="F26" s="52" t="str">
        <f ca="1">IF($U$3="","",IF($U$3="第一场",IF(OR($H$35="",$H$35="请选择版本"),"",IF($H$35="打印版",IFERROR(VLOOKUP(216+(INT((ROW()-5)/9)*9+4+COLUMN()-5)*8-(8-$A26),选手操作!$Q:$R,2,0),""),IF($H$35="导入版",IF($A26&amp;":"&amp;IFERROR(VLOOKUP(216+(INT((ROW()-5)/9)*9+4+COLUMN()-5)*8-(8-$A26),选手操作!$Q:$R,2,0),"")=$A26&amp;":","",$A26&amp;":"&amp;VLOOKUP(216+(INT((ROW()-5)/9)*9+4+COLUMN()-5)*8-(8-$A26),选手操作!$Q:$R,2,0))))),IF($U$3="第二场",IF(OR($H$35="",$H$35="请选择版本"),"",IF($H$35="打印版",IFERROR(VLOOKUP(216+(INT((ROW()-5)/9)*9+4+COLUMN()-5)*8-(8-$A26),结果导入!$N:$U,8,0),""),IF($H$35="导入版",IF($A26&amp;":"&amp;IFERROR(VLOOKUP(216+(INT((ROW()-5)/9)*9+4+COLUMN()-5)*8-(8-$A26),结果导入!$N:$U,8,0),"")=$A26&amp;":","",$A26&amp;":"&amp;VLOOKUP(216+(INT((ROW()-5)/9)*9+4+COLUMN()-5)*8-(8-$A26),结果导入!$N:$U,8,0))))),IF($U$3="第三场",IF(OR($H$35="",$H$35="请选择版本"),"",IF($H$35="打印版",IFERROR(VLOOKUP(216+(INT((ROW()-5)/9)*9+4+COLUMN()-5)*8-(8-$A26),结果导入!$AN:$AU,8,0),""),IF($H$35="导入版",IF($A26&amp;":"&amp;IFERROR(VLOOKUP(216+(INT((ROW()-5)/9)*9+4+COLUMN()-5)*8-(8-$A26),结果导入!$AN:$AU,8,0),"")=$A26&amp;":","",$A26&amp;":"&amp;VLOOKUP(216+(INT((ROW()-5)/9)*9+4+COLUMN()-5)*8-(8-$A26),结果导入!$AN:$AU,8,0))))),IF($U$3="第四场",IF(OR($H$35="",$H$35="请选择版本"),"",IF($H$35="打印版",IFERROR(VLOOKUP(216+(INT((ROW()-5)/9)*9+4+COLUMN()-5)*8-(8-$A26),结果导入!$BN:$BU,8,0),""),IF($H$35="导入版",IF($A26&amp;":"&amp;IFERROR(VLOOKUP(216+(INT((ROW()-5)/9)*9+4+COLUMN()-5)*8-(8-$A26),结果导入!$BN:$BU,8,0),"")=$A26&amp;":","",$A26&amp;":"&amp;VLOOKUP(216+(INT((ROW()-5)/9)*9+4+COLUMN()-5)*8-(8-$A26),结果导入!$BN:$BU,8,0))))),IF($U$3="第五场",IF(OR($H$35="",$H$35="请选择版本"),"",IF($H$35="打印版",IFERROR(VLOOKUP(216+(INT((ROW()-5)/9)*9+4+COLUMN()-5)*8-(8-$A26),结果导入!$CN:$CU,8,0),""),IF($H$35="导入版",IF($A26&amp;":"&amp;IFERROR(VLOOKUP(216+(INT((ROW()-5)/9)*9+4+COLUMN()-5)*8-(8-$A26),结果导入!$CN:$CU,8,0),"")=$A26&amp;":","",$A26&amp;":"&amp;VLOOKUP(216+(INT((ROW()-5)/9)*9+4+COLUMN()-5)*8-(8-$A26),结果导入!$CN:$CU,8,0))))),IF($U$3="第六场",IF(OR($H$35="",$H$35="请选择版本"),"",IF($H$35="打印版",IFERROR(VLOOKUP(216+(INT((ROW()-5)/9)*9+4+COLUMN()-5)*8-(8-$A26),结果导入!$DN:$DU,8,0),""),IF($H$35="导入版",IF($A26&amp;":"&amp;IFERROR(VLOOKUP(216+(INT((ROW()-5)/9)*9+4+COLUMN()-5)*8-(8-$A26),结果导入!$DN:$DU,8,0),"")=$A26&amp;":","",$A26&amp;":"&amp;VLOOKUP(216+(INT((ROW()-5)/9)*9+4+COLUMN()-5)*8-(8-$A26),结果导入!$DN:$DU,8,0))))),IF($U$3="第七场",IF(OR($H$35="",$H$35="请选择版本"),"",IF($H$35="打印版",IFERROR(VLOOKUP(216+(INT((ROW()-5)/9)*9+4+COLUMN()-5)*8-(8-$A26),结果导入!$EN:$EU,8,0),""),IF($H$35="导入版",IF($A26&amp;":"&amp;IFERROR(VLOOKUP(216+(INT((ROW()-5)/9)*9+4+COLUMN()-5)*8-(8-$A26),结果导入!$EN:$EU,8,0),"")=$A26&amp;":","",$A26&amp;":"&amp;VLOOKUP(216+(INT((ROW()-5)/9)*9+4+COLUMN()-5)*8-(8-$A26),结果导入!$EN:$EU,8,0))))),IF($U$3="第八场",IF(OR($H$35="",$H$35="请选择版本"),"",IF($H$35="打印版",IFERROR(VLOOKUP(216+(INT((ROW()-5)/9)*9+4+COLUMN()-5)*8-(8-$A26),结果导入!$FN:$FU,8,0),""),IF($H$35="导入版",IF($A26&amp;":"&amp;IFERROR(VLOOKUP(216+(INT((ROW()-5)/9)*9+4+COLUMN()-5)*8-(8-$A26),结果导入!$FN:$FU,8,0),"")=$A26&amp;":","",$A26&amp;":"&amp;VLOOKUP(216+(INT((ROW()-5)/9)*9+4+COLUMN()-5)*8-(8-$A26),结果导入!$FN:$FU,8,0))))),IF($U$3="第九场",IF(OR($H$35="",$H$35="请选择版本"),"",IF($H$35="打印版",IFERROR(VLOOKUP(216+(INT((ROW()-5)/9)*9+4+COLUMN()-5)*8-(8-$A26),结果导入!$GN:$GU,8,0),""),IF($H$35="导入版",IF($A26&amp;":"&amp;IFERROR(VLOOKUP(216+(INT((ROW()-5)/9)*9+4+COLUMN()-5)*8-(8-$A26),结果导入!$GN:$GU,8,0),"")=$A26&amp;":","",$A26&amp;":"&amp;VLOOKUP(216+(INT((ROW()-5)/9)*9+4+COLUMN()-5)*8-(8-$A26),结果导入!$GN:$GU,8,0)))))))))))))))</f>
        <v/>
      </c>
      <c r="G26" s="52" t="str">
        <f ca="1">IF($U$3="","",IF($U$3="第一场",IF(OR($H$35="",$H$35="请选择版本"),"",IF($H$35="打印版",IFERROR(VLOOKUP(216+(INT((ROW()-5)/9)*9+4+COLUMN()-5)*8-(8-$A26),选手操作!$Q:$R,2,0),""),IF($H$35="导入版",IF($A26&amp;":"&amp;IFERROR(VLOOKUP(216+(INT((ROW()-5)/9)*9+4+COLUMN()-5)*8-(8-$A26),选手操作!$Q:$R,2,0),"")=$A26&amp;":","",$A26&amp;":"&amp;VLOOKUP(216+(INT((ROW()-5)/9)*9+4+COLUMN()-5)*8-(8-$A26),选手操作!$Q:$R,2,0))))),IF($U$3="第二场",IF(OR($H$35="",$H$35="请选择版本"),"",IF($H$35="打印版",IFERROR(VLOOKUP(216+(INT((ROW()-5)/9)*9+4+COLUMN()-5)*8-(8-$A26),结果导入!$N:$U,8,0),""),IF($H$35="导入版",IF($A26&amp;":"&amp;IFERROR(VLOOKUP(216+(INT((ROW()-5)/9)*9+4+COLUMN()-5)*8-(8-$A26),结果导入!$N:$U,8,0),"")=$A26&amp;":","",$A26&amp;":"&amp;VLOOKUP(216+(INT((ROW()-5)/9)*9+4+COLUMN()-5)*8-(8-$A26),结果导入!$N:$U,8,0))))),IF($U$3="第三场",IF(OR($H$35="",$H$35="请选择版本"),"",IF($H$35="打印版",IFERROR(VLOOKUP(216+(INT((ROW()-5)/9)*9+4+COLUMN()-5)*8-(8-$A26),结果导入!$AN:$AU,8,0),""),IF($H$35="导入版",IF($A26&amp;":"&amp;IFERROR(VLOOKUP(216+(INT((ROW()-5)/9)*9+4+COLUMN()-5)*8-(8-$A26),结果导入!$AN:$AU,8,0),"")=$A26&amp;":","",$A26&amp;":"&amp;VLOOKUP(216+(INT((ROW()-5)/9)*9+4+COLUMN()-5)*8-(8-$A26),结果导入!$AN:$AU,8,0))))),IF($U$3="第四场",IF(OR($H$35="",$H$35="请选择版本"),"",IF($H$35="打印版",IFERROR(VLOOKUP(216+(INT((ROW()-5)/9)*9+4+COLUMN()-5)*8-(8-$A26),结果导入!$BN:$BU,8,0),""),IF($H$35="导入版",IF($A26&amp;":"&amp;IFERROR(VLOOKUP(216+(INT((ROW()-5)/9)*9+4+COLUMN()-5)*8-(8-$A26),结果导入!$BN:$BU,8,0),"")=$A26&amp;":","",$A26&amp;":"&amp;VLOOKUP(216+(INT((ROW()-5)/9)*9+4+COLUMN()-5)*8-(8-$A26),结果导入!$BN:$BU,8,0))))),IF($U$3="第五场",IF(OR($H$35="",$H$35="请选择版本"),"",IF($H$35="打印版",IFERROR(VLOOKUP(216+(INT((ROW()-5)/9)*9+4+COLUMN()-5)*8-(8-$A26),结果导入!$CN:$CU,8,0),""),IF($H$35="导入版",IF($A26&amp;":"&amp;IFERROR(VLOOKUP(216+(INT((ROW()-5)/9)*9+4+COLUMN()-5)*8-(8-$A26),结果导入!$CN:$CU,8,0),"")=$A26&amp;":","",$A26&amp;":"&amp;VLOOKUP(216+(INT((ROW()-5)/9)*9+4+COLUMN()-5)*8-(8-$A26),结果导入!$CN:$CU,8,0))))),IF($U$3="第六场",IF(OR($H$35="",$H$35="请选择版本"),"",IF($H$35="打印版",IFERROR(VLOOKUP(216+(INT((ROW()-5)/9)*9+4+COLUMN()-5)*8-(8-$A26),结果导入!$DN:$DU,8,0),""),IF($H$35="导入版",IF($A26&amp;":"&amp;IFERROR(VLOOKUP(216+(INT((ROW()-5)/9)*9+4+COLUMN()-5)*8-(8-$A26),结果导入!$DN:$DU,8,0),"")=$A26&amp;":","",$A26&amp;":"&amp;VLOOKUP(216+(INT((ROW()-5)/9)*9+4+COLUMN()-5)*8-(8-$A26),结果导入!$DN:$DU,8,0))))),IF($U$3="第七场",IF(OR($H$35="",$H$35="请选择版本"),"",IF($H$35="打印版",IFERROR(VLOOKUP(216+(INT((ROW()-5)/9)*9+4+COLUMN()-5)*8-(8-$A26),结果导入!$EN:$EU,8,0),""),IF($H$35="导入版",IF($A26&amp;":"&amp;IFERROR(VLOOKUP(216+(INT((ROW()-5)/9)*9+4+COLUMN()-5)*8-(8-$A26),结果导入!$EN:$EU,8,0),"")=$A26&amp;":","",$A26&amp;":"&amp;VLOOKUP(216+(INT((ROW()-5)/9)*9+4+COLUMN()-5)*8-(8-$A26),结果导入!$EN:$EU,8,0))))),IF($U$3="第八场",IF(OR($H$35="",$H$35="请选择版本"),"",IF($H$35="打印版",IFERROR(VLOOKUP(216+(INT((ROW()-5)/9)*9+4+COLUMN()-5)*8-(8-$A26),结果导入!$FN:$FU,8,0),""),IF($H$35="导入版",IF($A26&amp;":"&amp;IFERROR(VLOOKUP(216+(INT((ROW()-5)/9)*9+4+COLUMN()-5)*8-(8-$A26),结果导入!$FN:$FU,8,0),"")=$A26&amp;":","",$A26&amp;":"&amp;VLOOKUP(216+(INT((ROW()-5)/9)*9+4+COLUMN()-5)*8-(8-$A26),结果导入!$FN:$FU,8,0))))),IF($U$3="第九场",IF(OR($H$35="",$H$35="请选择版本"),"",IF($H$35="打印版",IFERROR(VLOOKUP(216+(INT((ROW()-5)/9)*9+4+COLUMN()-5)*8-(8-$A26),结果导入!$GN:$GU,8,0),""),IF($H$35="导入版",IF($A26&amp;":"&amp;IFERROR(VLOOKUP(216+(INT((ROW()-5)/9)*9+4+COLUMN()-5)*8-(8-$A26),结果导入!$GN:$GU,8,0),"")=$A26&amp;":","",$A26&amp;":"&amp;VLOOKUP(216+(INT((ROW()-5)/9)*9+4+COLUMN()-5)*8-(8-$A26),结果导入!$GN:$GU,8,0)))))))))))))))</f>
        <v/>
      </c>
      <c r="H26" s="52" t="str">
        <f ca="1">IF($U$3="","",IF($U$3="第一场",IF(OR($H$35="",$H$35="请选择版本"),"",IF($H$35="打印版",IFERROR(VLOOKUP(216+(INT((ROW()-5)/9)*9+4+COLUMN()-5)*8-(8-$A26),选手操作!$Q:$R,2,0),""),IF($H$35="导入版",IF($A26&amp;":"&amp;IFERROR(VLOOKUP(216+(INT((ROW()-5)/9)*9+4+COLUMN()-5)*8-(8-$A26),选手操作!$Q:$R,2,0),"")=$A26&amp;":","",$A26&amp;":"&amp;VLOOKUP(216+(INT((ROW()-5)/9)*9+4+COLUMN()-5)*8-(8-$A26),选手操作!$Q:$R,2,0))))),IF($U$3="第二场",IF(OR($H$35="",$H$35="请选择版本"),"",IF($H$35="打印版",IFERROR(VLOOKUP(216+(INT((ROW()-5)/9)*9+4+COLUMN()-5)*8-(8-$A26),结果导入!$N:$U,8,0),""),IF($H$35="导入版",IF($A26&amp;":"&amp;IFERROR(VLOOKUP(216+(INT((ROW()-5)/9)*9+4+COLUMN()-5)*8-(8-$A26),结果导入!$N:$U,8,0),"")=$A26&amp;":","",$A26&amp;":"&amp;VLOOKUP(216+(INT((ROW()-5)/9)*9+4+COLUMN()-5)*8-(8-$A26),结果导入!$N:$U,8,0))))),IF($U$3="第三场",IF(OR($H$35="",$H$35="请选择版本"),"",IF($H$35="打印版",IFERROR(VLOOKUP(216+(INT((ROW()-5)/9)*9+4+COLUMN()-5)*8-(8-$A26),结果导入!$AN:$AU,8,0),""),IF($H$35="导入版",IF($A26&amp;":"&amp;IFERROR(VLOOKUP(216+(INT((ROW()-5)/9)*9+4+COLUMN()-5)*8-(8-$A26),结果导入!$AN:$AU,8,0),"")=$A26&amp;":","",$A26&amp;":"&amp;VLOOKUP(216+(INT((ROW()-5)/9)*9+4+COLUMN()-5)*8-(8-$A26),结果导入!$AN:$AU,8,0))))),IF($U$3="第四场",IF(OR($H$35="",$H$35="请选择版本"),"",IF($H$35="打印版",IFERROR(VLOOKUP(216+(INT((ROW()-5)/9)*9+4+COLUMN()-5)*8-(8-$A26),结果导入!$BN:$BU,8,0),""),IF($H$35="导入版",IF($A26&amp;":"&amp;IFERROR(VLOOKUP(216+(INT((ROW()-5)/9)*9+4+COLUMN()-5)*8-(8-$A26),结果导入!$BN:$BU,8,0),"")=$A26&amp;":","",$A26&amp;":"&amp;VLOOKUP(216+(INT((ROW()-5)/9)*9+4+COLUMN()-5)*8-(8-$A26),结果导入!$BN:$BU,8,0))))),IF($U$3="第五场",IF(OR($H$35="",$H$35="请选择版本"),"",IF($H$35="打印版",IFERROR(VLOOKUP(216+(INT((ROW()-5)/9)*9+4+COLUMN()-5)*8-(8-$A26),结果导入!$CN:$CU,8,0),""),IF($H$35="导入版",IF($A26&amp;":"&amp;IFERROR(VLOOKUP(216+(INT((ROW()-5)/9)*9+4+COLUMN()-5)*8-(8-$A26),结果导入!$CN:$CU,8,0),"")=$A26&amp;":","",$A26&amp;":"&amp;VLOOKUP(216+(INT((ROW()-5)/9)*9+4+COLUMN()-5)*8-(8-$A26),结果导入!$CN:$CU,8,0))))),IF($U$3="第六场",IF(OR($H$35="",$H$35="请选择版本"),"",IF($H$35="打印版",IFERROR(VLOOKUP(216+(INT((ROW()-5)/9)*9+4+COLUMN()-5)*8-(8-$A26),结果导入!$DN:$DU,8,0),""),IF($H$35="导入版",IF($A26&amp;":"&amp;IFERROR(VLOOKUP(216+(INT((ROW()-5)/9)*9+4+COLUMN()-5)*8-(8-$A26),结果导入!$DN:$DU,8,0),"")=$A26&amp;":","",$A26&amp;":"&amp;VLOOKUP(216+(INT((ROW()-5)/9)*9+4+COLUMN()-5)*8-(8-$A26),结果导入!$DN:$DU,8,0))))),IF($U$3="第七场",IF(OR($H$35="",$H$35="请选择版本"),"",IF($H$35="打印版",IFERROR(VLOOKUP(216+(INT((ROW()-5)/9)*9+4+COLUMN()-5)*8-(8-$A26),结果导入!$EN:$EU,8,0),""),IF($H$35="导入版",IF($A26&amp;":"&amp;IFERROR(VLOOKUP(216+(INT((ROW()-5)/9)*9+4+COLUMN()-5)*8-(8-$A26),结果导入!$EN:$EU,8,0),"")=$A26&amp;":","",$A26&amp;":"&amp;VLOOKUP(216+(INT((ROW()-5)/9)*9+4+COLUMN()-5)*8-(8-$A26),结果导入!$EN:$EU,8,0))))),IF($U$3="第八场",IF(OR($H$35="",$H$35="请选择版本"),"",IF($H$35="打印版",IFERROR(VLOOKUP(216+(INT((ROW()-5)/9)*9+4+COLUMN()-5)*8-(8-$A26),结果导入!$FN:$FU,8,0),""),IF($H$35="导入版",IF($A26&amp;":"&amp;IFERROR(VLOOKUP(216+(INT((ROW()-5)/9)*9+4+COLUMN()-5)*8-(8-$A26),结果导入!$FN:$FU,8,0),"")=$A26&amp;":","",$A26&amp;":"&amp;VLOOKUP(216+(INT((ROW()-5)/9)*9+4+COLUMN()-5)*8-(8-$A26),结果导入!$FN:$FU,8,0))))),IF($U$3="第九场",IF(OR($H$35="",$H$35="请选择版本"),"",IF($H$35="打印版",IFERROR(VLOOKUP(216+(INT((ROW()-5)/9)*9+4+COLUMN()-5)*8-(8-$A26),结果导入!$GN:$GU,8,0),""),IF($H$35="导入版",IF($A26&amp;":"&amp;IFERROR(VLOOKUP(216+(INT((ROW()-5)/9)*9+4+COLUMN()-5)*8-(8-$A26),结果导入!$GN:$GU,8,0),"")=$A26&amp;":","",$A26&amp;":"&amp;VLOOKUP(216+(INT((ROW()-5)/9)*9+4+COLUMN()-5)*8-(8-$A26),结果导入!$GN:$GU,8,0)))))))))))))))</f>
        <v/>
      </c>
      <c r="I26" s="52" t="str">
        <f ca="1">IF($U$3="","",IF($U$3="第一场",IF(OR($H$35="",$H$35="请选择版本"),"",IF($H$35="打印版",IFERROR(VLOOKUP(216+(INT((ROW()-5)/9)*9+4+COLUMN()-5)*8-(8-$A26),选手操作!$Q:$R,2,0),""),IF($H$35="导入版",IF($A26&amp;":"&amp;IFERROR(VLOOKUP(216+(INT((ROW()-5)/9)*9+4+COLUMN()-5)*8-(8-$A26),选手操作!$Q:$R,2,0),"")=$A26&amp;":","",$A26&amp;":"&amp;VLOOKUP(216+(INT((ROW()-5)/9)*9+4+COLUMN()-5)*8-(8-$A26),选手操作!$Q:$R,2,0))))),IF($U$3="第二场",IF(OR($H$35="",$H$35="请选择版本"),"",IF($H$35="打印版",IFERROR(VLOOKUP(216+(INT((ROW()-5)/9)*9+4+COLUMN()-5)*8-(8-$A26),结果导入!$N:$U,8,0),""),IF($H$35="导入版",IF($A26&amp;":"&amp;IFERROR(VLOOKUP(216+(INT((ROW()-5)/9)*9+4+COLUMN()-5)*8-(8-$A26),结果导入!$N:$U,8,0),"")=$A26&amp;":","",$A26&amp;":"&amp;VLOOKUP(216+(INT((ROW()-5)/9)*9+4+COLUMN()-5)*8-(8-$A26),结果导入!$N:$U,8,0))))),IF($U$3="第三场",IF(OR($H$35="",$H$35="请选择版本"),"",IF($H$35="打印版",IFERROR(VLOOKUP(216+(INT((ROW()-5)/9)*9+4+COLUMN()-5)*8-(8-$A26),结果导入!$AN:$AU,8,0),""),IF($H$35="导入版",IF($A26&amp;":"&amp;IFERROR(VLOOKUP(216+(INT((ROW()-5)/9)*9+4+COLUMN()-5)*8-(8-$A26),结果导入!$AN:$AU,8,0),"")=$A26&amp;":","",$A26&amp;":"&amp;VLOOKUP(216+(INT((ROW()-5)/9)*9+4+COLUMN()-5)*8-(8-$A26),结果导入!$AN:$AU,8,0))))),IF($U$3="第四场",IF(OR($H$35="",$H$35="请选择版本"),"",IF($H$35="打印版",IFERROR(VLOOKUP(216+(INT((ROW()-5)/9)*9+4+COLUMN()-5)*8-(8-$A26),结果导入!$BN:$BU,8,0),""),IF($H$35="导入版",IF($A26&amp;":"&amp;IFERROR(VLOOKUP(216+(INT((ROW()-5)/9)*9+4+COLUMN()-5)*8-(8-$A26),结果导入!$BN:$BU,8,0),"")=$A26&amp;":","",$A26&amp;":"&amp;VLOOKUP(216+(INT((ROW()-5)/9)*9+4+COLUMN()-5)*8-(8-$A26),结果导入!$BN:$BU,8,0))))),IF($U$3="第五场",IF(OR($H$35="",$H$35="请选择版本"),"",IF($H$35="打印版",IFERROR(VLOOKUP(216+(INT((ROW()-5)/9)*9+4+COLUMN()-5)*8-(8-$A26),结果导入!$CN:$CU,8,0),""),IF($H$35="导入版",IF($A26&amp;":"&amp;IFERROR(VLOOKUP(216+(INT((ROW()-5)/9)*9+4+COLUMN()-5)*8-(8-$A26),结果导入!$CN:$CU,8,0),"")=$A26&amp;":","",$A26&amp;":"&amp;VLOOKUP(216+(INT((ROW()-5)/9)*9+4+COLUMN()-5)*8-(8-$A26),结果导入!$CN:$CU,8,0))))),IF($U$3="第六场",IF(OR($H$35="",$H$35="请选择版本"),"",IF($H$35="打印版",IFERROR(VLOOKUP(216+(INT((ROW()-5)/9)*9+4+COLUMN()-5)*8-(8-$A26),结果导入!$DN:$DU,8,0),""),IF($H$35="导入版",IF($A26&amp;":"&amp;IFERROR(VLOOKUP(216+(INT((ROW()-5)/9)*9+4+COLUMN()-5)*8-(8-$A26),结果导入!$DN:$DU,8,0),"")=$A26&amp;":","",$A26&amp;":"&amp;VLOOKUP(216+(INT((ROW()-5)/9)*9+4+COLUMN()-5)*8-(8-$A26),结果导入!$DN:$DU,8,0))))),IF($U$3="第七场",IF(OR($H$35="",$H$35="请选择版本"),"",IF($H$35="打印版",IFERROR(VLOOKUP(216+(INT((ROW()-5)/9)*9+4+COLUMN()-5)*8-(8-$A26),结果导入!$EN:$EU,8,0),""),IF($H$35="导入版",IF($A26&amp;":"&amp;IFERROR(VLOOKUP(216+(INT((ROW()-5)/9)*9+4+COLUMN()-5)*8-(8-$A26),结果导入!$EN:$EU,8,0),"")=$A26&amp;":","",$A26&amp;":"&amp;VLOOKUP(216+(INT((ROW()-5)/9)*9+4+COLUMN()-5)*8-(8-$A26),结果导入!$EN:$EU,8,0))))),IF($U$3="第八场",IF(OR($H$35="",$H$35="请选择版本"),"",IF($H$35="打印版",IFERROR(VLOOKUP(216+(INT((ROW()-5)/9)*9+4+COLUMN()-5)*8-(8-$A26),结果导入!$FN:$FU,8,0),""),IF($H$35="导入版",IF($A26&amp;":"&amp;IFERROR(VLOOKUP(216+(INT((ROW()-5)/9)*9+4+COLUMN()-5)*8-(8-$A26),结果导入!$FN:$FU,8,0),"")=$A26&amp;":","",$A26&amp;":"&amp;VLOOKUP(216+(INT((ROW()-5)/9)*9+4+COLUMN()-5)*8-(8-$A26),结果导入!$FN:$FU,8,0))))),IF($U$3="第九场",IF(OR($H$35="",$H$35="请选择版本"),"",IF($H$35="打印版",IFERROR(VLOOKUP(216+(INT((ROW()-5)/9)*9+4+COLUMN()-5)*8-(8-$A26),结果导入!$GN:$GU,8,0),""),IF($H$35="导入版",IF($A26&amp;":"&amp;IFERROR(VLOOKUP(216+(INT((ROW()-5)/9)*9+4+COLUMN()-5)*8-(8-$A26),结果导入!$GN:$GU,8,0),"")=$A26&amp;":","",$A26&amp;":"&amp;VLOOKUP(216+(INT((ROW()-5)/9)*9+4+COLUMN()-5)*8-(8-$A26),结果导入!$GN:$GU,8,0)))))))))))))))</f>
        <v/>
      </c>
      <c r="J26" s="52" t="str">
        <f ca="1">IF($U$3="","",IF($U$3="第一场",IF(OR($H$35="",$H$35="请选择版本"),"",IF($H$35="打印版",IFERROR(VLOOKUP(216+(INT((ROW()-5)/9)*9+4+COLUMN()-5)*8-(8-$A26),选手操作!$Q:$R,2,0),""),IF($H$35="导入版",IF($A26&amp;":"&amp;IFERROR(VLOOKUP(216+(INT((ROW()-5)/9)*9+4+COLUMN()-5)*8-(8-$A26),选手操作!$Q:$R,2,0),"")=$A26&amp;":","",$A26&amp;":"&amp;VLOOKUP(216+(INT((ROW()-5)/9)*9+4+COLUMN()-5)*8-(8-$A26),选手操作!$Q:$R,2,0))))),IF($U$3="第二场",IF(OR($H$35="",$H$35="请选择版本"),"",IF($H$35="打印版",IFERROR(VLOOKUP(216+(INT((ROW()-5)/9)*9+4+COLUMN()-5)*8-(8-$A26),结果导入!$N:$U,8,0),""),IF($H$35="导入版",IF($A26&amp;":"&amp;IFERROR(VLOOKUP(216+(INT((ROW()-5)/9)*9+4+COLUMN()-5)*8-(8-$A26),结果导入!$N:$U,8,0),"")=$A26&amp;":","",$A26&amp;":"&amp;VLOOKUP(216+(INT((ROW()-5)/9)*9+4+COLUMN()-5)*8-(8-$A26),结果导入!$N:$U,8,0))))),IF($U$3="第三场",IF(OR($H$35="",$H$35="请选择版本"),"",IF($H$35="打印版",IFERROR(VLOOKUP(216+(INT((ROW()-5)/9)*9+4+COLUMN()-5)*8-(8-$A26),结果导入!$AN:$AU,8,0),""),IF($H$35="导入版",IF($A26&amp;":"&amp;IFERROR(VLOOKUP(216+(INT((ROW()-5)/9)*9+4+COLUMN()-5)*8-(8-$A26),结果导入!$AN:$AU,8,0),"")=$A26&amp;":","",$A26&amp;":"&amp;VLOOKUP(216+(INT((ROW()-5)/9)*9+4+COLUMN()-5)*8-(8-$A26),结果导入!$AN:$AU,8,0))))),IF($U$3="第四场",IF(OR($H$35="",$H$35="请选择版本"),"",IF($H$35="打印版",IFERROR(VLOOKUP(216+(INT((ROW()-5)/9)*9+4+COLUMN()-5)*8-(8-$A26),结果导入!$BN:$BU,8,0),""),IF($H$35="导入版",IF($A26&amp;":"&amp;IFERROR(VLOOKUP(216+(INT((ROW()-5)/9)*9+4+COLUMN()-5)*8-(8-$A26),结果导入!$BN:$BU,8,0),"")=$A26&amp;":","",$A26&amp;":"&amp;VLOOKUP(216+(INT((ROW()-5)/9)*9+4+COLUMN()-5)*8-(8-$A26),结果导入!$BN:$BU,8,0))))),IF($U$3="第五场",IF(OR($H$35="",$H$35="请选择版本"),"",IF($H$35="打印版",IFERROR(VLOOKUP(216+(INT((ROW()-5)/9)*9+4+COLUMN()-5)*8-(8-$A26),结果导入!$CN:$CU,8,0),""),IF($H$35="导入版",IF($A26&amp;":"&amp;IFERROR(VLOOKUP(216+(INT((ROW()-5)/9)*9+4+COLUMN()-5)*8-(8-$A26),结果导入!$CN:$CU,8,0),"")=$A26&amp;":","",$A26&amp;":"&amp;VLOOKUP(216+(INT((ROW()-5)/9)*9+4+COLUMN()-5)*8-(8-$A26),结果导入!$CN:$CU,8,0))))),IF($U$3="第六场",IF(OR($H$35="",$H$35="请选择版本"),"",IF($H$35="打印版",IFERROR(VLOOKUP(216+(INT((ROW()-5)/9)*9+4+COLUMN()-5)*8-(8-$A26),结果导入!$DN:$DU,8,0),""),IF($H$35="导入版",IF($A26&amp;":"&amp;IFERROR(VLOOKUP(216+(INT((ROW()-5)/9)*9+4+COLUMN()-5)*8-(8-$A26),结果导入!$DN:$DU,8,0),"")=$A26&amp;":","",$A26&amp;":"&amp;VLOOKUP(216+(INT((ROW()-5)/9)*9+4+COLUMN()-5)*8-(8-$A26),结果导入!$DN:$DU,8,0))))),IF($U$3="第七场",IF(OR($H$35="",$H$35="请选择版本"),"",IF($H$35="打印版",IFERROR(VLOOKUP(216+(INT((ROW()-5)/9)*9+4+COLUMN()-5)*8-(8-$A26),结果导入!$EN:$EU,8,0),""),IF($H$35="导入版",IF($A26&amp;":"&amp;IFERROR(VLOOKUP(216+(INT((ROW()-5)/9)*9+4+COLUMN()-5)*8-(8-$A26),结果导入!$EN:$EU,8,0),"")=$A26&amp;":","",$A26&amp;":"&amp;VLOOKUP(216+(INT((ROW()-5)/9)*9+4+COLUMN()-5)*8-(8-$A26),结果导入!$EN:$EU,8,0))))),IF($U$3="第八场",IF(OR($H$35="",$H$35="请选择版本"),"",IF($H$35="打印版",IFERROR(VLOOKUP(216+(INT((ROW()-5)/9)*9+4+COLUMN()-5)*8-(8-$A26),结果导入!$FN:$FU,8,0),""),IF($H$35="导入版",IF($A26&amp;":"&amp;IFERROR(VLOOKUP(216+(INT((ROW()-5)/9)*9+4+COLUMN()-5)*8-(8-$A26),结果导入!$FN:$FU,8,0),"")=$A26&amp;":","",$A26&amp;":"&amp;VLOOKUP(216+(INT((ROW()-5)/9)*9+4+COLUMN()-5)*8-(8-$A26),结果导入!$FN:$FU,8,0))))),IF($U$3="第九场",IF(OR($H$35="",$H$35="请选择版本"),"",IF($H$35="打印版",IFERROR(VLOOKUP(216+(INT((ROW()-5)/9)*9+4+COLUMN()-5)*8-(8-$A26),结果导入!$GN:$GU,8,0),""),IF($H$35="导入版",IF($A26&amp;":"&amp;IFERROR(VLOOKUP(216+(INT((ROW()-5)/9)*9+4+COLUMN()-5)*8-(8-$A26),结果导入!$GN:$GU,8,0),"")=$A26&amp;":","",$A26&amp;":"&amp;VLOOKUP(216+(INT((ROW()-5)/9)*9+4+COLUMN()-5)*8-(8-$A26),结果导入!$GN:$GU,8,0)))))))))))))))</f>
        <v/>
      </c>
      <c r="K26" s="50">
        <v>3</v>
      </c>
      <c r="L26" s="50">
        <f t="shared" ref="L26:V26" si="22">IF(A26="","",A26)</f>
        <v>3</v>
      </c>
      <c r="M26" s="51" t="str">
        <f ca="1" t="shared" si="22"/>
        <v/>
      </c>
      <c r="N26" s="52" t="str">
        <f ca="1" t="shared" si="22"/>
        <v/>
      </c>
      <c r="O26" s="52" t="str">
        <f ca="1" t="shared" si="22"/>
        <v/>
      </c>
      <c r="P26" s="52" t="str">
        <f ca="1" t="shared" si="22"/>
        <v/>
      </c>
      <c r="Q26" s="52" t="str">
        <f ca="1" t="shared" si="22"/>
        <v/>
      </c>
      <c r="R26" s="52" t="str">
        <f ca="1" t="shared" si="22"/>
        <v/>
      </c>
      <c r="S26" s="52" t="str">
        <f ca="1" t="shared" si="22"/>
        <v/>
      </c>
      <c r="T26" s="52" t="str">
        <f ca="1" t="shared" si="22"/>
        <v/>
      </c>
      <c r="U26" s="52" t="str">
        <f ca="1" t="shared" si="22"/>
        <v/>
      </c>
      <c r="V26" s="50">
        <f t="shared" si="22"/>
        <v>3</v>
      </c>
    </row>
    <row r="27" s="40" customFormat="1" ht="15" spans="1:22">
      <c r="A27" s="50">
        <v>4</v>
      </c>
      <c r="B27" s="51" t="str">
        <f ca="1">IF($U$3="","",IF($U$3="第一场",IF(OR($H$35="",$H$35="请选择版本"),"",IF($H$35="打印版",IFERROR(VLOOKUP(216+(INT((ROW()-5)/9)*9+4+COLUMN()-5)*8-(8-$A27),选手操作!$Q:$R,2,0),""),IF($H$35="导入版",IF($A27&amp;":"&amp;IFERROR(VLOOKUP(216+(INT((ROW()-5)/9)*9+4+COLUMN()-5)*8-(8-$A27),选手操作!$Q:$R,2,0),"")=$A27&amp;":","",$A27&amp;":"&amp;VLOOKUP(216+(INT((ROW()-5)/9)*9+4+COLUMN()-5)*8-(8-$A27),选手操作!$Q:$R,2,0))))),IF($U$3="第二场",IF(OR($H$35="",$H$35="请选择版本"),"",IF($H$35="打印版",IFERROR(VLOOKUP(216+(INT((ROW()-5)/9)*9+4+COLUMN()-5)*8-(8-$A27),结果导入!$N:$U,8,0),""),IF($H$35="导入版",IF($A27&amp;":"&amp;IFERROR(VLOOKUP(216+(INT((ROW()-5)/9)*9+4+COLUMN()-5)*8-(8-$A27),结果导入!$N:$U,8,0),"")=$A27&amp;":","",$A27&amp;":"&amp;VLOOKUP(216+(INT((ROW()-5)/9)*9+4+COLUMN()-5)*8-(8-$A27),结果导入!$N:$U,8,0))))),IF($U$3="第三场",IF(OR($H$35="",$H$35="请选择版本"),"",IF($H$35="打印版",IFERROR(VLOOKUP(216+(INT((ROW()-5)/9)*9+4+COLUMN()-5)*8-(8-$A27),结果导入!$AN:$AU,8,0),""),IF($H$35="导入版",IF($A27&amp;":"&amp;IFERROR(VLOOKUP(216+(INT((ROW()-5)/9)*9+4+COLUMN()-5)*8-(8-$A27),结果导入!$AN:$AU,8,0),"")=$A27&amp;":","",$A27&amp;":"&amp;VLOOKUP(216+(INT((ROW()-5)/9)*9+4+COLUMN()-5)*8-(8-$A27),结果导入!$AN:$AU,8,0))))),IF($U$3="第四场",IF(OR($H$35="",$H$35="请选择版本"),"",IF($H$35="打印版",IFERROR(VLOOKUP(216+(INT((ROW()-5)/9)*9+4+COLUMN()-5)*8-(8-$A27),结果导入!$BN:$BU,8,0),""),IF($H$35="导入版",IF($A27&amp;":"&amp;IFERROR(VLOOKUP(216+(INT((ROW()-5)/9)*9+4+COLUMN()-5)*8-(8-$A27),结果导入!$BN:$BU,8,0),"")=$A27&amp;":","",$A27&amp;":"&amp;VLOOKUP(216+(INT((ROW()-5)/9)*9+4+COLUMN()-5)*8-(8-$A27),结果导入!$BN:$BU,8,0))))),IF($U$3="第五场",IF(OR($H$35="",$H$35="请选择版本"),"",IF($H$35="打印版",IFERROR(VLOOKUP(216+(INT((ROW()-5)/9)*9+4+COLUMN()-5)*8-(8-$A27),结果导入!$CN:$CU,8,0),""),IF($H$35="导入版",IF($A27&amp;":"&amp;IFERROR(VLOOKUP(216+(INT((ROW()-5)/9)*9+4+COLUMN()-5)*8-(8-$A27),结果导入!$CN:$CU,8,0),"")=$A27&amp;":","",$A27&amp;":"&amp;VLOOKUP(216+(INT((ROW()-5)/9)*9+4+COLUMN()-5)*8-(8-$A27),结果导入!$CN:$CU,8,0))))),IF($U$3="第六场",IF(OR($H$35="",$H$35="请选择版本"),"",IF($H$35="打印版",IFERROR(VLOOKUP(216+(INT((ROW()-5)/9)*9+4+COLUMN()-5)*8-(8-$A27),结果导入!$DN:$DU,8,0),""),IF($H$35="导入版",IF($A27&amp;":"&amp;IFERROR(VLOOKUP(216+(INT((ROW()-5)/9)*9+4+COLUMN()-5)*8-(8-$A27),结果导入!$DN:$DU,8,0),"")=$A27&amp;":","",$A27&amp;":"&amp;VLOOKUP(216+(INT((ROW()-5)/9)*9+4+COLUMN()-5)*8-(8-$A27),结果导入!$DN:$DU,8,0))))),IF($U$3="第七场",IF(OR($H$35="",$H$35="请选择版本"),"",IF($H$35="打印版",IFERROR(VLOOKUP(216+(INT((ROW()-5)/9)*9+4+COLUMN()-5)*8-(8-$A27),结果导入!$EN:$EU,8,0),""),IF($H$35="导入版",IF($A27&amp;":"&amp;IFERROR(VLOOKUP(216+(INT((ROW()-5)/9)*9+4+COLUMN()-5)*8-(8-$A27),结果导入!$EN:$EU,8,0),"")=$A27&amp;":","",$A27&amp;":"&amp;VLOOKUP(216+(INT((ROW()-5)/9)*9+4+COLUMN()-5)*8-(8-$A27),结果导入!$EN:$EU,8,0))))),IF($U$3="第八场",IF(OR($H$35="",$H$35="请选择版本"),"",IF($H$35="打印版",IFERROR(VLOOKUP(216+(INT((ROW()-5)/9)*9+4+COLUMN()-5)*8-(8-$A27),结果导入!$FN:$FU,8,0),""),IF($H$35="导入版",IF($A27&amp;":"&amp;IFERROR(VLOOKUP(216+(INT((ROW()-5)/9)*9+4+COLUMN()-5)*8-(8-$A27),结果导入!$FN:$FU,8,0),"")=$A27&amp;":","",$A27&amp;":"&amp;VLOOKUP(216+(INT((ROW()-5)/9)*9+4+COLUMN()-5)*8-(8-$A27),结果导入!$FN:$FU,8,0))))),IF($U$3="第九场",IF(OR($H$35="",$H$35="请选择版本"),"",IF($H$35="打印版",IFERROR(VLOOKUP(216+(INT((ROW()-5)/9)*9+4+COLUMN()-5)*8-(8-$A27),结果导入!$GN:$GU,8,0),""),IF($H$35="导入版",IF($A27&amp;":"&amp;IFERROR(VLOOKUP(216+(INT((ROW()-5)/9)*9+4+COLUMN()-5)*8-(8-$A27),结果导入!$GN:$GU,8,0),"")=$A27&amp;":","",$A27&amp;":"&amp;VLOOKUP(216+(INT((ROW()-5)/9)*9+4+COLUMN()-5)*8-(8-$A27),结果导入!$GN:$GU,8,0)))))))))))))))</f>
        <v/>
      </c>
      <c r="C27" s="52" t="str">
        <f ca="1">IF($U$3="","",IF($U$3="第一场",IF(OR($H$35="",$H$35="请选择版本"),"",IF($H$35="打印版",IFERROR(VLOOKUP(216+(INT((ROW()-5)/9)*9+4+COLUMN()-5)*8-(8-$A27),选手操作!$Q:$R,2,0),""),IF($H$35="导入版",IF($A27&amp;":"&amp;IFERROR(VLOOKUP(216+(INT((ROW()-5)/9)*9+4+COLUMN()-5)*8-(8-$A27),选手操作!$Q:$R,2,0),"")=$A27&amp;":","",$A27&amp;":"&amp;VLOOKUP(216+(INT((ROW()-5)/9)*9+4+COLUMN()-5)*8-(8-$A27),选手操作!$Q:$R,2,0))))),IF($U$3="第二场",IF(OR($H$35="",$H$35="请选择版本"),"",IF($H$35="打印版",IFERROR(VLOOKUP(216+(INT((ROW()-5)/9)*9+4+COLUMN()-5)*8-(8-$A27),结果导入!$N:$U,8,0),""),IF($H$35="导入版",IF($A27&amp;":"&amp;IFERROR(VLOOKUP(216+(INT((ROW()-5)/9)*9+4+COLUMN()-5)*8-(8-$A27),结果导入!$N:$U,8,0),"")=$A27&amp;":","",$A27&amp;":"&amp;VLOOKUP(216+(INT((ROW()-5)/9)*9+4+COLUMN()-5)*8-(8-$A27),结果导入!$N:$U,8,0))))),IF($U$3="第三场",IF(OR($H$35="",$H$35="请选择版本"),"",IF($H$35="打印版",IFERROR(VLOOKUP(216+(INT((ROW()-5)/9)*9+4+COLUMN()-5)*8-(8-$A27),结果导入!$AN:$AU,8,0),""),IF($H$35="导入版",IF($A27&amp;":"&amp;IFERROR(VLOOKUP(216+(INT((ROW()-5)/9)*9+4+COLUMN()-5)*8-(8-$A27),结果导入!$AN:$AU,8,0),"")=$A27&amp;":","",$A27&amp;":"&amp;VLOOKUP(216+(INT((ROW()-5)/9)*9+4+COLUMN()-5)*8-(8-$A27),结果导入!$AN:$AU,8,0))))),IF($U$3="第四场",IF(OR($H$35="",$H$35="请选择版本"),"",IF($H$35="打印版",IFERROR(VLOOKUP(216+(INT((ROW()-5)/9)*9+4+COLUMN()-5)*8-(8-$A27),结果导入!$BN:$BU,8,0),""),IF($H$35="导入版",IF($A27&amp;":"&amp;IFERROR(VLOOKUP(216+(INT((ROW()-5)/9)*9+4+COLUMN()-5)*8-(8-$A27),结果导入!$BN:$BU,8,0),"")=$A27&amp;":","",$A27&amp;":"&amp;VLOOKUP(216+(INT((ROW()-5)/9)*9+4+COLUMN()-5)*8-(8-$A27),结果导入!$BN:$BU,8,0))))),IF($U$3="第五场",IF(OR($H$35="",$H$35="请选择版本"),"",IF($H$35="打印版",IFERROR(VLOOKUP(216+(INT((ROW()-5)/9)*9+4+COLUMN()-5)*8-(8-$A27),结果导入!$CN:$CU,8,0),""),IF($H$35="导入版",IF($A27&amp;":"&amp;IFERROR(VLOOKUP(216+(INT((ROW()-5)/9)*9+4+COLUMN()-5)*8-(8-$A27),结果导入!$CN:$CU,8,0),"")=$A27&amp;":","",$A27&amp;":"&amp;VLOOKUP(216+(INT((ROW()-5)/9)*9+4+COLUMN()-5)*8-(8-$A27),结果导入!$CN:$CU,8,0))))),IF($U$3="第六场",IF(OR($H$35="",$H$35="请选择版本"),"",IF($H$35="打印版",IFERROR(VLOOKUP(216+(INT((ROW()-5)/9)*9+4+COLUMN()-5)*8-(8-$A27),结果导入!$DN:$DU,8,0),""),IF($H$35="导入版",IF($A27&amp;":"&amp;IFERROR(VLOOKUP(216+(INT((ROW()-5)/9)*9+4+COLUMN()-5)*8-(8-$A27),结果导入!$DN:$DU,8,0),"")=$A27&amp;":","",$A27&amp;":"&amp;VLOOKUP(216+(INT((ROW()-5)/9)*9+4+COLUMN()-5)*8-(8-$A27),结果导入!$DN:$DU,8,0))))),IF($U$3="第七场",IF(OR($H$35="",$H$35="请选择版本"),"",IF($H$35="打印版",IFERROR(VLOOKUP(216+(INT((ROW()-5)/9)*9+4+COLUMN()-5)*8-(8-$A27),结果导入!$EN:$EU,8,0),""),IF($H$35="导入版",IF($A27&amp;":"&amp;IFERROR(VLOOKUP(216+(INT((ROW()-5)/9)*9+4+COLUMN()-5)*8-(8-$A27),结果导入!$EN:$EU,8,0),"")=$A27&amp;":","",$A27&amp;":"&amp;VLOOKUP(216+(INT((ROW()-5)/9)*9+4+COLUMN()-5)*8-(8-$A27),结果导入!$EN:$EU,8,0))))),IF($U$3="第八场",IF(OR($H$35="",$H$35="请选择版本"),"",IF($H$35="打印版",IFERROR(VLOOKUP(216+(INT((ROW()-5)/9)*9+4+COLUMN()-5)*8-(8-$A27),结果导入!$FN:$FU,8,0),""),IF($H$35="导入版",IF($A27&amp;":"&amp;IFERROR(VLOOKUP(216+(INT((ROW()-5)/9)*9+4+COLUMN()-5)*8-(8-$A27),结果导入!$FN:$FU,8,0),"")=$A27&amp;":","",$A27&amp;":"&amp;VLOOKUP(216+(INT((ROW()-5)/9)*9+4+COLUMN()-5)*8-(8-$A27),结果导入!$FN:$FU,8,0))))),IF($U$3="第九场",IF(OR($H$35="",$H$35="请选择版本"),"",IF($H$35="打印版",IFERROR(VLOOKUP(216+(INT((ROW()-5)/9)*9+4+COLUMN()-5)*8-(8-$A27),结果导入!$GN:$GU,8,0),""),IF($H$35="导入版",IF($A27&amp;":"&amp;IFERROR(VLOOKUP(216+(INT((ROW()-5)/9)*9+4+COLUMN()-5)*8-(8-$A27),结果导入!$GN:$GU,8,0),"")=$A27&amp;":","",$A27&amp;":"&amp;VLOOKUP(216+(INT((ROW()-5)/9)*9+4+COLUMN()-5)*8-(8-$A27),结果导入!$GN:$GU,8,0)))))))))))))))</f>
        <v/>
      </c>
      <c r="D27" s="52" t="str">
        <f ca="1">IF($U$3="","",IF($U$3="第一场",IF(OR($H$35="",$H$35="请选择版本"),"",IF($H$35="打印版",IFERROR(VLOOKUP(216+(INT((ROW()-5)/9)*9+4+COLUMN()-5)*8-(8-$A27),选手操作!$Q:$R,2,0),""),IF($H$35="导入版",IF($A27&amp;":"&amp;IFERROR(VLOOKUP(216+(INT((ROW()-5)/9)*9+4+COLUMN()-5)*8-(8-$A27),选手操作!$Q:$R,2,0),"")=$A27&amp;":","",$A27&amp;":"&amp;VLOOKUP(216+(INT((ROW()-5)/9)*9+4+COLUMN()-5)*8-(8-$A27),选手操作!$Q:$R,2,0))))),IF($U$3="第二场",IF(OR($H$35="",$H$35="请选择版本"),"",IF($H$35="打印版",IFERROR(VLOOKUP(216+(INT((ROW()-5)/9)*9+4+COLUMN()-5)*8-(8-$A27),结果导入!$N:$U,8,0),""),IF($H$35="导入版",IF($A27&amp;":"&amp;IFERROR(VLOOKUP(216+(INT((ROW()-5)/9)*9+4+COLUMN()-5)*8-(8-$A27),结果导入!$N:$U,8,0),"")=$A27&amp;":","",$A27&amp;":"&amp;VLOOKUP(216+(INT((ROW()-5)/9)*9+4+COLUMN()-5)*8-(8-$A27),结果导入!$N:$U,8,0))))),IF($U$3="第三场",IF(OR($H$35="",$H$35="请选择版本"),"",IF($H$35="打印版",IFERROR(VLOOKUP(216+(INT((ROW()-5)/9)*9+4+COLUMN()-5)*8-(8-$A27),结果导入!$AN:$AU,8,0),""),IF($H$35="导入版",IF($A27&amp;":"&amp;IFERROR(VLOOKUP(216+(INT((ROW()-5)/9)*9+4+COLUMN()-5)*8-(8-$A27),结果导入!$AN:$AU,8,0),"")=$A27&amp;":","",$A27&amp;":"&amp;VLOOKUP(216+(INT((ROW()-5)/9)*9+4+COLUMN()-5)*8-(8-$A27),结果导入!$AN:$AU,8,0))))),IF($U$3="第四场",IF(OR($H$35="",$H$35="请选择版本"),"",IF($H$35="打印版",IFERROR(VLOOKUP(216+(INT((ROW()-5)/9)*9+4+COLUMN()-5)*8-(8-$A27),结果导入!$BN:$BU,8,0),""),IF($H$35="导入版",IF($A27&amp;":"&amp;IFERROR(VLOOKUP(216+(INT((ROW()-5)/9)*9+4+COLUMN()-5)*8-(8-$A27),结果导入!$BN:$BU,8,0),"")=$A27&amp;":","",$A27&amp;":"&amp;VLOOKUP(216+(INT((ROW()-5)/9)*9+4+COLUMN()-5)*8-(8-$A27),结果导入!$BN:$BU,8,0))))),IF($U$3="第五场",IF(OR($H$35="",$H$35="请选择版本"),"",IF($H$35="打印版",IFERROR(VLOOKUP(216+(INT((ROW()-5)/9)*9+4+COLUMN()-5)*8-(8-$A27),结果导入!$CN:$CU,8,0),""),IF($H$35="导入版",IF($A27&amp;":"&amp;IFERROR(VLOOKUP(216+(INT((ROW()-5)/9)*9+4+COLUMN()-5)*8-(8-$A27),结果导入!$CN:$CU,8,0),"")=$A27&amp;":","",$A27&amp;":"&amp;VLOOKUP(216+(INT((ROW()-5)/9)*9+4+COLUMN()-5)*8-(8-$A27),结果导入!$CN:$CU,8,0))))),IF($U$3="第六场",IF(OR($H$35="",$H$35="请选择版本"),"",IF($H$35="打印版",IFERROR(VLOOKUP(216+(INT((ROW()-5)/9)*9+4+COLUMN()-5)*8-(8-$A27),结果导入!$DN:$DU,8,0),""),IF($H$35="导入版",IF($A27&amp;":"&amp;IFERROR(VLOOKUP(216+(INT((ROW()-5)/9)*9+4+COLUMN()-5)*8-(8-$A27),结果导入!$DN:$DU,8,0),"")=$A27&amp;":","",$A27&amp;":"&amp;VLOOKUP(216+(INT((ROW()-5)/9)*9+4+COLUMN()-5)*8-(8-$A27),结果导入!$DN:$DU,8,0))))),IF($U$3="第七场",IF(OR($H$35="",$H$35="请选择版本"),"",IF($H$35="打印版",IFERROR(VLOOKUP(216+(INT((ROW()-5)/9)*9+4+COLUMN()-5)*8-(8-$A27),结果导入!$EN:$EU,8,0),""),IF($H$35="导入版",IF($A27&amp;":"&amp;IFERROR(VLOOKUP(216+(INT((ROW()-5)/9)*9+4+COLUMN()-5)*8-(8-$A27),结果导入!$EN:$EU,8,0),"")=$A27&amp;":","",$A27&amp;":"&amp;VLOOKUP(216+(INT((ROW()-5)/9)*9+4+COLUMN()-5)*8-(8-$A27),结果导入!$EN:$EU,8,0))))),IF($U$3="第八场",IF(OR($H$35="",$H$35="请选择版本"),"",IF($H$35="打印版",IFERROR(VLOOKUP(216+(INT((ROW()-5)/9)*9+4+COLUMN()-5)*8-(8-$A27),结果导入!$FN:$FU,8,0),""),IF($H$35="导入版",IF($A27&amp;":"&amp;IFERROR(VLOOKUP(216+(INT((ROW()-5)/9)*9+4+COLUMN()-5)*8-(8-$A27),结果导入!$FN:$FU,8,0),"")=$A27&amp;":","",$A27&amp;":"&amp;VLOOKUP(216+(INT((ROW()-5)/9)*9+4+COLUMN()-5)*8-(8-$A27),结果导入!$FN:$FU,8,0))))),IF($U$3="第九场",IF(OR($H$35="",$H$35="请选择版本"),"",IF($H$35="打印版",IFERROR(VLOOKUP(216+(INT((ROW()-5)/9)*9+4+COLUMN()-5)*8-(8-$A27),结果导入!$GN:$GU,8,0),""),IF($H$35="导入版",IF($A27&amp;":"&amp;IFERROR(VLOOKUP(216+(INT((ROW()-5)/9)*9+4+COLUMN()-5)*8-(8-$A27),结果导入!$GN:$GU,8,0),"")=$A27&amp;":","",$A27&amp;":"&amp;VLOOKUP(216+(INT((ROW()-5)/9)*9+4+COLUMN()-5)*8-(8-$A27),结果导入!$GN:$GU,8,0)))))))))))))))</f>
        <v/>
      </c>
      <c r="E27" s="52" t="str">
        <f ca="1">IF($U$3="","",IF($U$3="第一场",IF(OR($H$35="",$H$35="请选择版本"),"",IF($H$35="打印版",IFERROR(VLOOKUP(216+(INT((ROW()-5)/9)*9+4+COLUMN()-5)*8-(8-$A27),选手操作!$Q:$R,2,0),""),IF($H$35="导入版",IF($A27&amp;":"&amp;IFERROR(VLOOKUP(216+(INT((ROW()-5)/9)*9+4+COLUMN()-5)*8-(8-$A27),选手操作!$Q:$R,2,0),"")=$A27&amp;":","",$A27&amp;":"&amp;VLOOKUP(216+(INT((ROW()-5)/9)*9+4+COLUMN()-5)*8-(8-$A27),选手操作!$Q:$R,2,0))))),IF($U$3="第二场",IF(OR($H$35="",$H$35="请选择版本"),"",IF($H$35="打印版",IFERROR(VLOOKUP(216+(INT((ROW()-5)/9)*9+4+COLUMN()-5)*8-(8-$A27),结果导入!$N:$U,8,0),""),IF($H$35="导入版",IF($A27&amp;":"&amp;IFERROR(VLOOKUP(216+(INT((ROW()-5)/9)*9+4+COLUMN()-5)*8-(8-$A27),结果导入!$N:$U,8,0),"")=$A27&amp;":","",$A27&amp;":"&amp;VLOOKUP(216+(INT((ROW()-5)/9)*9+4+COLUMN()-5)*8-(8-$A27),结果导入!$N:$U,8,0))))),IF($U$3="第三场",IF(OR($H$35="",$H$35="请选择版本"),"",IF($H$35="打印版",IFERROR(VLOOKUP(216+(INT((ROW()-5)/9)*9+4+COLUMN()-5)*8-(8-$A27),结果导入!$AN:$AU,8,0),""),IF($H$35="导入版",IF($A27&amp;":"&amp;IFERROR(VLOOKUP(216+(INT((ROW()-5)/9)*9+4+COLUMN()-5)*8-(8-$A27),结果导入!$AN:$AU,8,0),"")=$A27&amp;":","",$A27&amp;":"&amp;VLOOKUP(216+(INT((ROW()-5)/9)*9+4+COLUMN()-5)*8-(8-$A27),结果导入!$AN:$AU,8,0))))),IF($U$3="第四场",IF(OR($H$35="",$H$35="请选择版本"),"",IF($H$35="打印版",IFERROR(VLOOKUP(216+(INT((ROW()-5)/9)*9+4+COLUMN()-5)*8-(8-$A27),结果导入!$BN:$BU,8,0),""),IF($H$35="导入版",IF($A27&amp;":"&amp;IFERROR(VLOOKUP(216+(INT((ROW()-5)/9)*9+4+COLUMN()-5)*8-(8-$A27),结果导入!$BN:$BU,8,0),"")=$A27&amp;":","",$A27&amp;":"&amp;VLOOKUP(216+(INT((ROW()-5)/9)*9+4+COLUMN()-5)*8-(8-$A27),结果导入!$BN:$BU,8,0))))),IF($U$3="第五场",IF(OR($H$35="",$H$35="请选择版本"),"",IF($H$35="打印版",IFERROR(VLOOKUP(216+(INT((ROW()-5)/9)*9+4+COLUMN()-5)*8-(8-$A27),结果导入!$CN:$CU,8,0),""),IF($H$35="导入版",IF($A27&amp;":"&amp;IFERROR(VLOOKUP(216+(INT((ROW()-5)/9)*9+4+COLUMN()-5)*8-(8-$A27),结果导入!$CN:$CU,8,0),"")=$A27&amp;":","",$A27&amp;":"&amp;VLOOKUP(216+(INT((ROW()-5)/9)*9+4+COLUMN()-5)*8-(8-$A27),结果导入!$CN:$CU,8,0))))),IF($U$3="第六场",IF(OR($H$35="",$H$35="请选择版本"),"",IF($H$35="打印版",IFERROR(VLOOKUP(216+(INT((ROW()-5)/9)*9+4+COLUMN()-5)*8-(8-$A27),结果导入!$DN:$DU,8,0),""),IF($H$35="导入版",IF($A27&amp;":"&amp;IFERROR(VLOOKUP(216+(INT((ROW()-5)/9)*9+4+COLUMN()-5)*8-(8-$A27),结果导入!$DN:$DU,8,0),"")=$A27&amp;":","",$A27&amp;":"&amp;VLOOKUP(216+(INT((ROW()-5)/9)*9+4+COLUMN()-5)*8-(8-$A27),结果导入!$DN:$DU,8,0))))),IF($U$3="第七场",IF(OR($H$35="",$H$35="请选择版本"),"",IF($H$35="打印版",IFERROR(VLOOKUP(216+(INT((ROW()-5)/9)*9+4+COLUMN()-5)*8-(8-$A27),结果导入!$EN:$EU,8,0),""),IF($H$35="导入版",IF($A27&amp;":"&amp;IFERROR(VLOOKUP(216+(INT((ROW()-5)/9)*9+4+COLUMN()-5)*8-(8-$A27),结果导入!$EN:$EU,8,0),"")=$A27&amp;":","",$A27&amp;":"&amp;VLOOKUP(216+(INT((ROW()-5)/9)*9+4+COLUMN()-5)*8-(8-$A27),结果导入!$EN:$EU,8,0))))),IF($U$3="第八场",IF(OR($H$35="",$H$35="请选择版本"),"",IF($H$35="打印版",IFERROR(VLOOKUP(216+(INT((ROW()-5)/9)*9+4+COLUMN()-5)*8-(8-$A27),结果导入!$FN:$FU,8,0),""),IF($H$35="导入版",IF($A27&amp;":"&amp;IFERROR(VLOOKUP(216+(INT((ROW()-5)/9)*9+4+COLUMN()-5)*8-(8-$A27),结果导入!$FN:$FU,8,0),"")=$A27&amp;":","",$A27&amp;":"&amp;VLOOKUP(216+(INT((ROW()-5)/9)*9+4+COLUMN()-5)*8-(8-$A27),结果导入!$FN:$FU,8,0))))),IF($U$3="第九场",IF(OR($H$35="",$H$35="请选择版本"),"",IF($H$35="打印版",IFERROR(VLOOKUP(216+(INT((ROW()-5)/9)*9+4+COLUMN()-5)*8-(8-$A27),结果导入!$GN:$GU,8,0),""),IF($H$35="导入版",IF($A27&amp;":"&amp;IFERROR(VLOOKUP(216+(INT((ROW()-5)/9)*9+4+COLUMN()-5)*8-(8-$A27),结果导入!$GN:$GU,8,0),"")=$A27&amp;":","",$A27&amp;":"&amp;VLOOKUP(216+(INT((ROW()-5)/9)*9+4+COLUMN()-5)*8-(8-$A27),结果导入!$GN:$GU,8,0)))))))))))))))</f>
        <v/>
      </c>
      <c r="F27" s="52" t="str">
        <f ca="1">IF($U$3="","",IF($U$3="第一场",IF(OR($H$35="",$H$35="请选择版本"),"",IF($H$35="打印版",IFERROR(VLOOKUP(216+(INT((ROW()-5)/9)*9+4+COLUMN()-5)*8-(8-$A27),选手操作!$Q:$R,2,0),""),IF($H$35="导入版",IF($A27&amp;":"&amp;IFERROR(VLOOKUP(216+(INT((ROW()-5)/9)*9+4+COLUMN()-5)*8-(8-$A27),选手操作!$Q:$R,2,0),"")=$A27&amp;":","",$A27&amp;":"&amp;VLOOKUP(216+(INT((ROW()-5)/9)*9+4+COLUMN()-5)*8-(8-$A27),选手操作!$Q:$R,2,0))))),IF($U$3="第二场",IF(OR($H$35="",$H$35="请选择版本"),"",IF($H$35="打印版",IFERROR(VLOOKUP(216+(INT((ROW()-5)/9)*9+4+COLUMN()-5)*8-(8-$A27),结果导入!$N:$U,8,0),""),IF($H$35="导入版",IF($A27&amp;":"&amp;IFERROR(VLOOKUP(216+(INT((ROW()-5)/9)*9+4+COLUMN()-5)*8-(8-$A27),结果导入!$N:$U,8,0),"")=$A27&amp;":","",$A27&amp;":"&amp;VLOOKUP(216+(INT((ROW()-5)/9)*9+4+COLUMN()-5)*8-(8-$A27),结果导入!$N:$U,8,0))))),IF($U$3="第三场",IF(OR($H$35="",$H$35="请选择版本"),"",IF($H$35="打印版",IFERROR(VLOOKUP(216+(INT((ROW()-5)/9)*9+4+COLUMN()-5)*8-(8-$A27),结果导入!$AN:$AU,8,0),""),IF($H$35="导入版",IF($A27&amp;":"&amp;IFERROR(VLOOKUP(216+(INT((ROW()-5)/9)*9+4+COLUMN()-5)*8-(8-$A27),结果导入!$AN:$AU,8,0),"")=$A27&amp;":","",$A27&amp;":"&amp;VLOOKUP(216+(INT((ROW()-5)/9)*9+4+COLUMN()-5)*8-(8-$A27),结果导入!$AN:$AU,8,0))))),IF($U$3="第四场",IF(OR($H$35="",$H$35="请选择版本"),"",IF($H$35="打印版",IFERROR(VLOOKUP(216+(INT((ROW()-5)/9)*9+4+COLUMN()-5)*8-(8-$A27),结果导入!$BN:$BU,8,0),""),IF($H$35="导入版",IF($A27&amp;":"&amp;IFERROR(VLOOKUP(216+(INT((ROW()-5)/9)*9+4+COLUMN()-5)*8-(8-$A27),结果导入!$BN:$BU,8,0),"")=$A27&amp;":","",$A27&amp;":"&amp;VLOOKUP(216+(INT((ROW()-5)/9)*9+4+COLUMN()-5)*8-(8-$A27),结果导入!$BN:$BU,8,0))))),IF($U$3="第五场",IF(OR($H$35="",$H$35="请选择版本"),"",IF($H$35="打印版",IFERROR(VLOOKUP(216+(INT((ROW()-5)/9)*9+4+COLUMN()-5)*8-(8-$A27),结果导入!$CN:$CU,8,0),""),IF($H$35="导入版",IF($A27&amp;":"&amp;IFERROR(VLOOKUP(216+(INT((ROW()-5)/9)*9+4+COLUMN()-5)*8-(8-$A27),结果导入!$CN:$CU,8,0),"")=$A27&amp;":","",$A27&amp;":"&amp;VLOOKUP(216+(INT((ROW()-5)/9)*9+4+COLUMN()-5)*8-(8-$A27),结果导入!$CN:$CU,8,0))))),IF($U$3="第六场",IF(OR($H$35="",$H$35="请选择版本"),"",IF($H$35="打印版",IFERROR(VLOOKUP(216+(INT((ROW()-5)/9)*9+4+COLUMN()-5)*8-(8-$A27),结果导入!$DN:$DU,8,0),""),IF($H$35="导入版",IF($A27&amp;":"&amp;IFERROR(VLOOKUP(216+(INT((ROW()-5)/9)*9+4+COLUMN()-5)*8-(8-$A27),结果导入!$DN:$DU,8,0),"")=$A27&amp;":","",$A27&amp;":"&amp;VLOOKUP(216+(INT((ROW()-5)/9)*9+4+COLUMN()-5)*8-(8-$A27),结果导入!$DN:$DU,8,0))))),IF($U$3="第七场",IF(OR($H$35="",$H$35="请选择版本"),"",IF($H$35="打印版",IFERROR(VLOOKUP(216+(INT((ROW()-5)/9)*9+4+COLUMN()-5)*8-(8-$A27),结果导入!$EN:$EU,8,0),""),IF($H$35="导入版",IF($A27&amp;":"&amp;IFERROR(VLOOKUP(216+(INT((ROW()-5)/9)*9+4+COLUMN()-5)*8-(8-$A27),结果导入!$EN:$EU,8,0),"")=$A27&amp;":","",$A27&amp;":"&amp;VLOOKUP(216+(INT((ROW()-5)/9)*9+4+COLUMN()-5)*8-(8-$A27),结果导入!$EN:$EU,8,0))))),IF($U$3="第八场",IF(OR($H$35="",$H$35="请选择版本"),"",IF($H$35="打印版",IFERROR(VLOOKUP(216+(INT((ROW()-5)/9)*9+4+COLUMN()-5)*8-(8-$A27),结果导入!$FN:$FU,8,0),""),IF($H$35="导入版",IF($A27&amp;":"&amp;IFERROR(VLOOKUP(216+(INT((ROW()-5)/9)*9+4+COLUMN()-5)*8-(8-$A27),结果导入!$FN:$FU,8,0),"")=$A27&amp;":","",$A27&amp;":"&amp;VLOOKUP(216+(INT((ROW()-5)/9)*9+4+COLUMN()-5)*8-(8-$A27),结果导入!$FN:$FU,8,0))))),IF($U$3="第九场",IF(OR($H$35="",$H$35="请选择版本"),"",IF($H$35="打印版",IFERROR(VLOOKUP(216+(INT((ROW()-5)/9)*9+4+COLUMN()-5)*8-(8-$A27),结果导入!$GN:$GU,8,0),""),IF($H$35="导入版",IF($A27&amp;":"&amp;IFERROR(VLOOKUP(216+(INT((ROW()-5)/9)*9+4+COLUMN()-5)*8-(8-$A27),结果导入!$GN:$GU,8,0),"")=$A27&amp;":","",$A27&amp;":"&amp;VLOOKUP(216+(INT((ROW()-5)/9)*9+4+COLUMN()-5)*8-(8-$A27),结果导入!$GN:$GU,8,0)))))))))))))))</f>
        <v/>
      </c>
      <c r="G27" s="52" t="str">
        <f ca="1">IF($U$3="","",IF($U$3="第一场",IF(OR($H$35="",$H$35="请选择版本"),"",IF($H$35="打印版",IFERROR(VLOOKUP(216+(INT((ROW()-5)/9)*9+4+COLUMN()-5)*8-(8-$A27),选手操作!$Q:$R,2,0),""),IF($H$35="导入版",IF($A27&amp;":"&amp;IFERROR(VLOOKUP(216+(INT((ROW()-5)/9)*9+4+COLUMN()-5)*8-(8-$A27),选手操作!$Q:$R,2,0),"")=$A27&amp;":","",$A27&amp;":"&amp;VLOOKUP(216+(INT((ROW()-5)/9)*9+4+COLUMN()-5)*8-(8-$A27),选手操作!$Q:$R,2,0))))),IF($U$3="第二场",IF(OR($H$35="",$H$35="请选择版本"),"",IF($H$35="打印版",IFERROR(VLOOKUP(216+(INT((ROW()-5)/9)*9+4+COLUMN()-5)*8-(8-$A27),结果导入!$N:$U,8,0),""),IF($H$35="导入版",IF($A27&amp;":"&amp;IFERROR(VLOOKUP(216+(INT((ROW()-5)/9)*9+4+COLUMN()-5)*8-(8-$A27),结果导入!$N:$U,8,0),"")=$A27&amp;":","",$A27&amp;":"&amp;VLOOKUP(216+(INT((ROW()-5)/9)*9+4+COLUMN()-5)*8-(8-$A27),结果导入!$N:$U,8,0))))),IF($U$3="第三场",IF(OR($H$35="",$H$35="请选择版本"),"",IF($H$35="打印版",IFERROR(VLOOKUP(216+(INT((ROW()-5)/9)*9+4+COLUMN()-5)*8-(8-$A27),结果导入!$AN:$AU,8,0),""),IF($H$35="导入版",IF($A27&amp;":"&amp;IFERROR(VLOOKUP(216+(INT((ROW()-5)/9)*9+4+COLUMN()-5)*8-(8-$A27),结果导入!$AN:$AU,8,0),"")=$A27&amp;":","",$A27&amp;":"&amp;VLOOKUP(216+(INT((ROW()-5)/9)*9+4+COLUMN()-5)*8-(8-$A27),结果导入!$AN:$AU,8,0))))),IF($U$3="第四场",IF(OR($H$35="",$H$35="请选择版本"),"",IF($H$35="打印版",IFERROR(VLOOKUP(216+(INT((ROW()-5)/9)*9+4+COLUMN()-5)*8-(8-$A27),结果导入!$BN:$BU,8,0),""),IF($H$35="导入版",IF($A27&amp;":"&amp;IFERROR(VLOOKUP(216+(INT((ROW()-5)/9)*9+4+COLUMN()-5)*8-(8-$A27),结果导入!$BN:$BU,8,0),"")=$A27&amp;":","",$A27&amp;":"&amp;VLOOKUP(216+(INT((ROW()-5)/9)*9+4+COLUMN()-5)*8-(8-$A27),结果导入!$BN:$BU,8,0))))),IF($U$3="第五场",IF(OR($H$35="",$H$35="请选择版本"),"",IF($H$35="打印版",IFERROR(VLOOKUP(216+(INT((ROW()-5)/9)*9+4+COLUMN()-5)*8-(8-$A27),结果导入!$CN:$CU,8,0),""),IF($H$35="导入版",IF($A27&amp;":"&amp;IFERROR(VLOOKUP(216+(INT((ROW()-5)/9)*9+4+COLUMN()-5)*8-(8-$A27),结果导入!$CN:$CU,8,0),"")=$A27&amp;":","",$A27&amp;":"&amp;VLOOKUP(216+(INT((ROW()-5)/9)*9+4+COLUMN()-5)*8-(8-$A27),结果导入!$CN:$CU,8,0))))),IF($U$3="第六场",IF(OR($H$35="",$H$35="请选择版本"),"",IF($H$35="打印版",IFERROR(VLOOKUP(216+(INT((ROW()-5)/9)*9+4+COLUMN()-5)*8-(8-$A27),结果导入!$DN:$DU,8,0),""),IF($H$35="导入版",IF($A27&amp;":"&amp;IFERROR(VLOOKUP(216+(INT((ROW()-5)/9)*9+4+COLUMN()-5)*8-(8-$A27),结果导入!$DN:$DU,8,0),"")=$A27&amp;":","",$A27&amp;":"&amp;VLOOKUP(216+(INT((ROW()-5)/9)*9+4+COLUMN()-5)*8-(8-$A27),结果导入!$DN:$DU,8,0))))),IF($U$3="第七场",IF(OR($H$35="",$H$35="请选择版本"),"",IF($H$35="打印版",IFERROR(VLOOKUP(216+(INT((ROW()-5)/9)*9+4+COLUMN()-5)*8-(8-$A27),结果导入!$EN:$EU,8,0),""),IF($H$35="导入版",IF($A27&amp;":"&amp;IFERROR(VLOOKUP(216+(INT((ROW()-5)/9)*9+4+COLUMN()-5)*8-(8-$A27),结果导入!$EN:$EU,8,0),"")=$A27&amp;":","",$A27&amp;":"&amp;VLOOKUP(216+(INT((ROW()-5)/9)*9+4+COLUMN()-5)*8-(8-$A27),结果导入!$EN:$EU,8,0))))),IF($U$3="第八场",IF(OR($H$35="",$H$35="请选择版本"),"",IF($H$35="打印版",IFERROR(VLOOKUP(216+(INT((ROW()-5)/9)*9+4+COLUMN()-5)*8-(8-$A27),结果导入!$FN:$FU,8,0),""),IF($H$35="导入版",IF($A27&amp;":"&amp;IFERROR(VLOOKUP(216+(INT((ROW()-5)/9)*9+4+COLUMN()-5)*8-(8-$A27),结果导入!$FN:$FU,8,0),"")=$A27&amp;":","",$A27&amp;":"&amp;VLOOKUP(216+(INT((ROW()-5)/9)*9+4+COLUMN()-5)*8-(8-$A27),结果导入!$FN:$FU,8,0))))),IF($U$3="第九场",IF(OR($H$35="",$H$35="请选择版本"),"",IF($H$35="打印版",IFERROR(VLOOKUP(216+(INT((ROW()-5)/9)*9+4+COLUMN()-5)*8-(8-$A27),结果导入!$GN:$GU,8,0),""),IF($H$35="导入版",IF($A27&amp;":"&amp;IFERROR(VLOOKUP(216+(INT((ROW()-5)/9)*9+4+COLUMN()-5)*8-(8-$A27),结果导入!$GN:$GU,8,0),"")=$A27&amp;":","",$A27&amp;":"&amp;VLOOKUP(216+(INT((ROW()-5)/9)*9+4+COLUMN()-5)*8-(8-$A27),结果导入!$GN:$GU,8,0)))))))))))))))</f>
        <v/>
      </c>
      <c r="H27" s="52" t="str">
        <f ca="1">IF($U$3="","",IF($U$3="第一场",IF(OR($H$35="",$H$35="请选择版本"),"",IF($H$35="打印版",IFERROR(VLOOKUP(216+(INT((ROW()-5)/9)*9+4+COLUMN()-5)*8-(8-$A27),选手操作!$Q:$R,2,0),""),IF($H$35="导入版",IF($A27&amp;":"&amp;IFERROR(VLOOKUP(216+(INT((ROW()-5)/9)*9+4+COLUMN()-5)*8-(8-$A27),选手操作!$Q:$R,2,0),"")=$A27&amp;":","",$A27&amp;":"&amp;VLOOKUP(216+(INT((ROW()-5)/9)*9+4+COLUMN()-5)*8-(8-$A27),选手操作!$Q:$R,2,0))))),IF($U$3="第二场",IF(OR($H$35="",$H$35="请选择版本"),"",IF($H$35="打印版",IFERROR(VLOOKUP(216+(INT((ROW()-5)/9)*9+4+COLUMN()-5)*8-(8-$A27),结果导入!$N:$U,8,0),""),IF($H$35="导入版",IF($A27&amp;":"&amp;IFERROR(VLOOKUP(216+(INT((ROW()-5)/9)*9+4+COLUMN()-5)*8-(8-$A27),结果导入!$N:$U,8,0),"")=$A27&amp;":","",$A27&amp;":"&amp;VLOOKUP(216+(INT((ROW()-5)/9)*9+4+COLUMN()-5)*8-(8-$A27),结果导入!$N:$U,8,0))))),IF($U$3="第三场",IF(OR($H$35="",$H$35="请选择版本"),"",IF($H$35="打印版",IFERROR(VLOOKUP(216+(INT((ROW()-5)/9)*9+4+COLUMN()-5)*8-(8-$A27),结果导入!$AN:$AU,8,0),""),IF($H$35="导入版",IF($A27&amp;":"&amp;IFERROR(VLOOKUP(216+(INT((ROW()-5)/9)*9+4+COLUMN()-5)*8-(8-$A27),结果导入!$AN:$AU,8,0),"")=$A27&amp;":","",$A27&amp;":"&amp;VLOOKUP(216+(INT((ROW()-5)/9)*9+4+COLUMN()-5)*8-(8-$A27),结果导入!$AN:$AU,8,0))))),IF($U$3="第四场",IF(OR($H$35="",$H$35="请选择版本"),"",IF($H$35="打印版",IFERROR(VLOOKUP(216+(INT((ROW()-5)/9)*9+4+COLUMN()-5)*8-(8-$A27),结果导入!$BN:$BU,8,0),""),IF($H$35="导入版",IF($A27&amp;":"&amp;IFERROR(VLOOKUP(216+(INT((ROW()-5)/9)*9+4+COLUMN()-5)*8-(8-$A27),结果导入!$BN:$BU,8,0),"")=$A27&amp;":","",$A27&amp;":"&amp;VLOOKUP(216+(INT((ROW()-5)/9)*9+4+COLUMN()-5)*8-(8-$A27),结果导入!$BN:$BU,8,0))))),IF($U$3="第五场",IF(OR($H$35="",$H$35="请选择版本"),"",IF($H$35="打印版",IFERROR(VLOOKUP(216+(INT((ROW()-5)/9)*9+4+COLUMN()-5)*8-(8-$A27),结果导入!$CN:$CU,8,0),""),IF($H$35="导入版",IF($A27&amp;":"&amp;IFERROR(VLOOKUP(216+(INT((ROW()-5)/9)*9+4+COLUMN()-5)*8-(8-$A27),结果导入!$CN:$CU,8,0),"")=$A27&amp;":","",$A27&amp;":"&amp;VLOOKUP(216+(INT((ROW()-5)/9)*9+4+COLUMN()-5)*8-(8-$A27),结果导入!$CN:$CU,8,0))))),IF($U$3="第六场",IF(OR($H$35="",$H$35="请选择版本"),"",IF($H$35="打印版",IFERROR(VLOOKUP(216+(INT((ROW()-5)/9)*9+4+COLUMN()-5)*8-(8-$A27),结果导入!$DN:$DU,8,0),""),IF($H$35="导入版",IF($A27&amp;":"&amp;IFERROR(VLOOKUP(216+(INT((ROW()-5)/9)*9+4+COLUMN()-5)*8-(8-$A27),结果导入!$DN:$DU,8,0),"")=$A27&amp;":","",$A27&amp;":"&amp;VLOOKUP(216+(INT((ROW()-5)/9)*9+4+COLUMN()-5)*8-(8-$A27),结果导入!$DN:$DU,8,0))))),IF($U$3="第七场",IF(OR($H$35="",$H$35="请选择版本"),"",IF($H$35="打印版",IFERROR(VLOOKUP(216+(INT((ROW()-5)/9)*9+4+COLUMN()-5)*8-(8-$A27),结果导入!$EN:$EU,8,0),""),IF($H$35="导入版",IF($A27&amp;":"&amp;IFERROR(VLOOKUP(216+(INT((ROW()-5)/9)*9+4+COLUMN()-5)*8-(8-$A27),结果导入!$EN:$EU,8,0),"")=$A27&amp;":","",$A27&amp;":"&amp;VLOOKUP(216+(INT((ROW()-5)/9)*9+4+COLUMN()-5)*8-(8-$A27),结果导入!$EN:$EU,8,0))))),IF($U$3="第八场",IF(OR($H$35="",$H$35="请选择版本"),"",IF($H$35="打印版",IFERROR(VLOOKUP(216+(INT((ROW()-5)/9)*9+4+COLUMN()-5)*8-(8-$A27),结果导入!$FN:$FU,8,0),""),IF($H$35="导入版",IF($A27&amp;":"&amp;IFERROR(VLOOKUP(216+(INT((ROW()-5)/9)*9+4+COLUMN()-5)*8-(8-$A27),结果导入!$FN:$FU,8,0),"")=$A27&amp;":","",$A27&amp;":"&amp;VLOOKUP(216+(INT((ROW()-5)/9)*9+4+COLUMN()-5)*8-(8-$A27),结果导入!$FN:$FU,8,0))))),IF($U$3="第九场",IF(OR($H$35="",$H$35="请选择版本"),"",IF($H$35="打印版",IFERROR(VLOOKUP(216+(INT((ROW()-5)/9)*9+4+COLUMN()-5)*8-(8-$A27),结果导入!$GN:$GU,8,0),""),IF($H$35="导入版",IF($A27&amp;":"&amp;IFERROR(VLOOKUP(216+(INT((ROW()-5)/9)*9+4+COLUMN()-5)*8-(8-$A27),结果导入!$GN:$GU,8,0),"")=$A27&amp;":","",$A27&amp;":"&amp;VLOOKUP(216+(INT((ROW()-5)/9)*9+4+COLUMN()-5)*8-(8-$A27),结果导入!$GN:$GU,8,0)))))))))))))))</f>
        <v/>
      </c>
      <c r="I27" s="52" t="str">
        <f ca="1">IF($U$3="","",IF($U$3="第一场",IF(OR($H$35="",$H$35="请选择版本"),"",IF($H$35="打印版",IFERROR(VLOOKUP(216+(INT((ROW()-5)/9)*9+4+COLUMN()-5)*8-(8-$A27),选手操作!$Q:$R,2,0),""),IF($H$35="导入版",IF($A27&amp;":"&amp;IFERROR(VLOOKUP(216+(INT((ROW()-5)/9)*9+4+COLUMN()-5)*8-(8-$A27),选手操作!$Q:$R,2,0),"")=$A27&amp;":","",$A27&amp;":"&amp;VLOOKUP(216+(INT((ROW()-5)/9)*9+4+COLUMN()-5)*8-(8-$A27),选手操作!$Q:$R,2,0))))),IF($U$3="第二场",IF(OR($H$35="",$H$35="请选择版本"),"",IF($H$35="打印版",IFERROR(VLOOKUP(216+(INT((ROW()-5)/9)*9+4+COLUMN()-5)*8-(8-$A27),结果导入!$N:$U,8,0),""),IF($H$35="导入版",IF($A27&amp;":"&amp;IFERROR(VLOOKUP(216+(INT((ROW()-5)/9)*9+4+COLUMN()-5)*8-(8-$A27),结果导入!$N:$U,8,0),"")=$A27&amp;":","",$A27&amp;":"&amp;VLOOKUP(216+(INT((ROW()-5)/9)*9+4+COLUMN()-5)*8-(8-$A27),结果导入!$N:$U,8,0))))),IF($U$3="第三场",IF(OR($H$35="",$H$35="请选择版本"),"",IF($H$35="打印版",IFERROR(VLOOKUP(216+(INT((ROW()-5)/9)*9+4+COLUMN()-5)*8-(8-$A27),结果导入!$AN:$AU,8,0),""),IF($H$35="导入版",IF($A27&amp;":"&amp;IFERROR(VLOOKUP(216+(INT((ROW()-5)/9)*9+4+COLUMN()-5)*8-(8-$A27),结果导入!$AN:$AU,8,0),"")=$A27&amp;":","",$A27&amp;":"&amp;VLOOKUP(216+(INT((ROW()-5)/9)*9+4+COLUMN()-5)*8-(8-$A27),结果导入!$AN:$AU,8,0))))),IF($U$3="第四场",IF(OR($H$35="",$H$35="请选择版本"),"",IF($H$35="打印版",IFERROR(VLOOKUP(216+(INT((ROW()-5)/9)*9+4+COLUMN()-5)*8-(8-$A27),结果导入!$BN:$BU,8,0),""),IF($H$35="导入版",IF($A27&amp;":"&amp;IFERROR(VLOOKUP(216+(INT((ROW()-5)/9)*9+4+COLUMN()-5)*8-(8-$A27),结果导入!$BN:$BU,8,0),"")=$A27&amp;":","",$A27&amp;":"&amp;VLOOKUP(216+(INT((ROW()-5)/9)*9+4+COLUMN()-5)*8-(8-$A27),结果导入!$BN:$BU,8,0))))),IF($U$3="第五场",IF(OR($H$35="",$H$35="请选择版本"),"",IF($H$35="打印版",IFERROR(VLOOKUP(216+(INT((ROW()-5)/9)*9+4+COLUMN()-5)*8-(8-$A27),结果导入!$CN:$CU,8,0),""),IF($H$35="导入版",IF($A27&amp;":"&amp;IFERROR(VLOOKUP(216+(INT((ROW()-5)/9)*9+4+COLUMN()-5)*8-(8-$A27),结果导入!$CN:$CU,8,0),"")=$A27&amp;":","",$A27&amp;":"&amp;VLOOKUP(216+(INT((ROW()-5)/9)*9+4+COLUMN()-5)*8-(8-$A27),结果导入!$CN:$CU,8,0))))),IF($U$3="第六场",IF(OR($H$35="",$H$35="请选择版本"),"",IF($H$35="打印版",IFERROR(VLOOKUP(216+(INT((ROW()-5)/9)*9+4+COLUMN()-5)*8-(8-$A27),结果导入!$DN:$DU,8,0),""),IF($H$35="导入版",IF($A27&amp;":"&amp;IFERROR(VLOOKUP(216+(INT((ROW()-5)/9)*9+4+COLUMN()-5)*8-(8-$A27),结果导入!$DN:$DU,8,0),"")=$A27&amp;":","",$A27&amp;":"&amp;VLOOKUP(216+(INT((ROW()-5)/9)*9+4+COLUMN()-5)*8-(8-$A27),结果导入!$DN:$DU,8,0))))),IF($U$3="第七场",IF(OR($H$35="",$H$35="请选择版本"),"",IF($H$35="打印版",IFERROR(VLOOKUP(216+(INT((ROW()-5)/9)*9+4+COLUMN()-5)*8-(8-$A27),结果导入!$EN:$EU,8,0),""),IF($H$35="导入版",IF($A27&amp;":"&amp;IFERROR(VLOOKUP(216+(INT((ROW()-5)/9)*9+4+COLUMN()-5)*8-(8-$A27),结果导入!$EN:$EU,8,0),"")=$A27&amp;":","",$A27&amp;":"&amp;VLOOKUP(216+(INT((ROW()-5)/9)*9+4+COLUMN()-5)*8-(8-$A27),结果导入!$EN:$EU,8,0))))),IF($U$3="第八场",IF(OR($H$35="",$H$35="请选择版本"),"",IF($H$35="打印版",IFERROR(VLOOKUP(216+(INT((ROW()-5)/9)*9+4+COLUMN()-5)*8-(8-$A27),结果导入!$FN:$FU,8,0),""),IF($H$35="导入版",IF($A27&amp;":"&amp;IFERROR(VLOOKUP(216+(INT((ROW()-5)/9)*9+4+COLUMN()-5)*8-(8-$A27),结果导入!$FN:$FU,8,0),"")=$A27&amp;":","",$A27&amp;":"&amp;VLOOKUP(216+(INT((ROW()-5)/9)*9+4+COLUMN()-5)*8-(8-$A27),结果导入!$FN:$FU,8,0))))),IF($U$3="第九场",IF(OR($H$35="",$H$35="请选择版本"),"",IF($H$35="打印版",IFERROR(VLOOKUP(216+(INT((ROW()-5)/9)*9+4+COLUMN()-5)*8-(8-$A27),结果导入!$GN:$GU,8,0),""),IF($H$35="导入版",IF($A27&amp;":"&amp;IFERROR(VLOOKUP(216+(INT((ROW()-5)/9)*9+4+COLUMN()-5)*8-(8-$A27),结果导入!$GN:$GU,8,0),"")=$A27&amp;":","",$A27&amp;":"&amp;VLOOKUP(216+(INT((ROW()-5)/9)*9+4+COLUMN()-5)*8-(8-$A27),结果导入!$GN:$GU,8,0)))))))))))))))</f>
        <v/>
      </c>
      <c r="J27" s="52" t="str">
        <f ca="1">IF($U$3="","",IF($U$3="第一场",IF(OR($H$35="",$H$35="请选择版本"),"",IF($H$35="打印版",IFERROR(VLOOKUP(216+(INT((ROW()-5)/9)*9+4+COLUMN()-5)*8-(8-$A27),选手操作!$Q:$R,2,0),""),IF($H$35="导入版",IF($A27&amp;":"&amp;IFERROR(VLOOKUP(216+(INT((ROW()-5)/9)*9+4+COLUMN()-5)*8-(8-$A27),选手操作!$Q:$R,2,0),"")=$A27&amp;":","",$A27&amp;":"&amp;VLOOKUP(216+(INT((ROW()-5)/9)*9+4+COLUMN()-5)*8-(8-$A27),选手操作!$Q:$R,2,0))))),IF($U$3="第二场",IF(OR($H$35="",$H$35="请选择版本"),"",IF($H$35="打印版",IFERROR(VLOOKUP(216+(INT((ROW()-5)/9)*9+4+COLUMN()-5)*8-(8-$A27),结果导入!$N:$U,8,0),""),IF($H$35="导入版",IF($A27&amp;":"&amp;IFERROR(VLOOKUP(216+(INT((ROW()-5)/9)*9+4+COLUMN()-5)*8-(8-$A27),结果导入!$N:$U,8,0),"")=$A27&amp;":","",$A27&amp;":"&amp;VLOOKUP(216+(INT((ROW()-5)/9)*9+4+COLUMN()-5)*8-(8-$A27),结果导入!$N:$U,8,0))))),IF($U$3="第三场",IF(OR($H$35="",$H$35="请选择版本"),"",IF($H$35="打印版",IFERROR(VLOOKUP(216+(INT((ROW()-5)/9)*9+4+COLUMN()-5)*8-(8-$A27),结果导入!$AN:$AU,8,0),""),IF($H$35="导入版",IF($A27&amp;":"&amp;IFERROR(VLOOKUP(216+(INT((ROW()-5)/9)*9+4+COLUMN()-5)*8-(8-$A27),结果导入!$AN:$AU,8,0),"")=$A27&amp;":","",$A27&amp;":"&amp;VLOOKUP(216+(INT((ROW()-5)/9)*9+4+COLUMN()-5)*8-(8-$A27),结果导入!$AN:$AU,8,0))))),IF($U$3="第四场",IF(OR($H$35="",$H$35="请选择版本"),"",IF($H$35="打印版",IFERROR(VLOOKUP(216+(INT((ROW()-5)/9)*9+4+COLUMN()-5)*8-(8-$A27),结果导入!$BN:$BU,8,0),""),IF($H$35="导入版",IF($A27&amp;":"&amp;IFERROR(VLOOKUP(216+(INT((ROW()-5)/9)*9+4+COLUMN()-5)*8-(8-$A27),结果导入!$BN:$BU,8,0),"")=$A27&amp;":","",$A27&amp;":"&amp;VLOOKUP(216+(INT((ROW()-5)/9)*9+4+COLUMN()-5)*8-(8-$A27),结果导入!$BN:$BU,8,0))))),IF($U$3="第五场",IF(OR($H$35="",$H$35="请选择版本"),"",IF($H$35="打印版",IFERROR(VLOOKUP(216+(INT((ROW()-5)/9)*9+4+COLUMN()-5)*8-(8-$A27),结果导入!$CN:$CU,8,0),""),IF($H$35="导入版",IF($A27&amp;":"&amp;IFERROR(VLOOKUP(216+(INT((ROW()-5)/9)*9+4+COLUMN()-5)*8-(8-$A27),结果导入!$CN:$CU,8,0),"")=$A27&amp;":","",$A27&amp;":"&amp;VLOOKUP(216+(INT((ROW()-5)/9)*9+4+COLUMN()-5)*8-(8-$A27),结果导入!$CN:$CU,8,0))))),IF($U$3="第六场",IF(OR($H$35="",$H$35="请选择版本"),"",IF($H$35="打印版",IFERROR(VLOOKUP(216+(INT((ROW()-5)/9)*9+4+COLUMN()-5)*8-(8-$A27),结果导入!$DN:$DU,8,0),""),IF($H$35="导入版",IF($A27&amp;":"&amp;IFERROR(VLOOKUP(216+(INT((ROW()-5)/9)*9+4+COLUMN()-5)*8-(8-$A27),结果导入!$DN:$DU,8,0),"")=$A27&amp;":","",$A27&amp;":"&amp;VLOOKUP(216+(INT((ROW()-5)/9)*9+4+COLUMN()-5)*8-(8-$A27),结果导入!$DN:$DU,8,0))))),IF($U$3="第七场",IF(OR($H$35="",$H$35="请选择版本"),"",IF($H$35="打印版",IFERROR(VLOOKUP(216+(INT((ROW()-5)/9)*9+4+COLUMN()-5)*8-(8-$A27),结果导入!$EN:$EU,8,0),""),IF($H$35="导入版",IF($A27&amp;":"&amp;IFERROR(VLOOKUP(216+(INT((ROW()-5)/9)*9+4+COLUMN()-5)*8-(8-$A27),结果导入!$EN:$EU,8,0),"")=$A27&amp;":","",$A27&amp;":"&amp;VLOOKUP(216+(INT((ROW()-5)/9)*9+4+COLUMN()-5)*8-(8-$A27),结果导入!$EN:$EU,8,0))))),IF($U$3="第八场",IF(OR($H$35="",$H$35="请选择版本"),"",IF($H$35="打印版",IFERROR(VLOOKUP(216+(INT((ROW()-5)/9)*9+4+COLUMN()-5)*8-(8-$A27),结果导入!$FN:$FU,8,0),""),IF($H$35="导入版",IF($A27&amp;":"&amp;IFERROR(VLOOKUP(216+(INT((ROW()-5)/9)*9+4+COLUMN()-5)*8-(8-$A27),结果导入!$FN:$FU,8,0),"")=$A27&amp;":","",$A27&amp;":"&amp;VLOOKUP(216+(INT((ROW()-5)/9)*9+4+COLUMN()-5)*8-(8-$A27),结果导入!$FN:$FU,8,0))))),IF($U$3="第九场",IF(OR($H$35="",$H$35="请选择版本"),"",IF($H$35="打印版",IFERROR(VLOOKUP(216+(INT((ROW()-5)/9)*9+4+COLUMN()-5)*8-(8-$A27),结果导入!$GN:$GU,8,0),""),IF($H$35="导入版",IF($A27&amp;":"&amp;IFERROR(VLOOKUP(216+(INT((ROW()-5)/9)*9+4+COLUMN()-5)*8-(8-$A27),结果导入!$GN:$GU,8,0),"")=$A27&amp;":","",$A27&amp;":"&amp;VLOOKUP(216+(INT((ROW()-5)/9)*9+4+COLUMN()-5)*8-(8-$A27),结果导入!$GN:$GU,8,0)))))))))))))))</f>
        <v/>
      </c>
      <c r="K27" s="50">
        <v>4</v>
      </c>
      <c r="L27" s="50">
        <f t="shared" ref="L27:V27" si="23">IF(A27="","",A27)</f>
        <v>4</v>
      </c>
      <c r="M27" s="51" t="str">
        <f ca="1" t="shared" si="23"/>
        <v/>
      </c>
      <c r="N27" s="52" t="str">
        <f ca="1" t="shared" si="23"/>
        <v/>
      </c>
      <c r="O27" s="52" t="str">
        <f ca="1" t="shared" si="23"/>
        <v/>
      </c>
      <c r="P27" s="52" t="str">
        <f ca="1" t="shared" si="23"/>
        <v/>
      </c>
      <c r="Q27" s="52" t="str">
        <f ca="1" t="shared" si="23"/>
        <v/>
      </c>
      <c r="R27" s="52" t="str">
        <f ca="1" t="shared" si="23"/>
        <v/>
      </c>
      <c r="S27" s="52" t="str">
        <f ca="1" t="shared" si="23"/>
        <v/>
      </c>
      <c r="T27" s="52" t="str">
        <f ca="1" t="shared" si="23"/>
        <v/>
      </c>
      <c r="U27" s="52" t="str">
        <f ca="1" t="shared" si="23"/>
        <v/>
      </c>
      <c r="V27" s="50">
        <f t="shared" si="23"/>
        <v>4</v>
      </c>
    </row>
    <row r="28" s="40" customFormat="1" ht="15" spans="1:22">
      <c r="A28" s="50">
        <v>5</v>
      </c>
      <c r="B28" s="51" t="str">
        <f ca="1">IF($U$3="","",IF($U$3="第一场",IF(OR($H$35="",$H$35="请选择版本"),"",IF($H$35="打印版",IFERROR(VLOOKUP(216+(INT((ROW()-5)/9)*9+4+COLUMN()-5)*8-(8-$A28),选手操作!$Q:$R,2,0),""),IF($H$35="导入版",IF($A28&amp;":"&amp;IFERROR(VLOOKUP(216+(INT((ROW()-5)/9)*9+4+COLUMN()-5)*8-(8-$A28),选手操作!$Q:$R,2,0),"")=$A28&amp;":","",$A28&amp;":"&amp;VLOOKUP(216+(INT((ROW()-5)/9)*9+4+COLUMN()-5)*8-(8-$A28),选手操作!$Q:$R,2,0))))),IF($U$3="第二场",IF(OR($H$35="",$H$35="请选择版本"),"",IF($H$35="打印版",IFERROR(VLOOKUP(216+(INT((ROW()-5)/9)*9+4+COLUMN()-5)*8-(8-$A28),结果导入!$N:$U,8,0),""),IF($H$35="导入版",IF($A28&amp;":"&amp;IFERROR(VLOOKUP(216+(INT((ROW()-5)/9)*9+4+COLUMN()-5)*8-(8-$A28),结果导入!$N:$U,8,0),"")=$A28&amp;":","",$A28&amp;":"&amp;VLOOKUP(216+(INT((ROW()-5)/9)*9+4+COLUMN()-5)*8-(8-$A28),结果导入!$N:$U,8,0))))),IF($U$3="第三场",IF(OR($H$35="",$H$35="请选择版本"),"",IF($H$35="打印版",IFERROR(VLOOKUP(216+(INT((ROW()-5)/9)*9+4+COLUMN()-5)*8-(8-$A28),结果导入!$AN:$AU,8,0),""),IF($H$35="导入版",IF($A28&amp;":"&amp;IFERROR(VLOOKUP(216+(INT((ROW()-5)/9)*9+4+COLUMN()-5)*8-(8-$A28),结果导入!$AN:$AU,8,0),"")=$A28&amp;":","",$A28&amp;":"&amp;VLOOKUP(216+(INT((ROW()-5)/9)*9+4+COLUMN()-5)*8-(8-$A28),结果导入!$AN:$AU,8,0))))),IF($U$3="第四场",IF(OR($H$35="",$H$35="请选择版本"),"",IF($H$35="打印版",IFERROR(VLOOKUP(216+(INT((ROW()-5)/9)*9+4+COLUMN()-5)*8-(8-$A28),结果导入!$BN:$BU,8,0),""),IF($H$35="导入版",IF($A28&amp;":"&amp;IFERROR(VLOOKUP(216+(INT((ROW()-5)/9)*9+4+COLUMN()-5)*8-(8-$A28),结果导入!$BN:$BU,8,0),"")=$A28&amp;":","",$A28&amp;":"&amp;VLOOKUP(216+(INT((ROW()-5)/9)*9+4+COLUMN()-5)*8-(8-$A28),结果导入!$BN:$BU,8,0))))),IF($U$3="第五场",IF(OR($H$35="",$H$35="请选择版本"),"",IF($H$35="打印版",IFERROR(VLOOKUP(216+(INT((ROW()-5)/9)*9+4+COLUMN()-5)*8-(8-$A28),结果导入!$CN:$CU,8,0),""),IF($H$35="导入版",IF($A28&amp;":"&amp;IFERROR(VLOOKUP(216+(INT((ROW()-5)/9)*9+4+COLUMN()-5)*8-(8-$A28),结果导入!$CN:$CU,8,0),"")=$A28&amp;":","",$A28&amp;":"&amp;VLOOKUP(216+(INT((ROW()-5)/9)*9+4+COLUMN()-5)*8-(8-$A28),结果导入!$CN:$CU,8,0))))),IF($U$3="第六场",IF(OR($H$35="",$H$35="请选择版本"),"",IF($H$35="打印版",IFERROR(VLOOKUP(216+(INT((ROW()-5)/9)*9+4+COLUMN()-5)*8-(8-$A28),结果导入!$DN:$DU,8,0),""),IF($H$35="导入版",IF($A28&amp;":"&amp;IFERROR(VLOOKUP(216+(INT((ROW()-5)/9)*9+4+COLUMN()-5)*8-(8-$A28),结果导入!$DN:$DU,8,0),"")=$A28&amp;":","",$A28&amp;":"&amp;VLOOKUP(216+(INT((ROW()-5)/9)*9+4+COLUMN()-5)*8-(8-$A28),结果导入!$DN:$DU,8,0))))),IF($U$3="第七场",IF(OR($H$35="",$H$35="请选择版本"),"",IF($H$35="打印版",IFERROR(VLOOKUP(216+(INT((ROW()-5)/9)*9+4+COLUMN()-5)*8-(8-$A28),结果导入!$EN:$EU,8,0),""),IF($H$35="导入版",IF($A28&amp;":"&amp;IFERROR(VLOOKUP(216+(INT((ROW()-5)/9)*9+4+COLUMN()-5)*8-(8-$A28),结果导入!$EN:$EU,8,0),"")=$A28&amp;":","",$A28&amp;":"&amp;VLOOKUP(216+(INT((ROW()-5)/9)*9+4+COLUMN()-5)*8-(8-$A28),结果导入!$EN:$EU,8,0))))),IF($U$3="第八场",IF(OR($H$35="",$H$35="请选择版本"),"",IF($H$35="打印版",IFERROR(VLOOKUP(216+(INT((ROW()-5)/9)*9+4+COLUMN()-5)*8-(8-$A28),结果导入!$FN:$FU,8,0),""),IF($H$35="导入版",IF($A28&amp;":"&amp;IFERROR(VLOOKUP(216+(INT((ROW()-5)/9)*9+4+COLUMN()-5)*8-(8-$A28),结果导入!$FN:$FU,8,0),"")=$A28&amp;":","",$A28&amp;":"&amp;VLOOKUP(216+(INT((ROW()-5)/9)*9+4+COLUMN()-5)*8-(8-$A28),结果导入!$FN:$FU,8,0))))),IF($U$3="第九场",IF(OR($H$35="",$H$35="请选择版本"),"",IF($H$35="打印版",IFERROR(VLOOKUP(216+(INT((ROW()-5)/9)*9+4+COLUMN()-5)*8-(8-$A28),结果导入!$GN:$GU,8,0),""),IF($H$35="导入版",IF($A28&amp;":"&amp;IFERROR(VLOOKUP(216+(INT((ROW()-5)/9)*9+4+COLUMN()-5)*8-(8-$A28),结果导入!$GN:$GU,8,0),"")=$A28&amp;":","",$A28&amp;":"&amp;VLOOKUP(216+(INT((ROW()-5)/9)*9+4+COLUMN()-5)*8-(8-$A28),结果导入!$GN:$GU,8,0)))))))))))))))</f>
        <v/>
      </c>
      <c r="C28" s="52" t="str">
        <f ca="1">IF($U$3="","",IF($U$3="第一场",IF(OR($H$35="",$H$35="请选择版本"),"",IF($H$35="打印版",IFERROR(VLOOKUP(216+(INT((ROW()-5)/9)*9+4+COLUMN()-5)*8-(8-$A28),选手操作!$Q:$R,2,0),""),IF($H$35="导入版",IF($A28&amp;":"&amp;IFERROR(VLOOKUP(216+(INT((ROW()-5)/9)*9+4+COLUMN()-5)*8-(8-$A28),选手操作!$Q:$R,2,0),"")=$A28&amp;":","",$A28&amp;":"&amp;VLOOKUP(216+(INT((ROW()-5)/9)*9+4+COLUMN()-5)*8-(8-$A28),选手操作!$Q:$R,2,0))))),IF($U$3="第二场",IF(OR($H$35="",$H$35="请选择版本"),"",IF($H$35="打印版",IFERROR(VLOOKUP(216+(INT((ROW()-5)/9)*9+4+COLUMN()-5)*8-(8-$A28),结果导入!$N:$U,8,0),""),IF($H$35="导入版",IF($A28&amp;":"&amp;IFERROR(VLOOKUP(216+(INT((ROW()-5)/9)*9+4+COLUMN()-5)*8-(8-$A28),结果导入!$N:$U,8,0),"")=$A28&amp;":","",$A28&amp;":"&amp;VLOOKUP(216+(INT((ROW()-5)/9)*9+4+COLUMN()-5)*8-(8-$A28),结果导入!$N:$U,8,0))))),IF($U$3="第三场",IF(OR($H$35="",$H$35="请选择版本"),"",IF($H$35="打印版",IFERROR(VLOOKUP(216+(INT((ROW()-5)/9)*9+4+COLUMN()-5)*8-(8-$A28),结果导入!$AN:$AU,8,0),""),IF($H$35="导入版",IF($A28&amp;":"&amp;IFERROR(VLOOKUP(216+(INT((ROW()-5)/9)*9+4+COLUMN()-5)*8-(8-$A28),结果导入!$AN:$AU,8,0),"")=$A28&amp;":","",$A28&amp;":"&amp;VLOOKUP(216+(INT((ROW()-5)/9)*9+4+COLUMN()-5)*8-(8-$A28),结果导入!$AN:$AU,8,0))))),IF($U$3="第四场",IF(OR($H$35="",$H$35="请选择版本"),"",IF($H$35="打印版",IFERROR(VLOOKUP(216+(INT((ROW()-5)/9)*9+4+COLUMN()-5)*8-(8-$A28),结果导入!$BN:$BU,8,0),""),IF($H$35="导入版",IF($A28&amp;":"&amp;IFERROR(VLOOKUP(216+(INT((ROW()-5)/9)*9+4+COLUMN()-5)*8-(8-$A28),结果导入!$BN:$BU,8,0),"")=$A28&amp;":","",$A28&amp;":"&amp;VLOOKUP(216+(INT((ROW()-5)/9)*9+4+COLUMN()-5)*8-(8-$A28),结果导入!$BN:$BU,8,0))))),IF($U$3="第五场",IF(OR($H$35="",$H$35="请选择版本"),"",IF($H$35="打印版",IFERROR(VLOOKUP(216+(INT((ROW()-5)/9)*9+4+COLUMN()-5)*8-(8-$A28),结果导入!$CN:$CU,8,0),""),IF($H$35="导入版",IF($A28&amp;":"&amp;IFERROR(VLOOKUP(216+(INT((ROW()-5)/9)*9+4+COLUMN()-5)*8-(8-$A28),结果导入!$CN:$CU,8,0),"")=$A28&amp;":","",$A28&amp;":"&amp;VLOOKUP(216+(INT((ROW()-5)/9)*9+4+COLUMN()-5)*8-(8-$A28),结果导入!$CN:$CU,8,0))))),IF($U$3="第六场",IF(OR($H$35="",$H$35="请选择版本"),"",IF($H$35="打印版",IFERROR(VLOOKUP(216+(INT((ROW()-5)/9)*9+4+COLUMN()-5)*8-(8-$A28),结果导入!$DN:$DU,8,0),""),IF($H$35="导入版",IF($A28&amp;":"&amp;IFERROR(VLOOKUP(216+(INT((ROW()-5)/9)*9+4+COLUMN()-5)*8-(8-$A28),结果导入!$DN:$DU,8,0),"")=$A28&amp;":","",$A28&amp;":"&amp;VLOOKUP(216+(INT((ROW()-5)/9)*9+4+COLUMN()-5)*8-(8-$A28),结果导入!$DN:$DU,8,0))))),IF($U$3="第七场",IF(OR($H$35="",$H$35="请选择版本"),"",IF($H$35="打印版",IFERROR(VLOOKUP(216+(INT((ROW()-5)/9)*9+4+COLUMN()-5)*8-(8-$A28),结果导入!$EN:$EU,8,0),""),IF($H$35="导入版",IF($A28&amp;":"&amp;IFERROR(VLOOKUP(216+(INT((ROW()-5)/9)*9+4+COLUMN()-5)*8-(8-$A28),结果导入!$EN:$EU,8,0),"")=$A28&amp;":","",$A28&amp;":"&amp;VLOOKUP(216+(INT((ROW()-5)/9)*9+4+COLUMN()-5)*8-(8-$A28),结果导入!$EN:$EU,8,0))))),IF($U$3="第八场",IF(OR($H$35="",$H$35="请选择版本"),"",IF($H$35="打印版",IFERROR(VLOOKUP(216+(INT((ROW()-5)/9)*9+4+COLUMN()-5)*8-(8-$A28),结果导入!$FN:$FU,8,0),""),IF($H$35="导入版",IF($A28&amp;":"&amp;IFERROR(VLOOKUP(216+(INT((ROW()-5)/9)*9+4+COLUMN()-5)*8-(8-$A28),结果导入!$FN:$FU,8,0),"")=$A28&amp;":","",$A28&amp;":"&amp;VLOOKUP(216+(INT((ROW()-5)/9)*9+4+COLUMN()-5)*8-(8-$A28),结果导入!$FN:$FU,8,0))))),IF($U$3="第九场",IF(OR($H$35="",$H$35="请选择版本"),"",IF($H$35="打印版",IFERROR(VLOOKUP(216+(INT((ROW()-5)/9)*9+4+COLUMN()-5)*8-(8-$A28),结果导入!$GN:$GU,8,0),""),IF($H$35="导入版",IF($A28&amp;":"&amp;IFERROR(VLOOKUP(216+(INT((ROW()-5)/9)*9+4+COLUMN()-5)*8-(8-$A28),结果导入!$GN:$GU,8,0),"")=$A28&amp;":","",$A28&amp;":"&amp;VLOOKUP(216+(INT((ROW()-5)/9)*9+4+COLUMN()-5)*8-(8-$A28),结果导入!$GN:$GU,8,0)))))))))))))))</f>
        <v/>
      </c>
      <c r="D28" s="52" t="str">
        <f ca="1">IF($U$3="","",IF($U$3="第一场",IF(OR($H$35="",$H$35="请选择版本"),"",IF($H$35="打印版",IFERROR(VLOOKUP(216+(INT((ROW()-5)/9)*9+4+COLUMN()-5)*8-(8-$A28),选手操作!$Q:$R,2,0),""),IF($H$35="导入版",IF($A28&amp;":"&amp;IFERROR(VLOOKUP(216+(INT((ROW()-5)/9)*9+4+COLUMN()-5)*8-(8-$A28),选手操作!$Q:$R,2,0),"")=$A28&amp;":","",$A28&amp;":"&amp;VLOOKUP(216+(INT((ROW()-5)/9)*9+4+COLUMN()-5)*8-(8-$A28),选手操作!$Q:$R,2,0))))),IF($U$3="第二场",IF(OR($H$35="",$H$35="请选择版本"),"",IF($H$35="打印版",IFERROR(VLOOKUP(216+(INT((ROW()-5)/9)*9+4+COLUMN()-5)*8-(8-$A28),结果导入!$N:$U,8,0),""),IF($H$35="导入版",IF($A28&amp;":"&amp;IFERROR(VLOOKUP(216+(INT((ROW()-5)/9)*9+4+COLUMN()-5)*8-(8-$A28),结果导入!$N:$U,8,0),"")=$A28&amp;":","",$A28&amp;":"&amp;VLOOKUP(216+(INT((ROW()-5)/9)*9+4+COLUMN()-5)*8-(8-$A28),结果导入!$N:$U,8,0))))),IF($U$3="第三场",IF(OR($H$35="",$H$35="请选择版本"),"",IF($H$35="打印版",IFERROR(VLOOKUP(216+(INT((ROW()-5)/9)*9+4+COLUMN()-5)*8-(8-$A28),结果导入!$AN:$AU,8,0),""),IF($H$35="导入版",IF($A28&amp;":"&amp;IFERROR(VLOOKUP(216+(INT((ROW()-5)/9)*9+4+COLUMN()-5)*8-(8-$A28),结果导入!$AN:$AU,8,0),"")=$A28&amp;":","",$A28&amp;":"&amp;VLOOKUP(216+(INT((ROW()-5)/9)*9+4+COLUMN()-5)*8-(8-$A28),结果导入!$AN:$AU,8,0))))),IF($U$3="第四场",IF(OR($H$35="",$H$35="请选择版本"),"",IF($H$35="打印版",IFERROR(VLOOKUP(216+(INT((ROW()-5)/9)*9+4+COLUMN()-5)*8-(8-$A28),结果导入!$BN:$BU,8,0),""),IF($H$35="导入版",IF($A28&amp;":"&amp;IFERROR(VLOOKUP(216+(INT((ROW()-5)/9)*9+4+COLUMN()-5)*8-(8-$A28),结果导入!$BN:$BU,8,0),"")=$A28&amp;":","",$A28&amp;":"&amp;VLOOKUP(216+(INT((ROW()-5)/9)*9+4+COLUMN()-5)*8-(8-$A28),结果导入!$BN:$BU,8,0))))),IF($U$3="第五场",IF(OR($H$35="",$H$35="请选择版本"),"",IF($H$35="打印版",IFERROR(VLOOKUP(216+(INT((ROW()-5)/9)*9+4+COLUMN()-5)*8-(8-$A28),结果导入!$CN:$CU,8,0),""),IF($H$35="导入版",IF($A28&amp;":"&amp;IFERROR(VLOOKUP(216+(INT((ROW()-5)/9)*9+4+COLUMN()-5)*8-(8-$A28),结果导入!$CN:$CU,8,0),"")=$A28&amp;":","",$A28&amp;":"&amp;VLOOKUP(216+(INT((ROW()-5)/9)*9+4+COLUMN()-5)*8-(8-$A28),结果导入!$CN:$CU,8,0))))),IF($U$3="第六场",IF(OR($H$35="",$H$35="请选择版本"),"",IF($H$35="打印版",IFERROR(VLOOKUP(216+(INT((ROW()-5)/9)*9+4+COLUMN()-5)*8-(8-$A28),结果导入!$DN:$DU,8,0),""),IF($H$35="导入版",IF($A28&amp;":"&amp;IFERROR(VLOOKUP(216+(INT((ROW()-5)/9)*9+4+COLUMN()-5)*8-(8-$A28),结果导入!$DN:$DU,8,0),"")=$A28&amp;":","",$A28&amp;":"&amp;VLOOKUP(216+(INT((ROW()-5)/9)*9+4+COLUMN()-5)*8-(8-$A28),结果导入!$DN:$DU,8,0))))),IF($U$3="第七场",IF(OR($H$35="",$H$35="请选择版本"),"",IF($H$35="打印版",IFERROR(VLOOKUP(216+(INT((ROW()-5)/9)*9+4+COLUMN()-5)*8-(8-$A28),结果导入!$EN:$EU,8,0),""),IF($H$35="导入版",IF($A28&amp;":"&amp;IFERROR(VLOOKUP(216+(INT((ROW()-5)/9)*9+4+COLUMN()-5)*8-(8-$A28),结果导入!$EN:$EU,8,0),"")=$A28&amp;":","",$A28&amp;":"&amp;VLOOKUP(216+(INT((ROW()-5)/9)*9+4+COLUMN()-5)*8-(8-$A28),结果导入!$EN:$EU,8,0))))),IF($U$3="第八场",IF(OR($H$35="",$H$35="请选择版本"),"",IF($H$35="打印版",IFERROR(VLOOKUP(216+(INT((ROW()-5)/9)*9+4+COLUMN()-5)*8-(8-$A28),结果导入!$FN:$FU,8,0),""),IF($H$35="导入版",IF($A28&amp;":"&amp;IFERROR(VLOOKUP(216+(INT((ROW()-5)/9)*9+4+COLUMN()-5)*8-(8-$A28),结果导入!$FN:$FU,8,0),"")=$A28&amp;":","",$A28&amp;":"&amp;VLOOKUP(216+(INT((ROW()-5)/9)*9+4+COLUMN()-5)*8-(8-$A28),结果导入!$FN:$FU,8,0))))),IF($U$3="第九场",IF(OR($H$35="",$H$35="请选择版本"),"",IF($H$35="打印版",IFERROR(VLOOKUP(216+(INT((ROW()-5)/9)*9+4+COLUMN()-5)*8-(8-$A28),结果导入!$GN:$GU,8,0),""),IF($H$35="导入版",IF($A28&amp;":"&amp;IFERROR(VLOOKUP(216+(INT((ROW()-5)/9)*9+4+COLUMN()-5)*8-(8-$A28),结果导入!$GN:$GU,8,0),"")=$A28&amp;":","",$A28&amp;":"&amp;VLOOKUP(216+(INT((ROW()-5)/9)*9+4+COLUMN()-5)*8-(8-$A28),结果导入!$GN:$GU,8,0)))))))))))))))</f>
        <v/>
      </c>
      <c r="E28" s="52" t="str">
        <f ca="1">IF($U$3="","",IF($U$3="第一场",IF(OR($H$35="",$H$35="请选择版本"),"",IF($H$35="打印版",IFERROR(VLOOKUP(216+(INT((ROW()-5)/9)*9+4+COLUMN()-5)*8-(8-$A28),选手操作!$Q:$R,2,0),""),IF($H$35="导入版",IF($A28&amp;":"&amp;IFERROR(VLOOKUP(216+(INT((ROW()-5)/9)*9+4+COLUMN()-5)*8-(8-$A28),选手操作!$Q:$R,2,0),"")=$A28&amp;":","",$A28&amp;":"&amp;VLOOKUP(216+(INT((ROW()-5)/9)*9+4+COLUMN()-5)*8-(8-$A28),选手操作!$Q:$R,2,0))))),IF($U$3="第二场",IF(OR($H$35="",$H$35="请选择版本"),"",IF($H$35="打印版",IFERROR(VLOOKUP(216+(INT((ROW()-5)/9)*9+4+COLUMN()-5)*8-(8-$A28),结果导入!$N:$U,8,0),""),IF($H$35="导入版",IF($A28&amp;":"&amp;IFERROR(VLOOKUP(216+(INT((ROW()-5)/9)*9+4+COLUMN()-5)*8-(8-$A28),结果导入!$N:$U,8,0),"")=$A28&amp;":","",$A28&amp;":"&amp;VLOOKUP(216+(INT((ROW()-5)/9)*9+4+COLUMN()-5)*8-(8-$A28),结果导入!$N:$U,8,0))))),IF($U$3="第三场",IF(OR($H$35="",$H$35="请选择版本"),"",IF($H$35="打印版",IFERROR(VLOOKUP(216+(INT((ROW()-5)/9)*9+4+COLUMN()-5)*8-(8-$A28),结果导入!$AN:$AU,8,0),""),IF($H$35="导入版",IF($A28&amp;":"&amp;IFERROR(VLOOKUP(216+(INT((ROW()-5)/9)*9+4+COLUMN()-5)*8-(8-$A28),结果导入!$AN:$AU,8,0),"")=$A28&amp;":","",$A28&amp;":"&amp;VLOOKUP(216+(INT((ROW()-5)/9)*9+4+COLUMN()-5)*8-(8-$A28),结果导入!$AN:$AU,8,0))))),IF($U$3="第四场",IF(OR($H$35="",$H$35="请选择版本"),"",IF($H$35="打印版",IFERROR(VLOOKUP(216+(INT((ROW()-5)/9)*9+4+COLUMN()-5)*8-(8-$A28),结果导入!$BN:$BU,8,0),""),IF($H$35="导入版",IF($A28&amp;":"&amp;IFERROR(VLOOKUP(216+(INT((ROW()-5)/9)*9+4+COLUMN()-5)*8-(8-$A28),结果导入!$BN:$BU,8,0),"")=$A28&amp;":","",$A28&amp;":"&amp;VLOOKUP(216+(INT((ROW()-5)/9)*9+4+COLUMN()-5)*8-(8-$A28),结果导入!$BN:$BU,8,0))))),IF($U$3="第五场",IF(OR($H$35="",$H$35="请选择版本"),"",IF($H$35="打印版",IFERROR(VLOOKUP(216+(INT((ROW()-5)/9)*9+4+COLUMN()-5)*8-(8-$A28),结果导入!$CN:$CU,8,0),""),IF($H$35="导入版",IF($A28&amp;":"&amp;IFERROR(VLOOKUP(216+(INT((ROW()-5)/9)*9+4+COLUMN()-5)*8-(8-$A28),结果导入!$CN:$CU,8,0),"")=$A28&amp;":","",$A28&amp;":"&amp;VLOOKUP(216+(INT((ROW()-5)/9)*9+4+COLUMN()-5)*8-(8-$A28),结果导入!$CN:$CU,8,0))))),IF($U$3="第六场",IF(OR($H$35="",$H$35="请选择版本"),"",IF($H$35="打印版",IFERROR(VLOOKUP(216+(INT((ROW()-5)/9)*9+4+COLUMN()-5)*8-(8-$A28),结果导入!$DN:$DU,8,0),""),IF($H$35="导入版",IF($A28&amp;":"&amp;IFERROR(VLOOKUP(216+(INT((ROW()-5)/9)*9+4+COLUMN()-5)*8-(8-$A28),结果导入!$DN:$DU,8,0),"")=$A28&amp;":","",$A28&amp;":"&amp;VLOOKUP(216+(INT((ROW()-5)/9)*9+4+COLUMN()-5)*8-(8-$A28),结果导入!$DN:$DU,8,0))))),IF($U$3="第七场",IF(OR($H$35="",$H$35="请选择版本"),"",IF($H$35="打印版",IFERROR(VLOOKUP(216+(INT((ROW()-5)/9)*9+4+COLUMN()-5)*8-(8-$A28),结果导入!$EN:$EU,8,0),""),IF($H$35="导入版",IF($A28&amp;":"&amp;IFERROR(VLOOKUP(216+(INT((ROW()-5)/9)*9+4+COLUMN()-5)*8-(8-$A28),结果导入!$EN:$EU,8,0),"")=$A28&amp;":","",$A28&amp;":"&amp;VLOOKUP(216+(INT((ROW()-5)/9)*9+4+COLUMN()-5)*8-(8-$A28),结果导入!$EN:$EU,8,0))))),IF($U$3="第八场",IF(OR($H$35="",$H$35="请选择版本"),"",IF($H$35="打印版",IFERROR(VLOOKUP(216+(INT((ROW()-5)/9)*9+4+COLUMN()-5)*8-(8-$A28),结果导入!$FN:$FU,8,0),""),IF($H$35="导入版",IF($A28&amp;":"&amp;IFERROR(VLOOKUP(216+(INT((ROW()-5)/9)*9+4+COLUMN()-5)*8-(8-$A28),结果导入!$FN:$FU,8,0),"")=$A28&amp;":","",$A28&amp;":"&amp;VLOOKUP(216+(INT((ROW()-5)/9)*9+4+COLUMN()-5)*8-(8-$A28),结果导入!$FN:$FU,8,0))))),IF($U$3="第九场",IF(OR($H$35="",$H$35="请选择版本"),"",IF($H$35="打印版",IFERROR(VLOOKUP(216+(INT((ROW()-5)/9)*9+4+COLUMN()-5)*8-(8-$A28),结果导入!$GN:$GU,8,0),""),IF($H$35="导入版",IF($A28&amp;":"&amp;IFERROR(VLOOKUP(216+(INT((ROW()-5)/9)*9+4+COLUMN()-5)*8-(8-$A28),结果导入!$GN:$GU,8,0),"")=$A28&amp;":","",$A28&amp;":"&amp;VLOOKUP(216+(INT((ROW()-5)/9)*9+4+COLUMN()-5)*8-(8-$A28),结果导入!$GN:$GU,8,0)))))))))))))))</f>
        <v/>
      </c>
      <c r="F28" s="52" t="str">
        <f ca="1">IF($U$3="","",IF($U$3="第一场",IF(OR($H$35="",$H$35="请选择版本"),"",IF($H$35="打印版",IFERROR(VLOOKUP(216+(INT((ROW()-5)/9)*9+4+COLUMN()-5)*8-(8-$A28),选手操作!$Q:$R,2,0),""),IF($H$35="导入版",IF($A28&amp;":"&amp;IFERROR(VLOOKUP(216+(INT((ROW()-5)/9)*9+4+COLUMN()-5)*8-(8-$A28),选手操作!$Q:$R,2,0),"")=$A28&amp;":","",$A28&amp;":"&amp;VLOOKUP(216+(INT((ROW()-5)/9)*9+4+COLUMN()-5)*8-(8-$A28),选手操作!$Q:$R,2,0))))),IF($U$3="第二场",IF(OR($H$35="",$H$35="请选择版本"),"",IF($H$35="打印版",IFERROR(VLOOKUP(216+(INT((ROW()-5)/9)*9+4+COLUMN()-5)*8-(8-$A28),结果导入!$N:$U,8,0),""),IF($H$35="导入版",IF($A28&amp;":"&amp;IFERROR(VLOOKUP(216+(INT((ROW()-5)/9)*9+4+COLUMN()-5)*8-(8-$A28),结果导入!$N:$U,8,0),"")=$A28&amp;":","",$A28&amp;":"&amp;VLOOKUP(216+(INT((ROW()-5)/9)*9+4+COLUMN()-5)*8-(8-$A28),结果导入!$N:$U,8,0))))),IF($U$3="第三场",IF(OR($H$35="",$H$35="请选择版本"),"",IF($H$35="打印版",IFERROR(VLOOKUP(216+(INT((ROW()-5)/9)*9+4+COLUMN()-5)*8-(8-$A28),结果导入!$AN:$AU,8,0),""),IF($H$35="导入版",IF($A28&amp;":"&amp;IFERROR(VLOOKUP(216+(INT((ROW()-5)/9)*9+4+COLUMN()-5)*8-(8-$A28),结果导入!$AN:$AU,8,0),"")=$A28&amp;":","",$A28&amp;":"&amp;VLOOKUP(216+(INT((ROW()-5)/9)*9+4+COLUMN()-5)*8-(8-$A28),结果导入!$AN:$AU,8,0))))),IF($U$3="第四场",IF(OR($H$35="",$H$35="请选择版本"),"",IF($H$35="打印版",IFERROR(VLOOKUP(216+(INT((ROW()-5)/9)*9+4+COLUMN()-5)*8-(8-$A28),结果导入!$BN:$BU,8,0),""),IF($H$35="导入版",IF($A28&amp;":"&amp;IFERROR(VLOOKUP(216+(INT((ROW()-5)/9)*9+4+COLUMN()-5)*8-(8-$A28),结果导入!$BN:$BU,8,0),"")=$A28&amp;":","",$A28&amp;":"&amp;VLOOKUP(216+(INT((ROW()-5)/9)*9+4+COLUMN()-5)*8-(8-$A28),结果导入!$BN:$BU,8,0))))),IF($U$3="第五场",IF(OR($H$35="",$H$35="请选择版本"),"",IF($H$35="打印版",IFERROR(VLOOKUP(216+(INT((ROW()-5)/9)*9+4+COLUMN()-5)*8-(8-$A28),结果导入!$CN:$CU,8,0),""),IF($H$35="导入版",IF($A28&amp;":"&amp;IFERROR(VLOOKUP(216+(INT((ROW()-5)/9)*9+4+COLUMN()-5)*8-(8-$A28),结果导入!$CN:$CU,8,0),"")=$A28&amp;":","",$A28&amp;":"&amp;VLOOKUP(216+(INT((ROW()-5)/9)*9+4+COLUMN()-5)*8-(8-$A28),结果导入!$CN:$CU,8,0))))),IF($U$3="第六场",IF(OR($H$35="",$H$35="请选择版本"),"",IF($H$35="打印版",IFERROR(VLOOKUP(216+(INT((ROW()-5)/9)*9+4+COLUMN()-5)*8-(8-$A28),结果导入!$DN:$DU,8,0),""),IF($H$35="导入版",IF($A28&amp;":"&amp;IFERROR(VLOOKUP(216+(INT((ROW()-5)/9)*9+4+COLUMN()-5)*8-(8-$A28),结果导入!$DN:$DU,8,0),"")=$A28&amp;":","",$A28&amp;":"&amp;VLOOKUP(216+(INT((ROW()-5)/9)*9+4+COLUMN()-5)*8-(8-$A28),结果导入!$DN:$DU,8,0))))),IF($U$3="第七场",IF(OR($H$35="",$H$35="请选择版本"),"",IF($H$35="打印版",IFERROR(VLOOKUP(216+(INT((ROW()-5)/9)*9+4+COLUMN()-5)*8-(8-$A28),结果导入!$EN:$EU,8,0),""),IF($H$35="导入版",IF($A28&amp;":"&amp;IFERROR(VLOOKUP(216+(INT((ROW()-5)/9)*9+4+COLUMN()-5)*8-(8-$A28),结果导入!$EN:$EU,8,0),"")=$A28&amp;":","",$A28&amp;":"&amp;VLOOKUP(216+(INT((ROW()-5)/9)*9+4+COLUMN()-5)*8-(8-$A28),结果导入!$EN:$EU,8,0))))),IF($U$3="第八场",IF(OR($H$35="",$H$35="请选择版本"),"",IF($H$35="打印版",IFERROR(VLOOKUP(216+(INT((ROW()-5)/9)*9+4+COLUMN()-5)*8-(8-$A28),结果导入!$FN:$FU,8,0),""),IF($H$35="导入版",IF($A28&amp;":"&amp;IFERROR(VLOOKUP(216+(INT((ROW()-5)/9)*9+4+COLUMN()-5)*8-(8-$A28),结果导入!$FN:$FU,8,0),"")=$A28&amp;":","",$A28&amp;":"&amp;VLOOKUP(216+(INT((ROW()-5)/9)*9+4+COLUMN()-5)*8-(8-$A28),结果导入!$FN:$FU,8,0))))),IF($U$3="第九场",IF(OR($H$35="",$H$35="请选择版本"),"",IF($H$35="打印版",IFERROR(VLOOKUP(216+(INT((ROW()-5)/9)*9+4+COLUMN()-5)*8-(8-$A28),结果导入!$GN:$GU,8,0),""),IF($H$35="导入版",IF($A28&amp;":"&amp;IFERROR(VLOOKUP(216+(INT((ROW()-5)/9)*9+4+COLUMN()-5)*8-(8-$A28),结果导入!$GN:$GU,8,0),"")=$A28&amp;":","",$A28&amp;":"&amp;VLOOKUP(216+(INT((ROW()-5)/9)*9+4+COLUMN()-5)*8-(8-$A28),结果导入!$GN:$GU,8,0)))))))))))))))</f>
        <v/>
      </c>
      <c r="G28" s="52" t="str">
        <f ca="1">IF($U$3="","",IF($U$3="第一场",IF(OR($H$35="",$H$35="请选择版本"),"",IF($H$35="打印版",IFERROR(VLOOKUP(216+(INT((ROW()-5)/9)*9+4+COLUMN()-5)*8-(8-$A28),选手操作!$Q:$R,2,0),""),IF($H$35="导入版",IF($A28&amp;":"&amp;IFERROR(VLOOKUP(216+(INT((ROW()-5)/9)*9+4+COLUMN()-5)*8-(8-$A28),选手操作!$Q:$R,2,0),"")=$A28&amp;":","",$A28&amp;":"&amp;VLOOKUP(216+(INT((ROW()-5)/9)*9+4+COLUMN()-5)*8-(8-$A28),选手操作!$Q:$R,2,0))))),IF($U$3="第二场",IF(OR($H$35="",$H$35="请选择版本"),"",IF($H$35="打印版",IFERROR(VLOOKUP(216+(INT((ROW()-5)/9)*9+4+COLUMN()-5)*8-(8-$A28),结果导入!$N:$U,8,0),""),IF($H$35="导入版",IF($A28&amp;":"&amp;IFERROR(VLOOKUP(216+(INT((ROW()-5)/9)*9+4+COLUMN()-5)*8-(8-$A28),结果导入!$N:$U,8,0),"")=$A28&amp;":","",$A28&amp;":"&amp;VLOOKUP(216+(INT((ROW()-5)/9)*9+4+COLUMN()-5)*8-(8-$A28),结果导入!$N:$U,8,0))))),IF($U$3="第三场",IF(OR($H$35="",$H$35="请选择版本"),"",IF($H$35="打印版",IFERROR(VLOOKUP(216+(INT((ROW()-5)/9)*9+4+COLUMN()-5)*8-(8-$A28),结果导入!$AN:$AU,8,0),""),IF($H$35="导入版",IF($A28&amp;":"&amp;IFERROR(VLOOKUP(216+(INT((ROW()-5)/9)*9+4+COLUMN()-5)*8-(8-$A28),结果导入!$AN:$AU,8,0),"")=$A28&amp;":","",$A28&amp;":"&amp;VLOOKUP(216+(INT((ROW()-5)/9)*9+4+COLUMN()-5)*8-(8-$A28),结果导入!$AN:$AU,8,0))))),IF($U$3="第四场",IF(OR($H$35="",$H$35="请选择版本"),"",IF($H$35="打印版",IFERROR(VLOOKUP(216+(INT((ROW()-5)/9)*9+4+COLUMN()-5)*8-(8-$A28),结果导入!$BN:$BU,8,0),""),IF($H$35="导入版",IF($A28&amp;":"&amp;IFERROR(VLOOKUP(216+(INT((ROW()-5)/9)*9+4+COLUMN()-5)*8-(8-$A28),结果导入!$BN:$BU,8,0),"")=$A28&amp;":","",$A28&amp;":"&amp;VLOOKUP(216+(INT((ROW()-5)/9)*9+4+COLUMN()-5)*8-(8-$A28),结果导入!$BN:$BU,8,0))))),IF($U$3="第五场",IF(OR($H$35="",$H$35="请选择版本"),"",IF($H$35="打印版",IFERROR(VLOOKUP(216+(INT((ROW()-5)/9)*9+4+COLUMN()-5)*8-(8-$A28),结果导入!$CN:$CU,8,0),""),IF($H$35="导入版",IF($A28&amp;":"&amp;IFERROR(VLOOKUP(216+(INT((ROW()-5)/9)*9+4+COLUMN()-5)*8-(8-$A28),结果导入!$CN:$CU,8,0),"")=$A28&amp;":","",$A28&amp;":"&amp;VLOOKUP(216+(INT((ROW()-5)/9)*9+4+COLUMN()-5)*8-(8-$A28),结果导入!$CN:$CU,8,0))))),IF($U$3="第六场",IF(OR($H$35="",$H$35="请选择版本"),"",IF($H$35="打印版",IFERROR(VLOOKUP(216+(INT((ROW()-5)/9)*9+4+COLUMN()-5)*8-(8-$A28),结果导入!$DN:$DU,8,0),""),IF($H$35="导入版",IF($A28&amp;":"&amp;IFERROR(VLOOKUP(216+(INT((ROW()-5)/9)*9+4+COLUMN()-5)*8-(8-$A28),结果导入!$DN:$DU,8,0),"")=$A28&amp;":","",$A28&amp;":"&amp;VLOOKUP(216+(INT((ROW()-5)/9)*9+4+COLUMN()-5)*8-(8-$A28),结果导入!$DN:$DU,8,0))))),IF($U$3="第七场",IF(OR($H$35="",$H$35="请选择版本"),"",IF($H$35="打印版",IFERROR(VLOOKUP(216+(INT((ROW()-5)/9)*9+4+COLUMN()-5)*8-(8-$A28),结果导入!$EN:$EU,8,0),""),IF($H$35="导入版",IF($A28&amp;":"&amp;IFERROR(VLOOKUP(216+(INT((ROW()-5)/9)*9+4+COLUMN()-5)*8-(8-$A28),结果导入!$EN:$EU,8,0),"")=$A28&amp;":","",$A28&amp;":"&amp;VLOOKUP(216+(INT((ROW()-5)/9)*9+4+COLUMN()-5)*8-(8-$A28),结果导入!$EN:$EU,8,0))))),IF($U$3="第八场",IF(OR($H$35="",$H$35="请选择版本"),"",IF($H$35="打印版",IFERROR(VLOOKUP(216+(INT((ROW()-5)/9)*9+4+COLUMN()-5)*8-(8-$A28),结果导入!$FN:$FU,8,0),""),IF($H$35="导入版",IF($A28&amp;":"&amp;IFERROR(VLOOKUP(216+(INT((ROW()-5)/9)*9+4+COLUMN()-5)*8-(8-$A28),结果导入!$FN:$FU,8,0),"")=$A28&amp;":","",$A28&amp;":"&amp;VLOOKUP(216+(INT((ROW()-5)/9)*9+4+COLUMN()-5)*8-(8-$A28),结果导入!$FN:$FU,8,0))))),IF($U$3="第九场",IF(OR($H$35="",$H$35="请选择版本"),"",IF($H$35="打印版",IFERROR(VLOOKUP(216+(INT((ROW()-5)/9)*9+4+COLUMN()-5)*8-(8-$A28),结果导入!$GN:$GU,8,0),""),IF($H$35="导入版",IF($A28&amp;":"&amp;IFERROR(VLOOKUP(216+(INT((ROW()-5)/9)*9+4+COLUMN()-5)*8-(8-$A28),结果导入!$GN:$GU,8,0),"")=$A28&amp;":","",$A28&amp;":"&amp;VLOOKUP(216+(INT((ROW()-5)/9)*9+4+COLUMN()-5)*8-(8-$A28),结果导入!$GN:$GU,8,0)))))))))))))))</f>
        <v/>
      </c>
      <c r="H28" s="52" t="str">
        <f ca="1">IF($U$3="","",IF($U$3="第一场",IF(OR($H$35="",$H$35="请选择版本"),"",IF($H$35="打印版",IFERROR(VLOOKUP(216+(INT((ROW()-5)/9)*9+4+COLUMN()-5)*8-(8-$A28),选手操作!$Q:$R,2,0),""),IF($H$35="导入版",IF($A28&amp;":"&amp;IFERROR(VLOOKUP(216+(INT((ROW()-5)/9)*9+4+COLUMN()-5)*8-(8-$A28),选手操作!$Q:$R,2,0),"")=$A28&amp;":","",$A28&amp;":"&amp;VLOOKUP(216+(INT((ROW()-5)/9)*9+4+COLUMN()-5)*8-(8-$A28),选手操作!$Q:$R,2,0))))),IF($U$3="第二场",IF(OR($H$35="",$H$35="请选择版本"),"",IF($H$35="打印版",IFERROR(VLOOKUP(216+(INT((ROW()-5)/9)*9+4+COLUMN()-5)*8-(8-$A28),结果导入!$N:$U,8,0),""),IF($H$35="导入版",IF($A28&amp;":"&amp;IFERROR(VLOOKUP(216+(INT((ROW()-5)/9)*9+4+COLUMN()-5)*8-(8-$A28),结果导入!$N:$U,8,0),"")=$A28&amp;":","",$A28&amp;":"&amp;VLOOKUP(216+(INT((ROW()-5)/9)*9+4+COLUMN()-5)*8-(8-$A28),结果导入!$N:$U,8,0))))),IF($U$3="第三场",IF(OR($H$35="",$H$35="请选择版本"),"",IF($H$35="打印版",IFERROR(VLOOKUP(216+(INT((ROW()-5)/9)*9+4+COLUMN()-5)*8-(8-$A28),结果导入!$AN:$AU,8,0),""),IF($H$35="导入版",IF($A28&amp;":"&amp;IFERROR(VLOOKUP(216+(INT((ROW()-5)/9)*9+4+COLUMN()-5)*8-(8-$A28),结果导入!$AN:$AU,8,0),"")=$A28&amp;":","",$A28&amp;":"&amp;VLOOKUP(216+(INT((ROW()-5)/9)*9+4+COLUMN()-5)*8-(8-$A28),结果导入!$AN:$AU,8,0))))),IF($U$3="第四场",IF(OR($H$35="",$H$35="请选择版本"),"",IF($H$35="打印版",IFERROR(VLOOKUP(216+(INT((ROW()-5)/9)*9+4+COLUMN()-5)*8-(8-$A28),结果导入!$BN:$BU,8,0),""),IF($H$35="导入版",IF($A28&amp;":"&amp;IFERROR(VLOOKUP(216+(INT((ROW()-5)/9)*9+4+COLUMN()-5)*8-(8-$A28),结果导入!$BN:$BU,8,0),"")=$A28&amp;":","",$A28&amp;":"&amp;VLOOKUP(216+(INT((ROW()-5)/9)*9+4+COLUMN()-5)*8-(8-$A28),结果导入!$BN:$BU,8,0))))),IF($U$3="第五场",IF(OR($H$35="",$H$35="请选择版本"),"",IF($H$35="打印版",IFERROR(VLOOKUP(216+(INT((ROW()-5)/9)*9+4+COLUMN()-5)*8-(8-$A28),结果导入!$CN:$CU,8,0),""),IF($H$35="导入版",IF($A28&amp;":"&amp;IFERROR(VLOOKUP(216+(INT((ROW()-5)/9)*9+4+COLUMN()-5)*8-(8-$A28),结果导入!$CN:$CU,8,0),"")=$A28&amp;":","",$A28&amp;":"&amp;VLOOKUP(216+(INT((ROW()-5)/9)*9+4+COLUMN()-5)*8-(8-$A28),结果导入!$CN:$CU,8,0))))),IF($U$3="第六场",IF(OR($H$35="",$H$35="请选择版本"),"",IF($H$35="打印版",IFERROR(VLOOKUP(216+(INT((ROW()-5)/9)*9+4+COLUMN()-5)*8-(8-$A28),结果导入!$DN:$DU,8,0),""),IF($H$35="导入版",IF($A28&amp;":"&amp;IFERROR(VLOOKUP(216+(INT((ROW()-5)/9)*9+4+COLUMN()-5)*8-(8-$A28),结果导入!$DN:$DU,8,0),"")=$A28&amp;":","",$A28&amp;":"&amp;VLOOKUP(216+(INT((ROW()-5)/9)*9+4+COLUMN()-5)*8-(8-$A28),结果导入!$DN:$DU,8,0))))),IF($U$3="第七场",IF(OR($H$35="",$H$35="请选择版本"),"",IF($H$35="打印版",IFERROR(VLOOKUP(216+(INT((ROW()-5)/9)*9+4+COLUMN()-5)*8-(8-$A28),结果导入!$EN:$EU,8,0),""),IF($H$35="导入版",IF($A28&amp;":"&amp;IFERROR(VLOOKUP(216+(INT((ROW()-5)/9)*9+4+COLUMN()-5)*8-(8-$A28),结果导入!$EN:$EU,8,0),"")=$A28&amp;":","",$A28&amp;":"&amp;VLOOKUP(216+(INT((ROW()-5)/9)*9+4+COLUMN()-5)*8-(8-$A28),结果导入!$EN:$EU,8,0))))),IF($U$3="第八场",IF(OR($H$35="",$H$35="请选择版本"),"",IF($H$35="打印版",IFERROR(VLOOKUP(216+(INT((ROW()-5)/9)*9+4+COLUMN()-5)*8-(8-$A28),结果导入!$FN:$FU,8,0),""),IF($H$35="导入版",IF($A28&amp;":"&amp;IFERROR(VLOOKUP(216+(INT((ROW()-5)/9)*9+4+COLUMN()-5)*8-(8-$A28),结果导入!$FN:$FU,8,0),"")=$A28&amp;":","",$A28&amp;":"&amp;VLOOKUP(216+(INT((ROW()-5)/9)*9+4+COLUMN()-5)*8-(8-$A28),结果导入!$FN:$FU,8,0))))),IF($U$3="第九场",IF(OR($H$35="",$H$35="请选择版本"),"",IF($H$35="打印版",IFERROR(VLOOKUP(216+(INT((ROW()-5)/9)*9+4+COLUMN()-5)*8-(8-$A28),结果导入!$GN:$GU,8,0),""),IF($H$35="导入版",IF($A28&amp;":"&amp;IFERROR(VLOOKUP(216+(INT((ROW()-5)/9)*9+4+COLUMN()-5)*8-(8-$A28),结果导入!$GN:$GU,8,0),"")=$A28&amp;":","",$A28&amp;":"&amp;VLOOKUP(216+(INT((ROW()-5)/9)*9+4+COLUMN()-5)*8-(8-$A28),结果导入!$GN:$GU,8,0)))))))))))))))</f>
        <v/>
      </c>
      <c r="I28" s="52" t="str">
        <f ca="1">IF($U$3="","",IF($U$3="第一场",IF(OR($H$35="",$H$35="请选择版本"),"",IF($H$35="打印版",IFERROR(VLOOKUP(216+(INT((ROW()-5)/9)*9+4+COLUMN()-5)*8-(8-$A28),选手操作!$Q:$R,2,0),""),IF($H$35="导入版",IF($A28&amp;":"&amp;IFERROR(VLOOKUP(216+(INT((ROW()-5)/9)*9+4+COLUMN()-5)*8-(8-$A28),选手操作!$Q:$R,2,0),"")=$A28&amp;":","",$A28&amp;":"&amp;VLOOKUP(216+(INT((ROW()-5)/9)*9+4+COLUMN()-5)*8-(8-$A28),选手操作!$Q:$R,2,0))))),IF($U$3="第二场",IF(OR($H$35="",$H$35="请选择版本"),"",IF($H$35="打印版",IFERROR(VLOOKUP(216+(INT((ROW()-5)/9)*9+4+COLUMN()-5)*8-(8-$A28),结果导入!$N:$U,8,0),""),IF($H$35="导入版",IF($A28&amp;":"&amp;IFERROR(VLOOKUP(216+(INT((ROW()-5)/9)*9+4+COLUMN()-5)*8-(8-$A28),结果导入!$N:$U,8,0),"")=$A28&amp;":","",$A28&amp;":"&amp;VLOOKUP(216+(INT((ROW()-5)/9)*9+4+COLUMN()-5)*8-(8-$A28),结果导入!$N:$U,8,0))))),IF($U$3="第三场",IF(OR($H$35="",$H$35="请选择版本"),"",IF($H$35="打印版",IFERROR(VLOOKUP(216+(INT((ROW()-5)/9)*9+4+COLUMN()-5)*8-(8-$A28),结果导入!$AN:$AU,8,0),""),IF($H$35="导入版",IF($A28&amp;":"&amp;IFERROR(VLOOKUP(216+(INT((ROW()-5)/9)*9+4+COLUMN()-5)*8-(8-$A28),结果导入!$AN:$AU,8,0),"")=$A28&amp;":","",$A28&amp;":"&amp;VLOOKUP(216+(INT((ROW()-5)/9)*9+4+COLUMN()-5)*8-(8-$A28),结果导入!$AN:$AU,8,0))))),IF($U$3="第四场",IF(OR($H$35="",$H$35="请选择版本"),"",IF($H$35="打印版",IFERROR(VLOOKUP(216+(INT((ROW()-5)/9)*9+4+COLUMN()-5)*8-(8-$A28),结果导入!$BN:$BU,8,0),""),IF($H$35="导入版",IF($A28&amp;":"&amp;IFERROR(VLOOKUP(216+(INT((ROW()-5)/9)*9+4+COLUMN()-5)*8-(8-$A28),结果导入!$BN:$BU,8,0),"")=$A28&amp;":","",$A28&amp;":"&amp;VLOOKUP(216+(INT((ROW()-5)/9)*9+4+COLUMN()-5)*8-(8-$A28),结果导入!$BN:$BU,8,0))))),IF($U$3="第五场",IF(OR($H$35="",$H$35="请选择版本"),"",IF($H$35="打印版",IFERROR(VLOOKUP(216+(INT((ROW()-5)/9)*9+4+COLUMN()-5)*8-(8-$A28),结果导入!$CN:$CU,8,0),""),IF($H$35="导入版",IF($A28&amp;":"&amp;IFERROR(VLOOKUP(216+(INT((ROW()-5)/9)*9+4+COLUMN()-5)*8-(8-$A28),结果导入!$CN:$CU,8,0),"")=$A28&amp;":","",$A28&amp;":"&amp;VLOOKUP(216+(INT((ROW()-5)/9)*9+4+COLUMN()-5)*8-(8-$A28),结果导入!$CN:$CU,8,0))))),IF($U$3="第六场",IF(OR($H$35="",$H$35="请选择版本"),"",IF($H$35="打印版",IFERROR(VLOOKUP(216+(INT((ROW()-5)/9)*9+4+COLUMN()-5)*8-(8-$A28),结果导入!$DN:$DU,8,0),""),IF($H$35="导入版",IF($A28&amp;":"&amp;IFERROR(VLOOKUP(216+(INT((ROW()-5)/9)*9+4+COLUMN()-5)*8-(8-$A28),结果导入!$DN:$DU,8,0),"")=$A28&amp;":","",$A28&amp;":"&amp;VLOOKUP(216+(INT((ROW()-5)/9)*9+4+COLUMN()-5)*8-(8-$A28),结果导入!$DN:$DU,8,0))))),IF($U$3="第七场",IF(OR($H$35="",$H$35="请选择版本"),"",IF($H$35="打印版",IFERROR(VLOOKUP(216+(INT((ROW()-5)/9)*9+4+COLUMN()-5)*8-(8-$A28),结果导入!$EN:$EU,8,0),""),IF($H$35="导入版",IF($A28&amp;":"&amp;IFERROR(VLOOKUP(216+(INT((ROW()-5)/9)*9+4+COLUMN()-5)*8-(8-$A28),结果导入!$EN:$EU,8,0),"")=$A28&amp;":","",$A28&amp;":"&amp;VLOOKUP(216+(INT((ROW()-5)/9)*9+4+COLUMN()-5)*8-(8-$A28),结果导入!$EN:$EU,8,0))))),IF($U$3="第八场",IF(OR($H$35="",$H$35="请选择版本"),"",IF($H$35="打印版",IFERROR(VLOOKUP(216+(INT((ROW()-5)/9)*9+4+COLUMN()-5)*8-(8-$A28),结果导入!$FN:$FU,8,0),""),IF($H$35="导入版",IF($A28&amp;":"&amp;IFERROR(VLOOKUP(216+(INT((ROW()-5)/9)*9+4+COLUMN()-5)*8-(8-$A28),结果导入!$FN:$FU,8,0),"")=$A28&amp;":","",$A28&amp;":"&amp;VLOOKUP(216+(INT((ROW()-5)/9)*9+4+COLUMN()-5)*8-(8-$A28),结果导入!$FN:$FU,8,0))))),IF($U$3="第九场",IF(OR($H$35="",$H$35="请选择版本"),"",IF($H$35="打印版",IFERROR(VLOOKUP(216+(INT((ROW()-5)/9)*9+4+COLUMN()-5)*8-(8-$A28),结果导入!$GN:$GU,8,0),""),IF($H$35="导入版",IF($A28&amp;":"&amp;IFERROR(VLOOKUP(216+(INT((ROW()-5)/9)*9+4+COLUMN()-5)*8-(8-$A28),结果导入!$GN:$GU,8,0),"")=$A28&amp;":","",$A28&amp;":"&amp;VLOOKUP(216+(INT((ROW()-5)/9)*9+4+COLUMN()-5)*8-(8-$A28),结果导入!$GN:$GU,8,0)))))))))))))))</f>
        <v/>
      </c>
      <c r="J28" s="52" t="str">
        <f ca="1">IF($U$3="","",IF($U$3="第一场",IF(OR($H$35="",$H$35="请选择版本"),"",IF($H$35="打印版",IFERROR(VLOOKUP(216+(INT((ROW()-5)/9)*9+4+COLUMN()-5)*8-(8-$A28),选手操作!$Q:$R,2,0),""),IF($H$35="导入版",IF($A28&amp;":"&amp;IFERROR(VLOOKUP(216+(INT((ROW()-5)/9)*9+4+COLUMN()-5)*8-(8-$A28),选手操作!$Q:$R,2,0),"")=$A28&amp;":","",$A28&amp;":"&amp;VLOOKUP(216+(INT((ROW()-5)/9)*9+4+COLUMN()-5)*8-(8-$A28),选手操作!$Q:$R,2,0))))),IF($U$3="第二场",IF(OR($H$35="",$H$35="请选择版本"),"",IF($H$35="打印版",IFERROR(VLOOKUP(216+(INT((ROW()-5)/9)*9+4+COLUMN()-5)*8-(8-$A28),结果导入!$N:$U,8,0),""),IF($H$35="导入版",IF($A28&amp;":"&amp;IFERROR(VLOOKUP(216+(INT((ROW()-5)/9)*9+4+COLUMN()-5)*8-(8-$A28),结果导入!$N:$U,8,0),"")=$A28&amp;":","",$A28&amp;":"&amp;VLOOKUP(216+(INT((ROW()-5)/9)*9+4+COLUMN()-5)*8-(8-$A28),结果导入!$N:$U,8,0))))),IF($U$3="第三场",IF(OR($H$35="",$H$35="请选择版本"),"",IF($H$35="打印版",IFERROR(VLOOKUP(216+(INT((ROW()-5)/9)*9+4+COLUMN()-5)*8-(8-$A28),结果导入!$AN:$AU,8,0),""),IF($H$35="导入版",IF($A28&amp;":"&amp;IFERROR(VLOOKUP(216+(INT((ROW()-5)/9)*9+4+COLUMN()-5)*8-(8-$A28),结果导入!$AN:$AU,8,0),"")=$A28&amp;":","",$A28&amp;":"&amp;VLOOKUP(216+(INT((ROW()-5)/9)*9+4+COLUMN()-5)*8-(8-$A28),结果导入!$AN:$AU,8,0))))),IF($U$3="第四场",IF(OR($H$35="",$H$35="请选择版本"),"",IF($H$35="打印版",IFERROR(VLOOKUP(216+(INT((ROW()-5)/9)*9+4+COLUMN()-5)*8-(8-$A28),结果导入!$BN:$BU,8,0),""),IF($H$35="导入版",IF($A28&amp;":"&amp;IFERROR(VLOOKUP(216+(INT((ROW()-5)/9)*9+4+COLUMN()-5)*8-(8-$A28),结果导入!$BN:$BU,8,0),"")=$A28&amp;":","",$A28&amp;":"&amp;VLOOKUP(216+(INT((ROW()-5)/9)*9+4+COLUMN()-5)*8-(8-$A28),结果导入!$BN:$BU,8,0))))),IF($U$3="第五场",IF(OR($H$35="",$H$35="请选择版本"),"",IF($H$35="打印版",IFERROR(VLOOKUP(216+(INT((ROW()-5)/9)*9+4+COLUMN()-5)*8-(8-$A28),结果导入!$CN:$CU,8,0),""),IF($H$35="导入版",IF($A28&amp;":"&amp;IFERROR(VLOOKUP(216+(INT((ROW()-5)/9)*9+4+COLUMN()-5)*8-(8-$A28),结果导入!$CN:$CU,8,0),"")=$A28&amp;":","",$A28&amp;":"&amp;VLOOKUP(216+(INT((ROW()-5)/9)*9+4+COLUMN()-5)*8-(8-$A28),结果导入!$CN:$CU,8,0))))),IF($U$3="第六场",IF(OR($H$35="",$H$35="请选择版本"),"",IF($H$35="打印版",IFERROR(VLOOKUP(216+(INT((ROW()-5)/9)*9+4+COLUMN()-5)*8-(8-$A28),结果导入!$DN:$DU,8,0),""),IF($H$35="导入版",IF($A28&amp;":"&amp;IFERROR(VLOOKUP(216+(INT((ROW()-5)/9)*9+4+COLUMN()-5)*8-(8-$A28),结果导入!$DN:$DU,8,0),"")=$A28&amp;":","",$A28&amp;":"&amp;VLOOKUP(216+(INT((ROW()-5)/9)*9+4+COLUMN()-5)*8-(8-$A28),结果导入!$DN:$DU,8,0))))),IF($U$3="第七场",IF(OR($H$35="",$H$35="请选择版本"),"",IF($H$35="打印版",IFERROR(VLOOKUP(216+(INT((ROW()-5)/9)*9+4+COLUMN()-5)*8-(8-$A28),结果导入!$EN:$EU,8,0),""),IF($H$35="导入版",IF($A28&amp;":"&amp;IFERROR(VLOOKUP(216+(INT((ROW()-5)/9)*9+4+COLUMN()-5)*8-(8-$A28),结果导入!$EN:$EU,8,0),"")=$A28&amp;":","",$A28&amp;":"&amp;VLOOKUP(216+(INT((ROW()-5)/9)*9+4+COLUMN()-5)*8-(8-$A28),结果导入!$EN:$EU,8,0))))),IF($U$3="第八场",IF(OR($H$35="",$H$35="请选择版本"),"",IF($H$35="打印版",IFERROR(VLOOKUP(216+(INT((ROW()-5)/9)*9+4+COLUMN()-5)*8-(8-$A28),结果导入!$FN:$FU,8,0),""),IF($H$35="导入版",IF($A28&amp;":"&amp;IFERROR(VLOOKUP(216+(INT((ROW()-5)/9)*9+4+COLUMN()-5)*8-(8-$A28),结果导入!$FN:$FU,8,0),"")=$A28&amp;":","",$A28&amp;":"&amp;VLOOKUP(216+(INT((ROW()-5)/9)*9+4+COLUMN()-5)*8-(8-$A28),结果导入!$FN:$FU,8,0))))),IF($U$3="第九场",IF(OR($H$35="",$H$35="请选择版本"),"",IF($H$35="打印版",IFERROR(VLOOKUP(216+(INT((ROW()-5)/9)*9+4+COLUMN()-5)*8-(8-$A28),结果导入!$GN:$GU,8,0),""),IF($H$35="导入版",IF($A28&amp;":"&amp;IFERROR(VLOOKUP(216+(INT((ROW()-5)/9)*9+4+COLUMN()-5)*8-(8-$A28),结果导入!$GN:$GU,8,0),"")=$A28&amp;":","",$A28&amp;":"&amp;VLOOKUP(216+(INT((ROW()-5)/9)*9+4+COLUMN()-5)*8-(8-$A28),结果导入!$GN:$GU,8,0)))))))))))))))</f>
        <v/>
      </c>
      <c r="K28" s="50">
        <v>5</v>
      </c>
      <c r="L28" s="50">
        <f t="shared" ref="L28:V28" si="24">IF(A28="","",A28)</f>
        <v>5</v>
      </c>
      <c r="M28" s="51" t="str">
        <f ca="1" t="shared" si="24"/>
        <v/>
      </c>
      <c r="N28" s="52" t="str">
        <f ca="1" t="shared" si="24"/>
        <v/>
      </c>
      <c r="O28" s="52" t="str">
        <f ca="1" t="shared" si="24"/>
        <v/>
      </c>
      <c r="P28" s="52" t="str">
        <f ca="1" t="shared" si="24"/>
        <v/>
      </c>
      <c r="Q28" s="52" t="str">
        <f ca="1" t="shared" si="24"/>
        <v/>
      </c>
      <c r="R28" s="52" t="str">
        <f ca="1" t="shared" si="24"/>
        <v/>
      </c>
      <c r="S28" s="52" t="str">
        <f ca="1" t="shared" si="24"/>
        <v/>
      </c>
      <c r="T28" s="52" t="str">
        <f ca="1" t="shared" si="24"/>
        <v/>
      </c>
      <c r="U28" s="52" t="str">
        <f ca="1" t="shared" si="24"/>
        <v/>
      </c>
      <c r="V28" s="50">
        <f t="shared" si="24"/>
        <v>5</v>
      </c>
    </row>
    <row r="29" s="40" customFormat="1" ht="15" spans="1:22">
      <c r="A29" s="50">
        <v>6</v>
      </c>
      <c r="B29" s="51" t="str">
        <f ca="1">IF($U$3="","",IF($U$3="第一场",IF(OR($H$35="",$H$35="请选择版本"),"",IF($H$35="打印版",IFERROR(VLOOKUP(216+(INT((ROW()-5)/9)*9+4+COLUMN()-5)*8-(8-$A29),选手操作!$Q:$R,2,0),""),IF($H$35="导入版",IF($A29&amp;":"&amp;IFERROR(VLOOKUP(216+(INT((ROW()-5)/9)*9+4+COLUMN()-5)*8-(8-$A29),选手操作!$Q:$R,2,0),"")=$A29&amp;":","",$A29&amp;":"&amp;VLOOKUP(216+(INT((ROW()-5)/9)*9+4+COLUMN()-5)*8-(8-$A29),选手操作!$Q:$R,2,0))))),IF($U$3="第二场",IF(OR($H$35="",$H$35="请选择版本"),"",IF($H$35="打印版",IFERROR(VLOOKUP(216+(INT((ROW()-5)/9)*9+4+COLUMN()-5)*8-(8-$A29),结果导入!$N:$U,8,0),""),IF($H$35="导入版",IF($A29&amp;":"&amp;IFERROR(VLOOKUP(216+(INT((ROW()-5)/9)*9+4+COLUMN()-5)*8-(8-$A29),结果导入!$N:$U,8,0),"")=$A29&amp;":","",$A29&amp;":"&amp;VLOOKUP(216+(INT((ROW()-5)/9)*9+4+COLUMN()-5)*8-(8-$A29),结果导入!$N:$U,8,0))))),IF($U$3="第三场",IF(OR($H$35="",$H$35="请选择版本"),"",IF($H$35="打印版",IFERROR(VLOOKUP(216+(INT((ROW()-5)/9)*9+4+COLUMN()-5)*8-(8-$A29),结果导入!$AN:$AU,8,0),""),IF($H$35="导入版",IF($A29&amp;":"&amp;IFERROR(VLOOKUP(216+(INT((ROW()-5)/9)*9+4+COLUMN()-5)*8-(8-$A29),结果导入!$AN:$AU,8,0),"")=$A29&amp;":","",$A29&amp;":"&amp;VLOOKUP(216+(INT((ROW()-5)/9)*9+4+COLUMN()-5)*8-(8-$A29),结果导入!$AN:$AU,8,0))))),IF($U$3="第四场",IF(OR($H$35="",$H$35="请选择版本"),"",IF($H$35="打印版",IFERROR(VLOOKUP(216+(INT((ROW()-5)/9)*9+4+COLUMN()-5)*8-(8-$A29),结果导入!$BN:$BU,8,0),""),IF($H$35="导入版",IF($A29&amp;":"&amp;IFERROR(VLOOKUP(216+(INT((ROW()-5)/9)*9+4+COLUMN()-5)*8-(8-$A29),结果导入!$BN:$BU,8,0),"")=$A29&amp;":","",$A29&amp;":"&amp;VLOOKUP(216+(INT((ROW()-5)/9)*9+4+COLUMN()-5)*8-(8-$A29),结果导入!$BN:$BU,8,0))))),IF($U$3="第五场",IF(OR($H$35="",$H$35="请选择版本"),"",IF($H$35="打印版",IFERROR(VLOOKUP(216+(INT((ROW()-5)/9)*9+4+COLUMN()-5)*8-(8-$A29),结果导入!$CN:$CU,8,0),""),IF($H$35="导入版",IF($A29&amp;":"&amp;IFERROR(VLOOKUP(216+(INT((ROW()-5)/9)*9+4+COLUMN()-5)*8-(8-$A29),结果导入!$CN:$CU,8,0),"")=$A29&amp;":","",$A29&amp;":"&amp;VLOOKUP(216+(INT((ROW()-5)/9)*9+4+COLUMN()-5)*8-(8-$A29),结果导入!$CN:$CU,8,0))))),IF($U$3="第六场",IF(OR($H$35="",$H$35="请选择版本"),"",IF($H$35="打印版",IFERROR(VLOOKUP(216+(INT((ROW()-5)/9)*9+4+COLUMN()-5)*8-(8-$A29),结果导入!$DN:$DU,8,0),""),IF($H$35="导入版",IF($A29&amp;":"&amp;IFERROR(VLOOKUP(216+(INT((ROW()-5)/9)*9+4+COLUMN()-5)*8-(8-$A29),结果导入!$DN:$DU,8,0),"")=$A29&amp;":","",$A29&amp;":"&amp;VLOOKUP(216+(INT((ROW()-5)/9)*9+4+COLUMN()-5)*8-(8-$A29),结果导入!$DN:$DU,8,0))))),IF($U$3="第七场",IF(OR($H$35="",$H$35="请选择版本"),"",IF($H$35="打印版",IFERROR(VLOOKUP(216+(INT((ROW()-5)/9)*9+4+COLUMN()-5)*8-(8-$A29),结果导入!$EN:$EU,8,0),""),IF($H$35="导入版",IF($A29&amp;":"&amp;IFERROR(VLOOKUP(216+(INT((ROW()-5)/9)*9+4+COLUMN()-5)*8-(8-$A29),结果导入!$EN:$EU,8,0),"")=$A29&amp;":","",$A29&amp;":"&amp;VLOOKUP(216+(INT((ROW()-5)/9)*9+4+COLUMN()-5)*8-(8-$A29),结果导入!$EN:$EU,8,0))))),IF($U$3="第八场",IF(OR($H$35="",$H$35="请选择版本"),"",IF($H$35="打印版",IFERROR(VLOOKUP(216+(INT((ROW()-5)/9)*9+4+COLUMN()-5)*8-(8-$A29),结果导入!$FN:$FU,8,0),""),IF($H$35="导入版",IF($A29&amp;":"&amp;IFERROR(VLOOKUP(216+(INT((ROW()-5)/9)*9+4+COLUMN()-5)*8-(8-$A29),结果导入!$FN:$FU,8,0),"")=$A29&amp;":","",$A29&amp;":"&amp;VLOOKUP(216+(INT((ROW()-5)/9)*9+4+COLUMN()-5)*8-(8-$A29),结果导入!$FN:$FU,8,0))))),IF($U$3="第九场",IF(OR($H$35="",$H$35="请选择版本"),"",IF($H$35="打印版",IFERROR(VLOOKUP(216+(INT((ROW()-5)/9)*9+4+COLUMN()-5)*8-(8-$A29),结果导入!$GN:$GU,8,0),""),IF($H$35="导入版",IF($A29&amp;":"&amp;IFERROR(VLOOKUP(216+(INT((ROW()-5)/9)*9+4+COLUMN()-5)*8-(8-$A29),结果导入!$GN:$GU,8,0),"")=$A29&amp;":","",$A29&amp;":"&amp;VLOOKUP(216+(INT((ROW()-5)/9)*9+4+COLUMN()-5)*8-(8-$A29),结果导入!$GN:$GU,8,0)))))))))))))))</f>
        <v/>
      </c>
      <c r="C29" s="52" t="str">
        <f ca="1">IF($U$3="","",IF($U$3="第一场",IF(OR($H$35="",$H$35="请选择版本"),"",IF($H$35="打印版",IFERROR(VLOOKUP(216+(INT((ROW()-5)/9)*9+4+COLUMN()-5)*8-(8-$A29),选手操作!$Q:$R,2,0),""),IF($H$35="导入版",IF($A29&amp;":"&amp;IFERROR(VLOOKUP(216+(INT((ROW()-5)/9)*9+4+COLUMN()-5)*8-(8-$A29),选手操作!$Q:$R,2,0),"")=$A29&amp;":","",$A29&amp;":"&amp;VLOOKUP(216+(INT((ROW()-5)/9)*9+4+COLUMN()-5)*8-(8-$A29),选手操作!$Q:$R,2,0))))),IF($U$3="第二场",IF(OR($H$35="",$H$35="请选择版本"),"",IF($H$35="打印版",IFERROR(VLOOKUP(216+(INT((ROW()-5)/9)*9+4+COLUMN()-5)*8-(8-$A29),结果导入!$N:$U,8,0),""),IF($H$35="导入版",IF($A29&amp;":"&amp;IFERROR(VLOOKUP(216+(INT((ROW()-5)/9)*9+4+COLUMN()-5)*8-(8-$A29),结果导入!$N:$U,8,0),"")=$A29&amp;":","",$A29&amp;":"&amp;VLOOKUP(216+(INT((ROW()-5)/9)*9+4+COLUMN()-5)*8-(8-$A29),结果导入!$N:$U,8,0))))),IF($U$3="第三场",IF(OR($H$35="",$H$35="请选择版本"),"",IF($H$35="打印版",IFERROR(VLOOKUP(216+(INT((ROW()-5)/9)*9+4+COLUMN()-5)*8-(8-$A29),结果导入!$AN:$AU,8,0),""),IF($H$35="导入版",IF($A29&amp;":"&amp;IFERROR(VLOOKUP(216+(INT((ROW()-5)/9)*9+4+COLUMN()-5)*8-(8-$A29),结果导入!$AN:$AU,8,0),"")=$A29&amp;":","",$A29&amp;":"&amp;VLOOKUP(216+(INT((ROW()-5)/9)*9+4+COLUMN()-5)*8-(8-$A29),结果导入!$AN:$AU,8,0))))),IF($U$3="第四场",IF(OR($H$35="",$H$35="请选择版本"),"",IF($H$35="打印版",IFERROR(VLOOKUP(216+(INT((ROW()-5)/9)*9+4+COLUMN()-5)*8-(8-$A29),结果导入!$BN:$BU,8,0),""),IF($H$35="导入版",IF($A29&amp;":"&amp;IFERROR(VLOOKUP(216+(INT((ROW()-5)/9)*9+4+COLUMN()-5)*8-(8-$A29),结果导入!$BN:$BU,8,0),"")=$A29&amp;":","",$A29&amp;":"&amp;VLOOKUP(216+(INT((ROW()-5)/9)*9+4+COLUMN()-5)*8-(8-$A29),结果导入!$BN:$BU,8,0))))),IF($U$3="第五场",IF(OR($H$35="",$H$35="请选择版本"),"",IF($H$35="打印版",IFERROR(VLOOKUP(216+(INT((ROW()-5)/9)*9+4+COLUMN()-5)*8-(8-$A29),结果导入!$CN:$CU,8,0),""),IF($H$35="导入版",IF($A29&amp;":"&amp;IFERROR(VLOOKUP(216+(INT((ROW()-5)/9)*9+4+COLUMN()-5)*8-(8-$A29),结果导入!$CN:$CU,8,0),"")=$A29&amp;":","",$A29&amp;":"&amp;VLOOKUP(216+(INT((ROW()-5)/9)*9+4+COLUMN()-5)*8-(8-$A29),结果导入!$CN:$CU,8,0))))),IF($U$3="第六场",IF(OR($H$35="",$H$35="请选择版本"),"",IF($H$35="打印版",IFERROR(VLOOKUP(216+(INT((ROW()-5)/9)*9+4+COLUMN()-5)*8-(8-$A29),结果导入!$DN:$DU,8,0),""),IF($H$35="导入版",IF($A29&amp;":"&amp;IFERROR(VLOOKUP(216+(INT((ROW()-5)/9)*9+4+COLUMN()-5)*8-(8-$A29),结果导入!$DN:$DU,8,0),"")=$A29&amp;":","",$A29&amp;":"&amp;VLOOKUP(216+(INT((ROW()-5)/9)*9+4+COLUMN()-5)*8-(8-$A29),结果导入!$DN:$DU,8,0))))),IF($U$3="第七场",IF(OR($H$35="",$H$35="请选择版本"),"",IF($H$35="打印版",IFERROR(VLOOKUP(216+(INT((ROW()-5)/9)*9+4+COLUMN()-5)*8-(8-$A29),结果导入!$EN:$EU,8,0),""),IF($H$35="导入版",IF($A29&amp;":"&amp;IFERROR(VLOOKUP(216+(INT((ROW()-5)/9)*9+4+COLUMN()-5)*8-(8-$A29),结果导入!$EN:$EU,8,0),"")=$A29&amp;":","",$A29&amp;":"&amp;VLOOKUP(216+(INT((ROW()-5)/9)*9+4+COLUMN()-5)*8-(8-$A29),结果导入!$EN:$EU,8,0))))),IF($U$3="第八场",IF(OR($H$35="",$H$35="请选择版本"),"",IF($H$35="打印版",IFERROR(VLOOKUP(216+(INT((ROW()-5)/9)*9+4+COLUMN()-5)*8-(8-$A29),结果导入!$FN:$FU,8,0),""),IF($H$35="导入版",IF($A29&amp;":"&amp;IFERROR(VLOOKUP(216+(INT((ROW()-5)/9)*9+4+COLUMN()-5)*8-(8-$A29),结果导入!$FN:$FU,8,0),"")=$A29&amp;":","",$A29&amp;":"&amp;VLOOKUP(216+(INT((ROW()-5)/9)*9+4+COLUMN()-5)*8-(8-$A29),结果导入!$FN:$FU,8,0))))),IF($U$3="第九场",IF(OR($H$35="",$H$35="请选择版本"),"",IF($H$35="打印版",IFERROR(VLOOKUP(216+(INT((ROW()-5)/9)*9+4+COLUMN()-5)*8-(8-$A29),结果导入!$GN:$GU,8,0),""),IF($H$35="导入版",IF($A29&amp;":"&amp;IFERROR(VLOOKUP(216+(INT((ROW()-5)/9)*9+4+COLUMN()-5)*8-(8-$A29),结果导入!$GN:$GU,8,0),"")=$A29&amp;":","",$A29&amp;":"&amp;VLOOKUP(216+(INT((ROW()-5)/9)*9+4+COLUMN()-5)*8-(8-$A29),结果导入!$GN:$GU,8,0)))))))))))))))</f>
        <v/>
      </c>
      <c r="D29" s="52" t="str">
        <f ca="1">IF($U$3="","",IF($U$3="第一场",IF(OR($H$35="",$H$35="请选择版本"),"",IF($H$35="打印版",IFERROR(VLOOKUP(216+(INT((ROW()-5)/9)*9+4+COLUMN()-5)*8-(8-$A29),选手操作!$Q:$R,2,0),""),IF($H$35="导入版",IF($A29&amp;":"&amp;IFERROR(VLOOKUP(216+(INT((ROW()-5)/9)*9+4+COLUMN()-5)*8-(8-$A29),选手操作!$Q:$R,2,0),"")=$A29&amp;":","",$A29&amp;":"&amp;VLOOKUP(216+(INT((ROW()-5)/9)*9+4+COLUMN()-5)*8-(8-$A29),选手操作!$Q:$R,2,0))))),IF($U$3="第二场",IF(OR($H$35="",$H$35="请选择版本"),"",IF($H$35="打印版",IFERROR(VLOOKUP(216+(INT((ROW()-5)/9)*9+4+COLUMN()-5)*8-(8-$A29),结果导入!$N:$U,8,0),""),IF($H$35="导入版",IF($A29&amp;":"&amp;IFERROR(VLOOKUP(216+(INT((ROW()-5)/9)*9+4+COLUMN()-5)*8-(8-$A29),结果导入!$N:$U,8,0),"")=$A29&amp;":","",$A29&amp;":"&amp;VLOOKUP(216+(INT((ROW()-5)/9)*9+4+COLUMN()-5)*8-(8-$A29),结果导入!$N:$U,8,0))))),IF($U$3="第三场",IF(OR($H$35="",$H$35="请选择版本"),"",IF($H$35="打印版",IFERROR(VLOOKUP(216+(INT((ROW()-5)/9)*9+4+COLUMN()-5)*8-(8-$A29),结果导入!$AN:$AU,8,0),""),IF($H$35="导入版",IF($A29&amp;":"&amp;IFERROR(VLOOKUP(216+(INT((ROW()-5)/9)*9+4+COLUMN()-5)*8-(8-$A29),结果导入!$AN:$AU,8,0),"")=$A29&amp;":","",$A29&amp;":"&amp;VLOOKUP(216+(INT((ROW()-5)/9)*9+4+COLUMN()-5)*8-(8-$A29),结果导入!$AN:$AU,8,0))))),IF($U$3="第四场",IF(OR($H$35="",$H$35="请选择版本"),"",IF($H$35="打印版",IFERROR(VLOOKUP(216+(INT((ROW()-5)/9)*9+4+COLUMN()-5)*8-(8-$A29),结果导入!$BN:$BU,8,0),""),IF($H$35="导入版",IF($A29&amp;":"&amp;IFERROR(VLOOKUP(216+(INT((ROW()-5)/9)*9+4+COLUMN()-5)*8-(8-$A29),结果导入!$BN:$BU,8,0),"")=$A29&amp;":","",$A29&amp;":"&amp;VLOOKUP(216+(INT((ROW()-5)/9)*9+4+COLUMN()-5)*8-(8-$A29),结果导入!$BN:$BU,8,0))))),IF($U$3="第五场",IF(OR($H$35="",$H$35="请选择版本"),"",IF($H$35="打印版",IFERROR(VLOOKUP(216+(INT((ROW()-5)/9)*9+4+COLUMN()-5)*8-(8-$A29),结果导入!$CN:$CU,8,0),""),IF($H$35="导入版",IF($A29&amp;":"&amp;IFERROR(VLOOKUP(216+(INT((ROW()-5)/9)*9+4+COLUMN()-5)*8-(8-$A29),结果导入!$CN:$CU,8,0),"")=$A29&amp;":","",$A29&amp;":"&amp;VLOOKUP(216+(INT((ROW()-5)/9)*9+4+COLUMN()-5)*8-(8-$A29),结果导入!$CN:$CU,8,0))))),IF($U$3="第六场",IF(OR($H$35="",$H$35="请选择版本"),"",IF($H$35="打印版",IFERROR(VLOOKUP(216+(INT((ROW()-5)/9)*9+4+COLUMN()-5)*8-(8-$A29),结果导入!$DN:$DU,8,0),""),IF($H$35="导入版",IF($A29&amp;":"&amp;IFERROR(VLOOKUP(216+(INT((ROW()-5)/9)*9+4+COLUMN()-5)*8-(8-$A29),结果导入!$DN:$DU,8,0),"")=$A29&amp;":","",$A29&amp;":"&amp;VLOOKUP(216+(INT((ROW()-5)/9)*9+4+COLUMN()-5)*8-(8-$A29),结果导入!$DN:$DU,8,0))))),IF($U$3="第七场",IF(OR($H$35="",$H$35="请选择版本"),"",IF($H$35="打印版",IFERROR(VLOOKUP(216+(INT((ROW()-5)/9)*9+4+COLUMN()-5)*8-(8-$A29),结果导入!$EN:$EU,8,0),""),IF($H$35="导入版",IF($A29&amp;":"&amp;IFERROR(VLOOKUP(216+(INT((ROW()-5)/9)*9+4+COLUMN()-5)*8-(8-$A29),结果导入!$EN:$EU,8,0),"")=$A29&amp;":","",$A29&amp;":"&amp;VLOOKUP(216+(INT((ROW()-5)/9)*9+4+COLUMN()-5)*8-(8-$A29),结果导入!$EN:$EU,8,0))))),IF($U$3="第八场",IF(OR($H$35="",$H$35="请选择版本"),"",IF($H$35="打印版",IFERROR(VLOOKUP(216+(INT((ROW()-5)/9)*9+4+COLUMN()-5)*8-(8-$A29),结果导入!$FN:$FU,8,0),""),IF($H$35="导入版",IF($A29&amp;":"&amp;IFERROR(VLOOKUP(216+(INT((ROW()-5)/9)*9+4+COLUMN()-5)*8-(8-$A29),结果导入!$FN:$FU,8,0),"")=$A29&amp;":","",$A29&amp;":"&amp;VLOOKUP(216+(INT((ROW()-5)/9)*9+4+COLUMN()-5)*8-(8-$A29),结果导入!$FN:$FU,8,0))))),IF($U$3="第九场",IF(OR($H$35="",$H$35="请选择版本"),"",IF($H$35="打印版",IFERROR(VLOOKUP(216+(INT((ROW()-5)/9)*9+4+COLUMN()-5)*8-(8-$A29),结果导入!$GN:$GU,8,0),""),IF($H$35="导入版",IF($A29&amp;":"&amp;IFERROR(VLOOKUP(216+(INT((ROW()-5)/9)*9+4+COLUMN()-5)*8-(8-$A29),结果导入!$GN:$GU,8,0),"")=$A29&amp;":","",$A29&amp;":"&amp;VLOOKUP(216+(INT((ROW()-5)/9)*9+4+COLUMN()-5)*8-(8-$A29),结果导入!$GN:$GU,8,0)))))))))))))))</f>
        <v/>
      </c>
      <c r="E29" s="52" t="str">
        <f ca="1">IF($U$3="","",IF($U$3="第一场",IF(OR($H$35="",$H$35="请选择版本"),"",IF($H$35="打印版",IFERROR(VLOOKUP(216+(INT((ROW()-5)/9)*9+4+COLUMN()-5)*8-(8-$A29),选手操作!$Q:$R,2,0),""),IF($H$35="导入版",IF($A29&amp;":"&amp;IFERROR(VLOOKUP(216+(INT((ROW()-5)/9)*9+4+COLUMN()-5)*8-(8-$A29),选手操作!$Q:$R,2,0),"")=$A29&amp;":","",$A29&amp;":"&amp;VLOOKUP(216+(INT((ROW()-5)/9)*9+4+COLUMN()-5)*8-(8-$A29),选手操作!$Q:$R,2,0))))),IF($U$3="第二场",IF(OR($H$35="",$H$35="请选择版本"),"",IF($H$35="打印版",IFERROR(VLOOKUP(216+(INT((ROW()-5)/9)*9+4+COLUMN()-5)*8-(8-$A29),结果导入!$N:$U,8,0),""),IF($H$35="导入版",IF($A29&amp;":"&amp;IFERROR(VLOOKUP(216+(INT((ROW()-5)/9)*9+4+COLUMN()-5)*8-(8-$A29),结果导入!$N:$U,8,0),"")=$A29&amp;":","",$A29&amp;":"&amp;VLOOKUP(216+(INT((ROW()-5)/9)*9+4+COLUMN()-5)*8-(8-$A29),结果导入!$N:$U,8,0))))),IF($U$3="第三场",IF(OR($H$35="",$H$35="请选择版本"),"",IF($H$35="打印版",IFERROR(VLOOKUP(216+(INT((ROW()-5)/9)*9+4+COLUMN()-5)*8-(8-$A29),结果导入!$AN:$AU,8,0),""),IF($H$35="导入版",IF($A29&amp;":"&amp;IFERROR(VLOOKUP(216+(INT((ROW()-5)/9)*9+4+COLUMN()-5)*8-(8-$A29),结果导入!$AN:$AU,8,0),"")=$A29&amp;":","",$A29&amp;":"&amp;VLOOKUP(216+(INT((ROW()-5)/9)*9+4+COLUMN()-5)*8-(8-$A29),结果导入!$AN:$AU,8,0))))),IF($U$3="第四场",IF(OR($H$35="",$H$35="请选择版本"),"",IF($H$35="打印版",IFERROR(VLOOKUP(216+(INT((ROW()-5)/9)*9+4+COLUMN()-5)*8-(8-$A29),结果导入!$BN:$BU,8,0),""),IF($H$35="导入版",IF($A29&amp;":"&amp;IFERROR(VLOOKUP(216+(INT((ROW()-5)/9)*9+4+COLUMN()-5)*8-(8-$A29),结果导入!$BN:$BU,8,0),"")=$A29&amp;":","",$A29&amp;":"&amp;VLOOKUP(216+(INT((ROW()-5)/9)*9+4+COLUMN()-5)*8-(8-$A29),结果导入!$BN:$BU,8,0))))),IF($U$3="第五场",IF(OR($H$35="",$H$35="请选择版本"),"",IF($H$35="打印版",IFERROR(VLOOKUP(216+(INT((ROW()-5)/9)*9+4+COLUMN()-5)*8-(8-$A29),结果导入!$CN:$CU,8,0),""),IF($H$35="导入版",IF($A29&amp;":"&amp;IFERROR(VLOOKUP(216+(INT((ROW()-5)/9)*9+4+COLUMN()-5)*8-(8-$A29),结果导入!$CN:$CU,8,0),"")=$A29&amp;":","",$A29&amp;":"&amp;VLOOKUP(216+(INT((ROW()-5)/9)*9+4+COLUMN()-5)*8-(8-$A29),结果导入!$CN:$CU,8,0))))),IF($U$3="第六场",IF(OR($H$35="",$H$35="请选择版本"),"",IF($H$35="打印版",IFERROR(VLOOKUP(216+(INT((ROW()-5)/9)*9+4+COLUMN()-5)*8-(8-$A29),结果导入!$DN:$DU,8,0),""),IF($H$35="导入版",IF($A29&amp;":"&amp;IFERROR(VLOOKUP(216+(INT((ROW()-5)/9)*9+4+COLUMN()-5)*8-(8-$A29),结果导入!$DN:$DU,8,0),"")=$A29&amp;":","",$A29&amp;":"&amp;VLOOKUP(216+(INT((ROW()-5)/9)*9+4+COLUMN()-5)*8-(8-$A29),结果导入!$DN:$DU,8,0))))),IF($U$3="第七场",IF(OR($H$35="",$H$35="请选择版本"),"",IF($H$35="打印版",IFERROR(VLOOKUP(216+(INT((ROW()-5)/9)*9+4+COLUMN()-5)*8-(8-$A29),结果导入!$EN:$EU,8,0),""),IF($H$35="导入版",IF($A29&amp;":"&amp;IFERROR(VLOOKUP(216+(INT((ROW()-5)/9)*9+4+COLUMN()-5)*8-(8-$A29),结果导入!$EN:$EU,8,0),"")=$A29&amp;":","",$A29&amp;":"&amp;VLOOKUP(216+(INT((ROW()-5)/9)*9+4+COLUMN()-5)*8-(8-$A29),结果导入!$EN:$EU,8,0))))),IF($U$3="第八场",IF(OR($H$35="",$H$35="请选择版本"),"",IF($H$35="打印版",IFERROR(VLOOKUP(216+(INT((ROW()-5)/9)*9+4+COLUMN()-5)*8-(8-$A29),结果导入!$FN:$FU,8,0),""),IF($H$35="导入版",IF($A29&amp;":"&amp;IFERROR(VLOOKUP(216+(INT((ROW()-5)/9)*9+4+COLUMN()-5)*8-(8-$A29),结果导入!$FN:$FU,8,0),"")=$A29&amp;":","",$A29&amp;":"&amp;VLOOKUP(216+(INT((ROW()-5)/9)*9+4+COLUMN()-5)*8-(8-$A29),结果导入!$FN:$FU,8,0))))),IF($U$3="第九场",IF(OR($H$35="",$H$35="请选择版本"),"",IF($H$35="打印版",IFERROR(VLOOKUP(216+(INT((ROW()-5)/9)*9+4+COLUMN()-5)*8-(8-$A29),结果导入!$GN:$GU,8,0),""),IF($H$35="导入版",IF($A29&amp;":"&amp;IFERROR(VLOOKUP(216+(INT((ROW()-5)/9)*9+4+COLUMN()-5)*8-(8-$A29),结果导入!$GN:$GU,8,0),"")=$A29&amp;":","",$A29&amp;":"&amp;VLOOKUP(216+(INT((ROW()-5)/9)*9+4+COLUMN()-5)*8-(8-$A29),结果导入!$GN:$GU,8,0)))))))))))))))</f>
        <v/>
      </c>
      <c r="F29" s="52" t="str">
        <f ca="1">IF($U$3="","",IF($U$3="第一场",IF(OR($H$35="",$H$35="请选择版本"),"",IF($H$35="打印版",IFERROR(VLOOKUP(216+(INT((ROW()-5)/9)*9+4+COLUMN()-5)*8-(8-$A29),选手操作!$Q:$R,2,0),""),IF($H$35="导入版",IF($A29&amp;":"&amp;IFERROR(VLOOKUP(216+(INT((ROW()-5)/9)*9+4+COLUMN()-5)*8-(8-$A29),选手操作!$Q:$R,2,0),"")=$A29&amp;":","",$A29&amp;":"&amp;VLOOKUP(216+(INT((ROW()-5)/9)*9+4+COLUMN()-5)*8-(8-$A29),选手操作!$Q:$R,2,0))))),IF($U$3="第二场",IF(OR($H$35="",$H$35="请选择版本"),"",IF($H$35="打印版",IFERROR(VLOOKUP(216+(INT((ROW()-5)/9)*9+4+COLUMN()-5)*8-(8-$A29),结果导入!$N:$U,8,0),""),IF($H$35="导入版",IF($A29&amp;":"&amp;IFERROR(VLOOKUP(216+(INT((ROW()-5)/9)*9+4+COLUMN()-5)*8-(8-$A29),结果导入!$N:$U,8,0),"")=$A29&amp;":","",$A29&amp;":"&amp;VLOOKUP(216+(INT((ROW()-5)/9)*9+4+COLUMN()-5)*8-(8-$A29),结果导入!$N:$U,8,0))))),IF($U$3="第三场",IF(OR($H$35="",$H$35="请选择版本"),"",IF($H$35="打印版",IFERROR(VLOOKUP(216+(INT((ROW()-5)/9)*9+4+COLUMN()-5)*8-(8-$A29),结果导入!$AN:$AU,8,0),""),IF($H$35="导入版",IF($A29&amp;":"&amp;IFERROR(VLOOKUP(216+(INT((ROW()-5)/9)*9+4+COLUMN()-5)*8-(8-$A29),结果导入!$AN:$AU,8,0),"")=$A29&amp;":","",$A29&amp;":"&amp;VLOOKUP(216+(INT((ROW()-5)/9)*9+4+COLUMN()-5)*8-(8-$A29),结果导入!$AN:$AU,8,0))))),IF($U$3="第四场",IF(OR($H$35="",$H$35="请选择版本"),"",IF($H$35="打印版",IFERROR(VLOOKUP(216+(INT((ROW()-5)/9)*9+4+COLUMN()-5)*8-(8-$A29),结果导入!$BN:$BU,8,0),""),IF($H$35="导入版",IF($A29&amp;":"&amp;IFERROR(VLOOKUP(216+(INT((ROW()-5)/9)*9+4+COLUMN()-5)*8-(8-$A29),结果导入!$BN:$BU,8,0),"")=$A29&amp;":","",$A29&amp;":"&amp;VLOOKUP(216+(INT((ROW()-5)/9)*9+4+COLUMN()-5)*8-(8-$A29),结果导入!$BN:$BU,8,0))))),IF($U$3="第五场",IF(OR($H$35="",$H$35="请选择版本"),"",IF($H$35="打印版",IFERROR(VLOOKUP(216+(INT((ROW()-5)/9)*9+4+COLUMN()-5)*8-(8-$A29),结果导入!$CN:$CU,8,0),""),IF($H$35="导入版",IF($A29&amp;":"&amp;IFERROR(VLOOKUP(216+(INT((ROW()-5)/9)*9+4+COLUMN()-5)*8-(8-$A29),结果导入!$CN:$CU,8,0),"")=$A29&amp;":","",$A29&amp;":"&amp;VLOOKUP(216+(INT((ROW()-5)/9)*9+4+COLUMN()-5)*8-(8-$A29),结果导入!$CN:$CU,8,0))))),IF($U$3="第六场",IF(OR($H$35="",$H$35="请选择版本"),"",IF($H$35="打印版",IFERROR(VLOOKUP(216+(INT((ROW()-5)/9)*9+4+COLUMN()-5)*8-(8-$A29),结果导入!$DN:$DU,8,0),""),IF($H$35="导入版",IF($A29&amp;":"&amp;IFERROR(VLOOKUP(216+(INT((ROW()-5)/9)*9+4+COLUMN()-5)*8-(8-$A29),结果导入!$DN:$DU,8,0),"")=$A29&amp;":","",$A29&amp;":"&amp;VLOOKUP(216+(INT((ROW()-5)/9)*9+4+COLUMN()-5)*8-(8-$A29),结果导入!$DN:$DU,8,0))))),IF($U$3="第七场",IF(OR($H$35="",$H$35="请选择版本"),"",IF($H$35="打印版",IFERROR(VLOOKUP(216+(INT((ROW()-5)/9)*9+4+COLUMN()-5)*8-(8-$A29),结果导入!$EN:$EU,8,0),""),IF($H$35="导入版",IF($A29&amp;":"&amp;IFERROR(VLOOKUP(216+(INT((ROW()-5)/9)*9+4+COLUMN()-5)*8-(8-$A29),结果导入!$EN:$EU,8,0),"")=$A29&amp;":","",$A29&amp;":"&amp;VLOOKUP(216+(INT((ROW()-5)/9)*9+4+COLUMN()-5)*8-(8-$A29),结果导入!$EN:$EU,8,0))))),IF($U$3="第八场",IF(OR($H$35="",$H$35="请选择版本"),"",IF($H$35="打印版",IFERROR(VLOOKUP(216+(INT((ROW()-5)/9)*9+4+COLUMN()-5)*8-(8-$A29),结果导入!$FN:$FU,8,0),""),IF($H$35="导入版",IF($A29&amp;":"&amp;IFERROR(VLOOKUP(216+(INT((ROW()-5)/9)*9+4+COLUMN()-5)*8-(8-$A29),结果导入!$FN:$FU,8,0),"")=$A29&amp;":","",$A29&amp;":"&amp;VLOOKUP(216+(INT((ROW()-5)/9)*9+4+COLUMN()-5)*8-(8-$A29),结果导入!$FN:$FU,8,0))))),IF($U$3="第九场",IF(OR($H$35="",$H$35="请选择版本"),"",IF($H$35="打印版",IFERROR(VLOOKUP(216+(INT((ROW()-5)/9)*9+4+COLUMN()-5)*8-(8-$A29),结果导入!$GN:$GU,8,0),""),IF($H$35="导入版",IF($A29&amp;":"&amp;IFERROR(VLOOKUP(216+(INT((ROW()-5)/9)*9+4+COLUMN()-5)*8-(8-$A29),结果导入!$GN:$GU,8,0),"")=$A29&amp;":","",$A29&amp;":"&amp;VLOOKUP(216+(INT((ROW()-5)/9)*9+4+COLUMN()-5)*8-(8-$A29),结果导入!$GN:$GU,8,0)))))))))))))))</f>
        <v/>
      </c>
      <c r="G29" s="52" t="str">
        <f ca="1">IF($U$3="","",IF($U$3="第一场",IF(OR($H$35="",$H$35="请选择版本"),"",IF($H$35="打印版",IFERROR(VLOOKUP(216+(INT((ROW()-5)/9)*9+4+COLUMN()-5)*8-(8-$A29),选手操作!$Q:$R,2,0),""),IF($H$35="导入版",IF($A29&amp;":"&amp;IFERROR(VLOOKUP(216+(INT((ROW()-5)/9)*9+4+COLUMN()-5)*8-(8-$A29),选手操作!$Q:$R,2,0),"")=$A29&amp;":","",$A29&amp;":"&amp;VLOOKUP(216+(INT((ROW()-5)/9)*9+4+COLUMN()-5)*8-(8-$A29),选手操作!$Q:$R,2,0))))),IF($U$3="第二场",IF(OR($H$35="",$H$35="请选择版本"),"",IF($H$35="打印版",IFERROR(VLOOKUP(216+(INT((ROW()-5)/9)*9+4+COLUMN()-5)*8-(8-$A29),结果导入!$N:$U,8,0),""),IF($H$35="导入版",IF($A29&amp;":"&amp;IFERROR(VLOOKUP(216+(INT((ROW()-5)/9)*9+4+COLUMN()-5)*8-(8-$A29),结果导入!$N:$U,8,0),"")=$A29&amp;":","",$A29&amp;":"&amp;VLOOKUP(216+(INT((ROW()-5)/9)*9+4+COLUMN()-5)*8-(8-$A29),结果导入!$N:$U,8,0))))),IF($U$3="第三场",IF(OR($H$35="",$H$35="请选择版本"),"",IF($H$35="打印版",IFERROR(VLOOKUP(216+(INT((ROW()-5)/9)*9+4+COLUMN()-5)*8-(8-$A29),结果导入!$AN:$AU,8,0),""),IF($H$35="导入版",IF($A29&amp;":"&amp;IFERROR(VLOOKUP(216+(INT((ROW()-5)/9)*9+4+COLUMN()-5)*8-(8-$A29),结果导入!$AN:$AU,8,0),"")=$A29&amp;":","",$A29&amp;":"&amp;VLOOKUP(216+(INT((ROW()-5)/9)*9+4+COLUMN()-5)*8-(8-$A29),结果导入!$AN:$AU,8,0))))),IF($U$3="第四场",IF(OR($H$35="",$H$35="请选择版本"),"",IF($H$35="打印版",IFERROR(VLOOKUP(216+(INT((ROW()-5)/9)*9+4+COLUMN()-5)*8-(8-$A29),结果导入!$BN:$BU,8,0),""),IF($H$35="导入版",IF($A29&amp;":"&amp;IFERROR(VLOOKUP(216+(INT((ROW()-5)/9)*9+4+COLUMN()-5)*8-(8-$A29),结果导入!$BN:$BU,8,0),"")=$A29&amp;":","",$A29&amp;":"&amp;VLOOKUP(216+(INT((ROW()-5)/9)*9+4+COLUMN()-5)*8-(8-$A29),结果导入!$BN:$BU,8,0))))),IF($U$3="第五场",IF(OR($H$35="",$H$35="请选择版本"),"",IF($H$35="打印版",IFERROR(VLOOKUP(216+(INT((ROW()-5)/9)*9+4+COLUMN()-5)*8-(8-$A29),结果导入!$CN:$CU,8,0),""),IF($H$35="导入版",IF($A29&amp;":"&amp;IFERROR(VLOOKUP(216+(INT((ROW()-5)/9)*9+4+COLUMN()-5)*8-(8-$A29),结果导入!$CN:$CU,8,0),"")=$A29&amp;":","",$A29&amp;":"&amp;VLOOKUP(216+(INT((ROW()-5)/9)*9+4+COLUMN()-5)*8-(8-$A29),结果导入!$CN:$CU,8,0))))),IF($U$3="第六场",IF(OR($H$35="",$H$35="请选择版本"),"",IF($H$35="打印版",IFERROR(VLOOKUP(216+(INT((ROW()-5)/9)*9+4+COLUMN()-5)*8-(8-$A29),结果导入!$DN:$DU,8,0),""),IF($H$35="导入版",IF($A29&amp;":"&amp;IFERROR(VLOOKUP(216+(INT((ROW()-5)/9)*9+4+COLUMN()-5)*8-(8-$A29),结果导入!$DN:$DU,8,0),"")=$A29&amp;":","",$A29&amp;":"&amp;VLOOKUP(216+(INT((ROW()-5)/9)*9+4+COLUMN()-5)*8-(8-$A29),结果导入!$DN:$DU,8,0))))),IF($U$3="第七场",IF(OR($H$35="",$H$35="请选择版本"),"",IF($H$35="打印版",IFERROR(VLOOKUP(216+(INT((ROW()-5)/9)*9+4+COLUMN()-5)*8-(8-$A29),结果导入!$EN:$EU,8,0),""),IF($H$35="导入版",IF($A29&amp;":"&amp;IFERROR(VLOOKUP(216+(INT((ROW()-5)/9)*9+4+COLUMN()-5)*8-(8-$A29),结果导入!$EN:$EU,8,0),"")=$A29&amp;":","",$A29&amp;":"&amp;VLOOKUP(216+(INT((ROW()-5)/9)*9+4+COLUMN()-5)*8-(8-$A29),结果导入!$EN:$EU,8,0))))),IF($U$3="第八场",IF(OR($H$35="",$H$35="请选择版本"),"",IF($H$35="打印版",IFERROR(VLOOKUP(216+(INT((ROW()-5)/9)*9+4+COLUMN()-5)*8-(8-$A29),结果导入!$FN:$FU,8,0),""),IF($H$35="导入版",IF($A29&amp;":"&amp;IFERROR(VLOOKUP(216+(INT((ROW()-5)/9)*9+4+COLUMN()-5)*8-(8-$A29),结果导入!$FN:$FU,8,0),"")=$A29&amp;":","",$A29&amp;":"&amp;VLOOKUP(216+(INT((ROW()-5)/9)*9+4+COLUMN()-5)*8-(8-$A29),结果导入!$FN:$FU,8,0))))),IF($U$3="第九场",IF(OR($H$35="",$H$35="请选择版本"),"",IF($H$35="打印版",IFERROR(VLOOKUP(216+(INT((ROW()-5)/9)*9+4+COLUMN()-5)*8-(8-$A29),结果导入!$GN:$GU,8,0),""),IF($H$35="导入版",IF($A29&amp;":"&amp;IFERROR(VLOOKUP(216+(INT((ROW()-5)/9)*9+4+COLUMN()-5)*8-(8-$A29),结果导入!$GN:$GU,8,0),"")=$A29&amp;":","",$A29&amp;":"&amp;VLOOKUP(216+(INT((ROW()-5)/9)*9+4+COLUMN()-5)*8-(8-$A29),结果导入!$GN:$GU,8,0)))))))))))))))</f>
        <v/>
      </c>
      <c r="H29" s="52" t="str">
        <f ca="1">IF($U$3="","",IF($U$3="第一场",IF(OR($H$35="",$H$35="请选择版本"),"",IF($H$35="打印版",IFERROR(VLOOKUP(216+(INT((ROW()-5)/9)*9+4+COLUMN()-5)*8-(8-$A29),选手操作!$Q:$R,2,0),""),IF($H$35="导入版",IF($A29&amp;":"&amp;IFERROR(VLOOKUP(216+(INT((ROW()-5)/9)*9+4+COLUMN()-5)*8-(8-$A29),选手操作!$Q:$R,2,0),"")=$A29&amp;":","",$A29&amp;":"&amp;VLOOKUP(216+(INT((ROW()-5)/9)*9+4+COLUMN()-5)*8-(8-$A29),选手操作!$Q:$R,2,0))))),IF($U$3="第二场",IF(OR($H$35="",$H$35="请选择版本"),"",IF($H$35="打印版",IFERROR(VLOOKUP(216+(INT((ROW()-5)/9)*9+4+COLUMN()-5)*8-(8-$A29),结果导入!$N:$U,8,0),""),IF($H$35="导入版",IF($A29&amp;":"&amp;IFERROR(VLOOKUP(216+(INT((ROW()-5)/9)*9+4+COLUMN()-5)*8-(8-$A29),结果导入!$N:$U,8,0),"")=$A29&amp;":","",$A29&amp;":"&amp;VLOOKUP(216+(INT((ROW()-5)/9)*9+4+COLUMN()-5)*8-(8-$A29),结果导入!$N:$U,8,0))))),IF($U$3="第三场",IF(OR($H$35="",$H$35="请选择版本"),"",IF($H$35="打印版",IFERROR(VLOOKUP(216+(INT((ROW()-5)/9)*9+4+COLUMN()-5)*8-(8-$A29),结果导入!$AN:$AU,8,0),""),IF($H$35="导入版",IF($A29&amp;":"&amp;IFERROR(VLOOKUP(216+(INT((ROW()-5)/9)*9+4+COLUMN()-5)*8-(8-$A29),结果导入!$AN:$AU,8,0),"")=$A29&amp;":","",$A29&amp;":"&amp;VLOOKUP(216+(INT((ROW()-5)/9)*9+4+COLUMN()-5)*8-(8-$A29),结果导入!$AN:$AU,8,0))))),IF($U$3="第四场",IF(OR($H$35="",$H$35="请选择版本"),"",IF($H$35="打印版",IFERROR(VLOOKUP(216+(INT((ROW()-5)/9)*9+4+COLUMN()-5)*8-(8-$A29),结果导入!$BN:$BU,8,0),""),IF($H$35="导入版",IF($A29&amp;":"&amp;IFERROR(VLOOKUP(216+(INT((ROW()-5)/9)*9+4+COLUMN()-5)*8-(8-$A29),结果导入!$BN:$BU,8,0),"")=$A29&amp;":","",$A29&amp;":"&amp;VLOOKUP(216+(INT((ROW()-5)/9)*9+4+COLUMN()-5)*8-(8-$A29),结果导入!$BN:$BU,8,0))))),IF($U$3="第五场",IF(OR($H$35="",$H$35="请选择版本"),"",IF($H$35="打印版",IFERROR(VLOOKUP(216+(INT((ROW()-5)/9)*9+4+COLUMN()-5)*8-(8-$A29),结果导入!$CN:$CU,8,0),""),IF($H$35="导入版",IF($A29&amp;":"&amp;IFERROR(VLOOKUP(216+(INT((ROW()-5)/9)*9+4+COLUMN()-5)*8-(8-$A29),结果导入!$CN:$CU,8,0),"")=$A29&amp;":","",$A29&amp;":"&amp;VLOOKUP(216+(INT((ROW()-5)/9)*9+4+COLUMN()-5)*8-(8-$A29),结果导入!$CN:$CU,8,0))))),IF($U$3="第六场",IF(OR($H$35="",$H$35="请选择版本"),"",IF($H$35="打印版",IFERROR(VLOOKUP(216+(INT((ROW()-5)/9)*9+4+COLUMN()-5)*8-(8-$A29),结果导入!$DN:$DU,8,0),""),IF($H$35="导入版",IF($A29&amp;":"&amp;IFERROR(VLOOKUP(216+(INT((ROW()-5)/9)*9+4+COLUMN()-5)*8-(8-$A29),结果导入!$DN:$DU,8,0),"")=$A29&amp;":","",$A29&amp;":"&amp;VLOOKUP(216+(INT((ROW()-5)/9)*9+4+COLUMN()-5)*8-(8-$A29),结果导入!$DN:$DU,8,0))))),IF($U$3="第七场",IF(OR($H$35="",$H$35="请选择版本"),"",IF($H$35="打印版",IFERROR(VLOOKUP(216+(INT((ROW()-5)/9)*9+4+COLUMN()-5)*8-(8-$A29),结果导入!$EN:$EU,8,0),""),IF($H$35="导入版",IF($A29&amp;":"&amp;IFERROR(VLOOKUP(216+(INT((ROW()-5)/9)*9+4+COLUMN()-5)*8-(8-$A29),结果导入!$EN:$EU,8,0),"")=$A29&amp;":","",$A29&amp;":"&amp;VLOOKUP(216+(INT((ROW()-5)/9)*9+4+COLUMN()-5)*8-(8-$A29),结果导入!$EN:$EU,8,0))))),IF($U$3="第八场",IF(OR($H$35="",$H$35="请选择版本"),"",IF($H$35="打印版",IFERROR(VLOOKUP(216+(INT((ROW()-5)/9)*9+4+COLUMN()-5)*8-(8-$A29),结果导入!$FN:$FU,8,0),""),IF($H$35="导入版",IF($A29&amp;":"&amp;IFERROR(VLOOKUP(216+(INT((ROW()-5)/9)*9+4+COLUMN()-5)*8-(8-$A29),结果导入!$FN:$FU,8,0),"")=$A29&amp;":","",$A29&amp;":"&amp;VLOOKUP(216+(INT((ROW()-5)/9)*9+4+COLUMN()-5)*8-(8-$A29),结果导入!$FN:$FU,8,0))))),IF($U$3="第九场",IF(OR($H$35="",$H$35="请选择版本"),"",IF($H$35="打印版",IFERROR(VLOOKUP(216+(INT((ROW()-5)/9)*9+4+COLUMN()-5)*8-(8-$A29),结果导入!$GN:$GU,8,0),""),IF($H$35="导入版",IF($A29&amp;":"&amp;IFERROR(VLOOKUP(216+(INT((ROW()-5)/9)*9+4+COLUMN()-5)*8-(8-$A29),结果导入!$GN:$GU,8,0),"")=$A29&amp;":","",$A29&amp;":"&amp;VLOOKUP(216+(INT((ROW()-5)/9)*9+4+COLUMN()-5)*8-(8-$A29),结果导入!$GN:$GU,8,0)))))))))))))))</f>
        <v/>
      </c>
      <c r="I29" s="52" t="str">
        <f ca="1">IF($U$3="","",IF($U$3="第一场",IF(OR($H$35="",$H$35="请选择版本"),"",IF($H$35="打印版",IFERROR(VLOOKUP(216+(INT((ROW()-5)/9)*9+4+COLUMN()-5)*8-(8-$A29),选手操作!$Q:$R,2,0),""),IF($H$35="导入版",IF($A29&amp;":"&amp;IFERROR(VLOOKUP(216+(INT((ROW()-5)/9)*9+4+COLUMN()-5)*8-(8-$A29),选手操作!$Q:$R,2,0),"")=$A29&amp;":","",$A29&amp;":"&amp;VLOOKUP(216+(INT((ROW()-5)/9)*9+4+COLUMN()-5)*8-(8-$A29),选手操作!$Q:$R,2,0))))),IF($U$3="第二场",IF(OR($H$35="",$H$35="请选择版本"),"",IF($H$35="打印版",IFERROR(VLOOKUP(216+(INT((ROW()-5)/9)*9+4+COLUMN()-5)*8-(8-$A29),结果导入!$N:$U,8,0),""),IF($H$35="导入版",IF($A29&amp;":"&amp;IFERROR(VLOOKUP(216+(INT((ROW()-5)/9)*9+4+COLUMN()-5)*8-(8-$A29),结果导入!$N:$U,8,0),"")=$A29&amp;":","",$A29&amp;":"&amp;VLOOKUP(216+(INT((ROW()-5)/9)*9+4+COLUMN()-5)*8-(8-$A29),结果导入!$N:$U,8,0))))),IF($U$3="第三场",IF(OR($H$35="",$H$35="请选择版本"),"",IF($H$35="打印版",IFERROR(VLOOKUP(216+(INT((ROW()-5)/9)*9+4+COLUMN()-5)*8-(8-$A29),结果导入!$AN:$AU,8,0),""),IF($H$35="导入版",IF($A29&amp;":"&amp;IFERROR(VLOOKUP(216+(INT((ROW()-5)/9)*9+4+COLUMN()-5)*8-(8-$A29),结果导入!$AN:$AU,8,0),"")=$A29&amp;":","",$A29&amp;":"&amp;VLOOKUP(216+(INT((ROW()-5)/9)*9+4+COLUMN()-5)*8-(8-$A29),结果导入!$AN:$AU,8,0))))),IF($U$3="第四场",IF(OR($H$35="",$H$35="请选择版本"),"",IF($H$35="打印版",IFERROR(VLOOKUP(216+(INT((ROW()-5)/9)*9+4+COLUMN()-5)*8-(8-$A29),结果导入!$BN:$BU,8,0),""),IF($H$35="导入版",IF($A29&amp;":"&amp;IFERROR(VLOOKUP(216+(INT((ROW()-5)/9)*9+4+COLUMN()-5)*8-(8-$A29),结果导入!$BN:$BU,8,0),"")=$A29&amp;":","",$A29&amp;":"&amp;VLOOKUP(216+(INT((ROW()-5)/9)*9+4+COLUMN()-5)*8-(8-$A29),结果导入!$BN:$BU,8,0))))),IF($U$3="第五场",IF(OR($H$35="",$H$35="请选择版本"),"",IF($H$35="打印版",IFERROR(VLOOKUP(216+(INT((ROW()-5)/9)*9+4+COLUMN()-5)*8-(8-$A29),结果导入!$CN:$CU,8,0),""),IF($H$35="导入版",IF($A29&amp;":"&amp;IFERROR(VLOOKUP(216+(INT((ROW()-5)/9)*9+4+COLUMN()-5)*8-(8-$A29),结果导入!$CN:$CU,8,0),"")=$A29&amp;":","",$A29&amp;":"&amp;VLOOKUP(216+(INT((ROW()-5)/9)*9+4+COLUMN()-5)*8-(8-$A29),结果导入!$CN:$CU,8,0))))),IF($U$3="第六场",IF(OR($H$35="",$H$35="请选择版本"),"",IF($H$35="打印版",IFERROR(VLOOKUP(216+(INT((ROW()-5)/9)*9+4+COLUMN()-5)*8-(8-$A29),结果导入!$DN:$DU,8,0),""),IF($H$35="导入版",IF($A29&amp;":"&amp;IFERROR(VLOOKUP(216+(INT((ROW()-5)/9)*9+4+COLUMN()-5)*8-(8-$A29),结果导入!$DN:$DU,8,0),"")=$A29&amp;":","",$A29&amp;":"&amp;VLOOKUP(216+(INT((ROW()-5)/9)*9+4+COLUMN()-5)*8-(8-$A29),结果导入!$DN:$DU,8,0))))),IF($U$3="第七场",IF(OR($H$35="",$H$35="请选择版本"),"",IF($H$35="打印版",IFERROR(VLOOKUP(216+(INT((ROW()-5)/9)*9+4+COLUMN()-5)*8-(8-$A29),结果导入!$EN:$EU,8,0),""),IF($H$35="导入版",IF($A29&amp;":"&amp;IFERROR(VLOOKUP(216+(INT((ROW()-5)/9)*9+4+COLUMN()-5)*8-(8-$A29),结果导入!$EN:$EU,8,0),"")=$A29&amp;":","",$A29&amp;":"&amp;VLOOKUP(216+(INT((ROW()-5)/9)*9+4+COLUMN()-5)*8-(8-$A29),结果导入!$EN:$EU,8,0))))),IF($U$3="第八场",IF(OR($H$35="",$H$35="请选择版本"),"",IF($H$35="打印版",IFERROR(VLOOKUP(216+(INT((ROW()-5)/9)*9+4+COLUMN()-5)*8-(8-$A29),结果导入!$FN:$FU,8,0),""),IF($H$35="导入版",IF($A29&amp;":"&amp;IFERROR(VLOOKUP(216+(INT((ROW()-5)/9)*9+4+COLUMN()-5)*8-(8-$A29),结果导入!$FN:$FU,8,0),"")=$A29&amp;":","",$A29&amp;":"&amp;VLOOKUP(216+(INT((ROW()-5)/9)*9+4+COLUMN()-5)*8-(8-$A29),结果导入!$FN:$FU,8,0))))),IF($U$3="第九场",IF(OR($H$35="",$H$35="请选择版本"),"",IF($H$35="打印版",IFERROR(VLOOKUP(216+(INT((ROW()-5)/9)*9+4+COLUMN()-5)*8-(8-$A29),结果导入!$GN:$GU,8,0),""),IF($H$35="导入版",IF($A29&amp;":"&amp;IFERROR(VLOOKUP(216+(INT((ROW()-5)/9)*9+4+COLUMN()-5)*8-(8-$A29),结果导入!$GN:$GU,8,0),"")=$A29&amp;":","",$A29&amp;":"&amp;VLOOKUP(216+(INT((ROW()-5)/9)*9+4+COLUMN()-5)*8-(8-$A29),结果导入!$GN:$GU,8,0)))))))))))))))</f>
        <v/>
      </c>
      <c r="J29" s="52" t="str">
        <f ca="1">IF($U$3="","",IF($U$3="第一场",IF(OR($H$35="",$H$35="请选择版本"),"",IF($H$35="打印版",IFERROR(VLOOKUP(216+(INT((ROW()-5)/9)*9+4+COLUMN()-5)*8-(8-$A29),选手操作!$Q:$R,2,0),""),IF($H$35="导入版",IF($A29&amp;":"&amp;IFERROR(VLOOKUP(216+(INT((ROW()-5)/9)*9+4+COLUMN()-5)*8-(8-$A29),选手操作!$Q:$R,2,0),"")=$A29&amp;":","",$A29&amp;":"&amp;VLOOKUP(216+(INT((ROW()-5)/9)*9+4+COLUMN()-5)*8-(8-$A29),选手操作!$Q:$R,2,0))))),IF($U$3="第二场",IF(OR($H$35="",$H$35="请选择版本"),"",IF($H$35="打印版",IFERROR(VLOOKUP(216+(INT((ROW()-5)/9)*9+4+COLUMN()-5)*8-(8-$A29),结果导入!$N:$U,8,0),""),IF($H$35="导入版",IF($A29&amp;":"&amp;IFERROR(VLOOKUP(216+(INT((ROW()-5)/9)*9+4+COLUMN()-5)*8-(8-$A29),结果导入!$N:$U,8,0),"")=$A29&amp;":","",$A29&amp;":"&amp;VLOOKUP(216+(INT((ROW()-5)/9)*9+4+COLUMN()-5)*8-(8-$A29),结果导入!$N:$U,8,0))))),IF($U$3="第三场",IF(OR($H$35="",$H$35="请选择版本"),"",IF($H$35="打印版",IFERROR(VLOOKUP(216+(INT((ROW()-5)/9)*9+4+COLUMN()-5)*8-(8-$A29),结果导入!$AN:$AU,8,0),""),IF($H$35="导入版",IF($A29&amp;":"&amp;IFERROR(VLOOKUP(216+(INT((ROW()-5)/9)*9+4+COLUMN()-5)*8-(8-$A29),结果导入!$AN:$AU,8,0),"")=$A29&amp;":","",$A29&amp;":"&amp;VLOOKUP(216+(INT((ROW()-5)/9)*9+4+COLUMN()-5)*8-(8-$A29),结果导入!$AN:$AU,8,0))))),IF($U$3="第四场",IF(OR($H$35="",$H$35="请选择版本"),"",IF($H$35="打印版",IFERROR(VLOOKUP(216+(INT((ROW()-5)/9)*9+4+COLUMN()-5)*8-(8-$A29),结果导入!$BN:$BU,8,0),""),IF($H$35="导入版",IF($A29&amp;":"&amp;IFERROR(VLOOKUP(216+(INT((ROW()-5)/9)*9+4+COLUMN()-5)*8-(8-$A29),结果导入!$BN:$BU,8,0),"")=$A29&amp;":","",$A29&amp;":"&amp;VLOOKUP(216+(INT((ROW()-5)/9)*9+4+COLUMN()-5)*8-(8-$A29),结果导入!$BN:$BU,8,0))))),IF($U$3="第五场",IF(OR($H$35="",$H$35="请选择版本"),"",IF($H$35="打印版",IFERROR(VLOOKUP(216+(INT((ROW()-5)/9)*9+4+COLUMN()-5)*8-(8-$A29),结果导入!$CN:$CU,8,0),""),IF($H$35="导入版",IF($A29&amp;":"&amp;IFERROR(VLOOKUP(216+(INT((ROW()-5)/9)*9+4+COLUMN()-5)*8-(8-$A29),结果导入!$CN:$CU,8,0),"")=$A29&amp;":","",$A29&amp;":"&amp;VLOOKUP(216+(INT((ROW()-5)/9)*9+4+COLUMN()-5)*8-(8-$A29),结果导入!$CN:$CU,8,0))))),IF($U$3="第六场",IF(OR($H$35="",$H$35="请选择版本"),"",IF($H$35="打印版",IFERROR(VLOOKUP(216+(INT((ROW()-5)/9)*9+4+COLUMN()-5)*8-(8-$A29),结果导入!$DN:$DU,8,0),""),IF($H$35="导入版",IF($A29&amp;":"&amp;IFERROR(VLOOKUP(216+(INT((ROW()-5)/9)*9+4+COLUMN()-5)*8-(8-$A29),结果导入!$DN:$DU,8,0),"")=$A29&amp;":","",$A29&amp;":"&amp;VLOOKUP(216+(INT((ROW()-5)/9)*9+4+COLUMN()-5)*8-(8-$A29),结果导入!$DN:$DU,8,0))))),IF($U$3="第七场",IF(OR($H$35="",$H$35="请选择版本"),"",IF($H$35="打印版",IFERROR(VLOOKUP(216+(INT((ROW()-5)/9)*9+4+COLUMN()-5)*8-(8-$A29),结果导入!$EN:$EU,8,0),""),IF($H$35="导入版",IF($A29&amp;":"&amp;IFERROR(VLOOKUP(216+(INT((ROW()-5)/9)*9+4+COLUMN()-5)*8-(8-$A29),结果导入!$EN:$EU,8,0),"")=$A29&amp;":","",$A29&amp;":"&amp;VLOOKUP(216+(INT((ROW()-5)/9)*9+4+COLUMN()-5)*8-(8-$A29),结果导入!$EN:$EU,8,0))))),IF($U$3="第八场",IF(OR($H$35="",$H$35="请选择版本"),"",IF($H$35="打印版",IFERROR(VLOOKUP(216+(INT((ROW()-5)/9)*9+4+COLUMN()-5)*8-(8-$A29),结果导入!$FN:$FU,8,0),""),IF($H$35="导入版",IF($A29&amp;":"&amp;IFERROR(VLOOKUP(216+(INT((ROW()-5)/9)*9+4+COLUMN()-5)*8-(8-$A29),结果导入!$FN:$FU,8,0),"")=$A29&amp;":","",$A29&amp;":"&amp;VLOOKUP(216+(INT((ROW()-5)/9)*9+4+COLUMN()-5)*8-(8-$A29),结果导入!$FN:$FU,8,0))))),IF($U$3="第九场",IF(OR($H$35="",$H$35="请选择版本"),"",IF($H$35="打印版",IFERROR(VLOOKUP(216+(INT((ROW()-5)/9)*9+4+COLUMN()-5)*8-(8-$A29),结果导入!$GN:$GU,8,0),""),IF($H$35="导入版",IF($A29&amp;":"&amp;IFERROR(VLOOKUP(216+(INT((ROW()-5)/9)*9+4+COLUMN()-5)*8-(8-$A29),结果导入!$GN:$GU,8,0),"")=$A29&amp;":","",$A29&amp;":"&amp;VLOOKUP(216+(INT((ROW()-5)/9)*9+4+COLUMN()-5)*8-(8-$A29),结果导入!$GN:$GU,8,0)))))))))))))))</f>
        <v/>
      </c>
      <c r="K29" s="50">
        <v>6</v>
      </c>
      <c r="L29" s="50">
        <f t="shared" ref="L29:V29" si="25">IF(A29="","",A29)</f>
        <v>6</v>
      </c>
      <c r="M29" s="51" t="str">
        <f ca="1" t="shared" si="25"/>
        <v/>
      </c>
      <c r="N29" s="52" t="str">
        <f ca="1" t="shared" si="25"/>
        <v/>
      </c>
      <c r="O29" s="52" t="str">
        <f ca="1" t="shared" si="25"/>
        <v/>
      </c>
      <c r="P29" s="52" t="str">
        <f ca="1" t="shared" si="25"/>
        <v/>
      </c>
      <c r="Q29" s="52" t="str">
        <f ca="1" t="shared" si="25"/>
        <v/>
      </c>
      <c r="R29" s="52" t="str">
        <f ca="1" t="shared" si="25"/>
        <v/>
      </c>
      <c r="S29" s="52" t="str">
        <f ca="1" t="shared" si="25"/>
        <v/>
      </c>
      <c r="T29" s="52" t="str">
        <f ca="1" t="shared" si="25"/>
        <v/>
      </c>
      <c r="U29" s="52" t="str">
        <f ca="1" t="shared" si="25"/>
        <v/>
      </c>
      <c r="V29" s="50">
        <f t="shared" si="25"/>
        <v>6</v>
      </c>
    </row>
    <row r="30" s="40" customFormat="1" ht="15" spans="1:22">
      <c r="A30" s="50">
        <v>7</v>
      </c>
      <c r="B30" s="51" t="str">
        <f ca="1">IF($U$3="","",IF($U$3="第一场",IF(OR($H$35="",$H$35="请选择版本"),"",IF($H$35="打印版",IFERROR(VLOOKUP(216+(INT((ROW()-5)/9)*9+4+COLUMN()-5)*8-(8-$A30),选手操作!$Q:$R,2,0),""),IF($H$35="导入版",IF($A30&amp;":"&amp;IFERROR(VLOOKUP(216+(INT((ROW()-5)/9)*9+4+COLUMN()-5)*8-(8-$A30),选手操作!$Q:$R,2,0),"")=$A30&amp;":","",$A30&amp;":"&amp;VLOOKUP(216+(INT((ROW()-5)/9)*9+4+COLUMN()-5)*8-(8-$A30),选手操作!$Q:$R,2,0))))),IF($U$3="第二场",IF(OR($H$35="",$H$35="请选择版本"),"",IF($H$35="打印版",IFERROR(VLOOKUP(216+(INT((ROW()-5)/9)*9+4+COLUMN()-5)*8-(8-$A30),结果导入!$N:$U,8,0),""),IF($H$35="导入版",IF($A30&amp;":"&amp;IFERROR(VLOOKUP(216+(INT((ROW()-5)/9)*9+4+COLUMN()-5)*8-(8-$A30),结果导入!$N:$U,8,0),"")=$A30&amp;":","",$A30&amp;":"&amp;VLOOKUP(216+(INT((ROW()-5)/9)*9+4+COLUMN()-5)*8-(8-$A30),结果导入!$N:$U,8,0))))),IF($U$3="第三场",IF(OR($H$35="",$H$35="请选择版本"),"",IF($H$35="打印版",IFERROR(VLOOKUP(216+(INT((ROW()-5)/9)*9+4+COLUMN()-5)*8-(8-$A30),结果导入!$AN:$AU,8,0),""),IF($H$35="导入版",IF($A30&amp;":"&amp;IFERROR(VLOOKUP(216+(INT((ROW()-5)/9)*9+4+COLUMN()-5)*8-(8-$A30),结果导入!$AN:$AU,8,0),"")=$A30&amp;":","",$A30&amp;":"&amp;VLOOKUP(216+(INT((ROW()-5)/9)*9+4+COLUMN()-5)*8-(8-$A30),结果导入!$AN:$AU,8,0))))),IF($U$3="第四场",IF(OR($H$35="",$H$35="请选择版本"),"",IF($H$35="打印版",IFERROR(VLOOKUP(216+(INT((ROW()-5)/9)*9+4+COLUMN()-5)*8-(8-$A30),结果导入!$BN:$BU,8,0),""),IF($H$35="导入版",IF($A30&amp;":"&amp;IFERROR(VLOOKUP(216+(INT((ROW()-5)/9)*9+4+COLUMN()-5)*8-(8-$A30),结果导入!$BN:$BU,8,0),"")=$A30&amp;":","",$A30&amp;":"&amp;VLOOKUP(216+(INT((ROW()-5)/9)*9+4+COLUMN()-5)*8-(8-$A30),结果导入!$BN:$BU,8,0))))),IF($U$3="第五场",IF(OR($H$35="",$H$35="请选择版本"),"",IF($H$35="打印版",IFERROR(VLOOKUP(216+(INT((ROW()-5)/9)*9+4+COLUMN()-5)*8-(8-$A30),结果导入!$CN:$CU,8,0),""),IF($H$35="导入版",IF($A30&amp;":"&amp;IFERROR(VLOOKUP(216+(INT((ROW()-5)/9)*9+4+COLUMN()-5)*8-(8-$A30),结果导入!$CN:$CU,8,0),"")=$A30&amp;":","",$A30&amp;":"&amp;VLOOKUP(216+(INT((ROW()-5)/9)*9+4+COLUMN()-5)*8-(8-$A30),结果导入!$CN:$CU,8,0))))),IF($U$3="第六场",IF(OR($H$35="",$H$35="请选择版本"),"",IF($H$35="打印版",IFERROR(VLOOKUP(216+(INT((ROW()-5)/9)*9+4+COLUMN()-5)*8-(8-$A30),结果导入!$DN:$DU,8,0),""),IF($H$35="导入版",IF($A30&amp;":"&amp;IFERROR(VLOOKUP(216+(INT((ROW()-5)/9)*9+4+COLUMN()-5)*8-(8-$A30),结果导入!$DN:$DU,8,0),"")=$A30&amp;":","",$A30&amp;":"&amp;VLOOKUP(216+(INT((ROW()-5)/9)*9+4+COLUMN()-5)*8-(8-$A30),结果导入!$DN:$DU,8,0))))),IF($U$3="第七场",IF(OR($H$35="",$H$35="请选择版本"),"",IF($H$35="打印版",IFERROR(VLOOKUP(216+(INT((ROW()-5)/9)*9+4+COLUMN()-5)*8-(8-$A30),结果导入!$EN:$EU,8,0),""),IF($H$35="导入版",IF($A30&amp;":"&amp;IFERROR(VLOOKUP(216+(INT((ROW()-5)/9)*9+4+COLUMN()-5)*8-(8-$A30),结果导入!$EN:$EU,8,0),"")=$A30&amp;":","",$A30&amp;":"&amp;VLOOKUP(216+(INT((ROW()-5)/9)*9+4+COLUMN()-5)*8-(8-$A30),结果导入!$EN:$EU,8,0))))),IF($U$3="第八场",IF(OR($H$35="",$H$35="请选择版本"),"",IF($H$35="打印版",IFERROR(VLOOKUP(216+(INT((ROW()-5)/9)*9+4+COLUMN()-5)*8-(8-$A30),结果导入!$FN:$FU,8,0),""),IF($H$35="导入版",IF($A30&amp;":"&amp;IFERROR(VLOOKUP(216+(INT((ROW()-5)/9)*9+4+COLUMN()-5)*8-(8-$A30),结果导入!$FN:$FU,8,0),"")=$A30&amp;":","",$A30&amp;":"&amp;VLOOKUP(216+(INT((ROW()-5)/9)*9+4+COLUMN()-5)*8-(8-$A30),结果导入!$FN:$FU,8,0))))),IF($U$3="第九场",IF(OR($H$35="",$H$35="请选择版本"),"",IF($H$35="打印版",IFERROR(VLOOKUP(216+(INT((ROW()-5)/9)*9+4+COLUMN()-5)*8-(8-$A30),结果导入!$GN:$GU,8,0),""),IF($H$35="导入版",IF($A30&amp;":"&amp;IFERROR(VLOOKUP(216+(INT((ROW()-5)/9)*9+4+COLUMN()-5)*8-(8-$A30),结果导入!$GN:$GU,8,0),"")=$A30&amp;":","",$A30&amp;":"&amp;VLOOKUP(216+(INT((ROW()-5)/9)*9+4+COLUMN()-5)*8-(8-$A30),结果导入!$GN:$GU,8,0)))))))))))))))</f>
        <v/>
      </c>
      <c r="C30" s="52" t="str">
        <f ca="1">IF($U$3="","",IF($U$3="第一场",IF(OR($H$35="",$H$35="请选择版本"),"",IF($H$35="打印版",IFERROR(VLOOKUP(216+(INT((ROW()-5)/9)*9+4+COLUMN()-5)*8-(8-$A30),选手操作!$Q:$R,2,0),""),IF($H$35="导入版",IF($A30&amp;":"&amp;IFERROR(VLOOKUP(216+(INT((ROW()-5)/9)*9+4+COLUMN()-5)*8-(8-$A30),选手操作!$Q:$R,2,0),"")=$A30&amp;":","",$A30&amp;":"&amp;VLOOKUP(216+(INT((ROW()-5)/9)*9+4+COLUMN()-5)*8-(8-$A30),选手操作!$Q:$R,2,0))))),IF($U$3="第二场",IF(OR($H$35="",$H$35="请选择版本"),"",IF($H$35="打印版",IFERROR(VLOOKUP(216+(INT((ROW()-5)/9)*9+4+COLUMN()-5)*8-(8-$A30),结果导入!$N:$U,8,0),""),IF($H$35="导入版",IF($A30&amp;":"&amp;IFERROR(VLOOKUP(216+(INT((ROW()-5)/9)*9+4+COLUMN()-5)*8-(8-$A30),结果导入!$N:$U,8,0),"")=$A30&amp;":","",$A30&amp;":"&amp;VLOOKUP(216+(INT((ROW()-5)/9)*9+4+COLUMN()-5)*8-(8-$A30),结果导入!$N:$U,8,0))))),IF($U$3="第三场",IF(OR($H$35="",$H$35="请选择版本"),"",IF($H$35="打印版",IFERROR(VLOOKUP(216+(INT((ROW()-5)/9)*9+4+COLUMN()-5)*8-(8-$A30),结果导入!$AN:$AU,8,0),""),IF($H$35="导入版",IF($A30&amp;":"&amp;IFERROR(VLOOKUP(216+(INT((ROW()-5)/9)*9+4+COLUMN()-5)*8-(8-$A30),结果导入!$AN:$AU,8,0),"")=$A30&amp;":","",$A30&amp;":"&amp;VLOOKUP(216+(INT((ROW()-5)/9)*9+4+COLUMN()-5)*8-(8-$A30),结果导入!$AN:$AU,8,0))))),IF($U$3="第四场",IF(OR($H$35="",$H$35="请选择版本"),"",IF($H$35="打印版",IFERROR(VLOOKUP(216+(INT((ROW()-5)/9)*9+4+COLUMN()-5)*8-(8-$A30),结果导入!$BN:$BU,8,0),""),IF($H$35="导入版",IF($A30&amp;":"&amp;IFERROR(VLOOKUP(216+(INT((ROW()-5)/9)*9+4+COLUMN()-5)*8-(8-$A30),结果导入!$BN:$BU,8,0),"")=$A30&amp;":","",$A30&amp;":"&amp;VLOOKUP(216+(INT((ROW()-5)/9)*9+4+COLUMN()-5)*8-(8-$A30),结果导入!$BN:$BU,8,0))))),IF($U$3="第五场",IF(OR($H$35="",$H$35="请选择版本"),"",IF($H$35="打印版",IFERROR(VLOOKUP(216+(INT((ROW()-5)/9)*9+4+COLUMN()-5)*8-(8-$A30),结果导入!$CN:$CU,8,0),""),IF($H$35="导入版",IF($A30&amp;":"&amp;IFERROR(VLOOKUP(216+(INT((ROW()-5)/9)*9+4+COLUMN()-5)*8-(8-$A30),结果导入!$CN:$CU,8,0),"")=$A30&amp;":","",$A30&amp;":"&amp;VLOOKUP(216+(INT((ROW()-5)/9)*9+4+COLUMN()-5)*8-(8-$A30),结果导入!$CN:$CU,8,0))))),IF($U$3="第六场",IF(OR($H$35="",$H$35="请选择版本"),"",IF($H$35="打印版",IFERROR(VLOOKUP(216+(INT((ROW()-5)/9)*9+4+COLUMN()-5)*8-(8-$A30),结果导入!$DN:$DU,8,0),""),IF($H$35="导入版",IF($A30&amp;":"&amp;IFERROR(VLOOKUP(216+(INT((ROW()-5)/9)*9+4+COLUMN()-5)*8-(8-$A30),结果导入!$DN:$DU,8,0),"")=$A30&amp;":","",$A30&amp;":"&amp;VLOOKUP(216+(INT((ROW()-5)/9)*9+4+COLUMN()-5)*8-(8-$A30),结果导入!$DN:$DU,8,0))))),IF($U$3="第七场",IF(OR($H$35="",$H$35="请选择版本"),"",IF($H$35="打印版",IFERROR(VLOOKUP(216+(INT((ROW()-5)/9)*9+4+COLUMN()-5)*8-(8-$A30),结果导入!$EN:$EU,8,0),""),IF($H$35="导入版",IF($A30&amp;":"&amp;IFERROR(VLOOKUP(216+(INT((ROW()-5)/9)*9+4+COLUMN()-5)*8-(8-$A30),结果导入!$EN:$EU,8,0),"")=$A30&amp;":","",$A30&amp;":"&amp;VLOOKUP(216+(INT((ROW()-5)/9)*9+4+COLUMN()-5)*8-(8-$A30),结果导入!$EN:$EU,8,0))))),IF($U$3="第八场",IF(OR($H$35="",$H$35="请选择版本"),"",IF($H$35="打印版",IFERROR(VLOOKUP(216+(INT((ROW()-5)/9)*9+4+COLUMN()-5)*8-(8-$A30),结果导入!$FN:$FU,8,0),""),IF($H$35="导入版",IF($A30&amp;":"&amp;IFERROR(VLOOKUP(216+(INT((ROW()-5)/9)*9+4+COLUMN()-5)*8-(8-$A30),结果导入!$FN:$FU,8,0),"")=$A30&amp;":","",$A30&amp;":"&amp;VLOOKUP(216+(INT((ROW()-5)/9)*9+4+COLUMN()-5)*8-(8-$A30),结果导入!$FN:$FU,8,0))))),IF($U$3="第九场",IF(OR($H$35="",$H$35="请选择版本"),"",IF($H$35="打印版",IFERROR(VLOOKUP(216+(INT((ROW()-5)/9)*9+4+COLUMN()-5)*8-(8-$A30),结果导入!$GN:$GU,8,0),""),IF($H$35="导入版",IF($A30&amp;":"&amp;IFERROR(VLOOKUP(216+(INT((ROW()-5)/9)*9+4+COLUMN()-5)*8-(8-$A30),结果导入!$GN:$GU,8,0),"")=$A30&amp;":","",$A30&amp;":"&amp;VLOOKUP(216+(INT((ROW()-5)/9)*9+4+COLUMN()-5)*8-(8-$A30),结果导入!$GN:$GU,8,0)))))))))))))))</f>
        <v/>
      </c>
      <c r="D30" s="52" t="str">
        <f ca="1">IF($U$3="","",IF($U$3="第一场",IF(OR($H$35="",$H$35="请选择版本"),"",IF($H$35="打印版",IFERROR(VLOOKUP(216+(INT((ROW()-5)/9)*9+4+COLUMN()-5)*8-(8-$A30),选手操作!$Q:$R,2,0),""),IF($H$35="导入版",IF($A30&amp;":"&amp;IFERROR(VLOOKUP(216+(INT((ROW()-5)/9)*9+4+COLUMN()-5)*8-(8-$A30),选手操作!$Q:$R,2,0),"")=$A30&amp;":","",$A30&amp;":"&amp;VLOOKUP(216+(INT((ROW()-5)/9)*9+4+COLUMN()-5)*8-(8-$A30),选手操作!$Q:$R,2,0))))),IF($U$3="第二场",IF(OR($H$35="",$H$35="请选择版本"),"",IF($H$35="打印版",IFERROR(VLOOKUP(216+(INT((ROW()-5)/9)*9+4+COLUMN()-5)*8-(8-$A30),结果导入!$N:$U,8,0),""),IF($H$35="导入版",IF($A30&amp;":"&amp;IFERROR(VLOOKUP(216+(INT((ROW()-5)/9)*9+4+COLUMN()-5)*8-(8-$A30),结果导入!$N:$U,8,0),"")=$A30&amp;":","",$A30&amp;":"&amp;VLOOKUP(216+(INT((ROW()-5)/9)*9+4+COLUMN()-5)*8-(8-$A30),结果导入!$N:$U,8,0))))),IF($U$3="第三场",IF(OR($H$35="",$H$35="请选择版本"),"",IF($H$35="打印版",IFERROR(VLOOKUP(216+(INT((ROW()-5)/9)*9+4+COLUMN()-5)*8-(8-$A30),结果导入!$AN:$AU,8,0),""),IF($H$35="导入版",IF($A30&amp;":"&amp;IFERROR(VLOOKUP(216+(INT((ROW()-5)/9)*9+4+COLUMN()-5)*8-(8-$A30),结果导入!$AN:$AU,8,0),"")=$A30&amp;":","",$A30&amp;":"&amp;VLOOKUP(216+(INT((ROW()-5)/9)*9+4+COLUMN()-5)*8-(8-$A30),结果导入!$AN:$AU,8,0))))),IF($U$3="第四场",IF(OR($H$35="",$H$35="请选择版本"),"",IF($H$35="打印版",IFERROR(VLOOKUP(216+(INT((ROW()-5)/9)*9+4+COLUMN()-5)*8-(8-$A30),结果导入!$BN:$BU,8,0),""),IF($H$35="导入版",IF($A30&amp;":"&amp;IFERROR(VLOOKUP(216+(INT((ROW()-5)/9)*9+4+COLUMN()-5)*8-(8-$A30),结果导入!$BN:$BU,8,0),"")=$A30&amp;":","",$A30&amp;":"&amp;VLOOKUP(216+(INT((ROW()-5)/9)*9+4+COLUMN()-5)*8-(8-$A30),结果导入!$BN:$BU,8,0))))),IF($U$3="第五场",IF(OR($H$35="",$H$35="请选择版本"),"",IF($H$35="打印版",IFERROR(VLOOKUP(216+(INT((ROW()-5)/9)*9+4+COLUMN()-5)*8-(8-$A30),结果导入!$CN:$CU,8,0),""),IF($H$35="导入版",IF($A30&amp;":"&amp;IFERROR(VLOOKUP(216+(INT((ROW()-5)/9)*9+4+COLUMN()-5)*8-(8-$A30),结果导入!$CN:$CU,8,0),"")=$A30&amp;":","",$A30&amp;":"&amp;VLOOKUP(216+(INT((ROW()-5)/9)*9+4+COLUMN()-5)*8-(8-$A30),结果导入!$CN:$CU,8,0))))),IF($U$3="第六场",IF(OR($H$35="",$H$35="请选择版本"),"",IF($H$35="打印版",IFERROR(VLOOKUP(216+(INT((ROW()-5)/9)*9+4+COLUMN()-5)*8-(8-$A30),结果导入!$DN:$DU,8,0),""),IF($H$35="导入版",IF($A30&amp;":"&amp;IFERROR(VLOOKUP(216+(INT((ROW()-5)/9)*9+4+COLUMN()-5)*8-(8-$A30),结果导入!$DN:$DU,8,0),"")=$A30&amp;":","",$A30&amp;":"&amp;VLOOKUP(216+(INT((ROW()-5)/9)*9+4+COLUMN()-5)*8-(8-$A30),结果导入!$DN:$DU,8,0))))),IF($U$3="第七场",IF(OR($H$35="",$H$35="请选择版本"),"",IF($H$35="打印版",IFERROR(VLOOKUP(216+(INT((ROW()-5)/9)*9+4+COLUMN()-5)*8-(8-$A30),结果导入!$EN:$EU,8,0),""),IF($H$35="导入版",IF($A30&amp;":"&amp;IFERROR(VLOOKUP(216+(INT((ROW()-5)/9)*9+4+COLUMN()-5)*8-(8-$A30),结果导入!$EN:$EU,8,0),"")=$A30&amp;":","",$A30&amp;":"&amp;VLOOKUP(216+(INT((ROW()-5)/9)*9+4+COLUMN()-5)*8-(8-$A30),结果导入!$EN:$EU,8,0))))),IF($U$3="第八场",IF(OR($H$35="",$H$35="请选择版本"),"",IF($H$35="打印版",IFERROR(VLOOKUP(216+(INT((ROW()-5)/9)*9+4+COLUMN()-5)*8-(8-$A30),结果导入!$FN:$FU,8,0),""),IF($H$35="导入版",IF($A30&amp;":"&amp;IFERROR(VLOOKUP(216+(INT((ROW()-5)/9)*9+4+COLUMN()-5)*8-(8-$A30),结果导入!$FN:$FU,8,0),"")=$A30&amp;":","",$A30&amp;":"&amp;VLOOKUP(216+(INT((ROW()-5)/9)*9+4+COLUMN()-5)*8-(8-$A30),结果导入!$FN:$FU,8,0))))),IF($U$3="第九场",IF(OR($H$35="",$H$35="请选择版本"),"",IF($H$35="打印版",IFERROR(VLOOKUP(216+(INT((ROW()-5)/9)*9+4+COLUMN()-5)*8-(8-$A30),结果导入!$GN:$GU,8,0),""),IF($H$35="导入版",IF($A30&amp;":"&amp;IFERROR(VLOOKUP(216+(INT((ROW()-5)/9)*9+4+COLUMN()-5)*8-(8-$A30),结果导入!$GN:$GU,8,0),"")=$A30&amp;":","",$A30&amp;":"&amp;VLOOKUP(216+(INT((ROW()-5)/9)*9+4+COLUMN()-5)*8-(8-$A30),结果导入!$GN:$GU,8,0)))))))))))))))</f>
        <v/>
      </c>
      <c r="E30" s="52" t="str">
        <f ca="1">IF($U$3="","",IF($U$3="第一场",IF(OR($H$35="",$H$35="请选择版本"),"",IF($H$35="打印版",IFERROR(VLOOKUP(216+(INT((ROW()-5)/9)*9+4+COLUMN()-5)*8-(8-$A30),选手操作!$Q:$R,2,0),""),IF($H$35="导入版",IF($A30&amp;":"&amp;IFERROR(VLOOKUP(216+(INT((ROW()-5)/9)*9+4+COLUMN()-5)*8-(8-$A30),选手操作!$Q:$R,2,0),"")=$A30&amp;":","",$A30&amp;":"&amp;VLOOKUP(216+(INT((ROW()-5)/9)*9+4+COLUMN()-5)*8-(8-$A30),选手操作!$Q:$R,2,0))))),IF($U$3="第二场",IF(OR($H$35="",$H$35="请选择版本"),"",IF($H$35="打印版",IFERROR(VLOOKUP(216+(INT((ROW()-5)/9)*9+4+COLUMN()-5)*8-(8-$A30),结果导入!$N:$U,8,0),""),IF($H$35="导入版",IF($A30&amp;":"&amp;IFERROR(VLOOKUP(216+(INT((ROW()-5)/9)*9+4+COLUMN()-5)*8-(8-$A30),结果导入!$N:$U,8,0),"")=$A30&amp;":","",$A30&amp;":"&amp;VLOOKUP(216+(INT((ROW()-5)/9)*9+4+COLUMN()-5)*8-(8-$A30),结果导入!$N:$U,8,0))))),IF($U$3="第三场",IF(OR($H$35="",$H$35="请选择版本"),"",IF($H$35="打印版",IFERROR(VLOOKUP(216+(INT((ROW()-5)/9)*9+4+COLUMN()-5)*8-(8-$A30),结果导入!$AN:$AU,8,0),""),IF($H$35="导入版",IF($A30&amp;":"&amp;IFERROR(VLOOKUP(216+(INT((ROW()-5)/9)*9+4+COLUMN()-5)*8-(8-$A30),结果导入!$AN:$AU,8,0),"")=$A30&amp;":","",$A30&amp;":"&amp;VLOOKUP(216+(INT((ROW()-5)/9)*9+4+COLUMN()-5)*8-(8-$A30),结果导入!$AN:$AU,8,0))))),IF($U$3="第四场",IF(OR($H$35="",$H$35="请选择版本"),"",IF($H$35="打印版",IFERROR(VLOOKUP(216+(INT((ROW()-5)/9)*9+4+COLUMN()-5)*8-(8-$A30),结果导入!$BN:$BU,8,0),""),IF($H$35="导入版",IF($A30&amp;":"&amp;IFERROR(VLOOKUP(216+(INT((ROW()-5)/9)*9+4+COLUMN()-5)*8-(8-$A30),结果导入!$BN:$BU,8,0),"")=$A30&amp;":","",$A30&amp;":"&amp;VLOOKUP(216+(INT((ROW()-5)/9)*9+4+COLUMN()-5)*8-(8-$A30),结果导入!$BN:$BU,8,0))))),IF($U$3="第五场",IF(OR($H$35="",$H$35="请选择版本"),"",IF($H$35="打印版",IFERROR(VLOOKUP(216+(INT((ROW()-5)/9)*9+4+COLUMN()-5)*8-(8-$A30),结果导入!$CN:$CU,8,0),""),IF($H$35="导入版",IF($A30&amp;":"&amp;IFERROR(VLOOKUP(216+(INT((ROW()-5)/9)*9+4+COLUMN()-5)*8-(8-$A30),结果导入!$CN:$CU,8,0),"")=$A30&amp;":","",$A30&amp;":"&amp;VLOOKUP(216+(INT((ROW()-5)/9)*9+4+COLUMN()-5)*8-(8-$A30),结果导入!$CN:$CU,8,0))))),IF($U$3="第六场",IF(OR($H$35="",$H$35="请选择版本"),"",IF($H$35="打印版",IFERROR(VLOOKUP(216+(INT((ROW()-5)/9)*9+4+COLUMN()-5)*8-(8-$A30),结果导入!$DN:$DU,8,0),""),IF($H$35="导入版",IF($A30&amp;":"&amp;IFERROR(VLOOKUP(216+(INT((ROW()-5)/9)*9+4+COLUMN()-5)*8-(8-$A30),结果导入!$DN:$DU,8,0),"")=$A30&amp;":","",$A30&amp;":"&amp;VLOOKUP(216+(INT((ROW()-5)/9)*9+4+COLUMN()-5)*8-(8-$A30),结果导入!$DN:$DU,8,0))))),IF($U$3="第七场",IF(OR($H$35="",$H$35="请选择版本"),"",IF($H$35="打印版",IFERROR(VLOOKUP(216+(INT((ROW()-5)/9)*9+4+COLUMN()-5)*8-(8-$A30),结果导入!$EN:$EU,8,0),""),IF($H$35="导入版",IF($A30&amp;":"&amp;IFERROR(VLOOKUP(216+(INT((ROW()-5)/9)*9+4+COLUMN()-5)*8-(8-$A30),结果导入!$EN:$EU,8,0),"")=$A30&amp;":","",$A30&amp;":"&amp;VLOOKUP(216+(INT((ROW()-5)/9)*9+4+COLUMN()-5)*8-(8-$A30),结果导入!$EN:$EU,8,0))))),IF($U$3="第八场",IF(OR($H$35="",$H$35="请选择版本"),"",IF($H$35="打印版",IFERROR(VLOOKUP(216+(INT((ROW()-5)/9)*9+4+COLUMN()-5)*8-(8-$A30),结果导入!$FN:$FU,8,0),""),IF($H$35="导入版",IF($A30&amp;":"&amp;IFERROR(VLOOKUP(216+(INT((ROW()-5)/9)*9+4+COLUMN()-5)*8-(8-$A30),结果导入!$FN:$FU,8,0),"")=$A30&amp;":","",$A30&amp;":"&amp;VLOOKUP(216+(INT((ROW()-5)/9)*9+4+COLUMN()-5)*8-(8-$A30),结果导入!$FN:$FU,8,0))))),IF($U$3="第九场",IF(OR($H$35="",$H$35="请选择版本"),"",IF($H$35="打印版",IFERROR(VLOOKUP(216+(INT((ROW()-5)/9)*9+4+COLUMN()-5)*8-(8-$A30),结果导入!$GN:$GU,8,0),""),IF($H$35="导入版",IF($A30&amp;":"&amp;IFERROR(VLOOKUP(216+(INT((ROW()-5)/9)*9+4+COLUMN()-5)*8-(8-$A30),结果导入!$GN:$GU,8,0),"")=$A30&amp;":","",$A30&amp;":"&amp;VLOOKUP(216+(INT((ROW()-5)/9)*9+4+COLUMN()-5)*8-(8-$A30),结果导入!$GN:$GU,8,0)))))))))))))))</f>
        <v/>
      </c>
      <c r="F30" s="52" t="str">
        <f ca="1">IF($U$3="","",IF($U$3="第一场",IF(OR($H$35="",$H$35="请选择版本"),"",IF($H$35="打印版",IFERROR(VLOOKUP(216+(INT((ROW()-5)/9)*9+4+COLUMN()-5)*8-(8-$A30),选手操作!$Q:$R,2,0),""),IF($H$35="导入版",IF($A30&amp;":"&amp;IFERROR(VLOOKUP(216+(INT((ROW()-5)/9)*9+4+COLUMN()-5)*8-(8-$A30),选手操作!$Q:$R,2,0),"")=$A30&amp;":","",$A30&amp;":"&amp;VLOOKUP(216+(INT((ROW()-5)/9)*9+4+COLUMN()-5)*8-(8-$A30),选手操作!$Q:$R,2,0))))),IF($U$3="第二场",IF(OR($H$35="",$H$35="请选择版本"),"",IF($H$35="打印版",IFERROR(VLOOKUP(216+(INT((ROW()-5)/9)*9+4+COLUMN()-5)*8-(8-$A30),结果导入!$N:$U,8,0),""),IF($H$35="导入版",IF($A30&amp;":"&amp;IFERROR(VLOOKUP(216+(INT((ROW()-5)/9)*9+4+COLUMN()-5)*8-(8-$A30),结果导入!$N:$U,8,0),"")=$A30&amp;":","",$A30&amp;":"&amp;VLOOKUP(216+(INT((ROW()-5)/9)*9+4+COLUMN()-5)*8-(8-$A30),结果导入!$N:$U,8,0))))),IF($U$3="第三场",IF(OR($H$35="",$H$35="请选择版本"),"",IF($H$35="打印版",IFERROR(VLOOKUP(216+(INT((ROW()-5)/9)*9+4+COLUMN()-5)*8-(8-$A30),结果导入!$AN:$AU,8,0),""),IF($H$35="导入版",IF($A30&amp;":"&amp;IFERROR(VLOOKUP(216+(INT((ROW()-5)/9)*9+4+COLUMN()-5)*8-(8-$A30),结果导入!$AN:$AU,8,0),"")=$A30&amp;":","",$A30&amp;":"&amp;VLOOKUP(216+(INT((ROW()-5)/9)*9+4+COLUMN()-5)*8-(8-$A30),结果导入!$AN:$AU,8,0))))),IF($U$3="第四场",IF(OR($H$35="",$H$35="请选择版本"),"",IF($H$35="打印版",IFERROR(VLOOKUP(216+(INT((ROW()-5)/9)*9+4+COLUMN()-5)*8-(8-$A30),结果导入!$BN:$BU,8,0),""),IF($H$35="导入版",IF($A30&amp;":"&amp;IFERROR(VLOOKUP(216+(INT((ROW()-5)/9)*9+4+COLUMN()-5)*8-(8-$A30),结果导入!$BN:$BU,8,0),"")=$A30&amp;":","",$A30&amp;":"&amp;VLOOKUP(216+(INT((ROW()-5)/9)*9+4+COLUMN()-5)*8-(8-$A30),结果导入!$BN:$BU,8,0))))),IF($U$3="第五场",IF(OR($H$35="",$H$35="请选择版本"),"",IF($H$35="打印版",IFERROR(VLOOKUP(216+(INT((ROW()-5)/9)*9+4+COLUMN()-5)*8-(8-$A30),结果导入!$CN:$CU,8,0),""),IF($H$35="导入版",IF($A30&amp;":"&amp;IFERROR(VLOOKUP(216+(INT((ROW()-5)/9)*9+4+COLUMN()-5)*8-(8-$A30),结果导入!$CN:$CU,8,0),"")=$A30&amp;":","",$A30&amp;":"&amp;VLOOKUP(216+(INT((ROW()-5)/9)*9+4+COLUMN()-5)*8-(8-$A30),结果导入!$CN:$CU,8,0))))),IF($U$3="第六场",IF(OR($H$35="",$H$35="请选择版本"),"",IF($H$35="打印版",IFERROR(VLOOKUP(216+(INT((ROW()-5)/9)*9+4+COLUMN()-5)*8-(8-$A30),结果导入!$DN:$DU,8,0),""),IF($H$35="导入版",IF($A30&amp;":"&amp;IFERROR(VLOOKUP(216+(INT((ROW()-5)/9)*9+4+COLUMN()-5)*8-(8-$A30),结果导入!$DN:$DU,8,0),"")=$A30&amp;":","",$A30&amp;":"&amp;VLOOKUP(216+(INT((ROW()-5)/9)*9+4+COLUMN()-5)*8-(8-$A30),结果导入!$DN:$DU,8,0))))),IF($U$3="第七场",IF(OR($H$35="",$H$35="请选择版本"),"",IF($H$35="打印版",IFERROR(VLOOKUP(216+(INT((ROW()-5)/9)*9+4+COLUMN()-5)*8-(8-$A30),结果导入!$EN:$EU,8,0),""),IF($H$35="导入版",IF($A30&amp;":"&amp;IFERROR(VLOOKUP(216+(INT((ROW()-5)/9)*9+4+COLUMN()-5)*8-(8-$A30),结果导入!$EN:$EU,8,0),"")=$A30&amp;":","",$A30&amp;":"&amp;VLOOKUP(216+(INT((ROW()-5)/9)*9+4+COLUMN()-5)*8-(8-$A30),结果导入!$EN:$EU,8,0))))),IF($U$3="第八场",IF(OR($H$35="",$H$35="请选择版本"),"",IF($H$35="打印版",IFERROR(VLOOKUP(216+(INT((ROW()-5)/9)*9+4+COLUMN()-5)*8-(8-$A30),结果导入!$FN:$FU,8,0),""),IF($H$35="导入版",IF($A30&amp;":"&amp;IFERROR(VLOOKUP(216+(INT((ROW()-5)/9)*9+4+COLUMN()-5)*8-(8-$A30),结果导入!$FN:$FU,8,0),"")=$A30&amp;":","",$A30&amp;":"&amp;VLOOKUP(216+(INT((ROW()-5)/9)*9+4+COLUMN()-5)*8-(8-$A30),结果导入!$FN:$FU,8,0))))),IF($U$3="第九场",IF(OR($H$35="",$H$35="请选择版本"),"",IF($H$35="打印版",IFERROR(VLOOKUP(216+(INT((ROW()-5)/9)*9+4+COLUMN()-5)*8-(8-$A30),结果导入!$GN:$GU,8,0),""),IF($H$35="导入版",IF($A30&amp;":"&amp;IFERROR(VLOOKUP(216+(INT((ROW()-5)/9)*9+4+COLUMN()-5)*8-(8-$A30),结果导入!$GN:$GU,8,0),"")=$A30&amp;":","",$A30&amp;":"&amp;VLOOKUP(216+(INT((ROW()-5)/9)*9+4+COLUMN()-5)*8-(8-$A30),结果导入!$GN:$GU,8,0)))))))))))))))</f>
        <v/>
      </c>
      <c r="G30" s="52" t="str">
        <f ca="1">IF($U$3="","",IF($U$3="第一场",IF(OR($H$35="",$H$35="请选择版本"),"",IF($H$35="打印版",IFERROR(VLOOKUP(216+(INT((ROW()-5)/9)*9+4+COLUMN()-5)*8-(8-$A30),选手操作!$Q:$R,2,0),""),IF($H$35="导入版",IF($A30&amp;":"&amp;IFERROR(VLOOKUP(216+(INT((ROW()-5)/9)*9+4+COLUMN()-5)*8-(8-$A30),选手操作!$Q:$R,2,0),"")=$A30&amp;":","",$A30&amp;":"&amp;VLOOKUP(216+(INT((ROW()-5)/9)*9+4+COLUMN()-5)*8-(8-$A30),选手操作!$Q:$R,2,0))))),IF($U$3="第二场",IF(OR($H$35="",$H$35="请选择版本"),"",IF($H$35="打印版",IFERROR(VLOOKUP(216+(INT((ROW()-5)/9)*9+4+COLUMN()-5)*8-(8-$A30),结果导入!$N:$U,8,0),""),IF($H$35="导入版",IF($A30&amp;":"&amp;IFERROR(VLOOKUP(216+(INT((ROW()-5)/9)*9+4+COLUMN()-5)*8-(8-$A30),结果导入!$N:$U,8,0),"")=$A30&amp;":","",$A30&amp;":"&amp;VLOOKUP(216+(INT((ROW()-5)/9)*9+4+COLUMN()-5)*8-(8-$A30),结果导入!$N:$U,8,0))))),IF($U$3="第三场",IF(OR($H$35="",$H$35="请选择版本"),"",IF($H$35="打印版",IFERROR(VLOOKUP(216+(INT((ROW()-5)/9)*9+4+COLUMN()-5)*8-(8-$A30),结果导入!$AN:$AU,8,0),""),IF($H$35="导入版",IF($A30&amp;":"&amp;IFERROR(VLOOKUP(216+(INT((ROW()-5)/9)*9+4+COLUMN()-5)*8-(8-$A30),结果导入!$AN:$AU,8,0),"")=$A30&amp;":","",$A30&amp;":"&amp;VLOOKUP(216+(INT((ROW()-5)/9)*9+4+COLUMN()-5)*8-(8-$A30),结果导入!$AN:$AU,8,0))))),IF($U$3="第四场",IF(OR($H$35="",$H$35="请选择版本"),"",IF($H$35="打印版",IFERROR(VLOOKUP(216+(INT((ROW()-5)/9)*9+4+COLUMN()-5)*8-(8-$A30),结果导入!$BN:$BU,8,0),""),IF($H$35="导入版",IF($A30&amp;":"&amp;IFERROR(VLOOKUP(216+(INT((ROW()-5)/9)*9+4+COLUMN()-5)*8-(8-$A30),结果导入!$BN:$BU,8,0),"")=$A30&amp;":","",$A30&amp;":"&amp;VLOOKUP(216+(INT((ROW()-5)/9)*9+4+COLUMN()-5)*8-(8-$A30),结果导入!$BN:$BU,8,0))))),IF($U$3="第五场",IF(OR($H$35="",$H$35="请选择版本"),"",IF($H$35="打印版",IFERROR(VLOOKUP(216+(INT((ROW()-5)/9)*9+4+COLUMN()-5)*8-(8-$A30),结果导入!$CN:$CU,8,0),""),IF($H$35="导入版",IF($A30&amp;":"&amp;IFERROR(VLOOKUP(216+(INT((ROW()-5)/9)*9+4+COLUMN()-5)*8-(8-$A30),结果导入!$CN:$CU,8,0),"")=$A30&amp;":","",$A30&amp;":"&amp;VLOOKUP(216+(INT((ROW()-5)/9)*9+4+COLUMN()-5)*8-(8-$A30),结果导入!$CN:$CU,8,0))))),IF($U$3="第六场",IF(OR($H$35="",$H$35="请选择版本"),"",IF($H$35="打印版",IFERROR(VLOOKUP(216+(INT((ROW()-5)/9)*9+4+COLUMN()-5)*8-(8-$A30),结果导入!$DN:$DU,8,0),""),IF($H$35="导入版",IF($A30&amp;":"&amp;IFERROR(VLOOKUP(216+(INT((ROW()-5)/9)*9+4+COLUMN()-5)*8-(8-$A30),结果导入!$DN:$DU,8,0),"")=$A30&amp;":","",$A30&amp;":"&amp;VLOOKUP(216+(INT((ROW()-5)/9)*9+4+COLUMN()-5)*8-(8-$A30),结果导入!$DN:$DU,8,0))))),IF($U$3="第七场",IF(OR($H$35="",$H$35="请选择版本"),"",IF($H$35="打印版",IFERROR(VLOOKUP(216+(INT((ROW()-5)/9)*9+4+COLUMN()-5)*8-(8-$A30),结果导入!$EN:$EU,8,0),""),IF($H$35="导入版",IF($A30&amp;":"&amp;IFERROR(VLOOKUP(216+(INT((ROW()-5)/9)*9+4+COLUMN()-5)*8-(8-$A30),结果导入!$EN:$EU,8,0),"")=$A30&amp;":","",$A30&amp;":"&amp;VLOOKUP(216+(INT((ROW()-5)/9)*9+4+COLUMN()-5)*8-(8-$A30),结果导入!$EN:$EU,8,0))))),IF($U$3="第八场",IF(OR($H$35="",$H$35="请选择版本"),"",IF($H$35="打印版",IFERROR(VLOOKUP(216+(INT((ROW()-5)/9)*9+4+COLUMN()-5)*8-(8-$A30),结果导入!$FN:$FU,8,0),""),IF($H$35="导入版",IF($A30&amp;":"&amp;IFERROR(VLOOKUP(216+(INT((ROW()-5)/9)*9+4+COLUMN()-5)*8-(8-$A30),结果导入!$FN:$FU,8,0),"")=$A30&amp;":","",$A30&amp;":"&amp;VLOOKUP(216+(INT((ROW()-5)/9)*9+4+COLUMN()-5)*8-(8-$A30),结果导入!$FN:$FU,8,0))))),IF($U$3="第九场",IF(OR($H$35="",$H$35="请选择版本"),"",IF($H$35="打印版",IFERROR(VLOOKUP(216+(INT((ROW()-5)/9)*9+4+COLUMN()-5)*8-(8-$A30),结果导入!$GN:$GU,8,0),""),IF($H$35="导入版",IF($A30&amp;":"&amp;IFERROR(VLOOKUP(216+(INT((ROW()-5)/9)*9+4+COLUMN()-5)*8-(8-$A30),结果导入!$GN:$GU,8,0),"")=$A30&amp;":","",$A30&amp;":"&amp;VLOOKUP(216+(INT((ROW()-5)/9)*9+4+COLUMN()-5)*8-(8-$A30),结果导入!$GN:$GU,8,0)))))))))))))))</f>
        <v/>
      </c>
      <c r="H30" s="52" t="str">
        <f ca="1">IF($U$3="","",IF($U$3="第一场",IF(OR($H$35="",$H$35="请选择版本"),"",IF($H$35="打印版",IFERROR(VLOOKUP(216+(INT((ROW()-5)/9)*9+4+COLUMN()-5)*8-(8-$A30),选手操作!$Q:$R,2,0),""),IF($H$35="导入版",IF($A30&amp;":"&amp;IFERROR(VLOOKUP(216+(INT((ROW()-5)/9)*9+4+COLUMN()-5)*8-(8-$A30),选手操作!$Q:$R,2,0),"")=$A30&amp;":","",$A30&amp;":"&amp;VLOOKUP(216+(INT((ROW()-5)/9)*9+4+COLUMN()-5)*8-(8-$A30),选手操作!$Q:$R,2,0))))),IF($U$3="第二场",IF(OR($H$35="",$H$35="请选择版本"),"",IF($H$35="打印版",IFERROR(VLOOKUP(216+(INT((ROW()-5)/9)*9+4+COLUMN()-5)*8-(8-$A30),结果导入!$N:$U,8,0),""),IF($H$35="导入版",IF($A30&amp;":"&amp;IFERROR(VLOOKUP(216+(INT((ROW()-5)/9)*9+4+COLUMN()-5)*8-(8-$A30),结果导入!$N:$U,8,0),"")=$A30&amp;":","",$A30&amp;":"&amp;VLOOKUP(216+(INT((ROW()-5)/9)*9+4+COLUMN()-5)*8-(8-$A30),结果导入!$N:$U,8,0))))),IF($U$3="第三场",IF(OR($H$35="",$H$35="请选择版本"),"",IF($H$35="打印版",IFERROR(VLOOKUP(216+(INT((ROW()-5)/9)*9+4+COLUMN()-5)*8-(8-$A30),结果导入!$AN:$AU,8,0),""),IF($H$35="导入版",IF($A30&amp;":"&amp;IFERROR(VLOOKUP(216+(INT((ROW()-5)/9)*9+4+COLUMN()-5)*8-(8-$A30),结果导入!$AN:$AU,8,0),"")=$A30&amp;":","",$A30&amp;":"&amp;VLOOKUP(216+(INT((ROW()-5)/9)*9+4+COLUMN()-5)*8-(8-$A30),结果导入!$AN:$AU,8,0))))),IF($U$3="第四场",IF(OR($H$35="",$H$35="请选择版本"),"",IF($H$35="打印版",IFERROR(VLOOKUP(216+(INT((ROW()-5)/9)*9+4+COLUMN()-5)*8-(8-$A30),结果导入!$BN:$BU,8,0),""),IF($H$35="导入版",IF($A30&amp;":"&amp;IFERROR(VLOOKUP(216+(INT((ROW()-5)/9)*9+4+COLUMN()-5)*8-(8-$A30),结果导入!$BN:$BU,8,0),"")=$A30&amp;":","",$A30&amp;":"&amp;VLOOKUP(216+(INT((ROW()-5)/9)*9+4+COLUMN()-5)*8-(8-$A30),结果导入!$BN:$BU,8,0))))),IF($U$3="第五场",IF(OR($H$35="",$H$35="请选择版本"),"",IF($H$35="打印版",IFERROR(VLOOKUP(216+(INT((ROW()-5)/9)*9+4+COLUMN()-5)*8-(8-$A30),结果导入!$CN:$CU,8,0),""),IF($H$35="导入版",IF($A30&amp;":"&amp;IFERROR(VLOOKUP(216+(INT((ROW()-5)/9)*9+4+COLUMN()-5)*8-(8-$A30),结果导入!$CN:$CU,8,0),"")=$A30&amp;":","",$A30&amp;":"&amp;VLOOKUP(216+(INT((ROW()-5)/9)*9+4+COLUMN()-5)*8-(8-$A30),结果导入!$CN:$CU,8,0))))),IF($U$3="第六场",IF(OR($H$35="",$H$35="请选择版本"),"",IF($H$35="打印版",IFERROR(VLOOKUP(216+(INT((ROW()-5)/9)*9+4+COLUMN()-5)*8-(8-$A30),结果导入!$DN:$DU,8,0),""),IF($H$35="导入版",IF($A30&amp;":"&amp;IFERROR(VLOOKUP(216+(INT((ROW()-5)/9)*9+4+COLUMN()-5)*8-(8-$A30),结果导入!$DN:$DU,8,0),"")=$A30&amp;":","",$A30&amp;":"&amp;VLOOKUP(216+(INT((ROW()-5)/9)*9+4+COLUMN()-5)*8-(8-$A30),结果导入!$DN:$DU,8,0))))),IF($U$3="第七场",IF(OR($H$35="",$H$35="请选择版本"),"",IF($H$35="打印版",IFERROR(VLOOKUP(216+(INT((ROW()-5)/9)*9+4+COLUMN()-5)*8-(8-$A30),结果导入!$EN:$EU,8,0),""),IF($H$35="导入版",IF($A30&amp;":"&amp;IFERROR(VLOOKUP(216+(INT((ROW()-5)/9)*9+4+COLUMN()-5)*8-(8-$A30),结果导入!$EN:$EU,8,0),"")=$A30&amp;":","",$A30&amp;":"&amp;VLOOKUP(216+(INT((ROW()-5)/9)*9+4+COLUMN()-5)*8-(8-$A30),结果导入!$EN:$EU,8,0))))),IF($U$3="第八场",IF(OR($H$35="",$H$35="请选择版本"),"",IF($H$35="打印版",IFERROR(VLOOKUP(216+(INT((ROW()-5)/9)*9+4+COLUMN()-5)*8-(8-$A30),结果导入!$FN:$FU,8,0),""),IF($H$35="导入版",IF($A30&amp;":"&amp;IFERROR(VLOOKUP(216+(INT((ROW()-5)/9)*9+4+COLUMN()-5)*8-(8-$A30),结果导入!$FN:$FU,8,0),"")=$A30&amp;":","",$A30&amp;":"&amp;VLOOKUP(216+(INT((ROW()-5)/9)*9+4+COLUMN()-5)*8-(8-$A30),结果导入!$FN:$FU,8,0))))),IF($U$3="第九场",IF(OR($H$35="",$H$35="请选择版本"),"",IF($H$35="打印版",IFERROR(VLOOKUP(216+(INT((ROW()-5)/9)*9+4+COLUMN()-5)*8-(8-$A30),结果导入!$GN:$GU,8,0),""),IF($H$35="导入版",IF($A30&amp;":"&amp;IFERROR(VLOOKUP(216+(INT((ROW()-5)/9)*9+4+COLUMN()-5)*8-(8-$A30),结果导入!$GN:$GU,8,0),"")=$A30&amp;":","",$A30&amp;":"&amp;VLOOKUP(216+(INT((ROW()-5)/9)*9+4+COLUMN()-5)*8-(8-$A30),结果导入!$GN:$GU,8,0)))))))))))))))</f>
        <v/>
      </c>
      <c r="I30" s="52" t="str">
        <f ca="1">IF($U$3="","",IF($U$3="第一场",IF(OR($H$35="",$H$35="请选择版本"),"",IF($H$35="打印版",IFERROR(VLOOKUP(216+(INT((ROW()-5)/9)*9+4+COLUMN()-5)*8-(8-$A30),选手操作!$Q:$R,2,0),""),IF($H$35="导入版",IF($A30&amp;":"&amp;IFERROR(VLOOKUP(216+(INT((ROW()-5)/9)*9+4+COLUMN()-5)*8-(8-$A30),选手操作!$Q:$R,2,0),"")=$A30&amp;":","",$A30&amp;":"&amp;VLOOKUP(216+(INT((ROW()-5)/9)*9+4+COLUMN()-5)*8-(8-$A30),选手操作!$Q:$R,2,0))))),IF($U$3="第二场",IF(OR($H$35="",$H$35="请选择版本"),"",IF($H$35="打印版",IFERROR(VLOOKUP(216+(INT((ROW()-5)/9)*9+4+COLUMN()-5)*8-(8-$A30),结果导入!$N:$U,8,0),""),IF($H$35="导入版",IF($A30&amp;":"&amp;IFERROR(VLOOKUP(216+(INT((ROW()-5)/9)*9+4+COLUMN()-5)*8-(8-$A30),结果导入!$N:$U,8,0),"")=$A30&amp;":","",$A30&amp;":"&amp;VLOOKUP(216+(INT((ROW()-5)/9)*9+4+COLUMN()-5)*8-(8-$A30),结果导入!$N:$U,8,0))))),IF($U$3="第三场",IF(OR($H$35="",$H$35="请选择版本"),"",IF($H$35="打印版",IFERROR(VLOOKUP(216+(INT((ROW()-5)/9)*9+4+COLUMN()-5)*8-(8-$A30),结果导入!$AN:$AU,8,0),""),IF($H$35="导入版",IF($A30&amp;":"&amp;IFERROR(VLOOKUP(216+(INT((ROW()-5)/9)*9+4+COLUMN()-5)*8-(8-$A30),结果导入!$AN:$AU,8,0),"")=$A30&amp;":","",$A30&amp;":"&amp;VLOOKUP(216+(INT((ROW()-5)/9)*9+4+COLUMN()-5)*8-(8-$A30),结果导入!$AN:$AU,8,0))))),IF($U$3="第四场",IF(OR($H$35="",$H$35="请选择版本"),"",IF($H$35="打印版",IFERROR(VLOOKUP(216+(INT((ROW()-5)/9)*9+4+COLUMN()-5)*8-(8-$A30),结果导入!$BN:$BU,8,0),""),IF($H$35="导入版",IF($A30&amp;":"&amp;IFERROR(VLOOKUP(216+(INT((ROW()-5)/9)*9+4+COLUMN()-5)*8-(8-$A30),结果导入!$BN:$BU,8,0),"")=$A30&amp;":","",$A30&amp;":"&amp;VLOOKUP(216+(INT((ROW()-5)/9)*9+4+COLUMN()-5)*8-(8-$A30),结果导入!$BN:$BU,8,0))))),IF($U$3="第五场",IF(OR($H$35="",$H$35="请选择版本"),"",IF($H$35="打印版",IFERROR(VLOOKUP(216+(INT((ROW()-5)/9)*9+4+COLUMN()-5)*8-(8-$A30),结果导入!$CN:$CU,8,0),""),IF($H$35="导入版",IF($A30&amp;":"&amp;IFERROR(VLOOKUP(216+(INT((ROW()-5)/9)*9+4+COLUMN()-5)*8-(8-$A30),结果导入!$CN:$CU,8,0),"")=$A30&amp;":","",$A30&amp;":"&amp;VLOOKUP(216+(INT((ROW()-5)/9)*9+4+COLUMN()-5)*8-(8-$A30),结果导入!$CN:$CU,8,0))))),IF($U$3="第六场",IF(OR($H$35="",$H$35="请选择版本"),"",IF($H$35="打印版",IFERROR(VLOOKUP(216+(INT((ROW()-5)/9)*9+4+COLUMN()-5)*8-(8-$A30),结果导入!$DN:$DU,8,0),""),IF($H$35="导入版",IF($A30&amp;":"&amp;IFERROR(VLOOKUP(216+(INT((ROW()-5)/9)*9+4+COLUMN()-5)*8-(8-$A30),结果导入!$DN:$DU,8,0),"")=$A30&amp;":","",$A30&amp;":"&amp;VLOOKUP(216+(INT((ROW()-5)/9)*9+4+COLUMN()-5)*8-(8-$A30),结果导入!$DN:$DU,8,0))))),IF($U$3="第七场",IF(OR($H$35="",$H$35="请选择版本"),"",IF($H$35="打印版",IFERROR(VLOOKUP(216+(INT((ROW()-5)/9)*9+4+COLUMN()-5)*8-(8-$A30),结果导入!$EN:$EU,8,0),""),IF($H$35="导入版",IF($A30&amp;":"&amp;IFERROR(VLOOKUP(216+(INT((ROW()-5)/9)*9+4+COLUMN()-5)*8-(8-$A30),结果导入!$EN:$EU,8,0),"")=$A30&amp;":","",$A30&amp;":"&amp;VLOOKUP(216+(INT((ROW()-5)/9)*9+4+COLUMN()-5)*8-(8-$A30),结果导入!$EN:$EU,8,0))))),IF($U$3="第八场",IF(OR($H$35="",$H$35="请选择版本"),"",IF($H$35="打印版",IFERROR(VLOOKUP(216+(INT((ROW()-5)/9)*9+4+COLUMN()-5)*8-(8-$A30),结果导入!$FN:$FU,8,0),""),IF($H$35="导入版",IF($A30&amp;":"&amp;IFERROR(VLOOKUP(216+(INT((ROW()-5)/9)*9+4+COLUMN()-5)*8-(8-$A30),结果导入!$FN:$FU,8,0),"")=$A30&amp;":","",$A30&amp;":"&amp;VLOOKUP(216+(INT((ROW()-5)/9)*9+4+COLUMN()-5)*8-(8-$A30),结果导入!$FN:$FU,8,0))))),IF($U$3="第九场",IF(OR($H$35="",$H$35="请选择版本"),"",IF($H$35="打印版",IFERROR(VLOOKUP(216+(INT((ROW()-5)/9)*9+4+COLUMN()-5)*8-(8-$A30),结果导入!$GN:$GU,8,0),""),IF($H$35="导入版",IF($A30&amp;":"&amp;IFERROR(VLOOKUP(216+(INT((ROW()-5)/9)*9+4+COLUMN()-5)*8-(8-$A30),结果导入!$GN:$GU,8,0),"")=$A30&amp;":","",$A30&amp;":"&amp;VLOOKUP(216+(INT((ROW()-5)/9)*9+4+COLUMN()-5)*8-(8-$A30),结果导入!$GN:$GU,8,0)))))))))))))))</f>
        <v/>
      </c>
      <c r="J30" s="52" t="str">
        <f ca="1">IF($U$3="","",IF($U$3="第一场",IF(OR($H$35="",$H$35="请选择版本"),"",IF($H$35="打印版",IFERROR(VLOOKUP(216+(INT((ROW()-5)/9)*9+4+COLUMN()-5)*8-(8-$A30),选手操作!$Q:$R,2,0),""),IF($H$35="导入版",IF($A30&amp;":"&amp;IFERROR(VLOOKUP(216+(INT((ROW()-5)/9)*9+4+COLUMN()-5)*8-(8-$A30),选手操作!$Q:$R,2,0),"")=$A30&amp;":","",$A30&amp;":"&amp;VLOOKUP(216+(INT((ROW()-5)/9)*9+4+COLUMN()-5)*8-(8-$A30),选手操作!$Q:$R,2,0))))),IF($U$3="第二场",IF(OR($H$35="",$H$35="请选择版本"),"",IF($H$35="打印版",IFERROR(VLOOKUP(216+(INT((ROW()-5)/9)*9+4+COLUMN()-5)*8-(8-$A30),结果导入!$N:$U,8,0),""),IF($H$35="导入版",IF($A30&amp;":"&amp;IFERROR(VLOOKUP(216+(INT((ROW()-5)/9)*9+4+COLUMN()-5)*8-(8-$A30),结果导入!$N:$U,8,0),"")=$A30&amp;":","",$A30&amp;":"&amp;VLOOKUP(216+(INT((ROW()-5)/9)*9+4+COLUMN()-5)*8-(8-$A30),结果导入!$N:$U,8,0))))),IF($U$3="第三场",IF(OR($H$35="",$H$35="请选择版本"),"",IF($H$35="打印版",IFERROR(VLOOKUP(216+(INT((ROW()-5)/9)*9+4+COLUMN()-5)*8-(8-$A30),结果导入!$AN:$AU,8,0),""),IF($H$35="导入版",IF($A30&amp;":"&amp;IFERROR(VLOOKUP(216+(INT((ROW()-5)/9)*9+4+COLUMN()-5)*8-(8-$A30),结果导入!$AN:$AU,8,0),"")=$A30&amp;":","",$A30&amp;":"&amp;VLOOKUP(216+(INT((ROW()-5)/9)*9+4+COLUMN()-5)*8-(8-$A30),结果导入!$AN:$AU,8,0))))),IF($U$3="第四场",IF(OR($H$35="",$H$35="请选择版本"),"",IF($H$35="打印版",IFERROR(VLOOKUP(216+(INT((ROW()-5)/9)*9+4+COLUMN()-5)*8-(8-$A30),结果导入!$BN:$BU,8,0),""),IF($H$35="导入版",IF($A30&amp;":"&amp;IFERROR(VLOOKUP(216+(INT((ROW()-5)/9)*9+4+COLUMN()-5)*8-(8-$A30),结果导入!$BN:$BU,8,0),"")=$A30&amp;":","",$A30&amp;":"&amp;VLOOKUP(216+(INT((ROW()-5)/9)*9+4+COLUMN()-5)*8-(8-$A30),结果导入!$BN:$BU,8,0))))),IF($U$3="第五场",IF(OR($H$35="",$H$35="请选择版本"),"",IF($H$35="打印版",IFERROR(VLOOKUP(216+(INT((ROW()-5)/9)*9+4+COLUMN()-5)*8-(8-$A30),结果导入!$CN:$CU,8,0),""),IF($H$35="导入版",IF($A30&amp;":"&amp;IFERROR(VLOOKUP(216+(INT((ROW()-5)/9)*9+4+COLUMN()-5)*8-(8-$A30),结果导入!$CN:$CU,8,0),"")=$A30&amp;":","",$A30&amp;":"&amp;VLOOKUP(216+(INT((ROW()-5)/9)*9+4+COLUMN()-5)*8-(8-$A30),结果导入!$CN:$CU,8,0))))),IF($U$3="第六场",IF(OR($H$35="",$H$35="请选择版本"),"",IF($H$35="打印版",IFERROR(VLOOKUP(216+(INT((ROW()-5)/9)*9+4+COLUMN()-5)*8-(8-$A30),结果导入!$DN:$DU,8,0),""),IF($H$35="导入版",IF($A30&amp;":"&amp;IFERROR(VLOOKUP(216+(INT((ROW()-5)/9)*9+4+COLUMN()-5)*8-(8-$A30),结果导入!$DN:$DU,8,0),"")=$A30&amp;":","",$A30&amp;":"&amp;VLOOKUP(216+(INT((ROW()-5)/9)*9+4+COLUMN()-5)*8-(8-$A30),结果导入!$DN:$DU,8,0))))),IF($U$3="第七场",IF(OR($H$35="",$H$35="请选择版本"),"",IF($H$35="打印版",IFERROR(VLOOKUP(216+(INT((ROW()-5)/9)*9+4+COLUMN()-5)*8-(8-$A30),结果导入!$EN:$EU,8,0),""),IF($H$35="导入版",IF($A30&amp;":"&amp;IFERROR(VLOOKUP(216+(INT((ROW()-5)/9)*9+4+COLUMN()-5)*8-(8-$A30),结果导入!$EN:$EU,8,0),"")=$A30&amp;":","",$A30&amp;":"&amp;VLOOKUP(216+(INT((ROW()-5)/9)*9+4+COLUMN()-5)*8-(8-$A30),结果导入!$EN:$EU,8,0))))),IF($U$3="第八场",IF(OR($H$35="",$H$35="请选择版本"),"",IF($H$35="打印版",IFERROR(VLOOKUP(216+(INT((ROW()-5)/9)*9+4+COLUMN()-5)*8-(8-$A30),结果导入!$FN:$FU,8,0),""),IF($H$35="导入版",IF($A30&amp;":"&amp;IFERROR(VLOOKUP(216+(INT((ROW()-5)/9)*9+4+COLUMN()-5)*8-(8-$A30),结果导入!$FN:$FU,8,0),"")=$A30&amp;":","",$A30&amp;":"&amp;VLOOKUP(216+(INT((ROW()-5)/9)*9+4+COLUMN()-5)*8-(8-$A30),结果导入!$FN:$FU,8,0))))),IF($U$3="第九场",IF(OR($H$35="",$H$35="请选择版本"),"",IF($H$35="打印版",IFERROR(VLOOKUP(216+(INT((ROW()-5)/9)*9+4+COLUMN()-5)*8-(8-$A30),结果导入!$GN:$GU,8,0),""),IF($H$35="导入版",IF($A30&amp;":"&amp;IFERROR(VLOOKUP(216+(INT((ROW()-5)/9)*9+4+COLUMN()-5)*8-(8-$A30),结果导入!$GN:$GU,8,0),"")=$A30&amp;":","",$A30&amp;":"&amp;VLOOKUP(216+(INT((ROW()-5)/9)*9+4+COLUMN()-5)*8-(8-$A30),结果导入!$GN:$GU,8,0)))))))))))))))</f>
        <v/>
      </c>
      <c r="K30" s="50">
        <v>7</v>
      </c>
      <c r="L30" s="50">
        <f t="shared" ref="L30:V30" si="26">IF(A30="","",A30)</f>
        <v>7</v>
      </c>
      <c r="M30" s="51" t="str">
        <f ca="1" t="shared" si="26"/>
        <v/>
      </c>
      <c r="N30" s="52" t="str">
        <f ca="1" t="shared" si="26"/>
        <v/>
      </c>
      <c r="O30" s="52" t="str">
        <f ca="1" t="shared" si="26"/>
        <v/>
      </c>
      <c r="P30" s="52" t="str">
        <f ca="1" t="shared" si="26"/>
        <v/>
      </c>
      <c r="Q30" s="52" t="str">
        <f ca="1" t="shared" si="26"/>
        <v/>
      </c>
      <c r="R30" s="52" t="str">
        <f ca="1" t="shared" si="26"/>
        <v/>
      </c>
      <c r="S30" s="52" t="str">
        <f ca="1" t="shared" si="26"/>
        <v/>
      </c>
      <c r="T30" s="52" t="str">
        <f ca="1" t="shared" si="26"/>
        <v/>
      </c>
      <c r="U30" s="52" t="str">
        <f ca="1" t="shared" si="26"/>
        <v/>
      </c>
      <c r="V30" s="50">
        <f t="shared" si="26"/>
        <v>7</v>
      </c>
    </row>
    <row r="31" s="40" customFormat="1" ht="15.75" spans="1:22">
      <c r="A31" s="53">
        <v>8</v>
      </c>
      <c r="B31" s="54" t="str">
        <f ca="1">IF($U$3="","",IF($U$3="第一场",IF(OR($H$35="",$H$35="请选择版本"),"",IF($H$35="打印版",IFERROR(VLOOKUP(216+(INT((ROW()-5)/9)*9+4+COLUMN()-5)*8-(8-$A31),选手操作!$Q:$R,2,0),""),IF($H$35="导入版",IF($A31&amp;":"&amp;IFERROR(VLOOKUP(216+(INT((ROW()-5)/9)*9+4+COLUMN()-5)*8-(8-$A31),选手操作!$Q:$R,2,0),"")=$A31&amp;":","",$A31&amp;":"&amp;VLOOKUP(216+(INT((ROW()-5)/9)*9+4+COLUMN()-5)*8-(8-$A31),选手操作!$Q:$R,2,0))))),IF($U$3="第二场",IF(OR($H$35="",$H$35="请选择版本"),"",IF($H$35="打印版",IFERROR(VLOOKUP(216+(INT((ROW()-5)/9)*9+4+COLUMN()-5)*8-(8-$A31),结果导入!$N:$U,8,0),""),IF($H$35="导入版",IF($A31&amp;":"&amp;IFERROR(VLOOKUP(216+(INT((ROW()-5)/9)*9+4+COLUMN()-5)*8-(8-$A31),结果导入!$N:$U,8,0),"")=$A31&amp;":","",$A31&amp;":"&amp;VLOOKUP(216+(INT((ROW()-5)/9)*9+4+COLUMN()-5)*8-(8-$A31),结果导入!$N:$U,8,0))))),IF($U$3="第三场",IF(OR($H$35="",$H$35="请选择版本"),"",IF($H$35="打印版",IFERROR(VLOOKUP(216+(INT((ROW()-5)/9)*9+4+COLUMN()-5)*8-(8-$A31),结果导入!$AN:$AU,8,0),""),IF($H$35="导入版",IF($A31&amp;":"&amp;IFERROR(VLOOKUP(216+(INT((ROW()-5)/9)*9+4+COLUMN()-5)*8-(8-$A31),结果导入!$AN:$AU,8,0),"")=$A31&amp;":","",$A31&amp;":"&amp;VLOOKUP(216+(INT((ROW()-5)/9)*9+4+COLUMN()-5)*8-(8-$A31),结果导入!$AN:$AU,8,0))))),IF($U$3="第四场",IF(OR($H$35="",$H$35="请选择版本"),"",IF($H$35="打印版",IFERROR(VLOOKUP(216+(INT((ROW()-5)/9)*9+4+COLUMN()-5)*8-(8-$A31),结果导入!$BN:$BU,8,0),""),IF($H$35="导入版",IF($A31&amp;":"&amp;IFERROR(VLOOKUP(216+(INT((ROW()-5)/9)*9+4+COLUMN()-5)*8-(8-$A31),结果导入!$BN:$BU,8,0),"")=$A31&amp;":","",$A31&amp;":"&amp;VLOOKUP(216+(INT((ROW()-5)/9)*9+4+COLUMN()-5)*8-(8-$A31),结果导入!$BN:$BU,8,0))))),IF($U$3="第五场",IF(OR($H$35="",$H$35="请选择版本"),"",IF($H$35="打印版",IFERROR(VLOOKUP(216+(INT((ROW()-5)/9)*9+4+COLUMN()-5)*8-(8-$A31),结果导入!$CN:$CU,8,0),""),IF($H$35="导入版",IF($A31&amp;":"&amp;IFERROR(VLOOKUP(216+(INT((ROW()-5)/9)*9+4+COLUMN()-5)*8-(8-$A31),结果导入!$CN:$CU,8,0),"")=$A31&amp;":","",$A31&amp;":"&amp;VLOOKUP(216+(INT((ROW()-5)/9)*9+4+COLUMN()-5)*8-(8-$A31),结果导入!$CN:$CU,8,0))))),IF($U$3="第六场",IF(OR($H$35="",$H$35="请选择版本"),"",IF($H$35="打印版",IFERROR(VLOOKUP(216+(INT((ROW()-5)/9)*9+4+COLUMN()-5)*8-(8-$A31),结果导入!$DN:$DU,8,0),""),IF($H$35="导入版",IF($A31&amp;":"&amp;IFERROR(VLOOKUP(216+(INT((ROW()-5)/9)*9+4+COLUMN()-5)*8-(8-$A31),结果导入!$DN:$DU,8,0),"")=$A31&amp;":","",$A31&amp;":"&amp;VLOOKUP(216+(INT((ROW()-5)/9)*9+4+COLUMN()-5)*8-(8-$A31),结果导入!$DN:$DU,8,0))))),IF($U$3="第七场",IF(OR($H$35="",$H$35="请选择版本"),"",IF($H$35="打印版",IFERROR(VLOOKUP(216+(INT((ROW()-5)/9)*9+4+COLUMN()-5)*8-(8-$A31),结果导入!$EN:$EU,8,0),""),IF($H$35="导入版",IF($A31&amp;":"&amp;IFERROR(VLOOKUP(216+(INT((ROW()-5)/9)*9+4+COLUMN()-5)*8-(8-$A31),结果导入!$EN:$EU,8,0),"")=$A31&amp;":","",$A31&amp;":"&amp;VLOOKUP(216+(INT((ROW()-5)/9)*9+4+COLUMN()-5)*8-(8-$A31),结果导入!$EN:$EU,8,0))))),IF($U$3="第八场",IF(OR($H$35="",$H$35="请选择版本"),"",IF($H$35="打印版",IFERROR(VLOOKUP(216+(INT((ROW()-5)/9)*9+4+COLUMN()-5)*8-(8-$A31),结果导入!$FN:$FU,8,0),""),IF($H$35="导入版",IF($A31&amp;":"&amp;IFERROR(VLOOKUP(216+(INT((ROW()-5)/9)*9+4+COLUMN()-5)*8-(8-$A31),结果导入!$FN:$FU,8,0),"")=$A31&amp;":","",$A31&amp;":"&amp;VLOOKUP(216+(INT((ROW()-5)/9)*9+4+COLUMN()-5)*8-(8-$A31),结果导入!$FN:$FU,8,0))))),IF($U$3="第九场",IF(OR($H$35="",$H$35="请选择版本"),"",IF($H$35="打印版",IFERROR(VLOOKUP(216+(INT((ROW()-5)/9)*9+4+COLUMN()-5)*8-(8-$A31),结果导入!$GN:$GU,8,0),""),IF($H$35="导入版",IF($A31&amp;":"&amp;IFERROR(VLOOKUP(216+(INT((ROW()-5)/9)*9+4+COLUMN()-5)*8-(8-$A31),结果导入!$GN:$GU,8,0),"")=$A31&amp;":","",$A31&amp;":"&amp;VLOOKUP(216+(INT((ROW()-5)/9)*9+4+COLUMN()-5)*8-(8-$A31),结果导入!$GN:$GU,8,0)))))))))))))))</f>
        <v/>
      </c>
      <c r="C31" s="55" t="str">
        <f ca="1">IF($U$3="","",IF($U$3="第一场",IF(OR($H$35="",$H$35="请选择版本"),"",IF($H$35="打印版",IFERROR(VLOOKUP(216+(INT((ROW()-5)/9)*9+4+COLUMN()-5)*8-(8-$A31),选手操作!$Q:$R,2,0),""),IF($H$35="导入版",IF($A31&amp;":"&amp;IFERROR(VLOOKUP(216+(INT((ROW()-5)/9)*9+4+COLUMN()-5)*8-(8-$A31),选手操作!$Q:$R,2,0),"")=$A31&amp;":","",$A31&amp;":"&amp;VLOOKUP(216+(INT((ROW()-5)/9)*9+4+COLUMN()-5)*8-(8-$A31),选手操作!$Q:$R,2,0))))),IF($U$3="第二场",IF(OR($H$35="",$H$35="请选择版本"),"",IF($H$35="打印版",IFERROR(VLOOKUP(216+(INT((ROW()-5)/9)*9+4+COLUMN()-5)*8-(8-$A31),结果导入!$N:$U,8,0),""),IF($H$35="导入版",IF($A31&amp;":"&amp;IFERROR(VLOOKUP(216+(INT((ROW()-5)/9)*9+4+COLUMN()-5)*8-(8-$A31),结果导入!$N:$U,8,0),"")=$A31&amp;":","",$A31&amp;":"&amp;VLOOKUP(216+(INT((ROW()-5)/9)*9+4+COLUMN()-5)*8-(8-$A31),结果导入!$N:$U,8,0))))),IF($U$3="第三场",IF(OR($H$35="",$H$35="请选择版本"),"",IF($H$35="打印版",IFERROR(VLOOKUP(216+(INT((ROW()-5)/9)*9+4+COLUMN()-5)*8-(8-$A31),结果导入!$AN:$AU,8,0),""),IF($H$35="导入版",IF($A31&amp;":"&amp;IFERROR(VLOOKUP(216+(INT((ROW()-5)/9)*9+4+COLUMN()-5)*8-(8-$A31),结果导入!$AN:$AU,8,0),"")=$A31&amp;":","",$A31&amp;":"&amp;VLOOKUP(216+(INT((ROW()-5)/9)*9+4+COLUMN()-5)*8-(8-$A31),结果导入!$AN:$AU,8,0))))),IF($U$3="第四场",IF(OR($H$35="",$H$35="请选择版本"),"",IF($H$35="打印版",IFERROR(VLOOKUP(216+(INT((ROW()-5)/9)*9+4+COLUMN()-5)*8-(8-$A31),结果导入!$BN:$BU,8,0),""),IF($H$35="导入版",IF($A31&amp;":"&amp;IFERROR(VLOOKUP(216+(INT((ROW()-5)/9)*9+4+COLUMN()-5)*8-(8-$A31),结果导入!$BN:$BU,8,0),"")=$A31&amp;":","",$A31&amp;":"&amp;VLOOKUP(216+(INT((ROW()-5)/9)*9+4+COLUMN()-5)*8-(8-$A31),结果导入!$BN:$BU,8,0))))),IF($U$3="第五场",IF(OR($H$35="",$H$35="请选择版本"),"",IF($H$35="打印版",IFERROR(VLOOKUP(216+(INT((ROW()-5)/9)*9+4+COLUMN()-5)*8-(8-$A31),结果导入!$CN:$CU,8,0),""),IF($H$35="导入版",IF($A31&amp;":"&amp;IFERROR(VLOOKUP(216+(INT((ROW()-5)/9)*9+4+COLUMN()-5)*8-(8-$A31),结果导入!$CN:$CU,8,0),"")=$A31&amp;":","",$A31&amp;":"&amp;VLOOKUP(216+(INT((ROW()-5)/9)*9+4+COLUMN()-5)*8-(8-$A31),结果导入!$CN:$CU,8,0))))),IF($U$3="第六场",IF(OR($H$35="",$H$35="请选择版本"),"",IF($H$35="打印版",IFERROR(VLOOKUP(216+(INT((ROW()-5)/9)*9+4+COLUMN()-5)*8-(8-$A31),结果导入!$DN:$DU,8,0),""),IF($H$35="导入版",IF($A31&amp;":"&amp;IFERROR(VLOOKUP(216+(INT((ROW()-5)/9)*9+4+COLUMN()-5)*8-(8-$A31),结果导入!$DN:$DU,8,0),"")=$A31&amp;":","",$A31&amp;":"&amp;VLOOKUP(216+(INT((ROW()-5)/9)*9+4+COLUMN()-5)*8-(8-$A31),结果导入!$DN:$DU,8,0))))),IF($U$3="第七场",IF(OR($H$35="",$H$35="请选择版本"),"",IF($H$35="打印版",IFERROR(VLOOKUP(216+(INT((ROW()-5)/9)*9+4+COLUMN()-5)*8-(8-$A31),结果导入!$EN:$EU,8,0),""),IF($H$35="导入版",IF($A31&amp;":"&amp;IFERROR(VLOOKUP(216+(INT((ROW()-5)/9)*9+4+COLUMN()-5)*8-(8-$A31),结果导入!$EN:$EU,8,0),"")=$A31&amp;":","",$A31&amp;":"&amp;VLOOKUP(216+(INT((ROW()-5)/9)*9+4+COLUMN()-5)*8-(8-$A31),结果导入!$EN:$EU,8,0))))),IF($U$3="第八场",IF(OR($H$35="",$H$35="请选择版本"),"",IF($H$35="打印版",IFERROR(VLOOKUP(216+(INT((ROW()-5)/9)*9+4+COLUMN()-5)*8-(8-$A31),结果导入!$FN:$FU,8,0),""),IF($H$35="导入版",IF($A31&amp;":"&amp;IFERROR(VLOOKUP(216+(INT((ROW()-5)/9)*9+4+COLUMN()-5)*8-(8-$A31),结果导入!$FN:$FU,8,0),"")=$A31&amp;":","",$A31&amp;":"&amp;VLOOKUP(216+(INT((ROW()-5)/9)*9+4+COLUMN()-5)*8-(8-$A31),结果导入!$FN:$FU,8,0))))),IF($U$3="第九场",IF(OR($H$35="",$H$35="请选择版本"),"",IF($H$35="打印版",IFERROR(VLOOKUP(216+(INT((ROW()-5)/9)*9+4+COLUMN()-5)*8-(8-$A31),结果导入!$GN:$GU,8,0),""),IF($H$35="导入版",IF($A31&amp;":"&amp;IFERROR(VLOOKUP(216+(INT((ROW()-5)/9)*9+4+COLUMN()-5)*8-(8-$A31),结果导入!$GN:$GU,8,0),"")=$A31&amp;":","",$A31&amp;":"&amp;VLOOKUP(216+(INT((ROW()-5)/9)*9+4+COLUMN()-5)*8-(8-$A31),结果导入!$GN:$GU,8,0)))))))))))))))</f>
        <v/>
      </c>
      <c r="D31" s="55" t="str">
        <f ca="1">IF($U$3="","",IF($U$3="第一场",IF(OR($H$35="",$H$35="请选择版本"),"",IF($H$35="打印版",IFERROR(VLOOKUP(216+(INT((ROW()-5)/9)*9+4+COLUMN()-5)*8-(8-$A31),选手操作!$Q:$R,2,0),""),IF($H$35="导入版",IF($A31&amp;":"&amp;IFERROR(VLOOKUP(216+(INT((ROW()-5)/9)*9+4+COLUMN()-5)*8-(8-$A31),选手操作!$Q:$R,2,0),"")=$A31&amp;":","",$A31&amp;":"&amp;VLOOKUP(216+(INT((ROW()-5)/9)*9+4+COLUMN()-5)*8-(8-$A31),选手操作!$Q:$R,2,0))))),IF($U$3="第二场",IF(OR($H$35="",$H$35="请选择版本"),"",IF($H$35="打印版",IFERROR(VLOOKUP(216+(INT((ROW()-5)/9)*9+4+COLUMN()-5)*8-(8-$A31),结果导入!$N:$U,8,0),""),IF($H$35="导入版",IF($A31&amp;":"&amp;IFERROR(VLOOKUP(216+(INT((ROW()-5)/9)*9+4+COLUMN()-5)*8-(8-$A31),结果导入!$N:$U,8,0),"")=$A31&amp;":","",$A31&amp;":"&amp;VLOOKUP(216+(INT((ROW()-5)/9)*9+4+COLUMN()-5)*8-(8-$A31),结果导入!$N:$U,8,0))))),IF($U$3="第三场",IF(OR($H$35="",$H$35="请选择版本"),"",IF($H$35="打印版",IFERROR(VLOOKUP(216+(INT((ROW()-5)/9)*9+4+COLUMN()-5)*8-(8-$A31),结果导入!$AN:$AU,8,0),""),IF($H$35="导入版",IF($A31&amp;":"&amp;IFERROR(VLOOKUP(216+(INT((ROW()-5)/9)*9+4+COLUMN()-5)*8-(8-$A31),结果导入!$AN:$AU,8,0),"")=$A31&amp;":","",$A31&amp;":"&amp;VLOOKUP(216+(INT((ROW()-5)/9)*9+4+COLUMN()-5)*8-(8-$A31),结果导入!$AN:$AU,8,0))))),IF($U$3="第四场",IF(OR($H$35="",$H$35="请选择版本"),"",IF($H$35="打印版",IFERROR(VLOOKUP(216+(INT((ROW()-5)/9)*9+4+COLUMN()-5)*8-(8-$A31),结果导入!$BN:$BU,8,0),""),IF($H$35="导入版",IF($A31&amp;":"&amp;IFERROR(VLOOKUP(216+(INT((ROW()-5)/9)*9+4+COLUMN()-5)*8-(8-$A31),结果导入!$BN:$BU,8,0),"")=$A31&amp;":","",$A31&amp;":"&amp;VLOOKUP(216+(INT((ROW()-5)/9)*9+4+COLUMN()-5)*8-(8-$A31),结果导入!$BN:$BU,8,0))))),IF($U$3="第五场",IF(OR($H$35="",$H$35="请选择版本"),"",IF($H$35="打印版",IFERROR(VLOOKUP(216+(INT((ROW()-5)/9)*9+4+COLUMN()-5)*8-(8-$A31),结果导入!$CN:$CU,8,0),""),IF($H$35="导入版",IF($A31&amp;":"&amp;IFERROR(VLOOKUP(216+(INT((ROW()-5)/9)*9+4+COLUMN()-5)*8-(8-$A31),结果导入!$CN:$CU,8,0),"")=$A31&amp;":","",$A31&amp;":"&amp;VLOOKUP(216+(INT((ROW()-5)/9)*9+4+COLUMN()-5)*8-(8-$A31),结果导入!$CN:$CU,8,0))))),IF($U$3="第六场",IF(OR($H$35="",$H$35="请选择版本"),"",IF($H$35="打印版",IFERROR(VLOOKUP(216+(INT((ROW()-5)/9)*9+4+COLUMN()-5)*8-(8-$A31),结果导入!$DN:$DU,8,0),""),IF($H$35="导入版",IF($A31&amp;":"&amp;IFERROR(VLOOKUP(216+(INT((ROW()-5)/9)*9+4+COLUMN()-5)*8-(8-$A31),结果导入!$DN:$DU,8,0),"")=$A31&amp;":","",$A31&amp;":"&amp;VLOOKUP(216+(INT((ROW()-5)/9)*9+4+COLUMN()-5)*8-(8-$A31),结果导入!$DN:$DU,8,0))))),IF($U$3="第七场",IF(OR($H$35="",$H$35="请选择版本"),"",IF($H$35="打印版",IFERROR(VLOOKUP(216+(INT((ROW()-5)/9)*9+4+COLUMN()-5)*8-(8-$A31),结果导入!$EN:$EU,8,0),""),IF($H$35="导入版",IF($A31&amp;":"&amp;IFERROR(VLOOKUP(216+(INT((ROW()-5)/9)*9+4+COLUMN()-5)*8-(8-$A31),结果导入!$EN:$EU,8,0),"")=$A31&amp;":","",$A31&amp;":"&amp;VLOOKUP(216+(INT((ROW()-5)/9)*9+4+COLUMN()-5)*8-(8-$A31),结果导入!$EN:$EU,8,0))))),IF($U$3="第八场",IF(OR($H$35="",$H$35="请选择版本"),"",IF($H$35="打印版",IFERROR(VLOOKUP(216+(INT((ROW()-5)/9)*9+4+COLUMN()-5)*8-(8-$A31),结果导入!$FN:$FU,8,0),""),IF($H$35="导入版",IF($A31&amp;":"&amp;IFERROR(VLOOKUP(216+(INT((ROW()-5)/9)*9+4+COLUMN()-5)*8-(8-$A31),结果导入!$FN:$FU,8,0),"")=$A31&amp;":","",$A31&amp;":"&amp;VLOOKUP(216+(INT((ROW()-5)/9)*9+4+COLUMN()-5)*8-(8-$A31),结果导入!$FN:$FU,8,0))))),IF($U$3="第九场",IF(OR($H$35="",$H$35="请选择版本"),"",IF($H$35="打印版",IFERROR(VLOOKUP(216+(INT((ROW()-5)/9)*9+4+COLUMN()-5)*8-(8-$A31),结果导入!$GN:$GU,8,0),""),IF($H$35="导入版",IF($A31&amp;":"&amp;IFERROR(VLOOKUP(216+(INT((ROW()-5)/9)*9+4+COLUMN()-5)*8-(8-$A31),结果导入!$GN:$GU,8,0),"")=$A31&amp;":","",$A31&amp;":"&amp;VLOOKUP(216+(INT((ROW()-5)/9)*9+4+COLUMN()-5)*8-(8-$A31),结果导入!$GN:$GU,8,0)))))))))))))))</f>
        <v/>
      </c>
      <c r="E31" s="55" t="str">
        <f ca="1">IF($U$3="","",IF($U$3="第一场",IF(OR($H$35="",$H$35="请选择版本"),"",IF($H$35="打印版",IFERROR(VLOOKUP(216+(INT((ROW()-5)/9)*9+4+COLUMN()-5)*8-(8-$A31),选手操作!$Q:$R,2,0),""),IF($H$35="导入版",IF($A31&amp;":"&amp;IFERROR(VLOOKUP(216+(INT((ROW()-5)/9)*9+4+COLUMN()-5)*8-(8-$A31),选手操作!$Q:$R,2,0),"")=$A31&amp;":","",$A31&amp;":"&amp;VLOOKUP(216+(INT((ROW()-5)/9)*9+4+COLUMN()-5)*8-(8-$A31),选手操作!$Q:$R,2,0))))),IF($U$3="第二场",IF(OR($H$35="",$H$35="请选择版本"),"",IF($H$35="打印版",IFERROR(VLOOKUP(216+(INT((ROW()-5)/9)*9+4+COLUMN()-5)*8-(8-$A31),结果导入!$N:$U,8,0),""),IF($H$35="导入版",IF($A31&amp;":"&amp;IFERROR(VLOOKUP(216+(INT((ROW()-5)/9)*9+4+COLUMN()-5)*8-(8-$A31),结果导入!$N:$U,8,0),"")=$A31&amp;":","",$A31&amp;":"&amp;VLOOKUP(216+(INT((ROW()-5)/9)*9+4+COLUMN()-5)*8-(8-$A31),结果导入!$N:$U,8,0))))),IF($U$3="第三场",IF(OR($H$35="",$H$35="请选择版本"),"",IF($H$35="打印版",IFERROR(VLOOKUP(216+(INT((ROW()-5)/9)*9+4+COLUMN()-5)*8-(8-$A31),结果导入!$AN:$AU,8,0),""),IF($H$35="导入版",IF($A31&amp;":"&amp;IFERROR(VLOOKUP(216+(INT((ROW()-5)/9)*9+4+COLUMN()-5)*8-(8-$A31),结果导入!$AN:$AU,8,0),"")=$A31&amp;":","",$A31&amp;":"&amp;VLOOKUP(216+(INT((ROW()-5)/9)*9+4+COLUMN()-5)*8-(8-$A31),结果导入!$AN:$AU,8,0))))),IF($U$3="第四场",IF(OR($H$35="",$H$35="请选择版本"),"",IF($H$35="打印版",IFERROR(VLOOKUP(216+(INT((ROW()-5)/9)*9+4+COLUMN()-5)*8-(8-$A31),结果导入!$BN:$BU,8,0),""),IF($H$35="导入版",IF($A31&amp;":"&amp;IFERROR(VLOOKUP(216+(INT((ROW()-5)/9)*9+4+COLUMN()-5)*8-(8-$A31),结果导入!$BN:$BU,8,0),"")=$A31&amp;":","",$A31&amp;":"&amp;VLOOKUP(216+(INT((ROW()-5)/9)*9+4+COLUMN()-5)*8-(8-$A31),结果导入!$BN:$BU,8,0))))),IF($U$3="第五场",IF(OR($H$35="",$H$35="请选择版本"),"",IF($H$35="打印版",IFERROR(VLOOKUP(216+(INT((ROW()-5)/9)*9+4+COLUMN()-5)*8-(8-$A31),结果导入!$CN:$CU,8,0),""),IF($H$35="导入版",IF($A31&amp;":"&amp;IFERROR(VLOOKUP(216+(INT((ROW()-5)/9)*9+4+COLUMN()-5)*8-(8-$A31),结果导入!$CN:$CU,8,0),"")=$A31&amp;":","",$A31&amp;":"&amp;VLOOKUP(216+(INT((ROW()-5)/9)*9+4+COLUMN()-5)*8-(8-$A31),结果导入!$CN:$CU,8,0))))),IF($U$3="第六场",IF(OR($H$35="",$H$35="请选择版本"),"",IF($H$35="打印版",IFERROR(VLOOKUP(216+(INT((ROW()-5)/9)*9+4+COLUMN()-5)*8-(8-$A31),结果导入!$DN:$DU,8,0),""),IF($H$35="导入版",IF($A31&amp;":"&amp;IFERROR(VLOOKUP(216+(INT((ROW()-5)/9)*9+4+COLUMN()-5)*8-(8-$A31),结果导入!$DN:$DU,8,0),"")=$A31&amp;":","",$A31&amp;":"&amp;VLOOKUP(216+(INT((ROW()-5)/9)*9+4+COLUMN()-5)*8-(8-$A31),结果导入!$DN:$DU,8,0))))),IF($U$3="第七场",IF(OR($H$35="",$H$35="请选择版本"),"",IF($H$35="打印版",IFERROR(VLOOKUP(216+(INT((ROW()-5)/9)*9+4+COLUMN()-5)*8-(8-$A31),结果导入!$EN:$EU,8,0),""),IF($H$35="导入版",IF($A31&amp;":"&amp;IFERROR(VLOOKUP(216+(INT((ROW()-5)/9)*9+4+COLUMN()-5)*8-(8-$A31),结果导入!$EN:$EU,8,0),"")=$A31&amp;":","",$A31&amp;":"&amp;VLOOKUP(216+(INT((ROW()-5)/9)*9+4+COLUMN()-5)*8-(8-$A31),结果导入!$EN:$EU,8,0))))),IF($U$3="第八场",IF(OR($H$35="",$H$35="请选择版本"),"",IF($H$35="打印版",IFERROR(VLOOKUP(216+(INT((ROW()-5)/9)*9+4+COLUMN()-5)*8-(8-$A31),结果导入!$FN:$FU,8,0),""),IF($H$35="导入版",IF($A31&amp;":"&amp;IFERROR(VLOOKUP(216+(INT((ROW()-5)/9)*9+4+COLUMN()-5)*8-(8-$A31),结果导入!$FN:$FU,8,0),"")=$A31&amp;":","",$A31&amp;":"&amp;VLOOKUP(216+(INT((ROW()-5)/9)*9+4+COLUMN()-5)*8-(8-$A31),结果导入!$FN:$FU,8,0))))),IF($U$3="第九场",IF(OR($H$35="",$H$35="请选择版本"),"",IF($H$35="打印版",IFERROR(VLOOKUP(216+(INT((ROW()-5)/9)*9+4+COLUMN()-5)*8-(8-$A31),结果导入!$GN:$GU,8,0),""),IF($H$35="导入版",IF($A31&amp;":"&amp;IFERROR(VLOOKUP(216+(INT((ROW()-5)/9)*9+4+COLUMN()-5)*8-(8-$A31),结果导入!$GN:$GU,8,0),"")=$A31&amp;":","",$A31&amp;":"&amp;VLOOKUP(216+(INT((ROW()-5)/9)*9+4+COLUMN()-5)*8-(8-$A31),结果导入!$GN:$GU,8,0)))))))))))))))</f>
        <v/>
      </c>
      <c r="F31" s="55" t="str">
        <f ca="1">IF($U$3="","",IF($U$3="第一场",IF(OR($H$35="",$H$35="请选择版本"),"",IF($H$35="打印版",IFERROR(VLOOKUP(216+(INT((ROW()-5)/9)*9+4+COLUMN()-5)*8-(8-$A31),选手操作!$Q:$R,2,0),""),IF($H$35="导入版",IF($A31&amp;":"&amp;IFERROR(VLOOKUP(216+(INT((ROW()-5)/9)*9+4+COLUMN()-5)*8-(8-$A31),选手操作!$Q:$R,2,0),"")=$A31&amp;":","",$A31&amp;":"&amp;VLOOKUP(216+(INT((ROW()-5)/9)*9+4+COLUMN()-5)*8-(8-$A31),选手操作!$Q:$R,2,0))))),IF($U$3="第二场",IF(OR($H$35="",$H$35="请选择版本"),"",IF($H$35="打印版",IFERROR(VLOOKUP(216+(INT((ROW()-5)/9)*9+4+COLUMN()-5)*8-(8-$A31),结果导入!$N:$U,8,0),""),IF($H$35="导入版",IF($A31&amp;":"&amp;IFERROR(VLOOKUP(216+(INT((ROW()-5)/9)*9+4+COLUMN()-5)*8-(8-$A31),结果导入!$N:$U,8,0),"")=$A31&amp;":","",$A31&amp;":"&amp;VLOOKUP(216+(INT((ROW()-5)/9)*9+4+COLUMN()-5)*8-(8-$A31),结果导入!$N:$U,8,0))))),IF($U$3="第三场",IF(OR($H$35="",$H$35="请选择版本"),"",IF($H$35="打印版",IFERROR(VLOOKUP(216+(INT((ROW()-5)/9)*9+4+COLUMN()-5)*8-(8-$A31),结果导入!$AN:$AU,8,0),""),IF($H$35="导入版",IF($A31&amp;":"&amp;IFERROR(VLOOKUP(216+(INT((ROW()-5)/9)*9+4+COLUMN()-5)*8-(8-$A31),结果导入!$AN:$AU,8,0),"")=$A31&amp;":","",$A31&amp;":"&amp;VLOOKUP(216+(INT((ROW()-5)/9)*9+4+COLUMN()-5)*8-(8-$A31),结果导入!$AN:$AU,8,0))))),IF($U$3="第四场",IF(OR($H$35="",$H$35="请选择版本"),"",IF($H$35="打印版",IFERROR(VLOOKUP(216+(INT((ROW()-5)/9)*9+4+COLUMN()-5)*8-(8-$A31),结果导入!$BN:$BU,8,0),""),IF($H$35="导入版",IF($A31&amp;":"&amp;IFERROR(VLOOKUP(216+(INT((ROW()-5)/9)*9+4+COLUMN()-5)*8-(8-$A31),结果导入!$BN:$BU,8,0),"")=$A31&amp;":","",$A31&amp;":"&amp;VLOOKUP(216+(INT((ROW()-5)/9)*9+4+COLUMN()-5)*8-(8-$A31),结果导入!$BN:$BU,8,0))))),IF($U$3="第五场",IF(OR($H$35="",$H$35="请选择版本"),"",IF($H$35="打印版",IFERROR(VLOOKUP(216+(INT((ROW()-5)/9)*9+4+COLUMN()-5)*8-(8-$A31),结果导入!$CN:$CU,8,0),""),IF($H$35="导入版",IF($A31&amp;":"&amp;IFERROR(VLOOKUP(216+(INT((ROW()-5)/9)*9+4+COLUMN()-5)*8-(8-$A31),结果导入!$CN:$CU,8,0),"")=$A31&amp;":","",$A31&amp;":"&amp;VLOOKUP(216+(INT((ROW()-5)/9)*9+4+COLUMN()-5)*8-(8-$A31),结果导入!$CN:$CU,8,0))))),IF($U$3="第六场",IF(OR($H$35="",$H$35="请选择版本"),"",IF($H$35="打印版",IFERROR(VLOOKUP(216+(INT((ROW()-5)/9)*9+4+COLUMN()-5)*8-(8-$A31),结果导入!$DN:$DU,8,0),""),IF($H$35="导入版",IF($A31&amp;":"&amp;IFERROR(VLOOKUP(216+(INT((ROW()-5)/9)*9+4+COLUMN()-5)*8-(8-$A31),结果导入!$DN:$DU,8,0),"")=$A31&amp;":","",$A31&amp;":"&amp;VLOOKUP(216+(INT((ROW()-5)/9)*9+4+COLUMN()-5)*8-(8-$A31),结果导入!$DN:$DU,8,0))))),IF($U$3="第七场",IF(OR($H$35="",$H$35="请选择版本"),"",IF($H$35="打印版",IFERROR(VLOOKUP(216+(INT((ROW()-5)/9)*9+4+COLUMN()-5)*8-(8-$A31),结果导入!$EN:$EU,8,0),""),IF($H$35="导入版",IF($A31&amp;":"&amp;IFERROR(VLOOKUP(216+(INT((ROW()-5)/9)*9+4+COLUMN()-5)*8-(8-$A31),结果导入!$EN:$EU,8,0),"")=$A31&amp;":","",$A31&amp;":"&amp;VLOOKUP(216+(INT((ROW()-5)/9)*9+4+COLUMN()-5)*8-(8-$A31),结果导入!$EN:$EU,8,0))))),IF($U$3="第八场",IF(OR($H$35="",$H$35="请选择版本"),"",IF($H$35="打印版",IFERROR(VLOOKUP(216+(INT((ROW()-5)/9)*9+4+COLUMN()-5)*8-(8-$A31),结果导入!$FN:$FU,8,0),""),IF($H$35="导入版",IF($A31&amp;":"&amp;IFERROR(VLOOKUP(216+(INT((ROW()-5)/9)*9+4+COLUMN()-5)*8-(8-$A31),结果导入!$FN:$FU,8,0),"")=$A31&amp;":","",$A31&amp;":"&amp;VLOOKUP(216+(INT((ROW()-5)/9)*9+4+COLUMN()-5)*8-(8-$A31),结果导入!$FN:$FU,8,0))))),IF($U$3="第九场",IF(OR($H$35="",$H$35="请选择版本"),"",IF($H$35="打印版",IFERROR(VLOOKUP(216+(INT((ROW()-5)/9)*9+4+COLUMN()-5)*8-(8-$A31),结果导入!$GN:$GU,8,0),""),IF($H$35="导入版",IF($A31&amp;":"&amp;IFERROR(VLOOKUP(216+(INT((ROW()-5)/9)*9+4+COLUMN()-5)*8-(8-$A31),结果导入!$GN:$GU,8,0),"")=$A31&amp;":","",$A31&amp;":"&amp;VLOOKUP(216+(INT((ROW()-5)/9)*9+4+COLUMN()-5)*8-(8-$A31),结果导入!$GN:$GU,8,0)))))))))))))))</f>
        <v/>
      </c>
      <c r="G31" s="55" t="str">
        <f ca="1">IF($U$3="","",IF($U$3="第一场",IF(OR($H$35="",$H$35="请选择版本"),"",IF($H$35="打印版",IFERROR(VLOOKUP(216+(INT((ROW()-5)/9)*9+4+COLUMN()-5)*8-(8-$A31),选手操作!$Q:$R,2,0),""),IF($H$35="导入版",IF($A31&amp;":"&amp;IFERROR(VLOOKUP(216+(INT((ROW()-5)/9)*9+4+COLUMN()-5)*8-(8-$A31),选手操作!$Q:$R,2,0),"")=$A31&amp;":","",$A31&amp;":"&amp;VLOOKUP(216+(INT((ROW()-5)/9)*9+4+COLUMN()-5)*8-(8-$A31),选手操作!$Q:$R,2,0))))),IF($U$3="第二场",IF(OR($H$35="",$H$35="请选择版本"),"",IF($H$35="打印版",IFERROR(VLOOKUP(216+(INT((ROW()-5)/9)*9+4+COLUMN()-5)*8-(8-$A31),结果导入!$N:$U,8,0),""),IF($H$35="导入版",IF($A31&amp;":"&amp;IFERROR(VLOOKUP(216+(INT((ROW()-5)/9)*9+4+COLUMN()-5)*8-(8-$A31),结果导入!$N:$U,8,0),"")=$A31&amp;":","",$A31&amp;":"&amp;VLOOKUP(216+(INT((ROW()-5)/9)*9+4+COLUMN()-5)*8-(8-$A31),结果导入!$N:$U,8,0))))),IF($U$3="第三场",IF(OR($H$35="",$H$35="请选择版本"),"",IF($H$35="打印版",IFERROR(VLOOKUP(216+(INT((ROW()-5)/9)*9+4+COLUMN()-5)*8-(8-$A31),结果导入!$AN:$AU,8,0),""),IF($H$35="导入版",IF($A31&amp;":"&amp;IFERROR(VLOOKUP(216+(INT((ROW()-5)/9)*9+4+COLUMN()-5)*8-(8-$A31),结果导入!$AN:$AU,8,0),"")=$A31&amp;":","",$A31&amp;":"&amp;VLOOKUP(216+(INT((ROW()-5)/9)*9+4+COLUMN()-5)*8-(8-$A31),结果导入!$AN:$AU,8,0))))),IF($U$3="第四场",IF(OR($H$35="",$H$35="请选择版本"),"",IF($H$35="打印版",IFERROR(VLOOKUP(216+(INT((ROW()-5)/9)*9+4+COLUMN()-5)*8-(8-$A31),结果导入!$BN:$BU,8,0),""),IF($H$35="导入版",IF($A31&amp;":"&amp;IFERROR(VLOOKUP(216+(INT((ROW()-5)/9)*9+4+COLUMN()-5)*8-(8-$A31),结果导入!$BN:$BU,8,0),"")=$A31&amp;":","",$A31&amp;":"&amp;VLOOKUP(216+(INT((ROW()-5)/9)*9+4+COLUMN()-5)*8-(8-$A31),结果导入!$BN:$BU,8,0))))),IF($U$3="第五场",IF(OR($H$35="",$H$35="请选择版本"),"",IF($H$35="打印版",IFERROR(VLOOKUP(216+(INT((ROW()-5)/9)*9+4+COLUMN()-5)*8-(8-$A31),结果导入!$CN:$CU,8,0),""),IF($H$35="导入版",IF($A31&amp;":"&amp;IFERROR(VLOOKUP(216+(INT((ROW()-5)/9)*9+4+COLUMN()-5)*8-(8-$A31),结果导入!$CN:$CU,8,0),"")=$A31&amp;":","",$A31&amp;":"&amp;VLOOKUP(216+(INT((ROW()-5)/9)*9+4+COLUMN()-5)*8-(8-$A31),结果导入!$CN:$CU,8,0))))),IF($U$3="第六场",IF(OR($H$35="",$H$35="请选择版本"),"",IF($H$35="打印版",IFERROR(VLOOKUP(216+(INT((ROW()-5)/9)*9+4+COLUMN()-5)*8-(8-$A31),结果导入!$DN:$DU,8,0),""),IF($H$35="导入版",IF($A31&amp;":"&amp;IFERROR(VLOOKUP(216+(INT((ROW()-5)/9)*9+4+COLUMN()-5)*8-(8-$A31),结果导入!$DN:$DU,8,0),"")=$A31&amp;":","",$A31&amp;":"&amp;VLOOKUP(216+(INT((ROW()-5)/9)*9+4+COLUMN()-5)*8-(8-$A31),结果导入!$DN:$DU,8,0))))),IF($U$3="第七场",IF(OR($H$35="",$H$35="请选择版本"),"",IF($H$35="打印版",IFERROR(VLOOKUP(216+(INT((ROW()-5)/9)*9+4+COLUMN()-5)*8-(8-$A31),结果导入!$EN:$EU,8,0),""),IF($H$35="导入版",IF($A31&amp;":"&amp;IFERROR(VLOOKUP(216+(INT((ROW()-5)/9)*9+4+COLUMN()-5)*8-(8-$A31),结果导入!$EN:$EU,8,0),"")=$A31&amp;":","",$A31&amp;":"&amp;VLOOKUP(216+(INT((ROW()-5)/9)*9+4+COLUMN()-5)*8-(8-$A31),结果导入!$EN:$EU,8,0))))),IF($U$3="第八场",IF(OR($H$35="",$H$35="请选择版本"),"",IF($H$35="打印版",IFERROR(VLOOKUP(216+(INT((ROW()-5)/9)*9+4+COLUMN()-5)*8-(8-$A31),结果导入!$FN:$FU,8,0),""),IF($H$35="导入版",IF($A31&amp;":"&amp;IFERROR(VLOOKUP(216+(INT((ROW()-5)/9)*9+4+COLUMN()-5)*8-(8-$A31),结果导入!$FN:$FU,8,0),"")=$A31&amp;":","",$A31&amp;":"&amp;VLOOKUP(216+(INT((ROW()-5)/9)*9+4+COLUMN()-5)*8-(8-$A31),结果导入!$FN:$FU,8,0))))),IF($U$3="第九场",IF(OR($H$35="",$H$35="请选择版本"),"",IF($H$35="打印版",IFERROR(VLOOKUP(216+(INT((ROW()-5)/9)*9+4+COLUMN()-5)*8-(8-$A31),结果导入!$GN:$GU,8,0),""),IF($H$35="导入版",IF($A31&amp;":"&amp;IFERROR(VLOOKUP(216+(INT((ROW()-5)/9)*9+4+COLUMN()-5)*8-(8-$A31),结果导入!$GN:$GU,8,0),"")=$A31&amp;":","",$A31&amp;":"&amp;VLOOKUP(216+(INT((ROW()-5)/9)*9+4+COLUMN()-5)*8-(8-$A31),结果导入!$GN:$GU,8,0)))))))))))))))</f>
        <v/>
      </c>
      <c r="H31" s="55" t="str">
        <f ca="1">IF($U$3="","",IF($U$3="第一场",IF(OR($H$35="",$H$35="请选择版本"),"",IF($H$35="打印版",IFERROR(VLOOKUP(216+(INT((ROW()-5)/9)*9+4+COLUMN()-5)*8-(8-$A31),选手操作!$Q:$R,2,0),""),IF($H$35="导入版",IF($A31&amp;":"&amp;IFERROR(VLOOKUP(216+(INT((ROW()-5)/9)*9+4+COLUMN()-5)*8-(8-$A31),选手操作!$Q:$R,2,0),"")=$A31&amp;":","",$A31&amp;":"&amp;VLOOKUP(216+(INT((ROW()-5)/9)*9+4+COLUMN()-5)*8-(8-$A31),选手操作!$Q:$R,2,0))))),IF($U$3="第二场",IF(OR($H$35="",$H$35="请选择版本"),"",IF($H$35="打印版",IFERROR(VLOOKUP(216+(INT((ROW()-5)/9)*9+4+COLUMN()-5)*8-(8-$A31),结果导入!$N:$U,8,0),""),IF($H$35="导入版",IF($A31&amp;":"&amp;IFERROR(VLOOKUP(216+(INT((ROW()-5)/9)*9+4+COLUMN()-5)*8-(8-$A31),结果导入!$N:$U,8,0),"")=$A31&amp;":","",$A31&amp;":"&amp;VLOOKUP(216+(INT((ROW()-5)/9)*9+4+COLUMN()-5)*8-(8-$A31),结果导入!$N:$U,8,0))))),IF($U$3="第三场",IF(OR($H$35="",$H$35="请选择版本"),"",IF($H$35="打印版",IFERROR(VLOOKUP(216+(INT((ROW()-5)/9)*9+4+COLUMN()-5)*8-(8-$A31),结果导入!$AN:$AU,8,0),""),IF($H$35="导入版",IF($A31&amp;":"&amp;IFERROR(VLOOKUP(216+(INT((ROW()-5)/9)*9+4+COLUMN()-5)*8-(8-$A31),结果导入!$AN:$AU,8,0),"")=$A31&amp;":","",$A31&amp;":"&amp;VLOOKUP(216+(INT((ROW()-5)/9)*9+4+COLUMN()-5)*8-(8-$A31),结果导入!$AN:$AU,8,0))))),IF($U$3="第四场",IF(OR($H$35="",$H$35="请选择版本"),"",IF($H$35="打印版",IFERROR(VLOOKUP(216+(INT((ROW()-5)/9)*9+4+COLUMN()-5)*8-(8-$A31),结果导入!$BN:$BU,8,0),""),IF($H$35="导入版",IF($A31&amp;":"&amp;IFERROR(VLOOKUP(216+(INT((ROW()-5)/9)*9+4+COLUMN()-5)*8-(8-$A31),结果导入!$BN:$BU,8,0),"")=$A31&amp;":","",$A31&amp;":"&amp;VLOOKUP(216+(INT((ROW()-5)/9)*9+4+COLUMN()-5)*8-(8-$A31),结果导入!$BN:$BU,8,0))))),IF($U$3="第五场",IF(OR($H$35="",$H$35="请选择版本"),"",IF($H$35="打印版",IFERROR(VLOOKUP(216+(INT((ROW()-5)/9)*9+4+COLUMN()-5)*8-(8-$A31),结果导入!$CN:$CU,8,0),""),IF($H$35="导入版",IF($A31&amp;":"&amp;IFERROR(VLOOKUP(216+(INT((ROW()-5)/9)*9+4+COLUMN()-5)*8-(8-$A31),结果导入!$CN:$CU,8,0),"")=$A31&amp;":","",$A31&amp;":"&amp;VLOOKUP(216+(INT((ROW()-5)/9)*9+4+COLUMN()-5)*8-(8-$A31),结果导入!$CN:$CU,8,0))))),IF($U$3="第六场",IF(OR($H$35="",$H$35="请选择版本"),"",IF($H$35="打印版",IFERROR(VLOOKUP(216+(INT((ROW()-5)/9)*9+4+COLUMN()-5)*8-(8-$A31),结果导入!$DN:$DU,8,0),""),IF($H$35="导入版",IF($A31&amp;":"&amp;IFERROR(VLOOKUP(216+(INT((ROW()-5)/9)*9+4+COLUMN()-5)*8-(8-$A31),结果导入!$DN:$DU,8,0),"")=$A31&amp;":","",$A31&amp;":"&amp;VLOOKUP(216+(INT((ROW()-5)/9)*9+4+COLUMN()-5)*8-(8-$A31),结果导入!$DN:$DU,8,0))))),IF($U$3="第七场",IF(OR($H$35="",$H$35="请选择版本"),"",IF($H$35="打印版",IFERROR(VLOOKUP(216+(INT((ROW()-5)/9)*9+4+COLUMN()-5)*8-(8-$A31),结果导入!$EN:$EU,8,0),""),IF($H$35="导入版",IF($A31&amp;":"&amp;IFERROR(VLOOKUP(216+(INT((ROW()-5)/9)*9+4+COLUMN()-5)*8-(8-$A31),结果导入!$EN:$EU,8,0),"")=$A31&amp;":","",$A31&amp;":"&amp;VLOOKUP(216+(INT((ROW()-5)/9)*9+4+COLUMN()-5)*8-(8-$A31),结果导入!$EN:$EU,8,0))))),IF($U$3="第八场",IF(OR($H$35="",$H$35="请选择版本"),"",IF($H$35="打印版",IFERROR(VLOOKUP(216+(INT((ROW()-5)/9)*9+4+COLUMN()-5)*8-(8-$A31),结果导入!$FN:$FU,8,0),""),IF($H$35="导入版",IF($A31&amp;":"&amp;IFERROR(VLOOKUP(216+(INT((ROW()-5)/9)*9+4+COLUMN()-5)*8-(8-$A31),结果导入!$FN:$FU,8,0),"")=$A31&amp;":","",$A31&amp;":"&amp;VLOOKUP(216+(INT((ROW()-5)/9)*9+4+COLUMN()-5)*8-(8-$A31),结果导入!$FN:$FU,8,0))))),IF($U$3="第九场",IF(OR($H$35="",$H$35="请选择版本"),"",IF($H$35="打印版",IFERROR(VLOOKUP(216+(INT((ROW()-5)/9)*9+4+COLUMN()-5)*8-(8-$A31),结果导入!$GN:$GU,8,0),""),IF($H$35="导入版",IF($A31&amp;":"&amp;IFERROR(VLOOKUP(216+(INT((ROW()-5)/9)*9+4+COLUMN()-5)*8-(8-$A31),结果导入!$GN:$GU,8,0),"")=$A31&amp;":","",$A31&amp;":"&amp;VLOOKUP(216+(INT((ROW()-5)/9)*9+4+COLUMN()-5)*8-(8-$A31),结果导入!$GN:$GU,8,0)))))))))))))))</f>
        <v/>
      </c>
      <c r="I31" s="55" t="str">
        <f ca="1">IF($U$3="","",IF($U$3="第一场",IF(OR($H$35="",$H$35="请选择版本"),"",IF($H$35="打印版",IFERROR(VLOOKUP(216+(INT((ROW()-5)/9)*9+4+COLUMN()-5)*8-(8-$A31),选手操作!$Q:$R,2,0),""),IF($H$35="导入版",IF($A31&amp;":"&amp;IFERROR(VLOOKUP(216+(INT((ROW()-5)/9)*9+4+COLUMN()-5)*8-(8-$A31),选手操作!$Q:$R,2,0),"")=$A31&amp;":","",$A31&amp;":"&amp;VLOOKUP(216+(INT((ROW()-5)/9)*9+4+COLUMN()-5)*8-(8-$A31),选手操作!$Q:$R,2,0))))),IF($U$3="第二场",IF(OR($H$35="",$H$35="请选择版本"),"",IF($H$35="打印版",IFERROR(VLOOKUP(216+(INT((ROW()-5)/9)*9+4+COLUMN()-5)*8-(8-$A31),结果导入!$N:$U,8,0),""),IF($H$35="导入版",IF($A31&amp;":"&amp;IFERROR(VLOOKUP(216+(INT((ROW()-5)/9)*9+4+COLUMN()-5)*8-(8-$A31),结果导入!$N:$U,8,0),"")=$A31&amp;":","",$A31&amp;":"&amp;VLOOKUP(216+(INT((ROW()-5)/9)*9+4+COLUMN()-5)*8-(8-$A31),结果导入!$N:$U,8,0))))),IF($U$3="第三场",IF(OR($H$35="",$H$35="请选择版本"),"",IF($H$35="打印版",IFERROR(VLOOKUP(216+(INT((ROW()-5)/9)*9+4+COLUMN()-5)*8-(8-$A31),结果导入!$AN:$AU,8,0),""),IF($H$35="导入版",IF($A31&amp;":"&amp;IFERROR(VLOOKUP(216+(INT((ROW()-5)/9)*9+4+COLUMN()-5)*8-(8-$A31),结果导入!$AN:$AU,8,0),"")=$A31&amp;":","",$A31&amp;":"&amp;VLOOKUP(216+(INT((ROW()-5)/9)*9+4+COLUMN()-5)*8-(8-$A31),结果导入!$AN:$AU,8,0))))),IF($U$3="第四场",IF(OR($H$35="",$H$35="请选择版本"),"",IF($H$35="打印版",IFERROR(VLOOKUP(216+(INT((ROW()-5)/9)*9+4+COLUMN()-5)*8-(8-$A31),结果导入!$BN:$BU,8,0),""),IF($H$35="导入版",IF($A31&amp;":"&amp;IFERROR(VLOOKUP(216+(INT((ROW()-5)/9)*9+4+COLUMN()-5)*8-(8-$A31),结果导入!$BN:$BU,8,0),"")=$A31&amp;":","",$A31&amp;":"&amp;VLOOKUP(216+(INT((ROW()-5)/9)*9+4+COLUMN()-5)*8-(8-$A31),结果导入!$BN:$BU,8,0))))),IF($U$3="第五场",IF(OR($H$35="",$H$35="请选择版本"),"",IF($H$35="打印版",IFERROR(VLOOKUP(216+(INT((ROW()-5)/9)*9+4+COLUMN()-5)*8-(8-$A31),结果导入!$CN:$CU,8,0),""),IF($H$35="导入版",IF($A31&amp;":"&amp;IFERROR(VLOOKUP(216+(INT((ROW()-5)/9)*9+4+COLUMN()-5)*8-(8-$A31),结果导入!$CN:$CU,8,0),"")=$A31&amp;":","",$A31&amp;":"&amp;VLOOKUP(216+(INT((ROW()-5)/9)*9+4+COLUMN()-5)*8-(8-$A31),结果导入!$CN:$CU,8,0))))),IF($U$3="第六场",IF(OR($H$35="",$H$35="请选择版本"),"",IF($H$35="打印版",IFERROR(VLOOKUP(216+(INT((ROW()-5)/9)*9+4+COLUMN()-5)*8-(8-$A31),结果导入!$DN:$DU,8,0),""),IF($H$35="导入版",IF($A31&amp;":"&amp;IFERROR(VLOOKUP(216+(INT((ROW()-5)/9)*9+4+COLUMN()-5)*8-(8-$A31),结果导入!$DN:$DU,8,0),"")=$A31&amp;":","",$A31&amp;":"&amp;VLOOKUP(216+(INT((ROW()-5)/9)*9+4+COLUMN()-5)*8-(8-$A31),结果导入!$DN:$DU,8,0))))),IF($U$3="第七场",IF(OR($H$35="",$H$35="请选择版本"),"",IF($H$35="打印版",IFERROR(VLOOKUP(216+(INT((ROW()-5)/9)*9+4+COLUMN()-5)*8-(8-$A31),结果导入!$EN:$EU,8,0),""),IF($H$35="导入版",IF($A31&amp;":"&amp;IFERROR(VLOOKUP(216+(INT((ROW()-5)/9)*9+4+COLUMN()-5)*8-(8-$A31),结果导入!$EN:$EU,8,0),"")=$A31&amp;":","",$A31&amp;":"&amp;VLOOKUP(216+(INT((ROW()-5)/9)*9+4+COLUMN()-5)*8-(8-$A31),结果导入!$EN:$EU,8,0))))),IF($U$3="第八场",IF(OR($H$35="",$H$35="请选择版本"),"",IF($H$35="打印版",IFERROR(VLOOKUP(216+(INT((ROW()-5)/9)*9+4+COLUMN()-5)*8-(8-$A31),结果导入!$FN:$FU,8,0),""),IF($H$35="导入版",IF($A31&amp;":"&amp;IFERROR(VLOOKUP(216+(INT((ROW()-5)/9)*9+4+COLUMN()-5)*8-(8-$A31),结果导入!$FN:$FU,8,0),"")=$A31&amp;":","",$A31&amp;":"&amp;VLOOKUP(216+(INT((ROW()-5)/9)*9+4+COLUMN()-5)*8-(8-$A31),结果导入!$FN:$FU,8,0))))),IF($U$3="第九场",IF(OR($H$35="",$H$35="请选择版本"),"",IF($H$35="打印版",IFERROR(VLOOKUP(216+(INT((ROW()-5)/9)*9+4+COLUMN()-5)*8-(8-$A31),结果导入!$GN:$GU,8,0),""),IF($H$35="导入版",IF($A31&amp;":"&amp;IFERROR(VLOOKUP(216+(INT((ROW()-5)/9)*9+4+COLUMN()-5)*8-(8-$A31),结果导入!$GN:$GU,8,0),"")=$A31&amp;":","",$A31&amp;":"&amp;VLOOKUP(216+(INT((ROW()-5)/9)*9+4+COLUMN()-5)*8-(8-$A31),结果导入!$GN:$GU,8,0)))))))))))))))</f>
        <v/>
      </c>
      <c r="J31" s="55" t="str">
        <f ca="1">IF($U$3="","",IF($U$3="第一场",IF(OR($H$35="",$H$35="请选择版本"),"",IF($H$35="打印版",IFERROR(VLOOKUP(216+(INT((ROW()-5)/9)*9+4+COLUMN()-5)*8-(8-$A31),选手操作!$Q:$R,2,0),""),IF($H$35="导入版",IF($A31&amp;":"&amp;IFERROR(VLOOKUP(216+(INT((ROW()-5)/9)*9+4+COLUMN()-5)*8-(8-$A31),选手操作!$Q:$R,2,0),"")=$A31&amp;":","",$A31&amp;":"&amp;VLOOKUP(216+(INT((ROW()-5)/9)*9+4+COLUMN()-5)*8-(8-$A31),选手操作!$Q:$R,2,0))))),IF($U$3="第二场",IF(OR($H$35="",$H$35="请选择版本"),"",IF($H$35="打印版",IFERROR(VLOOKUP(216+(INT((ROW()-5)/9)*9+4+COLUMN()-5)*8-(8-$A31),结果导入!$N:$U,8,0),""),IF($H$35="导入版",IF($A31&amp;":"&amp;IFERROR(VLOOKUP(216+(INT((ROW()-5)/9)*9+4+COLUMN()-5)*8-(8-$A31),结果导入!$N:$U,8,0),"")=$A31&amp;":","",$A31&amp;":"&amp;VLOOKUP(216+(INT((ROW()-5)/9)*9+4+COLUMN()-5)*8-(8-$A31),结果导入!$N:$U,8,0))))),IF($U$3="第三场",IF(OR($H$35="",$H$35="请选择版本"),"",IF($H$35="打印版",IFERROR(VLOOKUP(216+(INT((ROW()-5)/9)*9+4+COLUMN()-5)*8-(8-$A31),结果导入!$AN:$AU,8,0),""),IF($H$35="导入版",IF($A31&amp;":"&amp;IFERROR(VLOOKUP(216+(INT((ROW()-5)/9)*9+4+COLUMN()-5)*8-(8-$A31),结果导入!$AN:$AU,8,0),"")=$A31&amp;":","",$A31&amp;":"&amp;VLOOKUP(216+(INT((ROW()-5)/9)*9+4+COLUMN()-5)*8-(8-$A31),结果导入!$AN:$AU,8,0))))),IF($U$3="第四场",IF(OR($H$35="",$H$35="请选择版本"),"",IF($H$35="打印版",IFERROR(VLOOKUP(216+(INT((ROW()-5)/9)*9+4+COLUMN()-5)*8-(8-$A31),结果导入!$BN:$BU,8,0),""),IF($H$35="导入版",IF($A31&amp;":"&amp;IFERROR(VLOOKUP(216+(INT((ROW()-5)/9)*9+4+COLUMN()-5)*8-(8-$A31),结果导入!$BN:$BU,8,0),"")=$A31&amp;":","",$A31&amp;":"&amp;VLOOKUP(216+(INT((ROW()-5)/9)*9+4+COLUMN()-5)*8-(8-$A31),结果导入!$BN:$BU,8,0))))),IF($U$3="第五场",IF(OR($H$35="",$H$35="请选择版本"),"",IF($H$35="打印版",IFERROR(VLOOKUP(216+(INT((ROW()-5)/9)*9+4+COLUMN()-5)*8-(8-$A31),结果导入!$CN:$CU,8,0),""),IF($H$35="导入版",IF($A31&amp;":"&amp;IFERROR(VLOOKUP(216+(INT((ROW()-5)/9)*9+4+COLUMN()-5)*8-(8-$A31),结果导入!$CN:$CU,8,0),"")=$A31&amp;":","",$A31&amp;":"&amp;VLOOKUP(216+(INT((ROW()-5)/9)*9+4+COLUMN()-5)*8-(8-$A31),结果导入!$CN:$CU,8,0))))),IF($U$3="第六场",IF(OR($H$35="",$H$35="请选择版本"),"",IF($H$35="打印版",IFERROR(VLOOKUP(216+(INT((ROW()-5)/9)*9+4+COLUMN()-5)*8-(8-$A31),结果导入!$DN:$DU,8,0),""),IF($H$35="导入版",IF($A31&amp;":"&amp;IFERROR(VLOOKUP(216+(INT((ROW()-5)/9)*9+4+COLUMN()-5)*8-(8-$A31),结果导入!$DN:$DU,8,0),"")=$A31&amp;":","",$A31&amp;":"&amp;VLOOKUP(216+(INT((ROW()-5)/9)*9+4+COLUMN()-5)*8-(8-$A31),结果导入!$DN:$DU,8,0))))),IF($U$3="第七场",IF(OR($H$35="",$H$35="请选择版本"),"",IF($H$35="打印版",IFERROR(VLOOKUP(216+(INT((ROW()-5)/9)*9+4+COLUMN()-5)*8-(8-$A31),结果导入!$EN:$EU,8,0),""),IF($H$35="导入版",IF($A31&amp;":"&amp;IFERROR(VLOOKUP(216+(INT((ROW()-5)/9)*9+4+COLUMN()-5)*8-(8-$A31),结果导入!$EN:$EU,8,0),"")=$A31&amp;":","",$A31&amp;":"&amp;VLOOKUP(216+(INT((ROW()-5)/9)*9+4+COLUMN()-5)*8-(8-$A31),结果导入!$EN:$EU,8,0))))),IF($U$3="第八场",IF(OR($H$35="",$H$35="请选择版本"),"",IF($H$35="打印版",IFERROR(VLOOKUP(216+(INT((ROW()-5)/9)*9+4+COLUMN()-5)*8-(8-$A31),结果导入!$FN:$FU,8,0),""),IF($H$35="导入版",IF($A31&amp;":"&amp;IFERROR(VLOOKUP(216+(INT((ROW()-5)/9)*9+4+COLUMN()-5)*8-(8-$A31),结果导入!$FN:$FU,8,0),"")=$A31&amp;":","",$A31&amp;":"&amp;VLOOKUP(216+(INT((ROW()-5)/9)*9+4+COLUMN()-5)*8-(8-$A31),结果导入!$FN:$FU,8,0))))),IF($U$3="第九场",IF(OR($H$35="",$H$35="请选择版本"),"",IF($H$35="打印版",IFERROR(VLOOKUP(216+(INT((ROW()-5)/9)*9+4+COLUMN()-5)*8-(8-$A31),结果导入!$GN:$GU,8,0),""),IF($H$35="导入版",IF($A31&amp;":"&amp;IFERROR(VLOOKUP(216+(INT((ROW()-5)/9)*9+4+COLUMN()-5)*8-(8-$A31),结果导入!$GN:$GU,8,0),"")=$A31&amp;":","",$A31&amp;":"&amp;VLOOKUP(216+(INT((ROW()-5)/9)*9+4+COLUMN()-5)*8-(8-$A31),结果导入!$GN:$GU,8,0)))))))))))))))</f>
        <v/>
      </c>
      <c r="K31" s="53">
        <v>8</v>
      </c>
      <c r="L31" s="53">
        <f t="shared" ref="L31:V31" si="27">IF(A31="","",A31)</f>
        <v>8</v>
      </c>
      <c r="M31" s="54" t="str">
        <f ca="1" t="shared" si="27"/>
        <v/>
      </c>
      <c r="N31" s="55" t="str">
        <f ca="1" t="shared" si="27"/>
        <v/>
      </c>
      <c r="O31" s="55" t="str">
        <f ca="1" t="shared" si="27"/>
        <v/>
      </c>
      <c r="P31" s="55" t="str">
        <f ca="1" t="shared" si="27"/>
        <v/>
      </c>
      <c r="Q31" s="55" t="str">
        <f ca="1" t="shared" si="27"/>
        <v/>
      </c>
      <c r="R31" s="55" t="str">
        <f ca="1" t="shared" si="27"/>
        <v/>
      </c>
      <c r="S31" s="55" t="str">
        <f ca="1" t="shared" si="27"/>
        <v/>
      </c>
      <c r="T31" s="55" t="str">
        <f ca="1" t="shared" si="27"/>
        <v/>
      </c>
      <c r="U31" s="55" t="str">
        <f ca="1" t="shared" si="27"/>
        <v/>
      </c>
      <c r="V31" s="53">
        <f t="shared" si="27"/>
        <v>8</v>
      </c>
    </row>
    <row r="32" s="1" customFormat="1" ht="10" customHeight="1" spans="2:10">
      <c r="B32" s="1" t="str">
        <f ca="1">IF(选手操作!$K$3="","","第一场")</f>
        <v/>
      </c>
      <c r="C32" s="1" t="str">
        <f ca="1">IF(结果导入!$S$3="","","第二场")</f>
        <v/>
      </c>
      <c r="D32" s="1" t="str">
        <f ca="1">IF(结果导入!$AS$3="","","第三场")</f>
        <v/>
      </c>
      <c r="E32" s="1" t="str">
        <f ca="1">IF(结果导入!$BS$3="","","第四场")</f>
        <v/>
      </c>
      <c r="F32" s="1" t="str">
        <f ca="1">IF(结果导入!$CS$3="","","第五场")</f>
        <v/>
      </c>
      <c r="G32" s="1" t="str">
        <f ca="1">IF(结果导入!$DS$3="","","第六场")</f>
        <v/>
      </c>
      <c r="H32" s="1" t="str">
        <f ca="1">IF(结果导入!$ES$3="","","第七场")</f>
        <v/>
      </c>
      <c r="I32" s="1" t="str">
        <f ca="1">IF(结果导入!$FS$3="","","第八场")</f>
        <v/>
      </c>
      <c r="J32" s="1" t="str">
        <f ca="1">IF(结果导入!$GS$3="","","第九场")</f>
        <v/>
      </c>
    </row>
    <row r="33" s="1" customFormat="1" spans="1:22">
      <c r="A33" s="1" t="str">
        <f>IF($M$33="","","注：")</f>
        <v/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1" t="str">
        <f>IF(A33="","",A33)</f>
        <v/>
      </c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="1" customFormat="1" ht="10" customHeight="1"/>
    <row r="35" s="1" customFormat="1" spans="1:22">
      <c r="A35" s="56" t="str">
        <f>IF(座位显示1!A35="","",座位显示1!A35)</f>
        <v>个人赛快速编排系统 V6.5</v>
      </c>
      <c r="B35" s="56"/>
      <c r="C35" s="56"/>
      <c r="D35" s="56" t="str">
        <f>IF(座位显示1!D35="","",座位显示1!D35)</f>
        <v>使用过程中如有意见或建议，欢迎联系本软件作者</v>
      </c>
      <c r="E35" s="56"/>
      <c r="F35" s="56"/>
      <c r="G35" s="56"/>
      <c r="H35" s="56" t="str">
        <f>IF(座位显示1!H35="","",座位显示1!H35)</f>
        <v>请选择版本</v>
      </c>
      <c r="I35" s="56" t="s">
        <v>191</v>
      </c>
      <c r="J35" s="61">
        <f ca="1">NOW()</f>
        <v>45531.6893055556</v>
      </c>
      <c r="K35" s="62"/>
      <c r="L35" s="56" t="str">
        <f>IF(A35="","",A35)</f>
        <v>个人赛快速编排系统 V6.5</v>
      </c>
      <c r="M35" s="56"/>
      <c r="N35" s="56"/>
      <c r="O35" s="56" t="str">
        <f>IF(D35="","",D35)</f>
        <v>使用过程中如有意见或建议，欢迎联系本软件作者</v>
      </c>
      <c r="P35" s="56"/>
      <c r="Q35" s="56"/>
      <c r="R35" s="56"/>
      <c r="S35" s="56" t="str">
        <f>IF(H35="","",H35)</f>
        <v>请选择版本</v>
      </c>
      <c r="T35" s="56" t="str">
        <f>IF(I35="","",I35)</f>
        <v>第 2 页</v>
      </c>
      <c r="U35" s="61">
        <f ca="1">IF(J35="","",J35)</f>
        <v>45531.6893055556</v>
      </c>
      <c r="V35" s="56"/>
    </row>
  </sheetData>
  <sheetProtection password="B310" sheet="1" objects="1"/>
  <mergeCells count="14">
    <mergeCell ref="A1:K1"/>
    <mergeCell ref="L1:V1"/>
    <mergeCell ref="A3:G3"/>
    <mergeCell ref="J3:K3"/>
    <mergeCell ref="L3:R3"/>
    <mergeCell ref="U3:V3"/>
    <mergeCell ref="B33:K33"/>
    <mergeCell ref="M33:V33"/>
    <mergeCell ref="A35:C35"/>
    <mergeCell ref="D35:G35"/>
    <mergeCell ref="J35:K35"/>
    <mergeCell ref="L35:N35"/>
    <mergeCell ref="O35:R35"/>
    <mergeCell ref="U35:V35"/>
  </mergeCells>
  <dataValidations count="1">
    <dataValidation type="list" allowBlank="1" showInputMessage="1" showErrorMessage="1" errorTitle="场次错误" error="请选择正确的场次。" sqref="V3">
      <formula1>$B$32:$J$32</formula1>
    </dataValidation>
  </dataValidations>
  <printOptions horizontalCentered="1" verticalCentered="1"/>
  <pageMargins left="0.393055555555556" right="0.393055555555556" top="0.393055555555556" bottom="0.393055555555556" header="0.5" footer="0.5"/>
  <pageSetup paperSize="9" orientation="landscape" horizontalDpi="600"/>
  <headerFooter/>
  <ignoredErrors>
    <ignoredError sqref="B14:J14" formula="1"/>
  </ignoredError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00FF"/>
  </sheetPr>
  <dimension ref="A1:HY434"/>
  <sheetViews>
    <sheetView workbookViewId="0">
      <selection activeCell="A3" sqref="A3"/>
    </sheetView>
  </sheetViews>
  <sheetFormatPr defaultColWidth="8.89189189189189" defaultRowHeight="14.1"/>
  <cols>
    <col min="1" max="1" width="15.7837837837838" style="22" customWidth="1"/>
    <col min="2" max="13" width="5.78378378378378" style="22" customWidth="1"/>
    <col min="14" max="14" width="5.78378378378378" style="23" customWidth="1"/>
    <col min="15" max="16" width="10.7837837837838" style="22" customWidth="1"/>
    <col min="17" max="17" width="10.7837837837838" style="24" customWidth="1"/>
    <col min="18" max="18" width="5.78378378378378" style="25" customWidth="1"/>
    <col min="19" max="19" width="10.7837837837838" style="26" customWidth="1"/>
    <col min="20" max="20" width="10.7837837837838" style="22" customWidth="1"/>
    <col min="21" max="21" width="10.7837837837838" style="27" customWidth="1"/>
    <col min="22" max="22" width="10.7837837837838" style="24" customWidth="1"/>
    <col min="23" max="23" width="6.78378378378378" style="24" customWidth="1"/>
    <col min="24" max="24" width="7.78378378378378" style="24" customWidth="1"/>
    <col min="25" max="25" width="6.78378378378378" style="28" customWidth="1"/>
    <col min="26" max="26" width="255.783783783784" style="22" customWidth="1"/>
    <col min="27" max="27" width="15.7837837837838" style="22" customWidth="1"/>
    <col min="28" max="39" width="5.78378378378378" style="22" customWidth="1"/>
    <col min="40" max="40" width="5.78378378378378" style="23" customWidth="1"/>
    <col min="41" max="42" width="10.7837837837838" style="22" customWidth="1"/>
    <col min="43" max="43" width="10.7837837837838" style="24" customWidth="1"/>
    <col min="44" max="44" width="5.78378378378378" style="25" customWidth="1"/>
    <col min="45" max="45" width="10.7837837837838" style="26" customWidth="1"/>
    <col min="46" max="46" width="10.7837837837838" style="22" customWidth="1"/>
    <col min="47" max="47" width="10.7837837837838" style="27" customWidth="1"/>
    <col min="48" max="48" width="10.7837837837838" style="24" customWidth="1"/>
    <col min="49" max="49" width="6.78378378378378" style="24" customWidth="1"/>
    <col min="50" max="50" width="7.78378378378378" style="24" customWidth="1"/>
    <col min="51" max="51" width="6.78378378378378" style="28" customWidth="1"/>
    <col min="52" max="52" width="255.783783783784" style="22" customWidth="1"/>
    <col min="53" max="53" width="15.7837837837838" style="22" customWidth="1"/>
    <col min="54" max="66" width="5.78378378378378" style="22" customWidth="1"/>
    <col min="67" max="68" width="10.7837837837838" style="22" customWidth="1"/>
    <col min="69" max="69" width="10.7837837837838" style="24" customWidth="1"/>
    <col min="70" max="70" width="5.78378378378378" style="25" customWidth="1"/>
    <col min="71" max="71" width="10.7837837837838" style="26" customWidth="1"/>
    <col min="72" max="72" width="10.7837837837838" style="22" customWidth="1"/>
    <col min="73" max="73" width="10.7837837837838" style="27" customWidth="1"/>
    <col min="74" max="74" width="10.7837837837838" style="24" customWidth="1"/>
    <col min="75" max="75" width="6.78378378378378" style="24" customWidth="1"/>
    <col min="76" max="76" width="7.78378378378378" style="24" customWidth="1"/>
    <col min="77" max="77" width="6.78378378378378" style="28" customWidth="1"/>
    <col min="78" max="78" width="255.783783783784" style="22" customWidth="1"/>
    <col min="79" max="79" width="15.7837837837838" style="22" customWidth="1"/>
    <col min="80" max="92" width="5.78378378378378" style="22" customWidth="1"/>
    <col min="93" max="94" width="10.7837837837838" style="22" customWidth="1"/>
    <col min="95" max="95" width="10.7837837837838" style="24" customWidth="1"/>
    <col min="96" max="96" width="5.78378378378378" style="25" customWidth="1"/>
    <col min="97" max="97" width="10.7837837837838" style="26" customWidth="1"/>
    <col min="98" max="98" width="10.7837837837838" style="22" customWidth="1"/>
    <col min="99" max="99" width="10.7837837837838" style="27" customWidth="1"/>
    <col min="100" max="100" width="10.7837837837838" style="24" customWidth="1"/>
    <col min="101" max="101" width="6.78378378378378" style="24" customWidth="1"/>
    <col min="102" max="102" width="7.78378378378378" style="24" customWidth="1"/>
    <col min="103" max="103" width="6.78378378378378" style="28" customWidth="1"/>
    <col min="104" max="104" width="255.783783783784" style="22" customWidth="1"/>
    <col min="105" max="105" width="15.7837837837838" style="22" customWidth="1"/>
    <col min="106" max="118" width="5.78378378378378" style="22" customWidth="1"/>
    <col min="119" max="120" width="10.7837837837838" style="22" customWidth="1"/>
    <col min="121" max="121" width="10.7837837837838" style="24" customWidth="1"/>
    <col min="122" max="122" width="5.78378378378378" style="25" customWidth="1"/>
    <col min="123" max="123" width="10.7837837837838" style="26" customWidth="1"/>
    <col min="124" max="124" width="10.7837837837838" style="22" customWidth="1"/>
    <col min="125" max="125" width="10.7837837837838" style="27" customWidth="1"/>
    <col min="126" max="126" width="10.7837837837838" style="24" customWidth="1"/>
    <col min="127" max="127" width="6.78378378378378" style="24" customWidth="1"/>
    <col min="128" max="128" width="7.78378378378378" style="24" customWidth="1"/>
    <col min="129" max="129" width="6.78378378378378" style="28" customWidth="1"/>
    <col min="130" max="130" width="255.783783783784" style="22" customWidth="1"/>
    <col min="131" max="131" width="15.7837837837838" style="22" customWidth="1"/>
    <col min="132" max="144" width="5.78378378378378" style="22" customWidth="1"/>
    <col min="145" max="146" width="10.7837837837838" style="22" customWidth="1"/>
    <col min="147" max="147" width="10.7837837837838" style="24" customWidth="1"/>
    <col min="148" max="148" width="5.78378378378378" style="25" customWidth="1"/>
    <col min="149" max="149" width="10.7837837837838" style="26" customWidth="1"/>
    <col min="150" max="150" width="10.7837837837838" style="22" customWidth="1"/>
    <col min="151" max="151" width="10.7837837837838" style="27" customWidth="1"/>
    <col min="152" max="152" width="10.7837837837838" style="24" customWidth="1"/>
    <col min="153" max="153" width="6.78378378378378" style="24" customWidth="1"/>
    <col min="154" max="154" width="7.78378378378378" style="24" customWidth="1"/>
    <col min="155" max="155" width="6.78378378378378" style="28" customWidth="1"/>
    <col min="156" max="156" width="255.783783783784" style="22" customWidth="1"/>
    <col min="157" max="157" width="15.7837837837838" style="22" customWidth="1"/>
    <col min="158" max="170" width="5.78378378378378" style="22" customWidth="1"/>
    <col min="171" max="172" width="10.7837837837838" style="22" customWidth="1"/>
    <col min="173" max="173" width="10.7837837837838" style="24" customWidth="1"/>
    <col min="174" max="174" width="5.78378378378378" style="25" customWidth="1"/>
    <col min="175" max="175" width="10.7837837837838" style="26" customWidth="1"/>
    <col min="176" max="176" width="10.7837837837838" style="22" customWidth="1"/>
    <col min="177" max="177" width="10.7837837837838" style="27" customWidth="1"/>
    <col min="178" max="178" width="10.7837837837838" style="24" customWidth="1"/>
    <col min="179" max="179" width="6.78378378378378" style="24" customWidth="1"/>
    <col min="180" max="180" width="7.78378378378378" style="24" customWidth="1"/>
    <col min="181" max="181" width="6.78378378378378" style="28" customWidth="1"/>
    <col min="182" max="182" width="255.783783783784" style="22" customWidth="1"/>
    <col min="183" max="183" width="15.7837837837838" style="22" customWidth="1"/>
    <col min="184" max="196" width="5.78378378378378" style="22" customWidth="1"/>
    <col min="197" max="198" width="10.7837837837838" style="22" customWidth="1"/>
    <col min="199" max="199" width="10.7837837837838" style="24" customWidth="1"/>
    <col min="200" max="200" width="5.78378378378378" style="25" customWidth="1"/>
    <col min="201" max="201" width="10.7837837837838" style="26" customWidth="1"/>
    <col min="202" max="202" width="10.7837837837838" style="22" customWidth="1"/>
    <col min="203" max="203" width="10.7837837837838" style="27" customWidth="1"/>
    <col min="204" max="204" width="10.7837837837838" style="24" customWidth="1"/>
    <col min="205" max="205" width="6.78378378378378" style="24" customWidth="1"/>
    <col min="206" max="206" width="7.78378378378378" style="24" customWidth="1"/>
    <col min="207" max="207" width="6.78378378378378" style="28" customWidth="1"/>
    <col min="208" max="208" width="255.783783783784" style="22" customWidth="1"/>
    <col min="209" max="209" width="15.7837837837838" style="22" customWidth="1"/>
    <col min="210" max="222" width="5.78378378378378" style="22" customWidth="1"/>
    <col min="223" max="224" width="10.7837837837838" style="22" customWidth="1"/>
    <col min="225" max="225" width="10.7837837837838" style="24" customWidth="1"/>
    <col min="226" max="226" width="5.78378378378378" style="25" customWidth="1"/>
    <col min="227" max="227" width="10.7837837837838" style="26" customWidth="1"/>
    <col min="228" max="228" width="10.7837837837838" style="22" customWidth="1"/>
    <col min="229" max="229" width="10.7837837837838" style="27" customWidth="1"/>
    <col min="230" max="230" width="10.7837837837838" style="24" customWidth="1"/>
    <col min="231" max="231" width="6.78378378378378" style="24" customWidth="1"/>
    <col min="232" max="232" width="7.78378378378378" style="24" customWidth="1"/>
    <col min="233" max="233" width="6.78378378378378" style="28" customWidth="1"/>
    <col min="234" max="16384" width="8.89189189189189" style="22"/>
  </cols>
  <sheetData>
    <row r="1" spans="1:233">
      <c r="A1" s="29" t="s">
        <v>192</v>
      </c>
      <c r="B1" s="22" t="s">
        <v>167</v>
      </c>
      <c r="D1" s="22" t="s">
        <v>193</v>
      </c>
      <c r="F1" s="30" t="s">
        <v>167</v>
      </c>
      <c r="G1" s="30"/>
      <c r="H1" s="30"/>
      <c r="I1" s="30"/>
      <c r="J1" s="22" t="s">
        <v>194</v>
      </c>
      <c r="L1" s="22" t="s">
        <v>176</v>
      </c>
      <c r="O1" s="30" t="s">
        <v>195</v>
      </c>
      <c r="P1" s="22" t="s">
        <v>196</v>
      </c>
      <c r="Q1" s="32"/>
      <c r="R1" s="33" t="str">
        <f>IF(比赛操作!$N$4="","",IF(比赛操作!$N$4=0,Q1,比赛操作!$N$4))</f>
        <v/>
      </c>
      <c r="S1" s="34" t="s">
        <v>197</v>
      </c>
      <c r="T1" s="29"/>
      <c r="U1" s="35"/>
      <c r="V1" s="29"/>
      <c r="W1" s="29"/>
      <c r="X1" s="29"/>
      <c r="Y1" s="38"/>
      <c r="AA1" s="29" t="s">
        <v>192</v>
      </c>
      <c r="AB1" s="22" t="s">
        <v>167</v>
      </c>
      <c r="AD1" s="22" t="s">
        <v>193</v>
      </c>
      <c r="AF1" s="30" t="s">
        <v>169</v>
      </c>
      <c r="AG1" s="30"/>
      <c r="AH1" s="30"/>
      <c r="AI1" s="30"/>
      <c r="AJ1" s="22" t="s">
        <v>194</v>
      </c>
      <c r="AL1" s="22" t="s">
        <v>176</v>
      </c>
      <c r="AO1" s="30" t="s">
        <v>195</v>
      </c>
      <c r="AP1" s="22" t="s">
        <v>196</v>
      </c>
      <c r="AQ1" s="32"/>
      <c r="AR1" s="33" t="str">
        <f>IF(比赛操作!$N$4="","",IF(比赛操作!$N$4=0,AQ1,比赛操作!$N$4))</f>
        <v/>
      </c>
      <c r="AS1" s="34" t="s">
        <v>197</v>
      </c>
      <c r="AT1" s="29"/>
      <c r="AU1" s="35"/>
      <c r="AV1" s="29"/>
      <c r="AW1" s="29"/>
      <c r="AX1" s="29"/>
      <c r="AY1" s="38"/>
      <c r="BA1" s="29" t="s">
        <v>192</v>
      </c>
      <c r="BB1" s="22" t="s">
        <v>167</v>
      </c>
      <c r="BD1" s="22" t="s">
        <v>193</v>
      </c>
      <c r="BF1" s="30" t="s">
        <v>170</v>
      </c>
      <c r="BG1" s="30"/>
      <c r="BH1" s="30"/>
      <c r="BI1" s="30"/>
      <c r="BJ1" s="22" t="s">
        <v>194</v>
      </c>
      <c r="BL1" s="22" t="s">
        <v>176</v>
      </c>
      <c r="BO1" s="30" t="s">
        <v>195</v>
      </c>
      <c r="BP1" s="22" t="s">
        <v>196</v>
      </c>
      <c r="BQ1" s="32"/>
      <c r="BR1" s="33" t="str">
        <f>IF(比赛操作!$N$4="","",IF(比赛操作!$N$4=0,BQ1,比赛操作!$N$4))</f>
        <v/>
      </c>
      <c r="BS1" s="34" t="s">
        <v>197</v>
      </c>
      <c r="BT1" s="29"/>
      <c r="BU1" s="35"/>
      <c r="BV1" s="29"/>
      <c r="BW1" s="29"/>
      <c r="BX1" s="29"/>
      <c r="BY1" s="38"/>
      <c r="CA1" s="29" t="s">
        <v>192</v>
      </c>
      <c r="CB1" s="22" t="s">
        <v>167</v>
      </c>
      <c r="CD1" s="22" t="s">
        <v>193</v>
      </c>
      <c r="CF1" s="30" t="s">
        <v>171</v>
      </c>
      <c r="CG1" s="30"/>
      <c r="CH1" s="30"/>
      <c r="CI1" s="30"/>
      <c r="CJ1" s="22" t="s">
        <v>194</v>
      </c>
      <c r="CL1" s="22" t="s">
        <v>176</v>
      </c>
      <c r="CO1" s="30" t="s">
        <v>195</v>
      </c>
      <c r="CP1" s="22" t="s">
        <v>196</v>
      </c>
      <c r="CQ1" s="32"/>
      <c r="CR1" s="33" t="str">
        <f>IF(比赛操作!$N$4="","",IF(比赛操作!$N$4=0,CQ1,比赛操作!$N$4))</f>
        <v/>
      </c>
      <c r="CS1" s="34" t="s">
        <v>197</v>
      </c>
      <c r="CT1" s="29"/>
      <c r="CU1" s="35"/>
      <c r="CV1" s="29"/>
      <c r="CW1" s="29"/>
      <c r="CX1" s="29"/>
      <c r="CY1" s="38"/>
      <c r="DA1" s="29" t="s">
        <v>192</v>
      </c>
      <c r="DB1" s="22" t="s">
        <v>167</v>
      </c>
      <c r="DD1" s="22" t="s">
        <v>193</v>
      </c>
      <c r="DF1" s="30" t="s">
        <v>172</v>
      </c>
      <c r="DG1" s="30"/>
      <c r="DH1" s="30"/>
      <c r="DI1" s="30"/>
      <c r="DJ1" s="22" t="s">
        <v>194</v>
      </c>
      <c r="DL1" s="22" t="s">
        <v>176</v>
      </c>
      <c r="DO1" s="30" t="s">
        <v>195</v>
      </c>
      <c r="DP1" s="22" t="s">
        <v>196</v>
      </c>
      <c r="DQ1" s="32"/>
      <c r="DR1" s="33" t="str">
        <f>IF(比赛操作!$N$4="","",IF(比赛操作!$N$4=0,DQ1,比赛操作!$N$4))</f>
        <v/>
      </c>
      <c r="DS1" s="34" t="s">
        <v>197</v>
      </c>
      <c r="DT1" s="29"/>
      <c r="DU1" s="35"/>
      <c r="DV1" s="29"/>
      <c r="DW1" s="29"/>
      <c r="DX1" s="29"/>
      <c r="DY1" s="38"/>
      <c r="EA1" s="29" t="s">
        <v>192</v>
      </c>
      <c r="EB1" s="22" t="s">
        <v>167</v>
      </c>
      <c r="ED1" s="22" t="s">
        <v>193</v>
      </c>
      <c r="EF1" s="30" t="s">
        <v>173</v>
      </c>
      <c r="EG1" s="30"/>
      <c r="EH1" s="30"/>
      <c r="EI1" s="30"/>
      <c r="EJ1" s="22" t="s">
        <v>194</v>
      </c>
      <c r="EL1" s="22" t="s">
        <v>176</v>
      </c>
      <c r="EO1" s="30" t="s">
        <v>195</v>
      </c>
      <c r="EP1" s="22" t="s">
        <v>196</v>
      </c>
      <c r="EQ1" s="32"/>
      <c r="ER1" s="33" t="str">
        <f>IF(比赛操作!$N$4="","",IF(比赛操作!$N$4=0,EQ1,比赛操作!$N$4))</f>
        <v/>
      </c>
      <c r="ES1" s="34" t="s">
        <v>197</v>
      </c>
      <c r="ET1" s="29"/>
      <c r="EU1" s="35"/>
      <c r="EV1" s="29"/>
      <c r="EW1" s="29"/>
      <c r="EX1" s="29"/>
      <c r="EY1" s="38"/>
      <c r="FA1" s="29" t="s">
        <v>192</v>
      </c>
      <c r="FB1" s="22" t="s">
        <v>167</v>
      </c>
      <c r="FD1" s="22" t="s">
        <v>193</v>
      </c>
      <c r="FF1" s="30" t="s">
        <v>174</v>
      </c>
      <c r="FG1" s="30"/>
      <c r="FH1" s="30"/>
      <c r="FI1" s="30"/>
      <c r="FJ1" s="22" t="s">
        <v>194</v>
      </c>
      <c r="FL1" s="22" t="s">
        <v>176</v>
      </c>
      <c r="FO1" s="30" t="s">
        <v>195</v>
      </c>
      <c r="FP1" s="22" t="s">
        <v>196</v>
      </c>
      <c r="FQ1" s="32"/>
      <c r="FR1" s="33" t="str">
        <f>IF(比赛操作!$N$4="","",IF(比赛操作!$N$4=0,FQ1,比赛操作!$N$4))</f>
        <v/>
      </c>
      <c r="FS1" s="34" t="s">
        <v>197</v>
      </c>
      <c r="FT1" s="29"/>
      <c r="FU1" s="35"/>
      <c r="FV1" s="29"/>
      <c r="FW1" s="29"/>
      <c r="FX1" s="29"/>
      <c r="FY1" s="38"/>
      <c r="GA1" s="29" t="s">
        <v>192</v>
      </c>
      <c r="GB1" s="22" t="s">
        <v>167</v>
      </c>
      <c r="GD1" s="22" t="s">
        <v>193</v>
      </c>
      <c r="GF1" s="30" t="s">
        <v>175</v>
      </c>
      <c r="GG1" s="30"/>
      <c r="GH1" s="30"/>
      <c r="GI1" s="30"/>
      <c r="GJ1" s="22" t="s">
        <v>194</v>
      </c>
      <c r="GL1" s="22" t="s">
        <v>176</v>
      </c>
      <c r="GO1" s="30" t="s">
        <v>195</v>
      </c>
      <c r="GP1" s="22" t="s">
        <v>196</v>
      </c>
      <c r="GQ1" s="32"/>
      <c r="GR1" s="33" t="str">
        <f>IF(比赛操作!$N$4="","",IF(比赛操作!$N$4=0,GQ1,比赛操作!$N$4))</f>
        <v/>
      </c>
      <c r="GS1" s="34" t="s">
        <v>197</v>
      </c>
      <c r="GT1" s="29"/>
      <c r="GU1" s="35"/>
      <c r="GV1" s="29"/>
      <c r="GW1" s="29"/>
      <c r="GX1" s="29"/>
      <c r="GY1" s="38"/>
      <c r="HA1" s="29" t="s">
        <v>192</v>
      </c>
      <c r="HB1" s="22" t="s">
        <v>167</v>
      </c>
      <c r="HD1" s="22" t="s">
        <v>193</v>
      </c>
      <c r="HF1" s="30" t="s">
        <v>176</v>
      </c>
      <c r="HG1" s="30"/>
      <c r="HH1" s="30"/>
      <c r="HI1" s="30"/>
      <c r="HJ1" s="22" t="s">
        <v>194</v>
      </c>
      <c r="HL1" s="22" t="s">
        <v>176</v>
      </c>
      <c r="HO1" s="30" t="s">
        <v>195</v>
      </c>
      <c r="HP1" s="22" t="s">
        <v>196</v>
      </c>
      <c r="HQ1" s="32"/>
      <c r="HR1" s="25" t="str">
        <f>IF(比赛操作!$N$4="","",IF(比赛操作!$N$4=0,HQ1,比赛操作!$N$4))</f>
        <v/>
      </c>
      <c r="HS1" s="34" t="s">
        <v>197</v>
      </c>
      <c r="HT1" s="29"/>
      <c r="HU1" s="35"/>
      <c r="HV1" s="29"/>
      <c r="HW1" s="29"/>
      <c r="HX1" s="29"/>
      <c r="HY1" s="38"/>
    </row>
    <row r="2" spans="1:233">
      <c r="A2" s="22" t="s">
        <v>198</v>
      </c>
      <c r="B2" s="22" t="s">
        <v>199</v>
      </c>
      <c r="C2" s="22" t="s">
        <v>200</v>
      </c>
      <c r="O2" s="22" t="s">
        <v>180</v>
      </c>
      <c r="P2" s="22" t="s">
        <v>201</v>
      </c>
      <c r="Q2" s="24" t="s">
        <v>202</v>
      </c>
      <c r="R2" s="25" t="str">
        <f>IF(N1="","",本列为忽略请假的编排成绩)</f>
        <v/>
      </c>
      <c r="S2" s="36" t="s">
        <v>181</v>
      </c>
      <c r="T2" s="24" t="s">
        <v>203</v>
      </c>
      <c r="U2" s="27" t="s">
        <v>180</v>
      </c>
      <c r="V2" s="24" t="s">
        <v>204</v>
      </c>
      <c r="W2" s="24" t="s">
        <v>184</v>
      </c>
      <c r="X2" s="24" t="s">
        <v>185</v>
      </c>
      <c r="Y2" s="28" t="s">
        <v>186</v>
      </c>
      <c r="AA2" s="22" t="s">
        <v>198</v>
      </c>
      <c r="AB2" s="22" t="s">
        <v>199</v>
      </c>
      <c r="AC2" s="22" t="s">
        <v>200</v>
      </c>
      <c r="AO2" s="22" t="s">
        <v>180</v>
      </c>
      <c r="AP2" s="22" t="s">
        <v>201</v>
      </c>
      <c r="AQ2" s="24" t="s">
        <v>202</v>
      </c>
      <c r="AR2" s="25" t="str">
        <f>IF(AN1="","",本列为忽略请假的编排成绩)</f>
        <v/>
      </c>
      <c r="AS2" s="36" t="s">
        <v>181</v>
      </c>
      <c r="AT2" s="24" t="s">
        <v>203</v>
      </c>
      <c r="AU2" s="27" t="s">
        <v>180</v>
      </c>
      <c r="AV2" s="24" t="s">
        <v>204</v>
      </c>
      <c r="AW2" s="24" t="s">
        <v>184</v>
      </c>
      <c r="AX2" s="24" t="s">
        <v>185</v>
      </c>
      <c r="AY2" s="28" t="s">
        <v>186</v>
      </c>
      <c r="BA2" s="22" t="s">
        <v>198</v>
      </c>
      <c r="BB2" s="22" t="s">
        <v>199</v>
      </c>
      <c r="BC2" s="22" t="s">
        <v>200</v>
      </c>
      <c r="BN2" s="23"/>
      <c r="BO2" s="22" t="s">
        <v>180</v>
      </c>
      <c r="BP2" s="22" t="s">
        <v>201</v>
      </c>
      <c r="BQ2" s="24" t="s">
        <v>202</v>
      </c>
      <c r="BR2" s="25" t="str">
        <f>IF(BN1="","",本列为忽略请假的编排成绩)</f>
        <v/>
      </c>
      <c r="BS2" s="36" t="s">
        <v>181</v>
      </c>
      <c r="BT2" s="24" t="s">
        <v>203</v>
      </c>
      <c r="BU2" s="27" t="s">
        <v>180</v>
      </c>
      <c r="BV2" s="24" t="s">
        <v>204</v>
      </c>
      <c r="BW2" s="24" t="s">
        <v>184</v>
      </c>
      <c r="BX2" s="24" t="s">
        <v>185</v>
      </c>
      <c r="BY2" s="28" t="s">
        <v>186</v>
      </c>
      <c r="CA2" s="22" t="s">
        <v>198</v>
      </c>
      <c r="CB2" s="22" t="s">
        <v>199</v>
      </c>
      <c r="CC2" s="22" t="s">
        <v>200</v>
      </c>
      <c r="CN2" s="23"/>
      <c r="CO2" s="22" t="s">
        <v>180</v>
      </c>
      <c r="CP2" s="22" t="s">
        <v>201</v>
      </c>
      <c r="CQ2" s="24" t="s">
        <v>202</v>
      </c>
      <c r="CR2" s="25" t="str">
        <f>IF(CN1="","",本列为忽略请假的编排成绩)</f>
        <v/>
      </c>
      <c r="CS2" s="36" t="s">
        <v>181</v>
      </c>
      <c r="CT2" s="24" t="s">
        <v>203</v>
      </c>
      <c r="CU2" s="27" t="s">
        <v>180</v>
      </c>
      <c r="CV2" s="24" t="s">
        <v>204</v>
      </c>
      <c r="CW2" s="24" t="s">
        <v>184</v>
      </c>
      <c r="CX2" s="24" t="s">
        <v>185</v>
      </c>
      <c r="CY2" s="28" t="s">
        <v>186</v>
      </c>
      <c r="DA2" s="22" t="s">
        <v>198</v>
      </c>
      <c r="DB2" s="22" t="s">
        <v>199</v>
      </c>
      <c r="DC2" s="22" t="s">
        <v>200</v>
      </c>
      <c r="DN2" s="23"/>
      <c r="DO2" s="22" t="s">
        <v>180</v>
      </c>
      <c r="DP2" s="22" t="s">
        <v>201</v>
      </c>
      <c r="DQ2" s="24" t="s">
        <v>202</v>
      </c>
      <c r="DR2" s="25" t="str">
        <f>IF(DN1="","",本列为忽略请假的编排成绩)</f>
        <v/>
      </c>
      <c r="DS2" s="36" t="s">
        <v>181</v>
      </c>
      <c r="DT2" s="24" t="s">
        <v>203</v>
      </c>
      <c r="DU2" s="27" t="s">
        <v>180</v>
      </c>
      <c r="DV2" s="24" t="s">
        <v>204</v>
      </c>
      <c r="DW2" s="24" t="s">
        <v>184</v>
      </c>
      <c r="DX2" s="24" t="s">
        <v>185</v>
      </c>
      <c r="DY2" s="28" t="s">
        <v>186</v>
      </c>
      <c r="EA2" s="22" t="s">
        <v>198</v>
      </c>
      <c r="EB2" s="22" t="s">
        <v>199</v>
      </c>
      <c r="EC2" s="22" t="s">
        <v>200</v>
      </c>
      <c r="EN2" s="23"/>
      <c r="EO2" s="22" t="s">
        <v>180</v>
      </c>
      <c r="EP2" s="22" t="s">
        <v>201</v>
      </c>
      <c r="EQ2" s="24" t="s">
        <v>202</v>
      </c>
      <c r="ER2" s="25" t="str">
        <f>IF(EN1="","",本列为忽略请假的编排成绩)</f>
        <v/>
      </c>
      <c r="ES2" s="36" t="s">
        <v>181</v>
      </c>
      <c r="ET2" s="24" t="s">
        <v>203</v>
      </c>
      <c r="EU2" s="27" t="s">
        <v>180</v>
      </c>
      <c r="EV2" s="24" t="s">
        <v>204</v>
      </c>
      <c r="EW2" s="24" t="s">
        <v>184</v>
      </c>
      <c r="EX2" s="24" t="s">
        <v>185</v>
      </c>
      <c r="EY2" s="28" t="s">
        <v>186</v>
      </c>
      <c r="FA2" s="22" t="s">
        <v>198</v>
      </c>
      <c r="FB2" s="22" t="s">
        <v>199</v>
      </c>
      <c r="FC2" s="22" t="s">
        <v>200</v>
      </c>
      <c r="FN2" s="23"/>
      <c r="FO2" s="22" t="s">
        <v>180</v>
      </c>
      <c r="FP2" s="22" t="s">
        <v>201</v>
      </c>
      <c r="FQ2" s="24" t="s">
        <v>202</v>
      </c>
      <c r="FR2" s="25" t="str">
        <f>IF(FN1="","",本列为忽略请假的编排成绩)</f>
        <v/>
      </c>
      <c r="FS2" s="36" t="s">
        <v>181</v>
      </c>
      <c r="FT2" s="24" t="s">
        <v>203</v>
      </c>
      <c r="FU2" s="27" t="s">
        <v>180</v>
      </c>
      <c r="FV2" s="24" t="s">
        <v>204</v>
      </c>
      <c r="FW2" s="24" t="s">
        <v>184</v>
      </c>
      <c r="FX2" s="24" t="s">
        <v>185</v>
      </c>
      <c r="FY2" s="28" t="s">
        <v>186</v>
      </c>
      <c r="GA2" s="22" t="s">
        <v>198</v>
      </c>
      <c r="GB2" s="22" t="s">
        <v>199</v>
      </c>
      <c r="GC2" s="22" t="s">
        <v>200</v>
      </c>
      <c r="GN2" s="23"/>
      <c r="GO2" s="22" t="s">
        <v>180</v>
      </c>
      <c r="GP2" s="22" t="s">
        <v>201</v>
      </c>
      <c r="GQ2" s="24" t="s">
        <v>202</v>
      </c>
      <c r="GR2" s="25" t="str">
        <f>IF(GN1="","",本列为忽略请假的编排成绩)</f>
        <v/>
      </c>
      <c r="GS2" s="36" t="s">
        <v>181</v>
      </c>
      <c r="GT2" s="24" t="s">
        <v>203</v>
      </c>
      <c r="GU2" s="27" t="s">
        <v>180</v>
      </c>
      <c r="GV2" s="24" t="s">
        <v>204</v>
      </c>
      <c r="GW2" s="24" t="s">
        <v>184</v>
      </c>
      <c r="GX2" s="24" t="s">
        <v>185</v>
      </c>
      <c r="GY2" s="28" t="s">
        <v>186</v>
      </c>
      <c r="HA2" s="22" t="s">
        <v>198</v>
      </c>
      <c r="HB2" s="22" t="s">
        <v>199</v>
      </c>
      <c r="HC2" s="22" t="s">
        <v>200</v>
      </c>
      <c r="HN2" s="23"/>
      <c r="HO2" s="22" t="s">
        <v>180</v>
      </c>
      <c r="HP2" s="22" t="s">
        <v>201</v>
      </c>
      <c r="HQ2" s="24" t="s">
        <v>202</v>
      </c>
      <c r="HR2" s="25" t="str">
        <f>IF(HN1="","",本列为忽略请假的编排成绩)</f>
        <v/>
      </c>
      <c r="HS2" s="36" t="s">
        <v>181</v>
      </c>
      <c r="HT2" s="24" t="s">
        <v>203</v>
      </c>
      <c r="HU2" s="27" t="s">
        <v>180</v>
      </c>
      <c r="HV2" s="24" t="s">
        <v>204</v>
      </c>
      <c r="HW2" s="24" t="s">
        <v>184</v>
      </c>
      <c r="HX2" s="24" t="s">
        <v>185</v>
      </c>
      <c r="HY2" s="28" t="s">
        <v>186</v>
      </c>
    </row>
    <row r="3" spans="1:233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23" t="str">
        <f ca="1">IFERROR(IF(S3="","",RANK(R3,R$3:R$434)+COUNTIF(R$3:R3,R3)-1),"/")</f>
        <v/>
      </c>
      <c r="O3" s="22" t="str">
        <f>IFERROR(IF(A3="","",RIGHT(A3,LEN(A3)-FIND(".",A3))),"牌手错误")</f>
        <v/>
      </c>
      <c r="P3" s="22" t="str">
        <f>IF(O3="","",ROUND(C3,0))</f>
        <v/>
      </c>
      <c r="Q3" s="24" t="str">
        <f>IFERROR(IF(O3="","",ROUND(IF(P3=0,10,10+SIGN(P3)*10*(1-((SQRT(5)-1)/2)^MIN(ABS(P3)/(5*SQRT(R$1)),3))/(1-((SQRT(5)-1)/2)^3)),2)),"请输入副数")</f>
        <v/>
      </c>
      <c r="R3" s="25" t="str">
        <f ca="1">IF(S3="","",IF(选手操作!AT3&lt;&gt;"","/",V3))</f>
        <v/>
      </c>
      <c r="S3" s="26" t="str">
        <f ca="1">IF(OR(COUNTA(A$3:M$434)=0,选手操作!$K3=""),"",选手操作!$K3)</f>
        <v/>
      </c>
      <c r="T3" s="22" t="str">
        <f ca="1">IFERROR(IF(S3="","",RANK(V3,V$3:V$434)+COUNTIF(V$3:V3,V3)-1),"/")</f>
        <v/>
      </c>
      <c r="U3" s="27" t="str">
        <f ca="1">IF(S3="","",VLOOKUP(S3,选手操作!$K:$L,2,0))</f>
        <v/>
      </c>
      <c r="V3" s="24" t="str">
        <f ca="1">IFERROR(IF(S3="","",IF(选手操作!T3&lt;&gt;"",选手操作!M3+选手操作!N3+W3+X3+选手操作!S3,VLOOKUP(U3,O:Q,3,0)+选手操作!M3+选手操作!N3+W3+X3+选手操作!S3)),IF(COUNTIF(O:O,U3)=0,"查找失败",IF(ISNUMBER(VLOOKUP(U3,O:Q,3,0))=FALSE,"VP错误","未知错误")))</f>
        <v/>
      </c>
      <c r="W3" s="37"/>
      <c r="X3" s="37"/>
      <c r="Y3" s="39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23" t="str">
        <f ca="1">IFERROR(IF(AS3="","",RANK(AR3,AR$3:AR$434)+COUNTIF(AR$3:AR3,AR3)-1),"/")</f>
        <v/>
      </c>
      <c r="AO3" s="22" t="str">
        <f t="shared" ref="AO3:AO66" si="0">IFERROR(IF(AA3="","",RIGHT(AA3,LEN(AA3)-FIND(".",AA3))),"牌手错误")</f>
        <v/>
      </c>
      <c r="AP3" s="22" t="str">
        <f t="shared" ref="AP3:AP66" si="1">IF(AO3="","",ROUND(AC3,0))</f>
        <v/>
      </c>
      <c r="AQ3" s="24" t="str">
        <f>IFERROR(IF(AO3="","",ROUND(IF(AP3=0,10,10+SIGN(AP3)*10*(1-((SQRT(5)-1)/2)^MIN(ABS(AP3)/(5*SQRT(AR$1)),3))/(1-((SQRT(5)-1)/2)^3)),2)),"请输入副数")</f>
        <v/>
      </c>
      <c r="AR3" s="25" t="str">
        <f ca="1">IF(AS3="","",IF(选手操作!BT3&lt;&gt;"","/",AV3))</f>
        <v/>
      </c>
      <c r="AS3" s="26" t="str">
        <f ca="1">IF(OR(COUNTA(AA$3:AM$434)=0,选手操作!$K3=""),"",选手操作!$K3)</f>
        <v/>
      </c>
      <c r="AT3" s="22" t="str">
        <f ca="1">IFERROR(IF(AS3="","",RANK(AV3,AV$3:AV$434)+COUNTIF(AV$3:AV3,AV3)-1),"/")</f>
        <v/>
      </c>
      <c r="AU3" s="27" t="str">
        <f ca="1">IF(AS3="","",VLOOKUP(AS3,选手操作!$K:$L,2,0))</f>
        <v/>
      </c>
      <c r="AV3" s="24" t="str">
        <f ca="1">IFERROR(IF(AS3="","",IF(选手操作!AT3&lt;&gt;"",V3+AW3+AX3+选手操作!AS3,VLOOKUP(AU3,AO:AQ,3,0)+V3+AW3+AX3+选手操作!AS3)),IF(COUNTIF(AO:AO,AU3)=0,"查找失败",IF(ISNUMBER(VLOOKUP(AU3,AO:AQ,3,0))=FALSE,"VP错误","未知错误")))</f>
        <v/>
      </c>
      <c r="AW3" s="37"/>
      <c r="AX3" s="37"/>
      <c r="AY3" s="39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23" t="str">
        <f ca="1">IFERROR(IF(BS3="","",RANK(BR3,BR$3:BR$434)+COUNTIF(BR$3:BR3,BR3)-1),"/")</f>
        <v/>
      </c>
      <c r="BO3" s="22" t="str">
        <f t="shared" ref="BO3:BO66" si="2">IFERROR(IF(BA3="","",RIGHT(BA3,LEN(BA3)-FIND(".",BA3))),"牌手错误")</f>
        <v/>
      </c>
      <c r="BP3" s="22" t="str">
        <f t="shared" ref="BP3:BP66" si="3">IF(BO3="","",ROUND(BC3,0))</f>
        <v/>
      </c>
      <c r="BQ3" s="24" t="str">
        <f>IFERROR(IF(BO3="","",ROUND(IF(BP3=0,10,10+SIGN(BP3)*10*(1-((SQRT(5)-1)/2)^MIN(ABS(BP3)/(5*SQRT(BR$1)),3))/(1-((SQRT(5)-1)/2)^3)),2)),"请输入副数")</f>
        <v/>
      </c>
      <c r="BR3" s="25" t="str">
        <f ca="1">IF(BS3="","",IF(选手操作!CT3&lt;&gt;"","/",BV3))</f>
        <v/>
      </c>
      <c r="BS3" s="26" t="str">
        <f ca="1">IF(OR(COUNTA(BA$3:BM$434)=0,选手操作!$K3=""),"",选手操作!$K3)</f>
        <v/>
      </c>
      <c r="BT3" s="22" t="str">
        <f ca="1">IFERROR(IF(BS3="","",RANK(BV3,BV$3:BV$434)+COUNTIF(BV$3:BV3,BV3)-1),"/")</f>
        <v/>
      </c>
      <c r="BU3" s="27" t="str">
        <f ca="1">IF(BS3="","",VLOOKUP(BS3,选手操作!$K:$L,2,0))</f>
        <v/>
      </c>
      <c r="BV3" s="24" t="str">
        <f ca="1">IFERROR(IF(BS3="","",IF(选手操作!BT3&lt;&gt;"",AV3+BW3+BX3+选手操作!BS3,VLOOKUP(BU3,BO:BQ,3,0)+AV3+BW3+BX3+选手操作!BS3)),IF(COUNTIF(BO:BO,BU3)=0,"查找失败",IF(ISNUMBER(VLOOKUP(BU3,BO:BQ,3,0))=FALSE,"VP错误","未知错误")))</f>
        <v/>
      </c>
      <c r="BW3" s="37"/>
      <c r="BX3" s="37"/>
      <c r="BY3" s="39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23" t="str">
        <f ca="1">IFERROR(IF(CS3="","",RANK(CR3,CR$3:CR$434)+COUNTIF(CR$3:CR3,CR3)-1),"/")</f>
        <v/>
      </c>
      <c r="CO3" s="22" t="str">
        <f t="shared" ref="CO3:CO66" si="4">IFERROR(IF(CA3="","",RIGHT(CA3,LEN(CA3)-FIND(".",CA3))),"牌手错误")</f>
        <v/>
      </c>
      <c r="CP3" s="22" t="str">
        <f t="shared" ref="CP3:CP66" si="5">IF(CO3="","",ROUND(CC3,0))</f>
        <v/>
      </c>
      <c r="CQ3" s="24" t="str">
        <f>IFERROR(IF(CO3="","",ROUND(IF(CP3=0,10,10+SIGN(CP3)*10*(1-((SQRT(5)-1)/2)^MIN(ABS(CP3)/(5*SQRT(CR$1)),3))/(1-((SQRT(5)-1)/2)^3)),2)),"请输入副数")</f>
        <v/>
      </c>
      <c r="CR3" s="25" t="str">
        <f ca="1">IF(CS3="","",IF(选手操作!DT3&lt;&gt;"","/",CV3))</f>
        <v/>
      </c>
      <c r="CS3" s="26" t="str">
        <f ca="1">IF(OR(COUNTA(CA$3:CM$434)=0,选手操作!$K3=""),"",选手操作!$K3)</f>
        <v/>
      </c>
      <c r="CT3" s="22" t="str">
        <f ca="1">IFERROR(IF(CS3="","",RANK(CV3,CV$3:CV$434)+COUNTIF(CV$3:CV3,CV3)-1),"/")</f>
        <v/>
      </c>
      <c r="CU3" s="27" t="str">
        <f ca="1">IF(CS3="","",VLOOKUP(CS3,选手操作!$K:$L,2,0))</f>
        <v/>
      </c>
      <c r="CV3" s="24" t="str">
        <f ca="1">IFERROR(IF(CS3="","",IF(选手操作!CT3&lt;&gt;"",BV3+CW3+CX3+选手操作!CS3,VLOOKUP(CU3,CO:CQ,3,0)+BV3+CW3+CX3+选手操作!CS3)),IF(COUNTIF(CO:CO,CU3)=0,"查找失败",IF(ISNUMBER(VLOOKUP(CU3,CO:CQ,3,0))=FALSE,"VP错误","未知错误")))</f>
        <v/>
      </c>
      <c r="CW3" s="37"/>
      <c r="CX3" s="37"/>
      <c r="CY3" s="39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23" t="str">
        <f ca="1">IFERROR(IF(DS3="","",RANK(DR3,DR$3:DR$434)+COUNTIF(DR$3:DR3,DR3)-1),"/")</f>
        <v/>
      </c>
      <c r="DO3" s="22" t="str">
        <f t="shared" ref="DO3:DO66" si="6">IFERROR(IF(DA3="","",RIGHT(DA3,LEN(DA3)-FIND(".",DA3))),"牌手错误")</f>
        <v/>
      </c>
      <c r="DP3" s="22" t="str">
        <f t="shared" ref="DP3:DP66" si="7">IF(DO3="","",ROUND(DC3,0))</f>
        <v/>
      </c>
      <c r="DQ3" s="24" t="str">
        <f>IFERROR(IF(DO3="","",ROUND(IF(DP3=0,10,10+SIGN(DP3)*10*(1-((SQRT(5)-1)/2)^MIN(ABS(DP3)/(5*SQRT(DR$1)),3))/(1-((SQRT(5)-1)/2)^3)),2)),"请输入副数")</f>
        <v/>
      </c>
      <c r="DR3" s="25" t="str">
        <f ca="1">IF(DS3="","",IF(选手操作!ET3&lt;&gt;"","/",DV3))</f>
        <v/>
      </c>
      <c r="DS3" s="26" t="str">
        <f ca="1">IF(OR(COUNTA(DA$3:DM$434)=0,选手操作!$K3=""),"",选手操作!$K3)</f>
        <v/>
      </c>
      <c r="DT3" s="22" t="str">
        <f ca="1">IFERROR(IF(DS3="","",RANK(DV3,DV$3:DV$434)+COUNTIF(DV$3:DV3,DV3)-1),"/")</f>
        <v/>
      </c>
      <c r="DU3" s="27" t="str">
        <f ca="1">IF(DS3="","",VLOOKUP(DS3,选手操作!$K:$L,2,0))</f>
        <v/>
      </c>
      <c r="DV3" s="24" t="str">
        <f ca="1">IFERROR(IF(DS3="","",IF(选手操作!DT3&lt;&gt;"",CV3+DW3+DX3+选手操作!DS3,VLOOKUP(DU3,DO:DQ,3,0)+CV3+DW3+DX3+选手操作!DS3)),IF(COUNTIF(DO:DO,DU3)=0,"查找失败",IF(ISNUMBER(VLOOKUP(DU3,DO:DQ,3,0))=FALSE,"VP错误","未知错误")))</f>
        <v/>
      </c>
      <c r="DW3" s="37"/>
      <c r="DX3" s="37"/>
      <c r="DY3" s="39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23" t="str">
        <f ca="1">IFERROR(IF(ES3="","",RANK(ER3,ER$3:ER$434)+COUNTIF(ER$3:ER3,ER3)-1),"/")</f>
        <v/>
      </c>
      <c r="EO3" s="22" t="str">
        <f t="shared" ref="EO3:EO66" si="8">IFERROR(IF(EA3="","",RIGHT(EA3,LEN(EA3)-FIND(".",EA3))),"牌手错误")</f>
        <v/>
      </c>
      <c r="EP3" s="22" t="str">
        <f t="shared" ref="EP3:EP66" si="9">IF(EO3="","",ROUND(EC3,0))</f>
        <v/>
      </c>
      <c r="EQ3" s="24" t="str">
        <f>IFERROR(IF(EO3="","",ROUND(IF(EP3=0,10,10+SIGN(EP3)*10*(1-((SQRT(5)-1)/2)^MIN(ABS(EP3)/(5*SQRT(ER$1)),3))/(1-((SQRT(5)-1)/2)^3)),2)),"请输入副数")</f>
        <v/>
      </c>
      <c r="ER3" s="25" t="str">
        <f ca="1">IF(ES3="","",IF(选手操作!FT3&lt;&gt;"","/",EV3))</f>
        <v/>
      </c>
      <c r="ES3" s="26" t="str">
        <f ca="1">IF(OR(COUNTA(EA$3:EM$434)=0,选手操作!$K3=""),"",选手操作!$K3)</f>
        <v/>
      </c>
      <c r="ET3" s="22" t="str">
        <f ca="1">IFERROR(IF(ES3="","",RANK(EV3,EV$3:EV$434)+COUNTIF(EV$3:EV3,EV3)-1),"/")</f>
        <v/>
      </c>
      <c r="EU3" s="27" t="str">
        <f ca="1">IF(ES3="","",VLOOKUP(ES3,选手操作!$K:$L,2,0))</f>
        <v/>
      </c>
      <c r="EV3" s="24" t="str">
        <f ca="1">IFERROR(IF(ES3="","",IF(选手操作!ET3&lt;&gt;"",DV3+EW3+EX3+选手操作!ES3,VLOOKUP(EU3,EO:EQ,3,0)+DV3+EW3+EX3+选手操作!ES3)),IF(COUNTIF(EO:EO,EU3)=0,"查找失败",IF(ISNUMBER(VLOOKUP(EU3,EO:EQ,3,0))=FALSE,"VP错误","未知错误")))</f>
        <v/>
      </c>
      <c r="EW3" s="37"/>
      <c r="EX3" s="37"/>
      <c r="EY3" s="39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23" t="str">
        <f ca="1">IFERROR(IF(FS3="","",RANK(FR3,FR$3:FR$434)+COUNTIF(FR$3:FR3,FR3)-1),"/")</f>
        <v/>
      </c>
      <c r="FO3" s="22" t="str">
        <f t="shared" ref="FO3:FO66" si="10">IFERROR(IF(FA3="","",RIGHT(FA3,LEN(FA3)-FIND(".",FA3))),"牌手错误")</f>
        <v/>
      </c>
      <c r="FP3" s="22" t="str">
        <f t="shared" ref="FP3:FP66" si="11">IF(FO3="","",ROUND(FC3,0))</f>
        <v/>
      </c>
      <c r="FQ3" s="24" t="str">
        <f>IFERROR(IF(FO3="","",ROUND(IF(FP3=0,10,10+SIGN(FP3)*10*(1-((SQRT(5)-1)/2)^MIN(ABS(FP3)/(5*SQRT(FR$1)),3))/(1-((SQRT(5)-1)/2)^3)),2)),"请输入副数")</f>
        <v/>
      </c>
      <c r="FR3" s="25" t="str">
        <f ca="1">IF(FS3="","",IF(选手操作!GT3&lt;&gt;"","/",FV3))</f>
        <v/>
      </c>
      <c r="FS3" s="26" t="str">
        <f ca="1">IF(OR(COUNTA(FA$3:FM$434)=0,选手操作!$K3=""),"",选手操作!$K3)</f>
        <v/>
      </c>
      <c r="FT3" s="22" t="str">
        <f ca="1">IFERROR(IF(FS3="","",RANK(FV3,FV$3:FV$434)+COUNTIF(FV$3:FV3,FV3)-1),"/")</f>
        <v/>
      </c>
      <c r="FU3" s="27" t="str">
        <f ca="1">IF(FS3="","",VLOOKUP(FS3,选手操作!$K:$L,2,0))</f>
        <v/>
      </c>
      <c r="FV3" s="24" t="str">
        <f ca="1">IFERROR(IF(FS3="","",IF(选手操作!FT3&lt;&gt;"",EV3+FW3+FX3+选手操作!FS3,VLOOKUP(FU3,FO:FQ,3,0)+EV3+FW3+FX3+选手操作!FS3)),IF(COUNTIF(FO:FO,FU3)=0,"查找失败",IF(ISNUMBER(VLOOKUP(FU3,FO:FQ,3,0))=FALSE,"VP错误","未知错误")))</f>
        <v/>
      </c>
      <c r="FW3" s="37"/>
      <c r="FX3" s="37"/>
      <c r="FY3" s="39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23" t="str">
        <f ca="1">IFERROR(IF(GS3="","",RANK(GR3,GR$3:GR$434)+COUNTIF(GR$3:GR3,GR3)-1),"/")</f>
        <v/>
      </c>
      <c r="GO3" s="22" t="str">
        <f t="shared" ref="GO3:GO66" si="12">IFERROR(IF(GA3="","",RIGHT(GA3,LEN(GA3)-FIND(".",GA3))),"牌手错误")</f>
        <v/>
      </c>
      <c r="GP3" s="22" t="str">
        <f t="shared" ref="GP3:GP66" si="13">IF(GO3="","",ROUND(GC3,0))</f>
        <v/>
      </c>
      <c r="GQ3" s="24" t="str">
        <f>IFERROR(IF(GO3="","",ROUND(IF(GP3=0,10,10+SIGN(GP3)*10*(1-((SQRT(5)-1)/2)^MIN(ABS(GP3)/(5*SQRT(GR$1)),3))/(1-((SQRT(5)-1)/2)^3)),2)),"请输入副数")</f>
        <v/>
      </c>
      <c r="GR3" s="25" t="str">
        <f ca="1">IF(GS3="","",IF(选手操作!HT3&lt;&gt;"","/",GV3))</f>
        <v/>
      </c>
      <c r="GS3" s="26" t="str">
        <f ca="1">IF(OR(COUNTA(GA$3:GM$434)=0,选手操作!$K3=""),"",选手操作!$K3)</f>
        <v/>
      </c>
      <c r="GT3" s="22" t="str">
        <f ca="1">IFERROR(IF(GS3="","",RANK(GV3,GV$3:GV$434)+COUNTIF(GV$3:GV3,GV3)-1),"/")</f>
        <v/>
      </c>
      <c r="GU3" s="27" t="str">
        <f ca="1">IF(GS3="","",VLOOKUP(GS3,选手操作!$K:$L,2,0))</f>
        <v/>
      </c>
      <c r="GV3" s="24" t="str">
        <f ca="1">IFERROR(IF(GS3="","",IF(选手操作!GT3&lt;&gt;"",FV3+GW3+GX3+选手操作!GS3,VLOOKUP(GU3,GO:GQ,3,0)+FV3+GW3+GX3+选手操作!GS3)),IF(COUNTIF(GO:GO,GU3)=0,"查找失败",IF(ISNUMBER(VLOOKUP(GU3,GO:GQ,3,0))=FALSE,"VP错误","未知错误")))</f>
        <v/>
      </c>
      <c r="GW3" s="37"/>
      <c r="GX3" s="37"/>
      <c r="GY3" s="39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23" t="str">
        <f ca="1">IFERROR(IF(HS3="","",RANK(HR3,HR$3:HR$434)+COUNTIF(HR$3:HR3,HR3)-1),"/")</f>
        <v/>
      </c>
      <c r="HO3" s="22" t="str">
        <f t="shared" ref="HO3:HO66" si="14">IFERROR(IF(HA3="","",RIGHT(HA3,LEN(HA3)-FIND(".",HA3))),"牌手错误")</f>
        <v/>
      </c>
      <c r="HP3" s="22" t="str">
        <f t="shared" ref="HP3:HP66" si="15">IF(HO3="","",ROUND(HC3,0))</f>
        <v/>
      </c>
      <c r="HQ3" s="24" t="str">
        <f>IFERROR(IF(HO3="","",ROUND(IF(HP3=0,10,10+SIGN(HP3)*10*(1-((SQRT(5)-1)/2)^MIN(ABS(HP3)/(5*SQRT(HR$1)),3))/(1-((SQRT(5)-1)/2)^3)),2)),"请输入副数")</f>
        <v/>
      </c>
      <c r="HR3" s="25" t="str">
        <f ca="1">IF(HS3="","",IF(选手操作!IT3&lt;&gt;"","/",HV3))</f>
        <v/>
      </c>
      <c r="HS3" s="26" t="str">
        <f ca="1">IF(OR(COUNTA(HA$3:HM$434)=0,选手操作!$K3=""),"",选手操作!$K3)</f>
        <v/>
      </c>
      <c r="HT3" s="22" t="str">
        <f ca="1">IFERROR(IF(HS3="","",RANK(HV3,HV$3:HV$434)+COUNTIF(HV$3:HV3,HV3)-1),"/")</f>
        <v/>
      </c>
      <c r="HU3" s="27" t="str">
        <f ca="1">IF(HS3="","",VLOOKUP(HS3,选手操作!$K:$L,2,0))</f>
        <v/>
      </c>
      <c r="HV3" s="24" t="str">
        <f ca="1">IFERROR(IF(HS3="","",IF(选手操作!HT3&lt;&gt;"",GV3+HW3+HX3+选手操作!HS3,VLOOKUP(HU3,HO:HQ,3,0)+GV3+HW3+HX3+选手操作!HS3)),IF(COUNTIF(HO:HO,HU3)=0,"查找失败",IF(ISNUMBER(VLOOKUP(HU3,HO:HQ,3,0))=FALSE,"VP错误","未知错误")))</f>
        <v/>
      </c>
      <c r="HW3" s="37"/>
      <c r="HX3" s="37"/>
      <c r="HY3" s="39"/>
    </row>
    <row r="4" spans="1:233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23" t="str">
        <f ca="1">IFERROR(IF(S4="","",RANK(R4,R$3:R$434)+COUNTIF(R$3:R4,R4)-1),"/")</f>
        <v/>
      </c>
      <c r="O4" s="22" t="str">
        <f t="shared" ref="O4:O67" si="16">IFERROR(IF(A4="","",RIGHT(A4,LEN(A4)-FIND(".",A4))),"牌手错误")</f>
        <v/>
      </c>
      <c r="P4" s="22" t="str">
        <f t="shared" ref="P4:P67" si="17">IF(O4="","",ROUND(C4,0))</f>
        <v/>
      </c>
      <c r="Q4" s="24" t="str">
        <f t="shared" ref="Q4:Q67" si="18">IFERROR(IF(O4="","",ROUND(IF(P4=0,10,10+SIGN(P4)*10*(1-((SQRT(5)-1)/2)^MIN(ABS(P4)/(5*SQRT(R$1)),3))/(1-((SQRT(5)-1)/2)^3)),2)),"请输入副数")</f>
        <v/>
      </c>
      <c r="R4" s="25" t="str">
        <f ca="1">IF(S4="","",IF(选手操作!AT4&lt;&gt;"","/",V4))</f>
        <v/>
      </c>
      <c r="S4" s="26" t="str">
        <f ca="1">IF(OR(COUNTA(A$3:M$434)=0,选手操作!$K4=""),"",选手操作!$K4)</f>
        <v/>
      </c>
      <c r="T4" s="22" t="str">
        <f ca="1">IFERROR(IF(S4="","",RANK(V4,V$3:V$434)+COUNTIF(V$3:V4,V4)-1),"/")</f>
        <v/>
      </c>
      <c r="U4" s="27" t="str">
        <f ca="1">IF(S4="","",VLOOKUP(S4,选手操作!$K:$L,2,0))</f>
        <v/>
      </c>
      <c r="V4" s="24" t="str">
        <f ca="1">IFERROR(IF(S4="","",IF(选手操作!T4&lt;&gt;"",选手操作!M4+选手操作!N4+W4+X4+选手操作!S4,VLOOKUP(U4,O:Q,3,0)+选手操作!M4+选手操作!N4+W4+X4+选手操作!S4)),IF(COUNTIF(O:O,U4)=0,"查找失败",IF(ISNUMBER(VLOOKUP(U4,O:Q,3,0))=FALSE,"VP错误","未知错误")))</f>
        <v/>
      </c>
      <c r="W4" s="37"/>
      <c r="X4" s="37"/>
      <c r="Y4" s="39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23" t="str">
        <f ca="1">IFERROR(IF(AS4="","",RANK(AR4,AR$3:AR$434)+COUNTIF(AR$3:AR4,AR4)-1),"/")</f>
        <v/>
      </c>
      <c r="AO4" s="22" t="str">
        <f t="shared" si="0"/>
        <v/>
      </c>
      <c r="AP4" s="22" t="str">
        <f t="shared" si="1"/>
        <v/>
      </c>
      <c r="AQ4" s="24" t="str">
        <f>IFERROR(IF(AO4="","",ROUND(IF(AP4=0,10,10+SIGN(AP4)*10*(1-((SQRT(5)-1)/2)^MIN(ABS(AP4)/(5*SQRT(AR$1)),3))/(1-((SQRT(5)-1)/2)^3)),2)),"请输入副数")</f>
        <v/>
      </c>
      <c r="AR4" s="25" t="str">
        <f ca="1">IF(AS4="","",IF(选手操作!BT4&lt;&gt;"","/",AV4))</f>
        <v/>
      </c>
      <c r="AS4" s="26" t="str">
        <f ca="1">IF(OR(COUNTA(AA$3:AM$434)=0,选手操作!$K4=""),"",选手操作!$K4)</f>
        <v/>
      </c>
      <c r="AT4" s="22" t="str">
        <f ca="1">IFERROR(IF(AS4="","",RANK(AV4,AV$3:AV$434)+COUNTIF(AV$3:AV4,AV4)-1),"/")</f>
        <v/>
      </c>
      <c r="AU4" s="27" t="str">
        <f ca="1">IF(AS4="","",VLOOKUP(AS4,选手操作!$K:$L,2,0))</f>
        <v/>
      </c>
      <c r="AV4" s="24" t="str">
        <f ca="1">IFERROR(IF(AS4="","",IF(选手操作!AT4&lt;&gt;"",V4+AW4+AX4+选手操作!AS4,VLOOKUP(AU4,AO:AQ,3,0)+V4+AW4+AX4+选手操作!AS4)),IF(COUNTIF(AO:AO,AU4)=0,"查找失败",IF(ISNUMBER(VLOOKUP(AU4,AO:AQ,3,0))=FALSE,"VP错误","未知错误")))</f>
        <v/>
      </c>
      <c r="AW4" s="37"/>
      <c r="AX4" s="37"/>
      <c r="AY4" s="39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23" t="str">
        <f ca="1">IFERROR(IF(BS4="","",RANK(BR4,BR$3:BR$434)+COUNTIF(BR$3:BR4,BR4)-1),"/")</f>
        <v/>
      </c>
      <c r="BO4" s="22" t="str">
        <f t="shared" si="2"/>
        <v/>
      </c>
      <c r="BP4" s="22" t="str">
        <f t="shared" si="3"/>
        <v/>
      </c>
      <c r="BQ4" s="24" t="str">
        <f>IFERROR(IF(BO4="","",ROUND(IF(BP4=0,10,10+SIGN(BP4)*10*(1-((SQRT(5)-1)/2)^MIN(ABS(BP4)/(5*SQRT(BR$1)),3))/(1-((SQRT(5)-1)/2)^3)),2)),"请输入副数")</f>
        <v/>
      </c>
      <c r="BR4" s="25" t="str">
        <f ca="1">IF(BS4="","",IF(选手操作!CT4&lt;&gt;"","/",BV4))</f>
        <v/>
      </c>
      <c r="BS4" s="26" t="str">
        <f ca="1">IF(OR(COUNTA(BA$3:BM$434)=0,选手操作!$K4=""),"",选手操作!$K4)</f>
        <v/>
      </c>
      <c r="BT4" s="22" t="str">
        <f ca="1">IFERROR(IF(BS4="","",RANK(BV4,BV$3:BV$434)+COUNTIF(BV$3:BV4,BV4)-1),"/")</f>
        <v/>
      </c>
      <c r="BU4" s="27" t="str">
        <f ca="1">IF(BS4="","",VLOOKUP(BS4,选手操作!$K:$L,2,0))</f>
        <v/>
      </c>
      <c r="BV4" s="24" t="str">
        <f ca="1">IFERROR(IF(BS4="","",IF(选手操作!BT4&lt;&gt;"",AV4+BW4+BX4+选手操作!BS4,VLOOKUP(BU4,BO:BQ,3,0)+AV4+BW4+BX4+选手操作!BS4)),IF(COUNTIF(BO:BO,BU4)=0,"查找失败",IF(ISNUMBER(VLOOKUP(BU4,BO:BQ,3,0))=FALSE,"VP错误","未知错误")))</f>
        <v/>
      </c>
      <c r="BW4" s="37"/>
      <c r="BX4" s="37"/>
      <c r="BY4" s="39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23" t="str">
        <f ca="1">IFERROR(IF(CS4="","",RANK(CR4,CR$3:CR$434)+COUNTIF(CR$3:CR4,CR4)-1),"/")</f>
        <v/>
      </c>
      <c r="CO4" s="22" t="str">
        <f t="shared" si="4"/>
        <v/>
      </c>
      <c r="CP4" s="22" t="str">
        <f t="shared" si="5"/>
        <v/>
      </c>
      <c r="CQ4" s="24" t="str">
        <f>IFERROR(IF(CO4="","",ROUND(IF(CP4=0,10,10+SIGN(CP4)*10*(1-((SQRT(5)-1)/2)^MIN(ABS(CP4)/(5*SQRT(CR$1)),3))/(1-((SQRT(5)-1)/2)^3)),2)),"请输入副数")</f>
        <v/>
      </c>
      <c r="CR4" s="25" t="str">
        <f ca="1">IF(CS4="","",IF(选手操作!DT4&lt;&gt;"","/",CV4))</f>
        <v/>
      </c>
      <c r="CS4" s="26" t="str">
        <f ca="1">IF(OR(COUNTA(CA$3:CM$434)=0,选手操作!$K4=""),"",选手操作!$K4)</f>
        <v/>
      </c>
      <c r="CT4" s="22" t="str">
        <f ca="1">IFERROR(IF(CS4="","",RANK(CV4,CV$3:CV$434)+COUNTIF(CV$3:CV4,CV4)-1),"/")</f>
        <v/>
      </c>
      <c r="CU4" s="27" t="str">
        <f ca="1">IF(CS4="","",VLOOKUP(CS4,选手操作!$K:$L,2,0))</f>
        <v/>
      </c>
      <c r="CV4" s="24" t="str">
        <f ca="1">IFERROR(IF(CS4="","",IF(选手操作!CT4&lt;&gt;"",BV4+CW4+CX4+选手操作!CS4,VLOOKUP(CU4,CO:CQ,3,0)+BV4+CW4+CX4+选手操作!CS4)),IF(COUNTIF(CO:CO,CU4)=0,"查找失败",IF(ISNUMBER(VLOOKUP(CU4,CO:CQ,3,0))=FALSE,"VP错误","未知错误")))</f>
        <v/>
      </c>
      <c r="CW4" s="37"/>
      <c r="CX4" s="37"/>
      <c r="CY4" s="39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23" t="str">
        <f ca="1">IFERROR(IF(DS4="","",RANK(DR4,DR$3:DR$434)+COUNTIF(DR$3:DR4,DR4)-1),"/")</f>
        <v/>
      </c>
      <c r="DO4" s="22" t="str">
        <f t="shared" si="6"/>
        <v/>
      </c>
      <c r="DP4" s="22" t="str">
        <f t="shared" si="7"/>
        <v/>
      </c>
      <c r="DQ4" s="24" t="str">
        <f>IFERROR(IF(DO4="","",ROUND(IF(DP4=0,10,10+SIGN(DP4)*10*(1-((SQRT(5)-1)/2)^MIN(ABS(DP4)/(5*SQRT(DR$1)),3))/(1-((SQRT(5)-1)/2)^3)),2)),"请输入副数")</f>
        <v/>
      </c>
      <c r="DR4" s="25" t="str">
        <f ca="1">IF(DS4="","",IF(选手操作!ET4&lt;&gt;"","/",DV4))</f>
        <v/>
      </c>
      <c r="DS4" s="26" t="str">
        <f ca="1">IF(OR(COUNTA(DA$3:DM$434)=0,选手操作!$K4=""),"",选手操作!$K4)</f>
        <v/>
      </c>
      <c r="DT4" s="22" t="str">
        <f ca="1">IFERROR(IF(DS4="","",RANK(DV4,DV$3:DV$434)+COUNTIF(DV$3:DV4,DV4)-1),"/")</f>
        <v/>
      </c>
      <c r="DU4" s="27" t="str">
        <f ca="1">IF(DS4="","",VLOOKUP(DS4,选手操作!$K:$L,2,0))</f>
        <v/>
      </c>
      <c r="DV4" s="24" t="str">
        <f ca="1">IFERROR(IF(DS4="","",IF(选手操作!DT4&lt;&gt;"",CV4+DW4+DX4+选手操作!DS4,VLOOKUP(DU4,DO:DQ,3,0)+CV4+DW4+DX4+选手操作!DS4)),IF(COUNTIF(DO:DO,DU4)=0,"查找失败",IF(ISNUMBER(VLOOKUP(DU4,DO:DQ,3,0))=FALSE,"VP错误","未知错误")))</f>
        <v/>
      </c>
      <c r="DW4" s="37"/>
      <c r="DX4" s="37"/>
      <c r="DY4" s="39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23" t="str">
        <f ca="1">IFERROR(IF(ES4="","",RANK(ER4,ER$3:ER$434)+COUNTIF(ER$3:ER4,ER4)-1),"/")</f>
        <v/>
      </c>
      <c r="EO4" s="22" t="str">
        <f t="shared" si="8"/>
        <v/>
      </c>
      <c r="EP4" s="22" t="str">
        <f t="shared" si="9"/>
        <v/>
      </c>
      <c r="EQ4" s="24" t="str">
        <f>IFERROR(IF(EO4="","",ROUND(IF(EP4=0,10,10+SIGN(EP4)*10*(1-((SQRT(5)-1)/2)^MIN(ABS(EP4)/(5*SQRT(ER$1)),3))/(1-((SQRT(5)-1)/2)^3)),2)),"请输入副数")</f>
        <v/>
      </c>
      <c r="ER4" s="25" t="str">
        <f ca="1">IF(ES4="","",IF(选手操作!FT4&lt;&gt;"","/",EV4))</f>
        <v/>
      </c>
      <c r="ES4" s="26" t="str">
        <f ca="1">IF(OR(COUNTA(EA$3:EM$434)=0,选手操作!$K4=""),"",选手操作!$K4)</f>
        <v/>
      </c>
      <c r="ET4" s="22" t="str">
        <f ca="1">IFERROR(IF(ES4="","",RANK(EV4,EV$3:EV$434)+COUNTIF(EV$3:EV4,EV4)-1),"/")</f>
        <v/>
      </c>
      <c r="EU4" s="27" t="str">
        <f ca="1">IF(ES4="","",VLOOKUP(ES4,选手操作!$K:$L,2,0))</f>
        <v/>
      </c>
      <c r="EV4" s="24" t="str">
        <f ca="1">IFERROR(IF(ES4="","",IF(选手操作!ET4&lt;&gt;"",DV4+EW4+EX4+选手操作!ES4,VLOOKUP(EU4,EO:EQ,3,0)+DV4+EW4+EX4+选手操作!ES4)),IF(COUNTIF(EO:EO,EU4)=0,"查找失败",IF(ISNUMBER(VLOOKUP(EU4,EO:EQ,3,0))=FALSE,"VP错误","未知错误")))</f>
        <v/>
      </c>
      <c r="EW4" s="37"/>
      <c r="EX4" s="37"/>
      <c r="EY4" s="39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23" t="str">
        <f ca="1">IFERROR(IF(FS4="","",RANK(FR4,FR$3:FR$434)+COUNTIF(FR$3:FR4,FR4)-1),"/")</f>
        <v/>
      </c>
      <c r="FO4" s="22" t="str">
        <f t="shared" si="10"/>
        <v/>
      </c>
      <c r="FP4" s="22" t="str">
        <f t="shared" si="11"/>
        <v/>
      </c>
      <c r="FQ4" s="24" t="str">
        <f>IFERROR(IF(FO4="","",ROUND(IF(FP4=0,10,10+SIGN(FP4)*10*(1-((SQRT(5)-1)/2)^MIN(ABS(FP4)/(5*SQRT(FR$1)),3))/(1-((SQRT(5)-1)/2)^3)),2)),"请输入副数")</f>
        <v/>
      </c>
      <c r="FR4" s="25" t="str">
        <f ca="1">IF(FS4="","",IF(选手操作!GT4&lt;&gt;"","/",FV4))</f>
        <v/>
      </c>
      <c r="FS4" s="26" t="str">
        <f ca="1">IF(OR(COUNTA(FA$3:FM$434)=0,选手操作!$K4=""),"",选手操作!$K4)</f>
        <v/>
      </c>
      <c r="FT4" s="22" t="str">
        <f ca="1">IFERROR(IF(FS4="","",RANK(FV4,FV$3:FV$434)+COUNTIF(FV$3:FV4,FV4)-1),"/")</f>
        <v/>
      </c>
      <c r="FU4" s="27" t="str">
        <f ca="1">IF(FS4="","",VLOOKUP(FS4,选手操作!$K:$L,2,0))</f>
        <v/>
      </c>
      <c r="FV4" s="24" t="str">
        <f ca="1">IFERROR(IF(FS4="","",IF(选手操作!FT4&lt;&gt;"",EV4+FW4+FX4+选手操作!FS4,VLOOKUP(FU4,FO:FQ,3,0)+EV4+FW4+FX4+选手操作!FS4)),IF(COUNTIF(FO:FO,FU4)=0,"查找失败",IF(ISNUMBER(VLOOKUP(FU4,FO:FQ,3,0))=FALSE,"VP错误","未知错误")))</f>
        <v/>
      </c>
      <c r="FW4" s="37"/>
      <c r="FX4" s="37"/>
      <c r="FY4" s="39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23" t="str">
        <f ca="1">IFERROR(IF(GS4="","",RANK(GR4,GR$3:GR$434)+COUNTIF(GR$3:GR4,GR4)-1),"/")</f>
        <v/>
      </c>
      <c r="GO4" s="22" t="str">
        <f t="shared" si="12"/>
        <v/>
      </c>
      <c r="GP4" s="22" t="str">
        <f t="shared" si="13"/>
        <v/>
      </c>
      <c r="GQ4" s="24" t="str">
        <f>IFERROR(IF(GO4="","",ROUND(IF(GP4=0,10,10+SIGN(GP4)*10*(1-((SQRT(5)-1)/2)^MIN(ABS(GP4)/(5*SQRT(GR$1)),3))/(1-((SQRT(5)-1)/2)^3)),2)),"请输入副数")</f>
        <v/>
      </c>
      <c r="GR4" s="25" t="str">
        <f ca="1">IF(GS4="","",IF(选手操作!HT4&lt;&gt;"","/",GV4))</f>
        <v/>
      </c>
      <c r="GS4" s="26" t="str">
        <f ca="1">IF(OR(COUNTA(GA$3:GM$434)=0,选手操作!$K4=""),"",选手操作!$K4)</f>
        <v/>
      </c>
      <c r="GT4" s="22" t="str">
        <f ca="1">IFERROR(IF(GS4="","",RANK(GV4,GV$3:GV$434)+COUNTIF(GV$3:GV4,GV4)-1),"/")</f>
        <v/>
      </c>
      <c r="GU4" s="27" t="str">
        <f ca="1">IF(GS4="","",VLOOKUP(GS4,选手操作!$K:$L,2,0))</f>
        <v/>
      </c>
      <c r="GV4" s="24" t="str">
        <f ca="1">IFERROR(IF(GS4="","",IF(选手操作!GT4&lt;&gt;"",FV4+GW4+GX4+选手操作!GS4,VLOOKUP(GU4,GO:GQ,3,0)+FV4+GW4+GX4+选手操作!GS4)),IF(COUNTIF(GO:GO,GU4)=0,"查找失败",IF(ISNUMBER(VLOOKUP(GU4,GO:GQ,3,0))=FALSE,"VP错误","未知错误")))</f>
        <v/>
      </c>
      <c r="GW4" s="37"/>
      <c r="GX4" s="37"/>
      <c r="GY4" s="39"/>
      <c r="HA4" s="31"/>
      <c r="HB4" s="31"/>
      <c r="HC4" s="31"/>
      <c r="HD4" s="31"/>
      <c r="HE4" s="31"/>
      <c r="HF4" s="31"/>
      <c r="HG4" s="31"/>
      <c r="HH4" s="31"/>
      <c r="HI4" s="31"/>
      <c r="HJ4" s="31"/>
      <c r="HK4" s="31"/>
      <c r="HL4" s="31"/>
      <c r="HM4" s="31"/>
      <c r="HN4" s="23" t="str">
        <f ca="1">IFERROR(IF(HS4="","",RANK(HR4,HR$3:HR$434)+COUNTIF(HR$3:HR4,HR4)-1),"/")</f>
        <v/>
      </c>
      <c r="HO4" s="22" t="str">
        <f t="shared" si="14"/>
        <v/>
      </c>
      <c r="HP4" s="22" t="str">
        <f t="shared" si="15"/>
        <v/>
      </c>
      <c r="HQ4" s="24" t="str">
        <f>IFERROR(IF(HO4="","",ROUND(IF(HP4=0,10,10+SIGN(HP4)*10*(1-((SQRT(5)-1)/2)^MIN(ABS(HP4)/(5*SQRT(HR$1)),3))/(1-((SQRT(5)-1)/2)^3)),2)),"请输入副数")</f>
        <v/>
      </c>
      <c r="HR4" s="25" t="str">
        <f ca="1">IF(HS4="","",IF(选手操作!IT4&lt;&gt;"","/",HV4))</f>
        <v/>
      </c>
      <c r="HS4" s="26" t="str">
        <f ca="1">IF(OR(COUNTA(HA$3:HM$434)=0,选手操作!$K4=""),"",选手操作!$K4)</f>
        <v/>
      </c>
      <c r="HT4" s="22" t="str">
        <f ca="1">IFERROR(IF(HS4="","",RANK(HV4,HV$3:HV$434)+COUNTIF(HV$3:HV4,HV4)-1),"/")</f>
        <v/>
      </c>
      <c r="HU4" s="27" t="str">
        <f ca="1">IF(HS4="","",VLOOKUP(HS4,选手操作!$K:$L,2,0))</f>
        <v/>
      </c>
      <c r="HV4" s="24" t="str">
        <f ca="1">IFERROR(IF(HS4="","",IF(选手操作!HT4&lt;&gt;"",GV4+HW4+HX4+选手操作!HS4,VLOOKUP(HU4,HO:HQ,3,0)+GV4+HW4+HX4+选手操作!HS4)),IF(COUNTIF(HO:HO,HU4)=0,"查找失败",IF(ISNUMBER(VLOOKUP(HU4,HO:HQ,3,0))=FALSE,"VP错误","未知错误")))</f>
        <v/>
      </c>
      <c r="HW4" s="37"/>
      <c r="HX4" s="37"/>
      <c r="HY4" s="39"/>
    </row>
    <row r="5" spans="1:233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23" t="str">
        <f ca="1">IFERROR(IF(S5="","",RANK(R5,R$3:R$434)+COUNTIF(R$3:R5,R5)-1),"/")</f>
        <v/>
      </c>
      <c r="O5" s="22" t="str">
        <f t="shared" si="16"/>
        <v/>
      </c>
      <c r="P5" s="22" t="str">
        <f t="shared" si="17"/>
        <v/>
      </c>
      <c r="Q5" s="24" t="str">
        <f t="shared" si="18"/>
        <v/>
      </c>
      <c r="R5" s="25" t="str">
        <f ca="1">IF(S5="","",IF(选手操作!AT5&lt;&gt;"","/",V5))</f>
        <v/>
      </c>
      <c r="S5" s="26" t="str">
        <f ca="1">IF(OR(COUNTA(A$3:M$434)=0,选手操作!$K5=""),"",选手操作!$K5)</f>
        <v/>
      </c>
      <c r="T5" s="22" t="str">
        <f ca="1">IFERROR(IF(S5="","",RANK(V5,V$3:V$434)+COUNTIF(V$3:V5,V5)-1),"/")</f>
        <v/>
      </c>
      <c r="U5" s="27" t="str">
        <f ca="1">IF(S5="","",VLOOKUP(S5,选手操作!$K:$L,2,0))</f>
        <v/>
      </c>
      <c r="V5" s="24" t="str">
        <f ca="1">IFERROR(IF(S5="","",IF(选手操作!T5&lt;&gt;"",选手操作!M5+选手操作!N5+W5+X5+选手操作!S5,VLOOKUP(U5,O:Q,3,0)+选手操作!M5+选手操作!N5+W5+X5+选手操作!S5)),IF(COUNTIF(O:O,U5)=0,"查找失败",IF(ISNUMBER(VLOOKUP(U5,O:Q,3,0))=FALSE,"VP错误","未知错误")))</f>
        <v/>
      </c>
      <c r="W5" s="37"/>
      <c r="X5" s="37"/>
      <c r="Y5" s="39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23" t="str">
        <f ca="1">IFERROR(IF(AS5="","",RANK(AR5,AR$3:AR$434)+COUNTIF(AR$3:AR5,AR5)-1),"/")</f>
        <v/>
      </c>
      <c r="AO5" s="22" t="str">
        <f t="shared" si="0"/>
        <v/>
      </c>
      <c r="AP5" s="22" t="str">
        <f t="shared" si="1"/>
        <v/>
      </c>
      <c r="AQ5" s="24" t="str">
        <f>IFERROR(IF(AO5="","",ROUND(IF(AP5=0,10,10+SIGN(AP5)*10*(1-((SQRT(5)-1)/2)^MIN(ABS(AP5)/(5*SQRT(AR$1)),3))/(1-((SQRT(5)-1)/2)^3)),2)),"请输入副数")</f>
        <v/>
      </c>
      <c r="AR5" s="25" t="str">
        <f ca="1">IF(AS5="","",IF(选手操作!BT5&lt;&gt;"","/",AV5))</f>
        <v/>
      </c>
      <c r="AS5" s="26" t="str">
        <f ca="1">IF(OR(COUNTA(AA$3:AM$434)=0,选手操作!$K5=""),"",选手操作!$K5)</f>
        <v/>
      </c>
      <c r="AT5" s="22" t="str">
        <f ca="1">IFERROR(IF(AS5="","",RANK(AV5,AV$3:AV$434)+COUNTIF(AV$3:AV5,AV5)-1),"/")</f>
        <v/>
      </c>
      <c r="AU5" s="27" t="str">
        <f ca="1">IF(AS5="","",VLOOKUP(AS5,选手操作!$K:$L,2,0))</f>
        <v/>
      </c>
      <c r="AV5" s="24" t="str">
        <f ca="1">IFERROR(IF(AS5="","",IF(选手操作!AT5&lt;&gt;"",V5+AW5+AX5+选手操作!AS5,VLOOKUP(AU5,AO:AQ,3,0)+V5+AW5+AX5+选手操作!AS5)),IF(COUNTIF(AO:AO,AU5)=0,"查找失败",IF(ISNUMBER(VLOOKUP(AU5,AO:AQ,3,0))=FALSE,"VP错误","未知错误")))</f>
        <v/>
      </c>
      <c r="AW5" s="37"/>
      <c r="AX5" s="37"/>
      <c r="AY5" s="39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23" t="str">
        <f ca="1">IFERROR(IF(BS5="","",RANK(BR5,BR$3:BR$434)+COUNTIF(BR$3:BR5,BR5)-1),"/")</f>
        <v/>
      </c>
      <c r="BO5" s="22" t="str">
        <f t="shared" si="2"/>
        <v/>
      </c>
      <c r="BP5" s="22" t="str">
        <f t="shared" si="3"/>
        <v/>
      </c>
      <c r="BQ5" s="24" t="str">
        <f>IFERROR(IF(BO5="","",ROUND(IF(BP5=0,10,10+SIGN(BP5)*10*(1-((SQRT(5)-1)/2)^MIN(ABS(BP5)/(5*SQRT(BR$1)),3))/(1-((SQRT(5)-1)/2)^3)),2)),"请输入副数")</f>
        <v/>
      </c>
      <c r="BR5" s="25" t="str">
        <f ca="1">IF(BS5="","",IF(选手操作!CT5&lt;&gt;"","/",BV5))</f>
        <v/>
      </c>
      <c r="BS5" s="26" t="str">
        <f ca="1">IF(OR(COUNTA(BA$3:BM$434)=0,选手操作!$K5=""),"",选手操作!$K5)</f>
        <v/>
      </c>
      <c r="BT5" s="22" t="str">
        <f ca="1">IFERROR(IF(BS5="","",RANK(BV5,BV$3:BV$434)+COUNTIF(BV$3:BV5,BV5)-1),"/")</f>
        <v/>
      </c>
      <c r="BU5" s="27" t="str">
        <f ca="1">IF(BS5="","",VLOOKUP(BS5,选手操作!$K:$L,2,0))</f>
        <v/>
      </c>
      <c r="BV5" s="24" t="str">
        <f ca="1">IFERROR(IF(BS5="","",IF(选手操作!BT5&lt;&gt;"",AV5+BW5+BX5+选手操作!BS5,VLOOKUP(BU5,BO:BQ,3,0)+AV5+BW5+BX5+选手操作!BS5)),IF(COUNTIF(BO:BO,BU5)=0,"查找失败",IF(ISNUMBER(VLOOKUP(BU5,BO:BQ,3,0))=FALSE,"VP错误","未知错误")))</f>
        <v/>
      </c>
      <c r="BW5" s="37"/>
      <c r="BX5" s="37"/>
      <c r="BY5" s="39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23" t="str">
        <f ca="1">IFERROR(IF(CS5="","",RANK(CR5,CR$3:CR$434)+COUNTIF(CR$3:CR5,CR5)-1),"/")</f>
        <v/>
      </c>
      <c r="CO5" s="22" t="str">
        <f t="shared" si="4"/>
        <v/>
      </c>
      <c r="CP5" s="22" t="str">
        <f t="shared" si="5"/>
        <v/>
      </c>
      <c r="CQ5" s="24" t="str">
        <f>IFERROR(IF(CO5="","",ROUND(IF(CP5=0,10,10+SIGN(CP5)*10*(1-((SQRT(5)-1)/2)^MIN(ABS(CP5)/(5*SQRT(CR$1)),3))/(1-((SQRT(5)-1)/2)^3)),2)),"请输入副数")</f>
        <v/>
      </c>
      <c r="CR5" s="25" t="str">
        <f ca="1">IF(CS5="","",IF(选手操作!DT5&lt;&gt;"","/",CV5))</f>
        <v/>
      </c>
      <c r="CS5" s="26" t="str">
        <f ca="1">IF(OR(COUNTA(CA$3:CM$434)=0,选手操作!$K5=""),"",选手操作!$K5)</f>
        <v/>
      </c>
      <c r="CT5" s="22" t="str">
        <f ca="1">IFERROR(IF(CS5="","",RANK(CV5,CV$3:CV$434)+COUNTIF(CV$3:CV5,CV5)-1),"/")</f>
        <v/>
      </c>
      <c r="CU5" s="27" t="str">
        <f ca="1">IF(CS5="","",VLOOKUP(CS5,选手操作!$K:$L,2,0))</f>
        <v/>
      </c>
      <c r="CV5" s="24" t="str">
        <f ca="1">IFERROR(IF(CS5="","",IF(选手操作!CT5&lt;&gt;"",BV5+CW5+CX5+选手操作!CS5,VLOOKUP(CU5,CO:CQ,3,0)+BV5+CW5+CX5+选手操作!CS5)),IF(COUNTIF(CO:CO,CU5)=0,"查找失败",IF(ISNUMBER(VLOOKUP(CU5,CO:CQ,3,0))=FALSE,"VP错误","未知错误")))</f>
        <v/>
      </c>
      <c r="CW5" s="37"/>
      <c r="CX5" s="37"/>
      <c r="CY5" s="39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23" t="str">
        <f ca="1">IFERROR(IF(DS5="","",RANK(DR5,DR$3:DR$434)+COUNTIF(DR$3:DR5,DR5)-1),"/")</f>
        <v/>
      </c>
      <c r="DO5" s="22" t="str">
        <f t="shared" si="6"/>
        <v/>
      </c>
      <c r="DP5" s="22" t="str">
        <f t="shared" si="7"/>
        <v/>
      </c>
      <c r="DQ5" s="24" t="str">
        <f>IFERROR(IF(DO5="","",ROUND(IF(DP5=0,10,10+SIGN(DP5)*10*(1-((SQRT(5)-1)/2)^MIN(ABS(DP5)/(5*SQRT(DR$1)),3))/(1-((SQRT(5)-1)/2)^3)),2)),"请输入副数")</f>
        <v/>
      </c>
      <c r="DR5" s="25" t="str">
        <f ca="1">IF(DS5="","",IF(选手操作!ET5&lt;&gt;"","/",DV5))</f>
        <v/>
      </c>
      <c r="DS5" s="26" t="str">
        <f ca="1">IF(OR(COUNTA(DA$3:DM$434)=0,选手操作!$K5=""),"",选手操作!$K5)</f>
        <v/>
      </c>
      <c r="DT5" s="22" t="str">
        <f ca="1">IFERROR(IF(DS5="","",RANK(DV5,DV$3:DV$434)+COUNTIF(DV$3:DV5,DV5)-1),"/")</f>
        <v/>
      </c>
      <c r="DU5" s="27" t="str">
        <f ca="1">IF(DS5="","",VLOOKUP(DS5,选手操作!$K:$L,2,0))</f>
        <v/>
      </c>
      <c r="DV5" s="24" t="str">
        <f ca="1">IFERROR(IF(DS5="","",IF(选手操作!DT5&lt;&gt;"",CV5+DW5+DX5+选手操作!DS5,VLOOKUP(DU5,DO:DQ,3,0)+CV5+DW5+DX5+选手操作!DS5)),IF(COUNTIF(DO:DO,DU5)=0,"查找失败",IF(ISNUMBER(VLOOKUP(DU5,DO:DQ,3,0))=FALSE,"VP错误","未知错误")))</f>
        <v/>
      </c>
      <c r="DW5" s="37"/>
      <c r="DX5" s="37"/>
      <c r="DY5" s="39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23" t="str">
        <f ca="1">IFERROR(IF(ES5="","",RANK(ER5,ER$3:ER$434)+COUNTIF(ER$3:ER5,ER5)-1),"/")</f>
        <v/>
      </c>
      <c r="EO5" s="22" t="str">
        <f t="shared" si="8"/>
        <v/>
      </c>
      <c r="EP5" s="22" t="str">
        <f t="shared" si="9"/>
        <v/>
      </c>
      <c r="EQ5" s="24" t="str">
        <f>IFERROR(IF(EO5="","",ROUND(IF(EP5=0,10,10+SIGN(EP5)*10*(1-((SQRT(5)-1)/2)^MIN(ABS(EP5)/(5*SQRT(ER$1)),3))/(1-((SQRT(5)-1)/2)^3)),2)),"请输入副数")</f>
        <v/>
      </c>
      <c r="ER5" s="25" t="str">
        <f ca="1">IF(ES5="","",IF(选手操作!FT5&lt;&gt;"","/",EV5))</f>
        <v/>
      </c>
      <c r="ES5" s="26" t="str">
        <f ca="1">IF(OR(COUNTA(EA$3:EM$434)=0,选手操作!$K5=""),"",选手操作!$K5)</f>
        <v/>
      </c>
      <c r="ET5" s="22" t="str">
        <f ca="1">IFERROR(IF(ES5="","",RANK(EV5,EV$3:EV$434)+COUNTIF(EV$3:EV5,EV5)-1),"/")</f>
        <v/>
      </c>
      <c r="EU5" s="27" t="str">
        <f ca="1">IF(ES5="","",VLOOKUP(ES5,选手操作!$K:$L,2,0))</f>
        <v/>
      </c>
      <c r="EV5" s="24" t="str">
        <f ca="1">IFERROR(IF(ES5="","",IF(选手操作!ET5&lt;&gt;"",DV5+EW5+EX5+选手操作!ES5,VLOOKUP(EU5,EO:EQ,3,0)+DV5+EW5+EX5+选手操作!ES5)),IF(COUNTIF(EO:EO,EU5)=0,"查找失败",IF(ISNUMBER(VLOOKUP(EU5,EO:EQ,3,0))=FALSE,"VP错误","未知错误")))</f>
        <v/>
      </c>
      <c r="EW5" s="37"/>
      <c r="EX5" s="37"/>
      <c r="EY5" s="39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23" t="str">
        <f ca="1">IFERROR(IF(FS5="","",RANK(FR5,FR$3:FR$434)+COUNTIF(FR$3:FR5,FR5)-1),"/")</f>
        <v/>
      </c>
      <c r="FO5" s="22" t="str">
        <f t="shared" si="10"/>
        <v/>
      </c>
      <c r="FP5" s="22" t="str">
        <f t="shared" si="11"/>
        <v/>
      </c>
      <c r="FQ5" s="24" t="str">
        <f>IFERROR(IF(FO5="","",ROUND(IF(FP5=0,10,10+SIGN(FP5)*10*(1-((SQRT(5)-1)/2)^MIN(ABS(FP5)/(5*SQRT(FR$1)),3))/(1-((SQRT(5)-1)/2)^3)),2)),"请输入副数")</f>
        <v/>
      </c>
      <c r="FR5" s="25" t="str">
        <f ca="1">IF(FS5="","",IF(选手操作!GT5&lt;&gt;"","/",FV5))</f>
        <v/>
      </c>
      <c r="FS5" s="26" t="str">
        <f ca="1">IF(OR(COUNTA(FA$3:FM$434)=0,选手操作!$K5=""),"",选手操作!$K5)</f>
        <v/>
      </c>
      <c r="FT5" s="22" t="str">
        <f ca="1">IFERROR(IF(FS5="","",RANK(FV5,FV$3:FV$434)+COUNTIF(FV$3:FV5,FV5)-1),"/")</f>
        <v/>
      </c>
      <c r="FU5" s="27" t="str">
        <f ca="1">IF(FS5="","",VLOOKUP(FS5,选手操作!$K:$L,2,0))</f>
        <v/>
      </c>
      <c r="FV5" s="24" t="str">
        <f ca="1">IFERROR(IF(FS5="","",IF(选手操作!FT5&lt;&gt;"",EV5+FW5+FX5+选手操作!FS5,VLOOKUP(FU5,FO:FQ,3,0)+EV5+FW5+FX5+选手操作!FS5)),IF(COUNTIF(FO:FO,FU5)=0,"查找失败",IF(ISNUMBER(VLOOKUP(FU5,FO:FQ,3,0))=FALSE,"VP错误","未知错误")))</f>
        <v/>
      </c>
      <c r="FW5" s="37"/>
      <c r="FX5" s="37"/>
      <c r="FY5" s="39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23" t="str">
        <f ca="1">IFERROR(IF(GS5="","",RANK(GR5,GR$3:GR$434)+COUNTIF(GR$3:GR5,GR5)-1),"/")</f>
        <v/>
      </c>
      <c r="GO5" s="22" t="str">
        <f t="shared" si="12"/>
        <v/>
      </c>
      <c r="GP5" s="22" t="str">
        <f t="shared" si="13"/>
        <v/>
      </c>
      <c r="GQ5" s="24" t="str">
        <f>IFERROR(IF(GO5="","",ROUND(IF(GP5=0,10,10+SIGN(GP5)*10*(1-((SQRT(5)-1)/2)^MIN(ABS(GP5)/(5*SQRT(GR$1)),3))/(1-((SQRT(5)-1)/2)^3)),2)),"请输入副数")</f>
        <v/>
      </c>
      <c r="GR5" s="25" t="str">
        <f ca="1">IF(GS5="","",IF(选手操作!HT5&lt;&gt;"","/",GV5))</f>
        <v/>
      </c>
      <c r="GS5" s="26" t="str">
        <f ca="1">IF(OR(COUNTA(GA$3:GM$434)=0,选手操作!$K5=""),"",选手操作!$K5)</f>
        <v/>
      </c>
      <c r="GT5" s="22" t="str">
        <f ca="1">IFERROR(IF(GS5="","",RANK(GV5,GV$3:GV$434)+COUNTIF(GV$3:GV5,GV5)-1),"/")</f>
        <v/>
      </c>
      <c r="GU5" s="27" t="str">
        <f ca="1">IF(GS5="","",VLOOKUP(GS5,选手操作!$K:$L,2,0))</f>
        <v/>
      </c>
      <c r="GV5" s="24" t="str">
        <f ca="1">IFERROR(IF(GS5="","",IF(选手操作!GT5&lt;&gt;"",FV5+GW5+GX5+选手操作!GS5,VLOOKUP(GU5,GO:GQ,3,0)+FV5+GW5+GX5+选手操作!GS5)),IF(COUNTIF(GO:GO,GU5)=0,"查找失败",IF(ISNUMBER(VLOOKUP(GU5,GO:GQ,3,0))=FALSE,"VP错误","未知错误")))</f>
        <v/>
      </c>
      <c r="GW5" s="37"/>
      <c r="GX5" s="37"/>
      <c r="GY5" s="39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23" t="str">
        <f ca="1">IFERROR(IF(HS5="","",RANK(HR5,HR$3:HR$434)+COUNTIF(HR$3:HR5,HR5)-1),"/")</f>
        <v/>
      </c>
      <c r="HO5" s="22" t="str">
        <f t="shared" si="14"/>
        <v/>
      </c>
      <c r="HP5" s="22" t="str">
        <f t="shared" si="15"/>
        <v/>
      </c>
      <c r="HQ5" s="24" t="str">
        <f>IFERROR(IF(HO5="","",ROUND(IF(HP5=0,10,10+SIGN(HP5)*10*(1-((SQRT(5)-1)/2)^MIN(ABS(HP5)/(5*SQRT(HR$1)),3))/(1-((SQRT(5)-1)/2)^3)),2)),"请输入副数")</f>
        <v/>
      </c>
      <c r="HR5" s="25" t="str">
        <f ca="1">IF(HS5="","",IF(选手操作!IT5&lt;&gt;"","/",HV5))</f>
        <v/>
      </c>
      <c r="HS5" s="26" t="str">
        <f ca="1">IF(OR(COUNTA(HA$3:HM$434)=0,选手操作!$K5=""),"",选手操作!$K5)</f>
        <v/>
      </c>
      <c r="HT5" s="22" t="str">
        <f ca="1">IFERROR(IF(HS5="","",RANK(HV5,HV$3:HV$434)+COUNTIF(HV$3:HV5,HV5)-1),"/")</f>
        <v/>
      </c>
      <c r="HU5" s="27" t="str">
        <f ca="1">IF(HS5="","",VLOOKUP(HS5,选手操作!$K:$L,2,0))</f>
        <v/>
      </c>
      <c r="HV5" s="24" t="str">
        <f ca="1">IFERROR(IF(HS5="","",IF(选手操作!HT5&lt;&gt;"",GV5+HW5+HX5+选手操作!HS5,VLOOKUP(HU5,HO:HQ,3,0)+GV5+HW5+HX5+选手操作!HS5)),IF(COUNTIF(HO:HO,HU5)=0,"查找失败",IF(ISNUMBER(VLOOKUP(HU5,HO:HQ,3,0))=FALSE,"VP错误","未知错误")))</f>
        <v/>
      </c>
      <c r="HW5" s="37"/>
      <c r="HX5" s="37"/>
      <c r="HY5" s="39"/>
    </row>
    <row r="6" spans="1:233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23" t="str">
        <f ca="1">IFERROR(IF(S6="","",RANK(R6,R$3:R$434)+COUNTIF(R$3:R6,R6)-1),"/")</f>
        <v/>
      </c>
      <c r="O6" s="22" t="str">
        <f t="shared" si="16"/>
        <v/>
      </c>
      <c r="P6" s="22" t="str">
        <f t="shared" si="17"/>
        <v/>
      </c>
      <c r="Q6" s="24" t="str">
        <f t="shared" si="18"/>
        <v/>
      </c>
      <c r="R6" s="25" t="str">
        <f ca="1">IF(S6="","",IF(选手操作!AT6&lt;&gt;"","/",V6))</f>
        <v/>
      </c>
      <c r="S6" s="26" t="str">
        <f ca="1">IF(OR(COUNTA(A$3:M$434)=0,选手操作!$K6=""),"",选手操作!$K6)</f>
        <v/>
      </c>
      <c r="T6" s="22" t="str">
        <f ca="1">IFERROR(IF(S6="","",RANK(V6,V$3:V$434)+COUNTIF(V$3:V6,V6)-1),"/")</f>
        <v/>
      </c>
      <c r="U6" s="27" t="str">
        <f ca="1">IF(S6="","",VLOOKUP(S6,选手操作!$K:$L,2,0))</f>
        <v/>
      </c>
      <c r="V6" s="24" t="str">
        <f ca="1">IFERROR(IF(S6="","",IF(选手操作!T6&lt;&gt;"",选手操作!M6+选手操作!N6+W6+X6+选手操作!S6,VLOOKUP(U6,O:Q,3,0)+选手操作!M6+选手操作!N6+W6+X6+选手操作!S6)),IF(COUNTIF(O:O,U6)=0,"查找失败",IF(ISNUMBER(VLOOKUP(U6,O:Q,3,0))=FALSE,"VP错误","未知错误")))</f>
        <v/>
      </c>
      <c r="W6" s="37"/>
      <c r="X6" s="37"/>
      <c r="Y6" s="39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23" t="str">
        <f ca="1">IFERROR(IF(AS6="","",RANK(AR6,AR$3:AR$434)+COUNTIF(AR$3:AR6,AR6)-1),"/")</f>
        <v/>
      </c>
      <c r="AO6" s="22" t="str">
        <f t="shared" si="0"/>
        <v/>
      </c>
      <c r="AP6" s="22" t="str">
        <f t="shared" si="1"/>
        <v/>
      </c>
      <c r="AQ6" s="24" t="str">
        <f>IFERROR(IF(AO6="","",ROUND(IF(AP6=0,10,10+SIGN(AP6)*10*(1-((SQRT(5)-1)/2)^MIN(ABS(AP6)/(5*SQRT(AR$1)),3))/(1-((SQRT(5)-1)/2)^3)),2)),"请输入副数")</f>
        <v/>
      </c>
      <c r="AR6" s="25" t="str">
        <f ca="1">IF(AS6="","",IF(选手操作!BT6&lt;&gt;"","/",AV6))</f>
        <v/>
      </c>
      <c r="AS6" s="26" t="str">
        <f ca="1">IF(OR(COUNTA(AA$3:AM$434)=0,选手操作!$K6=""),"",选手操作!$K6)</f>
        <v/>
      </c>
      <c r="AT6" s="22" t="str">
        <f ca="1">IFERROR(IF(AS6="","",RANK(AV6,AV$3:AV$434)+COUNTIF(AV$3:AV6,AV6)-1),"/")</f>
        <v/>
      </c>
      <c r="AU6" s="27" t="str">
        <f ca="1">IF(AS6="","",VLOOKUP(AS6,选手操作!$K:$L,2,0))</f>
        <v/>
      </c>
      <c r="AV6" s="24" t="str">
        <f ca="1">IFERROR(IF(AS6="","",IF(选手操作!AT6&lt;&gt;"",V6+AW6+AX6+选手操作!AS6,VLOOKUP(AU6,AO:AQ,3,0)+V6+AW6+AX6+选手操作!AS6)),IF(COUNTIF(AO:AO,AU6)=0,"查找失败",IF(ISNUMBER(VLOOKUP(AU6,AO:AQ,3,0))=FALSE,"VP错误","未知错误")))</f>
        <v/>
      </c>
      <c r="AW6" s="37"/>
      <c r="AX6" s="37"/>
      <c r="AY6" s="39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23" t="str">
        <f ca="1">IFERROR(IF(BS6="","",RANK(BR6,BR$3:BR$434)+COUNTIF(BR$3:BR6,BR6)-1),"/")</f>
        <v/>
      </c>
      <c r="BO6" s="22" t="str">
        <f t="shared" si="2"/>
        <v/>
      </c>
      <c r="BP6" s="22" t="str">
        <f t="shared" si="3"/>
        <v/>
      </c>
      <c r="BQ6" s="24" t="str">
        <f>IFERROR(IF(BO6="","",ROUND(IF(BP6=0,10,10+SIGN(BP6)*10*(1-((SQRT(5)-1)/2)^MIN(ABS(BP6)/(5*SQRT(BR$1)),3))/(1-((SQRT(5)-1)/2)^3)),2)),"请输入副数")</f>
        <v/>
      </c>
      <c r="BR6" s="25" t="str">
        <f ca="1">IF(BS6="","",IF(选手操作!CT6&lt;&gt;"","/",BV6))</f>
        <v/>
      </c>
      <c r="BS6" s="26" t="str">
        <f ca="1">IF(OR(COUNTA(BA$3:BM$434)=0,选手操作!$K6=""),"",选手操作!$K6)</f>
        <v/>
      </c>
      <c r="BT6" s="22" t="str">
        <f ca="1">IFERROR(IF(BS6="","",RANK(BV6,BV$3:BV$434)+COUNTIF(BV$3:BV6,BV6)-1),"/")</f>
        <v/>
      </c>
      <c r="BU6" s="27" t="str">
        <f ca="1">IF(BS6="","",VLOOKUP(BS6,选手操作!$K:$L,2,0))</f>
        <v/>
      </c>
      <c r="BV6" s="24" t="str">
        <f ca="1">IFERROR(IF(BS6="","",IF(选手操作!BT6&lt;&gt;"",AV6+BW6+BX6+选手操作!BS6,VLOOKUP(BU6,BO:BQ,3,0)+AV6+BW6+BX6+选手操作!BS6)),IF(COUNTIF(BO:BO,BU6)=0,"查找失败",IF(ISNUMBER(VLOOKUP(BU6,BO:BQ,3,0))=FALSE,"VP错误","未知错误")))</f>
        <v/>
      </c>
      <c r="BW6" s="37"/>
      <c r="BX6" s="37"/>
      <c r="BY6" s="39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23" t="str">
        <f ca="1">IFERROR(IF(CS6="","",RANK(CR6,CR$3:CR$434)+COUNTIF(CR$3:CR6,CR6)-1),"/")</f>
        <v/>
      </c>
      <c r="CO6" s="22" t="str">
        <f t="shared" si="4"/>
        <v/>
      </c>
      <c r="CP6" s="22" t="str">
        <f t="shared" si="5"/>
        <v/>
      </c>
      <c r="CQ6" s="24" t="str">
        <f>IFERROR(IF(CO6="","",ROUND(IF(CP6=0,10,10+SIGN(CP6)*10*(1-((SQRT(5)-1)/2)^MIN(ABS(CP6)/(5*SQRT(CR$1)),3))/(1-((SQRT(5)-1)/2)^3)),2)),"请输入副数")</f>
        <v/>
      </c>
      <c r="CR6" s="25" t="str">
        <f ca="1">IF(CS6="","",IF(选手操作!DT6&lt;&gt;"","/",CV6))</f>
        <v/>
      </c>
      <c r="CS6" s="26" t="str">
        <f ca="1">IF(OR(COUNTA(CA$3:CM$434)=0,选手操作!$K6=""),"",选手操作!$K6)</f>
        <v/>
      </c>
      <c r="CT6" s="22" t="str">
        <f ca="1">IFERROR(IF(CS6="","",RANK(CV6,CV$3:CV$434)+COUNTIF(CV$3:CV6,CV6)-1),"/")</f>
        <v/>
      </c>
      <c r="CU6" s="27" t="str">
        <f ca="1">IF(CS6="","",VLOOKUP(CS6,选手操作!$K:$L,2,0))</f>
        <v/>
      </c>
      <c r="CV6" s="24" t="str">
        <f ca="1">IFERROR(IF(CS6="","",IF(选手操作!CT6&lt;&gt;"",BV6+CW6+CX6+选手操作!CS6,VLOOKUP(CU6,CO:CQ,3,0)+BV6+CW6+CX6+选手操作!CS6)),IF(COUNTIF(CO:CO,CU6)=0,"查找失败",IF(ISNUMBER(VLOOKUP(CU6,CO:CQ,3,0))=FALSE,"VP错误","未知错误")))</f>
        <v/>
      </c>
      <c r="CW6" s="37"/>
      <c r="CX6" s="37"/>
      <c r="CY6" s="39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23" t="str">
        <f ca="1">IFERROR(IF(DS6="","",RANK(DR6,DR$3:DR$434)+COUNTIF(DR$3:DR6,DR6)-1),"/")</f>
        <v/>
      </c>
      <c r="DO6" s="22" t="str">
        <f t="shared" si="6"/>
        <v/>
      </c>
      <c r="DP6" s="22" t="str">
        <f t="shared" si="7"/>
        <v/>
      </c>
      <c r="DQ6" s="24" t="str">
        <f>IFERROR(IF(DO6="","",ROUND(IF(DP6=0,10,10+SIGN(DP6)*10*(1-((SQRT(5)-1)/2)^MIN(ABS(DP6)/(5*SQRT(DR$1)),3))/(1-((SQRT(5)-1)/2)^3)),2)),"请输入副数")</f>
        <v/>
      </c>
      <c r="DR6" s="25" t="str">
        <f ca="1">IF(DS6="","",IF(选手操作!ET6&lt;&gt;"","/",DV6))</f>
        <v/>
      </c>
      <c r="DS6" s="26" t="str">
        <f ca="1">IF(OR(COUNTA(DA$3:DM$434)=0,选手操作!$K6=""),"",选手操作!$K6)</f>
        <v/>
      </c>
      <c r="DT6" s="22" t="str">
        <f ca="1">IFERROR(IF(DS6="","",RANK(DV6,DV$3:DV$434)+COUNTIF(DV$3:DV6,DV6)-1),"/")</f>
        <v/>
      </c>
      <c r="DU6" s="27" t="str">
        <f ca="1">IF(DS6="","",VLOOKUP(DS6,选手操作!$K:$L,2,0))</f>
        <v/>
      </c>
      <c r="DV6" s="24" t="str">
        <f ca="1">IFERROR(IF(DS6="","",IF(选手操作!DT6&lt;&gt;"",CV6+DW6+DX6+选手操作!DS6,VLOOKUP(DU6,DO:DQ,3,0)+CV6+DW6+DX6+选手操作!DS6)),IF(COUNTIF(DO:DO,DU6)=0,"查找失败",IF(ISNUMBER(VLOOKUP(DU6,DO:DQ,3,0))=FALSE,"VP错误","未知错误")))</f>
        <v/>
      </c>
      <c r="DW6" s="37"/>
      <c r="DX6" s="37"/>
      <c r="DY6" s="39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23" t="str">
        <f ca="1">IFERROR(IF(ES6="","",RANK(ER6,ER$3:ER$434)+COUNTIF(ER$3:ER6,ER6)-1),"/")</f>
        <v/>
      </c>
      <c r="EO6" s="22" t="str">
        <f t="shared" si="8"/>
        <v/>
      </c>
      <c r="EP6" s="22" t="str">
        <f t="shared" si="9"/>
        <v/>
      </c>
      <c r="EQ6" s="24" t="str">
        <f>IFERROR(IF(EO6="","",ROUND(IF(EP6=0,10,10+SIGN(EP6)*10*(1-((SQRT(5)-1)/2)^MIN(ABS(EP6)/(5*SQRT(ER$1)),3))/(1-((SQRT(5)-1)/2)^3)),2)),"请输入副数")</f>
        <v/>
      </c>
      <c r="ER6" s="25" t="str">
        <f ca="1">IF(ES6="","",IF(选手操作!FT6&lt;&gt;"","/",EV6))</f>
        <v/>
      </c>
      <c r="ES6" s="26" t="str">
        <f ca="1">IF(OR(COUNTA(EA$3:EM$434)=0,选手操作!$K6=""),"",选手操作!$K6)</f>
        <v/>
      </c>
      <c r="ET6" s="22" t="str">
        <f ca="1">IFERROR(IF(ES6="","",RANK(EV6,EV$3:EV$434)+COUNTIF(EV$3:EV6,EV6)-1),"/")</f>
        <v/>
      </c>
      <c r="EU6" s="27" t="str">
        <f ca="1">IF(ES6="","",VLOOKUP(ES6,选手操作!$K:$L,2,0))</f>
        <v/>
      </c>
      <c r="EV6" s="24" t="str">
        <f ca="1">IFERROR(IF(ES6="","",IF(选手操作!ET6&lt;&gt;"",DV6+EW6+EX6+选手操作!ES6,VLOOKUP(EU6,EO:EQ,3,0)+DV6+EW6+EX6+选手操作!ES6)),IF(COUNTIF(EO:EO,EU6)=0,"查找失败",IF(ISNUMBER(VLOOKUP(EU6,EO:EQ,3,0))=FALSE,"VP错误","未知错误")))</f>
        <v/>
      </c>
      <c r="EW6" s="37"/>
      <c r="EX6" s="37"/>
      <c r="EY6" s="39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23" t="str">
        <f ca="1">IFERROR(IF(FS6="","",RANK(FR6,FR$3:FR$434)+COUNTIF(FR$3:FR6,FR6)-1),"/")</f>
        <v/>
      </c>
      <c r="FO6" s="22" t="str">
        <f t="shared" si="10"/>
        <v/>
      </c>
      <c r="FP6" s="22" t="str">
        <f t="shared" si="11"/>
        <v/>
      </c>
      <c r="FQ6" s="24" t="str">
        <f>IFERROR(IF(FO6="","",ROUND(IF(FP6=0,10,10+SIGN(FP6)*10*(1-((SQRT(5)-1)/2)^MIN(ABS(FP6)/(5*SQRT(FR$1)),3))/(1-((SQRT(5)-1)/2)^3)),2)),"请输入副数")</f>
        <v/>
      </c>
      <c r="FR6" s="25" t="str">
        <f ca="1">IF(FS6="","",IF(选手操作!GT6&lt;&gt;"","/",FV6))</f>
        <v/>
      </c>
      <c r="FS6" s="26" t="str">
        <f ca="1">IF(OR(COUNTA(FA$3:FM$434)=0,选手操作!$K6=""),"",选手操作!$K6)</f>
        <v/>
      </c>
      <c r="FT6" s="22" t="str">
        <f ca="1">IFERROR(IF(FS6="","",RANK(FV6,FV$3:FV$434)+COUNTIF(FV$3:FV6,FV6)-1),"/")</f>
        <v/>
      </c>
      <c r="FU6" s="27" t="str">
        <f ca="1">IF(FS6="","",VLOOKUP(FS6,选手操作!$K:$L,2,0))</f>
        <v/>
      </c>
      <c r="FV6" s="24" t="str">
        <f ca="1">IFERROR(IF(FS6="","",IF(选手操作!FT6&lt;&gt;"",EV6+FW6+FX6+选手操作!FS6,VLOOKUP(FU6,FO:FQ,3,0)+EV6+FW6+FX6+选手操作!FS6)),IF(COUNTIF(FO:FO,FU6)=0,"查找失败",IF(ISNUMBER(VLOOKUP(FU6,FO:FQ,3,0))=FALSE,"VP错误","未知错误")))</f>
        <v/>
      </c>
      <c r="FW6" s="37"/>
      <c r="FX6" s="37"/>
      <c r="FY6" s="39"/>
      <c r="GA6" s="31"/>
      <c r="GB6" s="31"/>
      <c r="GC6" s="31"/>
      <c r="GD6" s="31"/>
      <c r="GE6" s="31"/>
      <c r="GF6" s="31"/>
      <c r="GG6" s="31"/>
      <c r="GH6" s="31"/>
      <c r="GI6" s="31"/>
      <c r="GJ6" s="31"/>
      <c r="GK6" s="31"/>
      <c r="GL6" s="31"/>
      <c r="GM6" s="31"/>
      <c r="GN6" s="23" t="str">
        <f ca="1">IFERROR(IF(GS6="","",RANK(GR6,GR$3:GR$434)+COUNTIF(GR$3:GR6,GR6)-1),"/")</f>
        <v/>
      </c>
      <c r="GO6" s="22" t="str">
        <f t="shared" si="12"/>
        <v/>
      </c>
      <c r="GP6" s="22" t="str">
        <f t="shared" si="13"/>
        <v/>
      </c>
      <c r="GQ6" s="24" t="str">
        <f>IFERROR(IF(GO6="","",ROUND(IF(GP6=0,10,10+SIGN(GP6)*10*(1-((SQRT(5)-1)/2)^MIN(ABS(GP6)/(5*SQRT(GR$1)),3))/(1-((SQRT(5)-1)/2)^3)),2)),"请输入副数")</f>
        <v/>
      </c>
      <c r="GR6" s="25" t="str">
        <f ca="1">IF(GS6="","",IF(选手操作!HT6&lt;&gt;"","/",GV6))</f>
        <v/>
      </c>
      <c r="GS6" s="26" t="str">
        <f ca="1">IF(OR(COUNTA(GA$3:GM$434)=0,选手操作!$K6=""),"",选手操作!$K6)</f>
        <v/>
      </c>
      <c r="GT6" s="22" t="str">
        <f ca="1">IFERROR(IF(GS6="","",RANK(GV6,GV$3:GV$434)+COUNTIF(GV$3:GV6,GV6)-1),"/")</f>
        <v/>
      </c>
      <c r="GU6" s="27" t="str">
        <f ca="1">IF(GS6="","",VLOOKUP(GS6,选手操作!$K:$L,2,0))</f>
        <v/>
      </c>
      <c r="GV6" s="24" t="str">
        <f ca="1">IFERROR(IF(GS6="","",IF(选手操作!GT6&lt;&gt;"",FV6+GW6+GX6+选手操作!GS6,VLOOKUP(GU6,GO:GQ,3,0)+FV6+GW6+GX6+选手操作!GS6)),IF(COUNTIF(GO:GO,GU6)=0,"查找失败",IF(ISNUMBER(VLOOKUP(GU6,GO:GQ,3,0))=FALSE,"VP错误","未知错误")))</f>
        <v/>
      </c>
      <c r="GW6" s="37"/>
      <c r="GX6" s="37"/>
      <c r="GY6" s="39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23" t="str">
        <f ca="1">IFERROR(IF(HS6="","",RANK(HR6,HR$3:HR$434)+COUNTIF(HR$3:HR6,HR6)-1),"/")</f>
        <v/>
      </c>
      <c r="HO6" s="22" t="str">
        <f t="shared" si="14"/>
        <v/>
      </c>
      <c r="HP6" s="22" t="str">
        <f t="shared" si="15"/>
        <v/>
      </c>
      <c r="HQ6" s="24" t="str">
        <f>IFERROR(IF(HO6="","",ROUND(IF(HP6=0,10,10+SIGN(HP6)*10*(1-((SQRT(5)-1)/2)^MIN(ABS(HP6)/(5*SQRT(HR$1)),3))/(1-((SQRT(5)-1)/2)^3)),2)),"请输入副数")</f>
        <v/>
      </c>
      <c r="HR6" s="25" t="str">
        <f ca="1">IF(HS6="","",IF(选手操作!IT6&lt;&gt;"","/",HV6))</f>
        <v/>
      </c>
      <c r="HS6" s="26" t="str">
        <f ca="1">IF(OR(COUNTA(HA$3:HM$434)=0,选手操作!$K6=""),"",选手操作!$K6)</f>
        <v/>
      </c>
      <c r="HT6" s="22" t="str">
        <f ca="1">IFERROR(IF(HS6="","",RANK(HV6,HV$3:HV$434)+COUNTIF(HV$3:HV6,HV6)-1),"/")</f>
        <v/>
      </c>
      <c r="HU6" s="27" t="str">
        <f ca="1">IF(HS6="","",VLOOKUP(HS6,选手操作!$K:$L,2,0))</f>
        <v/>
      </c>
      <c r="HV6" s="24" t="str">
        <f ca="1">IFERROR(IF(HS6="","",IF(选手操作!HT6&lt;&gt;"",GV6+HW6+HX6+选手操作!HS6,VLOOKUP(HU6,HO:HQ,3,0)+GV6+HW6+HX6+选手操作!HS6)),IF(COUNTIF(HO:HO,HU6)=0,"查找失败",IF(ISNUMBER(VLOOKUP(HU6,HO:HQ,3,0))=FALSE,"VP错误","未知错误")))</f>
        <v/>
      </c>
      <c r="HW6" s="37"/>
      <c r="HX6" s="37"/>
      <c r="HY6" s="39"/>
    </row>
    <row r="7" spans="1:233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23" t="str">
        <f ca="1">IFERROR(IF(S7="","",RANK(R7,R$3:R$434)+COUNTIF(R$3:R7,R7)-1),"/")</f>
        <v/>
      </c>
      <c r="O7" s="22" t="str">
        <f t="shared" si="16"/>
        <v/>
      </c>
      <c r="P7" s="22" t="str">
        <f t="shared" si="17"/>
        <v/>
      </c>
      <c r="Q7" s="24" t="str">
        <f t="shared" si="18"/>
        <v/>
      </c>
      <c r="R7" s="25" t="str">
        <f ca="1">IF(S7="","",IF(选手操作!AT7&lt;&gt;"","/",V7))</f>
        <v/>
      </c>
      <c r="S7" s="26" t="str">
        <f ca="1">IF(OR(COUNTA(A$3:M$434)=0,选手操作!$K7=""),"",选手操作!$K7)</f>
        <v/>
      </c>
      <c r="T7" s="22" t="str">
        <f ca="1">IFERROR(IF(S7="","",RANK(V7,V$3:V$434)+COUNTIF(V$3:V7,V7)-1),"/")</f>
        <v/>
      </c>
      <c r="U7" s="27" t="str">
        <f ca="1">IF(S7="","",VLOOKUP(S7,选手操作!$K:$L,2,0))</f>
        <v/>
      </c>
      <c r="V7" s="24" t="str">
        <f ca="1">IFERROR(IF(S7="","",IF(选手操作!T7&lt;&gt;"",选手操作!M7+选手操作!N7+W7+X7+选手操作!S7,VLOOKUP(U7,O:Q,3,0)+选手操作!M7+选手操作!N7+W7+X7+选手操作!S7)),IF(COUNTIF(O:O,U7)=0,"查找失败",IF(ISNUMBER(VLOOKUP(U7,O:Q,3,0))=FALSE,"VP错误","未知错误")))</f>
        <v/>
      </c>
      <c r="W7" s="37"/>
      <c r="X7" s="37"/>
      <c r="Y7" s="39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23" t="str">
        <f ca="1">IFERROR(IF(AS7="","",RANK(AR7,AR$3:AR$434)+COUNTIF(AR$3:AR7,AR7)-1),"/")</f>
        <v/>
      </c>
      <c r="AO7" s="22" t="str">
        <f t="shared" si="0"/>
        <v/>
      </c>
      <c r="AP7" s="22" t="str">
        <f t="shared" si="1"/>
        <v/>
      </c>
      <c r="AQ7" s="24" t="str">
        <f>IFERROR(IF(AO7="","",ROUND(IF(AP7=0,10,10+SIGN(AP7)*10*(1-((SQRT(5)-1)/2)^MIN(ABS(AP7)/(5*SQRT(AR$1)),3))/(1-((SQRT(5)-1)/2)^3)),2)),"请输入副数")</f>
        <v/>
      </c>
      <c r="AR7" s="25" t="str">
        <f ca="1">IF(AS7="","",IF(选手操作!BT7&lt;&gt;"","/",AV7))</f>
        <v/>
      </c>
      <c r="AS7" s="26" t="str">
        <f ca="1">IF(OR(COUNTA(AA$3:AM$434)=0,选手操作!$K7=""),"",选手操作!$K7)</f>
        <v/>
      </c>
      <c r="AT7" s="22" t="str">
        <f ca="1">IFERROR(IF(AS7="","",RANK(AV7,AV$3:AV$434)+COUNTIF(AV$3:AV7,AV7)-1),"/")</f>
        <v/>
      </c>
      <c r="AU7" s="27" t="str">
        <f ca="1">IF(AS7="","",VLOOKUP(AS7,选手操作!$K:$L,2,0))</f>
        <v/>
      </c>
      <c r="AV7" s="24" t="str">
        <f ca="1">IFERROR(IF(AS7="","",IF(选手操作!AT7&lt;&gt;"",V7+AW7+AX7+选手操作!AS7,VLOOKUP(AU7,AO:AQ,3,0)+V7+AW7+AX7+选手操作!AS7)),IF(COUNTIF(AO:AO,AU7)=0,"查找失败",IF(ISNUMBER(VLOOKUP(AU7,AO:AQ,3,0))=FALSE,"VP错误","未知错误")))</f>
        <v/>
      </c>
      <c r="AW7" s="37"/>
      <c r="AX7" s="37"/>
      <c r="AY7" s="39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23" t="str">
        <f ca="1">IFERROR(IF(BS7="","",RANK(BR7,BR$3:BR$434)+COUNTIF(BR$3:BR7,BR7)-1),"/")</f>
        <v/>
      </c>
      <c r="BO7" s="22" t="str">
        <f t="shared" si="2"/>
        <v/>
      </c>
      <c r="BP7" s="22" t="str">
        <f t="shared" si="3"/>
        <v/>
      </c>
      <c r="BQ7" s="24" t="str">
        <f>IFERROR(IF(BO7="","",ROUND(IF(BP7=0,10,10+SIGN(BP7)*10*(1-((SQRT(5)-1)/2)^MIN(ABS(BP7)/(5*SQRT(BR$1)),3))/(1-((SQRT(5)-1)/2)^3)),2)),"请输入副数")</f>
        <v/>
      </c>
      <c r="BR7" s="25" t="str">
        <f ca="1">IF(BS7="","",IF(选手操作!CT7&lt;&gt;"","/",BV7))</f>
        <v/>
      </c>
      <c r="BS7" s="26" t="str">
        <f ca="1">IF(OR(COUNTA(BA$3:BM$434)=0,选手操作!$K7=""),"",选手操作!$K7)</f>
        <v/>
      </c>
      <c r="BT7" s="22" t="str">
        <f ca="1">IFERROR(IF(BS7="","",RANK(BV7,BV$3:BV$434)+COUNTIF(BV$3:BV7,BV7)-1),"/")</f>
        <v/>
      </c>
      <c r="BU7" s="27" t="str">
        <f ca="1">IF(BS7="","",VLOOKUP(BS7,选手操作!$K:$L,2,0))</f>
        <v/>
      </c>
      <c r="BV7" s="24" t="str">
        <f ca="1">IFERROR(IF(BS7="","",IF(选手操作!BT7&lt;&gt;"",AV7+BW7+BX7+选手操作!BS7,VLOOKUP(BU7,BO:BQ,3,0)+AV7+BW7+BX7+选手操作!BS7)),IF(COUNTIF(BO:BO,BU7)=0,"查找失败",IF(ISNUMBER(VLOOKUP(BU7,BO:BQ,3,0))=FALSE,"VP错误","未知错误")))</f>
        <v/>
      </c>
      <c r="BW7" s="37"/>
      <c r="BX7" s="37"/>
      <c r="BY7" s="39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23" t="str">
        <f ca="1">IFERROR(IF(CS7="","",RANK(CR7,CR$3:CR$434)+COUNTIF(CR$3:CR7,CR7)-1),"/")</f>
        <v/>
      </c>
      <c r="CO7" s="22" t="str">
        <f t="shared" si="4"/>
        <v/>
      </c>
      <c r="CP7" s="22" t="str">
        <f t="shared" si="5"/>
        <v/>
      </c>
      <c r="CQ7" s="24" t="str">
        <f>IFERROR(IF(CO7="","",ROUND(IF(CP7=0,10,10+SIGN(CP7)*10*(1-((SQRT(5)-1)/2)^MIN(ABS(CP7)/(5*SQRT(CR$1)),3))/(1-((SQRT(5)-1)/2)^3)),2)),"请输入副数")</f>
        <v/>
      </c>
      <c r="CR7" s="25" t="str">
        <f ca="1">IF(CS7="","",IF(选手操作!DT7&lt;&gt;"","/",CV7))</f>
        <v/>
      </c>
      <c r="CS7" s="26" t="str">
        <f ca="1">IF(OR(COUNTA(CA$3:CM$434)=0,选手操作!$K7=""),"",选手操作!$K7)</f>
        <v/>
      </c>
      <c r="CT7" s="22" t="str">
        <f ca="1">IFERROR(IF(CS7="","",RANK(CV7,CV$3:CV$434)+COUNTIF(CV$3:CV7,CV7)-1),"/")</f>
        <v/>
      </c>
      <c r="CU7" s="27" t="str">
        <f ca="1">IF(CS7="","",VLOOKUP(CS7,选手操作!$K:$L,2,0))</f>
        <v/>
      </c>
      <c r="CV7" s="24" t="str">
        <f ca="1">IFERROR(IF(CS7="","",IF(选手操作!CT7&lt;&gt;"",BV7+CW7+CX7+选手操作!CS7,VLOOKUP(CU7,CO:CQ,3,0)+BV7+CW7+CX7+选手操作!CS7)),IF(COUNTIF(CO:CO,CU7)=0,"查找失败",IF(ISNUMBER(VLOOKUP(CU7,CO:CQ,3,0))=FALSE,"VP错误","未知错误")))</f>
        <v/>
      </c>
      <c r="CW7" s="37"/>
      <c r="CX7" s="37"/>
      <c r="CY7" s="39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23" t="str">
        <f ca="1">IFERROR(IF(DS7="","",RANK(DR7,DR$3:DR$434)+COUNTIF(DR$3:DR7,DR7)-1),"/")</f>
        <v/>
      </c>
      <c r="DO7" s="22" t="str">
        <f t="shared" si="6"/>
        <v/>
      </c>
      <c r="DP7" s="22" t="str">
        <f t="shared" si="7"/>
        <v/>
      </c>
      <c r="DQ7" s="24" t="str">
        <f>IFERROR(IF(DO7="","",ROUND(IF(DP7=0,10,10+SIGN(DP7)*10*(1-((SQRT(5)-1)/2)^MIN(ABS(DP7)/(5*SQRT(DR$1)),3))/(1-((SQRT(5)-1)/2)^3)),2)),"请输入副数")</f>
        <v/>
      </c>
      <c r="DR7" s="25" t="str">
        <f ca="1">IF(DS7="","",IF(选手操作!ET7&lt;&gt;"","/",DV7))</f>
        <v/>
      </c>
      <c r="DS7" s="26" t="str">
        <f ca="1">IF(OR(COUNTA(DA$3:DM$434)=0,选手操作!$K7=""),"",选手操作!$K7)</f>
        <v/>
      </c>
      <c r="DT7" s="22" t="str">
        <f ca="1">IFERROR(IF(DS7="","",RANK(DV7,DV$3:DV$434)+COUNTIF(DV$3:DV7,DV7)-1),"/")</f>
        <v/>
      </c>
      <c r="DU7" s="27" t="str">
        <f ca="1">IF(DS7="","",VLOOKUP(DS7,选手操作!$K:$L,2,0))</f>
        <v/>
      </c>
      <c r="DV7" s="24" t="str">
        <f ca="1">IFERROR(IF(DS7="","",IF(选手操作!DT7&lt;&gt;"",CV7+DW7+DX7+选手操作!DS7,VLOOKUP(DU7,DO:DQ,3,0)+CV7+DW7+DX7+选手操作!DS7)),IF(COUNTIF(DO:DO,DU7)=0,"查找失败",IF(ISNUMBER(VLOOKUP(DU7,DO:DQ,3,0))=FALSE,"VP错误","未知错误")))</f>
        <v/>
      </c>
      <c r="DW7" s="37"/>
      <c r="DX7" s="37"/>
      <c r="DY7" s="39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23" t="str">
        <f ca="1">IFERROR(IF(ES7="","",RANK(ER7,ER$3:ER$434)+COUNTIF(ER$3:ER7,ER7)-1),"/")</f>
        <v/>
      </c>
      <c r="EO7" s="22" t="str">
        <f t="shared" si="8"/>
        <v/>
      </c>
      <c r="EP7" s="22" t="str">
        <f t="shared" si="9"/>
        <v/>
      </c>
      <c r="EQ7" s="24" t="str">
        <f>IFERROR(IF(EO7="","",ROUND(IF(EP7=0,10,10+SIGN(EP7)*10*(1-((SQRT(5)-1)/2)^MIN(ABS(EP7)/(5*SQRT(ER$1)),3))/(1-((SQRT(5)-1)/2)^3)),2)),"请输入副数")</f>
        <v/>
      </c>
      <c r="ER7" s="25" t="str">
        <f ca="1">IF(ES7="","",IF(选手操作!FT7&lt;&gt;"","/",EV7))</f>
        <v/>
      </c>
      <c r="ES7" s="26" t="str">
        <f ca="1">IF(OR(COUNTA(EA$3:EM$434)=0,选手操作!$K7=""),"",选手操作!$K7)</f>
        <v/>
      </c>
      <c r="ET7" s="22" t="str">
        <f ca="1">IFERROR(IF(ES7="","",RANK(EV7,EV$3:EV$434)+COUNTIF(EV$3:EV7,EV7)-1),"/")</f>
        <v/>
      </c>
      <c r="EU7" s="27" t="str">
        <f ca="1">IF(ES7="","",VLOOKUP(ES7,选手操作!$K:$L,2,0))</f>
        <v/>
      </c>
      <c r="EV7" s="24" t="str">
        <f ca="1">IFERROR(IF(ES7="","",IF(选手操作!ET7&lt;&gt;"",DV7+EW7+EX7+选手操作!ES7,VLOOKUP(EU7,EO:EQ,3,0)+DV7+EW7+EX7+选手操作!ES7)),IF(COUNTIF(EO:EO,EU7)=0,"查找失败",IF(ISNUMBER(VLOOKUP(EU7,EO:EQ,3,0))=FALSE,"VP错误","未知错误")))</f>
        <v/>
      </c>
      <c r="EW7" s="37"/>
      <c r="EX7" s="37"/>
      <c r="EY7" s="39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23" t="str">
        <f ca="1">IFERROR(IF(FS7="","",RANK(FR7,FR$3:FR$434)+COUNTIF(FR$3:FR7,FR7)-1),"/")</f>
        <v/>
      </c>
      <c r="FO7" s="22" t="str">
        <f t="shared" si="10"/>
        <v/>
      </c>
      <c r="FP7" s="22" t="str">
        <f t="shared" si="11"/>
        <v/>
      </c>
      <c r="FQ7" s="24" t="str">
        <f>IFERROR(IF(FO7="","",ROUND(IF(FP7=0,10,10+SIGN(FP7)*10*(1-((SQRT(5)-1)/2)^MIN(ABS(FP7)/(5*SQRT(FR$1)),3))/(1-((SQRT(5)-1)/2)^3)),2)),"请输入副数")</f>
        <v/>
      </c>
      <c r="FR7" s="25" t="str">
        <f ca="1">IF(FS7="","",IF(选手操作!GT7&lt;&gt;"","/",FV7))</f>
        <v/>
      </c>
      <c r="FS7" s="26" t="str">
        <f ca="1">IF(OR(COUNTA(FA$3:FM$434)=0,选手操作!$K7=""),"",选手操作!$K7)</f>
        <v/>
      </c>
      <c r="FT7" s="22" t="str">
        <f ca="1">IFERROR(IF(FS7="","",RANK(FV7,FV$3:FV$434)+COUNTIF(FV$3:FV7,FV7)-1),"/")</f>
        <v/>
      </c>
      <c r="FU7" s="27" t="str">
        <f ca="1">IF(FS7="","",VLOOKUP(FS7,选手操作!$K:$L,2,0))</f>
        <v/>
      </c>
      <c r="FV7" s="24" t="str">
        <f ca="1">IFERROR(IF(FS7="","",IF(选手操作!FT7&lt;&gt;"",EV7+FW7+FX7+选手操作!FS7,VLOOKUP(FU7,FO:FQ,3,0)+EV7+FW7+FX7+选手操作!FS7)),IF(COUNTIF(FO:FO,FU7)=0,"查找失败",IF(ISNUMBER(VLOOKUP(FU7,FO:FQ,3,0))=FALSE,"VP错误","未知错误")))</f>
        <v/>
      </c>
      <c r="FW7" s="37"/>
      <c r="FX7" s="37"/>
      <c r="FY7" s="39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23" t="str">
        <f ca="1">IFERROR(IF(GS7="","",RANK(GR7,GR$3:GR$434)+COUNTIF(GR$3:GR7,GR7)-1),"/")</f>
        <v/>
      </c>
      <c r="GO7" s="22" t="str">
        <f t="shared" si="12"/>
        <v/>
      </c>
      <c r="GP7" s="22" t="str">
        <f t="shared" si="13"/>
        <v/>
      </c>
      <c r="GQ7" s="24" t="str">
        <f>IFERROR(IF(GO7="","",ROUND(IF(GP7=0,10,10+SIGN(GP7)*10*(1-((SQRT(5)-1)/2)^MIN(ABS(GP7)/(5*SQRT(GR$1)),3))/(1-((SQRT(5)-1)/2)^3)),2)),"请输入副数")</f>
        <v/>
      </c>
      <c r="GR7" s="25" t="str">
        <f ca="1">IF(GS7="","",IF(选手操作!HT7&lt;&gt;"","/",GV7))</f>
        <v/>
      </c>
      <c r="GS7" s="26" t="str">
        <f ca="1">IF(OR(COUNTA(GA$3:GM$434)=0,选手操作!$K7=""),"",选手操作!$K7)</f>
        <v/>
      </c>
      <c r="GT7" s="22" t="str">
        <f ca="1">IFERROR(IF(GS7="","",RANK(GV7,GV$3:GV$434)+COUNTIF(GV$3:GV7,GV7)-1),"/")</f>
        <v/>
      </c>
      <c r="GU7" s="27" t="str">
        <f ca="1">IF(GS7="","",VLOOKUP(GS7,选手操作!$K:$L,2,0))</f>
        <v/>
      </c>
      <c r="GV7" s="24" t="str">
        <f ca="1">IFERROR(IF(GS7="","",IF(选手操作!GT7&lt;&gt;"",FV7+GW7+GX7+选手操作!GS7,VLOOKUP(GU7,GO:GQ,3,0)+FV7+GW7+GX7+选手操作!GS7)),IF(COUNTIF(GO:GO,GU7)=0,"查找失败",IF(ISNUMBER(VLOOKUP(GU7,GO:GQ,3,0))=FALSE,"VP错误","未知错误")))</f>
        <v/>
      </c>
      <c r="GW7" s="37"/>
      <c r="GX7" s="37"/>
      <c r="GY7" s="39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23" t="str">
        <f ca="1">IFERROR(IF(HS7="","",RANK(HR7,HR$3:HR$434)+COUNTIF(HR$3:HR7,HR7)-1),"/")</f>
        <v/>
      </c>
      <c r="HO7" s="22" t="str">
        <f t="shared" si="14"/>
        <v/>
      </c>
      <c r="HP7" s="22" t="str">
        <f t="shared" si="15"/>
        <v/>
      </c>
      <c r="HQ7" s="24" t="str">
        <f>IFERROR(IF(HO7="","",ROUND(IF(HP7=0,10,10+SIGN(HP7)*10*(1-((SQRT(5)-1)/2)^MIN(ABS(HP7)/(5*SQRT(HR$1)),3))/(1-((SQRT(5)-1)/2)^3)),2)),"请输入副数")</f>
        <v/>
      </c>
      <c r="HR7" s="25" t="str">
        <f ca="1">IF(HS7="","",IF(选手操作!IT7&lt;&gt;"","/",HV7))</f>
        <v/>
      </c>
      <c r="HS7" s="26" t="str">
        <f ca="1">IF(OR(COUNTA(HA$3:HM$434)=0,选手操作!$K7=""),"",选手操作!$K7)</f>
        <v/>
      </c>
      <c r="HT7" s="22" t="str">
        <f ca="1">IFERROR(IF(HS7="","",RANK(HV7,HV$3:HV$434)+COUNTIF(HV$3:HV7,HV7)-1),"/")</f>
        <v/>
      </c>
      <c r="HU7" s="27" t="str">
        <f ca="1">IF(HS7="","",VLOOKUP(HS7,选手操作!$K:$L,2,0))</f>
        <v/>
      </c>
      <c r="HV7" s="24" t="str">
        <f ca="1">IFERROR(IF(HS7="","",IF(选手操作!HT7&lt;&gt;"",GV7+HW7+HX7+选手操作!HS7,VLOOKUP(HU7,HO:HQ,3,0)+GV7+HW7+HX7+选手操作!HS7)),IF(COUNTIF(HO:HO,HU7)=0,"查找失败",IF(ISNUMBER(VLOOKUP(HU7,HO:HQ,3,0))=FALSE,"VP错误","未知错误")))</f>
        <v/>
      </c>
      <c r="HW7" s="37"/>
      <c r="HX7" s="37"/>
      <c r="HY7" s="39"/>
    </row>
    <row r="8" spans="1:233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23" t="str">
        <f ca="1">IFERROR(IF(S8="","",RANK(R8,R$3:R$434)+COUNTIF(R$3:R8,R8)-1),"/")</f>
        <v/>
      </c>
      <c r="O8" s="22" t="str">
        <f t="shared" si="16"/>
        <v/>
      </c>
      <c r="P8" s="22" t="str">
        <f t="shared" si="17"/>
        <v/>
      </c>
      <c r="Q8" s="24" t="str">
        <f>IFERROR(IF(O8="","",ROUND(IF(P8=0,10,10+SIGN(P8)*10*(1-((SQRT(5)-1)/2)^MIN(ABS(P8)/(5*SQRT(R$1)),3))/(1-((SQRT(5)-1)/2)^3)),2)),"请输入副数")</f>
        <v/>
      </c>
      <c r="R8" s="25" t="str">
        <f ca="1">IF(S8="","",IF(选手操作!AT8&lt;&gt;"","/",V8))</f>
        <v/>
      </c>
      <c r="S8" s="26" t="str">
        <f ca="1">IF(OR(COUNTA(A$3:M$434)=0,选手操作!$K8=""),"",选手操作!$K8)</f>
        <v/>
      </c>
      <c r="T8" s="22" t="str">
        <f ca="1">IFERROR(IF(S8="","",RANK(V8,V$3:V$434)+COUNTIF(V$3:V8,V8)-1),"/")</f>
        <v/>
      </c>
      <c r="U8" s="27" t="str">
        <f ca="1">IF(S8="","",VLOOKUP(S8,选手操作!$K:$L,2,0))</f>
        <v/>
      </c>
      <c r="V8" s="24" t="str">
        <f ca="1">IFERROR(IF(S8="","",IF(选手操作!T8&lt;&gt;"",选手操作!M8+选手操作!N8+W8+X8+选手操作!S8,VLOOKUP(U8,O:Q,3,0)+选手操作!M8+选手操作!N8+W8+X8+选手操作!S8)),IF(COUNTIF(O:O,U8)=0,"查找失败",IF(ISNUMBER(VLOOKUP(U8,O:Q,3,0))=FALSE,"VP错误","未知错误")))</f>
        <v/>
      </c>
      <c r="W8" s="37"/>
      <c r="X8" s="37"/>
      <c r="Y8" s="39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23" t="str">
        <f ca="1">IFERROR(IF(AS8="","",RANK(AR8,AR$3:AR$434)+COUNTIF(AR$3:AR8,AR8)-1),"/")</f>
        <v/>
      </c>
      <c r="AO8" s="22" t="str">
        <f t="shared" si="0"/>
        <v/>
      </c>
      <c r="AP8" s="22" t="str">
        <f t="shared" si="1"/>
        <v/>
      </c>
      <c r="AQ8" s="24" t="str">
        <f>IFERROR(IF(AO8="","",ROUND(IF(AP8=0,10,10+SIGN(AP8)*10*(1-((SQRT(5)-1)/2)^MIN(ABS(AP8)/(5*SQRT(AR$1)),3))/(1-((SQRT(5)-1)/2)^3)),2)),"请输入副数")</f>
        <v/>
      </c>
      <c r="AR8" s="25" t="str">
        <f ca="1">IF(AS8="","",IF(选手操作!BT8&lt;&gt;"","/",AV8))</f>
        <v/>
      </c>
      <c r="AS8" s="26" t="str">
        <f ca="1">IF(OR(COUNTA(AA$3:AM$434)=0,选手操作!$K8=""),"",选手操作!$K8)</f>
        <v/>
      </c>
      <c r="AT8" s="22" t="str">
        <f ca="1">IFERROR(IF(AS8="","",RANK(AV8,AV$3:AV$434)+COUNTIF(AV$3:AV8,AV8)-1),"/")</f>
        <v/>
      </c>
      <c r="AU8" s="27" t="str">
        <f ca="1">IF(AS8="","",VLOOKUP(AS8,选手操作!$K:$L,2,0))</f>
        <v/>
      </c>
      <c r="AV8" s="24" t="str">
        <f ca="1">IFERROR(IF(AS8="","",IF(选手操作!AT8&lt;&gt;"",V8+AW8+AX8+选手操作!AS8,VLOOKUP(AU8,AO:AQ,3,0)+V8+AW8+AX8+选手操作!AS8)),IF(COUNTIF(AO:AO,AU8)=0,"查找失败",IF(ISNUMBER(VLOOKUP(AU8,AO:AQ,3,0))=FALSE,"VP错误","未知错误")))</f>
        <v/>
      </c>
      <c r="AW8" s="37"/>
      <c r="AX8" s="37"/>
      <c r="AY8" s="39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23" t="str">
        <f ca="1">IFERROR(IF(BS8="","",RANK(BR8,BR$3:BR$434)+COUNTIF(BR$3:BR8,BR8)-1),"/")</f>
        <v/>
      </c>
      <c r="BO8" s="22" t="str">
        <f t="shared" si="2"/>
        <v/>
      </c>
      <c r="BP8" s="22" t="str">
        <f t="shared" si="3"/>
        <v/>
      </c>
      <c r="BQ8" s="24" t="str">
        <f>IFERROR(IF(BO8="","",ROUND(IF(BP8=0,10,10+SIGN(BP8)*10*(1-((SQRT(5)-1)/2)^MIN(ABS(BP8)/(5*SQRT(BR$1)),3))/(1-((SQRT(5)-1)/2)^3)),2)),"请输入副数")</f>
        <v/>
      </c>
      <c r="BR8" s="25" t="str">
        <f ca="1">IF(BS8="","",IF(选手操作!CT8&lt;&gt;"","/",BV8))</f>
        <v/>
      </c>
      <c r="BS8" s="26" t="str">
        <f ca="1">IF(OR(COUNTA(BA$3:BM$434)=0,选手操作!$K8=""),"",选手操作!$K8)</f>
        <v/>
      </c>
      <c r="BT8" s="22" t="str">
        <f ca="1">IFERROR(IF(BS8="","",RANK(BV8,BV$3:BV$434)+COUNTIF(BV$3:BV8,BV8)-1),"/")</f>
        <v/>
      </c>
      <c r="BU8" s="27" t="str">
        <f ca="1">IF(BS8="","",VLOOKUP(BS8,选手操作!$K:$L,2,0))</f>
        <v/>
      </c>
      <c r="BV8" s="24" t="str">
        <f ca="1">IFERROR(IF(BS8="","",IF(选手操作!BT8&lt;&gt;"",AV8+BW8+BX8+选手操作!BS8,VLOOKUP(BU8,BO:BQ,3,0)+AV8+BW8+BX8+选手操作!BS8)),IF(COUNTIF(BO:BO,BU8)=0,"查找失败",IF(ISNUMBER(VLOOKUP(BU8,BO:BQ,3,0))=FALSE,"VP错误","未知错误")))</f>
        <v/>
      </c>
      <c r="BW8" s="37"/>
      <c r="BX8" s="37"/>
      <c r="BY8" s="39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23" t="str">
        <f ca="1">IFERROR(IF(CS8="","",RANK(CR8,CR$3:CR$434)+COUNTIF(CR$3:CR8,CR8)-1),"/")</f>
        <v/>
      </c>
      <c r="CO8" s="22" t="str">
        <f t="shared" si="4"/>
        <v/>
      </c>
      <c r="CP8" s="22" t="str">
        <f t="shared" si="5"/>
        <v/>
      </c>
      <c r="CQ8" s="24" t="str">
        <f>IFERROR(IF(CO8="","",ROUND(IF(CP8=0,10,10+SIGN(CP8)*10*(1-((SQRT(5)-1)/2)^MIN(ABS(CP8)/(5*SQRT(CR$1)),3))/(1-((SQRT(5)-1)/2)^3)),2)),"请输入副数")</f>
        <v/>
      </c>
      <c r="CR8" s="25" t="str">
        <f ca="1">IF(CS8="","",IF(选手操作!DT8&lt;&gt;"","/",CV8))</f>
        <v/>
      </c>
      <c r="CS8" s="26" t="str">
        <f ca="1">IF(OR(COUNTA(CA$3:CM$434)=0,选手操作!$K8=""),"",选手操作!$K8)</f>
        <v/>
      </c>
      <c r="CT8" s="22" t="str">
        <f ca="1">IFERROR(IF(CS8="","",RANK(CV8,CV$3:CV$434)+COUNTIF(CV$3:CV8,CV8)-1),"/")</f>
        <v/>
      </c>
      <c r="CU8" s="27" t="str">
        <f ca="1">IF(CS8="","",VLOOKUP(CS8,选手操作!$K:$L,2,0))</f>
        <v/>
      </c>
      <c r="CV8" s="24" t="str">
        <f ca="1">IFERROR(IF(CS8="","",IF(选手操作!CT8&lt;&gt;"",BV8+CW8+CX8+选手操作!CS8,VLOOKUP(CU8,CO:CQ,3,0)+BV8+CW8+CX8+选手操作!CS8)),IF(COUNTIF(CO:CO,CU8)=0,"查找失败",IF(ISNUMBER(VLOOKUP(CU8,CO:CQ,3,0))=FALSE,"VP错误","未知错误")))</f>
        <v/>
      </c>
      <c r="CW8" s="37"/>
      <c r="CX8" s="37"/>
      <c r="CY8" s="39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23" t="str">
        <f ca="1">IFERROR(IF(DS8="","",RANK(DR8,DR$3:DR$434)+COUNTIF(DR$3:DR8,DR8)-1),"/")</f>
        <v/>
      </c>
      <c r="DO8" s="22" t="str">
        <f t="shared" si="6"/>
        <v/>
      </c>
      <c r="DP8" s="22" t="str">
        <f t="shared" si="7"/>
        <v/>
      </c>
      <c r="DQ8" s="24" t="str">
        <f>IFERROR(IF(DO8="","",ROUND(IF(DP8=0,10,10+SIGN(DP8)*10*(1-((SQRT(5)-1)/2)^MIN(ABS(DP8)/(5*SQRT(DR$1)),3))/(1-((SQRT(5)-1)/2)^3)),2)),"请输入副数")</f>
        <v/>
      </c>
      <c r="DR8" s="25" t="str">
        <f ca="1">IF(DS8="","",IF(选手操作!ET8&lt;&gt;"","/",DV8))</f>
        <v/>
      </c>
      <c r="DS8" s="26" t="str">
        <f ca="1">IF(OR(COUNTA(DA$3:DM$434)=0,选手操作!$K8=""),"",选手操作!$K8)</f>
        <v/>
      </c>
      <c r="DT8" s="22" t="str">
        <f ca="1">IFERROR(IF(DS8="","",RANK(DV8,DV$3:DV$434)+COUNTIF(DV$3:DV8,DV8)-1),"/")</f>
        <v/>
      </c>
      <c r="DU8" s="27" t="str">
        <f ca="1">IF(DS8="","",VLOOKUP(DS8,选手操作!$K:$L,2,0))</f>
        <v/>
      </c>
      <c r="DV8" s="24" t="str">
        <f ca="1">IFERROR(IF(DS8="","",IF(选手操作!DT8&lt;&gt;"",CV8+DW8+DX8+选手操作!DS8,VLOOKUP(DU8,DO:DQ,3,0)+CV8+DW8+DX8+选手操作!DS8)),IF(COUNTIF(DO:DO,DU8)=0,"查找失败",IF(ISNUMBER(VLOOKUP(DU8,DO:DQ,3,0))=FALSE,"VP错误","未知错误")))</f>
        <v/>
      </c>
      <c r="DW8" s="37"/>
      <c r="DX8" s="37"/>
      <c r="DY8" s="39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23" t="str">
        <f ca="1">IFERROR(IF(ES8="","",RANK(ER8,ER$3:ER$434)+COUNTIF(ER$3:ER8,ER8)-1),"/")</f>
        <v/>
      </c>
      <c r="EO8" s="22" t="str">
        <f t="shared" si="8"/>
        <v/>
      </c>
      <c r="EP8" s="22" t="str">
        <f t="shared" si="9"/>
        <v/>
      </c>
      <c r="EQ8" s="24" t="str">
        <f>IFERROR(IF(EO8="","",ROUND(IF(EP8=0,10,10+SIGN(EP8)*10*(1-((SQRT(5)-1)/2)^MIN(ABS(EP8)/(5*SQRT(ER$1)),3))/(1-((SQRT(5)-1)/2)^3)),2)),"请输入副数")</f>
        <v/>
      </c>
      <c r="ER8" s="25" t="str">
        <f ca="1">IF(ES8="","",IF(选手操作!FT8&lt;&gt;"","/",EV8))</f>
        <v/>
      </c>
      <c r="ES8" s="26" t="str">
        <f ca="1">IF(OR(COUNTA(EA$3:EM$434)=0,选手操作!$K8=""),"",选手操作!$K8)</f>
        <v/>
      </c>
      <c r="ET8" s="22" t="str">
        <f ca="1">IFERROR(IF(ES8="","",RANK(EV8,EV$3:EV$434)+COUNTIF(EV$3:EV8,EV8)-1),"/")</f>
        <v/>
      </c>
      <c r="EU8" s="27" t="str">
        <f ca="1">IF(ES8="","",VLOOKUP(ES8,选手操作!$K:$L,2,0))</f>
        <v/>
      </c>
      <c r="EV8" s="24" t="str">
        <f ca="1">IFERROR(IF(ES8="","",IF(选手操作!ET8&lt;&gt;"",DV8+EW8+EX8+选手操作!ES8,VLOOKUP(EU8,EO:EQ,3,0)+DV8+EW8+EX8+选手操作!ES8)),IF(COUNTIF(EO:EO,EU8)=0,"查找失败",IF(ISNUMBER(VLOOKUP(EU8,EO:EQ,3,0))=FALSE,"VP错误","未知错误")))</f>
        <v/>
      </c>
      <c r="EW8" s="37"/>
      <c r="EX8" s="37"/>
      <c r="EY8" s="39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23" t="str">
        <f ca="1">IFERROR(IF(FS8="","",RANK(FR8,FR$3:FR$434)+COUNTIF(FR$3:FR8,FR8)-1),"/")</f>
        <v/>
      </c>
      <c r="FO8" s="22" t="str">
        <f t="shared" si="10"/>
        <v/>
      </c>
      <c r="FP8" s="22" t="str">
        <f t="shared" si="11"/>
        <v/>
      </c>
      <c r="FQ8" s="24" t="str">
        <f>IFERROR(IF(FO8="","",ROUND(IF(FP8=0,10,10+SIGN(FP8)*10*(1-((SQRT(5)-1)/2)^MIN(ABS(FP8)/(5*SQRT(FR$1)),3))/(1-((SQRT(5)-1)/2)^3)),2)),"请输入副数")</f>
        <v/>
      </c>
      <c r="FR8" s="25" t="str">
        <f ca="1">IF(FS8="","",IF(选手操作!GT8&lt;&gt;"","/",FV8))</f>
        <v/>
      </c>
      <c r="FS8" s="26" t="str">
        <f ca="1">IF(OR(COUNTA(FA$3:FM$434)=0,选手操作!$K8=""),"",选手操作!$K8)</f>
        <v/>
      </c>
      <c r="FT8" s="22" t="str">
        <f ca="1">IFERROR(IF(FS8="","",RANK(FV8,FV$3:FV$434)+COUNTIF(FV$3:FV8,FV8)-1),"/")</f>
        <v/>
      </c>
      <c r="FU8" s="27" t="str">
        <f ca="1">IF(FS8="","",VLOOKUP(FS8,选手操作!$K:$L,2,0))</f>
        <v/>
      </c>
      <c r="FV8" s="24" t="str">
        <f ca="1">IFERROR(IF(FS8="","",IF(选手操作!FT8&lt;&gt;"",EV8+FW8+FX8+选手操作!FS8,VLOOKUP(FU8,FO:FQ,3,0)+EV8+FW8+FX8+选手操作!FS8)),IF(COUNTIF(FO:FO,FU8)=0,"查找失败",IF(ISNUMBER(VLOOKUP(FU8,FO:FQ,3,0))=FALSE,"VP错误","未知错误")))</f>
        <v/>
      </c>
      <c r="FW8" s="37"/>
      <c r="FX8" s="37"/>
      <c r="FY8" s="39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23" t="str">
        <f ca="1">IFERROR(IF(GS8="","",RANK(GR8,GR$3:GR$434)+COUNTIF(GR$3:GR8,GR8)-1),"/")</f>
        <v/>
      </c>
      <c r="GO8" s="22" t="str">
        <f t="shared" si="12"/>
        <v/>
      </c>
      <c r="GP8" s="22" t="str">
        <f t="shared" si="13"/>
        <v/>
      </c>
      <c r="GQ8" s="24" t="str">
        <f>IFERROR(IF(GO8="","",ROUND(IF(GP8=0,10,10+SIGN(GP8)*10*(1-((SQRT(5)-1)/2)^MIN(ABS(GP8)/(5*SQRT(GR$1)),3))/(1-((SQRT(5)-1)/2)^3)),2)),"请输入副数")</f>
        <v/>
      </c>
      <c r="GR8" s="25" t="str">
        <f ca="1">IF(GS8="","",IF(选手操作!HT8&lt;&gt;"","/",GV8))</f>
        <v/>
      </c>
      <c r="GS8" s="26" t="str">
        <f ca="1">IF(OR(COUNTA(GA$3:GM$434)=0,选手操作!$K8=""),"",选手操作!$K8)</f>
        <v/>
      </c>
      <c r="GT8" s="22" t="str">
        <f ca="1">IFERROR(IF(GS8="","",RANK(GV8,GV$3:GV$434)+COUNTIF(GV$3:GV8,GV8)-1),"/")</f>
        <v/>
      </c>
      <c r="GU8" s="27" t="str">
        <f ca="1">IF(GS8="","",VLOOKUP(GS8,选手操作!$K:$L,2,0))</f>
        <v/>
      </c>
      <c r="GV8" s="24" t="str">
        <f ca="1">IFERROR(IF(GS8="","",IF(选手操作!GT8&lt;&gt;"",FV8+GW8+GX8+选手操作!GS8,VLOOKUP(GU8,GO:GQ,3,0)+FV8+GW8+GX8+选手操作!GS8)),IF(COUNTIF(GO:GO,GU8)=0,"查找失败",IF(ISNUMBER(VLOOKUP(GU8,GO:GQ,3,0))=FALSE,"VP错误","未知错误")))</f>
        <v/>
      </c>
      <c r="GW8" s="37"/>
      <c r="GX8" s="37"/>
      <c r="GY8" s="39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23" t="str">
        <f ca="1">IFERROR(IF(HS8="","",RANK(HR8,HR$3:HR$434)+COUNTIF(HR$3:HR8,HR8)-1),"/")</f>
        <v/>
      </c>
      <c r="HO8" s="22" t="str">
        <f t="shared" si="14"/>
        <v/>
      </c>
      <c r="HP8" s="22" t="str">
        <f t="shared" si="15"/>
        <v/>
      </c>
      <c r="HQ8" s="24" t="str">
        <f>IFERROR(IF(HO8="","",ROUND(IF(HP8=0,10,10+SIGN(HP8)*10*(1-((SQRT(5)-1)/2)^MIN(ABS(HP8)/(5*SQRT(HR$1)),3))/(1-((SQRT(5)-1)/2)^3)),2)),"请输入副数")</f>
        <v/>
      </c>
      <c r="HR8" s="25" t="str">
        <f ca="1">IF(HS8="","",IF(选手操作!IT8&lt;&gt;"","/",HV8))</f>
        <v/>
      </c>
      <c r="HS8" s="26" t="str">
        <f ca="1">IF(OR(COUNTA(HA$3:HM$434)=0,选手操作!$K8=""),"",选手操作!$K8)</f>
        <v/>
      </c>
      <c r="HT8" s="22" t="str">
        <f ca="1">IFERROR(IF(HS8="","",RANK(HV8,HV$3:HV$434)+COUNTIF(HV$3:HV8,HV8)-1),"/")</f>
        <v/>
      </c>
      <c r="HU8" s="27" t="str">
        <f ca="1">IF(HS8="","",VLOOKUP(HS8,选手操作!$K:$L,2,0))</f>
        <v/>
      </c>
      <c r="HV8" s="24" t="str">
        <f ca="1">IFERROR(IF(HS8="","",IF(选手操作!HT8&lt;&gt;"",GV8+HW8+HX8+选手操作!HS8,VLOOKUP(HU8,HO:HQ,3,0)+GV8+HW8+HX8+选手操作!HS8)),IF(COUNTIF(HO:HO,HU8)=0,"查找失败",IF(ISNUMBER(VLOOKUP(HU8,HO:HQ,3,0))=FALSE,"VP错误","未知错误")))</f>
        <v/>
      </c>
      <c r="HW8" s="37"/>
      <c r="HX8" s="37"/>
      <c r="HY8" s="39"/>
    </row>
    <row r="9" spans="1:233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23" t="str">
        <f ca="1">IFERROR(IF(S9="","",RANK(R9,R$3:R$434)+COUNTIF(R$3:R9,R9)-1),"/")</f>
        <v/>
      </c>
      <c r="O9" s="22" t="str">
        <f t="shared" si="16"/>
        <v/>
      </c>
      <c r="P9" s="22" t="str">
        <f t="shared" si="17"/>
        <v/>
      </c>
      <c r="Q9" s="24" t="str">
        <f t="shared" si="18"/>
        <v/>
      </c>
      <c r="R9" s="25" t="str">
        <f ca="1">IF(S9="","",IF(选手操作!AT9&lt;&gt;"","/",V9))</f>
        <v/>
      </c>
      <c r="S9" s="26" t="str">
        <f ca="1">IF(OR(COUNTA(A$3:M$434)=0,选手操作!$K9=""),"",选手操作!$K9)</f>
        <v/>
      </c>
      <c r="T9" s="22" t="str">
        <f ca="1">IFERROR(IF(S9="","",RANK(V9,V$3:V$434)+COUNTIF(V$3:V9,V9)-1),"/")</f>
        <v/>
      </c>
      <c r="U9" s="27" t="str">
        <f ca="1">IF(S9="","",VLOOKUP(S9,选手操作!$K:$L,2,0))</f>
        <v/>
      </c>
      <c r="V9" s="24" t="str">
        <f ca="1">IFERROR(IF(S9="","",IF(选手操作!T9&lt;&gt;"",选手操作!M9+选手操作!N9+W9+X9+选手操作!S9,VLOOKUP(U9,O:Q,3,0)+选手操作!M9+选手操作!N9+W9+X9+选手操作!S9)),IF(COUNTIF(O:O,U9)=0,"查找失败",IF(ISNUMBER(VLOOKUP(U9,O:Q,3,0))=FALSE,"VP错误","未知错误")))</f>
        <v/>
      </c>
      <c r="W9" s="37"/>
      <c r="X9" s="37"/>
      <c r="Y9" s="39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23" t="str">
        <f ca="1">IFERROR(IF(AS9="","",RANK(AR9,AR$3:AR$434)+COUNTIF(AR$3:AR9,AR9)-1),"/")</f>
        <v/>
      </c>
      <c r="AO9" s="22" t="str">
        <f t="shared" si="0"/>
        <v/>
      </c>
      <c r="AP9" s="22" t="str">
        <f t="shared" si="1"/>
        <v/>
      </c>
      <c r="AQ9" s="24" t="str">
        <f>IFERROR(IF(AO9="","",ROUND(IF(AP9=0,10,10+SIGN(AP9)*10*(1-((SQRT(5)-1)/2)^MIN(ABS(AP9)/(5*SQRT(AR$1)),3))/(1-((SQRT(5)-1)/2)^3)),2)),"请输入副数")</f>
        <v/>
      </c>
      <c r="AR9" s="25" t="str">
        <f ca="1">IF(AS9="","",IF(选手操作!BT9&lt;&gt;"","/",AV9))</f>
        <v/>
      </c>
      <c r="AS9" s="26" t="str">
        <f ca="1">IF(OR(COUNTA(AA$3:AM$434)=0,选手操作!$K9=""),"",选手操作!$K9)</f>
        <v/>
      </c>
      <c r="AT9" s="22" t="str">
        <f ca="1">IFERROR(IF(AS9="","",RANK(AV9,AV$3:AV$434)+COUNTIF(AV$3:AV9,AV9)-1),"/")</f>
        <v/>
      </c>
      <c r="AU9" s="27" t="str">
        <f ca="1">IF(AS9="","",VLOOKUP(AS9,选手操作!$K:$L,2,0))</f>
        <v/>
      </c>
      <c r="AV9" s="24" t="str">
        <f ca="1">IFERROR(IF(AS9="","",IF(选手操作!AT9&lt;&gt;"",V9+AW9+AX9+选手操作!AS9,VLOOKUP(AU9,AO:AQ,3,0)+V9+AW9+AX9+选手操作!AS9)),IF(COUNTIF(AO:AO,AU9)=0,"查找失败",IF(ISNUMBER(VLOOKUP(AU9,AO:AQ,3,0))=FALSE,"VP错误","未知错误")))</f>
        <v/>
      </c>
      <c r="AW9" s="37"/>
      <c r="AX9" s="37"/>
      <c r="AY9" s="39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23" t="str">
        <f ca="1">IFERROR(IF(BS9="","",RANK(BR9,BR$3:BR$434)+COUNTIF(BR$3:BR9,BR9)-1),"/")</f>
        <v/>
      </c>
      <c r="BO9" s="22" t="str">
        <f t="shared" si="2"/>
        <v/>
      </c>
      <c r="BP9" s="22" t="str">
        <f t="shared" si="3"/>
        <v/>
      </c>
      <c r="BQ9" s="24" t="str">
        <f>IFERROR(IF(BO9="","",ROUND(IF(BP9=0,10,10+SIGN(BP9)*10*(1-((SQRT(5)-1)/2)^MIN(ABS(BP9)/(5*SQRT(BR$1)),3))/(1-((SQRT(5)-1)/2)^3)),2)),"请输入副数")</f>
        <v/>
      </c>
      <c r="BR9" s="25" t="str">
        <f ca="1">IF(BS9="","",IF(选手操作!CT9&lt;&gt;"","/",BV9))</f>
        <v/>
      </c>
      <c r="BS9" s="26" t="str">
        <f ca="1">IF(OR(COUNTA(BA$3:BM$434)=0,选手操作!$K9=""),"",选手操作!$K9)</f>
        <v/>
      </c>
      <c r="BT9" s="22" t="str">
        <f ca="1">IFERROR(IF(BS9="","",RANK(BV9,BV$3:BV$434)+COUNTIF(BV$3:BV9,BV9)-1),"/")</f>
        <v/>
      </c>
      <c r="BU9" s="27" t="str">
        <f ca="1">IF(BS9="","",VLOOKUP(BS9,选手操作!$K:$L,2,0))</f>
        <v/>
      </c>
      <c r="BV9" s="24" t="str">
        <f ca="1">IFERROR(IF(BS9="","",IF(选手操作!BT9&lt;&gt;"",AV9+BW9+BX9+选手操作!BS9,VLOOKUP(BU9,BO:BQ,3,0)+AV9+BW9+BX9+选手操作!BS9)),IF(COUNTIF(BO:BO,BU9)=0,"查找失败",IF(ISNUMBER(VLOOKUP(BU9,BO:BQ,3,0))=FALSE,"VP错误","未知错误")))</f>
        <v/>
      </c>
      <c r="BW9" s="37"/>
      <c r="BX9" s="37"/>
      <c r="BY9" s="39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23" t="str">
        <f ca="1">IFERROR(IF(CS9="","",RANK(CR9,CR$3:CR$434)+COUNTIF(CR$3:CR9,CR9)-1),"/")</f>
        <v/>
      </c>
      <c r="CO9" s="22" t="str">
        <f t="shared" si="4"/>
        <v/>
      </c>
      <c r="CP9" s="22" t="str">
        <f t="shared" si="5"/>
        <v/>
      </c>
      <c r="CQ9" s="24" t="str">
        <f>IFERROR(IF(CO9="","",ROUND(IF(CP9=0,10,10+SIGN(CP9)*10*(1-((SQRT(5)-1)/2)^MIN(ABS(CP9)/(5*SQRT(CR$1)),3))/(1-((SQRT(5)-1)/2)^3)),2)),"请输入副数")</f>
        <v/>
      </c>
      <c r="CR9" s="25" t="str">
        <f ca="1">IF(CS9="","",IF(选手操作!DT9&lt;&gt;"","/",CV9))</f>
        <v/>
      </c>
      <c r="CS9" s="26" t="str">
        <f ca="1">IF(OR(COUNTA(CA$3:CM$434)=0,选手操作!$K9=""),"",选手操作!$K9)</f>
        <v/>
      </c>
      <c r="CT9" s="22" t="str">
        <f ca="1">IFERROR(IF(CS9="","",RANK(CV9,CV$3:CV$434)+COUNTIF(CV$3:CV9,CV9)-1),"/")</f>
        <v/>
      </c>
      <c r="CU9" s="27" t="str">
        <f ca="1">IF(CS9="","",VLOOKUP(CS9,选手操作!$K:$L,2,0))</f>
        <v/>
      </c>
      <c r="CV9" s="24" t="str">
        <f ca="1">IFERROR(IF(CS9="","",IF(选手操作!CT9&lt;&gt;"",BV9+CW9+CX9+选手操作!CS9,VLOOKUP(CU9,CO:CQ,3,0)+BV9+CW9+CX9+选手操作!CS9)),IF(COUNTIF(CO:CO,CU9)=0,"查找失败",IF(ISNUMBER(VLOOKUP(CU9,CO:CQ,3,0))=FALSE,"VP错误","未知错误")))</f>
        <v/>
      </c>
      <c r="CW9" s="37"/>
      <c r="CX9" s="37"/>
      <c r="CY9" s="39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23" t="str">
        <f ca="1">IFERROR(IF(DS9="","",RANK(DR9,DR$3:DR$434)+COUNTIF(DR$3:DR9,DR9)-1),"/")</f>
        <v/>
      </c>
      <c r="DO9" s="22" t="str">
        <f t="shared" si="6"/>
        <v/>
      </c>
      <c r="DP9" s="22" t="str">
        <f t="shared" si="7"/>
        <v/>
      </c>
      <c r="DQ9" s="24" t="str">
        <f>IFERROR(IF(DO9="","",ROUND(IF(DP9=0,10,10+SIGN(DP9)*10*(1-((SQRT(5)-1)/2)^MIN(ABS(DP9)/(5*SQRT(DR$1)),3))/(1-((SQRT(5)-1)/2)^3)),2)),"请输入副数")</f>
        <v/>
      </c>
      <c r="DR9" s="25" t="str">
        <f ca="1">IF(DS9="","",IF(选手操作!ET9&lt;&gt;"","/",DV9))</f>
        <v/>
      </c>
      <c r="DS9" s="26" t="str">
        <f ca="1">IF(OR(COUNTA(DA$3:DM$434)=0,选手操作!$K9=""),"",选手操作!$K9)</f>
        <v/>
      </c>
      <c r="DT9" s="22" t="str">
        <f ca="1">IFERROR(IF(DS9="","",RANK(DV9,DV$3:DV$434)+COUNTIF(DV$3:DV9,DV9)-1),"/")</f>
        <v/>
      </c>
      <c r="DU9" s="27" t="str">
        <f ca="1">IF(DS9="","",VLOOKUP(DS9,选手操作!$K:$L,2,0))</f>
        <v/>
      </c>
      <c r="DV9" s="24" t="str">
        <f ca="1">IFERROR(IF(DS9="","",IF(选手操作!DT9&lt;&gt;"",CV9+DW9+DX9+选手操作!DS9,VLOOKUP(DU9,DO:DQ,3,0)+CV9+DW9+DX9+选手操作!DS9)),IF(COUNTIF(DO:DO,DU9)=0,"查找失败",IF(ISNUMBER(VLOOKUP(DU9,DO:DQ,3,0))=FALSE,"VP错误","未知错误")))</f>
        <v/>
      </c>
      <c r="DW9" s="37"/>
      <c r="DX9" s="37"/>
      <c r="DY9" s="39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23" t="str">
        <f ca="1">IFERROR(IF(ES9="","",RANK(ER9,ER$3:ER$434)+COUNTIF(ER$3:ER9,ER9)-1),"/")</f>
        <v/>
      </c>
      <c r="EO9" s="22" t="str">
        <f t="shared" si="8"/>
        <v/>
      </c>
      <c r="EP9" s="22" t="str">
        <f t="shared" si="9"/>
        <v/>
      </c>
      <c r="EQ9" s="24" t="str">
        <f>IFERROR(IF(EO9="","",ROUND(IF(EP9=0,10,10+SIGN(EP9)*10*(1-((SQRT(5)-1)/2)^MIN(ABS(EP9)/(5*SQRT(ER$1)),3))/(1-((SQRT(5)-1)/2)^3)),2)),"请输入副数")</f>
        <v/>
      </c>
      <c r="ER9" s="25" t="str">
        <f ca="1">IF(ES9="","",IF(选手操作!FT9&lt;&gt;"","/",EV9))</f>
        <v/>
      </c>
      <c r="ES9" s="26" t="str">
        <f ca="1">IF(OR(COUNTA(EA$3:EM$434)=0,选手操作!$K9=""),"",选手操作!$K9)</f>
        <v/>
      </c>
      <c r="ET9" s="22" t="str">
        <f ca="1">IFERROR(IF(ES9="","",RANK(EV9,EV$3:EV$434)+COUNTIF(EV$3:EV9,EV9)-1),"/")</f>
        <v/>
      </c>
      <c r="EU9" s="27" t="str">
        <f ca="1">IF(ES9="","",VLOOKUP(ES9,选手操作!$K:$L,2,0))</f>
        <v/>
      </c>
      <c r="EV9" s="24" t="str">
        <f ca="1">IFERROR(IF(ES9="","",IF(选手操作!ET9&lt;&gt;"",DV9+EW9+EX9+选手操作!ES9,VLOOKUP(EU9,EO:EQ,3,0)+DV9+EW9+EX9+选手操作!ES9)),IF(COUNTIF(EO:EO,EU9)=0,"查找失败",IF(ISNUMBER(VLOOKUP(EU9,EO:EQ,3,0))=FALSE,"VP错误","未知错误")))</f>
        <v/>
      </c>
      <c r="EW9" s="37"/>
      <c r="EX9" s="37"/>
      <c r="EY9" s="39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23" t="str">
        <f ca="1">IFERROR(IF(FS9="","",RANK(FR9,FR$3:FR$434)+COUNTIF(FR$3:FR9,FR9)-1),"/")</f>
        <v/>
      </c>
      <c r="FO9" s="22" t="str">
        <f t="shared" si="10"/>
        <v/>
      </c>
      <c r="FP9" s="22" t="str">
        <f t="shared" si="11"/>
        <v/>
      </c>
      <c r="FQ9" s="24" t="str">
        <f>IFERROR(IF(FO9="","",ROUND(IF(FP9=0,10,10+SIGN(FP9)*10*(1-((SQRT(5)-1)/2)^MIN(ABS(FP9)/(5*SQRT(FR$1)),3))/(1-((SQRT(5)-1)/2)^3)),2)),"请输入副数")</f>
        <v/>
      </c>
      <c r="FR9" s="25" t="str">
        <f ca="1">IF(FS9="","",IF(选手操作!GT9&lt;&gt;"","/",FV9))</f>
        <v/>
      </c>
      <c r="FS9" s="26" t="str">
        <f ca="1">IF(OR(COUNTA(FA$3:FM$434)=0,选手操作!$K9=""),"",选手操作!$K9)</f>
        <v/>
      </c>
      <c r="FT9" s="22" t="str">
        <f ca="1">IFERROR(IF(FS9="","",RANK(FV9,FV$3:FV$434)+COUNTIF(FV$3:FV9,FV9)-1),"/")</f>
        <v/>
      </c>
      <c r="FU9" s="27" t="str">
        <f ca="1">IF(FS9="","",VLOOKUP(FS9,选手操作!$K:$L,2,0))</f>
        <v/>
      </c>
      <c r="FV9" s="24" t="str">
        <f ca="1">IFERROR(IF(FS9="","",IF(选手操作!FT9&lt;&gt;"",EV9+FW9+FX9+选手操作!FS9,VLOOKUP(FU9,FO:FQ,3,0)+EV9+FW9+FX9+选手操作!FS9)),IF(COUNTIF(FO:FO,FU9)=0,"查找失败",IF(ISNUMBER(VLOOKUP(FU9,FO:FQ,3,0))=FALSE,"VP错误","未知错误")))</f>
        <v/>
      </c>
      <c r="FW9" s="37"/>
      <c r="FX9" s="37"/>
      <c r="FY9" s="39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23" t="str">
        <f ca="1">IFERROR(IF(GS9="","",RANK(GR9,GR$3:GR$434)+COUNTIF(GR$3:GR9,GR9)-1),"/")</f>
        <v/>
      </c>
      <c r="GO9" s="22" t="str">
        <f t="shared" si="12"/>
        <v/>
      </c>
      <c r="GP9" s="22" t="str">
        <f t="shared" si="13"/>
        <v/>
      </c>
      <c r="GQ9" s="24" t="str">
        <f>IFERROR(IF(GO9="","",ROUND(IF(GP9=0,10,10+SIGN(GP9)*10*(1-((SQRT(5)-1)/2)^MIN(ABS(GP9)/(5*SQRT(GR$1)),3))/(1-((SQRT(5)-1)/2)^3)),2)),"请输入副数")</f>
        <v/>
      </c>
      <c r="GR9" s="25" t="str">
        <f ca="1">IF(GS9="","",IF(选手操作!HT9&lt;&gt;"","/",GV9))</f>
        <v/>
      </c>
      <c r="GS9" s="26" t="str">
        <f ca="1">IF(OR(COUNTA(GA$3:GM$434)=0,选手操作!$K9=""),"",选手操作!$K9)</f>
        <v/>
      </c>
      <c r="GT9" s="22" t="str">
        <f ca="1">IFERROR(IF(GS9="","",RANK(GV9,GV$3:GV$434)+COUNTIF(GV$3:GV9,GV9)-1),"/")</f>
        <v/>
      </c>
      <c r="GU9" s="27" t="str">
        <f ca="1">IF(GS9="","",VLOOKUP(GS9,选手操作!$K:$L,2,0))</f>
        <v/>
      </c>
      <c r="GV9" s="24" t="str">
        <f ca="1">IFERROR(IF(GS9="","",IF(选手操作!GT9&lt;&gt;"",FV9+GW9+GX9+选手操作!GS9,VLOOKUP(GU9,GO:GQ,3,0)+FV9+GW9+GX9+选手操作!GS9)),IF(COUNTIF(GO:GO,GU9)=0,"查找失败",IF(ISNUMBER(VLOOKUP(GU9,GO:GQ,3,0))=FALSE,"VP错误","未知错误")))</f>
        <v/>
      </c>
      <c r="GW9" s="37"/>
      <c r="GX9" s="37"/>
      <c r="GY9" s="39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23" t="str">
        <f ca="1">IFERROR(IF(HS9="","",RANK(HR9,HR$3:HR$434)+COUNTIF(HR$3:HR9,HR9)-1),"/")</f>
        <v/>
      </c>
      <c r="HO9" s="22" t="str">
        <f t="shared" si="14"/>
        <v/>
      </c>
      <c r="HP9" s="22" t="str">
        <f t="shared" si="15"/>
        <v/>
      </c>
      <c r="HQ9" s="24" t="str">
        <f>IFERROR(IF(HO9="","",ROUND(IF(HP9=0,10,10+SIGN(HP9)*10*(1-((SQRT(5)-1)/2)^MIN(ABS(HP9)/(5*SQRT(HR$1)),3))/(1-((SQRT(5)-1)/2)^3)),2)),"请输入副数")</f>
        <v/>
      </c>
      <c r="HR9" s="25" t="str">
        <f ca="1">IF(HS9="","",IF(选手操作!IT9&lt;&gt;"","/",HV9))</f>
        <v/>
      </c>
      <c r="HS9" s="26" t="str">
        <f ca="1">IF(OR(COUNTA(HA$3:HM$434)=0,选手操作!$K9=""),"",选手操作!$K9)</f>
        <v/>
      </c>
      <c r="HT9" s="22" t="str">
        <f ca="1">IFERROR(IF(HS9="","",RANK(HV9,HV$3:HV$434)+COUNTIF(HV$3:HV9,HV9)-1),"/")</f>
        <v/>
      </c>
      <c r="HU9" s="27" t="str">
        <f ca="1">IF(HS9="","",VLOOKUP(HS9,选手操作!$K:$L,2,0))</f>
        <v/>
      </c>
      <c r="HV9" s="24" t="str">
        <f ca="1">IFERROR(IF(HS9="","",IF(选手操作!HT9&lt;&gt;"",GV9+HW9+HX9+选手操作!HS9,VLOOKUP(HU9,HO:HQ,3,0)+GV9+HW9+HX9+选手操作!HS9)),IF(COUNTIF(HO:HO,HU9)=0,"查找失败",IF(ISNUMBER(VLOOKUP(HU9,HO:HQ,3,0))=FALSE,"VP错误","未知错误")))</f>
        <v/>
      </c>
      <c r="HW9" s="37"/>
      <c r="HX9" s="37"/>
      <c r="HY9" s="39"/>
    </row>
    <row r="10" spans="1:233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23" t="str">
        <f ca="1">IFERROR(IF(S10="","",RANK(R10,R$3:R$434)+COUNTIF(R$3:R10,R10)-1),"/")</f>
        <v/>
      </c>
      <c r="O10" s="22" t="str">
        <f t="shared" si="16"/>
        <v/>
      </c>
      <c r="P10" s="22" t="str">
        <f t="shared" si="17"/>
        <v/>
      </c>
      <c r="Q10" s="24" t="str">
        <f t="shared" si="18"/>
        <v/>
      </c>
      <c r="R10" s="25" t="str">
        <f ca="1">IF(S10="","",IF(选手操作!AT10&lt;&gt;"","/",V10))</f>
        <v/>
      </c>
      <c r="S10" s="26" t="str">
        <f ca="1">IF(OR(COUNTA(A$3:M$434)=0,选手操作!$K10=""),"",选手操作!$K10)</f>
        <v/>
      </c>
      <c r="T10" s="22" t="str">
        <f ca="1">IFERROR(IF(S10="","",RANK(V10,V$3:V$434)+COUNTIF(V$3:V10,V10)-1),"/")</f>
        <v/>
      </c>
      <c r="U10" s="27" t="str">
        <f ca="1">IF(S10="","",VLOOKUP(S10,选手操作!$K:$L,2,0))</f>
        <v/>
      </c>
      <c r="V10" s="24" t="str">
        <f ca="1">IFERROR(IF(S10="","",IF(选手操作!T10&lt;&gt;"",选手操作!M10+选手操作!N10+W10+X10+选手操作!S10,VLOOKUP(U10,O:Q,3,0)+选手操作!M10+选手操作!N10+W10+X10+选手操作!S10)),IF(COUNTIF(O:O,U10)=0,"查找失败",IF(ISNUMBER(VLOOKUP(U10,O:Q,3,0))=FALSE,"VP错误","未知错误")))</f>
        <v/>
      </c>
      <c r="W10" s="37"/>
      <c r="X10" s="37"/>
      <c r="Y10" s="39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23" t="str">
        <f ca="1">IFERROR(IF(AS10="","",RANK(AR10,AR$3:AR$434)+COUNTIF(AR$3:AR10,AR10)-1),"/")</f>
        <v/>
      </c>
      <c r="AO10" s="22" t="str">
        <f t="shared" si="0"/>
        <v/>
      </c>
      <c r="AP10" s="22" t="str">
        <f t="shared" si="1"/>
        <v/>
      </c>
      <c r="AQ10" s="24" t="str">
        <f>IFERROR(IF(AO10="","",ROUND(IF(AP10=0,10,10+SIGN(AP10)*10*(1-((SQRT(5)-1)/2)^MIN(ABS(AP10)/(5*SQRT(AR$1)),3))/(1-((SQRT(5)-1)/2)^3)),2)),"请输入副数")</f>
        <v/>
      </c>
      <c r="AR10" s="25" t="str">
        <f ca="1">IF(AS10="","",IF(选手操作!BT10&lt;&gt;"","/",AV10))</f>
        <v/>
      </c>
      <c r="AS10" s="26" t="str">
        <f ca="1">IF(OR(COUNTA(AA$3:AM$434)=0,选手操作!$K10=""),"",选手操作!$K10)</f>
        <v/>
      </c>
      <c r="AT10" s="22" t="str">
        <f ca="1">IFERROR(IF(AS10="","",RANK(AV10,AV$3:AV$434)+COUNTIF(AV$3:AV10,AV10)-1),"/")</f>
        <v/>
      </c>
      <c r="AU10" s="27" t="str">
        <f ca="1">IF(AS10="","",VLOOKUP(AS10,选手操作!$K:$L,2,0))</f>
        <v/>
      </c>
      <c r="AV10" s="24" t="str">
        <f ca="1">IFERROR(IF(AS10="","",IF(选手操作!AT10&lt;&gt;"",V10+AW10+AX10+选手操作!AS10,VLOOKUP(AU10,AO:AQ,3,0)+V10+AW10+AX10+选手操作!AS10)),IF(COUNTIF(AO:AO,AU10)=0,"查找失败",IF(ISNUMBER(VLOOKUP(AU10,AO:AQ,3,0))=FALSE,"VP错误","未知错误")))</f>
        <v/>
      </c>
      <c r="AW10" s="37"/>
      <c r="AX10" s="37"/>
      <c r="AY10" s="39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23" t="str">
        <f ca="1">IFERROR(IF(BS10="","",RANK(BR10,BR$3:BR$434)+COUNTIF(BR$3:BR10,BR10)-1),"/")</f>
        <v/>
      </c>
      <c r="BO10" s="22" t="str">
        <f t="shared" si="2"/>
        <v/>
      </c>
      <c r="BP10" s="22" t="str">
        <f t="shared" si="3"/>
        <v/>
      </c>
      <c r="BQ10" s="24" t="str">
        <f>IFERROR(IF(BO10="","",ROUND(IF(BP10=0,10,10+SIGN(BP10)*10*(1-((SQRT(5)-1)/2)^MIN(ABS(BP10)/(5*SQRT(BR$1)),3))/(1-((SQRT(5)-1)/2)^3)),2)),"请输入副数")</f>
        <v/>
      </c>
      <c r="BR10" s="25" t="str">
        <f ca="1">IF(BS10="","",IF(选手操作!CT10&lt;&gt;"","/",BV10))</f>
        <v/>
      </c>
      <c r="BS10" s="26" t="str">
        <f ca="1">IF(OR(COUNTA(BA$3:BM$434)=0,选手操作!$K10=""),"",选手操作!$K10)</f>
        <v/>
      </c>
      <c r="BT10" s="22" t="str">
        <f ca="1">IFERROR(IF(BS10="","",RANK(BV10,BV$3:BV$434)+COUNTIF(BV$3:BV10,BV10)-1),"/")</f>
        <v/>
      </c>
      <c r="BU10" s="27" t="str">
        <f ca="1">IF(BS10="","",VLOOKUP(BS10,选手操作!$K:$L,2,0))</f>
        <v/>
      </c>
      <c r="BV10" s="24" t="str">
        <f ca="1">IFERROR(IF(BS10="","",IF(选手操作!BT10&lt;&gt;"",AV10+BW10+BX10+选手操作!BS10,VLOOKUP(BU10,BO:BQ,3,0)+AV10+BW10+BX10+选手操作!BS10)),IF(COUNTIF(BO:BO,BU10)=0,"查找失败",IF(ISNUMBER(VLOOKUP(BU10,BO:BQ,3,0))=FALSE,"VP错误","未知错误")))</f>
        <v/>
      </c>
      <c r="BW10" s="37"/>
      <c r="BX10" s="37"/>
      <c r="BY10" s="39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23" t="str">
        <f ca="1">IFERROR(IF(CS10="","",RANK(CR10,CR$3:CR$434)+COUNTIF(CR$3:CR10,CR10)-1),"/")</f>
        <v/>
      </c>
      <c r="CO10" s="22" t="str">
        <f t="shared" si="4"/>
        <v/>
      </c>
      <c r="CP10" s="22" t="str">
        <f t="shared" si="5"/>
        <v/>
      </c>
      <c r="CQ10" s="24" t="str">
        <f>IFERROR(IF(CO10="","",ROUND(IF(CP10=0,10,10+SIGN(CP10)*10*(1-((SQRT(5)-1)/2)^MIN(ABS(CP10)/(5*SQRT(CR$1)),3))/(1-((SQRT(5)-1)/2)^3)),2)),"请输入副数")</f>
        <v/>
      </c>
      <c r="CR10" s="25" t="str">
        <f ca="1">IF(CS10="","",IF(选手操作!DT10&lt;&gt;"","/",CV10))</f>
        <v/>
      </c>
      <c r="CS10" s="26" t="str">
        <f ca="1">IF(OR(COUNTA(CA$3:CM$434)=0,选手操作!$K10=""),"",选手操作!$K10)</f>
        <v/>
      </c>
      <c r="CT10" s="22" t="str">
        <f ca="1">IFERROR(IF(CS10="","",RANK(CV10,CV$3:CV$434)+COUNTIF(CV$3:CV10,CV10)-1),"/")</f>
        <v/>
      </c>
      <c r="CU10" s="27" t="str">
        <f ca="1">IF(CS10="","",VLOOKUP(CS10,选手操作!$K:$L,2,0))</f>
        <v/>
      </c>
      <c r="CV10" s="24" t="str">
        <f ca="1">IFERROR(IF(CS10="","",IF(选手操作!CT10&lt;&gt;"",BV10+CW10+CX10+选手操作!CS10,VLOOKUP(CU10,CO:CQ,3,0)+BV10+CW10+CX10+选手操作!CS10)),IF(COUNTIF(CO:CO,CU10)=0,"查找失败",IF(ISNUMBER(VLOOKUP(CU10,CO:CQ,3,0))=FALSE,"VP错误","未知错误")))</f>
        <v/>
      </c>
      <c r="CW10" s="37"/>
      <c r="CX10" s="37"/>
      <c r="CY10" s="39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23" t="str">
        <f ca="1">IFERROR(IF(DS10="","",RANK(DR10,DR$3:DR$434)+COUNTIF(DR$3:DR10,DR10)-1),"/")</f>
        <v/>
      </c>
      <c r="DO10" s="22" t="str">
        <f t="shared" si="6"/>
        <v/>
      </c>
      <c r="DP10" s="22" t="str">
        <f t="shared" si="7"/>
        <v/>
      </c>
      <c r="DQ10" s="24" t="str">
        <f>IFERROR(IF(DO10="","",ROUND(IF(DP10=0,10,10+SIGN(DP10)*10*(1-((SQRT(5)-1)/2)^MIN(ABS(DP10)/(5*SQRT(DR$1)),3))/(1-((SQRT(5)-1)/2)^3)),2)),"请输入副数")</f>
        <v/>
      </c>
      <c r="DR10" s="25" t="str">
        <f ca="1">IF(DS10="","",IF(选手操作!ET10&lt;&gt;"","/",DV10))</f>
        <v/>
      </c>
      <c r="DS10" s="26" t="str">
        <f ca="1">IF(OR(COUNTA(DA$3:DM$434)=0,选手操作!$K10=""),"",选手操作!$K10)</f>
        <v/>
      </c>
      <c r="DT10" s="22" t="str">
        <f ca="1">IFERROR(IF(DS10="","",RANK(DV10,DV$3:DV$434)+COUNTIF(DV$3:DV10,DV10)-1),"/")</f>
        <v/>
      </c>
      <c r="DU10" s="27" t="str">
        <f ca="1">IF(DS10="","",VLOOKUP(DS10,选手操作!$K:$L,2,0))</f>
        <v/>
      </c>
      <c r="DV10" s="24" t="str">
        <f ca="1">IFERROR(IF(DS10="","",IF(选手操作!DT10&lt;&gt;"",CV10+DW10+DX10+选手操作!DS10,VLOOKUP(DU10,DO:DQ,3,0)+CV10+DW10+DX10+选手操作!DS10)),IF(COUNTIF(DO:DO,DU10)=0,"查找失败",IF(ISNUMBER(VLOOKUP(DU10,DO:DQ,3,0))=FALSE,"VP错误","未知错误")))</f>
        <v/>
      </c>
      <c r="DW10" s="37"/>
      <c r="DX10" s="37"/>
      <c r="DY10" s="39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23" t="str">
        <f ca="1">IFERROR(IF(ES10="","",RANK(ER10,ER$3:ER$434)+COUNTIF(ER$3:ER10,ER10)-1),"/")</f>
        <v/>
      </c>
      <c r="EO10" s="22" t="str">
        <f t="shared" si="8"/>
        <v/>
      </c>
      <c r="EP10" s="22" t="str">
        <f t="shared" si="9"/>
        <v/>
      </c>
      <c r="EQ10" s="24" t="str">
        <f>IFERROR(IF(EO10="","",ROUND(IF(EP10=0,10,10+SIGN(EP10)*10*(1-((SQRT(5)-1)/2)^MIN(ABS(EP10)/(5*SQRT(ER$1)),3))/(1-((SQRT(5)-1)/2)^3)),2)),"请输入副数")</f>
        <v/>
      </c>
      <c r="ER10" s="25" t="str">
        <f ca="1">IF(ES10="","",IF(选手操作!FT10&lt;&gt;"","/",EV10))</f>
        <v/>
      </c>
      <c r="ES10" s="26" t="str">
        <f ca="1">IF(OR(COUNTA(EA$3:EM$434)=0,选手操作!$K10=""),"",选手操作!$K10)</f>
        <v/>
      </c>
      <c r="ET10" s="22" t="str">
        <f ca="1">IFERROR(IF(ES10="","",RANK(EV10,EV$3:EV$434)+COUNTIF(EV$3:EV10,EV10)-1),"/")</f>
        <v/>
      </c>
      <c r="EU10" s="27" t="str">
        <f ca="1">IF(ES10="","",VLOOKUP(ES10,选手操作!$K:$L,2,0))</f>
        <v/>
      </c>
      <c r="EV10" s="24" t="str">
        <f ca="1">IFERROR(IF(ES10="","",IF(选手操作!ET10&lt;&gt;"",DV10+EW10+EX10+选手操作!ES10,VLOOKUP(EU10,EO:EQ,3,0)+DV10+EW10+EX10+选手操作!ES10)),IF(COUNTIF(EO:EO,EU10)=0,"查找失败",IF(ISNUMBER(VLOOKUP(EU10,EO:EQ,3,0))=FALSE,"VP错误","未知错误")))</f>
        <v/>
      </c>
      <c r="EW10" s="37"/>
      <c r="EX10" s="37"/>
      <c r="EY10" s="39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23" t="str">
        <f ca="1">IFERROR(IF(FS10="","",RANK(FR10,FR$3:FR$434)+COUNTIF(FR$3:FR10,FR10)-1),"/")</f>
        <v/>
      </c>
      <c r="FO10" s="22" t="str">
        <f t="shared" si="10"/>
        <v/>
      </c>
      <c r="FP10" s="22" t="str">
        <f t="shared" si="11"/>
        <v/>
      </c>
      <c r="FQ10" s="24" t="str">
        <f>IFERROR(IF(FO10="","",ROUND(IF(FP10=0,10,10+SIGN(FP10)*10*(1-((SQRT(5)-1)/2)^MIN(ABS(FP10)/(5*SQRT(FR$1)),3))/(1-((SQRT(5)-1)/2)^3)),2)),"请输入副数")</f>
        <v/>
      </c>
      <c r="FR10" s="25" t="str">
        <f ca="1">IF(FS10="","",IF(选手操作!GT10&lt;&gt;"","/",FV10))</f>
        <v/>
      </c>
      <c r="FS10" s="26" t="str">
        <f ca="1">IF(OR(COUNTA(FA$3:FM$434)=0,选手操作!$K10=""),"",选手操作!$K10)</f>
        <v/>
      </c>
      <c r="FT10" s="22" t="str">
        <f ca="1">IFERROR(IF(FS10="","",RANK(FV10,FV$3:FV$434)+COUNTIF(FV$3:FV10,FV10)-1),"/")</f>
        <v/>
      </c>
      <c r="FU10" s="27" t="str">
        <f ca="1">IF(FS10="","",VLOOKUP(FS10,选手操作!$K:$L,2,0))</f>
        <v/>
      </c>
      <c r="FV10" s="24" t="str">
        <f ca="1">IFERROR(IF(FS10="","",IF(选手操作!FT10&lt;&gt;"",EV10+FW10+FX10+选手操作!FS10,VLOOKUP(FU10,FO:FQ,3,0)+EV10+FW10+FX10+选手操作!FS10)),IF(COUNTIF(FO:FO,FU10)=0,"查找失败",IF(ISNUMBER(VLOOKUP(FU10,FO:FQ,3,0))=FALSE,"VP错误","未知错误")))</f>
        <v/>
      </c>
      <c r="FW10" s="37"/>
      <c r="FX10" s="37"/>
      <c r="FY10" s="39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23" t="str">
        <f ca="1">IFERROR(IF(GS10="","",RANK(GR10,GR$3:GR$434)+COUNTIF(GR$3:GR10,GR10)-1),"/")</f>
        <v/>
      </c>
      <c r="GO10" s="22" t="str">
        <f t="shared" si="12"/>
        <v/>
      </c>
      <c r="GP10" s="22" t="str">
        <f t="shared" si="13"/>
        <v/>
      </c>
      <c r="GQ10" s="24" t="str">
        <f>IFERROR(IF(GO10="","",ROUND(IF(GP10=0,10,10+SIGN(GP10)*10*(1-((SQRT(5)-1)/2)^MIN(ABS(GP10)/(5*SQRT(GR$1)),3))/(1-((SQRT(5)-1)/2)^3)),2)),"请输入副数")</f>
        <v/>
      </c>
      <c r="GR10" s="25" t="str">
        <f ca="1">IF(GS10="","",IF(选手操作!HT10&lt;&gt;"","/",GV10))</f>
        <v/>
      </c>
      <c r="GS10" s="26" t="str">
        <f ca="1">IF(OR(COUNTA(GA$3:GM$434)=0,选手操作!$K10=""),"",选手操作!$K10)</f>
        <v/>
      </c>
      <c r="GT10" s="22" t="str">
        <f ca="1">IFERROR(IF(GS10="","",RANK(GV10,GV$3:GV$434)+COUNTIF(GV$3:GV10,GV10)-1),"/")</f>
        <v/>
      </c>
      <c r="GU10" s="27" t="str">
        <f ca="1">IF(GS10="","",VLOOKUP(GS10,选手操作!$K:$L,2,0))</f>
        <v/>
      </c>
      <c r="GV10" s="24" t="str">
        <f ca="1">IFERROR(IF(GS10="","",IF(选手操作!GT10&lt;&gt;"",FV10+GW10+GX10+选手操作!GS10,VLOOKUP(GU10,GO:GQ,3,0)+FV10+GW10+GX10+选手操作!GS10)),IF(COUNTIF(GO:GO,GU10)=0,"查找失败",IF(ISNUMBER(VLOOKUP(GU10,GO:GQ,3,0))=FALSE,"VP错误","未知错误")))</f>
        <v/>
      </c>
      <c r="GW10" s="37"/>
      <c r="GX10" s="37"/>
      <c r="GY10" s="39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23" t="str">
        <f ca="1">IFERROR(IF(HS10="","",RANK(HR10,HR$3:HR$434)+COUNTIF(HR$3:HR10,HR10)-1),"/")</f>
        <v/>
      </c>
      <c r="HO10" s="22" t="str">
        <f t="shared" si="14"/>
        <v/>
      </c>
      <c r="HP10" s="22" t="str">
        <f t="shared" si="15"/>
        <v/>
      </c>
      <c r="HQ10" s="24" t="str">
        <f>IFERROR(IF(HO10="","",ROUND(IF(HP10=0,10,10+SIGN(HP10)*10*(1-((SQRT(5)-1)/2)^MIN(ABS(HP10)/(5*SQRT(HR$1)),3))/(1-((SQRT(5)-1)/2)^3)),2)),"请输入副数")</f>
        <v/>
      </c>
      <c r="HR10" s="25" t="str">
        <f ca="1">IF(HS10="","",IF(选手操作!IT10&lt;&gt;"","/",HV10))</f>
        <v/>
      </c>
      <c r="HS10" s="26" t="str">
        <f ca="1">IF(OR(COUNTA(HA$3:HM$434)=0,选手操作!$K10=""),"",选手操作!$K10)</f>
        <v/>
      </c>
      <c r="HT10" s="22" t="str">
        <f ca="1">IFERROR(IF(HS10="","",RANK(HV10,HV$3:HV$434)+COUNTIF(HV$3:HV10,HV10)-1),"/")</f>
        <v/>
      </c>
      <c r="HU10" s="27" t="str">
        <f ca="1">IF(HS10="","",VLOOKUP(HS10,选手操作!$K:$L,2,0))</f>
        <v/>
      </c>
      <c r="HV10" s="24" t="str">
        <f ca="1">IFERROR(IF(HS10="","",IF(选手操作!HT10&lt;&gt;"",GV10+HW10+HX10+选手操作!HS10,VLOOKUP(HU10,HO:HQ,3,0)+GV10+HW10+HX10+选手操作!HS10)),IF(COUNTIF(HO:HO,HU10)=0,"查找失败",IF(ISNUMBER(VLOOKUP(HU10,HO:HQ,3,0))=FALSE,"VP错误","未知错误")))</f>
        <v/>
      </c>
      <c r="HW10" s="37"/>
      <c r="HX10" s="37"/>
      <c r="HY10" s="39"/>
    </row>
    <row r="11" spans="1:233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23" t="str">
        <f ca="1">IFERROR(IF(S11="","",RANK(R11,R$3:R$434)+COUNTIF(R$3:R11,R11)-1),"/")</f>
        <v/>
      </c>
      <c r="O11" s="22" t="str">
        <f t="shared" si="16"/>
        <v/>
      </c>
      <c r="P11" s="22" t="str">
        <f t="shared" si="17"/>
        <v/>
      </c>
      <c r="Q11" s="24" t="str">
        <f t="shared" si="18"/>
        <v/>
      </c>
      <c r="R11" s="25" t="str">
        <f ca="1">IF(S11="","",IF(选手操作!AT11&lt;&gt;"","/",V11))</f>
        <v/>
      </c>
      <c r="S11" s="26" t="str">
        <f ca="1">IF(OR(COUNTA(A$3:M$434)=0,选手操作!$K11=""),"",选手操作!$K11)</f>
        <v/>
      </c>
      <c r="T11" s="22" t="str">
        <f ca="1">IFERROR(IF(S11="","",RANK(V11,V$3:V$434)+COUNTIF(V$3:V11,V11)-1),"/")</f>
        <v/>
      </c>
      <c r="U11" s="27" t="str">
        <f ca="1">IF(S11="","",VLOOKUP(S11,选手操作!$K:$L,2,0))</f>
        <v/>
      </c>
      <c r="V11" s="24" t="str">
        <f ca="1">IFERROR(IF(S11="","",IF(选手操作!T11&lt;&gt;"",选手操作!M11+选手操作!N11+W11+X11+选手操作!S11,VLOOKUP(U11,O:Q,3,0)+选手操作!M11+选手操作!N11+W11+X11+选手操作!S11)),IF(COUNTIF(O:O,U11)=0,"查找失败",IF(ISNUMBER(VLOOKUP(U11,O:Q,3,0))=FALSE,"VP错误","未知错误")))</f>
        <v/>
      </c>
      <c r="W11" s="37"/>
      <c r="X11" s="37"/>
      <c r="Y11" s="39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23" t="str">
        <f ca="1">IFERROR(IF(AS11="","",RANK(AR11,AR$3:AR$434)+COUNTIF(AR$3:AR11,AR11)-1),"/")</f>
        <v/>
      </c>
      <c r="AO11" s="22" t="str">
        <f t="shared" si="0"/>
        <v/>
      </c>
      <c r="AP11" s="22" t="str">
        <f t="shared" si="1"/>
        <v/>
      </c>
      <c r="AQ11" s="24" t="str">
        <f>IFERROR(IF(AO11="","",ROUND(IF(AP11=0,10,10+SIGN(AP11)*10*(1-((SQRT(5)-1)/2)^MIN(ABS(AP11)/(5*SQRT(AR$1)),3))/(1-((SQRT(5)-1)/2)^3)),2)),"请输入副数")</f>
        <v/>
      </c>
      <c r="AR11" s="25" t="str">
        <f ca="1">IF(AS11="","",IF(选手操作!BT11&lt;&gt;"","/",AV11))</f>
        <v/>
      </c>
      <c r="AS11" s="26" t="str">
        <f ca="1">IF(OR(COUNTA(AA$3:AM$434)=0,选手操作!$K11=""),"",选手操作!$K11)</f>
        <v/>
      </c>
      <c r="AT11" s="22" t="str">
        <f ca="1">IFERROR(IF(AS11="","",RANK(AV11,AV$3:AV$434)+COUNTIF(AV$3:AV11,AV11)-1),"/")</f>
        <v/>
      </c>
      <c r="AU11" s="27" t="str">
        <f ca="1">IF(AS11="","",VLOOKUP(AS11,选手操作!$K:$L,2,0))</f>
        <v/>
      </c>
      <c r="AV11" s="24" t="str">
        <f ca="1">IFERROR(IF(AS11="","",IF(选手操作!AT11&lt;&gt;"",V11+AW11+AX11+选手操作!AS11,VLOOKUP(AU11,AO:AQ,3,0)+V11+AW11+AX11+选手操作!AS11)),IF(COUNTIF(AO:AO,AU11)=0,"查找失败",IF(ISNUMBER(VLOOKUP(AU11,AO:AQ,3,0))=FALSE,"VP错误","未知错误")))</f>
        <v/>
      </c>
      <c r="AW11" s="37"/>
      <c r="AX11" s="37"/>
      <c r="AY11" s="39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23" t="str">
        <f ca="1">IFERROR(IF(BS11="","",RANK(BR11,BR$3:BR$434)+COUNTIF(BR$3:BR11,BR11)-1),"/")</f>
        <v/>
      </c>
      <c r="BO11" s="22" t="str">
        <f t="shared" si="2"/>
        <v/>
      </c>
      <c r="BP11" s="22" t="str">
        <f t="shared" si="3"/>
        <v/>
      </c>
      <c r="BQ11" s="24" t="str">
        <f>IFERROR(IF(BO11="","",ROUND(IF(BP11=0,10,10+SIGN(BP11)*10*(1-((SQRT(5)-1)/2)^MIN(ABS(BP11)/(5*SQRT(BR$1)),3))/(1-((SQRT(5)-1)/2)^3)),2)),"请输入副数")</f>
        <v/>
      </c>
      <c r="BR11" s="25" t="str">
        <f ca="1">IF(BS11="","",IF(选手操作!CT11&lt;&gt;"","/",BV11))</f>
        <v/>
      </c>
      <c r="BS11" s="26" t="str">
        <f ca="1">IF(OR(COUNTA(BA$3:BM$434)=0,选手操作!$K11=""),"",选手操作!$K11)</f>
        <v/>
      </c>
      <c r="BT11" s="22" t="str">
        <f ca="1">IFERROR(IF(BS11="","",RANK(BV11,BV$3:BV$434)+COUNTIF(BV$3:BV11,BV11)-1),"/")</f>
        <v/>
      </c>
      <c r="BU11" s="27" t="str">
        <f ca="1">IF(BS11="","",VLOOKUP(BS11,选手操作!$K:$L,2,0))</f>
        <v/>
      </c>
      <c r="BV11" s="24" t="str">
        <f ca="1">IFERROR(IF(BS11="","",IF(选手操作!BT11&lt;&gt;"",AV11+BW11+BX11+选手操作!BS11,VLOOKUP(BU11,BO:BQ,3,0)+AV11+BW11+BX11+选手操作!BS11)),IF(COUNTIF(BO:BO,BU11)=0,"查找失败",IF(ISNUMBER(VLOOKUP(BU11,BO:BQ,3,0))=FALSE,"VP错误","未知错误")))</f>
        <v/>
      </c>
      <c r="BW11" s="37"/>
      <c r="BX11" s="37"/>
      <c r="BY11" s="39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23" t="str">
        <f ca="1">IFERROR(IF(CS11="","",RANK(CR11,CR$3:CR$434)+COUNTIF(CR$3:CR11,CR11)-1),"/")</f>
        <v/>
      </c>
      <c r="CO11" s="22" t="str">
        <f t="shared" si="4"/>
        <v/>
      </c>
      <c r="CP11" s="22" t="str">
        <f t="shared" si="5"/>
        <v/>
      </c>
      <c r="CQ11" s="24" t="str">
        <f>IFERROR(IF(CO11="","",ROUND(IF(CP11=0,10,10+SIGN(CP11)*10*(1-((SQRT(5)-1)/2)^MIN(ABS(CP11)/(5*SQRT(CR$1)),3))/(1-((SQRT(5)-1)/2)^3)),2)),"请输入副数")</f>
        <v/>
      </c>
      <c r="CR11" s="25" t="str">
        <f ca="1">IF(CS11="","",IF(选手操作!DT11&lt;&gt;"","/",CV11))</f>
        <v/>
      </c>
      <c r="CS11" s="26" t="str">
        <f ca="1">IF(OR(COUNTA(CA$3:CM$434)=0,选手操作!$K11=""),"",选手操作!$K11)</f>
        <v/>
      </c>
      <c r="CT11" s="22" t="str">
        <f ca="1">IFERROR(IF(CS11="","",RANK(CV11,CV$3:CV$434)+COUNTIF(CV$3:CV11,CV11)-1),"/")</f>
        <v/>
      </c>
      <c r="CU11" s="27" t="str">
        <f ca="1">IF(CS11="","",VLOOKUP(CS11,选手操作!$K:$L,2,0))</f>
        <v/>
      </c>
      <c r="CV11" s="24" t="str">
        <f ca="1">IFERROR(IF(CS11="","",IF(选手操作!CT11&lt;&gt;"",BV11+CW11+CX11+选手操作!CS11,VLOOKUP(CU11,CO:CQ,3,0)+BV11+CW11+CX11+选手操作!CS11)),IF(COUNTIF(CO:CO,CU11)=0,"查找失败",IF(ISNUMBER(VLOOKUP(CU11,CO:CQ,3,0))=FALSE,"VP错误","未知错误")))</f>
        <v/>
      </c>
      <c r="CW11" s="37"/>
      <c r="CX11" s="37"/>
      <c r="CY11" s="39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23" t="str">
        <f ca="1">IFERROR(IF(DS11="","",RANK(DR11,DR$3:DR$434)+COUNTIF(DR$3:DR11,DR11)-1),"/")</f>
        <v/>
      </c>
      <c r="DO11" s="22" t="str">
        <f t="shared" si="6"/>
        <v/>
      </c>
      <c r="DP11" s="22" t="str">
        <f t="shared" si="7"/>
        <v/>
      </c>
      <c r="DQ11" s="24" t="str">
        <f>IFERROR(IF(DO11="","",ROUND(IF(DP11=0,10,10+SIGN(DP11)*10*(1-((SQRT(5)-1)/2)^MIN(ABS(DP11)/(5*SQRT(DR$1)),3))/(1-((SQRT(5)-1)/2)^3)),2)),"请输入副数")</f>
        <v/>
      </c>
      <c r="DR11" s="25" t="str">
        <f ca="1">IF(DS11="","",IF(选手操作!ET11&lt;&gt;"","/",DV11))</f>
        <v/>
      </c>
      <c r="DS11" s="26" t="str">
        <f ca="1">IF(OR(COUNTA(DA$3:DM$434)=0,选手操作!$K11=""),"",选手操作!$K11)</f>
        <v/>
      </c>
      <c r="DT11" s="22" t="str">
        <f ca="1">IFERROR(IF(DS11="","",RANK(DV11,DV$3:DV$434)+COUNTIF(DV$3:DV11,DV11)-1),"/")</f>
        <v/>
      </c>
      <c r="DU11" s="27" t="str">
        <f ca="1">IF(DS11="","",VLOOKUP(DS11,选手操作!$K:$L,2,0))</f>
        <v/>
      </c>
      <c r="DV11" s="24" t="str">
        <f ca="1">IFERROR(IF(DS11="","",IF(选手操作!DT11&lt;&gt;"",CV11+DW11+DX11+选手操作!DS11,VLOOKUP(DU11,DO:DQ,3,0)+CV11+DW11+DX11+选手操作!DS11)),IF(COUNTIF(DO:DO,DU11)=0,"查找失败",IF(ISNUMBER(VLOOKUP(DU11,DO:DQ,3,0))=FALSE,"VP错误","未知错误")))</f>
        <v/>
      </c>
      <c r="DW11" s="37"/>
      <c r="DX11" s="37"/>
      <c r="DY11" s="39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23" t="str">
        <f ca="1">IFERROR(IF(ES11="","",RANK(ER11,ER$3:ER$434)+COUNTIF(ER$3:ER11,ER11)-1),"/")</f>
        <v/>
      </c>
      <c r="EO11" s="22" t="str">
        <f t="shared" si="8"/>
        <v/>
      </c>
      <c r="EP11" s="22" t="str">
        <f t="shared" si="9"/>
        <v/>
      </c>
      <c r="EQ11" s="24" t="str">
        <f>IFERROR(IF(EO11="","",ROUND(IF(EP11=0,10,10+SIGN(EP11)*10*(1-((SQRT(5)-1)/2)^MIN(ABS(EP11)/(5*SQRT(ER$1)),3))/(1-((SQRT(5)-1)/2)^3)),2)),"请输入副数")</f>
        <v/>
      </c>
      <c r="ER11" s="25" t="str">
        <f ca="1">IF(ES11="","",IF(选手操作!FT11&lt;&gt;"","/",EV11))</f>
        <v/>
      </c>
      <c r="ES11" s="26" t="str">
        <f ca="1">IF(OR(COUNTA(EA$3:EM$434)=0,选手操作!$K11=""),"",选手操作!$K11)</f>
        <v/>
      </c>
      <c r="ET11" s="22" t="str">
        <f ca="1">IFERROR(IF(ES11="","",RANK(EV11,EV$3:EV$434)+COUNTIF(EV$3:EV11,EV11)-1),"/")</f>
        <v/>
      </c>
      <c r="EU11" s="27" t="str">
        <f ca="1">IF(ES11="","",VLOOKUP(ES11,选手操作!$K:$L,2,0))</f>
        <v/>
      </c>
      <c r="EV11" s="24" t="str">
        <f ca="1">IFERROR(IF(ES11="","",IF(选手操作!ET11&lt;&gt;"",DV11+EW11+EX11+选手操作!ES11,VLOOKUP(EU11,EO:EQ,3,0)+DV11+EW11+EX11+选手操作!ES11)),IF(COUNTIF(EO:EO,EU11)=0,"查找失败",IF(ISNUMBER(VLOOKUP(EU11,EO:EQ,3,0))=FALSE,"VP错误","未知错误")))</f>
        <v/>
      </c>
      <c r="EW11" s="37"/>
      <c r="EX11" s="37"/>
      <c r="EY11" s="39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23" t="str">
        <f ca="1">IFERROR(IF(FS11="","",RANK(FR11,FR$3:FR$434)+COUNTIF(FR$3:FR11,FR11)-1),"/")</f>
        <v/>
      </c>
      <c r="FO11" s="22" t="str">
        <f t="shared" si="10"/>
        <v/>
      </c>
      <c r="FP11" s="22" t="str">
        <f t="shared" si="11"/>
        <v/>
      </c>
      <c r="FQ11" s="24" t="str">
        <f>IFERROR(IF(FO11="","",ROUND(IF(FP11=0,10,10+SIGN(FP11)*10*(1-((SQRT(5)-1)/2)^MIN(ABS(FP11)/(5*SQRT(FR$1)),3))/(1-((SQRT(5)-1)/2)^3)),2)),"请输入副数")</f>
        <v/>
      </c>
      <c r="FR11" s="25" t="str">
        <f ca="1">IF(FS11="","",IF(选手操作!GT11&lt;&gt;"","/",FV11))</f>
        <v/>
      </c>
      <c r="FS11" s="26" t="str">
        <f ca="1">IF(OR(COUNTA(FA$3:FM$434)=0,选手操作!$K11=""),"",选手操作!$K11)</f>
        <v/>
      </c>
      <c r="FT11" s="22" t="str">
        <f ca="1">IFERROR(IF(FS11="","",RANK(FV11,FV$3:FV$434)+COUNTIF(FV$3:FV11,FV11)-1),"/")</f>
        <v/>
      </c>
      <c r="FU11" s="27" t="str">
        <f ca="1">IF(FS11="","",VLOOKUP(FS11,选手操作!$K:$L,2,0))</f>
        <v/>
      </c>
      <c r="FV11" s="24" t="str">
        <f ca="1">IFERROR(IF(FS11="","",IF(选手操作!FT11&lt;&gt;"",EV11+FW11+FX11+选手操作!FS11,VLOOKUP(FU11,FO:FQ,3,0)+EV11+FW11+FX11+选手操作!FS11)),IF(COUNTIF(FO:FO,FU11)=0,"查找失败",IF(ISNUMBER(VLOOKUP(FU11,FO:FQ,3,0))=FALSE,"VP错误","未知错误")))</f>
        <v/>
      </c>
      <c r="FW11" s="37"/>
      <c r="FX11" s="37"/>
      <c r="FY11" s="39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23" t="str">
        <f ca="1">IFERROR(IF(GS11="","",RANK(GR11,GR$3:GR$434)+COUNTIF(GR$3:GR11,GR11)-1),"/")</f>
        <v/>
      </c>
      <c r="GO11" s="22" t="str">
        <f t="shared" si="12"/>
        <v/>
      </c>
      <c r="GP11" s="22" t="str">
        <f t="shared" si="13"/>
        <v/>
      </c>
      <c r="GQ11" s="24" t="str">
        <f>IFERROR(IF(GO11="","",ROUND(IF(GP11=0,10,10+SIGN(GP11)*10*(1-((SQRT(5)-1)/2)^MIN(ABS(GP11)/(5*SQRT(GR$1)),3))/(1-((SQRT(5)-1)/2)^3)),2)),"请输入副数")</f>
        <v/>
      </c>
      <c r="GR11" s="25" t="str">
        <f ca="1">IF(GS11="","",IF(选手操作!HT11&lt;&gt;"","/",GV11))</f>
        <v/>
      </c>
      <c r="GS11" s="26" t="str">
        <f ca="1">IF(OR(COUNTA(GA$3:GM$434)=0,选手操作!$K11=""),"",选手操作!$K11)</f>
        <v/>
      </c>
      <c r="GT11" s="22" t="str">
        <f ca="1">IFERROR(IF(GS11="","",RANK(GV11,GV$3:GV$434)+COUNTIF(GV$3:GV11,GV11)-1),"/")</f>
        <v/>
      </c>
      <c r="GU11" s="27" t="str">
        <f ca="1">IF(GS11="","",VLOOKUP(GS11,选手操作!$K:$L,2,0))</f>
        <v/>
      </c>
      <c r="GV11" s="24" t="str">
        <f ca="1">IFERROR(IF(GS11="","",IF(选手操作!GT11&lt;&gt;"",FV11+GW11+GX11+选手操作!GS11,VLOOKUP(GU11,GO:GQ,3,0)+FV11+GW11+GX11+选手操作!GS11)),IF(COUNTIF(GO:GO,GU11)=0,"查找失败",IF(ISNUMBER(VLOOKUP(GU11,GO:GQ,3,0))=FALSE,"VP错误","未知错误")))</f>
        <v/>
      </c>
      <c r="GW11" s="37"/>
      <c r="GX11" s="37"/>
      <c r="GY11" s="39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23" t="str">
        <f ca="1">IFERROR(IF(HS11="","",RANK(HR11,HR$3:HR$434)+COUNTIF(HR$3:HR11,HR11)-1),"/")</f>
        <v/>
      </c>
      <c r="HO11" s="22" t="str">
        <f t="shared" si="14"/>
        <v/>
      </c>
      <c r="HP11" s="22" t="str">
        <f t="shared" si="15"/>
        <v/>
      </c>
      <c r="HQ11" s="24" t="str">
        <f>IFERROR(IF(HO11="","",ROUND(IF(HP11=0,10,10+SIGN(HP11)*10*(1-((SQRT(5)-1)/2)^MIN(ABS(HP11)/(5*SQRT(HR$1)),3))/(1-((SQRT(5)-1)/2)^3)),2)),"请输入副数")</f>
        <v/>
      </c>
      <c r="HR11" s="25" t="str">
        <f ca="1">IF(HS11="","",IF(选手操作!IT11&lt;&gt;"","/",HV11))</f>
        <v/>
      </c>
      <c r="HS11" s="26" t="str">
        <f ca="1">IF(OR(COUNTA(HA$3:HM$434)=0,选手操作!$K11=""),"",选手操作!$K11)</f>
        <v/>
      </c>
      <c r="HT11" s="22" t="str">
        <f ca="1">IFERROR(IF(HS11="","",RANK(HV11,HV$3:HV$434)+COUNTIF(HV$3:HV11,HV11)-1),"/")</f>
        <v/>
      </c>
      <c r="HU11" s="27" t="str">
        <f ca="1">IF(HS11="","",VLOOKUP(HS11,选手操作!$K:$L,2,0))</f>
        <v/>
      </c>
      <c r="HV11" s="24" t="str">
        <f ca="1">IFERROR(IF(HS11="","",IF(选手操作!HT11&lt;&gt;"",GV11+HW11+HX11+选手操作!HS11,VLOOKUP(HU11,HO:HQ,3,0)+GV11+HW11+HX11+选手操作!HS11)),IF(COUNTIF(HO:HO,HU11)=0,"查找失败",IF(ISNUMBER(VLOOKUP(HU11,HO:HQ,3,0))=FALSE,"VP错误","未知错误")))</f>
        <v/>
      </c>
      <c r="HW11" s="37"/>
      <c r="HX11" s="37"/>
      <c r="HY11" s="39"/>
    </row>
    <row r="12" spans="1:233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23" t="str">
        <f ca="1">IFERROR(IF(S12="","",RANK(R12,R$3:R$434)+COUNTIF(R$3:R12,R12)-1),"/")</f>
        <v/>
      </c>
      <c r="O12" s="22" t="str">
        <f t="shared" si="16"/>
        <v/>
      </c>
      <c r="P12" s="22" t="str">
        <f t="shared" si="17"/>
        <v/>
      </c>
      <c r="Q12" s="24" t="str">
        <f t="shared" si="18"/>
        <v/>
      </c>
      <c r="R12" s="25" t="str">
        <f ca="1">IF(S12="","",IF(选手操作!AT12&lt;&gt;"","/",V12))</f>
        <v/>
      </c>
      <c r="S12" s="26" t="str">
        <f ca="1">IF(OR(COUNTA(A$3:M$434)=0,选手操作!$K12=""),"",选手操作!$K12)</f>
        <v/>
      </c>
      <c r="T12" s="22" t="str">
        <f ca="1">IFERROR(IF(S12="","",RANK(V12,V$3:V$434)+COUNTIF(V$3:V12,V12)-1),"/")</f>
        <v/>
      </c>
      <c r="U12" s="27" t="str">
        <f ca="1">IF(S12="","",VLOOKUP(S12,选手操作!$K:$L,2,0))</f>
        <v/>
      </c>
      <c r="V12" s="24" t="str">
        <f ca="1">IFERROR(IF(S12="","",IF(选手操作!T12&lt;&gt;"",选手操作!M12+选手操作!N12+W12+X12+选手操作!S12,VLOOKUP(U12,O:Q,3,0)+选手操作!M12+选手操作!N12+W12+X12+选手操作!S12)),IF(COUNTIF(O:O,U12)=0,"查找失败",IF(ISNUMBER(VLOOKUP(U12,O:Q,3,0))=FALSE,"VP错误","未知错误")))</f>
        <v/>
      </c>
      <c r="W12" s="37"/>
      <c r="X12" s="37"/>
      <c r="Y12" s="39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23" t="str">
        <f ca="1">IFERROR(IF(AS12="","",RANK(AR12,AR$3:AR$434)+COUNTIF(AR$3:AR12,AR12)-1),"/")</f>
        <v/>
      </c>
      <c r="AO12" s="22" t="str">
        <f t="shared" si="0"/>
        <v/>
      </c>
      <c r="AP12" s="22" t="str">
        <f t="shared" si="1"/>
        <v/>
      </c>
      <c r="AQ12" s="24" t="str">
        <f>IFERROR(IF(AO12="","",ROUND(IF(AP12=0,10,10+SIGN(AP12)*10*(1-((SQRT(5)-1)/2)^MIN(ABS(AP12)/(5*SQRT(AR$1)),3))/(1-((SQRT(5)-1)/2)^3)),2)),"请输入副数")</f>
        <v/>
      </c>
      <c r="AR12" s="25" t="str">
        <f ca="1">IF(AS12="","",IF(选手操作!BT12&lt;&gt;"","/",AV12))</f>
        <v/>
      </c>
      <c r="AS12" s="26" t="str">
        <f ca="1">IF(OR(COUNTA(AA$3:AM$434)=0,选手操作!$K12=""),"",选手操作!$K12)</f>
        <v/>
      </c>
      <c r="AT12" s="22" t="str">
        <f ca="1">IFERROR(IF(AS12="","",RANK(AV12,AV$3:AV$434)+COUNTIF(AV$3:AV12,AV12)-1),"/")</f>
        <v/>
      </c>
      <c r="AU12" s="27" t="str">
        <f ca="1">IF(AS12="","",VLOOKUP(AS12,选手操作!$K:$L,2,0))</f>
        <v/>
      </c>
      <c r="AV12" s="24" t="str">
        <f ca="1">IFERROR(IF(AS12="","",IF(选手操作!AT12&lt;&gt;"",V12+AW12+AX12+选手操作!AS12,VLOOKUP(AU12,AO:AQ,3,0)+V12+AW12+AX12+选手操作!AS12)),IF(COUNTIF(AO:AO,AU12)=0,"查找失败",IF(ISNUMBER(VLOOKUP(AU12,AO:AQ,3,0))=FALSE,"VP错误","未知错误")))</f>
        <v/>
      </c>
      <c r="AW12" s="37"/>
      <c r="AX12" s="37"/>
      <c r="AY12" s="39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23" t="str">
        <f ca="1">IFERROR(IF(BS12="","",RANK(BR12,BR$3:BR$434)+COUNTIF(BR$3:BR12,BR12)-1),"/")</f>
        <v/>
      </c>
      <c r="BO12" s="22" t="str">
        <f t="shared" si="2"/>
        <v/>
      </c>
      <c r="BP12" s="22" t="str">
        <f t="shared" si="3"/>
        <v/>
      </c>
      <c r="BQ12" s="24" t="str">
        <f>IFERROR(IF(BO12="","",ROUND(IF(BP12=0,10,10+SIGN(BP12)*10*(1-((SQRT(5)-1)/2)^MIN(ABS(BP12)/(5*SQRT(BR$1)),3))/(1-((SQRT(5)-1)/2)^3)),2)),"请输入副数")</f>
        <v/>
      </c>
      <c r="BR12" s="25" t="str">
        <f ca="1">IF(BS12="","",IF(选手操作!CT12&lt;&gt;"","/",BV12))</f>
        <v/>
      </c>
      <c r="BS12" s="26" t="str">
        <f ca="1">IF(OR(COUNTA(BA$3:BM$434)=0,选手操作!$K12=""),"",选手操作!$K12)</f>
        <v/>
      </c>
      <c r="BT12" s="22" t="str">
        <f ca="1">IFERROR(IF(BS12="","",RANK(BV12,BV$3:BV$434)+COUNTIF(BV$3:BV12,BV12)-1),"/")</f>
        <v/>
      </c>
      <c r="BU12" s="27" t="str">
        <f ca="1">IF(BS12="","",VLOOKUP(BS12,选手操作!$K:$L,2,0))</f>
        <v/>
      </c>
      <c r="BV12" s="24" t="str">
        <f ca="1">IFERROR(IF(BS12="","",IF(选手操作!BT12&lt;&gt;"",AV12+BW12+BX12+选手操作!BS12,VLOOKUP(BU12,BO:BQ,3,0)+AV12+BW12+BX12+选手操作!BS12)),IF(COUNTIF(BO:BO,BU12)=0,"查找失败",IF(ISNUMBER(VLOOKUP(BU12,BO:BQ,3,0))=FALSE,"VP错误","未知错误")))</f>
        <v/>
      </c>
      <c r="BW12" s="37"/>
      <c r="BX12" s="37"/>
      <c r="BY12" s="39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23" t="str">
        <f ca="1">IFERROR(IF(CS12="","",RANK(CR12,CR$3:CR$434)+COUNTIF(CR$3:CR12,CR12)-1),"/")</f>
        <v/>
      </c>
      <c r="CO12" s="22" t="str">
        <f t="shared" si="4"/>
        <v/>
      </c>
      <c r="CP12" s="22" t="str">
        <f t="shared" si="5"/>
        <v/>
      </c>
      <c r="CQ12" s="24" t="str">
        <f>IFERROR(IF(CO12="","",ROUND(IF(CP12=0,10,10+SIGN(CP12)*10*(1-((SQRT(5)-1)/2)^MIN(ABS(CP12)/(5*SQRT(CR$1)),3))/(1-((SQRT(5)-1)/2)^3)),2)),"请输入副数")</f>
        <v/>
      </c>
      <c r="CR12" s="25" t="str">
        <f ca="1">IF(CS12="","",IF(选手操作!DT12&lt;&gt;"","/",CV12))</f>
        <v/>
      </c>
      <c r="CS12" s="26" t="str">
        <f ca="1">IF(OR(COUNTA(CA$3:CM$434)=0,选手操作!$K12=""),"",选手操作!$K12)</f>
        <v/>
      </c>
      <c r="CT12" s="22" t="str">
        <f ca="1">IFERROR(IF(CS12="","",RANK(CV12,CV$3:CV$434)+COUNTIF(CV$3:CV12,CV12)-1),"/")</f>
        <v/>
      </c>
      <c r="CU12" s="27" t="str">
        <f ca="1">IF(CS12="","",VLOOKUP(CS12,选手操作!$K:$L,2,0))</f>
        <v/>
      </c>
      <c r="CV12" s="24" t="str">
        <f ca="1">IFERROR(IF(CS12="","",IF(选手操作!CT12&lt;&gt;"",BV12+CW12+CX12+选手操作!CS12,VLOOKUP(CU12,CO:CQ,3,0)+BV12+CW12+CX12+选手操作!CS12)),IF(COUNTIF(CO:CO,CU12)=0,"查找失败",IF(ISNUMBER(VLOOKUP(CU12,CO:CQ,3,0))=FALSE,"VP错误","未知错误")))</f>
        <v/>
      </c>
      <c r="CW12" s="37"/>
      <c r="CX12" s="37"/>
      <c r="CY12" s="39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23" t="str">
        <f ca="1">IFERROR(IF(DS12="","",RANK(DR12,DR$3:DR$434)+COUNTIF(DR$3:DR12,DR12)-1),"/")</f>
        <v/>
      </c>
      <c r="DO12" s="22" t="str">
        <f t="shared" si="6"/>
        <v/>
      </c>
      <c r="DP12" s="22" t="str">
        <f t="shared" si="7"/>
        <v/>
      </c>
      <c r="DQ12" s="24" t="str">
        <f>IFERROR(IF(DO12="","",ROUND(IF(DP12=0,10,10+SIGN(DP12)*10*(1-((SQRT(5)-1)/2)^MIN(ABS(DP12)/(5*SQRT(DR$1)),3))/(1-((SQRT(5)-1)/2)^3)),2)),"请输入副数")</f>
        <v/>
      </c>
      <c r="DR12" s="25" t="str">
        <f ca="1">IF(DS12="","",IF(选手操作!ET12&lt;&gt;"","/",DV12))</f>
        <v/>
      </c>
      <c r="DS12" s="26" t="str">
        <f ca="1">IF(OR(COUNTA(DA$3:DM$434)=0,选手操作!$K12=""),"",选手操作!$K12)</f>
        <v/>
      </c>
      <c r="DT12" s="22" t="str">
        <f ca="1">IFERROR(IF(DS12="","",RANK(DV12,DV$3:DV$434)+COUNTIF(DV$3:DV12,DV12)-1),"/")</f>
        <v/>
      </c>
      <c r="DU12" s="27" t="str">
        <f ca="1">IF(DS12="","",VLOOKUP(DS12,选手操作!$K:$L,2,0))</f>
        <v/>
      </c>
      <c r="DV12" s="24" t="str">
        <f ca="1">IFERROR(IF(DS12="","",IF(选手操作!DT12&lt;&gt;"",CV12+DW12+DX12+选手操作!DS12,VLOOKUP(DU12,DO:DQ,3,0)+CV12+DW12+DX12+选手操作!DS12)),IF(COUNTIF(DO:DO,DU12)=0,"查找失败",IF(ISNUMBER(VLOOKUP(DU12,DO:DQ,3,0))=FALSE,"VP错误","未知错误")))</f>
        <v/>
      </c>
      <c r="DW12" s="37"/>
      <c r="DX12" s="37"/>
      <c r="DY12" s="39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23" t="str">
        <f ca="1">IFERROR(IF(ES12="","",RANK(ER12,ER$3:ER$434)+COUNTIF(ER$3:ER12,ER12)-1),"/")</f>
        <v/>
      </c>
      <c r="EO12" s="22" t="str">
        <f t="shared" si="8"/>
        <v/>
      </c>
      <c r="EP12" s="22" t="str">
        <f t="shared" si="9"/>
        <v/>
      </c>
      <c r="EQ12" s="24" t="str">
        <f>IFERROR(IF(EO12="","",ROUND(IF(EP12=0,10,10+SIGN(EP12)*10*(1-((SQRT(5)-1)/2)^MIN(ABS(EP12)/(5*SQRT(ER$1)),3))/(1-((SQRT(5)-1)/2)^3)),2)),"请输入副数")</f>
        <v/>
      </c>
      <c r="ER12" s="25" t="str">
        <f ca="1">IF(ES12="","",IF(选手操作!FT12&lt;&gt;"","/",EV12))</f>
        <v/>
      </c>
      <c r="ES12" s="26" t="str">
        <f ca="1">IF(OR(COUNTA(EA$3:EM$434)=0,选手操作!$K12=""),"",选手操作!$K12)</f>
        <v/>
      </c>
      <c r="ET12" s="22" t="str">
        <f ca="1">IFERROR(IF(ES12="","",RANK(EV12,EV$3:EV$434)+COUNTIF(EV$3:EV12,EV12)-1),"/")</f>
        <v/>
      </c>
      <c r="EU12" s="27" t="str">
        <f ca="1">IF(ES12="","",VLOOKUP(ES12,选手操作!$K:$L,2,0))</f>
        <v/>
      </c>
      <c r="EV12" s="24" t="str">
        <f ca="1">IFERROR(IF(ES12="","",IF(选手操作!ET12&lt;&gt;"",DV12+EW12+EX12+选手操作!ES12,VLOOKUP(EU12,EO:EQ,3,0)+DV12+EW12+EX12+选手操作!ES12)),IF(COUNTIF(EO:EO,EU12)=0,"查找失败",IF(ISNUMBER(VLOOKUP(EU12,EO:EQ,3,0))=FALSE,"VP错误","未知错误")))</f>
        <v/>
      </c>
      <c r="EW12" s="37"/>
      <c r="EX12" s="37"/>
      <c r="EY12" s="39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23" t="str">
        <f ca="1">IFERROR(IF(FS12="","",RANK(FR12,FR$3:FR$434)+COUNTIF(FR$3:FR12,FR12)-1),"/")</f>
        <v/>
      </c>
      <c r="FO12" s="22" t="str">
        <f t="shared" si="10"/>
        <v/>
      </c>
      <c r="FP12" s="22" t="str">
        <f t="shared" si="11"/>
        <v/>
      </c>
      <c r="FQ12" s="24" t="str">
        <f>IFERROR(IF(FO12="","",ROUND(IF(FP12=0,10,10+SIGN(FP12)*10*(1-((SQRT(5)-1)/2)^MIN(ABS(FP12)/(5*SQRT(FR$1)),3))/(1-((SQRT(5)-1)/2)^3)),2)),"请输入副数")</f>
        <v/>
      </c>
      <c r="FR12" s="25" t="str">
        <f ca="1">IF(FS12="","",IF(选手操作!GT12&lt;&gt;"","/",FV12))</f>
        <v/>
      </c>
      <c r="FS12" s="26" t="str">
        <f ca="1">IF(OR(COUNTA(FA$3:FM$434)=0,选手操作!$K12=""),"",选手操作!$K12)</f>
        <v/>
      </c>
      <c r="FT12" s="22" t="str">
        <f ca="1">IFERROR(IF(FS12="","",RANK(FV12,FV$3:FV$434)+COUNTIF(FV$3:FV12,FV12)-1),"/")</f>
        <v/>
      </c>
      <c r="FU12" s="27" t="str">
        <f ca="1">IF(FS12="","",VLOOKUP(FS12,选手操作!$K:$L,2,0))</f>
        <v/>
      </c>
      <c r="FV12" s="24" t="str">
        <f ca="1">IFERROR(IF(FS12="","",IF(选手操作!FT12&lt;&gt;"",EV12+FW12+FX12+选手操作!FS12,VLOOKUP(FU12,FO:FQ,3,0)+EV12+FW12+FX12+选手操作!FS12)),IF(COUNTIF(FO:FO,FU12)=0,"查找失败",IF(ISNUMBER(VLOOKUP(FU12,FO:FQ,3,0))=FALSE,"VP错误","未知错误")))</f>
        <v/>
      </c>
      <c r="FW12" s="37"/>
      <c r="FX12" s="37"/>
      <c r="FY12" s="39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23" t="str">
        <f ca="1">IFERROR(IF(GS12="","",RANK(GR12,GR$3:GR$434)+COUNTIF(GR$3:GR12,GR12)-1),"/")</f>
        <v/>
      </c>
      <c r="GO12" s="22" t="str">
        <f t="shared" si="12"/>
        <v/>
      </c>
      <c r="GP12" s="22" t="str">
        <f t="shared" si="13"/>
        <v/>
      </c>
      <c r="GQ12" s="24" t="str">
        <f>IFERROR(IF(GO12="","",ROUND(IF(GP12=0,10,10+SIGN(GP12)*10*(1-((SQRT(5)-1)/2)^MIN(ABS(GP12)/(5*SQRT(GR$1)),3))/(1-((SQRT(5)-1)/2)^3)),2)),"请输入副数")</f>
        <v/>
      </c>
      <c r="GR12" s="25" t="str">
        <f ca="1">IF(GS12="","",IF(选手操作!HT12&lt;&gt;"","/",GV12))</f>
        <v/>
      </c>
      <c r="GS12" s="26" t="str">
        <f ca="1">IF(OR(COUNTA(GA$3:GM$434)=0,选手操作!$K12=""),"",选手操作!$K12)</f>
        <v/>
      </c>
      <c r="GT12" s="22" t="str">
        <f ca="1">IFERROR(IF(GS12="","",RANK(GV12,GV$3:GV$434)+COUNTIF(GV$3:GV12,GV12)-1),"/")</f>
        <v/>
      </c>
      <c r="GU12" s="27" t="str">
        <f ca="1">IF(GS12="","",VLOOKUP(GS12,选手操作!$K:$L,2,0))</f>
        <v/>
      </c>
      <c r="GV12" s="24" t="str">
        <f ca="1">IFERROR(IF(GS12="","",IF(选手操作!GT12&lt;&gt;"",FV12+GW12+GX12+选手操作!GS12,VLOOKUP(GU12,GO:GQ,3,0)+FV12+GW12+GX12+选手操作!GS12)),IF(COUNTIF(GO:GO,GU12)=0,"查找失败",IF(ISNUMBER(VLOOKUP(GU12,GO:GQ,3,0))=FALSE,"VP错误","未知错误")))</f>
        <v/>
      </c>
      <c r="GW12" s="37"/>
      <c r="GX12" s="37"/>
      <c r="GY12" s="39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23" t="str">
        <f ca="1">IFERROR(IF(HS12="","",RANK(HR12,HR$3:HR$434)+COUNTIF(HR$3:HR12,HR12)-1),"/")</f>
        <v/>
      </c>
      <c r="HO12" s="22" t="str">
        <f t="shared" si="14"/>
        <v/>
      </c>
      <c r="HP12" s="22" t="str">
        <f t="shared" si="15"/>
        <v/>
      </c>
      <c r="HQ12" s="24" t="str">
        <f>IFERROR(IF(HO12="","",ROUND(IF(HP12=0,10,10+SIGN(HP12)*10*(1-((SQRT(5)-1)/2)^MIN(ABS(HP12)/(5*SQRT(HR$1)),3))/(1-((SQRT(5)-1)/2)^3)),2)),"请输入副数")</f>
        <v/>
      </c>
      <c r="HR12" s="25" t="str">
        <f ca="1">IF(HS12="","",IF(选手操作!IT12&lt;&gt;"","/",HV12))</f>
        <v/>
      </c>
      <c r="HS12" s="26" t="str">
        <f ca="1">IF(OR(COUNTA(HA$3:HM$434)=0,选手操作!$K12=""),"",选手操作!$K12)</f>
        <v/>
      </c>
      <c r="HT12" s="22" t="str">
        <f ca="1">IFERROR(IF(HS12="","",RANK(HV12,HV$3:HV$434)+COUNTIF(HV$3:HV12,HV12)-1),"/")</f>
        <v/>
      </c>
      <c r="HU12" s="27" t="str">
        <f ca="1">IF(HS12="","",VLOOKUP(HS12,选手操作!$K:$L,2,0))</f>
        <v/>
      </c>
      <c r="HV12" s="24" t="str">
        <f ca="1">IFERROR(IF(HS12="","",IF(选手操作!HT12&lt;&gt;"",GV12+HW12+HX12+选手操作!HS12,VLOOKUP(HU12,HO:HQ,3,0)+GV12+HW12+HX12+选手操作!HS12)),IF(COUNTIF(HO:HO,HU12)=0,"查找失败",IF(ISNUMBER(VLOOKUP(HU12,HO:HQ,3,0))=FALSE,"VP错误","未知错误")))</f>
        <v/>
      </c>
      <c r="HW12" s="37"/>
      <c r="HX12" s="37"/>
      <c r="HY12" s="39"/>
    </row>
    <row r="13" spans="1:233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23" t="str">
        <f ca="1">IFERROR(IF(S13="","",RANK(R13,R$3:R$434)+COUNTIF(R$3:R13,R13)-1),"/")</f>
        <v/>
      </c>
      <c r="O13" s="22" t="str">
        <f t="shared" si="16"/>
        <v/>
      </c>
      <c r="P13" s="22" t="str">
        <f t="shared" si="17"/>
        <v/>
      </c>
      <c r="Q13" s="24" t="str">
        <f t="shared" si="18"/>
        <v/>
      </c>
      <c r="R13" s="25" t="str">
        <f ca="1">IF(S13="","",IF(选手操作!AT13&lt;&gt;"","/",V13))</f>
        <v/>
      </c>
      <c r="S13" s="26" t="str">
        <f ca="1">IF(OR(COUNTA(A$3:M$434)=0,选手操作!$K13=""),"",选手操作!$K13)</f>
        <v/>
      </c>
      <c r="T13" s="22" t="str">
        <f ca="1">IFERROR(IF(S13="","",RANK(V13,V$3:V$434)+COUNTIF(V$3:V13,V13)-1),"/")</f>
        <v/>
      </c>
      <c r="U13" s="27" t="str">
        <f ca="1">IF(S13="","",VLOOKUP(S13,选手操作!$K:$L,2,0))</f>
        <v/>
      </c>
      <c r="V13" s="24" t="str">
        <f ca="1">IFERROR(IF(S13="","",IF(选手操作!T13&lt;&gt;"",选手操作!M13+选手操作!N13+W13+X13+选手操作!S13,VLOOKUP(U13,O:Q,3,0)+选手操作!M13+选手操作!N13+W13+X13+选手操作!S13)),IF(COUNTIF(O:O,U13)=0,"查找失败",IF(ISNUMBER(VLOOKUP(U13,O:Q,3,0))=FALSE,"VP错误","未知错误")))</f>
        <v/>
      </c>
      <c r="W13" s="37"/>
      <c r="X13" s="37"/>
      <c r="Y13" s="39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23" t="str">
        <f ca="1">IFERROR(IF(AS13="","",RANK(AR13,AR$3:AR$434)+COUNTIF(AR$3:AR13,AR13)-1),"/")</f>
        <v/>
      </c>
      <c r="AO13" s="22" t="str">
        <f t="shared" si="0"/>
        <v/>
      </c>
      <c r="AP13" s="22" t="str">
        <f t="shared" si="1"/>
        <v/>
      </c>
      <c r="AQ13" s="24" t="str">
        <f>IFERROR(IF(AO13="","",ROUND(IF(AP13=0,10,10+SIGN(AP13)*10*(1-((SQRT(5)-1)/2)^MIN(ABS(AP13)/(5*SQRT(AR$1)),3))/(1-((SQRT(5)-1)/2)^3)),2)),"请输入副数")</f>
        <v/>
      </c>
      <c r="AR13" s="25" t="str">
        <f ca="1">IF(AS13="","",IF(选手操作!BT13&lt;&gt;"","/",AV13))</f>
        <v/>
      </c>
      <c r="AS13" s="26" t="str">
        <f ca="1">IF(OR(COUNTA(AA$3:AM$434)=0,选手操作!$K13=""),"",选手操作!$K13)</f>
        <v/>
      </c>
      <c r="AT13" s="22" t="str">
        <f ca="1">IFERROR(IF(AS13="","",RANK(AV13,AV$3:AV$434)+COUNTIF(AV$3:AV13,AV13)-1),"/")</f>
        <v/>
      </c>
      <c r="AU13" s="27" t="str">
        <f ca="1">IF(AS13="","",VLOOKUP(AS13,选手操作!$K:$L,2,0))</f>
        <v/>
      </c>
      <c r="AV13" s="24" t="str">
        <f ca="1">IFERROR(IF(AS13="","",IF(选手操作!AT13&lt;&gt;"",V13+AW13+AX13+选手操作!AS13,VLOOKUP(AU13,AO:AQ,3,0)+V13+AW13+AX13+选手操作!AS13)),IF(COUNTIF(AO:AO,AU13)=0,"查找失败",IF(ISNUMBER(VLOOKUP(AU13,AO:AQ,3,0))=FALSE,"VP错误","未知错误")))</f>
        <v/>
      </c>
      <c r="AW13" s="37"/>
      <c r="AX13" s="37"/>
      <c r="AY13" s="39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23" t="str">
        <f ca="1">IFERROR(IF(BS13="","",RANK(BR13,BR$3:BR$434)+COUNTIF(BR$3:BR13,BR13)-1),"/")</f>
        <v/>
      </c>
      <c r="BO13" s="22" t="str">
        <f t="shared" si="2"/>
        <v/>
      </c>
      <c r="BP13" s="22" t="str">
        <f t="shared" si="3"/>
        <v/>
      </c>
      <c r="BQ13" s="24" t="str">
        <f>IFERROR(IF(BO13="","",ROUND(IF(BP13=0,10,10+SIGN(BP13)*10*(1-((SQRT(5)-1)/2)^MIN(ABS(BP13)/(5*SQRT(BR$1)),3))/(1-((SQRT(5)-1)/2)^3)),2)),"请输入副数")</f>
        <v/>
      </c>
      <c r="BR13" s="25" t="str">
        <f ca="1">IF(BS13="","",IF(选手操作!CT13&lt;&gt;"","/",BV13))</f>
        <v/>
      </c>
      <c r="BS13" s="26" t="str">
        <f ca="1">IF(OR(COUNTA(BA$3:BM$434)=0,选手操作!$K13=""),"",选手操作!$K13)</f>
        <v/>
      </c>
      <c r="BT13" s="22" t="str">
        <f ca="1">IFERROR(IF(BS13="","",RANK(BV13,BV$3:BV$434)+COUNTIF(BV$3:BV13,BV13)-1),"/")</f>
        <v/>
      </c>
      <c r="BU13" s="27" t="str">
        <f ca="1">IF(BS13="","",VLOOKUP(BS13,选手操作!$K:$L,2,0))</f>
        <v/>
      </c>
      <c r="BV13" s="24" t="str">
        <f ca="1">IFERROR(IF(BS13="","",IF(选手操作!BT13&lt;&gt;"",AV13+BW13+BX13+选手操作!BS13,VLOOKUP(BU13,BO:BQ,3,0)+AV13+BW13+BX13+选手操作!BS13)),IF(COUNTIF(BO:BO,BU13)=0,"查找失败",IF(ISNUMBER(VLOOKUP(BU13,BO:BQ,3,0))=FALSE,"VP错误","未知错误")))</f>
        <v/>
      </c>
      <c r="BW13" s="37"/>
      <c r="BX13" s="37"/>
      <c r="BY13" s="39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23" t="str">
        <f ca="1">IFERROR(IF(CS13="","",RANK(CR13,CR$3:CR$434)+COUNTIF(CR$3:CR13,CR13)-1),"/")</f>
        <v/>
      </c>
      <c r="CO13" s="22" t="str">
        <f t="shared" si="4"/>
        <v/>
      </c>
      <c r="CP13" s="22" t="str">
        <f t="shared" si="5"/>
        <v/>
      </c>
      <c r="CQ13" s="24" t="str">
        <f>IFERROR(IF(CO13="","",ROUND(IF(CP13=0,10,10+SIGN(CP13)*10*(1-((SQRT(5)-1)/2)^MIN(ABS(CP13)/(5*SQRT(CR$1)),3))/(1-((SQRT(5)-1)/2)^3)),2)),"请输入副数")</f>
        <v/>
      </c>
      <c r="CR13" s="25" t="str">
        <f ca="1">IF(CS13="","",IF(选手操作!DT13&lt;&gt;"","/",CV13))</f>
        <v/>
      </c>
      <c r="CS13" s="26" t="str">
        <f ca="1">IF(OR(COUNTA(CA$3:CM$434)=0,选手操作!$K13=""),"",选手操作!$K13)</f>
        <v/>
      </c>
      <c r="CT13" s="22" t="str">
        <f ca="1">IFERROR(IF(CS13="","",RANK(CV13,CV$3:CV$434)+COUNTIF(CV$3:CV13,CV13)-1),"/")</f>
        <v/>
      </c>
      <c r="CU13" s="27" t="str">
        <f ca="1">IF(CS13="","",VLOOKUP(CS13,选手操作!$K:$L,2,0))</f>
        <v/>
      </c>
      <c r="CV13" s="24" t="str">
        <f ca="1">IFERROR(IF(CS13="","",IF(选手操作!CT13&lt;&gt;"",BV13+CW13+CX13+选手操作!CS13,VLOOKUP(CU13,CO:CQ,3,0)+BV13+CW13+CX13+选手操作!CS13)),IF(COUNTIF(CO:CO,CU13)=0,"查找失败",IF(ISNUMBER(VLOOKUP(CU13,CO:CQ,3,0))=FALSE,"VP错误","未知错误")))</f>
        <v/>
      </c>
      <c r="CW13" s="37"/>
      <c r="CX13" s="37"/>
      <c r="CY13" s="39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23" t="str">
        <f ca="1">IFERROR(IF(DS13="","",RANK(DR13,DR$3:DR$434)+COUNTIF(DR$3:DR13,DR13)-1),"/")</f>
        <v/>
      </c>
      <c r="DO13" s="22" t="str">
        <f t="shared" si="6"/>
        <v/>
      </c>
      <c r="DP13" s="22" t="str">
        <f t="shared" si="7"/>
        <v/>
      </c>
      <c r="DQ13" s="24" t="str">
        <f>IFERROR(IF(DO13="","",ROUND(IF(DP13=0,10,10+SIGN(DP13)*10*(1-((SQRT(5)-1)/2)^MIN(ABS(DP13)/(5*SQRT(DR$1)),3))/(1-((SQRT(5)-1)/2)^3)),2)),"请输入副数")</f>
        <v/>
      </c>
      <c r="DR13" s="25" t="str">
        <f ca="1">IF(DS13="","",IF(选手操作!ET13&lt;&gt;"","/",DV13))</f>
        <v/>
      </c>
      <c r="DS13" s="26" t="str">
        <f ca="1">IF(OR(COUNTA(DA$3:DM$434)=0,选手操作!$K13=""),"",选手操作!$K13)</f>
        <v/>
      </c>
      <c r="DT13" s="22" t="str">
        <f ca="1">IFERROR(IF(DS13="","",RANK(DV13,DV$3:DV$434)+COUNTIF(DV$3:DV13,DV13)-1),"/")</f>
        <v/>
      </c>
      <c r="DU13" s="27" t="str">
        <f ca="1">IF(DS13="","",VLOOKUP(DS13,选手操作!$K:$L,2,0))</f>
        <v/>
      </c>
      <c r="DV13" s="24" t="str">
        <f ca="1">IFERROR(IF(DS13="","",IF(选手操作!DT13&lt;&gt;"",CV13+DW13+DX13+选手操作!DS13,VLOOKUP(DU13,DO:DQ,3,0)+CV13+DW13+DX13+选手操作!DS13)),IF(COUNTIF(DO:DO,DU13)=0,"查找失败",IF(ISNUMBER(VLOOKUP(DU13,DO:DQ,3,0))=FALSE,"VP错误","未知错误")))</f>
        <v/>
      </c>
      <c r="DW13" s="37"/>
      <c r="DX13" s="37"/>
      <c r="DY13" s="39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23" t="str">
        <f ca="1">IFERROR(IF(ES13="","",RANK(ER13,ER$3:ER$434)+COUNTIF(ER$3:ER13,ER13)-1),"/")</f>
        <v/>
      </c>
      <c r="EO13" s="22" t="str">
        <f t="shared" si="8"/>
        <v/>
      </c>
      <c r="EP13" s="22" t="str">
        <f t="shared" si="9"/>
        <v/>
      </c>
      <c r="EQ13" s="24" t="str">
        <f>IFERROR(IF(EO13="","",ROUND(IF(EP13=0,10,10+SIGN(EP13)*10*(1-((SQRT(5)-1)/2)^MIN(ABS(EP13)/(5*SQRT(ER$1)),3))/(1-((SQRT(5)-1)/2)^3)),2)),"请输入副数")</f>
        <v/>
      </c>
      <c r="ER13" s="25" t="str">
        <f ca="1">IF(ES13="","",IF(选手操作!FT13&lt;&gt;"","/",EV13))</f>
        <v/>
      </c>
      <c r="ES13" s="26" t="str">
        <f ca="1">IF(OR(COUNTA(EA$3:EM$434)=0,选手操作!$K13=""),"",选手操作!$K13)</f>
        <v/>
      </c>
      <c r="ET13" s="22" t="str">
        <f ca="1">IFERROR(IF(ES13="","",RANK(EV13,EV$3:EV$434)+COUNTIF(EV$3:EV13,EV13)-1),"/")</f>
        <v/>
      </c>
      <c r="EU13" s="27" t="str">
        <f ca="1">IF(ES13="","",VLOOKUP(ES13,选手操作!$K:$L,2,0))</f>
        <v/>
      </c>
      <c r="EV13" s="24" t="str">
        <f ca="1">IFERROR(IF(ES13="","",IF(选手操作!ET13&lt;&gt;"",DV13+EW13+EX13+选手操作!ES13,VLOOKUP(EU13,EO:EQ,3,0)+DV13+EW13+EX13+选手操作!ES13)),IF(COUNTIF(EO:EO,EU13)=0,"查找失败",IF(ISNUMBER(VLOOKUP(EU13,EO:EQ,3,0))=FALSE,"VP错误","未知错误")))</f>
        <v/>
      </c>
      <c r="EW13" s="37"/>
      <c r="EX13" s="37"/>
      <c r="EY13" s="39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23" t="str">
        <f ca="1">IFERROR(IF(FS13="","",RANK(FR13,FR$3:FR$434)+COUNTIF(FR$3:FR13,FR13)-1),"/")</f>
        <v/>
      </c>
      <c r="FO13" s="22" t="str">
        <f t="shared" si="10"/>
        <v/>
      </c>
      <c r="FP13" s="22" t="str">
        <f t="shared" si="11"/>
        <v/>
      </c>
      <c r="FQ13" s="24" t="str">
        <f>IFERROR(IF(FO13="","",ROUND(IF(FP13=0,10,10+SIGN(FP13)*10*(1-((SQRT(5)-1)/2)^MIN(ABS(FP13)/(5*SQRT(FR$1)),3))/(1-((SQRT(5)-1)/2)^3)),2)),"请输入副数")</f>
        <v/>
      </c>
      <c r="FR13" s="25" t="str">
        <f ca="1">IF(FS13="","",IF(选手操作!GT13&lt;&gt;"","/",FV13))</f>
        <v/>
      </c>
      <c r="FS13" s="26" t="str">
        <f ca="1">IF(OR(COUNTA(FA$3:FM$434)=0,选手操作!$K13=""),"",选手操作!$K13)</f>
        <v/>
      </c>
      <c r="FT13" s="22" t="str">
        <f ca="1">IFERROR(IF(FS13="","",RANK(FV13,FV$3:FV$434)+COUNTIF(FV$3:FV13,FV13)-1),"/")</f>
        <v/>
      </c>
      <c r="FU13" s="27" t="str">
        <f ca="1">IF(FS13="","",VLOOKUP(FS13,选手操作!$K:$L,2,0))</f>
        <v/>
      </c>
      <c r="FV13" s="24" t="str">
        <f ca="1">IFERROR(IF(FS13="","",IF(选手操作!FT13&lt;&gt;"",EV13+FW13+FX13+选手操作!FS13,VLOOKUP(FU13,FO:FQ,3,0)+EV13+FW13+FX13+选手操作!FS13)),IF(COUNTIF(FO:FO,FU13)=0,"查找失败",IF(ISNUMBER(VLOOKUP(FU13,FO:FQ,3,0))=FALSE,"VP错误","未知错误")))</f>
        <v/>
      </c>
      <c r="FW13" s="37"/>
      <c r="FX13" s="37"/>
      <c r="FY13" s="39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23" t="str">
        <f ca="1">IFERROR(IF(GS13="","",RANK(GR13,GR$3:GR$434)+COUNTIF(GR$3:GR13,GR13)-1),"/")</f>
        <v/>
      </c>
      <c r="GO13" s="22" t="str">
        <f t="shared" si="12"/>
        <v/>
      </c>
      <c r="GP13" s="22" t="str">
        <f t="shared" si="13"/>
        <v/>
      </c>
      <c r="GQ13" s="24" t="str">
        <f>IFERROR(IF(GO13="","",ROUND(IF(GP13=0,10,10+SIGN(GP13)*10*(1-((SQRT(5)-1)/2)^MIN(ABS(GP13)/(5*SQRT(GR$1)),3))/(1-((SQRT(5)-1)/2)^3)),2)),"请输入副数")</f>
        <v/>
      </c>
      <c r="GR13" s="25" t="str">
        <f ca="1">IF(GS13="","",IF(选手操作!HT13&lt;&gt;"","/",GV13))</f>
        <v/>
      </c>
      <c r="GS13" s="26" t="str">
        <f ca="1">IF(OR(COUNTA(GA$3:GM$434)=0,选手操作!$K13=""),"",选手操作!$K13)</f>
        <v/>
      </c>
      <c r="GT13" s="22" t="str">
        <f ca="1">IFERROR(IF(GS13="","",RANK(GV13,GV$3:GV$434)+COUNTIF(GV$3:GV13,GV13)-1),"/")</f>
        <v/>
      </c>
      <c r="GU13" s="27" t="str">
        <f ca="1">IF(GS13="","",VLOOKUP(GS13,选手操作!$K:$L,2,0))</f>
        <v/>
      </c>
      <c r="GV13" s="24" t="str">
        <f ca="1">IFERROR(IF(GS13="","",IF(选手操作!GT13&lt;&gt;"",FV13+GW13+GX13+选手操作!GS13,VLOOKUP(GU13,GO:GQ,3,0)+FV13+GW13+GX13+选手操作!GS13)),IF(COUNTIF(GO:GO,GU13)=0,"查找失败",IF(ISNUMBER(VLOOKUP(GU13,GO:GQ,3,0))=FALSE,"VP错误","未知错误")))</f>
        <v/>
      </c>
      <c r="GW13" s="37"/>
      <c r="GX13" s="37"/>
      <c r="GY13" s="39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23" t="str">
        <f ca="1">IFERROR(IF(HS13="","",RANK(HR13,HR$3:HR$434)+COUNTIF(HR$3:HR13,HR13)-1),"/")</f>
        <v/>
      </c>
      <c r="HO13" s="22" t="str">
        <f t="shared" si="14"/>
        <v/>
      </c>
      <c r="HP13" s="22" t="str">
        <f t="shared" si="15"/>
        <v/>
      </c>
      <c r="HQ13" s="24" t="str">
        <f>IFERROR(IF(HO13="","",ROUND(IF(HP13=0,10,10+SIGN(HP13)*10*(1-((SQRT(5)-1)/2)^MIN(ABS(HP13)/(5*SQRT(HR$1)),3))/(1-((SQRT(5)-1)/2)^3)),2)),"请输入副数")</f>
        <v/>
      </c>
      <c r="HR13" s="25" t="str">
        <f ca="1">IF(HS13="","",IF(选手操作!IT13&lt;&gt;"","/",HV13))</f>
        <v/>
      </c>
      <c r="HS13" s="26" t="str">
        <f ca="1">IF(OR(COUNTA(HA$3:HM$434)=0,选手操作!$K13=""),"",选手操作!$K13)</f>
        <v/>
      </c>
      <c r="HT13" s="22" t="str">
        <f ca="1">IFERROR(IF(HS13="","",RANK(HV13,HV$3:HV$434)+COUNTIF(HV$3:HV13,HV13)-1),"/")</f>
        <v/>
      </c>
      <c r="HU13" s="27" t="str">
        <f ca="1">IF(HS13="","",VLOOKUP(HS13,选手操作!$K:$L,2,0))</f>
        <v/>
      </c>
      <c r="HV13" s="24" t="str">
        <f ca="1">IFERROR(IF(HS13="","",IF(选手操作!HT13&lt;&gt;"",GV13+HW13+HX13+选手操作!HS13,VLOOKUP(HU13,HO:HQ,3,0)+GV13+HW13+HX13+选手操作!HS13)),IF(COUNTIF(HO:HO,HU13)=0,"查找失败",IF(ISNUMBER(VLOOKUP(HU13,HO:HQ,3,0))=FALSE,"VP错误","未知错误")))</f>
        <v/>
      </c>
      <c r="HW13" s="37"/>
      <c r="HX13" s="37"/>
      <c r="HY13" s="39"/>
    </row>
    <row r="14" spans="1:233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23" t="str">
        <f ca="1">IFERROR(IF(S14="","",RANK(R14,R$3:R$434)+COUNTIF(R$3:R14,R14)-1),"/")</f>
        <v/>
      </c>
      <c r="O14" s="22" t="str">
        <f t="shared" si="16"/>
        <v/>
      </c>
      <c r="P14" s="22" t="str">
        <f t="shared" si="17"/>
        <v/>
      </c>
      <c r="Q14" s="24" t="str">
        <f t="shared" si="18"/>
        <v/>
      </c>
      <c r="R14" s="25" t="str">
        <f ca="1">IF(S14="","",IF(选手操作!AT14&lt;&gt;"","/",V14))</f>
        <v/>
      </c>
      <c r="S14" s="26" t="str">
        <f ca="1">IF(OR(COUNTA(A$3:M$434)=0,选手操作!$K14=""),"",选手操作!$K14)</f>
        <v/>
      </c>
      <c r="T14" s="22" t="str">
        <f ca="1">IFERROR(IF(S14="","",RANK(V14,V$3:V$434)+COUNTIF(V$3:V14,V14)-1),"/")</f>
        <v/>
      </c>
      <c r="U14" s="27" t="str">
        <f ca="1">IF(S14="","",VLOOKUP(S14,选手操作!$K:$L,2,0))</f>
        <v/>
      </c>
      <c r="V14" s="24" t="str">
        <f ca="1">IFERROR(IF(S14="","",IF(选手操作!T14&lt;&gt;"",选手操作!M14+选手操作!N14+W14+X14+选手操作!S14,VLOOKUP(U14,O:Q,3,0)+选手操作!M14+选手操作!N14+W14+X14+选手操作!S14)),IF(COUNTIF(O:O,U14)=0,"查找失败",IF(ISNUMBER(VLOOKUP(U14,O:Q,3,0))=FALSE,"VP错误","未知错误")))</f>
        <v/>
      </c>
      <c r="W14" s="37"/>
      <c r="X14" s="37"/>
      <c r="Y14" s="39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23" t="str">
        <f ca="1">IFERROR(IF(AS14="","",RANK(AR14,AR$3:AR$434)+COUNTIF(AR$3:AR14,AR14)-1),"/")</f>
        <v/>
      </c>
      <c r="AO14" s="22" t="str">
        <f t="shared" si="0"/>
        <v/>
      </c>
      <c r="AP14" s="22" t="str">
        <f t="shared" si="1"/>
        <v/>
      </c>
      <c r="AQ14" s="24" t="str">
        <f>IFERROR(IF(AO14="","",ROUND(IF(AP14=0,10,10+SIGN(AP14)*10*(1-((SQRT(5)-1)/2)^MIN(ABS(AP14)/(5*SQRT(AR$1)),3))/(1-((SQRT(5)-1)/2)^3)),2)),"请输入副数")</f>
        <v/>
      </c>
      <c r="AR14" s="25" t="str">
        <f ca="1">IF(AS14="","",IF(选手操作!BT14&lt;&gt;"","/",AV14))</f>
        <v/>
      </c>
      <c r="AS14" s="26" t="str">
        <f ca="1">IF(OR(COUNTA(AA$3:AM$434)=0,选手操作!$K14=""),"",选手操作!$K14)</f>
        <v/>
      </c>
      <c r="AT14" s="22" t="str">
        <f ca="1">IFERROR(IF(AS14="","",RANK(AV14,AV$3:AV$434)+COUNTIF(AV$3:AV14,AV14)-1),"/")</f>
        <v/>
      </c>
      <c r="AU14" s="27" t="str">
        <f ca="1">IF(AS14="","",VLOOKUP(AS14,选手操作!$K:$L,2,0))</f>
        <v/>
      </c>
      <c r="AV14" s="24" t="str">
        <f ca="1">IFERROR(IF(AS14="","",IF(选手操作!AT14&lt;&gt;"",V14+AW14+AX14+选手操作!AS14,VLOOKUP(AU14,AO:AQ,3,0)+V14+AW14+AX14+选手操作!AS14)),IF(COUNTIF(AO:AO,AU14)=0,"查找失败",IF(ISNUMBER(VLOOKUP(AU14,AO:AQ,3,0))=FALSE,"VP错误","未知错误")))</f>
        <v/>
      </c>
      <c r="AW14" s="37"/>
      <c r="AX14" s="37"/>
      <c r="AY14" s="39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23" t="str">
        <f ca="1">IFERROR(IF(BS14="","",RANK(BR14,BR$3:BR$434)+COUNTIF(BR$3:BR14,BR14)-1),"/")</f>
        <v/>
      </c>
      <c r="BO14" s="22" t="str">
        <f t="shared" si="2"/>
        <v/>
      </c>
      <c r="BP14" s="22" t="str">
        <f t="shared" si="3"/>
        <v/>
      </c>
      <c r="BQ14" s="24" t="str">
        <f>IFERROR(IF(BO14="","",ROUND(IF(BP14=0,10,10+SIGN(BP14)*10*(1-((SQRT(5)-1)/2)^MIN(ABS(BP14)/(5*SQRT(BR$1)),3))/(1-((SQRT(5)-1)/2)^3)),2)),"请输入副数")</f>
        <v/>
      </c>
      <c r="BR14" s="25" t="str">
        <f ca="1">IF(BS14="","",IF(选手操作!CT14&lt;&gt;"","/",BV14))</f>
        <v/>
      </c>
      <c r="BS14" s="26" t="str">
        <f ca="1">IF(OR(COUNTA(BA$3:BM$434)=0,选手操作!$K14=""),"",选手操作!$K14)</f>
        <v/>
      </c>
      <c r="BT14" s="22" t="str">
        <f ca="1">IFERROR(IF(BS14="","",RANK(BV14,BV$3:BV$434)+COUNTIF(BV$3:BV14,BV14)-1),"/")</f>
        <v/>
      </c>
      <c r="BU14" s="27" t="str">
        <f ca="1">IF(BS14="","",VLOOKUP(BS14,选手操作!$K:$L,2,0))</f>
        <v/>
      </c>
      <c r="BV14" s="24" t="str">
        <f ca="1">IFERROR(IF(BS14="","",IF(选手操作!BT14&lt;&gt;"",AV14+BW14+BX14+选手操作!BS14,VLOOKUP(BU14,BO:BQ,3,0)+AV14+BW14+BX14+选手操作!BS14)),IF(COUNTIF(BO:BO,BU14)=0,"查找失败",IF(ISNUMBER(VLOOKUP(BU14,BO:BQ,3,0))=FALSE,"VP错误","未知错误")))</f>
        <v/>
      </c>
      <c r="BW14" s="37"/>
      <c r="BX14" s="37"/>
      <c r="BY14" s="39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23" t="str">
        <f ca="1">IFERROR(IF(CS14="","",RANK(CR14,CR$3:CR$434)+COUNTIF(CR$3:CR14,CR14)-1),"/")</f>
        <v/>
      </c>
      <c r="CO14" s="22" t="str">
        <f t="shared" si="4"/>
        <v/>
      </c>
      <c r="CP14" s="22" t="str">
        <f t="shared" si="5"/>
        <v/>
      </c>
      <c r="CQ14" s="24" t="str">
        <f>IFERROR(IF(CO14="","",ROUND(IF(CP14=0,10,10+SIGN(CP14)*10*(1-((SQRT(5)-1)/2)^MIN(ABS(CP14)/(5*SQRT(CR$1)),3))/(1-((SQRT(5)-1)/2)^3)),2)),"请输入副数")</f>
        <v/>
      </c>
      <c r="CR14" s="25" t="str">
        <f ca="1">IF(CS14="","",IF(选手操作!DT14&lt;&gt;"","/",CV14))</f>
        <v/>
      </c>
      <c r="CS14" s="26" t="str">
        <f ca="1">IF(OR(COUNTA(CA$3:CM$434)=0,选手操作!$K14=""),"",选手操作!$K14)</f>
        <v/>
      </c>
      <c r="CT14" s="22" t="str">
        <f ca="1">IFERROR(IF(CS14="","",RANK(CV14,CV$3:CV$434)+COUNTIF(CV$3:CV14,CV14)-1),"/")</f>
        <v/>
      </c>
      <c r="CU14" s="27" t="str">
        <f ca="1">IF(CS14="","",VLOOKUP(CS14,选手操作!$K:$L,2,0))</f>
        <v/>
      </c>
      <c r="CV14" s="24" t="str">
        <f ca="1">IFERROR(IF(CS14="","",IF(选手操作!CT14&lt;&gt;"",BV14+CW14+CX14+选手操作!CS14,VLOOKUP(CU14,CO:CQ,3,0)+BV14+CW14+CX14+选手操作!CS14)),IF(COUNTIF(CO:CO,CU14)=0,"查找失败",IF(ISNUMBER(VLOOKUP(CU14,CO:CQ,3,0))=FALSE,"VP错误","未知错误")))</f>
        <v/>
      </c>
      <c r="CW14" s="37"/>
      <c r="CX14" s="37"/>
      <c r="CY14" s="39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23" t="str">
        <f ca="1">IFERROR(IF(DS14="","",RANK(DR14,DR$3:DR$434)+COUNTIF(DR$3:DR14,DR14)-1),"/")</f>
        <v/>
      </c>
      <c r="DO14" s="22" t="str">
        <f t="shared" si="6"/>
        <v/>
      </c>
      <c r="DP14" s="22" t="str">
        <f t="shared" si="7"/>
        <v/>
      </c>
      <c r="DQ14" s="24" t="str">
        <f>IFERROR(IF(DO14="","",ROUND(IF(DP14=0,10,10+SIGN(DP14)*10*(1-((SQRT(5)-1)/2)^MIN(ABS(DP14)/(5*SQRT(DR$1)),3))/(1-((SQRT(5)-1)/2)^3)),2)),"请输入副数")</f>
        <v/>
      </c>
      <c r="DR14" s="25" t="str">
        <f ca="1">IF(DS14="","",IF(选手操作!ET14&lt;&gt;"","/",DV14))</f>
        <v/>
      </c>
      <c r="DS14" s="26" t="str">
        <f ca="1">IF(OR(COUNTA(DA$3:DM$434)=0,选手操作!$K14=""),"",选手操作!$K14)</f>
        <v/>
      </c>
      <c r="DT14" s="22" t="str">
        <f ca="1">IFERROR(IF(DS14="","",RANK(DV14,DV$3:DV$434)+COUNTIF(DV$3:DV14,DV14)-1),"/")</f>
        <v/>
      </c>
      <c r="DU14" s="27" t="str">
        <f ca="1">IF(DS14="","",VLOOKUP(DS14,选手操作!$K:$L,2,0))</f>
        <v/>
      </c>
      <c r="DV14" s="24" t="str">
        <f ca="1">IFERROR(IF(DS14="","",IF(选手操作!DT14&lt;&gt;"",CV14+DW14+DX14+选手操作!DS14,VLOOKUP(DU14,DO:DQ,3,0)+CV14+DW14+DX14+选手操作!DS14)),IF(COUNTIF(DO:DO,DU14)=0,"查找失败",IF(ISNUMBER(VLOOKUP(DU14,DO:DQ,3,0))=FALSE,"VP错误","未知错误")))</f>
        <v/>
      </c>
      <c r="DW14" s="37"/>
      <c r="DX14" s="37"/>
      <c r="DY14" s="39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23" t="str">
        <f ca="1">IFERROR(IF(ES14="","",RANK(ER14,ER$3:ER$434)+COUNTIF(ER$3:ER14,ER14)-1),"/")</f>
        <v/>
      </c>
      <c r="EO14" s="22" t="str">
        <f t="shared" si="8"/>
        <v/>
      </c>
      <c r="EP14" s="22" t="str">
        <f t="shared" si="9"/>
        <v/>
      </c>
      <c r="EQ14" s="24" t="str">
        <f>IFERROR(IF(EO14="","",ROUND(IF(EP14=0,10,10+SIGN(EP14)*10*(1-((SQRT(5)-1)/2)^MIN(ABS(EP14)/(5*SQRT(ER$1)),3))/(1-((SQRT(5)-1)/2)^3)),2)),"请输入副数")</f>
        <v/>
      </c>
      <c r="ER14" s="25" t="str">
        <f ca="1">IF(ES14="","",IF(选手操作!FT14&lt;&gt;"","/",EV14))</f>
        <v/>
      </c>
      <c r="ES14" s="26" t="str">
        <f ca="1">IF(OR(COUNTA(EA$3:EM$434)=0,选手操作!$K14=""),"",选手操作!$K14)</f>
        <v/>
      </c>
      <c r="ET14" s="22" t="str">
        <f ca="1">IFERROR(IF(ES14="","",RANK(EV14,EV$3:EV$434)+COUNTIF(EV$3:EV14,EV14)-1),"/")</f>
        <v/>
      </c>
      <c r="EU14" s="27" t="str">
        <f ca="1">IF(ES14="","",VLOOKUP(ES14,选手操作!$K:$L,2,0))</f>
        <v/>
      </c>
      <c r="EV14" s="24" t="str">
        <f ca="1">IFERROR(IF(ES14="","",IF(选手操作!ET14&lt;&gt;"",DV14+EW14+EX14+选手操作!ES14,VLOOKUP(EU14,EO:EQ,3,0)+DV14+EW14+EX14+选手操作!ES14)),IF(COUNTIF(EO:EO,EU14)=0,"查找失败",IF(ISNUMBER(VLOOKUP(EU14,EO:EQ,3,0))=FALSE,"VP错误","未知错误")))</f>
        <v/>
      </c>
      <c r="EW14" s="37"/>
      <c r="EX14" s="37"/>
      <c r="EY14" s="39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23" t="str">
        <f ca="1">IFERROR(IF(FS14="","",RANK(FR14,FR$3:FR$434)+COUNTIF(FR$3:FR14,FR14)-1),"/")</f>
        <v/>
      </c>
      <c r="FO14" s="22" t="str">
        <f t="shared" si="10"/>
        <v/>
      </c>
      <c r="FP14" s="22" t="str">
        <f t="shared" si="11"/>
        <v/>
      </c>
      <c r="FQ14" s="24" t="str">
        <f>IFERROR(IF(FO14="","",ROUND(IF(FP14=0,10,10+SIGN(FP14)*10*(1-((SQRT(5)-1)/2)^MIN(ABS(FP14)/(5*SQRT(FR$1)),3))/(1-((SQRT(5)-1)/2)^3)),2)),"请输入副数")</f>
        <v/>
      </c>
      <c r="FR14" s="25" t="str">
        <f ca="1">IF(FS14="","",IF(选手操作!GT14&lt;&gt;"","/",FV14))</f>
        <v/>
      </c>
      <c r="FS14" s="26" t="str">
        <f ca="1">IF(OR(COUNTA(FA$3:FM$434)=0,选手操作!$K14=""),"",选手操作!$K14)</f>
        <v/>
      </c>
      <c r="FT14" s="22" t="str">
        <f ca="1">IFERROR(IF(FS14="","",RANK(FV14,FV$3:FV$434)+COUNTIF(FV$3:FV14,FV14)-1),"/")</f>
        <v/>
      </c>
      <c r="FU14" s="27" t="str">
        <f ca="1">IF(FS14="","",VLOOKUP(FS14,选手操作!$K:$L,2,0))</f>
        <v/>
      </c>
      <c r="FV14" s="24" t="str">
        <f ca="1">IFERROR(IF(FS14="","",IF(选手操作!FT14&lt;&gt;"",EV14+FW14+FX14+选手操作!FS14,VLOOKUP(FU14,FO:FQ,3,0)+EV14+FW14+FX14+选手操作!FS14)),IF(COUNTIF(FO:FO,FU14)=0,"查找失败",IF(ISNUMBER(VLOOKUP(FU14,FO:FQ,3,0))=FALSE,"VP错误","未知错误")))</f>
        <v/>
      </c>
      <c r="FW14" s="37"/>
      <c r="FX14" s="37"/>
      <c r="FY14" s="39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23" t="str">
        <f ca="1">IFERROR(IF(GS14="","",RANK(GR14,GR$3:GR$434)+COUNTIF(GR$3:GR14,GR14)-1),"/")</f>
        <v/>
      </c>
      <c r="GO14" s="22" t="str">
        <f t="shared" si="12"/>
        <v/>
      </c>
      <c r="GP14" s="22" t="str">
        <f t="shared" si="13"/>
        <v/>
      </c>
      <c r="GQ14" s="24" t="str">
        <f>IFERROR(IF(GO14="","",ROUND(IF(GP14=0,10,10+SIGN(GP14)*10*(1-((SQRT(5)-1)/2)^MIN(ABS(GP14)/(5*SQRT(GR$1)),3))/(1-((SQRT(5)-1)/2)^3)),2)),"请输入副数")</f>
        <v/>
      </c>
      <c r="GR14" s="25" t="str">
        <f ca="1">IF(GS14="","",IF(选手操作!HT14&lt;&gt;"","/",GV14))</f>
        <v/>
      </c>
      <c r="GS14" s="26" t="str">
        <f ca="1">IF(OR(COUNTA(GA$3:GM$434)=0,选手操作!$K14=""),"",选手操作!$K14)</f>
        <v/>
      </c>
      <c r="GT14" s="22" t="str">
        <f ca="1">IFERROR(IF(GS14="","",RANK(GV14,GV$3:GV$434)+COUNTIF(GV$3:GV14,GV14)-1),"/")</f>
        <v/>
      </c>
      <c r="GU14" s="27" t="str">
        <f ca="1">IF(GS14="","",VLOOKUP(GS14,选手操作!$K:$L,2,0))</f>
        <v/>
      </c>
      <c r="GV14" s="24" t="str">
        <f ca="1">IFERROR(IF(GS14="","",IF(选手操作!GT14&lt;&gt;"",FV14+GW14+GX14+选手操作!GS14,VLOOKUP(GU14,GO:GQ,3,0)+FV14+GW14+GX14+选手操作!GS14)),IF(COUNTIF(GO:GO,GU14)=0,"查找失败",IF(ISNUMBER(VLOOKUP(GU14,GO:GQ,3,0))=FALSE,"VP错误","未知错误")))</f>
        <v/>
      </c>
      <c r="GW14" s="37"/>
      <c r="GX14" s="37"/>
      <c r="GY14" s="39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23" t="str">
        <f ca="1">IFERROR(IF(HS14="","",RANK(HR14,HR$3:HR$434)+COUNTIF(HR$3:HR14,HR14)-1),"/")</f>
        <v/>
      </c>
      <c r="HO14" s="22" t="str">
        <f t="shared" si="14"/>
        <v/>
      </c>
      <c r="HP14" s="22" t="str">
        <f t="shared" si="15"/>
        <v/>
      </c>
      <c r="HQ14" s="24" t="str">
        <f>IFERROR(IF(HO14="","",ROUND(IF(HP14=0,10,10+SIGN(HP14)*10*(1-((SQRT(5)-1)/2)^MIN(ABS(HP14)/(5*SQRT(HR$1)),3))/(1-((SQRT(5)-1)/2)^3)),2)),"请输入副数")</f>
        <v/>
      </c>
      <c r="HR14" s="25" t="str">
        <f ca="1">IF(HS14="","",IF(选手操作!IT14&lt;&gt;"","/",HV14))</f>
        <v/>
      </c>
      <c r="HS14" s="26" t="str">
        <f ca="1">IF(OR(COUNTA(HA$3:HM$434)=0,选手操作!$K14=""),"",选手操作!$K14)</f>
        <v/>
      </c>
      <c r="HT14" s="22" t="str">
        <f ca="1">IFERROR(IF(HS14="","",RANK(HV14,HV$3:HV$434)+COUNTIF(HV$3:HV14,HV14)-1),"/")</f>
        <v/>
      </c>
      <c r="HU14" s="27" t="str">
        <f ca="1">IF(HS14="","",VLOOKUP(HS14,选手操作!$K:$L,2,0))</f>
        <v/>
      </c>
      <c r="HV14" s="24" t="str">
        <f ca="1">IFERROR(IF(HS14="","",IF(选手操作!HT14&lt;&gt;"",GV14+HW14+HX14+选手操作!HS14,VLOOKUP(HU14,HO:HQ,3,0)+GV14+HW14+HX14+选手操作!HS14)),IF(COUNTIF(HO:HO,HU14)=0,"查找失败",IF(ISNUMBER(VLOOKUP(HU14,HO:HQ,3,0))=FALSE,"VP错误","未知错误")))</f>
        <v/>
      </c>
      <c r="HW14" s="37"/>
      <c r="HX14" s="37"/>
      <c r="HY14" s="39"/>
    </row>
    <row r="15" spans="1:233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23" t="str">
        <f ca="1">IFERROR(IF(S15="","",RANK(R15,R$3:R$434)+COUNTIF(R$3:R15,R15)-1),"/")</f>
        <v/>
      </c>
      <c r="O15" s="22" t="str">
        <f t="shared" si="16"/>
        <v/>
      </c>
      <c r="P15" s="22" t="str">
        <f t="shared" si="17"/>
        <v/>
      </c>
      <c r="Q15" s="24" t="str">
        <f t="shared" si="18"/>
        <v/>
      </c>
      <c r="R15" s="25" t="str">
        <f ca="1">IF(S15="","",IF(选手操作!AT15&lt;&gt;"","/",V15))</f>
        <v/>
      </c>
      <c r="S15" s="26" t="str">
        <f ca="1">IF(OR(COUNTA(A$3:M$434)=0,选手操作!$K15=""),"",选手操作!$K15)</f>
        <v/>
      </c>
      <c r="T15" s="22" t="str">
        <f ca="1">IFERROR(IF(S15="","",RANK(V15,V$3:V$434)+COUNTIF(V$3:V15,V15)-1),"/")</f>
        <v/>
      </c>
      <c r="U15" s="27" t="str">
        <f ca="1">IF(S15="","",VLOOKUP(S15,选手操作!$K:$L,2,0))</f>
        <v/>
      </c>
      <c r="V15" s="24" t="str">
        <f ca="1">IFERROR(IF(S15="","",IF(选手操作!T15&lt;&gt;"",选手操作!M15+选手操作!N15+W15+X15+选手操作!S15,VLOOKUP(U15,O:Q,3,0)+选手操作!M15+选手操作!N15+W15+X15+选手操作!S15)),IF(COUNTIF(O:O,U15)=0,"查找失败",IF(ISNUMBER(VLOOKUP(U15,O:Q,3,0))=FALSE,"VP错误","未知错误")))</f>
        <v/>
      </c>
      <c r="W15" s="37"/>
      <c r="X15" s="37"/>
      <c r="Y15" s="39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23" t="str">
        <f ca="1">IFERROR(IF(AS15="","",RANK(AR15,AR$3:AR$434)+COUNTIF(AR$3:AR15,AR15)-1),"/")</f>
        <v/>
      </c>
      <c r="AO15" s="22" t="str">
        <f t="shared" si="0"/>
        <v/>
      </c>
      <c r="AP15" s="22" t="str">
        <f t="shared" si="1"/>
        <v/>
      </c>
      <c r="AQ15" s="24" t="str">
        <f>IFERROR(IF(AO15="","",ROUND(IF(AP15=0,10,10+SIGN(AP15)*10*(1-((SQRT(5)-1)/2)^MIN(ABS(AP15)/(5*SQRT(AR$1)),3))/(1-((SQRT(5)-1)/2)^3)),2)),"请输入副数")</f>
        <v/>
      </c>
      <c r="AR15" s="25" t="str">
        <f ca="1">IF(AS15="","",IF(选手操作!BT15&lt;&gt;"","/",AV15))</f>
        <v/>
      </c>
      <c r="AS15" s="26" t="str">
        <f ca="1">IF(OR(COUNTA(AA$3:AM$434)=0,选手操作!$K15=""),"",选手操作!$K15)</f>
        <v/>
      </c>
      <c r="AT15" s="22" t="str">
        <f ca="1">IFERROR(IF(AS15="","",RANK(AV15,AV$3:AV$434)+COUNTIF(AV$3:AV15,AV15)-1),"/")</f>
        <v/>
      </c>
      <c r="AU15" s="27" t="str">
        <f ca="1">IF(AS15="","",VLOOKUP(AS15,选手操作!$K:$L,2,0))</f>
        <v/>
      </c>
      <c r="AV15" s="24" t="str">
        <f ca="1">IFERROR(IF(AS15="","",IF(选手操作!AT15&lt;&gt;"",V15+AW15+AX15+选手操作!AS15,VLOOKUP(AU15,AO:AQ,3,0)+V15+AW15+AX15+选手操作!AS15)),IF(COUNTIF(AO:AO,AU15)=0,"查找失败",IF(ISNUMBER(VLOOKUP(AU15,AO:AQ,3,0))=FALSE,"VP错误","未知错误")))</f>
        <v/>
      </c>
      <c r="AW15" s="37"/>
      <c r="AX15" s="37"/>
      <c r="AY15" s="39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23" t="str">
        <f ca="1">IFERROR(IF(BS15="","",RANK(BR15,BR$3:BR$434)+COUNTIF(BR$3:BR15,BR15)-1),"/")</f>
        <v/>
      </c>
      <c r="BO15" s="22" t="str">
        <f t="shared" si="2"/>
        <v/>
      </c>
      <c r="BP15" s="22" t="str">
        <f t="shared" si="3"/>
        <v/>
      </c>
      <c r="BQ15" s="24" t="str">
        <f>IFERROR(IF(BO15="","",ROUND(IF(BP15=0,10,10+SIGN(BP15)*10*(1-((SQRT(5)-1)/2)^MIN(ABS(BP15)/(5*SQRT(BR$1)),3))/(1-((SQRT(5)-1)/2)^3)),2)),"请输入副数")</f>
        <v/>
      </c>
      <c r="BR15" s="25" t="str">
        <f ca="1">IF(BS15="","",IF(选手操作!CT15&lt;&gt;"","/",BV15))</f>
        <v/>
      </c>
      <c r="BS15" s="26" t="str">
        <f ca="1">IF(OR(COUNTA(BA$3:BM$434)=0,选手操作!$K15=""),"",选手操作!$K15)</f>
        <v/>
      </c>
      <c r="BT15" s="22" t="str">
        <f ca="1">IFERROR(IF(BS15="","",RANK(BV15,BV$3:BV$434)+COUNTIF(BV$3:BV15,BV15)-1),"/")</f>
        <v/>
      </c>
      <c r="BU15" s="27" t="str">
        <f ca="1">IF(BS15="","",VLOOKUP(BS15,选手操作!$K:$L,2,0))</f>
        <v/>
      </c>
      <c r="BV15" s="24" t="str">
        <f ca="1">IFERROR(IF(BS15="","",IF(选手操作!BT15&lt;&gt;"",AV15+BW15+BX15+选手操作!BS15,VLOOKUP(BU15,BO:BQ,3,0)+AV15+BW15+BX15+选手操作!BS15)),IF(COUNTIF(BO:BO,BU15)=0,"查找失败",IF(ISNUMBER(VLOOKUP(BU15,BO:BQ,3,0))=FALSE,"VP错误","未知错误")))</f>
        <v/>
      </c>
      <c r="BW15" s="37"/>
      <c r="BX15" s="37"/>
      <c r="BY15" s="39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23" t="str">
        <f ca="1">IFERROR(IF(CS15="","",RANK(CR15,CR$3:CR$434)+COUNTIF(CR$3:CR15,CR15)-1),"/")</f>
        <v/>
      </c>
      <c r="CO15" s="22" t="str">
        <f t="shared" si="4"/>
        <v/>
      </c>
      <c r="CP15" s="22" t="str">
        <f t="shared" si="5"/>
        <v/>
      </c>
      <c r="CQ15" s="24" t="str">
        <f>IFERROR(IF(CO15="","",ROUND(IF(CP15=0,10,10+SIGN(CP15)*10*(1-((SQRT(5)-1)/2)^MIN(ABS(CP15)/(5*SQRT(CR$1)),3))/(1-((SQRT(5)-1)/2)^3)),2)),"请输入副数")</f>
        <v/>
      </c>
      <c r="CR15" s="25" t="str">
        <f ca="1">IF(CS15="","",IF(选手操作!DT15&lt;&gt;"","/",CV15))</f>
        <v/>
      </c>
      <c r="CS15" s="26" t="str">
        <f ca="1">IF(OR(COUNTA(CA$3:CM$434)=0,选手操作!$K15=""),"",选手操作!$K15)</f>
        <v/>
      </c>
      <c r="CT15" s="22" t="str">
        <f ca="1">IFERROR(IF(CS15="","",RANK(CV15,CV$3:CV$434)+COUNTIF(CV$3:CV15,CV15)-1),"/")</f>
        <v/>
      </c>
      <c r="CU15" s="27" t="str">
        <f ca="1">IF(CS15="","",VLOOKUP(CS15,选手操作!$K:$L,2,0))</f>
        <v/>
      </c>
      <c r="CV15" s="24" t="str">
        <f ca="1">IFERROR(IF(CS15="","",IF(选手操作!CT15&lt;&gt;"",BV15+CW15+CX15+选手操作!CS15,VLOOKUP(CU15,CO:CQ,3,0)+BV15+CW15+CX15+选手操作!CS15)),IF(COUNTIF(CO:CO,CU15)=0,"查找失败",IF(ISNUMBER(VLOOKUP(CU15,CO:CQ,3,0))=FALSE,"VP错误","未知错误")))</f>
        <v/>
      </c>
      <c r="CW15" s="37"/>
      <c r="CX15" s="37"/>
      <c r="CY15" s="39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23" t="str">
        <f ca="1">IFERROR(IF(DS15="","",RANK(DR15,DR$3:DR$434)+COUNTIF(DR$3:DR15,DR15)-1),"/")</f>
        <v/>
      </c>
      <c r="DO15" s="22" t="str">
        <f t="shared" si="6"/>
        <v/>
      </c>
      <c r="DP15" s="22" t="str">
        <f t="shared" si="7"/>
        <v/>
      </c>
      <c r="DQ15" s="24" t="str">
        <f>IFERROR(IF(DO15="","",ROUND(IF(DP15=0,10,10+SIGN(DP15)*10*(1-((SQRT(5)-1)/2)^MIN(ABS(DP15)/(5*SQRT(DR$1)),3))/(1-((SQRT(5)-1)/2)^3)),2)),"请输入副数")</f>
        <v/>
      </c>
      <c r="DR15" s="25" t="str">
        <f ca="1">IF(DS15="","",IF(选手操作!ET15&lt;&gt;"","/",DV15))</f>
        <v/>
      </c>
      <c r="DS15" s="26" t="str">
        <f ca="1">IF(OR(COUNTA(DA$3:DM$434)=0,选手操作!$K15=""),"",选手操作!$K15)</f>
        <v/>
      </c>
      <c r="DT15" s="22" t="str">
        <f ca="1">IFERROR(IF(DS15="","",RANK(DV15,DV$3:DV$434)+COUNTIF(DV$3:DV15,DV15)-1),"/")</f>
        <v/>
      </c>
      <c r="DU15" s="27" t="str">
        <f ca="1">IF(DS15="","",VLOOKUP(DS15,选手操作!$K:$L,2,0))</f>
        <v/>
      </c>
      <c r="DV15" s="24" t="str">
        <f ca="1">IFERROR(IF(DS15="","",IF(选手操作!DT15&lt;&gt;"",CV15+DW15+DX15+选手操作!DS15,VLOOKUP(DU15,DO:DQ,3,0)+CV15+DW15+DX15+选手操作!DS15)),IF(COUNTIF(DO:DO,DU15)=0,"查找失败",IF(ISNUMBER(VLOOKUP(DU15,DO:DQ,3,0))=FALSE,"VP错误","未知错误")))</f>
        <v/>
      </c>
      <c r="DW15" s="37"/>
      <c r="DX15" s="37"/>
      <c r="DY15" s="39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23" t="str">
        <f ca="1">IFERROR(IF(ES15="","",RANK(ER15,ER$3:ER$434)+COUNTIF(ER$3:ER15,ER15)-1),"/")</f>
        <v/>
      </c>
      <c r="EO15" s="22" t="str">
        <f t="shared" si="8"/>
        <v/>
      </c>
      <c r="EP15" s="22" t="str">
        <f t="shared" si="9"/>
        <v/>
      </c>
      <c r="EQ15" s="24" t="str">
        <f>IFERROR(IF(EO15="","",ROUND(IF(EP15=0,10,10+SIGN(EP15)*10*(1-((SQRT(5)-1)/2)^MIN(ABS(EP15)/(5*SQRT(ER$1)),3))/(1-((SQRT(5)-1)/2)^3)),2)),"请输入副数")</f>
        <v/>
      </c>
      <c r="ER15" s="25" t="str">
        <f ca="1">IF(ES15="","",IF(选手操作!FT15&lt;&gt;"","/",EV15))</f>
        <v/>
      </c>
      <c r="ES15" s="26" t="str">
        <f ca="1">IF(OR(COUNTA(EA$3:EM$434)=0,选手操作!$K15=""),"",选手操作!$K15)</f>
        <v/>
      </c>
      <c r="ET15" s="22" t="str">
        <f ca="1">IFERROR(IF(ES15="","",RANK(EV15,EV$3:EV$434)+COUNTIF(EV$3:EV15,EV15)-1),"/")</f>
        <v/>
      </c>
      <c r="EU15" s="27" t="str">
        <f ca="1">IF(ES15="","",VLOOKUP(ES15,选手操作!$K:$L,2,0))</f>
        <v/>
      </c>
      <c r="EV15" s="24" t="str">
        <f ca="1">IFERROR(IF(ES15="","",IF(选手操作!ET15&lt;&gt;"",DV15+EW15+EX15+选手操作!ES15,VLOOKUP(EU15,EO:EQ,3,0)+DV15+EW15+EX15+选手操作!ES15)),IF(COUNTIF(EO:EO,EU15)=0,"查找失败",IF(ISNUMBER(VLOOKUP(EU15,EO:EQ,3,0))=FALSE,"VP错误","未知错误")))</f>
        <v/>
      </c>
      <c r="EW15" s="37"/>
      <c r="EX15" s="37"/>
      <c r="EY15" s="39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23" t="str">
        <f ca="1">IFERROR(IF(FS15="","",RANK(FR15,FR$3:FR$434)+COUNTIF(FR$3:FR15,FR15)-1),"/")</f>
        <v/>
      </c>
      <c r="FO15" s="22" t="str">
        <f t="shared" si="10"/>
        <v/>
      </c>
      <c r="FP15" s="22" t="str">
        <f t="shared" si="11"/>
        <v/>
      </c>
      <c r="FQ15" s="24" t="str">
        <f>IFERROR(IF(FO15="","",ROUND(IF(FP15=0,10,10+SIGN(FP15)*10*(1-((SQRT(5)-1)/2)^MIN(ABS(FP15)/(5*SQRT(FR$1)),3))/(1-((SQRT(5)-1)/2)^3)),2)),"请输入副数")</f>
        <v/>
      </c>
      <c r="FR15" s="25" t="str">
        <f ca="1">IF(FS15="","",IF(选手操作!GT15&lt;&gt;"","/",FV15))</f>
        <v/>
      </c>
      <c r="FS15" s="26" t="str">
        <f ca="1">IF(OR(COUNTA(FA$3:FM$434)=0,选手操作!$K15=""),"",选手操作!$K15)</f>
        <v/>
      </c>
      <c r="FT15" s="22" t="str">
        <f ca="1">IFERROR(IF(FS15="","",RANK(FV15,FV$3:FV$434)+COUNTIF(FV$3:FV15,FV15)-1),"/")</f>
        <v/>
      </c>
      <c r="FU15" s="27" t="str">
        <f ca="1">IF(FS15="","",VLOOKUP(FS15,选手操作!$K:$L,2,0))</f>
        <v/>
      </c>
      <c r="FV15" s="24" t="str">
        <f ca="1">IFERROR(IF(FS15="","",IF(选手操作!FT15&lt;&gt;"",EV15+FW15+FX15+选手操作!FS15,VLOOKUP(FU15,FO:FQ,3,0)+EV15+FW15+FX15+选手操作!FS15)),IF(COUNTIF(FO:FO,FU15)=0,"查找失败",IF(ISNUMBER(VLOOKUP(FU15,FO:FQ,3,0))=FALSE,"VP错误","未知错误")))</f>
        <v/>
      </c>
      <c r="FW15" s="37"/>
      <c r="FX15" s="37"/>
      <c r="FY15" s="39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23" t="str">
        <f ca="1">IFERROR(IF(GS15="","",RANK(GR15,GR$3:GR$434)+COUNTIF(GR$3:GR15,GR15)-1),"/")</f>
        <v/>
      </c>
      <c r="GO15" s="22" t="str">
        <f t="shared" si="12"/>
        <v/>
      </c>
      <c r="GP15" s="22" t="str">
        <f t="shared" si="13"/>
        <v/>
      </c>
      <c r="GQ15" s="24" t="str">
        <f>IFERROR(IF(GO15="","",ROUND(IF(GP15=0,10,10+SIGN(GP15)*10*(1-((SQRT(5)-1)/2)^MIN(ABS(GP15)/(5*SQRT(GR$1)),3))/(1-((SQRT(5)-1)/2)^3)),2)),"请输入副数")</f>
        <v/>
      </c>
      <c r="GR15" s="25" t="str">
        <f ca="1">IF(GS15="","",IF(选手操作!HT15&lt;&gt;"","/",GV15))</f>
        <v/>
      </c>
      <c r="GS15" s="26" t="str">
        <f ca="1">IF(OR(COUNTA(GA$3:GM$434)=0,选手操作!$K15=""),"",选手操作!$K15)</f>
        <v/>
      </c>
      <c r="GT15" s="22" t="str">
        <f ca="1">IFERROR(IF(GS15="","",RANK(GV15,GV$3:GV$434)+COUNTIF(GV$3:GV15,GV15)-1),"/")</f>
        <v/>
      </c>
      <c r="GU15" s="27" t="str">
        <f ca="1">IF(GS15="","",VLOOKUP(GS15,选手操作!$K:$L,2,0))</f>
        <v/>
      </c>
      <c r="GV15" s="24" t="str">
        <f ca="1">IFERROR(IF(GS15="","",IF(选手操作!GT15&lt;&gt;"",FV15+GW15+GX15+选手操作!GS15,VLOOKUP(GU15,GO:GQ,3,0)+FV15+GW15+GX15+选手操作!GS15)),IF(COUNTIF(GO:GO,GU15)=0,"查找失败",IF(ISNUMBER(VLOOKUP(GU15,GO:GQ,3,0))=FALSE,"VP错误","未知错误")))</f>
        <v/>
      </c>
      <c r="GW15" s="37"/>
      <c r="GX15" s="37"/>
      <c r="GY15" s="39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23" t="str">
        <f ca="1">IFERROR(IF(HS15="","",RANK(HR15,HR$3:HR$434)+COUNTIF(HR$3:HR15,HR15)-1),"/")</f>
        <v/>
      </c>
      <c r="HO15" s="22" t="str">
        <f t="shared" si="14"/>
        <v/>
      </c>
      <c r="HP15" s="22" t="str">
        <f t="shared" si="15"/>
        <v/>
      </c>
      <c r="HQ15" s="24" t="str">
        <f>IFERROR(IF(HO15="","",ROUND(IF(HP15=0,10,10+SIGN(HP15)*10*(1-((SQRT(5)-1)/2)^MIN(ABS(HP15)/(5*SQRT(HR$1)),3))/(1-((SQRT(5)-1)/2)^3)),2)),"请输入副数")</f>
        <v/>
      </c>
      <c r="HR15" s="25" t="str">
        <f ca="1">IF(HS15="","",IF(选手操作!IT15&lt;&gt;"","/",HV15))</f>
        <v/>
      </c>
      <c r="HS15" s="26" t="str">
        <f ca="1">IF(OR(COUNTA(HA$3:HM$434)=0,选手操作!$K15=""),"",选手操作!$K15)</f>
        <v/>
      </c>
      <c r="HT15" s="22" t="str">
        <f ca="1">IFERROR(IF(HS15="","",RANK(HV15,HV$3:HV$434)+COUNTIF(HV$3:HV15,HV15)-1),"/")</f>
        <v/>
      </c>
      <c r="HU15" s="27" t="str">
        <f ca="1">IF(HS15="","",VLOOKUP(HS15,选手操作!$K:$L,2,0))</f>
        <v/>
      </c>
      <c r="HV15" s="24" t="str">
        <f ca="1">IFERROR(IF(HS15="","",IF(选手操作!HT15&lt;&gt;"",GV15+HW15+HX15+选手操作!HS15,VLOOKUP(HU15,HO:HQ,3,0)+GV15+HW15+HX15+选手操作!HS15)),IF(COUNTIF(HO:HO,HU15)=0,"查找失败",IF(ISNUMBER(VLOOKUP(HU15,HO:HQ,3,0))=FALSE,"VP错误","未知错误")))</f>
        <v/>
      </c>
      <c r="HW15" s="37"/>
      <c r="HX15" s="37"/>
      <c r="HY15" s="39"/>
    </row>
    <row r="16" spans="1:233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23" t="str">
        <f ca="1">IFERROR(IF(S16="","",RANK(R16,R$3:R$434)+COUNTIF(R$3:R16,R16)-1),"/")</f>
        <v/>
      </c>
      <c r="O16" s="22" t="str">
        <f t="shared" si="16"/>
        <v/>
      </c>
      <c r="P16" s="22" t="str">
        <f t="shared" si="17"/>
        <v/>
      </c>
      <c r="Q16" s="24" t="str">
        <f t="shared" si="18"/>
        <v/>
      </c>
      <c r="R16" s="25" t="str">
        <f ca="1">IF(S16="","",IF(选手操作!AT16&lt;&gt;"","/",V16))</f>
        <v/>
      </c>
      <c r="S16" s="26" t="str">
        <f ca="1">IF(OR(COUNTA(A$3:M$434)=0,选手操作!$K16=""),"",选手操作!$K16)</f>
        <v/>
      </c>
      <c r="T16" s="22" t="str">
        <f ca="1">IFERROR(IF(S16="","",RANK(V16,V$3:V$434)+COUNTIF(V$3:V16,V16)-1),"/")</f>
        <v/>
      </c>
      <c r="U16" s="27" t="str">
        <f ca="1">IF(S16="","",VLOOKUP(S16,选手操作!$K:$L,2,0))</f>
        <v/>
      </c>
      <c r="V16" s="24" t="str">
        <f ca="1">IFERROR(IF(S16="","",IF(选手操作!T16&lt;&gt;"",选手操作!M16+选手操作!N16+W16+X16+选手操作!S16,VLOOKUP(U16,O:Q,3,0)+选手操作!M16+选手操作!N16+W16+X16+选手操作!S16)),IF(COUNTIF(O:O,U16)=0,"查找失败",IF(ISNUMBER(VLOOKUP(U16,O:Q,3,0))=FALSE,"VP错误","未知错误")))</f>
        <v/>
      </c>
      <c r="W16" s="37"/>
      <c r="X16" s="37"/>
      <c r="Y16" s="39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23" t="str">
        <f ca="1">IFERROR(IF(AS16="","",RANK(AR16,AR$3:AR$434)+COUNTIF(AR$3:AR16,AR16)-1),"/")</f>
        <v/>
      </c>
      <c r="AO16" s="22" t="str">
        <f t="shared" si="0"/>
        <v/>
      </c>
      <c r="AP16" s="22" t="str">
        <f t="shared" si="1"/>
        <v/>
      </c>
      <c r="AQ16" s="24" t="str">
        <f>IFERROR(IF(AO16="","",ROUND(IF(AP16=0,10,10+SIGN(AP16)*10*(1-((SQRT(5)-1)/2)^MIN(ABS(AP16)/(5*SQRT(AR$1)),3))/(1-((SQRT(5)-1)/2)^3)),2)),"请输入副数")</f>
        <v/>
      </c>
      <c r="AR16" s="25" t="str">
        <f ca="1">IF(AS16="","",IF(选手操作!BT16&lt;&gt;"","/",AV16))</f>
        <v/>
      </c>
      <c r="AS16" s="26" t="str">
        <f ca="1">IF(OR(COUNTA(AA$3:AM$434)=0,选手操作!$K16=""),"",选手操作!$K16)</f>
        <v/>
      </c>
      <c r="AT16" s="22" t="str">
        <f ca="1">IFERROR(IF(AS16="","",RANK(AV16,AV$3:AV$434)+COUNTIF(AV$3:AV16,AV16)-1),"/")</f>
        <v/>
      </c>
      <c r="AU16" s="27" t="str">
        <f ca="1">IF(AS16="","",VLOOKUP(AS16,选手操作!$K:$L,2,0))</f>
        <v/>
      </c>
      <c r="AV16" s="24" t="str">
        <f ca="1">IFERROR(IF(AS16="","",IF(选手操作!AT16&lt;&gt;"",V16+AW16+AX16+选手操作!AS16,VLOOKUP(AU16,AO:AQ,3,0)+V16+AW16+AX16+选手操作!AS16)),IF(COUNTIF(AO:AO,AU16)=0,"查找失败",IF(ISNUMBER(VLOOKUP(AU16,AO:AQ,3,0))=FALSE,"VP错误","未知错误")))</f>
        <v/>
      </c>
      <c r="AW16" s="37"/>
      <c r="AX16" s="37"/>
      <c r="AY16" s="39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23" t="str">
        <f ca="1">IFERROR(IF(BS16="","",RANK(BR16,BR$3:BR$434)+COUNTIF(BR$3:BR16,BR16)-1),"/")</f>
        <v/>
      </c>
      <c r="BO16" s="22" t="str">
        <f t="shared" si="2"/>
        <v/>
      </c>
      <c r="BP16" s="22" t="str">
        <f t="shared" si="3"/>
        <v/>
      </c>
      <c r="BQ16" s="24" t="str">
        <f>IFERROR(IF(BO16="","",ROUND(IF(BP16=0,10,10+SIGN(BP16)*10*(1-((SQRT(5)-1)/2)^MIN(ABS(BP16)/(5*SQRT(BR$1)),3))/(1-((SQRT(5)-1)/2)^3)),2)),"请输入副数")</f>
        <v/>
      </c>
      <c r="BR16" s="25" t="str">
        <f ca="1">IF(BS16="","",IF(选手操作!CT16&lt;&gt;"","/",BV16))</f>
        <v/>
      </c>
      <c r="BS16" s="26" t="str">
        <f ca="1">IF(OR(COUNTA(BA$3:BM$434)=0,选手操作!$K16=""),"",选手操作!$K16)</f>
        <v/>
      </c>
      <c r="BT16" s="22" t="str">
        <f ca="1">IFERROR(IF(BS16="","",RANK(BV16,BV$3:BV$434)+COUNTIF(BV$3:BV16,BV16)-1),"/")</f>
        <v/>
      </c>
      <c r="BU16" s="27" t="str">
        <f ca="1">IF(BS16="","",VLOOKUP(BS16,选手操作!$K:$L,2,0))</f>
        <v/>
      </c>
      <c r="BV16" s="24" t="str">
        <f ca="1">IFERROR(IF(BS16="","",IF(选手操作!BT16&lt;&gt;"",AV16+BW16+BX16+选手操作!BS16,VLOOKUP(BU16,BO:BQ,3,0)+AV16+BW16+BX16+选手操作!BS16)),IF(COUNTIF(BO:BO,BU16)=0,"查找失败",IF(ISNUMBER(VLOOKUP(BU16,BO:BQ,3,0))=FALSE,"VP错误","未知错误")))</f>
        <v/>
      </c>
      <c r="BW16" s="37"/>
      <c r="BX16" s="37"/>
      <c r="BY16" s="39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23" t="str">
        <f ca="1">IFERROR(IF(CS16="","",RANK(CR16,CR$3:CR$434)+COUNTIF(CR$3:CR16,CR16)-1),"/")</f>
        <v/>
      </c>
      <c r="CO16" s="22" t="str">
        <f t="shared" si="4"/>
        <v/>
      </c>
      <c r="CP16" s="22" t="str">
        <f t="shared" si="5"/>
        <v/>
      </c>
      <c r="CQ16" s="24" t="str">
        <f>IFERROR(IF(CO16="","",ROUND(IF(CP16=0,10,10+SIGN(CP16)*10*(1-((SQRT(5)-1)/2)^MIN(ABS(CP16)/(5*SQRT(CR$1)),3))/(1-((SQRT(5)-1)/2)^3)),2)),"请输入副数")</f>
        <v/>
      </c>
      <c r="CR16" s="25" t="str">
        <f ca="1">IF(CS16="","",IF(选手操作!DT16&lt;&gt;"","/",CV16))</f>
        <v/>
      </c>
      <c r="CS16" s="26" t="str">
        <f ca="1">IF(OR(COUNTA(CA$3:CM$434)=0,选手操作!$K16=""),"",选手操作!$K16)</f>
        <v/>
      </c>
      <c r="CT16" s="22" t="str">
        <f ca="1">IFERROR(IF(CS16="","",RANK(CV16,CV$3:CV$434)+COUNTIF(CV$3:CV16,CV16)-1),"/")</f>
        <v/>
      </c>
      <c r="CU16" s="27" t="str">
        <f ca="1">IF(CS16="","",VLOOKUP(CS16,选手操作!$K:$L,2,0))</f>
        <v/>
      </c>
      <c r="CV16" s="24" t="str">
        <f ca="1">IFERROR(IF(CS16="","",IF(选手操作!CT16&lt;&gt;"",BV16+CW16+CX16+选手操作!CS16,VLOOKUP(CU16,CO:CQ,3,0)+BV16+CW16+CX16+选手操作!CS16)),IF(COUNTIF(CO:CO,CU16)=0,"查找失败",IF(ISNUMBER(VLOOKUP(CU16,CO:CQ,3,0))=FALSE,"VP错误","未知错误")))</f>
        <v/>
      </c>
      <c r="CW16" s="37"/>
      <c r="CX16" s="37"/>
      <c r="CY16" s="39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23" t="str">
        <f ca="1">IFERROR(IF(DS16="","",RANK(DR16,DR$3:DR$434)+COUNTIF(DR$3:DR16,DR16)-1),"/")</f>
        <v/>
      </c>
      <c r="DO16" s="22" t="str">
        <f t="shared" si="6"/>
        <v/>
      </c>
      <c r="DP16" s="22" t="str">
        <f t="shared" si="7"/>
        <v/>
      </c>
      <c r="DQ16" s="24" t="str">
        <f>IFERROR(IF(DO16="","",ROUND(IF(DP16=0,10,10+SIGN(DP16)*10*(1-((SQRT(5)-1)/2)^MIN(ABS(DP16)/(5*SQRT(DR$1)),3))/(1-((SQRT(5)-1)/2)^3)),2)),"请输入副数")</f>
        <v/>
      </c>
      <c r="DR16" s="25" t="str">
        <f ca="1">IF(DS16="","",IF(选手操作!ET16&lt;&gt;"","/",DV16))</f>
        <v/>
      </c>
      <c r="DS16" s="26" t="str">
        <f ca="1">IF(OR(COUNTA(DA$3:DM$434)=0,选手操作!$K16=""),"",选手操作!$K16)</f>
        <v/>
      </c>
      <c r="DT16" s="22" t="str">
        <f ca="1">IFERROR(IF(DS16="","",RANK(DV16,DV$3:DV$434)+COUNTIF(DV$3:DV16,DV16)-1),"/")</f>
        <v/>
      </c>
      <c r="DU16" s="27" t="str">
        <f ca="1">IF(DS16="","",VLOOKUP(DS16,选手操作!$K:$L,2,0))</f>
        <v/>
      </c>
      <c r="DV16" s="24" t="str">
        <f ca="1">IFERROR(IF(DS16="","",IF(选手操作!DT16&lt;&gt;"",CV16+DW16+DX16+选手操作!DS16,VLOOKUP(DU16,DO:DQ,3,0)+CV16+DW16+DX16+选手操作!DS16)),IF(COUNTIF(DO:DO,DU16)=0,"查找失败",IF(ISNUMBER(VLOOKUP(DU16,DO:DQ,3,0))=FALSE,"VP错误","未知错误")))</f>
        <v/>
      </c>
      <c r="DW16" s="37"/>
      <c r="DX16" s="37"/>
      <c r="DY16" s="39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23" t="str">
        <f ca="1">IFERROR(IF(ES16="","",RANK(ER16,ER$3:ER$434)+COUNTIF(ER$3:ER16,ER16)-1),"/")</f>
        <v/>
      </c>
      <c r="EO16" s="22" t="str">
        <f t="shared" si="8"/>
        <v/>
      </c>
      <c r="EP16" s="22" t="str">
        <f t="shared" si="9"/>
        <v/>
      </c>
      <c r="EQ16" s="24" t="str">
        <f>IFERROR(IF(EO16="","",ROUND(IF(EP16=0,10,10+SIGN(EP16)*10*(1-((SQRT(5)-1)/2)^MIN(ABS(EP16)/(5*SQRT(ER$1)),3))/(1-((SQRT(5)-1)/2)^3)),2)),"请输入副数")</f>
        <v/>
      </c>
      <c r="ER16" s="25" t="str">
        <f ca="1">IF(ES16="","",IF(选手操作!FT16&lt;&gt;"","/",EV16))</f>
        <v/>
      </c>
      <c r="ES16" s="26" t="str">
        <f ca="1">IF(OR(COUNTA(EA$3:EM$434)=0,选手操作!$K16=""),"",选手操作!$K16)</f>
        <v/>
      </c>
      <c r="ET16" s="22" t="str">
        <f ca="1">IFERROR(IF(ES16="","",RANK(EV16,EV$3:EV$434)+COUNTIF(EV$3:EV16,EV16)-1),"/")</f>
        <v/>
      </c>
      <c r="EU16" s="27" t="str">
        <f ca="1">IF(ES16="","",VLOOKUP(ES16,选手操作!$K:$L,2,0))</f>
        <v/>
      </c>
      <c r="EV16" s="24" t="str">
        <f ca="1">IFERROR(IF(ES16="","",IF(选手操作!ET16&lt;&gt;"",DV16+EW16+EX16+选手操作!ES16,VLOOKUP(EU16,EO:EQ,3,0)+DV16+EW16+EX16+选手操作!ES16)),IF(COUNTIF(EO:EO,EU16)=0,"查找失败",IF(ISNUMBER(VLOOKUP(EU16,EO:EQ,3,0))=FALSE,"VP错误","未知错误")))</f>
        <v/>
      </c>
      <c r="EW16" s="37"/>
      <c r="EX16" s="37"/>
      <c r="EY16" s="39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23" t="str">
        <f ca="1">IFERROR(IF(FS16="","",RANK(FR16,FR$3:FR$434)+COUNTIF(FR$3:FR16,FR16)-1),"/")</f>
        <v/>
      </c>
      <c r="FO16" s="22" t="str">
        <f t="shared" si="10"/>
        <v/>
      </c>
      <c r="FP16" s="22" t="str">
        <f t="shared" si="11"/>
        <v/>
      </c>
      <c r="FQ16" s="24" t="str">
        <f>IFERROR(IF(FO16="","",ROUND(IF(FP16=0,10,10+SIGN(FP16)*10*(1-((SQRT(5)-1)/2)^MIN(ABS(FP16)/(5*SQRT(FR$1)),3))/(1-((SQRT(5)-1)/2)^3)),2)),"请输入副数")</f>
        <v/>
      </c>
      <c r="FR16" s="25" t="str">
        <f ca="1">IF(FS16="","",IF(选手操作!GT16&lt;&gt;"","/",FV16))</f>
        <v/>
      </c>
      <c r="FS16" s="26" t="str">
        <f ca="1">IF(OR(COUNTA(FA$3:FM$434)=0,选手操作!$K16=""),"",选手操作!$K16)</f>
        <v/>
      </c>
      <c r="FT16" s="22" t="str">
        <f ca="1">IFERROR(IF(FS16="","",RANK(FV16,FV$3:FV$434)+COUNTIF(FV$3:FV16,FV16)-1),"/")</f>
        <v/>
      </c>
      <c r="FU16" s="27" t="str">
        <f ca="1">IF(FS16="","",VLOOKUP(FS16,选手操作!$K:$L,2,0))</f>
        <v/>
      </c>
      <c r="FV16" s="24" t="str">
        <f ca="1">IFERROR(IF(FS16="","",IF(选手操作!FT16&lt;&gt;"",EV16+FW16+FX16+选手操作!FS16,VLOOKUP(FU16,FO:FQ,3,0)+EV16+FW16+FX16+选手操作!FS16)),IF(COUNTIF(FO:FO,FU16)=0,"查找失败",IF(ISNUMBER(VLOOKUP(FU16,FO:FQ,3,0))=FALSE,"VP错误","未知错误")))</f>
        <v/>
      </c>
      <c r="FW16" s="37"/>
      <c r="FX16" s="37"/>
      <c r="FY16" s="39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23" t="str">
        <f ca="1">IFERROR(IF(GS16="","",RANK(GR16,GR$3:GR$434)+COUNTIF(GR$3:GR16,GR16)-1),"/")</f>
        <v/>
      </c>
      <c r="GO16" s="22" t="str">
        <f t="shared" si="12"/>
        <v/>
      </c>
      <c r="GP16" s="22" t="str">
        <f t="shared" si="13"/>
        <v/>
      </c>
      <c r="GQ16" s="24" t="str">
        <f>IFERROR(IF(GO16="","",ROUND(IF(GP16=0,10,10+SIGN(GP16)*10*(1-((SQRT(5)-1)/2)^MIN(ABS(GP16)/(5*SQRT(GR$1)),3))/(1-((SQRT(5)-1)/2)^3)),2)),"请输入副数")</f>
        <v/>
      </c>
      <c r="GR16" s="25" t="str">
        <f ca="1">IF(GS16="","",IF(选手操作!HT16&lt;&gt;"","/",GV16))</f>
        <v/>
      </c>
      <c r="GS16" s="26" t="str">
        <f ca="1">IF(OR(COUNTA(GA$3:GM$434)=0,选手操作!$K16=""),"",选手操作!$K16)</f>
        <v/>
      </c>
      <c r="GT16" s="22" t="str">
        <f ca="1">IFERROR(IF(GS16="","",RANK(GV16,GV$3:GV$434)+COUNTIF(GV$3:GV16,GV16)-1),"/")</f>
        <v/>
      </c>
      <c r="GU16" s="27" t="str">
        <f ca="1">IF(GS16="","",VLOOKUP(GS16,选手操作!$K:$L,2,0))</f>
        <v/>
      </c>
      <c r="GV16" s="24" t="str">
        <f ca="1">IFERROR(IF(GS16="","",IF(选手操作!GT16&lt;&gt;"",FV16+GW16+GX16+选手操作!GS16,VLOOKUP(GU16,GO:GQ,3,0)+FV16+GW16+GX16+选手操作!GS16)),IF(COUNTIF(GO:GO,GU16)=0,"查找失败",IF(ISNUMBER(VLOOKUP(GU16,GO:GQ,3,0))=FALSE,"VP错误","未知错误")))</f>
        <v/>
      </c>
      <c r="GW16" s="37"/>
      <c r="GX16" s="37"/>
      <c r="GY16" s="39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23" t="str">
        <f ca="1">IFERROR(IF(HS16="","",RANK(HR16,HR$3:HR$434)+COUNTIF(HR$3:HR16,HR16)-1),"/")</f>
        <v/>
      </c>
      <c r="HO16" s="22" t="str">
        <f t="shared" si="14"/>
        <v/>
      </c>
      <c r="HP16" s="22" t="str">
        <f t="shared" si="15"/>
        <v/>
      </c>
      <c r="HQ16" s="24" t="str">
        <f>IFERROR(IF(HO16="","",ROUND(IF(HP16=0,10,10+SIGN(HP16)*10*(1-((SQRT(5)-1)/2)^MIN(ABS(HP16)/(5*SQRT(HR$1)),3))/(1-((SQRT(5)-1)/2)^3)),2)),"请输入副数")</f>
        <v/>
      </c>
      <c r="HR16" s="25" t="str">
        <f ca="1">IF(HS16="","",IF(选手操作!IT16&lt;&gt;"","/",HV16))</f>
        <v/>
      </c>
      <c r="HS16" s="26" t="str">
        <f ca="1">IF(OR(COUNTA(HA$3:HM$434)=0,选手操作!$K16=""),"",选手操作!$K16)</f>
        <v/>
      </c>
      <c r="HT16" s="22" t="str">
        <f ca="1">IFERROR(IF(HS16="","",RANK(HV16,HV$3:HV$434)+COUNTIF(HV$3:HV16,HV16)-1),"/")</f>
        <v/>
      </c>
      <c r="HU16" s="27" t="str">
        <f ca="1">IF(HS16="","",VLOOKUP(HS16,选手操作!$K:$L,2,0))</f>
        <v/>
      </c>
      <c r="HV16" s="24" t="str">
        <f ca="1">IFERROR(IF(HS16="","",IF(选手操作!HT16&lt;&gt;"",GV16+HW16+HX16+选手操作!HS16,VLOOKUP(HU16,HO:HQ,3,0)+GV16+HW16+HX16+选手操作!HS16)),IF(COUNTIF(HO:HO,HU16)=0,"查找失败",IF(ISNUMBER(VLOOKUP(HU16,HO:HQ,3,0))=FALSE,"VP错误","未知错误")))</f>
        <v/>
      </c>
      <c r="HW16" s="37"/>
      <c r="HX16" s="37"/>
      <c r="HY16" s="39"/>
    </row>
    <row r="17" spans="1:233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23" t="str">
        <f ca="1">IFERROR(IF(S17="","",RANK(R17,R$3:R$434)+COUNTIF(R$3:R17,R17)-1),"/")</f>
        <v/>
      </c>
      <c r="O17" s="22" t="str">
        <f t="shared" si="16"/>
        <v/>
      </c>
      <c r="P17" s="22" t="str">
        <f t="shared" si="17"/>
        <v/>
      </c>
      <c r="Q17" s="24" t="str">
        <f t="shared" si="18"/>
        <v/>
      </c>
      <c r="R17" s="25" t="str">
        <f ca="1">IF(S17="","",IF(选手操作!AT17&lt;&gt;"","/",V17))</f>
        <v/>
      </c>
      <c r="S17" s="26" t="str">
        <f ca="1">IF(OR(COUNTA(A$3:M$434)=0,选手操作!$K17=""),"",选手操作!$K17)</f>
        <v/>
      </c>
      <c r="T17" s="22" t="str">
        <f ca="1">IFERROR(IF(S17="","",RANK(V17,V$3:V$434)+COUNTIF(V$3:V17,V17)-1),"/")</f>
        <v/>
      </c>
      <c r="U17" s="27" t="str">
        <f ca="1">IF(S17="","",VLOOKUP(S17,选手操作!$K:$L,2,0))</f>
        <v/>
      </c>
      <c r="V17" s="24" t="str">
        <f ca="1">IFERROR(IF(S17="","",IF(选手操作!T17&lt;&gt;"",选手操作!M17+选手操作!N17+W17+X17+选手操作!S17,VLOOKUP(U17,O:Q,3,0)+选手操作!M17+选手操作!N17+W17+X17+选手操作!S17)),IF(COUNTIF(O:O,U17)=0,"查找失败",IF(ISNUMBER(VLOOKUP(U17,O:Q,3,0))=FALSE,"VP错误","未知错误")))</f>
        <v/>
      </c>
      <c r="W17" s="37"/>
      <c r="X17" s="37"/>
      <c r="Y17" s="39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23" t="str">
        <f ca="1">IFERROR(IF(AS17="","",RANK(AR17,AR$3:AR$434)+COUNTIF(AR$3:AR17,AR17)-1),"/")</f>
        <v/>
      </c>
      <c r="AO17" s="22" t="str">
        <f t="shared" si="0"/>
        <v/>
      </c>
      <c r="AP17" s="22" t="str">
        <f t="shared" si="1"/>
        <v/>
      </c>
      <c r="AQ17" s="24" t="str">
        <f>IFERROR(IF(AO17="","",ROUND(IF(AP17=0,10,10+SIGN(AP17)*10*(1-((SQRT(5)-1)/2)^MIN(ABS(AP17)/(5*SQRT(AR$1)),3))/(1-((SQRT(5)-1)/2)^3)),2)),"请输入副数")</f>
        <v/>
      </c>
      <c r="AR17" s="25" t="str">
        <f ca="1">IF(AS17="","",IF(选手操作!BT17&lt;&gt;"","/",AV17))</f>
        <v/>
      </c>
      <c r="AS17" s="26" t="str">
        <f ca="1">IF(OR(COUNTA(AA$3:AM$434)=0,选手操作!$K17=""),"",选手操作!$K17)</f>
        <v/>
      </c>
      <c r="AT17" s="22" t="str">
        <f ca="1">IFERROR(IF(AS17="","",RANK(AV17,AV$3:AV$434)+COUNTIF(AV$3:AV17,AV17)-1),"/")</f>
        <v/>
      </c>
      <c r="AU17" s="27" t="str">
        <f ca="1">IF(AS17="","",VLOOKUP(AS17,选手操作!$K:$L,2,0))</f>
        <v/>
      </c>
      <c r="AV17" s="24" t="str">
        <f ca="1">IFERROR(IF(AS17="","",IF(选手操作!AT17&lt;&gt;"",V17+AW17+AX17+选手操作!AS17,VLOOKUP(AU17,AO:AQ,3,0)+V17+AW17+AX17+选手操作!AS17)),IF(COUNTIF(AO:AO,AU17)=0,"查找失败",IF(ISNUMBER(VLOOKUP(AU17,AO:AQ,3,0))=FALSE,"VP错误","未知错误")))</f>
        <v/>
      </c>
      <c r="AW17" s="37"/>
      <c r="AX17" s="37"/>
      <c r="AY17" s="39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23" t="str">
        <f ca="1">IFERROR(IF(BS17="","",RANK(BR17,BR$3:BR$434)+COUNTIF(BR$3:BR17,BR17)-1),"/")</f>
        <v/>
      </c>
      <c r="BO17" s="22" t="str">
        <f t="shared" si="2"/>
        <v/>
      </c>
      <c r="BP17" s="22" t="str">
        <f t="shared" si="3"/>
        <v/>
      </c>
      <c r="BQ17" s="24" t="str">
        <f>IFERROR(IF(BO17="","",ROUND(IF(BP17=0,10,10+SIGN(BP17)*10*(1-((SQRT(5)-1)/2)^MIN(ABS(BP17)/(5*SQRT(BR$1)),3))/(1-((SQRT(5)-1)/2)^3)),2)),"请输入副数")</f>
        <v/>
      </c>
      <c r="BR17" s="25" t="str">
        <f ca="1">IF(BS17="","",IF(选手操作!CT17&lt;&gt;"","/",BV17))</f>
        <v/>
      </c>
      <c r="BS17" s="26" t="str">
        <f ca="1">IF(OR(COUNTA(BA$3:BM$434)=0,选手操作!$K17=""),"",选手操作!$K17)</f>
        <v/>
      </c>
      <c r="BT17" s="22" t="str">
        <f ca="1">IFERROR(IF(BS17="","",RANK(BV17,BV$3:BV$434)+COUNTIF(BV$3:BV17,BV17)-1),"/")</f>
        <v/>
      </c>
      <c r="BU17" s="27" t="str">
        <f ca="1">IF(BS17="","",VLOOKUP(BS17,选手操作!$K:$L,2,0))</f>
        <v/>
      </c>
      <c r="BV17" s="24" t="str">
        <f ca="1">IFERROR(IF(BS17="","",IF(选手操作!BT17&lt;&gt;"",AV17+BW17+BX17+选手操作!BS17,VLOOKUP(BU17,BO:BQ,3,0)+AV17+BW17+BX17+选手操作!BS17)),IF(COUNTIF(BO:BO,BU17)=0,"查找失败",IF(ISNUMBER(VLOOKUP(BU17,BO:BQ,3,0))=FALSE,"VP错误","未知错误")))</f>
        <v/>
      </c>
      <c r="BW17" s="37"/>
      <c r="BX17" s="37"/>
      <c r="BY17" s="39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23" t="str">
        <f ca="1">IFERROR(IF(CS17="","",RANK(CR17,CR$3:CR$434)+COUNTIF(CR$3:CR17,CR17)-1),"/")</f>
        <v/>
      </c>
      <c r="CO17" s="22" t="str">
        <f t="shared" si="4"/>
        <v/>
      </c>
      <c r="CP17" s="22" t="str">
        <f t="shared" si="5"/>
        <v/>
      </c>
      <c r="CQ17" s="24" t="str">
        <f>IFERROR(IF(CO17="","",ROUND(IF(CP17=0,10,10+SIGN(CP17)*10*(1-((SQRT(5)-1)/2)^MIN(ABS(CP17)/(5*SQRT(CR$1)),3))/(1-((SQRT(5)-1)/2)^3)),2)),"请输入副数")</f>
        <v/>
      </c>
      <c r="CR17" s="25" t="str">
        <f ca="1">IF(CS17="","",IF(选手操作!DT17&lt;&gt;"","/",CV17))</f>
        <v/>
      </c>
      <c r="CS17" s="26" t="str">
        <f ca="1">IF(OR(COUNTA(CA$3:CM$434)=0,选手操作!$K17=""),"",选手操作!$K17)</f>
        <v/>
      </c>
      <c r="CT17" s="22" t="str">
        <f ca="1">IFERROR(IF(CS17="","",RANK(CV17,CV$3:CV$434)+COUNTIF(CV$3:CV17,CV17)-1),"/")</f>
        <v/>
      </c>
      <c r="CU17" s="27" t="str">
        <f ca="1">IF(CS17="","",VLOOKUP(CS17,选手操作!$K:$L,2,0))</f>
        <v/>
      </c>
      <c r="CV17" s="24" t="str">
        <f ca="1">IFERROR(IF(CS17="","",IF(选手操作!CT17&lt;&gt;"",BV17+CW17+CX17+选手操作!CS17,VLOOKUP(CU17,CO:CQ,3,0)+BV17+CW17+CX17+选手操作!CS17)),IF(COUNTIF(CO:CO,CU17)=0,"查找失败",IF(ISNUMBER(VLOOKUP(CU17,CO:CQ,3,0))=FALSE,"VP错误","未知错误")))</f>
        <v/>
      </c>
      <c r="CW17" s="37"/>
      <c r="CX17" s="37"/>
      <c r="CY17" s="39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23" t="str">
        <f ca="1">IFERROR(IF(DS17="","",RANK(DR17,DR$3:DR$434)+COUNTIF(DR$3:DR17,DR17)-1),"/")</f>
        <v/>
      </c>
      <c r="DO17" s="22" t="str">
        <f t="shared" si="6"/>
        <v/>
      </c>
      <c r="DP17" s="22" t="str">
        <f t="shared" si="7"/>
        <v/>
      </c>
      <c r="DQ17" s="24" t="str">
        <f>IFERROR(IF(DO17="","",ROUND(IF(DP17=0,10,10+SIGN(DP17)*10*(1-((SQRT(5)-1)/2)^MIN(ABS(DP17)/(5*SQRT(DR$1)),3))/(1-((SQRT(5)-1)/2)^3)),2)),"请输入副数")</f>
        <v/>
      </c>
      <c r="DR17" s="25" t="str">
        <f ca="1">IF(DS17="","",IF(选手操作!ET17&lt;&gt;"","/",DV17))</f>
        <v/>
      </c>
      <c r="DS17" s="26" t="str">
        <f ca="1">IF(OR(COUNTA(DA$3:DM$434)=0,选手操作!$K17=""),"",选手操作!$K17)</f>
        <v/>
      </c>
      <c r="DT17" s="22" t="str">
        <f ca="1">IFERROR(IF(DS17="","",RANK(DV17,DV$3:DV$434)+COUNTIF(DV$3:DV17,DV17)-1),"/")</f>
        <v/>
      </c>
      <c r="DU17" s="27" t="str">
        <f ca="1">IF(DS17="","",VLOOKUP(DS17,选手操作!$K:$L,2,0))</f>
        <v/>
      </c>
      <c r="DV17" s="24" t="str">
        <f ca="1">IFERROR(IF(DS17="","",IF(选手操作!DT17&lt;&gt;"",CV17+DW17+DX17+选手操作!DS17,VLOOKUP(DU17,DO:DQ,3,0)+CV17+DW17+DX17+选手操作!DS17)),IF(COUNTIF(DO:DO,DU17)=0,"查找失败",IF(ISNUMBER(VLOOKUP(DU17,DO:DQ,3,0))=FALSE,"VP错误","未知错误")))</f>
        <v/>
      </c>
      <c r="DW17" s="37"/>
      <c r="DX17" s="37"/>
      <c r="DY17" s="39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23" t="str">
        <f ca="1">IFERROR(IF(ES17="","",RANK(ER17,ER$3:ER$434)+COUNTIF(ER$3:ER17,ER17)-1),"/")</f>
        <v/>
      </c>
      <c r="EO17" s="22" t="str">
        <f t="shared" si="8"/>
        <v/>
      </c>
      <c r="EP17" s="22" t="str">
        <f t="shared" si="9"/>
        <v/>
      </c>
      <c r="EQ17" s="24" t="str">
        <f>IFERROR(IF(EO17="","",ROUND(IF(EP17=0,10,10+SIGN(EP17)*10*(1-((SQRT(5)-1)/2)^MIN(ABS(EP17)/(5*SQRT(ER$1)),3))/(1-((SQRT(5)-1)/2)^3)),2)),"请输入副数")</f>
        <v/>
      </c>
      <c r="ER17" s="25" t="str">
        <f ca="1">IF(ES17="","",IF(选手操作!FT17&lt;&gt;"","/",EV17))</f>
        <v/>
      </c>
      <c r="ES17" s="26" t="str">
        <f ca="1">IF(OR(COUNTA(EA$3:EM$434)=0,选手操作!$K17=""),"",选手操作!$K17)</f>
        <v/>
      </c>
      <c r="ET17" s="22" t="str">
        <f ca="1">IFERROR(IF(ES17="","",RANK(EV17,EV$3:EV$434)+COUNTIF(EV$3:EV17,EV17)-1),"/")</f>
        <v/>
      </c>
      <c r="EU17" s="27" t="str">
        <f ca="1">IF(ES17="","",VLOOKUP(ES17,选手操作!$K:$L,2,0))</f>
        <v/>
      </c>
      <c r="EV17" s="24" t="str">
        <f ca="1">IFERROR(IF(ES17="","",IF(选手操作!ET17&lt;&gt;"",DV17+EW17+EX17+选手操作!ES17,VLOOKUP(EU17,EO:EQ,3,0)+DV17+EW17+EX17+选手操作!ES17)),IF(COUNTIF(EO:EO,EU17)=0,"查找失败",IF(ISNUMBER(VLOOKUP(EU17,EO:EQ,3,0))=FALSE,"VP错误","未知错误")))</f>
        <v/>
      </c>
      <c r="EW17" s="37"/>
      <c r="EX17" s="37"/>
      <c r="EY17" s="39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23" t="str">
        <f ca="1">IFERROR(IF(FS17="","",RANK(FR17,FR$3:FR$434)+COUNTIF(FR$3:FR17,FR17)-1),"/")</f>
        <v/>
      </c>
      <c r="FO17" s="22" t="str">
        <f t="shared" si="10"/>
        <v/>
      </c>
      <c r="FP17" s="22" t="str">
        <f t="shared" si="11"/>
        <v/>
      </c>
      <c r="FQ17" s="24" t="str">
        <f>IFERROR(IF(FO17="","",ROUND(IF(FP17=0,10,10+SIGN(FP17)*10*(1-((SQRT(5)-1)/2)^MIN(ABS(FP17)/(5*SQRT(FR$1)),3))/(1-((SQRT(5)-1)/2)^3)),2)),"请输入副数")</f>
        <v/>
      </c>
      <c r="FR17" s="25" t="str">
        <f ca="1">IF(FS17="","",IF(选手操作!GT17&lt;&gt;"","/",FV17))</f>
        <v/>
      </c>
      <c r="FS17" s="26" t="str">
        <f ca="1">IF(OR(COUNTA(FA$3:FM$434)=0,选手操作!$K17=""),"",选手操作!$K17)</f>
        <v/>
      </c>
      <c r="FT17" s="22" t="str">
        <f ca="1">IFERROR(IF(FS17="","",RANK(FV17,FV$3:FV$434)+COUNTIF(FV$3:FV17,FV17)-1),"/")</f>
        <v/>
      </c>
      <c r="FU17" s="27" t="str">
        <f ca="1">IF(FS17="","",VLOOKUP(FS17,选手操作!$K:$L,2,0))</f>
        <v/>
      </c>
      <c r="FV17" s="24" t="str">
        <f ca="1">IFERROR(IF(FS17="","",IF(选手操作!FT17&lt;&gt;"",EV17+FW17+FX17+选手操作!FS17,VLOOKUP(FU17,FO:FQ,3,0)+EV17+FW17+FX17+选手操作!FS17)),IF(COUNTIF(FO:FO,FU17)=0,"查找失败",IF(ISNUMBER(VLOOKUP(FU17,FO:FQ,3,0))=FALSE,"VP错误","未知错误")))</f>
        <v/>
      </c>
      <c r="FW17" s="37"/>
      <c r="FX17" s="37"/>
      <c r="FY17" s="39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23" t="str">
        <f ca="1">IFERROR(IF(GS17="","",RANK(GR17,GR$3:GR$434)+COUNTIF(GR$3:GR17,GR17)-1),"/")</f>
        <v/>
      </c>
      <c r="GO17" s="22" t="str">
        <f t="shared" si="12"/>
        <v/>
      </c>
      <c r="GP17" s="22" t="str">
        <f t="shared" si="13"/>
        <v/>
      </c>
      <c r="GQ17" s="24" t="str">
        <f>IFERROR(IF(GO17="","",ROUND(IF(GP17=0,10,10+SIGN(GP17)*10*(1-((SQRT(5)-1)/2)^MIN(ABS(GP17)/(5*SQRT(GR$1)),3))/(1-((SQRT(5)-1)/2)^3)),2)),"请输入副数")</f>
        <v/>
      </c>
      <c r="GR17" s="25" t="str">
        <f ca="1">IF(GS17="","",IF(选手操作!HT17&lt;&gt;"","/",GV17))</f>
        <v/>
      </c>
      <c r="GS17" s="26" t="str">
        <f ca="1">IF(OR(COUNTA(GA$3:GM$434)=0,选手操作!$K17=""),"",选手操作!$K17)</f>
        <v/>
      </c>
      <c r="GT17" s="22" t="str">
        <f ca="1">IFERROR(IF(GS17="","",RANK(GV17,GV$3:GV$434)+COUNTIF(GV$3:GV17,GV17)-1),"/")</f>
        <v/>
      </c>
      <c r="GU17" s="27" t="str">
        <f ca="1">IF(GS17="","",VLOOKUP(GS17,选手操作!$K:$L,2,0))</f>
        <v/>
      </c>
      <c r="GV17" s="24" t="str">
        <f ca="1">IFERROR(IF(GS17="","",IF(选手操作!GT17&lt;&gt;"",FV17+GW17+GX17+选手操作!GS17,VLOOKUP(GU17,GO:GQ,3,0)+FV17+GW17+GX17+选手操作!GS17)),IF(COUNTIF(GO:GO,GU17)=0,"查找失败",IF(ISNUMBER(VLOOKUP(GU17,GO:GQ,3,0))=FALSE,"VP错误","未知错误")))</f>
        <v/>
      </c>
      <c r="GW17" s="37"/>
      <c r="GX17" s="37"/>
      <c r="GY17" s="39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L17" s="31"/>
      <c r="HM17" s="31"/>
      <c r="HN17" s="23" t="str">
        <f ca="1">IFERROR(IF(HS17="","",RANK(HR17,HR$3:HR$434)+COUNTIF(HR$3:HR17,HR17)-1),"/")</f>
        <v/>
      </c>
      <c r="HO17" s="22" t="str">
        <f t="shared" si="14"/>
        <v/>
      </c>
      <c r="HP17" s="22" t="str">
        <f t="shared" si="15"/>
        <v/>
      </c>
      <c r="HQ17" s="24" t="str">
        <f>IFERROR(IF(HO17="","",ROUND(IF(HP17=0,10,10+SIGN(HP17)*10*(1-((SQRT(5)-1)/2)^MIN(ABS(HP17)/(5*SQRT(HR$1)),3))/(1-((SQRT(5)-1)/2)^3)),2)),"请输入副数")</f>
        <v/>
      </c>
      <c r="HR17" s="25" t="str">
        <f ca="1">IF(HS17="","",IF(选手操作!IT17&lt;&gt;"","/",HV17))</f>
        <v/>
      </c>
      <c r="HS17" s="26" t="str">
        <f ca="1">IF(OR(COUNTA(HA$3:HM$434)=0,选手操作!$K17=""),"",选手操作!$K17)</f>
        <v/>
      </c>
      <c r="HT17" s="22" t="str">
        <f ca="1">IFERROR(IF(HS17="","",RANK(HV17,HV$3:HV$434)+COUNTIF(HV$3:HV17,HV17)-1),"/")</f>
        <v/>
      </c>
      <c r="HU17" s="27" t="str">
        <f ca="1">IF(HS17="","",VLOOKUP(HS17,选手操作!$K:$L,2,0))</f>
        <v/>
      </c>
      <c r="HV17" s="24" t="str">
        <f ca="1">IFERROR(IF(HS17="","",IF(选手操作!HT17&lt;&gt;"",GV17+HW17+HX17+选手操作!HS17,VLOOKUP(HU17,HO:HQ,3,0)+GV17+HW17+HX17+选手操作!HS17)),IF(COUNTIF(HO:HO,HU17)=0,"查找失败",IF(ISNUMBER(VLOOKUP(HU17,HO:HQ,3,0))=FALSE,"VP错误","未知错误")))</f>
        <v/>
      </c>
      <c r="HW17" s="37"/>
      <c r="HX17" s="37"/>
      <c r="HY17" s="39"/>
    </row>
    <row r="18" spans="1:233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23" t="str">
        <f ca="1">IFERROR(IF(S18="","",RANK(R18,R$3:R$434)+COUNTIF(R$3:R18,R18)-1),"/")</f>
        <v/>
      </c>
      <c r="O18" s="22" t="str">
        <f t="shared" si="16"/>
        <v/>
      </c>
      <c r="P18" s="22" t="str">
        <f t="shared" si="17"/>
        <v/>
      </c>
      <c r="Q18" s="24" t="str">
        <f t="shared" si="18"/>
        <v/>
      </c>
      <c r="R18" s="25" t="str">
        <f ca="1">IF(S18="","",IF(选手操作!AT18&lt;&gt;"","/",V18))</f>
        <v/>
      </c>
      <c r="S18" s="26" t="str">
        <f ca="1">IF(OR(COUNTA(A$3:M$434)=0,选手操作!$K18=""),"",选手操作!$K18)</f>
        <v/>
      </c>
      <c r="T18" s="22" t="str">
        <f ca="1">IFERROR(IF(S18="","",RANK(V18,V$3:V$434)+COUNTIF(V$3:V18,V18)-1),"/")</f>
        <v/>
      </c>
      <c r="U18" s="27" t="str">
        <f ca="1">IF(S18="","",VLOOKUP(S18,选手操作!$K:$L,2,0))</f>
        <v/>
      </c>
      <c r="V18" s="24" t="str">
        <f ca="1">IFERROR(IF(S18="","",IF(选手操作!T18&lt;&gt;"",选手操作!M18+选手操作!N18+W18+X18+选手操作!S18,VLOOKUP(U18,O:Q,3,0)+选手操作!M18+选手操作!N18+W18+X18+选手操作!S18)),IF(COUNTIF(O:O,U18)=0,"查找失败",IF(ISNUMBER(VLOOKUP(U18,O:Q,3,0))=FALSE,"VP错误","未知错误")))</f>
        <v/>
      </c>
      <c r="W18" s="37"/>
      <c r="X18" s="37"/>
      <c r="Y18" s="39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23" t="str">
        <f ca="1">IFERROR(IF(AS18="","",RANK(AR18,AR$3:AR$434)+COUNTIF(AR$3:AR18,AR18)-1),"/")</f>
        <v/>
      </c>
      <c r="AO18" s="22" t="str">
        <f t="shared" si="0"/>
        <v/>
      </c>
      <c r="AP18" s="22" t="str">
        <f t="shared" si="1"/>
        <v/>
      </c>
      <c r="AQ18" s="24" t="str">
        <f>IFERROR(IF(AO18="","",ROUND(IF(AP18=0,10,10+SIGN(AP18)*10*(1-((SQRT(5)-1)/2)^MIN(ABS(AP18)/(5*SQRT(AR$1)),3))/(1-((SQRT(5)-1)/2)^3)),2)),"请输入副数")</f>
        <v/>
      </c>
      <c r="AR18" s="25" t="str">
        <f ca="1">IF(AS18="","",IF(选手操作!BT18&lt;&gt;"","/",AV18))</f>
        <v/>
      </c>
      <c r="AS18" s="26" t="str">
        <f ca="1">IF(OR(COUNTA(AA$3:AM$434)=0,选手操作!$K18=""),"",选手操作!$K18)</f>
        <v/>
      </c>
      <c r="AT18" s="22" t="str">
        <f ca="1">IFERROR(IF(AS18="","",RANK(AV18,AV$3:AV$434)+COUNTIF(AV$3:AV18,AV18)-1),"/")</f>
        <v/>
      </c>
      <c r="AU18" s="27" t="str">
        <f ca="1">IF(AS18="","",VLOOKUP(AS18,选手操作!$K:$L,2,0))</f>
        <v/>
      </c>
      <c r="AV18" s="24" t="str">
        <f ca="1">IFERROR(IF(AS18="","",IF(选手操作!AT18&lt;&gt;"",V18+AW18+AX18+选手操作!AS18,VLOOKUP(AU18,AO:AQ,3,0)+V18+AW18+AX18+选手操作!AS18)),IF(COUNTIF(AO:AO,AU18)=0,"查找失败",IF(ISNUMBER(VLOOKUP(AU18,AO:AQ,3,0))=FALSE,"VP错误","未知错误")))</f>
        <v/>
      </c>
      <c r="AW18" s="37"/>
      <c r="AX18" s="37"/>
      <c r="AY18" s="39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23" t="str">
        <f ca="1">IFERROR(IF(BS18="","",RANK(BR18,BR$3:BR$434)+COUNTIF(BR$3:BR18,BR18)-1),"/")</f>
        <v/>
      </c>
      <c r="BO18" s="22" t="str">
        <f t="shared" si="2"/>
        <v/>
      </c>
      <c r="BP18" s="22" t="str">
        <f t="shared" si="3"/>
        <v/>
      </c>
      <c r="BQ18" s="24" t="str">
        <f>IFERROR(IF(BO18="","",ROUND(IF(BP18=0,10,10+SIGN(BP18)*10*(1-((SQRT(5)-1)/2)^MIN(ABS(BP18)/(5*SQRT(BR$1)),3))/(1-((SQRT(5)-1)/2)^3)),2)),"请输入副数")</f>
        <v/>
      </c>
      <c r="BR18" s="25" t="str">
        <f ca="1">IF(BS18="","",IF(选手操作!CT18&lt;&gt;"","/",BV18))</f>
        <v/>
      </c>
      <c r="BS18" s="26" t="str">
        <f ca="1">IF(OR(COUNTA(BA$3:BM$434)=0,选手操作!$K18=""),"",选手操作!$K18)</f>
        <v/>
      </c>
      <c r="BT18" s="22" t="str">
        <f ca="1">IFERROR(IF(BS18="","",RANK(BV18,BV$3:BV$434)+COUNTIF(BV$3:BV18,BV18)-1),"/")</f>
        <v/>
      </c>
      <c r="BU18" s="27" t="str">
        <f ca="1">IF(BS18="","",VLOOKUP(BS18,选手操作!$K:$L,2,0))</f>
        <v/>
      </c>
      <c r="BV18" s="24" t="str">
        <f ca="1">IFERROR(IF(BS18="","",IF(选手操作!BT18&lt;&gt;"",AV18+BW18+BX18+选手操作!BS18,VLOOKUP(BU18,BO:BQ,3,0)+AV18+BW18+BX18+选手操作!BS18)),IF(COUNTIF(BO:BO,BU18)=0,"查找失败",IF(ISNUMBER(VLOOKUP(BU18,BO:BQ,3,0))=FALSE,"VP错误","未知错误")))</f>
        <v/>
      </c>
      <c r="BW18" s="37"/>
      <c r="BX18" s="37"/>
      <c r="BY18" s="39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23" t="str">
        <f ca="1">IFERROR(IF(CS18="","",RANK(CR18,CR$3:CR$434)+COUNTIF(CR$3:CR18,CR18)-1),"/")</f>
        <v/>
      </c>
      <c r="CO18" s="22" t="str">
        <f t="shared" si="4"/>
        <v/>
      </c>
      <c r="CP18" s="22" t="str">
        <f t="shared" si="5"/>
        <v/>
      </c>
      <c r="CQ18" s="24" t="str">
        <f>IFERROR(IF(CO18="","",ROUND(IF(CP18=0,10,10+SIGN(CP18)*10*(1-((SQRT(5)-1)/2)^MIN(ABS(CP18)/(5*SQRT(CR$1)),3))/(1-((SQRT(5)-1)/2)^3)),2)),"请输入副数")</f>
        <v/>
      </c>
      <c r="CR18" s="25" t="str">
        <f ca="1">IF(CS18="","",IF(选手操作!DT18&lt;&gt;"","/",CV18))</f>
        <v/>
      </c>
      <c r="CS18" s="26" t="str">
        <f ca="1">IF(OR(COUNTA(CA$3:CM$434)=0,选手操作!$K18=""),"",选手操作!$K18)</f>
        <v/>
      </c>
      <c r="CT18" s="22" t="str">
        <f ca="1">IFERROR(IF(CS18="","",RANK(CV18,CV$3:CV$434)+COUNTIF(CV$3:CV18,CV18)-1),"/")</f>
        <v/>
      </c>
      <c r="CU18" s="27" t="str">
        <f ca="1">IF(CS18="","",VLOOKUP(CS18,选手操作!$K:$L,2,0))</f>
        <v/>
      </c>
      <c r="CV18" s="24" t="str">
        <f ca="1">IFERROR(IF(CS18="","",IF(选手操作!CT18&lt;&gt;"",BV18+CW18+CX18+选手操作!CS18,VLOOKUP(CU18,CO:CQ,3,0)+BV18+CW18+CX18+选手操作!CS18)),IF(COUNTIF(CO:CO,CU18)=0,"查找失败",IF(ISNUMBER(VLOOKUP(CU18,CO:CQ,3,0))=FALSE,"VP错误","未知错误")))</f>
        <v/>
      </c>
      <c r="CW18" s="37"/>
      <c r="CX18" s="37"/>
      <c r="CY18" s="39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23" t="str">
        <f ca="1">IFERROR(IF(DS18="","",RANK(DR18,DR$3:DR$434)+COUNTIF(DR$3:DR18,DR18)-1),"/")</f>
        <v/>
      </c>
      <c r="DO18" s="22" t="str">
        <f t="shared" si="6"/>
        <v/>
      </c>
      <c r="DP18" s="22" t="str">
        <f t="shared" si="7"/>
        <v/>
      </c>
      <c r="DQ18" s="24" t="str">
        <f>IFERROR(IF(DO18="","",ROUND(IF(DP18=0,10,10+SIGN(DP18)*10*(1-((SQRT(5)-1)/2)^MIN(ABS(DP18)/(5*SQRT(DR$1)),3))/(1-((SQRT(5)-1)/2)^3)),2)),"请输入副数")</f>
        <v/>
      </c>
      <c r="DR18" s="25" t="str">
        <f ca="1">IF(DS18="","",IF(选手操作!ET18&lt;&gt;"","/",DV18))</f>
        <v/>
      </c>
      <c r="DS18" s="26" t="str">
        <f ca="1">IF(OR(COUNTA(DA$3:DM$434)=0,选手操作!$K18=""),"",选手操作!$K18)</f>
        <v/>
      </c>
      <c r="DT18" s="22" t="str">
        <f ca="1">IFERROR(IF(DS18="","",RANK(DV18,DV$3:DV$434)+COUNTIF(DV$3:DV18,DV18)-1),"/")</f>
        <v/>
      </c>
      <c r="DU18" s="27" t="str">
        <f ca="1">IF(DS18="","",VLOOKUP(DS18,选手操作!$K:$L,2,0))</f>
        <v/>
      </c>
      <c r="DV18" s="24" t="str">
        <f ca="1">IFERROR(IF(DS18="","",IF(选手操作!DT18&lt;&gt;"",CV18+DW18+DX18+选手操作!DS18,VLOOKUP(DU18,DO:DQ,3,0)+CV18+DW18+DX18+选手操作!DS18)),IF(COUNTIF(DO:DO,DU18)=0,"查找失败",IF(ISNUMBER(VLOOKUP(DU18,DO:DQ,3,0))=FALSE,"VP错误","未知错误")))</f>
        <v/>
      </c>
      <c r="DW18" s="37"/>
      <c r="DX18" s="37"/>
      <c r="DY18" s="39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23" t="str">
        <f ca="1">IFERROR(IF(ES18="","",RANK(ER18,ER$3:ER$434)+COUNTIF(ER$3:ER18,ER18)-1),"/")</f>
        <v/>
      </c>
      <c r="EO18" s="22" t="str">
        <f t="shared" si="8"/>
        <v/>
      </c>
      <c r="EP18" s="22" t="str">
        <f t="shared" si="9"/>
        <v/>
      </c>
      <c r="EQ18" s="24" t="str">
        <f>IFERROR(IF(EO18="","",ROUND(IF(EP18=0,10,10+SIGN(EP18)*10*(1-((SQRT(5)-1)/2)^MIN(ABS(EP18)/(5*SQRT(ER$1)),3))/(1-((SQRT(5)-1)/2)^3)),2)),"请输入副数")</f>
        <v/>
      </c>
      <c r="ER18" s="25" t="str">
        <f ca="1">IF(ES18="","",IF(选手操作!FT18&lt;&gt;"","/",EV18))</f>
        <v/>
      </c>
      <c r="ES18" s="26" t="str">
        <f ca="1">IF(OR(COUNTA(EA$3:EM$434)=0,选手操作!$K18=""),"",选手操作!$K18)</f>
        <v/>
      </c>
      <c r="ET18" s="22" t="str">
        <f ca="1">IFERROR(IF(ES18="","",RANK(EV18,EV$3:EV$434)+COUNTIF(EV$3:EV18,EV18)-1),"/")</f>
        <v/>
      </c>
      <c r="EU18" s="27" t="str">
        <f ca="1">IF(ES18="","",VLOOKUP(ES18,选手操作!$K:$L,2,0))</f>
        <v/>
      </c>
      <c r="EV18" s="24" t="str">
        <f ca="1">IFERROR(IF(ES18="","",IF(选手操作!ET18&lt;&gt;"",DV18+EW18+EX18+选手操作!ES18,VLOOKUP(EU18,EO:EQ,3,0)+DV18+EW18+EX18+选手操作!ES18)),IF(COUNTIF(EO:EO,EU18)=0,"查找失败",IF(ISNUMBER(VLOOKUP(EU18,EO:EQ,3,0))=FALSE,"VP错误","未知错误")))</f>
        <v/>
      </c>
      <c r="EW18" s="37"/>
      <c r="EX18" s="37"/>
      <c r="EY18" s="39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23" t="str">
        <f ca="1">IFERROR(IF(FS18="","",RANK(FR18,FR$3:FR$434)+COUNTIF(FR$3:FR18,FR18)-1),"/")</f>
        <v/>
      </c>
      <c r="FO18" s="22" t="str">
        <f t="shared" si="10"/>
        <v/>
      </c>
      <c r="FP18" s="22" t="str">
        <f t="shared" si="11"/>
        <v/>
      </c>
      <c r="FQ18" s="24" t="str">
        <f>IFERROR(IF(FO18="","",ROUND(IF(FP18=0,10,10+SIGN(FP18)*10*(1-((SQRT(5)-1)/2)^MIN(ABS(FP18)/(5*SQRT(FR$1)),3))/(1-((SQRT(5)-1)/2)^3)),2)),"请输入副数")</f>
        <v/>
      </c>
      <c r="FR18" s="25" t="str">
        <f ca="1">IF(FS18="","",IF(选手操作!GT18&lt;&gt;"","/",FV18))</f>
        <v/>
      </c>
      <c r="FS18" s="26" t="str">
        <f ca="1">IF(OR(COUNTA(FA$3:FM$434)=0,选手操作!$K18=""),"",选手操作!$K18)</f>
        <v/>
      </c>
      <c r="FT18" s="22" t="str">
        <f ca="1">IFERROR(IF(FS18="","",RANK(FV18,FV$3:FV$434)+COUNTIF(FV$3:FV18,FV18)-1),"/")</f>
        <v/>
      </c>
      <c r="FU18" s="27" t="str">
        <f ca="1">IF(FS18="","",VLOOKUP(FS18,选手操作!$K:$L,2,0))</f>
        <v/>
      </c>
      <c r="FV18" s="24" t="str">
        <f ca="1">IFERROR(IF(FS18="","",IF(选手操作!FT18&lt;&gt;"",EV18+FW18+FX18+选手操作!FS18,VLOOKUP(FU18,FO:FQ,3,0)+EV18+FW18+FX18+选手操作!FS18)),IF(COUNTIF(FO:FO,FU18)=0,"查找失败",IF(ISNUMBER(VLOOKUP(FU18,FO:FQ,3,0))=FALSE,"VP错误","未知错误")))</f>
        <v/>
      </c>
      <c r="FW18" s="37"/>
      <c r="FX18" s="37"/>
      <c r="FY18" s="39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23" t="str">
        <f ca="1">IFERROR(IF(GS18="","",RANK(GR18,GR$3:GR$434)+COUNTIF(GR$3:GR18,GR18)-1),"/")</f>
        <v/>
      </c>
      <c r="GO18" s="22" t="str">
        <f t="shared" si="12"/>
        <v/>
      </c>
      <c r="GP18" s="22" t="str">
        <f t="shared" si="13"/>
        <v/>
      </c>
      <c r="GQ18" s="24" t="str">
        <f>IFERROR(IF(GO18="","",ROUND(IF(GP18=0,10,10+SIGN(GP18)*10*(1-((SQRT(5)-1)/2)^MIN(ABS(GP18)/(5*SQRT(GR$1)),3))/(1-((SQRT(5)-1)/2)^3)),2)),"请输入副数")</f>
        <v/>
      </c>
      <c r="GR18" s="25" t="str">
        <f ca="1">IF(GS18="","",IF(选手操作!HT18&lt;&gt;"","/",GV18))</f>
        <v/>
      </c>
      <c r="GS18" s="26" t="str">
        <f ca="1">IF(OR(COUNTA(GA$3:GM$434)=0,选手操作!$K18=""),"",选手操作!$K18)</f>
        <v/>
      </c>
      <c r="GT18" s="22" t="str">
        <f ca="1">IFERROR(IF(GS18="","",RANK(GV18,GV$3:GV$434)+COUNTIF(GV$3:GV18,GV18)-1),"/")</f>
        <v/>
      </c>
      <c r="GU18" s="27" t="str">
        <f ca="1">IF(GS18="","",VLOOKUP(GS18,选手操作!$K:$L,2,0))</f>
        <v/>
      </c>
      <c r="GV18" s="24" t="str">
        <f ca="1">IFERROR(IF(GS18="","",IF(选手操作!GT18&lt;&gt;"",FV18+GW18+GX18+选手操作!GS18,VLOOKUP(GU18,GO:GQ,3,0)+FV18+GW18+GX18+选手操作!GS18)),IF(COUNTIF(GO:GO,GU18)=0,"查找失败",IF(ISNUMBER(VLOOKUP(GU18,GO:GQ,3,0))=FALSE,"VP错误","未知错误")))</f>
        <v/>
      </c>
      <c r="GW18" s="37"/>
      <c r="GX18" s="37"/>
      <c r="GY18" s="39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23" t="str">
        <f ca="1">IFERROR(IF(HS18="","",RANK(HR18,HR$3:HR$434)+COUNTIF(HR$3:HR18,HR18)-1),"/")</f>
        <v/>
      </c>
      <c r="HO18" s="22" t="str">
        <f t="shared" si="14"/>
        <v/>
      </c>
      <c r="HP18" s="22" t="str">
        <f t="shared" si="15"/>
        <v/>
      </c>
      <c r="HQ18" s="24" t="str">
        <f>IFERROR(IF(HO18="","",ROUND(IF(HP18=0,10,10+SIGN(HP18)*10*(1-((SQRT(5)-1)/2)^MIN(ABS(HP18)/(5*SQRT(HR$1)),3))/(1-((SQRT(5)-1)/2)^3)),2)),"请输入副数")</f>
        <v/>
      </c>
      <c r="HR18" s="25" t="str">
        <f ca="1">IF(HS18="","",IF(选手操作!IT18&lt;&gt;"","/",HV18))</f>
        <v/>
      </c>
      <c r="HS18" s="26" t="str">
        <f ca="1">IF(OR(COUNTA(HA$3:HM$434)=0,选手操作!$K18=""),"",选手操作!$K18)</f>
        <v/>
      </c>
      <c r="HT18" s="22" t="str">
        <f ca="1">IFERROR(IF(HS18="","",RANK(HV18,HV$3:HV$434)+COUNTIF(HV$3:HV18,HV18)-1),"/")</f>
        <v/>
      </c>
      <c r="HU18" s="27" t="str">
        <f ca="1">IF(HS18="","",VLOOKUP(HS18,选手操作!$K:$L,2,0))</f>
        <v/>
      </c>
      <c r="HV18" s="24" t="str">
        <f ca="1">IFERROR(IF(HS18="","",IF(选手操作!HT18&lt;&gt;"",GV18+HW18+HX18+选手操作!HS18,VLOOKUP(HU18,HO:HQ,3,0)+GV18+HW18+HX18+选手操作!HS18)),IF(COUNTIF(HO:HO,HU18)=0,"查找失败",IF(ISNUMBER(VLOOKUP(HU18,HO:HQ,3,0))=FALSE,"VP错误","未知错误")))</f>
        <v/>
      </c>
      <c r="HW18" s="37"/>
      <c r="HX18" s="37"/>
      <c r="HY18" s="39"/>
    </row>
    <row r="19" spans="1:233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23" t="str">
        <f ca="1">IFERROR(IF(S19="","",RANK(R19,R$3:R$434)+COUNTIF(R$3:R19,R19)-1),"/")</f>
        <v/>
      </c>
      <c r="O19" s="22" t="str">
        <f t="shared" si="16"/>
        <v/>
      </c>
      <c r="P19" s="22" t="str">
        <f t="shared" si="17"/>
        <v/>
      </c>
      <c r="Q19" s="24" t="str">
        <f t="shared" si="18"/>
        <v/>
      </c>
      <c r="R19" s="25" t="str">
        <f ca="1">IF(S19="","",IF(选手操作!AT19&lt;&gt;"","/",V19))</f>
        <v/>
      </c>
      <c r="S19" s="26" t="str">
        <f ca="1">IF(OR(COUNTA(A$3:M$434)=0,选手操作!$K19=""),"",选手操作!$K19)</f>
        <v/>
      </c>
      <c r="T19" s="22" t="str">
        <f ca="1">IFERROR(IF(S19="","",RANK(V19,V$3:V$434)+COUNTIF(V$3:V19,V19)-1),"/")</f>
        <v/>
      </c>
      <c r="U19" s="27" t="str">
        <f ca="1">IF(S19="","",VLOOKUP(S19,选手操作!$K:$L,2,0))</f>
        <v/>
      </c>
      <c r="V19" s="24" t="str">
        <f ca="1">IFERROR(IF(S19="","",IF(选手操作!T19&lt;&gt;"",选手操作!M19+选手操作!N19+W19+X19+选手操作!S19,VLOOKUP(U19,O:Q,3,0)+选手操作!M19+选手操作!N19+W19+X19+选手操作!S19)),IF(COUNTIF(O:O,U19)=0,"查找失败",IF(ISNUMBER(VLOOKUP(U19,O:Q,3,0))=FALSE,"VP错误","未知错误")))</f>
        <v/>
      </c>
      <c r="W19" s="37"/>
      <c r="X19" s="37"/>
      <c r="Y19" s="39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23" t="str">
        <f ca="1">IFERROR(IF(AS19="","",RANK(AR19,AR$3:AR$434)+COUNTIF(AR$3:AR19,AR19)-1),"/")</f>
        <v/>
      </c>
      <c r="AO19" s="22" t="str">
        <f t="shared" si="0"/>
        <v/>
      </c>
      <c r="AP19" s="22" t="str">
        <f t="shared" si="1"/>
        <v/>
      </c>
      <c r="AQ19" s="24" t="str">
        <f>IFERROR(IF(AO19="","",ROUND(IF(AP19=0,10,10+SIGN(AP19)*10*(1-((SQRT(5)-1)/2)^MIN(ABS(AP19)/(5*SQRT(AR$1)),3))/(1-((SQRT(5)-1)/2)^3)),2)),"请输入副数")</f>
        <v/>
      </c>
      <c r="AR19" s="25" t="str">
        <f ca="1">IF(AS19="","",IF(选手操作!BT19&lt;&gt;"","/",AV19))</f>
        <v/>
      </c>
      <c r="AS19" s="26" t="str">
        <f ca="1">IF(OR(COUNTA(AA$3:AM$434)=0,选手操作!$K19=""),"",选手操作!$K19)</f>
        <v/>
      </c>
      <c r="AT19" s="22" t="str">
        <f ca="1">IFERROR(IF(AS19="","",RANK(AV19,AV$3:AV$434)+COUNTIF(AV$3:AV19,AV19)-1),"/")</f>
        <v/>
      </c>
      <c r="AU19" s="27" t="str">
        <f ca="1">IF(AS19="","",VLOOKUP(AS19,选手操作!$K:$L,2,0))</f>
        <v/>
      </c>
      <c r="AV19" s="24" t="str">
        <f ca="1">IFERROR(IF(AS19="","",IF(选手操作!AT19&lt;&gt;"",V19+AW19+AX19+选手操作!AS19,VLOOKUP(AU19,AO:AQ,3,0)+V19+AW19+AX19+选手操作!AS19)),IF(COUNTIF(AO:AO,AU19)=0,"查找失败",IF(ISNUMBER(VLOOKUP(AU19,AO:AQ,3,0))=FALSE,"VP错误","未知错误")))</f>
        <v/>
      </c>
      <c r="AW19" s="37"/>
      <c r="AX19" s="37"/>
      <c r="AY19" s="39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23" t="str">
        <f ca="1">IFERROR(IF(BS19="","",RANK(BR19,BR$3:BR$434)+COUNTIF(BR$3:BR19,BR19)-1),"/")</f>
        <v/>
      </c>
      <c r="BO19" s="22" t="str">
        <f t="shared" si="2"/>
        <v/>
      </c>
      <c r="BP19" s="22" t="str">
        <f t="shared" si="3"/>
        <v/>
      </c>
      <c r="BQ19" s="24" t="str">
        <f>IFERROR(IF(BO19="","",ROUND(IF(BP19=0,10,10+SIGN(BP19)*10*(1-((SQRT(5)-1)/2)^MIN(ABS(BP19)/(5*SQRT(BR$1)),3))/(1-((SQRT(5)-1)/2)^3)),2)),"请输入副数")</f>
        <v/>
      </c>
      <c r="BR19" s="25" t="str">
        <f ca="1">IF(BS19="","",IF(选手操作!CT19&lt;&gt;"","/",BV19))</f>
        <v/>
      </c>
      <c r="BS19" s="26" t="str">
        <f ca="1">IF(OR(COUNTA(BA$3:BM$434)=0,选手操作!$K19=""),"",选手操作!$K19)</f>
        <v/>
      </c>
      <c r="BT19" s="22" t="str">
        <f ca="1">IFERROR(IF(BS19="","",RANK(BV19,BV$3:BV$434)+COUNTIF(BV$3:BV19,BV19)-1),"/")</f>
        <v/>
      </c>
      <c r="BU19" s="27" t="str">
        <f ca="1">IF(BS19="","",VLOOKUP(BS19,选手操作!$K:$L,2,0))</f>
        <v/>
      </c>
      <c r="BV19" s="24" t="str">
        <f ca="1">IFERROR(IF(BS19="","",IF(选手操作!BT19&lt;&gt;"",AV19+BW19+BX19+选手操作!BS19,VLOOKUP(BU19,BO:BQ,3,0)+AV19+BW19+BX19+选手操作!BS19)),IF(COUNTIF(BO:BO,BU19)=0,"查找失败",IF(ISNUMBER(VLOOKUP(BU19,BO:BQ,3,0))=FALSE,"VP错误","未知错误")))</f>
        <v/>
      </c>
      <c r="BW19" s="37"/>
      <c r="BX19" s="37"/>
      <c r="BY19" s="39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23" t="str">
        <f ca="1">IFERROR(IF(CS19="","",RANK(CR19,CR$3:CR$434)+COUNTIF(CR$3:CR19,CR19)-1),"/")</f>
        <v/>
      </c>
      <c r="CO19" s="22" t="str">
        <f t="shared" si="4"/>
        <v/>
      </c>
      <c r="CP19" s="22" t="str">
        <f t="shared" si="5"/>
        <v/>
      </c>
      <c r="CQ19" s="24" t="str">
        <f>IFERROR(IF(CO19="","",ROUND(IF(CP19=0,10,10+SIGN(CP19)*10*(1-((SQRT(5)-1)/2)^MIN(ABS(CP19)/(5*SQRT(CR$1)),3))/(1-((SQRT(5)-1)/2)^3)),2)),"请输入副数")</f>
        <v/>
      </c>
      <c r="CR19" s="25" t="str">
        <f ca="1">IF(CS19="","",IF(选手操作!DT19&lt;&gt;"","/",CV19))</f>
        <v/>
      </c>
      <c r="CS19" s="26" t="str">
        <f ca="1">IF(OR(COUNTA(CA$3:CM$434)=0,选手操作!$K19=""),"",选手操作!$K19)</f>
        <v/>
      </c>
      <c r="CT19" s="22" t="str">
        <f ca="1">IFERROR(IF(CS19="","",RANK(CV19,CV$3:CV$434)+COUNTIF(CV$3:CV19,CV19)-1),"/")</f>
        <v/>
      </c>
      <c r="CU19" s="27" t="str">
        <f ca="1">IF(CS19="","",VLOOKUP(CS19,选手操作!$K:$L,2,0))</f>
        <v/>
      </c>
      <c r="CV19" s="24" t="str">
        <f ca="1">IFERROR(IF(CS19="","",IF(选手操作!CT19&lt;&gt;"",BV19+CW19+CX19+选手操作!CS19,VLOOKUP(CU19,CO:CQ,3,0)+BV19+CW19+CX19+选手操作!CS19)),IF(COUNTIF(CO:CO,CU19)=0,"查找失败",IF(ISNUMBER(VLOOKUP(CU19,CO:CQ,3,0))=FALSE,"VP错误","未知错误")))</f>
        <v/>
      </c>
      <c r="CW19" s="37"/>
      <c r="CX19" s="37"/>
      <c r="CY19" s="39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23" t="str">
        <f ca="1">IFERROR(IF(DS19="","",RANK(DR19,DR$3:DR$434)+COUNTIF(DR$3:DR19,DR19)-1),"/")</f>
        <v/>
      </c>
      <c r="DO19" s="22" t="str">
        <f t="shared" si="6"/>
        <v/>
      </c>
      <c r="DP19" s="22" t="str">
        <f t="shared" si="7"/>
        <v/>
      </c>
      <c r="DQ19" s="24" t="str">
        <f>IFERROR(IF(DO19="","",ROUND(IF(DP19=0,10,10+SIGN(DP19)*10*(1-((SQRT(5)-1)/2)^MIN(ABS(DP19)/(5*SQRT(DR$1)),3))/(1-((SQRT(5)-1)/2)^3)),2)),"请输入副数")</f>
        <v/>
      </c>
      <c r="DR19" s="25" t="str">
        <f ca="1">IF(DS19="","",IF(选手操作!ET19&lt;&gt;"","/",DV19))</f>
        <v/>
      </c>
      <c r="DS19" s="26" t="str">
        <f ca="1">IF(OR(COUNTA(DA$3:DM$434)=0,选手操作!$K19=""),"",选手操作!$K19)</f>
        <v/>
      </c>
      <c r="DT19" s="22" t="str">
        <f ca="1">IFERROR(IF(DS19="","",RANK(DV19,DV$3:DV$434)+COUNTIF(DV$3:DV19,DV19)-1),"/")</f>
        <v/>
      </c>
      <c r="DU19" s="27" t="str">
        <f ca="1">IF(DS19="","",VLOOKUP(DS19,选手操作!$K:$L,2,0))</f>
        <v/>
      </c>
      <c r="DV19" s="24" t="str">
        <f ca="1">IFERROR(IF(DS19="","",IF(选手操作!DT19&lt;&gt;"",CV19+DW19+DX19+选手操作!DS19,VLOOKUP(DU19,DO:DQ,3,0)+CV19+DW19+DX19+选手操作!DS19)),IF(COUNTIF(DO:DO,DU19)=0,"查找失败",IF(ISNUMBER(VLOOKUP(DU19,DO:DQ,3,0))=FALSE,"VP错误","未知错误")))</f>
        <v/>
      </c>
      <c r="DW19" s="37"/>
      <c r="DX19" s="37"/>
      <c r="DY19" s="39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23" t="str">
        <f ca="1">IFERROR(IF(ES19="","",RANK(ER19,ER$3:ER$434)+COUNTIF(ER$3:ER19,ER19)-1),"/")</f>
        <v/>
      </c>
      <c r="EO19" s="22" t="str">
        <f t="shared" si="8"/>
        <v/>
      </c>
      <c r="EP19" s="22" t="str">
        <f t="shared" si="9"/>
        <v/>
      </c>
      <c r="EQ19" s="24" t="str">
        <f>IFERROR(IF(EO19="","",ROUND(IF(EP19=0,10,10+SIGN(EP19)*10*(1-((SQRT(5)-1)/2)^MIN(ABS(EP19)/(5*SQRT(ER$1)),3))/(1-((SQRT(5)-1)/2)^3)),2)),"请输入副数")</f>
        <v/>
      </c>
      <c r="ER19" s="25" t="str">
        <f ca="1">IF(ES19="","",IF(选手操作!FT19&lt;&gt;"","/",EV19))</f>
        <v/>
      </c>
      <c r="ES19" s="26" t="str">
        <f ca="1">IF(OR(COUNTA(EA$3:EM$434)=0,选手操作!$K19=""),"",选手操作!$K19)</f>
        <v/>
      </c>
      <c r="ET19" s="22" t="str">
        <f ca="1">IFERROR(IF(ES19="","",RANK(EV19,EV$3:EV$434)+COUNTIF(EV$3:EV19,EV19)-1),"/")</f>
        <v/>
      </c>
      <c r="EU19" s="27" t="str">
        <f ca="1">IF(ES19="","",VLOOKUP(ES19,选手操作!$K:$L,2,0))</f>
        <v/>
      </c>
      <c r="EV19" s="24" t="str">
        <f ca="1">IFERROR(IF(ES19="","",IF(选手操作!ET19&lt;&gt;"",DV19+EW19+EX19+选手操作!ES19,VLOOKUP(EU19,EO:EQ,3,0)+DV19+EW19+EX19+选手操作!ES19)),IF(COUNTIF(EO:EO,EU19)=0,"查找失败",IF(ISNUMBER(VLOOKUP(EU19,EO:EQ,3,0))=FALSE,"VP错误","未知错误")))</f>
        <v/>
      </c>
      <c r="EW19" s="37"/>
      <c r="EX19" s="37"/>
      <c r="EY19" s="39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23" t="str">
        <f ca="1">IFERROR(IF(FS19="","",RANK(FR19,FR$3:FR$434)+COUNTIF(FR$3:FR19,FR19)-1),"/")</f>
        <v/>
      </c>
      <c r="FO19" s="22" t="str">
        <f t="shared" si="10"/>
        <v/>
      </c>
      <c r="FP19" s="22" t="str">
        <f t="shared" si="11"/>
        <v/>
      </c>
      <c r="FQ19" s="24" t="str">
        <f>IFERROR(IF(FO19="","",ROUND(IF(FP19=0,10,10+SIGN(FP19)*10*(1-((SQRT(5)-1)/2)^MIN(ABS(FP19)/(5*SQRT(FR$1)),3))/(1-((SQRT(5)-1)/2)^3)),2)),"请输入副数")</f>
        <v/>
      </c>
      <c r="FR19" s="25" t="str">
        <f ca="1">IF(FS19="","",IF(选手操作!GT19&lt;&gt;"","/",FV19))</f>
        <v/>
      </c>
      <c r="FS19" s="26" t="str">
        <f ca="1">IF(OR(COUNTA(FA$3:FM$434)=0,选手操作!$K19=""),"",选手操作!$K19)</f>
        <v/>
      </c>
      <c r="FT19" s="22" t="str">
        <f ca="1">IFERROR(IF(FS19="","",RANK(FV19,FV$3:FV$434)+COUNTIF(FV$3:FV19,FV19)-1),"/")</f>
        <v/>
      </c>
      <c r="FU19" s="27" t="str">
        <f ca="1">IF(FS19="","",VLOOKUP(FS19,选手操作!$K:$L,2,0))</f>
        <v/>
      </c>
      <c r="FV19" s="24" t="str">
        <f ca="1">IFERROR(IF(FS19="","",IF(选手操作!FT19&lt;&gt;"",EV19+FW19+FX19+选手操作!FS19,VLOOKUP(FU19,FO:FQ,3,0)+EV19+FW19+FX19+选手操作!FS19)),IF(COUNTIF(FO:FO,FU19)=0,"查找失败",IF(ISNUMBER(VLOOKUP(FU19,FO:FQ,3,0))=FALSE,"VP错误","未知错误")))</f>
        <v/>
      </c>
      <c r="FW19" s="37"/>
      <c r="FX19" s="37"/>
      <c r="FY19" s="39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23" t="str">
        <f ca="1">IFERROR(IF(GS19="","",RANK(GR19,GR$3:GR$434)+COUNTIF(GR$3:GR19,GR19)-1),"/")</f>
        <v/>
      </c>
      <c r="GO19" s="22" t="str">
        <f t="shared" si="12"/>
        <v/>
      </c>
      <c r="GP19" s="22" t="str">
        <f t="shared" si="13"/>
        <v/>
      </c>
      <c r="GQ19" s="24" t="str">
        <f>IFERROR(IF(GO19="","",ROUND(IF(GP19=0,10,10+SIGN(GP19)*10*(1-((SQRT(5)-1)/2)^MIN(ABS(GP19)/(5*SQRT(GR$1)),3))/(1-((SQRT(5)-1)/2)^3)),2)),"请输入副数")</f>
        <v/>
      </c>
      <c r="GR19" s="25" t="str">
        <f ca="1">IF(GS19="","",IF(选手操作!HT19&lt;&gt;"","/",GV19))</f>
        <v/>
      </c>
      <c r="GS19" s="26" t="str">
        <f ca="1">IF(OR(COUNTA(GA$3:GM$434)=0,选手操作!$K19=""),"",选手操作!$K19)</f>
        <v/>
      </c>
      <c r="GT19" s="22" t="str">
        <f ca="1">IFERROR(IF(GS19="","",RANK(GV19,GV$3:GV$434)+COUNTIF(GV$3:GV19,GV19)-1),"/")</f>
        <v/>
      </c>
      <c r="GU19" s="27" t="str">
        <f ca="1">IF(GS19="","",VLOOKUP(GS19,选手操作!$K:$L,2,0))</f>
        <v/>
      </c>
      <c r="GV19" s="24" t="str">
        <f ca="1">IFERROR(IF(GS19="","",IF(选手操作!GT19&lt;&gt;"",FV19+GW19+GX19+选手操作!GS19,VLOOKUP(GU19,GO:GQ,3,0)+FV19+GW19+GX19+选手操作!GS19)),IF(COUNTIF(GO:GO,GU19)=0,"查找失败",IF(ISNUMBER(VLOOKUP(GU19,GO:GQ,3,0))=FALSE,"VP错误","未知错误")))</f>
        <v/>
      </c>
      <c r="GW19" s="37"/>
      <c r="GX19" s="37"/>
      <c r="GY19" s="39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23" t="str">
        <f ca="1">IFERROR(IF(HS19="","",RANK(HR19,HR$3:HR$434)+COUNTIF(HR$3:HR19,HR19)-1),"/")</f>
        <v/>
      </c>
      <c r="HO19" s="22" t="str">
        <f t="shared" si="14"/>
        <v/>
      </c>
      <c r="HP19" s="22" t="str">
        <f t="shared" si="15"/>
        <v/>
      </c>
      <c r="HQ19" s="24" t="str">
        <f>IFERROR(IF(HO19="","",ROUND(IF(HP19=0,10,10+SIGN(HP19)*10*(1-((SQRT(5)-1)/2)^MIN(ABS(HP19)/(5*SQRT(HR$1)),3))/(1-((SQRT(5)-1)/2)^3)),2)),"请输入副数")</f>
        <v/>
      </c>
      <c r="HR19" s="25" t="str">
        <f ca="1">IF(HS19="","",IF(选手操作!IT19&lt;&gt;"","/",HV19))</f>
        <v/>
      </c>
      <c r="HS19" s="26" t="str">
        <f ca="1">IF(OR(COUNTA(HA$3:HM$434)=0,选手操作!$K19=""),"",选手操作!$K19)</f>
        <v/>
      </c>
      <c r="HT19" s="22" t="str">
        <f ca="1">IFERROR(IF(HS19="","",RANK(HV19,HV$3:HV$434)+COUNTIF(HV$3:HV19,HV19)-1),"/")</f>
        <v/>
      </c>
      <c r="HU19" s="27" t="str">
        <f ca="1">IF(HS19="","",VLOOKUP(HS19,选手操作!$K:$L,2,0))</f>
        <v/>
      </c>
      <c r="HV19" s="24" t="str">
        <f ca="1">IFERROR(IF(HS19="","",IF(选手操作!HT19&lt;&gt;"",GV19+HW19+HX19+选手操作!HS19,VLOOKUP(HU19,HO:HQ,3,0)+GV19+HW19+HX19+选手操作!HS19)),IF(COUNTIF(HO:HO,HU19)=0,"查找失败",IF(ISNUMBER(VLOOKUP(HU19,HO:HQ,3,0))=FALSE,"VP错误","未知错误")))</f>
        <v/>
      </c>
      <c r="HW19" s="37"/>
      <c r="HX19" s="37"/>
      <c r="HY19" s="39"/>
    </row>
    <row r="20" spans="1:233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23" t="str">
        <f ca="1">IFERROR(IF(S20="","",RANK(R20,R$3:R$434)+COUNTIF(R$3:R20,R20)-1),"/")</f>
        <v/>
      </c>
      <c r="O20" s="22" t="str">
        <f t="shared" si="16"/>
        <v/>
      </c>
      <c r="P20" s="22" t="str">
        <f t="shared" si="17"/>
        <v/>
      </c>
      <c r="Q20" s="24" t="str">
        <f t="shared" si="18"/>
        <v/>
      </c>
      <c r="R20" s="25" t="str">
        <f ca="1">IF(S20="","",IF(选手操作!AT20&lt;&gt;"","/",V20))</f>
        <v/>
      </c>
      <c r="S20" s="26" t="str">
        <f ca="1">IF(OR(COUNTA(A$3:M$434)=0,选手操作!$K20=""),"",选手操作!$K20)</f>
        <v/>
      </c>
      <c r="T20" s="22" t="str">
        <f ca="1">IFERROR(IF(S20="","",RANK(V20,V$3:V$434)+COUNTIF(V$3:V20,V20)-1),"/")</f>
        <v/>
      </c>
      <c r="U20" s="27" t="str">
        <f ca="1">IF(S20="","",VLOOKUP(S20,选手操作!$K:$L,2,0))</f>
        <v/>
      </c>
      <c r="V20" s="24" t="str">
        <f ca="1">IFERROR(IF(S20="","",IF(选手操作!T20&lt;&gt;"",选手操作!M20+选手操作!N20+W20+X20+选手操作!S20,VLOOKUP(U20,O:Q,3,0)+选手操作!M20+选手操作!N20+W20+X20+选手操作!S20)),IF(COUNTIF(O:O,U20)=0,"查找失败",IF(ISNUMBER(VLOOKUP(U20,O:Q,3,0))=FALSE,"VP错误","未知错误")))</f>
        <v/>
      </c>
      <c r="W20" s="37"/>
      <c r="X20" s="37"/>
      <c r="Y20" s="39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23" t="str">
        <f ca="1">IFERROR(IF(AS20="","",RANK(AR20,AR$3:AR$434)+COUNTIF(AR$3:AR20,AR20)-1),"/")</f>
        <v/>
      </c>
      <c r="AO20" s="22" t="str">
        <f t="shared" si="0"/>
        <v/>
      </c>
      <c r="AP20" s="22" t="str">
        <f t="shared" si="1"/>
        <v/>
      </c>
      <c r="AQ20" s="24" t="str">
        <f>IFERROR(IF(AO20="","",ROUND(IF(AP20=0,10,10+SIGN(AP20)*10*(1-((SQRT(5)-1)/2)^MIN(ABS(AP20)/(5*SQRT(AR$1)),3))/(1-((SQRT(5)-1)/2)^3)),2)),"请输入副数")</f>
        <v/>
      </c>
      <c r="AR20" s="25" t="str">
        <f ca="1">IF(AS20="","",IF(选手操作!BT20&lt;&gt;"","/",AV20))</f>
        <v/>
      </c>
      <c r="AS20" s="26" t="str">
        <f ca="1">IF(OR(COUNTA(AA$3:AM$434)=0,选手操作!$K20=""),"",选手操作!$K20)</f>
        <v/>
      </c>
      <c r="AT20" s="22" t="str">
        <f ca="1">IFERROR(IF(AS20="","",RANK(AV20,AV$3:AV$434)+COUNTIF(AV$3:AV20,AV20)-1),"/")</f>
        <v/>
      </c>
      <c r="AU20" s="27" t="str">
        <f ca="1">IF(AS20="","",VLOOKUP(AS20,选手操作!$K:$L,2,0))</f>
        <v/>
      </c>
      <c r="AV20" s="24" t="str">
        <f ca="1">IFERROR(IF(AS20="","",IF(选手操作!AT20&lt;&gt;"",V20+AW20+AX20+选手操作!AS20,VLOOKUP(AU20,AO:AQ,3,0)+V20+AW20+AX20+选手操作!AS20)),IF(COUNTIF(AO:AO,AU20)=0,"查找失败",IF(ISNUMBER(VLOOKUP(AU20,AO:AQ,3,0))=FALSE,"VP错误","未知错误")))</f>
        <v/>
      </c>
      <c r="AW20" s="37"/>
      <c r="AX20" s="37"/>
      <c r="AY20" s="39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23" t="str">
        <f ca="1">IFERROR(IF(BS20="","",RANK(BR20,BR$3:BR$434)+COUNTIF(BR$3:BR20,BR20)-1),"/")</f>
        <v/>
      </c>
      <c r="BO20" s="22" t="str">
        <f t="shared" si="2"/>
        <v/>
      </c>
      <c r="BP20" s="22" t="str">
        <f t="shared" si="3"/>
        <v/>
      </c>
      <c r="BQ20" s="24" t="str">
        <f>IFERROR(IF(BO20="","",ROUND(IF(BP20=0,10,10+SIGN(BP20)*10*(1-((SQRT(5)-1)/2)^MIN(ABS(BP20)/(5*SQRT(BR$1)),3))/(1-((SQRT(5)-1)/2)^3)),2)),"请输入副数")</f>
        <v/>
      </c>
      <c r="BR20" s="25" t="str">
        <f ca="1">IF(BS20="","",IF(选手操作!CT20&lt;&gt;"","/",BV20))</f>
        <v/>
      </c>
      <c r="BS20" s="26" t="str">
        <f ca="1">IF(OR(COUNTA(BA$3:BM$434)=0,选手操作!$K20=""),"",选手操作!$K20)</f>
        <v/>
      </c>
      <c r="BT20" s="22" t="str">
        <f ca="1">IFERROR(IF(BS20="","",RANK(BV20,BV$3:BV$434)+COUNTIF(BV$3:BV20,BV20)-1),"/")</f>
        <v/>
      </c>
      <c r="BU20" s="27" t="str">
        <f ca="1">IF(BS20="","",VLOOKUP(BS20,选手操作!$K:$L,2,0))</f>
        <v/>
      </c>
      <c r="BV20" s="24" t="str">
        <f ca="1">IFERROR(IF(BS20="","",IF(选手操作!BT20&lt;&gt;"",AV20+BW20+BX20+选手操作!BS20,VLOOKUP(BU20,BO:BQ,3,0)+AV20+BW20+BX20+选手操作!BS20)),IF(COUNTIF(BO:BO,BU20)=0,"查找失败",IF(ISNUMBER(VLOOKUP(BU20,BO:BQ,3,0))=FALSE,"VP错误","未知错误")))</f>
        <v/>
      </c>
      <c r="BW20" s="37"/>
      <c r="BX20" s="37"/>
      <c r="BY20" s="39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23" t="str">
        <f ca="1">IFERROR(IF(CS20="","",RANK(CR20,CR$3:CR$434)+COUNTIF(CR$3:CR20,CR20)-1),"/")</f>
        <v/>
      </c>
      <c r="CO20" s="22" t="str">
        <f t="shared" si="4"/>
        <v/>
      </c>
      <c r="CP20" s="22" t="str">
        <f t="shared" si="5"/>
        <v/>
      </c>
      <c r="CQ20" s="24" t="str">
        <f>IFERROR(IF(CO20="","",ROUND(IF(CP20=0,10,10+SIGN(CP20)*10*(1-((SQRT(5)-1)/2)^MIN(ABS(CP20)/(5*SQRT(CR$1)),3))/(1-((SQRT(5)-1)/2)^3)),2)),"请输入副数")</f>
        <v/>
      </c>
      <c r="CR20" s="25" t="str">
        <f ca="1">IF(CS20="","",IF(选手操作!DT20&lt;&gt;"","/",CV20))</f>
        <v/>
      </c>
      <c r="CS20" s="26" t="str">
        <f ca="1">IF(OR(COUNTA(CA$3:CM$434)=0,选手操作!$K20=""),"",选手操作!$K20)</f>
        <v/>
      </c>
      <c r="CT20" s="22" t="str">
        <f ca="1">IFERROR(IF(CS20="","",RANK(CV20,CV$3:CV$434)+COUNTIF(CV$3:CV20,CV20)-1),"/")</f>
        <v/>
      </c>
      <c r="CU20" s="27" t="str">
        <f ca="1">IF(CS20="","",VLOOKUP(CS20,选手操作!$K:$L,2,0))</f>
        <v/>
      </c>
      <c r="CV20" s="24" t="str">
        <f ca="1">IFERROR(IF(CS20="","",IF(选手操作!CT20&lt;&gt;"",BV20+CW20+CX20+选手操作!CS20,VLOOKUP(CU20,CO:CQ,3,0)+BV20+CW20+CX20+选手操作!CS20)),IF(COUNTIF(CO:CO,CU20)=0,"查找失败",IF(ISNUMBER(VLOOKUP(CU20,CO:CQ,3,0))=FALSE,"VP错误","未知错误")))</f>
        <v/>
      </c>
      <c r="CW20" s="37"/>
      <c r="CX20" s="37"/>
      <c r="CY20" s="39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23" t="str">
        <f ca="1">IFERROR(IF(DS20="","",RANK(DR20,DR$3:DR$434)+COUNTIF(DR$3:DR20,DR20)-1),"/")</f>
        <v/>
      </c>
      <c r="DO20" s="22" t="str">
        <f t="shared" si="6"/>
        <v/>
      </c>
      <c r="DP20" s="22" t="str">
        <f t="shared" si="7"/>
        <v/>
      </c>
      <c r="DQ20" s="24" t="str">
        <f>IFERROR(IF(DO20="","",ROUND(IF(DP20=0,10,10+SIGN(DP20)*10*(1-((SQRT(5)-1)/2)^MIN(ABS(DP20)/(5*SQRT(DR$1)),3))/(1-((SQRT(5)-1)/2)^3)),2)),"请输入副数")</f>
        <v/>
      </c>
      <c r="DR20" s="25" t="str">
        <f ca="1">IF(DS20="","",IF(选手操作!ET20&lt;&gt;"","/",DV20))</f>
        <v/>
      </c>
      <c r="DS20" s="26" t="str">
        <f ca="1">IF(OR(COUNTA(DA$3:DM$434)=0,选手操作!$K20=""),"",选手操作!$K20)</f>
        <v/>
      </c>
      <c r="DT20" s="22" t="str">
        <f ca="1">IFERROR(IF(DS20="","",RANK(DV20,DV$3:DV$434)+COUNTIF(DV$3:DV20,DV20)-1),"/")</f>
        <v/>
      </c>
      <c r="DU20" s="27" t="str">
        <f ca="1">IF(DS20="","",VLOOKUP(DS20,选手操作!$K:$L,2,0))</f>
        <v/>
      </c>
      <c r="DV20" s="24" t="str">
        <f ca="1">IFERROR(IF(DS20="","",IF(选手操作!DT20&lt;&gt;"",CV20+DW20+DX20+选手操作!DS20,VLOOKUP(DU20,DO:DQ,3,0)+CV20+DW20+DX20+选手操作!DS20)),IF(COUNTIF(DO:DO,DU20)=0,"查找失败",IF(ISNUMBER(VLOOKUP(DU20,DO:DQ,3,0))=FALSE,"VP错误","未知错误")))</f>
        <v/>
      </c>
      <c r="DW20" s="37"/>
      <c r="DX20" s="37"/>
      <c r="DY20" s="39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23" t="str">
        <f ca="1">IFERROR(IF(ES20="","",RANK(ER20,ER$3:ER$434)+COUNTIF(ER$3:ER20,ER20)-1),"/")</f>
        <v/>
      </c>
      <c r="EO20" s="22" t="str">
        <f t="shared" si="8"/>
        <v/>
      </c>
      <c r="EP20" s="22" t="str">
        <f t="shared" si="9"/>
        <v/>
      </c>
      <c r="EQ20" s="24" t="str">
        <f>IFERROR(IF(EO20="","",ROUND(IF(EP20=0,10,10+SIGN(EP20)*10*(1-((SQRT(5)-1)/2)^MIN(ABS(EP20)/(5*SQRT(ER$1)),3))/(1-((SQRT(5)-1)/2)^3)),2)),"请输入副数")</f>
        <v/>
      </c>
      <c r="ER20" s="25" t="str">
        <f ca="1">IF(ES20="","",IF(选手操作!FT20&lt;&gt;"","/",EV20))</f>
        <v/>
      </c>
      <c r="ES20" s="26" t="str">
        <f ca="1">IF(OR(COUNTA(EA$3:EM$434)=0,选手操作!$K20=""),"",选手操作!$K20)</f>
        <v/>
      </c>
      <c r="ET20" s="22" t="str">
        <f ca="1">IFERROR(IF(ES20="","",RANK(EV20,EV$3:EV$434)+COUNTIF(EV$3:EV20,EV20)-1),"/")</f>
        <v/>
      </c>
      <c r="EU20" s="27" t="str">
        <f ca="1">IF(ES20="","",VLOOKUP(ES20,选手操作!$K:$L,2,0))</f>
        <v/>
      </c>
      <c r="EV20" s="24" t="str">
        <f ca="1">IFERROR(IF(ES20="","",IF(选手操作!ET20&lt;&gt;"",DV20+EW20+EX20+选手操作!ES20,VLOOKUP(EU20,EO:EQ,3,0)+DV20+EW20+EX20+选手操作!ES20)),IF(COUNTIF(EO:EO,EU20)=0,"查找失败",IF(ISNUMBER(VLOOKUP(EU20,EO:EQ,3,0))=FALSE,"VP错误","未知错误")))</f>
        <v/>
      </c>
      <c r="EW20" s="37"/>
      <c r="EX20" s="37"/>
      <c r="EY20" s="39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23" t="str">
        <f ca="1">IFERROR(IF(FS20="","",RANK(FR20,FR$3:FR$434)+COUNTIF(FR$3:FR20,FR20)-1),"/")</f>
        <v/>
      </c>
      <c r="FO20" s="22" t="str">
        <f t="shared" si="10"/>
        <v/>
      </c>
      <c r="FP20" s="22" t="str">
        <f t="shared" si="11"/>
        <v/>
      </c>
      <c r="FQ20" s="24" t="str">
        <f>IFERROR(IF(FO20="","",ROUND(IF(FP20=0,10,10+SIGN(FP20)*10*(1-((SQRT(5)-1)/2)^MIN(ABS(FP20)/(5*SQRT(FR$1)),3))/(1-((SQRT(5)-1)/2)^3)),2)),"请输入副数")</f>
        <v/>
      </c>
      <c r="FR20" s="25" t="str">
        <f ca="1">IF(FS20="","",IF(选手操作!GT20&lt;&gt;"","/",FV20))</f>
        <v/>
      </c>
      <c r="FS20" s="26" t="str">
        <f ca="1">IF(OR(COUNTA(FA$3:FM$434)=0,选手操作!$K20=""),"",选手操作!$K20)</f>
        <v/>
      </c>
      <c r="FT20" s="22" t="str">
        <f ca="1">IFERROR(IF(FS20="","",RANK(FV20,FV$3:FV$434)+COUNTIF(FV$3:FV20,FV20)-1),"/")</f>
        <v/>
      </c>
      <c r="FU20" s="27" t="str">
        <f ca="1">IF(FS20="","",VLOOKUP(FS20,选手操作!$K:$L,2,0))</f>
        <v/>
      </c>
      <c r="FV20" s="24" t="str">
        <f ca="1">IFERROR(IF(FS20="","",IF(选手操作!FT20&lt;&gt;"",EV20+FW20+FX20+选手操作!FS20,VLOOKUP(FU20,FO:FQ,3,0)+EV20+FW20+FX20+选手操作!FS20)),IF(COUNTIF(FO:FO,FU20)=0,"查找失败",IF(ISNUMBER(VLOOKUP(FU20,FO:FQ,3,0))=FALSE,"VP错误","未知错误")))</f>
        <v/>
      </c>
      <c r="FW20" s="37"/>
      <c r="FX20" s="37"/>
      <c r="FY20" s="39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23" t="str">
        <f ca="1">IFERROR(IF(GS20="","",RANK(GR20,GR$3:GR$434)+COUNTIF(GR$3:GR20,GR20)-1),"/")</f>
        <v/>
      </c>
      <c r="GO20" s="22" t="str">
        <f t="shared" si="12"/>
        <v/>
      </c>
      <c r="GP20" s="22" t="str">
        <f t="shared" si="13"/>
        <v/>
      </c>
      <c r="GQ20" s="24" t="str">
        <f>IFERROR(IF(GO20="","",ROUND(IF(GP20=0,10,10+SIGN(GP20)*10*(1-((SQRT(5)-1)/2)^MIN(ABS(GP20)/(5*SQRT(GR$1)),3))/(1-((SQRT(5)-1)/2)^3)),2)),"请输入副数")</f>
        <v/>
      </c>
      <c r="GR20" s="25" t="str">
        <f ca="1">IF(GS20="","",IF(选手操作!HT20&lt;&gt;"","/",GV20))</f>
        <v/>
      </c>
      <c r="GS20" s="26" t="str">
        <f ca="1">IF(OR(COUNTA(GA$3:GM$434)=0,选手操作!$K20=""),"",选手操作!$K20)</f>
        <v/>
      </c>
      <c r="GT20" s="22" t="str">
        <f ca="1">IFERROR(IF(GS20="","",RANK(GV20,GV$3:GV$434)+COUNTIF(GV$3:GV20,GV20)-1),"/")</f>
        <v/>
      </c>
      <c r="GU20" s="27" t="str">
        <f ca="1">IF(GS20="","",VLOOKUP(GS20,选手操作!$K:$L,2,0))</f>
        <v/>
      </c>
      <c r="GV20" s="24" t="str">
        <f ca="1">IFERROR(IF(GS20="","",IF(选手操作!GT20&lt;&gt;"",FV20+GW20+GX20+选手操作!GS20,VLOOKUP(GU20,GO:GQ,3,0)+FV20+GW20+GX20+选手操作!GS20)),IF(COUNTIF(GO:GO,GU20)=0,"查找失败",IF(ISNUMBER(VLOOKUP(GU20,GO:GQ,3,0))=FALSE,"VP错误","未知错误")))</f>
        <v/>
      </c>
      <c r="GW20" s="37"/>
      <c r="GX20" s="37"/>
      <c r="GY20" s="39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23" t="str">
        <f ca="1">IFERROR(IF(HS20="","",RANK(HR20,HR$3:HR$434)+COUNTIF(HR$3:HR20,HR20)-1),"/")</f>
        <v/>
      </c>
      <c r="HO20" s="22" t="str">
        <f t="shared" si="14"/>
        <v/>
      </c>
      <c r="HP20" s="22" t="str">
        <f t="shared" si="15"/>
        <v/>
      </c>
      <c r="HQ20" s="24" t="str">
        <f>IFERROR(IF(HO20="","",ROUND(IF(HP20=0,10,10+SIGN(HP20)*10*(1-((SQRT(5)-1)/2)^MIN(ABS(HP20)/(5*SQRT(HR$1)),3))/(1-((SQRT(5)-1)/2)^3)),2)),"请输入副数")</f>
        <v/>
      </c>
      <c r="HR20" s="25" t="str">
        <f ca="1">IF(HS20="","",IF(选手操作!IT20&lt;&gt;"","/",HV20))</f>
        <v/>
      </c>
      <c r="HS20" s="26" t="str">
        <f ca="1">IF(OR(COUNTA(HA$3:HM$434)=0,选手操作!$K20=""),"",选手操作!$K20)</f>
        <v/>
      </c>
      <c r="HT20" s="22" t="str">
        <f ca="1">IFERROR(IF(HS20="","",RANK(HV20,HV$3:HV$434)+COUNTIF(HV$3:HV20,HV20)-1),"/")</f>
        <v/>
      </c>
      <c r="HU20" s="27" t="str">
        <f ca="1">IF(HS20="","",VLOOKUP(HS20,选手操作!$K:$L,2,0))</f>
        <v/>
      </c>
      <c r="HV20" s="24" t="str">
        <f ca="1">IFERROR(IF(HS20="","",IF(选手操作!HT20&lt;&gt;"",GV20+HW20+HX20+选手操作!HS20,VLOOKUP(HU20,HO:HQ,3,0)+GV20+HW20+HX20+选手操作!HS20)),IF(COUNTIF(HO:HO,HU20)=0,"查找失败",IF(ISNUMBER(VLOOKUP(HU20,HO:HQ,3,0))=FALSE,"VP错误","未知错误")))</f>
        <v/>
      </c>
      <c r="HW20" s="37"/>
      <c r="HX20" s="37"/>
      <c r="HY20" s="39"/>
    </row>
    <row r="21" spans="1:233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23" t="str">
        <f ca="1">IFERROR(IF(S21="","",RANK(R21,R$3:R$434)+COUNTIF(R$3:R21,R21)-1),"/")</f>
        <v/>
      </c>
      <c r="O21" s="22" t="str">
        <f t="shared" si="16"/>
        <v/>
      </c>
      <c r="P21" s="22" t="str">
        <f t="shared" si="17"/>
        <v/>
      </c>
      <c r="Q21" s="24" t="str">
        <f t="shared" si="18"/>
        <v/>
      </c>
      <c r="R21" s="25" t="str">
        <f ca="1">IF(S21="","",IF(选手操作!AT21&lt;&gt;"","/",V21))</f>
        <v/>
      </c>
      <c r="S21" s="26" t="str">
        <f ca="1">IF(OR(COUNTA(A$3:M$434)=0,选手操作!$K21=""),"",选手操作!$K21)</f>
        <v/>
      </c>
      <c r="T21" s="22" t="str">
        <f ca="1">IFERROR(IF(S21="","",RANK(V21,V$3:V$434)+COUNTIF(V$3:V21,V21)-1),"/")</f>
        <v/>
      </c>
      <c r="U21" s="27" t="str">
        <f ca="1">IF(S21="","",VLOOKUP(S21,选手操作!$K:$L,2,0))</f>
        <v/>
      </c>
      <c r="V21" s="24" t="str">
        <f ca="1">IFERROR(IF(S21="","",IF(选手操作!T21&lt;&gt;"",选手操作!M21+选手操作!N21+W21+X21+选手操作!S21,VLOOKUP(U21,O:Q,3,0)+选手操作!M21+选手操作!N21+W21+X21+选手操作!S21)),IF(COUNTIF(O:O,U21)=0,"查找失败",IF(ISNUMBER(VLOOKUP(U21,O:Q,3,0))=FALSE,"VP错误","未知错误")))</f>
        <v/>
      </c>
      <c r="W21" s="37"/>
      <c r="X21" s="37"/>
      <c r="Y21" s="39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23" t="str">
        <f ca="1">IFERROR(IF(AS21="","",RANK(AR21,AR$3:AR$434)+COUNTIF(AR$3:AR21,AR21)-1),"/")</f>
        <v/>
      </c>
      <c r="AO21" s="22" t="str">
        <f t="shared" si="0"/>
        <v/>
      </c>
      <c r="AP21" s="22" t="str">
        <f t="shared" si="1"/>
        <v/>
      </c>
      <c r="AQ21" s="24" t="str">
        <f>IFERROR(IF(AO21="","",ROUND(IF(AP21=0,10,10+SIGN(AP21)*10*(1-((SQRT(5)-1)/2)^MIN(ABS(AP21)/(5*SQRT(AR$1)),3))/(1-((SQRT(5)-1)/2)^3)),2)),"请输入副数")</f>
        <v/>
      </c>
      <c r="AR21" s="25" t="str">
        <f ca="1">IF(AS21="","",IF(选手操作!BT21&lt;&gt;"","/",AV21))</f>
        <v/>
      </c>
      <c r="AS21" s="26" t="str">
        <f ca="1">IF(OR(COUNTA(AA$3:AM$434)=0,选手操作!$K21=""),"",选手操作!$K21)</f>
        <v/>
      </c>
      <c r="AT21" s="22" t="str">
        <f ca="1">IFERROR(IF(AS21="","",RANK(AV21,AV$3:AV$434)+COUNTIF(AV$3:AV21,AV21)-1),"/")</f>
        <v/>
      </c>
      <c r="AU21" s="27" t="str">
        <f ca="1">IF(AS21="","",VLOOKUP(AS21,选手操作!$K:$L,2,0))</f>
        <v/>
      </c>
      <c r="AV21" s="24" t="str">
        <f ca="1">IFERROR(IF(AS21="","",IF(选手操作!AT21&lt;&gt;"",V21+AW21+AX21+选手操作!AS21,VLOOKUP(AU21,AO:AQ,3,0)+V21+AW21+AX21+选手操作!AS21)),IF(COUNTIF(AO:AO,AU21)=0,"查找失败",IF(ISNUMBER(VLOOKUP(AU21,AO:AQ,3,0))=FALSE,"VP错误","未知错误")))</f>
        <v/>
      </c>
      <c r="AW21" s="37"/>
      <c r="AX21" s="37"/>
      <c r="AY21" s="39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23" t="str">
        <f ca="1">IFERROR(IF(BS21="","",RANK(BR21,BR$3:BR$434)+COUNTIF(BR$3:BR21,BR21)-1),"/")</f>
        <v/>
      </c>
      <c r="BO21" s="22" t="str">
        <f t="shared" si="2"/>
        <v/>
      </c>
      <c r="BP21" s="22" t="str">
        <f t="shared" si="3"/>
        <v/>
      </c>
      <c r="BQ21" s="24" t="str">
        <f>IFERROR(IF(BO21="","",ROUND(IF(BP21=0,10,10+SIGN(BP21)*10*(1-((SQRT(5)-1)/2)^MIN(ABS(BP21)/(5*SQRT(BR$1)),3))/(1-((SQRT(5)-1)/2)^3)),2)),"请输入副数")</f>
        <v/>
      </c>
      <c r="BR21" s="25" t="str">
        <f ca="1">IF(BS21="","",IF(选手操作!CT21&lt;&gt;"","/",BV21))</f>
        <v/>
      </c>
      <c r="BS21" s="26" t="str">
        <f ca="1">IF(OR(COUNTA(BA$3:BM$434)=0,选手操作!$K21=""),"",选手操作!$K21)</f>
        <v/>
      </c>
      <c r="BT21" s="22" t="str">
        <f ca="1">IFERROR(IF(BS21="","",RANK(BV21,BV$3:BV$434)+COUNTIF(BV$3:BV21,BV21)-1),"/")</f>
        <v/>
      </c>
      <c r="BU21" s="27" t="str">
        <f ca="1">IF(BS21="","",VLOOKUP(BS21,选手操作!$K:$L,2,0))</f>
        <v/>
      </c>
      <c r="BV21" s="24" t="str">
        <f ca="1">IFERROR(IF(BS21="","",IF(选手操作!BT21&lt;&gt;"",AV21+BW21+BX21+选手操作!BS21,VLOOKUP(BU21,BO:BQ,3,0)+AV21+BW21+BX21+选手操作!BS21)),IF(COUNTIF(BO:BO,BU21)=0,"查找失败",IF(ISNUMBER(VLOOKUP(BU21,BO:BQ,3,0))=FALSE,"VP错误","未知错误")))</f>
        <v/>
      </c>
      <c r="BW21" s="37"/>
      <c r="BX21" s="37"/>
      <c r="BY21" s="39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23" t="str">
        <f ca="1">IFERROR(IF(CS21="","",RANK(CR21,CR$3:CR$434)+COUNTIF(CR$3:CR21,CR21)-1),"/")</f>
        <v/>
      </c>
      <c r="CO21" s="22" t="str">
        <f t="shared" si="4"/>
        <v/>
      </c>
      <c r="CP21" s="22" t="str">
        <f t="shared" si="5"/>
        <v/>
      </c>
      <c r="CQ21" s="24" t="str">
        <f>IFERROR(IF(CO21="","",ROUND(IF(CP21=0,10,10+SIGN(CP21)*10*(1-((SQRT(5)-1)/2)^MIN(ABS(CP21)/(5*SQRT(CR$1)),3))/(1-((SQRT(5)-1)/2)^3)),2)),"请输入副数")</f>
        <v/>
      </c>
      <c r="CR21" s="25" t="str">
        <f ca="1">IF(CS21="","",IF(选手操作!DT21&lt;&gt;"","/",CV21))</f>
        <v/>
      </c>
      <c r="CS21" s="26" t="str">
        <f ca="1">IF(OR(COUNTA(CA$3:CM$434)=0,选手操作!$K21=""),"",选手操作!$K21)</f>
        <v/>
      </c>
      <c r="CT21" s="22" t="str">
        <f ca="1">IFERROR(IF(CS21="","",RANK(CV21,CV$3:CV$434)+COUNTIF(CV$3:CV21,CV21)-1),"/")</f>
        <v/>
      </c>
      <c r="CU21" s="27" t="str">
        <f ca="1">IF(CS21="","",VLOOKUP(CS21,选手操作!$K:$L,2,0))</f>
        <v/>
      </c>
      <c r="CV21" s="24" t="str">
        <f ca="1">IFERROR(IF(CS21="","",IF(选手操作!CT21&lt;&gt;"",BV21+CW21+CX21+选手操作!CS21,VLOOKUP(CU21,CO:CQ,3,0)+BV21+CW21+CX21+选手操作!CS21)),IF(COUNTIF(CO:CO,CU21)=0,"查找失败",IF(ISNUMBER(VLOOKUP(CU21,CO:CQ,3,0))=FALSE,"VP错误","未知错误")))</f>
        <v/>
      </c>
      <c r="CW21" s="37"/>
      <c r="CX21" s="37"/>
      <c r="CY21" s="39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23" t="str">
        <f ca="1">IFERROR(IF(DS21="","",RANK(DR21,DR$3:DR$434)+COUNTIF(DR$3:DR21,DR21)-1),"/")</f>
        <v/>
      </c>
      <c r="DO21" s="22" t="str">
        <f t="shared" si="6"/>
        <v/>
      </c>
      <c r="DP21" s="22" t="str">
        <f t="shared" si="7"/>
        <v/>
      </c>
      <c r="DQ21" s="24" t="str">
        <f>IFERROR(IF(DO21="","",ROUND(IF(DP21=0,10,10+SIGN(DP21)*10*(1-((SQRT(5)-1)/2)^MIN(ABS(DP21)/(5*SQRT(DR$1)),3))/(1-((SQRT(5)-1)/2)^3)),2)),"请输入副数")</f>
        <v/>
      </c>
      <c r="DR21" s="25" t="str">
        <f ca="1">IF(DS21="","",IF(选手操作!ET21&lt;&gt;"","/",DV21))</f>
        <v/>
      </c>
      <c r="DS21" s="26" t="str">
        <f ca="1">IF(OR(COUNTA(DA$3:DM$434)=0,选手操作!$K21=""),"",选手操作!$K21)</f>
        <v/>
      </c>
      <c r="DT21" s="22" t="str">
        <f ca="1">IFERROR(IF(DS21="","",RANK(DV21,DV$3:DV$434)+COUNTIF(DV$3:DV21,DV21)-1),"/")</f>
        <v/>
      </c>
      <c r="DU21" s="27" t="str">
        <f ca="1">IF(DS21="","",VLOOKUP(DS21,选手操作!$K:$L,2,0))</f>
        <v/>
      </c>
      <c r="DV21" s="24" t="str">
        <f ca="1">IFERROR(IF(DS21="","",IF(选手操作!DT21&lt;&gt;"",CV21+DW21+DX21+选手操作!DS21,VLOOKUP(DU21,DO:DQ,3,0)+CV21+DW21+DX21+选手操作!DS21)),IF(COUNTIF(DO:DO,DU21)=0,"查找失败",IF(ISNUMBER(VLOOKUP(DU21,DO:DQ,3,0))=FALSE,"VP错误","未知错误")))</f>
        <v/>
      </c>
      <c r="DW21" s="37"/>
      <c r="DX21" s="37"/>
      <c r="DY21" s="39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23" t="str">
        <f ca="1">IFERROR(IF(ES21="","",RANK(ER21,ER$3:ER$434)+COUNTIF(ER$3:ER21,ER21)-1),"/")</f>
        <v/>
      </c>
      <c r="EO21" s="22" t="str">
        <f t="shared" si="8"/>
        <v/>
      </c>
      <c r="EP21" s="22" t="str">
        <f t="shared" si="9"/>
        <v/>
      </c>
      <c r="EQ21" s="24" t="str">
        <f>IFERROR(IF(EO21="","",ROUND(IF(EP21=0,10,10+SIGN(EP21)*10*(1-((SQRT(5)-1)/2)^MIN(ABS(EP21)/(5*SQRT(ER$1)),3))/(1-((SQRT(5)-1)/2)^3)),2)),"请输入副数")</f>
        <v/>
      </c>
      <c r="ER21" s="25" t="str">
        <f ca="1">IF(ES21="","",IF(选手操作!FT21&lt;&gt;"","/",EV21))</f>
        <v/>
      </c>
      <c r="ES21" s="26" t="str">
        <f ca="1">IF(OR(COUNTA(EA$3:EM$434)=0,选手操作!$K21=""),"",选手操作!$K21)</f>
        <v/>
      </c>
      <c r="ET21" s="22" t="str">
        <f ca="1">IFERROR(IF(ES21="","",RANK(EV21,EV$3:EV$434)+COUNTIF(EV$3:EV21,EV21)-1),"/")</f>
        <v/>
      </c>
      <c r="EU21" s="27" t="str">
        <f ca="1">IF(ES21="","",VLOOKUP(ES21,选手操作!$K:$L,2,0))</f>
        <v/>
      </c>
      <c r="EV21" s="24" t="str">
        <f ca="1">IFERROR(IF(ES21="","",IF(选手操作!ET21&lt;&gt;"",DV21+EW21+EX21+选手操作!ES21,VLOOKUP(EU21,EO:EQ,3,0)+DV21+EW21+EX21+选手操作!ES21)),IF(COUNTIF(EO:EO,EU21)=0,"查找失败",IF(ISNUMBER(VLOOKUP(EU21,EO:EQ,3,0))=FALSE,"VP错误","未知错误")))</f>
        <v/>
      </c>
      <c r="EW21" s="37"/>
      <c r="EX21" s="37"/>
      <c r="EY21" s="39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23" t="str">
        <f ca="1">IFERROR(IF(FS21="","",RANK(FR21,FR$3:FR$434)+COUNTIF(FR$3:FR21,FR21)-1),"/")</f>
        <v/>
      </c>
      <c r="FO21" s="22" t="str">
        <f t="shared" si="10"/>
        <v/>
      </c>
      <c r="FP21" s="22" t="str">
        <f t="shared" si="11"/>
        <v/>
      </c>
      <c r="FQ21" s="24" t="str">
        <f>IFERROR(IF(FO21="","",ROUND(IF(FP21=0,10,10+SIGN(FP21)*10*(1-((SQRT(5)-1)/2)^MIN(ABS(FP21)/(5*SQRT(FR$1)),3))/(1-((SQRT(5)-1)/2)^3)),2)),"请输入副数")</f>
        <v/>
      </c>
      <c r="FR21" s="25" t="str">
        <f ca="1">IF(FS21="","",IF(选手操作!GT21&lt;&gt;"","/",FV21))</f>
        <v/>
      </c>
      <c r="FS21" s="26" t="str">
        <f ca="1">IF(OR(COUNTA(FA$3:FM$434)=0,选手操作!$K21=""),"",选手操作!$K21)</f>
        <v/>
      </c>
      <c r="FT21" s="22" t="str">
        <f ca="1">IFERROR(IF(FS21="","",RANK(FV21,FV$3:FV$434)+COUNTIF(FV$3:FV21,FV21)-1),"/")</f>
        <v/>
      </c>
      <c r="FU21" s="27" t="str">
        <f ca="1">IF(FS21="","",VLOOKUP(FS21,选手操作!$K:$L,2,0))</f>
        <v/>
      </c>
      <c r="FV21" s="24" t="str">
        <f ca="1">IFERROR(IF(FS21="","",IF(选手操作!FT21&lt;&gt;"",EV21+FW21+FX21+选手操作!FS21,VLOOKUP(FU21,FO:FQ,3,0)+EV21+FW21+FX21+选手操作!FS21)),IF(COUNTIF(FO:FO,FU21)=0,"查找失败",IF(ISNUMBER(VLOOKUP(FU21,FO:FQ,3,0))=FALSE,"VP错误","未知错误")))</f>
        <v/>
      </c>
      <c r="FW21" s="37"/>
      <c r="FX21" s="37"/>
      <c r="FY21" s="39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23" t="str">
        <f ca="1">IFERROR(IF(GS21="","",RANK(GR21,GR$3:GR$434)+COUNTIF(GR$3:GR21,GR21)-1),"/")</f>
        <v/>
      </c>
      <c r="GO21" s="22" t="str">
        <f t="shared" si="12"/>
        <v/>
      </c>
      <c r="GP21" s="22" t="str">
        <f t="shared" si="13"/>
        <v/>
      </c>
      <c r="GQ21" s="24" t="str">
        <f>IFERROR(IF(GO21="","",ROUND(IF(GP21=0,10,10+SIGN(GP21)*10*(1-((SQRT(5)-1)/2)^MIN(ABS(GP21)/(5*SQRT(GR$1)),3))/(1-((SQRT(5)-1)/2)^3)),2)),"请输入副数")</f>
        <v/>
      </c>
      <c r="GR21" s="25" t="str">
        <f ca="1">IF(GS21="","",IF(选手操作!HT21&lt;&gt;"","/",GV21))</f>
        <v/>
      </c>
      <c r="GS21" s="26" t="str">
        <f ca="1">IF(OR(COUNTA(GA$3:GM$434)=0,选手操作!$K21=""),"",选手操作!$K21)</f>
        <v/>
      </c>
      <c r="GT21" s="22" t="str">
        <f ca="1">IFERROR(IF(GS21="","",RANK(GV21,GV$3:GV$434)+COUNTIF(GV$3:GV21,GV21)-1),"/")</f>
        <v/>
      </c>
      <c r="GU21" s="27" t="str">
        <f ca="1">IF(GS21="","",VLOOKUP(GS21,选手操作!$K:$L,2,0))</f>
        <v/>
      </c>
      <c r="GV21" s="24" t="str">
        <f ca="1">IFERROR(IF(GS21="","",IF(选手操作!GT21&lt;&gt;"",FV21+GW21+GX21+选手操作!GS21,VLOOKUP(GU21,GO:GQ,3,0)+FV21+GW21+GX21+选手操作!GS21)),IF(COUNTIF(GO:GO,GU21)=0,"查找失败",IF(ISNUMBER(VLOOKUP(GU21,GO:GQ,3,0))=FALSE,"VP错误","未知错误")))</f>
        <v/>
      </c>
      <c r="GW21" s="37"/>
      <c r="GX21" s="37"/>
      <c r="GY21" s="39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23" t="str">
        <f ca="1">IFERROR(IF(HS21="","",RANK(HR21,HR$3:HR$434)+COUNTIF(HR$3:HR21,HR21)-1),"/")</f>
        <v/>
      </c>
      <c r="HO21" s="22" t="str">
        <f t="shared" si="14"/>
        <v/>
      </c>
      <c r="HP21" s="22" t="str">
        <f t="shared" si="15"/>
        <v/>
      </c>
      <c r="HQ21" s="24" t="str">
        <f>IFERROR(IF(HO21="","",ROUND(IF(HP21=0,10,10+SIGN(HP21)*10*(1-((SQRT(5)-1)/2)^MIN(ABS(HP21)/(5*SQRT(HR$1)),3))/(1-((SQRT(5)-1)/2)^3)),2)),"请输入副数")</f>
        <v/>
      </c>
      <c r="HR21" s="25" t="str">
        <f ca="1">IF(HS21="","",IF(选手操作!IT21&lt;&gt;"","/",HV21))</f>
        <v/>
      </c>
      <c r="HS21" s="26" t="str">
        <f ca="1">IF(OR(COUNTA(HA$3:HM$434)=0,选手操作!$K21=""),"",选手操作!$K21)</f>
        <v/>
      </c>
      <c r="HT21" s="22" t="str">
        <f ca="1">IFERROR(IF(HS21="","",RANK(HV21,HV$3:HV$434)+COUNTIF(HV$3:HV21,HV21)-1),"/")</f>
        <v/>
      </c>
      <c r="HU21" s="27" t="str">
        <f ca="1">IF(HS21="","",VLOOKUP(HS21,选手操作!$K:$L,2,0))</f>
        <v/>
      </c>
      <c r="HV21" s="24" t="str">
        <f ca="1">IFERROR(IF(HS21="","",IF(选手操作!HT21&lt;&gt;"",GV21+HW21+HX21+选手操作!HS21,VLOOKUP(HU21,HO:HQ,3,0)+GV21+HW21+HX21+选手操作!HS21)),IF(COUNTIF(HO:HO,HU21)=0,"查找失败",IF(ISNUMBER(VLOOKUP(HU21,HO:HQ,3,0))=FALSE,"VP错误","未知错误")))</f>
        <v/>
      </c>
      <c r="HW21" s="37"/>
      <c r="HX21" s="37"/>
      <c r="HY21" s="39"/>
    </row>
    <row r="22" spans="1:233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23" t="str">
        <f ca="1">IFERROR(IF(S22="","",RANK(R22,R$3:R$434)+COUNTIF(R$3:R22,R22)-1),"/")</f>
        <v/>
      </c>
      <c r="O22" s="22" t="str">
        <f t="shared" si="16"/>
        <v/>
      </c>
      <c r="P22" s="22" t="str">
        <f t="shared" si="17"/>
        <v/>
      </c>
      <c r="Q22" s="24" t="str">
        <f t="shared" si="18"/>
        <v/>
      </c>
      <c r="R22" s="25" t="str">
        <f ca="1">IF(S22="","",IF(选手操作!AT22&lt;&gt;"","/",V22))</f>
        <v/>
      </c>
      <c r="S22" s="26" t="str">
        <f ca="1">IF(OR(COUNTA(A$3:M$434)=0,选手操作!$K22=""),"",选手操作!$K22)</f>
        <v/>
      </c>
      <c r="T22" s="22" t="str">
        <f ca="1">IFERROR(IF(S22="","",RANK(V22,V$3:V$434)+COUNTIF(V$3:V22,V22)-1),"/")</f>
        <v/>
      </c>
      <c r="U22" s="27" t="str">
        <f ca="1">IF(S22="","",VLOOKUP(S22,选手操作!$K:$L,2,0))</f>
        <v/>
      </c>
      <c r="V22" s="24" t="str">
        <f ca="1">IFERROR(IF(S22="","",IF(选手操作!T22&lt;&gt;"",选手操作!M22+选手操作!N22+W22+X22+选手操作!S22,VLOOKUP(U22,O:Q,3,0)+选手操作!M22+选手操作!N22+W22+X22+选手操作!S22)),IF(COUNTIF(O:O,U22)=0,"查找失败",IF(ISNUMBER(VLOOKUP(U22,O:Q,3,0))=FALSE,"VP错误","未知错误")))</f>
        <v/>
      </c>
      <c r="W22" s="37"/>
      <c r="X22" s="37"/>
      <c r="Y22" s="39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23" t="str">
        <f ca="1">IFERROR(IF(AS22="","",RANK(AR22,AR$3:AR$434)+COUNTIF(AR$3:AR22,AR22)-1),"/")</f>
        <v/>
      </c>
      <c r="AO22" s="22" t="str">
        <f t="shared" si="0"/>
        <v/>
      </c>
      <c r="AP22" s="22" t="str">
        <f t="shared" si="1"/>
        <v/>
      </c>
      <c r="AQ22" s="24" t="str">
        <f>IFERROR(IF(AO22="","",ROUND(IF(AP22=0,10,10+SIGN(AP22)*10*(1-((SQRT(5)-1)/2)^MIN(ABS(AP22)/(5*SQRT(AR$1)),3))/(1-((SQRT(5)-1)/2)^3)),2)),"请输入副数")</f>
        <v/>
      </c>
      <c r="AR22" s="25" t="str">
        <f ca="1">IF(AS22="","",IF(选手操作!BT22&lt;&gt;"","/",AV22))</f>
        <v/>
      </c>
      <c r="AS22" s="26" t="str">
        <f ca="1">IF(OR(COUNTA(AA$3:AM$434)=0,选手操作!$K22=""),"",选手操作!$K22)</f>
        <v/>
      </c>
      <c r="AT22" s="22" t="str">
        <f ca="1">IFERROR(IF(AS22="","",RANK(AV22,AV$3:AV$434)+COUNTIF(AV$3:AV22,AV22)-1),"/")</f>
        <v/>
      </c>
      <c r="AU22" s="27" t="str">
        <f ca="1">IF(AS22="","",VLOOKUP(AS22,选手操作!$K:$L,2,0))</f>
        <v/>
      </c>
      <c r="AV22" s="24" t="str">
        <f ca="1">IFERROR(IF(AS22="","",IF(选手操作!AT22&lt;&gt;"",V22+AW22+AX22+选手操作!AS22,VLOOKUP(AU22,AO:AQ,3,0)+V22+AW22+AX22+选手操作!AS22)),IF(COUNTIF(AO:AO,AU22)=0,"查找失败",IF(ISNUMBER(VLOOKUP(AU22,AO:AQ,3,0))=FALSE,"VP错误","未知错误")))</f>
        <v/>
      </c>
      <c r="AW22" s="37"/>
      <c r="AX22" s="37"/>
      <c r="AY22" s="39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23" t="str">
        <f ca="1">IFERROR(IF(BS22="","",RANK(BR22,BR$3:BR$434)+COUNTIF(BR$3:BR22,BR22)-1),"/")</f>
        <v/>
      </c>
      <c r="BO22" s="22" t="str">
        <f t="shared" si="2"/>
        <v/>
      </c>
      <c r="BP22" s="22" t="str">
        <f t="shared" si="3"/>
        <v/>
      </c>
      <c r="BQ22" s="24" t="str">
        <f>IFERROR(IF(BO22="","",ROUND(IF(BP22=0,10,10+SIGN(BP22)*10*(1-((SQRT(5)-1)/2)^MIN(ABS(BP22)/(5*SQRT(BR$1)),3))/(1-((SQRT(5)-1)/2)^3)),2)),"请输入副数")</f>
        <v/>
      </c>
      <c r="BR22" s="25" t="str">
        <f ca="1">IF(BS22="","",IF(选手操作!CT22&lt;&gt;"","/",BV22))</f>
        <v/>
      </c>
      <c r="BS22" s="26" t="str">
        <f ca="1">IF(OR(COUNTA(BA$3:BM$434)=0,选手操作!$K22=""),"",选手操作!$K22)</f>
        <v/>
      </c>
      <c r="BT22" s="22" t="str">
        <f ca="1">IFERROR(IF(BS22="","",RANK(BV22,BV$3:BV$434)+COUNTIF(BV$3:BV22,BV22)-1),"/")</f>
        <v/>
      </c>
      <c r="BU22" s="27" t="str">
        <f ca="1">IF(BS22="","",VLOOKUP(BS22,选手操作!$K:$L,2,0))</f>
        <v/>
      </c>
      <c r="BV22" s="24" t="str">
        <f ca="1">IFERROR(IF(BS22="","",IF(选手操作!BT22&lt;&gt;"",AV22+BW22+BX22+选手操作!BS22,VLOOKUP(BU22,BO:BQ,3,0)+AV22+BW22+BX22+选手操作!BS22)),IF(COUNTIF(BO:BO,BU22)=0,"查找失败",IF(ISNUMBER(VLOOKUP(BU22,BO:BQ,3,0))=FALSE,"VP错误","未知错误")))</f>
        <v/>
      </c>
      <c r="BW22" s="37"/>
      <c r="BX22" s="37"/>
      <c r="BY22" s="39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23" t="str">
        <f ca="1">IFERROR(IF(CS22="","",RANK(CR22,CR$3:CR$434)+COUNTIF(CR$3:CR22,CR22)-1),"/")</f>
        <v/>
      </c>
      <c r="CO22" s="22" t="str">
        <f t="shared" si="4"/>
        <v/>
      </c>
      <c r="CP22" s="22" t="str">
        <f t="shared" si="5"/>
        <v/>
      </c>
      <c r="CQ22" s="24" t="str">
        <f>IFERROR(IF(CO22="","",ROUND(IF(CP22=0,10,10+SIGN(CP22)*10*(1-((SQRT(5)-1)/2)^MIN(ABS(CP22)/(5*SQRT(CR$1)),3))/(1-((SQRT(5)-1)/2)^3)),2)),"请输入副数")</f>
        <v/>
      </c>
      <c r="CR22" s="25" t="str">
        <f ca="1">IF(CS22="","",IF(选手操作!DT22&lt;&gt;"","/",CV22))</f>
        <v/>
      </c>
      <c r="CS22" s="26" t="str">
        <f ca="1">IF(OR(COUNTA(CA$3:CM$434)=0,选手操作!$K22=""),"",选手操作!$K22)</f>
        <v/>
      </c>
      <c r="CT22" s="22" t="str">
        <f ca="1">IFERROR(IF(CS22="","",RANK(CV22,CV$3:CV$434)+COUNTIF(CV$3:CV22,CV22)-1),"/")</f>
        <v/>
      </c>
      <c r="CU22" s="27" t="str">
        <f ca="1">IF(CS22="","",VLOOKUP(CS22,选手操作!$K:$L,2,0))</f>
        <v/>
      </c>
      <c r="CV22" s="24" t="str">
        <f ca="1">IFERROR(IF(CS22="","",IF(选手操作!CT22&lt;&gt;"",BV22+CW22+CX22+选手操作!CS22,VLOOKUP(CU22,CO:CQ,3,0)+BV22+CW22+CX22+选手操作!CS22)),IF(COUNTIF(CO:CO,CU22)=0,"查找失败",IF(ISNUMBER(VLOOKUP(CU22,CO:CQ,3,0))=FALSE,"VP错误","未知错误")))</f>
        <v/>
      </c>
      <c r="CW22" s="37"/>
      <c r="CX22" s="37"/>
      <c r="CY22" s="39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23" t="str">
        <f ca="1">IFERROR(IF(DS22="","",RANK(DR22,DR$3:DR$434)+COUNTIF(DR$3:DR22,DR22)-1),"/")</f>
        <v/>
      </c>
      <c r="DO22" s="22" t="str">
        <f t="shared" si="6"/>
        <v/>
      </c>
      <c r="DP22" s="22" t="str">
        <f t="shared" si="7"/>
        <v/>
      </c>
      <c r="DQ22" s="24" t="str">
        <f>IFERROR(IF(DO22="","",ROUND(IF(DP22=0,10,10+SIGN(DP22)*10*(1-((SQRT(5)-1)/2)^MIN(ABS(DP22)/(5*SQRT(DR$1)),3))/(1-((SQRT(5)-1)/2)^3)),2)),"请输入副数")</f>
        <v/>
      </c>
      <c r="DR22" s="25" t="str">
        <f ca="1">IF(DS22="","",IF(选手操作!ET22&lt;&gt;"","/",DV22))</f>
        <v/>
      </c>
      <c r="DS22" s="26" t="str">
        <f ca="1">IF(OR(COUNTA(DA$3:DM$434)=0,选手操作!$K22=""),"",选手操作!$K22)</f>
        <v/>
      </c>
      <c r="DT22" s="22" t="str">
        <f ca="1">IFERROR(IF(DS22="","",RANK(DV22,DV$3:DV$434)+COUNTIF(DV$3:DV22,DV22)-1),"/")</f>
        <v/>
      </c>
      <c r="DU22" s="27" t="str">
        <f ca="1">IF(DS22="","",VLOOKUP(DS22,选手操作!$K:$L,2,0))</f>
        <v/>
      </c>
      <c r="DV22" s="24" t="str">
        <f ca="1">IFERROR(IF(DS22="","",IF(选手操作!DT22&lt;&gt;"",CV22+DW22+DX22+选手操作!DS22,VLOOKUP(DU22,DO:DQ,3,0)+CV22+DW22+DX22+选手操作!DS22)),IF(COUNTIF(DO:DO,DU22)=0,"查找失败",IF(ISNUMBER(VLOOKUP(DU22,DO:DQ,3,0))=FALSE,"VP错误","未知错误")))</f>
        <v/>
      </c>
      <c r="DW22" s="37"/>
      <c r="DX22" s="37"/>
      <c r="DY22" s="39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23" t="str">
        <f ca="1">IFERROR(IF(ES22="","",RANK(ER22,ER$3:ER$434)+COUNTIF(ER$3:ER22,ER22)-1),"/")</f>
        <v/>
      </c>
      <c r="EO22" s="22" t="str">
        <f t="shared" si="8"/>
        <v/>
      </c>
      <c r="EP22" s="22" t="str">
        <f t="shared" si="9"/>
        <v/>
      </c>
      <c r="EQ22" s="24" t="str">
        <f>IFERROR(IF(EO22="","",ROUND(IF(EP22=0,10,10+SIGN(EP22)*10*(1-((SQRT(5)-1)/2)^MIN(ABS(EP22)/(5*SQRT(ER$1)),3))/(1-((SQRT(5)-1)/2)^3)),2)),"请输入副数")</f>
        <v/>
      </c>
      <c r="ER22" s="25" t="str">
        <f ca="1">IF(ES22="","",IF(选手操作!FT22&lt;&gt;"","/",EV22))</f>
        <v/>
      </c>
      <c r="ES22" s="26" t="str">
        <f ca="1">IF(OR(COUNTA(EA$3:EM$434)=0,选手操作!$K22=""),"",选手操作!$K22)</f>
        <v/>
      </c>
      <c r="ET22" s="22" t="str">
        <f ca="1">IFERROR(IF(ES22="","",RANK(EV22,EV$3:EV$434)+COUNTIF(EV$3:EV22,EV22)-1),"/")</f>
        <v/>
      </c>
      <c r="EU22" s="27" t="str">
        <f ca="1">IF(ES22="","",VLOOKUP(ES22,选手操作!$K:$L,2,0))</f>
        <v/>
      </c>
      <c r="EV22" s="24" t="str">
        <f ca="1">IFERROR(IF(ES22="","",IF(选手操作!ET22&lt;&gt;"",DV22+EW22+EX22+选手操作!ES22,VLOOKUP(EU22,EO:EQ,3,0)+DV22+EW22+EX22+选手操作!ES22)),IF(COUNTIF(EO:EO,EU22)=0,"查找失败",IF(ISNUMBER(VLOOKUP(EU22,EO:EQ,3,0))=FALSE,"VP错误","未知错误")))</f>
        <v/>
      </c>
      <c r="EW22" s="37"/>
      <c r="EX22" s="37"/>
      <c r="EY22" s="39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23" t="str">
        <f ca="1">IFERROR(IF(FS22="","",RANK(FR22,FR$3:FR$434)+COUNTIF(FR$3:FR22,FR22)-1),"/")</f>
        <v/>
      </c>
      <c r="FO22" s="22" t="str">
        <f t="shared" si="10"/>
        <v/>
      </c>
      <c r="FP22" s="22" t="str">
        <f t="shared" si="11"/>
        <v/>
      </c>
      <c r="FQ22" s="24" t="str">
        <f>IFERROR(IF(FO22="","",ROUND(IF(FP22=0,10,10+SIGN(FP22)*10*(1-((SQRT(5)-1)/2)^MIN(ABS(FP22)/(5*SQRT(FR$1)),3))/(1-((SQRT(5)-1)/2)^3)),2)),"请输入副数")</f>
        <v/>
      </c>
      <c r="FR22" s="25" t="str">
        <f ca="1">IF(FS22="","",IF(选手操作!GT22&lt;&gt;"","/",FV22))</f>
        <v/>
      </c>
      <c r="FS22" s="26" t="str">
        <f ca="1">IF(OR(COUNTA(FA$3:FM$434)=0,选手操作!$K22=""),"",选手操作!$K22)</f>
        <v/>
      </c>
      <c r="FT22" s="22" t="str">
        <f ca="1">IFERROR(IF(FS22="","",RANK(FV22,FV$3:FV$434)+COUNTIF(FV$3:FV22,FV22)-1),"/")</f>
        <v/>
      </c>
      <c r="FU22" s="27" t="str">
        <f ca="1">IF(FS22="","",VLOOKUP(FS22,选手操作!$K:$L,2,0))</f>
        <v/>
      </c>
      <c r="FV22" s="24" t="str">
        <f ca="1">IFERROR(IF(FS22="","",IF(选手操作!FT22&lt;&gt;"",EV22+FW22+FX22+选手操作!FS22,VLOOKUP(FU22,FO:FQ,3,0)+EV22+FW22+FX22+选手操作!FS22)),IF(COUNTIF(FO:FO,FU22)=0,"查找失败",IF(ISNUMBER(VLOOKUP(FU22,FO:FQ,3,0))=FALSE,"VP错误","未知错误")))</f>
        <v/>
      </c>
      <c r="FW22" s="37"/>
      <c r="FX22" s="37"/>
      <c r="FY22" s="39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23" t="str">
        <f ca="1">IFERROR(IF(GS22="","",RANK(GR22,GR$3:GR$434)+COUNTIF(GR$3:GR22,GR22)-1),"/")</f>
        <v/>
      </c>
      <c r="GO22" s="22" t="str">
        <f t="shared" si="12"/>
        <v/>
      </c>
      <c r="GP22" s="22" t="str">
        <f t="shared" si="13"/>
        <v/>
      </c>
      <c r="GQ22" s="24" t="str">
        <f>IFERROR(IF(GO22="","",ROUND(IF(GP22=0,10,10+SIGN(GP22)*10*(1-((SQRT(5)-1)/2)^MIN(ABS(GP22)/(5*SQRT(GR$1)),3))/(1-((SQRT(5)-1)/2)^3)),2)),"请输入副数")</f>
        <v/>
      </c>
      <c r="GR22" s="25" t="str">
        <f ca="1">IF(GS22="","",IF(选手操作!HT22&lt;&gt;"","/",GV22))</f>
        <v/>
      </c>
      <c r="GS22" s="26" t="str">
        <f ca="1">IF(OR(COUNTA(GA$3:GM$434)=0,选手操作!$K22=""),"",选手操作!$K22)</f>
        <v/>
      </c>
      <c r="GT22" s="22" t="str">
        <f ca="1">IFERROR(IF(GS22="","",RANK(GV22,GV$3:GV$434)+COUNTIF(GV$3:GV22,GV22)-1),"/")</f>
        <v/>
      </c>
      <c r="GU22" s="27" t="str">
        <f ca="1">IF(GS22="","",VLOOKUP(GS22,选手操作!$K:$L,2,0))</f>
        <v/>
      </c>
      <c r="GV22" s="24" t="str">
        <f ca="1">IFERROR(IF(GS22="","",IF(选手操作!GT22&lt;&gt;"",FV22+GW22+GX22+选手操作!GS22,VLOOKUP(GU22,GO:GQ,3,0)+FV22+GW22+GX22+选手操作!GS22)),IF(COUNTIF(GO:GO,GU22)=0,"查找失败",IF(ISNUMBER(VLOOKUP(GU22,GO:GQ,3,0))=FALSE,"VP错误","未知错误")))</f>
        <v/>
      </c>
      <c r="GW22" s="37"/>
      <c r="GX22" s="37"/>
      <c r="GY22" s="39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23" t="str">
        <f ca="1">IFERROR(IF(HS22="","",RANK(HR22,HR$3:HR$434)+COUNTIF(HR$3:HR22,HR22)-1),"/")</f>
        <v/>
      </c>
      <c r="HO22" s="22" t="str">
        <f t="shared" si="14"/>
        <v/>
      </c>
      <c r="HP22" s="22" t="str">
        <f t="shared" si="15"/>
        <v/>
      </c>
      <c r="HQ22" s="24" t="str">
        <f>IFERROR(IF(HO22="","",ROUND(IF(HP22=0,10,10+SIGN(HP22)*10*(1-((SQRT(5)-1)/2)^MIN(ABS(HP22)/(5*SQRT(HR$1)),3))/(1-((SQRT(5)-1)/2)^3)),2)),"请输入副数")</f>
        <v/>
      </c>
      <c r="HR22" s="25" t="str">
        <f ca="1">IF(HS22="","",IF(选手操作!IT22&lt;&gt;"","/",HV22))</f>
        <v/>
      </c>
      <c r="HS22" s="26" t="str">
        <f ca="1">IF(OR(COUNTA(HA$3:HM$434)=0,选手操作!$K22=""),"",选手操作!$K22)</f>
        <v/>
      </c>
      <c r="HT22" s="22" t="str">
        <f ca="1">IFERROR(IF(HS22="","",RANK(HV22,HV$3:HV$434)+COUNTIF(HV$3:HV22,HV22)-1),"/")</f>
        <v/>
      </c>
      <c r="HU22" s="27" t="str">
        <f ca="1">IF(HS22="","",VLOOKUP(HS22,选手操作!$K:$L,2,0))</f>
        <v/>
      </c>
      <c r="HV22" s="24" t="str">
        <f ca="1">IFERROR(IF(HS22="","",IF(选手操作!HT22&lt;&gt;"",GV22+HW22+HX22+选手操作!HS22,VLOOKUP(HU22,HO:HQ,3,0)+GV22+HW22+HX22+选手操作!HS22)),IF(COUNTIF(HO:HO,HU22)=0,"查找失败",IF(ISNUMBER(VLOOKUP(HU22,HO:HQ,3,0))=FALSE,"VP错误","未知错误")))</f>
        <v/>
      </c>
      <c r="HW22" s="37"/>
      <c r="HX22" s="37"/>
      <c r="HY22" s="39"/>
    </row>
    <row r="23" spans="1:23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23" t="str">
        <f ca="1">IFERROR(IF(S23="","",RANK(R23,R$3:R$434)+COUNTIF(R$3:R23,R23)-1),"/")</f>
        <v/>
      </c>
      <c r="O23" s="22" t="str">
        <f t="shared" si="16"/>
        <v/>
      </c>
      <c r="P23" s="22" t="str">
        <f t="shared" si="17"/>
        <v/>
      </c>
      <c r="Q23" s="24" t="str">
        <f t="shared" si="18"/>
        <v/>
      </c>
      <c r="R23" s="25" t="str">
        <f ca="1">IF(S23="","",IF(选手操作!AT23&lt;&gt;"","/",V23))</f>
        <v/>
      </c>
      <c r="S23" s="26" t="str">
        <f ca="1">IF(OR(COUNTA(A$3:M$434)=0,选手操作!$K23=""),"",选手操作!$K23)</f>
        <v/>
      </c>
      <c r="T23" s="22" t="str">
        <f ca="1">IFERROR(IF(S23="","",RANK(V23,V$3:V$434)+COUNTIF(V$3:V23,V23)-1),"/")</f>
        <v/>
      </c>
      <c r="U23" s="27" t="str">
        <f ca="1">IF(S23="","",VLOOKUP(S23,选手操作!$K:$L,2,0))</f>
        <v/>
      </c>
      <c r="V23" s="24" t="str">
        <f ca="1">IFERROR(IF(S23="","",IF(选手操作!T23&lt;&gt;"",选手操作!M23+选手操作!N23+W23+X23+选手操作!S23,VLOOKUP(U23,O:Q,3,0)+选手操作!M23+选手操作!N23+W23+X23+选手操作!S23)),IF(COUNTIF(O:O,U23)=0,"查找失败",IF(ISNUMBER(VLOOKUP(U23,O:Q,3,0))=FALSE,"VP错误","未知错误")))</f>
        <v/>
      </c>
      <c r="W23" s="37"/>
      <c r="X23" s="37"/>
      <c r="Y23" s="39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23" t="str">
        <f ca="1">IFERROR(IF(AS23="","",RANK(AR23,AR$3:AR$434)+COUNTIF(AR$3:AR23,AR23)-1),"/")</f>
        <v/>
      </c>
      <c r="AO23" s="22" t="str">
        <f t="shared" si="0"/>
        <v/>
      </c>
      <c r="AP23" s="22" t="str">
        <f t="shared" si="1"/>
        <v/>
      </c>
      <c r="AQ23" s="24" t="str">
        <f>IFERROR(IF(AO23="","",ROUND(IF(AP23=0,10,10+SIGN(AP23)*10*(1-((SQRT(5)-1)/2)^MIN(ABS(AP23)/(5*SQRT(AR$1)),3))/(1-((SQRT(5)-1)/2)^3)),2)),"请输入副数")</f>
        <v/>
      </c>
      <c r="AR23" s="25" t="str">
        <f ca="1">IF(AS23="","",IF(选手操作!BT23&lt;&gt;"","/",AV23))</f>
        <v/>
      </c>
      <c r="AS23" s="26" t="str">
        <f ca="1">IF(OR(COUNTA(AA$3:AM$434)=0,选手操作!$K23=""),"",选手操作!$K23)</f>
        <v/>
      </c>
      <c r="AT23" s="22" t="str">
        <f ca="1">IFERROR(IF(AS23="","",RANK(AV23,AV$3:AV$434)+COUNTIF(AV$3:AV23,AV23)-1),"/")</f>
        <v/>
      </c>
      <c r="AU23" s="27" t="str">
        <f ca="1">IF(AS23="","",VLOOKUP(AS23,选手操作!$K:$L,2,0))</f>
        <v/>
      </c>
      <c r="AV23" s="24" t="str">
        <f ca="1">IFERROR(IF(AS23="","",IF(选手操作!AT23&lt;&gt;"",V23+AW23+AX23+选手操作!AS23,VLOOKUP(AU23,AO:AQ,3,0)+V23+AW23+AX23+选手操作!AS23)),IF(COUNTIF(AO:AO,AU23)=0,"查找失败",IF(ISNUMBER(VLOOKUP(AU23,AO:AQ,3,0))=FALSE,"VP错误","未知错误")))</f>
        <v/>
      </c>
      <c r="AW23" s="37"/>
      <c r="AX23" s="37"/>
      <c r="AY23" s="39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23" t="str">
        <f ca="1">IFERROR(IF(BS23="","",RANK(BR23,BR$3:BR$434)+COUNTIF(BR$3:BR23,BR23)-1),"/")</f>
        <v/>
      </c>
      <c r="BO23" s="22" t="str">
        <f t="shared" si="2"/>
        <v/>
      </c>
      <c r="BP23" s="22" t="str">
        <f t="shared" si="3"/>
        <v/>
      </c>
      <c r="BQ23" s="24" t="str">
        <f>IFERROR(IF(BO23="","",ROUND(IF(BP23=0,10,10+SIGN(BP23)*10*(1-((SQRT(5)-1)/2)^MIN(ABS(BP23)/(5*SQRT(BR$1)),3))/(1-((SQRT(5)-1)/2)^3)),2)),"请输入副数")</f>
        <v/>
      </c>
      <c r="BR23" s="25" t="str">
        <f ca="1">IF(BS23="","",IF(选手操作!CT23&lt;&gt;"","/",BV23))</f>
        <v/>
      </c>
      <c r="BS23" s="26" t="str">
        <f ca="1">IF(OR(COUNTA(BA$3:BM$434)=0,选手操作!$K23=""),"",选手操作!$K23)</f>
        <v/>
      </c>
      <c r="BT23" s="22" t="str">
        <f ca="1">IFERROR(IF(BS23="","",RANK(BV23,BV$3:BV$434)+COUNTIF(BV$3:BV23,BV23)-1),"/")</f>
        <v/>
      </c>
      <c r="BU23" s="27" t="str">
        <f ca="1">IF(BS23="","",VLOOKUP(BS23,选手操作!$K:$L,2,0))</f>
        <v/>
      </c>
      <c r="BV23" s="24" t="str">
        <f ca="1">IFERROR(IF(BS23="","",IF(选手操作!BT23&lt;&gt;"",AV23+BW23+BX23+选手操作!BS23,VLOOKUP(BU23,BO:BQ,3,0)+AV23+BW23+BX23+选手操作!BS23)),IF(COUNTIF(BO:BO,BU23)=0,"查找失败",IF(ISNUMBER(VLOOKUP(BU23,BO:BQ,3,0))=FALSE,"VP错误","未知错误")))</f>
        <v/>
      </c>
      <c r="BW23" s="37"/>
      <c r="BX23" s="37"/>
      <c r="BY23" s="39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23" t="str">
        <f ca="1">IFERROR(IF(CS23="","",RANK(CR23,CR$3:CR$434)+COUNTIF(CR$3:CR23,CR23)-1),"/")</f>
        <v/>
      </c>
      <c r="CO23" s="22" t="str">
        <f t="shared" si="4"/>
        <v/>
      </c>
      <c r="CP23" s="22" t="str">
        <f t="shared" si="5"/>
        <v/>
      </c>
      <c r="CQ23" s="24" t="str">
        <f>IFERROR(IF(CO23="","",ROUND(IF(CP23=0,10,10+SIGN(CP23)*10*(1-((SQRT(5)-1)/2)^MIN(ABS(CP23)/(5*SQRT(CR$1)),3))/(1-((SQRT(5)-1)/2)^3)),2)),"请输入副数")</f>
        <v/>
      </c>
      <c r="CR23" s="25" t="str">
        <f ca="1">IF(CS23="","",IF(选手操作!DT23&lt;&gt;"","/",CV23))</f>
        <v/>
      </c>
      <c r="CS23" s="26" t="str">
        <f ca="1">IF(OR(COUNTA(CA$3:CM$434)=0,选手操作!$K23=""),"",选手操作!$K23)</f>
        <v/>
      </c>
      <c r="CT23" s="22" t="str">
        <f ca="1">IFERROR(IF(CS23="","",RANK(CV23,CV$3:CV$434)+COUNTIF(CV$3:CV23,CV23)-1),"/")</f>
        <v/>
      </c>
      <c r="CU23" s="27" t="str">
        <f ca="1">IF(CS23="","",VLOOKUP(CS23,选手操作!$K:$L,2,0))</f>
        <v/>
      </c>
      <c r="CV23" s="24" t="str">
        <f ca="1">IFERROR(IF(CS23="","",IF(选手操作!CT23&lt;&gt;"",BV23+CW23+CX23+选手操作!CS23,VLOOKUP(CU23,CO:CQ,3,0)+BV23+CW23+CX23+选手操作!CS23)),IF(COUNTIF(CO:CO,CU23)=0,"查找失败",IF(ISNUMBER(VLOOKUP(CU23,CO:CQ,3,0))=FALSE,"VP错误","未知错误")))</f>
        <v/>
      </c>
      <c r="CW23" s="37"/>
      <c r="CX23" s="37"/>
      <c r="CY23" s="39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23" t="str">
        <f ca="1">IFERROR(IF(DS23="","",RANK(DR23,DR$3:DR$434)+COUNTIF(DR$3:DR23,DR23)-1),"/")</f>
        <v/>
      </c>
      <c r="DO23" s="22" t="str">
        <f t="shared" si="6"/>
        <v/>
      </c>
      <c r="DP23" s="22" t="str">
        <f t="shared" si="7"/>
        <v/>
      </c>
      <c r="DQ23" s="24" t="str">
        <f>IFERROR(IF(DO23="","",ROUND(IF(DP23=0,10,10+SIGN(DP23)*10*(1-((SQRT(5)-1)/2)^MIN(ABS(DP23)/(5*SQRT(DR$1)),3))/(1-((SQRT(5)-1)/2)^3)),2)),"请输入副数")</f>
        <v/>
      </c>
      <c r="DR23" s="25" t="str">
        <f ca="1">IF(DS23="","",IF(选手操作!ET23&lt;&gt;"","/",DV23))</f>
        <v/>
      </c>
      <c r="DS23" s="26" t="str">
        <f ca="1">IF(OR(COUNTA(DA$3:DM$434)=0,选手操作!$K23=""),"",选手操作!$K23)</f>
        <v/>
      </c>
      <c r="DT23" s="22" t="str">
        <f ca="1">IFERROR(IF(DS23="","",RANK(DV23,DV$3:DV$434)+COUNTIF(DV$3:DV23,DV23)-1),"/")</f>
        <v/>
      </c>
      <c r="DU23" s="27" t="str">
        <f ca="1">IF(DS23="","",VLOOKUP(DS23,选手操作!$K:$L,2,0))</f>
        <v/>
      </c>
      <c r="DV23" s="24" t="str">
        <f ca="1">IFERROR(IF(DS23="","",IF(选手操作!DT23&lt;&gt;"",CV23+DW23+DX23+选手操作!DS23,VLOOKUP(DU23,DO:DQ,3,0)+CV23+DW23+DX23+选手操作!DS23)),IF(COUNTIF(DO:DO,DU23)=0,"查找失败",IF(ISNUMBER(VLOOKUP(DU23,DO:DQ,3,0))=FALSE,"VP错误","未知错误")))</f>
        <v/>
      </c>
      <c r="DW23" s="37"/>
      <c r="DX23" s="37"/>
      <c r="DY23" s="39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23" t="str">
        <f ca="1">IFERROR(IF(ES23="","",RANK(ER23,ER$3:ER$434)+COUNTIF(ER$3:ER23,ER23)-1),"/")</f>
        <v/>
      </c>
      <c r="EO23" s="22" t="str">
        <f t="shared" si="8"/>
        <v/>
      </c>
      <c r="EP23" s="22" t="str">
        <f t="shared" si="9"/>
        <v/>
      </c>
      <c r="EQ23" s="24" t="str">
        <f>IFERROR(IF(EO23="","",ROUND(IF(EP23=0,10,10+SIGN(EP23)*10*(1-((SQRT(5)-1)/2)^MIN(ABS(EP23)/(5*SQRT(ER$1)),3))/(1-((SQRT(5)-1)/2)^3)),2)),"请输入副数")</f>
        <v/>
      </c>
      <c r="ER23" s="25" t="str">
        <f ca="1">IF(ES23="","",IF(选手操作!FT23&lt;&gt;"","/",EV23))</f>
        <v/>
      </c>
      <c r="ES23" s="26" t="str">
        <f ca="1">IF(OR(COUNTA(EA$3:EM$434)=0,选手操作!$K23=""),"",选手操作!$K23)</f>
        <v/>
      </c>
      <c r="ET23" s="22" t="str">
        <f ca="1">IFERROR(IF(ES23="","",RANK(EV23,EV$3:EV$434)+COUNTIF(EV$3:EV23,EV23)-1),"/")</f>
        <v/>
      </c>
      <c r="EU23" s="27" t="str">
        <f ca="1">IF(ES23="","",VLOOKUP(ES23,选手操作!$K:$L,2,0))</f>
        <v/>
      </c>
      <c r="EV23" s="24" t="str">
        <f ca="1">IFERROR(IF(ES23="","",IF(选手操作!ET23&lt;&gt;"",DV23+EW23+EX23+选手操作!ES23,VLOOKUP(EU23,EO:EQ,3,0)+DV23+EW23+EX23+选手操作!ES23)),IF(COUNTIF(EO:EO,EU23)=0,"查找失败",IF(ISNUMBER(VLOOKUP(EU23,EO:EQ,3,0))=FALSE,"VP错误","未知错误")))</f>
        <v/>
      </c>
      <c r="EW23" s="37"/>
      <c r="EX23" s="37"/>
      <c r="EY23" s="39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23" t="str">
        <f ca="1">IFERROR(IF(FS23="","",RANK(FR23,FR$3:FR$434)+COUNTIF(FR$3:FR23,FR23)-1),"/")</f>
        <v/>
      </c>
      <c r="FO23" s="22" t="str">
        <f t="shared" si="10"/>
        <v/>
      </c>
      <c r="FP23" s="22" t="str">
        <f t="shared" si="11"/>
        <v/>
      </c>
      <c r="FQ23" s="24" t="str">
        <f>IFERROR(IF(FO23="","",ROUND(IF(FP23=0,10,10+SIGN(FP23)*10*(1-((SQRT(5)-1)/2)^MIN(ABS(FP23)/(5*SQRT(FR$1)),3))/(1-((SQRT(5)-1)/2)^3)),2)),"请输入副数")</f>
        <v/>
      </c>
      <c r="FR23" s="25" t="str">
        <f ca="1">IF(FS23="","",IF(选手操作!GT23&lt;&gt;"","/",FV23))</f>
        <v/>
      </c>
      <c r="FS23" s="26" t="str">
        <f ca="1">IF(OR(COUNTA(FA$3:FM$434)=0,选手操作!$K23=""),"",选手操作!$K23)</f>
        <v/>
      </c>
      <c r="FT23" s="22" t="str">
        <f ca="1">IFERROR(IF(FS23="","",RANK(FV23,FV$3:FV$434)+COUNTIF(FV$3:FV23,FV23)-1),"/")</f>
        <v/>
      </c>
      <c r="FU23" s="27" t="str">
        <f ca="1">IF(FS23="","",VLOOKUP(FS23,选手操作!$K:$L,2,0))</f>
        <v/>
      </c>
      <c r="FV23" s="24" t="str">
        <f ca="1">IFERROR(IF(FS23="","",IF(选手操作!FT23&lt;&gt;"",EV23+FW23+FX23+选手操作!FS23,VLOOKUP(FU23,FO:FQ,3,0)+EV23+FW23+FX23+选手操作!FS23)),IF(COUNTIF(FO:FO,FU23)=0,"查找失败",IF(ISNUMBER(VLOOKUP(FU23,FO:FQ,3,0))=FALSE,"VP错误","未知错误")))</f>
        <v/>
      </c>
      <c r="FW23" s="37"/>
      <c r="FX23" s="37"/>
      <c r="FY23" s="39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23" t="str">
        <f ca="1">IFERROR(IF(GS23="","",RANK(GR23,GR$3:GR$434)+COUNTIF(GR$3:GR23,GR23)-1),"/")</f>
        <v/>
      </c>
      <c r="GO23" s="22" t="str">
        <f t="shared" si="12"/>
        <v/>
      </c>
      <c r="GP23" s="22" t="str">
        <f t="shared" si="13"/>
        <v/>
      </c>
      <c r="GQ23" s="24" t="str">
        <f>IFERROR(IF(GO23="","",ROUND(IF(GP23=0,10,10+SIGN(GP23)*10*(1-((SQRT(5)-1)/2)^MIN(ABS(GP23)/(5*SQRT(GR$1)),3))/(1-((SQRT(5)-1)/2)^3)),2)),"请输入副数")</f>
        <v/>
      </c>
      <c r="GR23" s="25" t="str">
        <f ca="1">IF(GS23="","",IF(选手操作!HT23&lt;&gt;"","/",GV23))</f>
        <v/>
      </c>
      <c r="GS23" s="26" t="str">
        <f ca="1">IF(OR(COUNTA(GA$3:GM$434)=0,选手操作!$K23=""),"",选手操作!$K23)</f>
        <v/>
      </c>
      <c r="GT23" s="22" t="str">
        <f ca="1">IFERROR(IF(GS23="","",RANK(GV23,GV$3:GV$434)+COUNTIF(GV$3:GV23,GV23)-1),"/")</f>
        <v/>
      </c>
      <c r="GU23" s="27" t="str">
        <f ca="1">IF(GS23="","",VLOOKUP(GS23,选手操作!$K:$L,2,0))</f>
        <v/>
      </c>
      <c r="GV23" s="24" t="str">
        <f ca="1">IFERROR(IF(GS23="","",IF(选手操作!GT23&lt;&gt;"",FV23+GW23+GX23+选手操作!GS23,VLOOKUP(GU23,GO:GQ,3,0)+FV23+GW23+GX23+选手操作!GS23)),IF(COUNTIF(GO:GO,GU23)=0,"查找失败",IF(ISNUMBER(VLOOKUP(GU23,GO:GQ,3,0))=FALSE,"VP错误","未知错误")))</f>
        <v/>
      </c>
      <c r="GW23" s="37"/>
      <c r="GX23" s="37"/>
      <c r="GY23" s="39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23" t="str">
        <f ca="1">IFERROR(IF(HS23="","",RANK(HR23,HR$3:HR$434)+COUNTIF(HR$3:HR23,HR23)-1),"/")</f>
        <v/>
      </c>
      <c r="HO23" s="22" t="str">
        <f t="shared" si="14"/>
        <v/>
      </c>
      <c r="HP23" s="22" t="str">
        <f t="shared" si="15"/>
        <v/>
      </c>
      <c r="HQ23" s="24" t="str">
        <f>IFERROR(IF(HO23="","",ROUND(IF(HP23=0,10,10+SIGN(HP23)*10*(1-((SQRT(5)-1)/2)^MIN(ABS(HP23)/(5*SQRT(HR$1)),3))/(1-((SQRT(5)-1)/2)^3)),2)),"请输入副数")</f>
        <v/>
      </c>
      <c r="HR23" s="25" t="str">
        <f ca="1">IF(HS23="","",IF(选手操作!IT23&lt;&gt;"","/",HV23))</f>
        <v/>
      </c>
      <c r="HS23" s="26" t="str">
        <f ca="1">IF(OR(COUNTA(HA$3:HM$434)=0,选手操作!$K23=""),"",选手操作!$K23)</f>
        <v/>
      </c>
      <c r="HT23" s="22" t="str">
        <f ca="1">IFERROR(IF(HS23="","",RANK(HV23,HV$3:HV$434)+COUNTIF(HV$3:HV23,HV23)-1),"/")</f>
        <v/>
      </c>
      <c r="HU23" s="27" t="str">
        <f ca="1">IF(HS23="","",VLOOKUP(HS23,选手操作!$K:$L,2,0))</f>
        <v/>
      </c>
      <c r="HV23" s="24" t="str">
        <f ca="1">IFERROR(IF(HS23="","",IF(选手操作!HT23&lt;&gt;"",GV23+HW23+HX23+选手操作!HS23,VLOOKUP(HU23,HO:HQ,3,0)+GV23+HW23+HX23+选手操作!HS23)),IF(COUNTIF(HO:HO,HU23)=0,"查找失败",IF(ISNUMBER(VLOOKUP(HU23,HO:HQ,3,0))=FALSE,"VP错误","未知错误")))</f>
        <v/>
      </c>
      <c r="HW23" s="37"/>
      <c r="HX23" s="37"/>
      <c r="HY23" s="39"/>
    </row>
    <row r="24" spans="1:233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23" t="str">
        <f ca="1">IFERROR(IF(S24="","",RANK(R24,R$3:R$434)+COUNTIF(R$3:R24,R24)-1),"/")</f>
        <v/>
      </c>
      <c r="O24" s="22" t="str">
        <f t="shared" si="16"/>
        <v/>
      </c>
      <c r="P24" s="22" t="str">
        <f t="shared" si="17"/>
        <v/>
      </c>
      <c r="Q24" s="24" t="str">
        <f t="shared" si="18"/>
        <v/>
      </c>
      <c r="R24" s="25" t="str">
        <f ca="1">IF(S24="","",IF(选手操作!AT24&lt;&gt;"","/",V24))</f>
        <v/>
      </c>
      <c r="S24" s="26" t="str">
        <f ca="1">IF(OR(COUNTA(A$3:M$434)=0,选手操作!$K24=""),"",选手操作!$K24)</f>
        <v/>
      </c>
      <c r="T24" s="22" t="str">
        <f ca="1">IFERROR(IF(S24="","",RANK(V24,V$3:V$434)+COUNTIF(V$3:V24,V24)-1),"/")</f>
        <v/>
      </c>
      <c r="U24" s="27" t="str">
        <f ca="1">IF(S24="","",VLOOKUP(S24,选手操作!$K:$L,2,0))</f>
        <v/>
      </c>
      <c r="V24" s="24" t="str">
        <f ca="1">IFERROR(IF(S24="","",IF(选手操作!T24&lt;&gt;"",选手操作!M24+选手操作!N24+W24+X24+选手操作!S24,VLOOKUP(U24,O:Q,3,0)+选手操作!M24+选手操作!N24+W24+X24+选手操作!S24)),IF(COUNTIF(O:O,U24)=0,"查找失败",IF(ISNUMBER(VLOOKUP(U24,O:Q,3,0))=FALSE,"VP错误","未知错误")))</f>
        <v/>
      </c>
      <c r="W24" s="37"/>
      <c r="X24" s="37"/>
      <c r="Y24" s="39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23" t="str">
        <f ca="1">IFERROR(IF(AS24="","",RANK(AR24,AR$3:AR$434)+COUNTIF(AR$3:AR24,AR24)-1),"/")</f>
        <v/>
      </c>
      <c r="AO24" s="22" t="str">
        <f t="shared" si="0"/>
        <v/>
      </c>
      <c r="AP24" s="22" t="str">
        <f t="shared" si="1"/>
        <v/>
      </c>
      <c r="AQ24" s="24" t="str">
        <f>IFERROR(IF(AO24="","",ROUND(IF(AP24=0,10,10+SIGN(AP24)*10*(1-((SQRT(5)-1)/2)^MIN(ABS(AP24)/(5*SQRT(AR$1)),3))/(1-((SQRT(5)-1)/2)^3)),2)),"请输入副数")</f>
        <v/>
      </c>
      <c r="AR24" s="25" t="str">
        <f ca="1">IF(AS24="","",IF(选手操作!BT24&lt;&gt;"","/",AV24))</f>
        <v/>
      </c>
      <c r="AS24" s="26" t="str">
        <f ca="1">IF(OR(COUNTA(AA$3:AM$434)=0,选手操作!$K24=""),"",选手操作!$K24)</f>
        <v/>
      </c>
      <c r="AT24" s="22" t="str">
        <f ca="1">IFERROR(IF(AS24="","",RANK(AV24,AV$3:AV$434)+COUNTIF(AV$3:AV24,AV24)-1),"/")</f>
        <v/>
      </c>
      <c r="AU24" s="27" t="str">
        <f ca="1">IF(AS24="","",VLOOKUP(AS24,选手操作!$K:$L,2,0))</f>
        <v/>
      </c>
      <c r="AV24" s="24" t="str">
        <f ca="1">IFERROR(IF(AS24="","",IF(选手操作!AT24&lt;&gt;"",V24+AW24+AX24+选手操作!AS24,VLOOKUP(AU24,AO:AQ,3,0)+V24+AW24+AX24+选手操作!AS24)),IF(COUNTIF(AO:AO,AU24)=0,"查找失败",IF(ISNUMBER(VLOOKUP(AU24,AO:AQ,3,0))=FALSE,"VP错误","未知错误")))</f>
        <v/>
      </c>
      <c r="AW24" s="37"/>
      <c r="AX24" s="37"/>
      <c r="AY24" s="39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23" t="str">
        <f ca="1">IFERROR(IF(BS24="","",RANK(BR24,BR$3:BR$434)+COUNTIF(BR$3:BR24,BR24)-1),"/")</f>
        <v/>
      </c>
      <c r="BO24" s="22" t="str">
        <f t="shared" si="2"/>
        <v/>
      </c>
      <c r="BP24" s="22" t="str">
        <f t="shared" si="3"/>
        <v/>
      </c>
      <c r="BQ24" s="24" t="str">
        <f>IFERROR(IF(BO24="","",ROUND(IF(BP24=0,10,10+SIGN(BP24)*10*(1-((SQRT(5)-1)/2)^MIN(ABS(BP24)/(5*SQRT(BR$1)),3))/(1-((SQRT(5)-1)/2)^3)),2)),"请输入副数")</f>
        <v/>
      </c>
      <c r="BR24" s="25" t="str">
        <f ca="1">IF(BS24="","",IF(选手操作!CT24&lt;&gt;"","/",BV24))</f>
        <v/>
      </c>
      <c r="BS24" s="26" t="str">
        <f ca="1">IF(OR(COUNTA(BA$3:BM$434)=0,选手操作!$K24=""),"",选手操作!$K24)</f>
        <v/>
      </c>
      <c r="BT24" s="22" t="str">
        <f ca="1">IFERROR(IF(BS24="","",RANK(BV24,BV$3:BV$434)+COUNTIF(BV$3:BV24,BV24)-1),"/")</f>
        <v/>
      </c>
      <c r="BU24" s="27" t="str">
        <f ca="1">IF(BS24="","",VLOOKUP(BS24,选手操作!$K:$L,2,0))</f>
        <v/>
      </c>
      <c r="BV24" s="24" t="str">
        <f ca="1">IFERROR(IF(BS24="","",IF(选手操作!BT24&lt;&gt;"",AV24+BW24+BX24+选手操作!BS24,VLOOKUP(BU24,BO:BQ,3,0)+AV24+BW24+BX24+选手操作!BS24)),IF(COUNTIF(BO:BO,BU24)=0,"查找失败",IF(ISNUMBER(VLOOKUP(BU24,BO:BQ,3,0))=FALSE,"VP错误","未知错误")))</f>
        <v/>
      </c>
      <c r="BW24" s="37"/>
      <c r="BX24" s="37"/>
      <c r="BY24" s="39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23" t="str">
        <f ca="1">IFERROR(IF(CS24="","",RANK(CR24,CR$3:CR$434)+COUNTIF(CR$3:CR24,CR24)-1),"/")</f>
        <v/>
      </c>
      <c r="CO24" s="22" t="str">
        <f t="shared" si="4"/>
        <v/>
      </c>
      <c r="CP24" s="22" t="str">
        <f t="shared" si="5"/>
        <v/>
      </c>
      <c r="CQ24" s="24" t="str">
        <f>IFERROR(IF(CO24="","",ROUND(IF(CP24=0,10,10+SIGN(CP24)*10*(1-((SQRT(5)-1)/2)^MIN(ABS(CP24)/(5*SQRT(CR$1)),3))/(1-((SQRT(5)-1)/2)^3)),2)),"请输入副数")</f>
        <v/>
      </c>
      <c r="CR24" s="25" t="str">
        <f ca="1">IF(CS24="","",IF(选手操作!DT24&lt;&gt;"","/",CV24))</f>
        <v/>
      </c>
      <c r="CS24" s="26" t="str">
        <f ca="1">IF(OR(COUNTA(CA$3:CM$434)=0,选手操作!$K24=""),"",选手操作!$K24)</f>
        <v/>
      </c>
      <c r="CT24" s="22" t="str">
        <f ca="1">IFERROR(IF(CS24="","",RANK(CV24,CV$3:CV$434)+COUNTIF(CV$3:CV24,CV24)-1),"/")</f>
        <v/>
      </c>
      <c r="CU24" s="27" t="str">
        <f ca="1">IF(CS24="","",VLOOKUP(CS24,选手操作!$K:$L,2,0))</f>
        <v/>
      </c>
      <c r="CV24" s="24" t="str">
        <f ca="1">IFERROR(IF(CS24="","",IF(选手操作!CT24&lt;&gt;"",BV24+CW24+CX24+选手操作!CS24,VLOOKUP(CU24,CO:CQ,3,0)+BV24+CW24+CX24+选手操作!CS24)),IF(COUNTIF(CO:CO,CU24)=0,"查找失败",IF(ISNUMBER(VLOOKUP(CU24,CO:CQ,3,0))=FALSE,"VP错误","未知错误")))</f>
        <v/>
      </c>
      <c r="CW24" s="37"/>
      <c r="CX24" s="37"/>
      <c r="CY24" s="39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23" t="str">
        <f ca="1">IFERROR(IF(DS24="","",RANK(DR24,DR$3:DR$434)+COUNTIF(DR$3:DR24,DR24)-1),"/")</f>
        <v/>
      </c>
      <c r="DO24" s="22" t="str">
        <f t="shared" si="6"/>
        <v/>
      </c>
      <c r="DP24" s="22" t="str">
        <f t="shared" si="7"/>
        <v/>
      </c>
      <c r="DQ24" s="24" t="str">
        <f>IFERROR(IF(DO24="","",ROUND(IF(DP24=0,10,10+SIGN(DP24)*10*(1-((SQRT(5)-1)/2)^MIN(ABS(DP24)/(5*SQRT(DR$1)),3))/(1-((SQRT(5)-1)/2)^3)),2)),"请输入副数")</f>
        <v/>
      </c>
      <c r="DR24" s="25" t="str">
        <f ca="1">IF(DS24="","",IF(选手操作!ET24&lt;&gt;"","/",DV24))</f>
        <v/>
      </c>
      <c r="DS24" s="26" t="str">
        <f ca="1">IF(OR(COUNTA(DA$3:DM$434)=0,选手操作!$K24=""),"",选手操作!$K24)</f>
        <v/>
      </c>
      <c r="DT24" s="22" t="str">
        <f ca="1">IFERROR(IF(DS24="","",RANK(DV24,DV$3:DV$434)+COUNTIF(DV$3:DV24,DV24)-1),"/")</f>
        <v/>
      </c>
      <c r="DU24" s="27" t="str">
        <f ca="1">IF(DS24="","",VLOOKUP(DS24,选手操作!$K:$L,2,0))</f>
        <v/>
      </c>
      <c r="DV24" s="24" t="str">
        <f ca="1">IFERROR(IF(DS24="","",IF(选手操作!DT24&lt;&gt;"",CV24+DW24+DX24+选手操作!DS24,VLOOKUP(DU24,DO:DQ,3,0)+CV24+DW24+DX24+选手操作!DS24)),IF(COUNTIF(DO:DO,DU24)=0,"查找失败",IF(ISNUMBER(VLOOKUP(DU24,DO:DQ,3,0))=FALSE,"VP错误","未知错误")))</f>
        <v/>
      </c>
      <c r="DW24" s="37"/>
      <c r="DX24" s="37"/>
      <c r="DY24" s="39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23" t="str">
        <f ca="1">IFERROR(IF(ES24="","",RANK(ER24,ER$3:ER$434)+COUNTIF(ER$3:ER24,ER24)-1),"/")</f>
        <v/>
      </c>
      <c r="EO24" s="22" t="str">
        <f t="shared" si="8"/>
        <v/>
      </c>
      <c r="EP24" s="22" t="str">
        <f t="shared" si="9"/>
        <v/>
      </c>
      <c r="EQ24" s="24" t="str">
        <f>IFERROR(IF(EO24="","",ROUND(IF(EP24=0,10,10+SIGN(EP24)*10*(1-((SQRT(5)-1)/2)^MIN(ABS(EP24)/(5*SQRT(ER$1)),3))/(1-((SQRT(5)-1)/2)^3)),2)),"请输入副数")</f>
        <v/>
      </c>
      <c r="ER24" s="25" t="str">
        <f ca="1">IF(ES24="","",IF(选手操作!FT24&lt;&gt;"","/",EV24))</f>
        <v/>
      </c>
      <c r="ES24" s="26" t="str">
        <f ca="1">IF(OR(COUNTA(EA$3:EM$434)=0,选手操作!$K24=""),"",选手操作!$K24)</f>
        <v/>
      </c>
      <c r="ET24" s="22" t="str">
        <f ca="1">IFERROR(IF(ES24="","",RANK(EV24,EV$3:EV$434)+COUNTIF(EV$3:EV24,EV24)-1),"/")</f>
        <v/>
      </c>
      <c r="EU24" s="27" t="str">
        <f ca="1">IF(ES24="","",VLOOKUP(ES24,选手操作!$K:$L,2,0))</f>
        <v/>
      </c>
      <c r="EV24" s="24" t="str">
        <f ca="1">IFERROR(IF(ES24="","",IF(选手操作!ET24&lt;&gt;"",DV24+EW24+EX24+选手操作!ES24,VLOOKUP(EU24,EO:EQ,3,0)+DV24+EW24+EX24+选手操作!ES24)),IF(COUNTIF(EO:EO,EU24)=0,"查找失败",IF(ISNUMBER(VLOOKUP(EU24,EO:EQ,3,0))=FALSE,"VP错误","未知错误")))</f>
        <v/>
      </c>
      <c r="EW24" s="37"/>
      <c r="EX24" s="37"/>
      <c r="EY24" s="39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23" t="str">
        <f ca="1">IFERROR(IF(FS24="","",RANK(FR24,FR$3:FR$434)+COUNTIF(FR$3:FR24,FR24)-1),"/")</f>
        <v/>
      </c>
      <c r="FO24" s="22" t="str">
        <f t="shared" si="10"/>
        <v/>
      </c>
      <c r="FP24" s="22" t="str">
        <f t="shared" si="11"/>
        <v/>
      </c>
      <c r="FQ24" s="24" t="str">
        <f>IFERROR(IF(FO24="","",ROUND(IF(FP24=0,10,10+SIGN(FP24)*10*(1-((SQRT(5)-1)/2)^MIN(ABS(FP24)/(5*SQRT(FR$1)),3))/(1-((SQRT(5)-1)/2)^3)),2)),"请输入副数")</f>
        <v/>
      </c>
      <c r="FR24" s="25" t="str">
        <f ca="1">IF(FS24="","",IF(选手操作!GT24&lt;&gt;"","/",FV24))</f>
        <v/>
      </c>
      <c r="FS24" s="26" t="str">
        <f ca="1">IF(OR(COUNTA(FA$3:FM$434)=0,选手操作!$K24=""),"",选手操作!$K24)</f>
        <v/>
      </c>
      <c r="FT24" s="22" t="str">
        <f ca="1">IFERROR(IF(FS24="","",RANK(FV24,FV$3:FV$434)+COUNTIF(FV$3:FV24,FV24)-1),"/")</f>
        <v/>
      </c>
      <c r="FU24" s="27" t="str">
        <f ca="1">IF(FS24="","",VLOOKUP(FS24,选手操作!$K:$L,2,0))</f>
        <v/>
      </c>
      <c r="FV24" s="24" t="str">
        <f ca="1">IFERROR(IF(FS24="","",IF(选手操作!FT24&lt;&gt;"",EV24+FW24+FX24+选手操作!FS24,VLOOKUP(FU24,FO:FQ,3,0)+EV24+FW24+FX24+选手操作!FS24)),IF(COUNTIF(FO:FO,FU24)=0,"查找失败",IF(ISNUMBER(VLOOKUP(FU24,FO:FQ,3,0))=FALSE,"VP错误","未知错误")))</f>
        <v/>
      </c>
      <c r="FW24" s="37"/>
      <c r="FX24" s="37"/>
      <c r="FY24" s="39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23" t="str">
        <f ca="1">IFERROR(IF(GS24="","",RANK(GR24,GR$3:GR$434)+COUNTIF(GR$3:GR24,GR24)-1),"/")</f>
        <v/>
      </c>
      <c r="GO24" s="22" t="str">
        <f t="shared" si="12"/>
        <v/>
      </c>
      <c r="GP24" s="22" t="str">
        <f t="shared" si="13"/>
        <v/>
      </c>
      <c r="GQ24" s="24" t="str">
        <f>IFERROR(IF(GO24="","",ROUND(IF(GP24=0,10,10+SIGN(GP24)*10*(1-((SQRT(5)-1)/2)^MIN(ABS(GP24)/(5*SQRT(GR$1)),3))/(1-((SQRT(5)-1)/2)^3)),2)),"请输入副数")</f>
        <v/>
      </c>
      <c r="GR24" s="25" t="str">
        <f ca="1">IF(GS24="","",IF(选手操作!HT24&lt;&gt;"","/",GV24))</f>
        <v/>
      </c>
      <c r="GS24" s="26" t="str">
        <f ca="1">IF(OR(COUNTA(GA$3:GM$434)=0,选手操作!$K24=""),"",选手操作!$K24)</f>
        <v/>
      </c>
      <c r="GT24" s="22" t="str">
        <f ca="1">IFERROR(IF(GS24="","",RANK(GV24,GV$3:GV$434)+COUNTIF(GV$3:GV24,GV24)-1),"/")</f>
        <v/>
      </c>
      <c r="GU24" s="27" t="str">
        <f ca="1">IF(GS24="","",VLOOKUP(GS24,选手操作!$K:$L,2,0))</f>
        <v/>
      </c>
      <c r="GV24" s="24" t="str">
        <f ca="1">IFERROR(IF(GS24="","",IF(选手操作!GT24&lt;&gt;"",FV24+GW24+GX24+选手操作!GS24,VLOOKUP(GU24,GO:GQ,3,0)+FV24+GW24+GX24+选手操作!GS24)),IF(COUNTIF(GO:GO,GU24)=0,"查找失败",IF(ISNUMBER(VLOOKUP(GU24,GO:GQ,3,0))=FALSE,"VP错误","未知错误")))</f>
        <v/>
      </c>
      <c r="GW24" s="37"/>
      <c r="GX24" s="37"/>
      <c r="GY24" s="39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23" t="str">
        <f ca="1">IFERROR(IF(HS24="","",RANK(HR24,HR$3:HR$434)+COUNTIF(HR$3:HR24,HR24)-1),"/")</f>
        <v/>
      </c>
      <c r="HO24" s="22" t="str">
        <f t="shared" si="14"/>
        <v/>
      </c>
      <c r="HP24" s="22" t="str">
        <f t="shared" si="15"/>
        <v/>
      </c>
      <c r="HQ24" s="24" t="str">
        <f>IFERROR(IF(HO24="","",ROUND(IF(HP24=0,10,10+SIGN(HP24)*10*(1-((SQRT(5)-1)/2)^MIN(ABS(HP24)/(5*SQRT(HR$1)),3))/(1-((SQRT(5)-1)/2)^3)),2)),"请输入副数")</f>
        <v/>
      </c>
      <c r="HR24" s="25" t="str">
        <f ca="1">IF(HS24="","",IF(选手操作!IT24&lt;&gt;"","/",HV24))</f>
        <v/>
      </c>
      <c r="HS24" s="26" t="str">
        <f ca="1">IF(OR(COUNTA(HA$3:HM$434)=0,选手操作!$K24=""),"",选手操作!$K24)</f>
        <v/>
      </c>
      <c r="HT24" s="22" t="str">
        <f ca="1">IFERROR(IF(HS24="","",RANK(HV24,HV$3:HV$434)+COUNTIF(HV$3:HV24,HV24)-1),"/")</f>
        <v/>
      </c>
      <c r="HU24" s="27" t="str">
        <f ca="1">IF(HS24="","",VLOOKUP(HS24,选手操作!$K:$L,2,0))</f>
        <v/>
      </c>
      <c r="HV24" s="24" t="str">
        <f ca="1">IFERROR(IF(HS24="","",IF(选手操作!HT24&lt;&gt;"",GV24+HW24+HX24+选手操作!HS24,VLOOKUP(HU24,HO:HQ,3,0)+GV24+HW24+HX24+选手操作!HS24)),IF(COUNTIF(HO:HO,HU24)=0,"查找失败",IF(ISNUMBER(VLOOKUP(HU24,HO:HQ,3,0))=FALSE,"VP错误","未知错误")))</f>
        <v/>
      </c>
      <c r="HW24" s="37"/>
      <c r="HX24" s="37"/>
      <c r="HY24" s="39"/>
    </row>
    <row r="25" spans="1:233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23" t="str">
        <f ca="1">IFERROR(IF(S25="","",RANK(R25,R$3:R$434)+COUNTIF(R$3:R25,R25)-1),"/")</f>
        <v/>
      </c>
      <c r="O25" s="22" t="str">
        <f t="shared" si="16"/>
        <v/>
      </c>
      <c r="P25" s="22" t="str">
        <f t="shared" si="17"/>
        <v/>
      </c>
      <c r="Q25" s="24" t="str">
        <f t="shared" si="18"/>
        <v/>
      </c>
      <c r="R25" s="25" t="str">
        <f ca="1">IF(S25="","",IF(选手操作!AT25&lt;&gt;"","/",V25))</f>
        <v/>
      </c>
      <c r="S25" s="26" t="str">
        <f ca="1">IF(OR(COUNTA(A$3:M$434)=0,选手操作!$K25=""),"",选手操作!$K25)</f>
        <v/>
      </c>
      <c r="T25" s="22" t="str">
        <f ca="1">IFERROR(IF(S25="","",RANK(V25,V$3:V$434)+COUNTIF(V$3:V25,V25)-1),"/")</f>
        <v/>
      </c>
      <c r="U25" s="27" t="str">
        <f ca="1">IF(S25="","",VLOOKUP(S25,选手操作!$K:$L,2,0))</f>
        <v/>
      </c>
      <c r="V25" s="24" t="str">
        <f ca="1">IFERROR(IF(S25="","",IF(选手操作!T25&lt;&gt;"",选手操作!M25+选手操作!N25+W25+X25+选手操作!S25,VLOOKUP(U25,O:Q,3,0)+选手操作!M25+选手操作!N25+W25+X25+选手操作!S25)),IF(COUNTIF(O:O,U25)=0,"查找失败",IF(ISNUMBER(VLOOKUP(U25,O:Q,3,0))=FALSE,"VP错误","未知错误")))</f>
        <v/>
      </c>
      <c r="W25" s="37"/>
      <c r="X25" s="37"/>
      <c r="Y25" s="39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23" t="str">
        <f ca="1">IFERROR(IF(AS25="","",RANK(AR25,AR$3:AR$434)+COUNTIF(AR$3:AR25,AR25)-1),"/")</f>
        <v/>
      </c>
      <c r="AO25" s="22" t="str">
        <f t="shared" si="0"/>
        <v/>
      </c>
      <c r="AP25" s="22" t="str">
        <f t="shared" si="1"/>
        <v/>
      </c>
      <c r="AQ25" s="24" t="str">
        <f>IFERROR(IF(AO25="","",ROUND(IF(AP25=0,10,10+SIGN(AP25)*10*(1-((SQRT(5)-1)/2)^MIN(ABS(AP25)/(5*SQRT(AR$1)),3))/(1-((SQRT(5)-1)/2)^3)),2)),"请输入副数")</f>
        <v/>
      </c>
      <c r="AR25" s="25" t="str">
        <f ca="1">IF(AS25="","",IF(选手操作!BT25&lt;&gt;"","/",AV25))</f>
        <v/>
      </c>
      <c r="AS25" s="26" t="str">
        <f ca="1">IF(OR(COUNTA(AA$3:AM$434)=0,选手操作!$K25=""),"",选手操作!$K25)</f>
        <v/>
      </c>
      <c r="AT25" s="22" t="str">
        <f ca="1">IFERROR(IF(AS25="","",RANK(AV25,AV$3:AV$434)+COUNTIF(AV$3:AV25,AV25)-1),"/")</f>
        <v/>
      </c>
      <c r="AU25" s="27" t="str">
        <f ca="1">IF(AS25="","",VLOOKUP(AS25,选手操作!$K:$L,2,0))</f>
        <v/>
      </c>
      <c r="AV25" s="24" t="str">
        <f ca="1">IFERROR(IF(AS25="","",IF(选手操作!AT25&lt;&gt;"",V25+AW25+AX25+选手操作!AS25,VLOOKUP(AU25,AO:AQ,3,0)+V25+AW25+AX25+选手操作!AS25)),IF(COUNTIF(AO:AO,AU25)=0,"查找失败",IF(ISNUMBER(VLOOKUP(AU25,AO:AQ,3,0))=FALSE,"VP错误","未知错误")))</f>
        <v/>
      </c>
      <c r="AW25" s="37"/>
      <c r="AX25" s="37"/>
      <c r="AY25" s="39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23" t="str">
        <f ca="1">IFERROR(IF(BS25="","",RANK(BR25,BR$3:BR$434)+COUNTIF(BR$3:BR25,BR25)-1),"/")</f>
        <v/>
      </c>
      <c r="BO25" s="22" t="str">
        <f t="shared" si="2"/>
        <v/>
      </c>
      <c r="BP25" s="22" t="str">
        <f t="shared" si="3"/>
        <v/>
      </c>
      <c r="BQ25" s="24" t="str">
        <f>IFERROR(IF(BO25="","",ROUND(IF(BP25=0,10,10+SIGN(BP25)*10*(1-((SQRT(5)-1)/2)^MIN(ABS(BP25)/(5*SQRT(BR$1)),3))/(1-((SQRT(5)-1)/2)^3)),2)),"请输入副数")</f>
        <v/>
      </c>
      <c r="BR25" s="25" t="str">
        <f ca="1">IF(BS25="","",IF(选手操作!CT25&lt;&gt;"","/",BV25))</f>
        <v/>
      </c>
      <c r="BS25" s="26" t="str">
        <f ca="1">IF(OR(COUNTA(BA$3:BM$434)=0,选手操作!$K25=""),"",选手操作!$K25)</f>
        <v/>
      </c>
      <c r="BT25" s="22" t="str">
        <f ca="1">IFERROR(IF(BS25="","",RANK(BV25,BV$3:BV$434)+COUNTIF(BV$3:BV25,BV25)-1),"/")</f>
        <v/>
      </c>
      <c r="BU25" s="27" t="str">
        <f ca="1">IF(BS25="","",VLOOKUP(BS25,选手操作!$K:$L,2,0))</f>
        <v/>
      </c>
      <c r="BV25" s="24" t="str">
        <f ca="1">IFERROR(IF(BS25="","",IF(选手操作!BT25&lt;&gt;"",AV25+BW25+BX25+选手操作!BS25,VLOOKUP(BU25,BO:BQ,3,0)+AV25+BW25+BX25+选手操作!BS25)),IF(COUNTIF(BO:BO,BU25)=0,"查找失败",IF(ISNUMBER(VLOOKUP(BU25,BO:BQ,3,0))=FALSE,"VP错误","未知错误")))</f>
        <v/>
      </c>
      <c r="BW25" s="37"/>
      <c r="BX25" s="37"/>
      <c r="BY25" s="39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23" t="str">
        <f ca="1">IFERROR(IF(CS25="","",RANK(CR25,CR$3:CR$434)+COUNTIF(CR$3:CR25,CR25)-1),"/")</f>
        <v/>
      </c>
      <c r="CO25" s="22" t="str">
        <f t="shared" si="4"/>
        <v/>
      </c>
      <c r="CP25" s="22" t="str">
        <f t="shared" si="5"/>
        <v/>
      </c>
      <c r="CQ25" s="24" t="str">
        <f>IFERROR(IF(CO25="","",ROUND(IF(CP25=0,10,10+SIGN(CP25)*10*(1-((SQRT(5)-1)/2)^MIN(ABS(CP25)/(5*SQRT(CR$1)),3))/(1-((SQRT(5)-1)/2)^3)),2)),"请输入副数")</f>
        <v/>
      </c>
      <c r="CR25" s="25" t="str">
        <f ca="1">IF(CS25="","",IF(选手操作!DT25&lt;&gt;"","/",CV25))</f>
        <v/>
      </c>
      <c r="CS25" s="26" t="str">
        <f ca="1">IF(OR(COUNTA(CA$3:CM$434)=0,选手操作!$K25=""),"",选手操作!$K25)</f>
        <v/>
      </c>
      <c r="CT25" s="22" t="str">
        <f ca="1">IFERROR(IF(CS25="","",RANK(CV25,CV$3:CV$434)+COUNTIF(CV$3:CV25,CV25)-1),"/")</f>
        <v/>
      </c>
      <c r="CU25" s="27" t="str">
        <f ca="1">IF(CS25="","",VLOOKUP(CS25,选手操作!$K:$L,2,0))</f>
        <v/>
      </c>
      <c r="CV25" s="24" t="str">
        <f ca="1">IFERROR(IF(CS25="","",IF(选手操作!CT25&lt;&gt;"",BV25+CW25+CX25+选手操作!CS25,VLOOKUP(CU25,CO:CQ,3,0)+BV25+CW25+CX25+选手操作!CS25)),IF(COUNTIF(CO:CO,CU25)=0,"查找失败",IF(ISNUMBER(VLOOKUP(CU25,CO:CQ,3,0))=FALSE,"VP错误","未知错误")))</f>
        <v/>
      </c>
      <c r="CW25" s="37"/>
      <c r="CX25" s="37"/>
      <c r="CY25" s="39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23" t="str">
        <f ca="1">IFERROR(IF(DS25="","",RANK(DR25,DR$3:DR$434)+COUNTIF(DR$3:DR25,DR25)-1),"/")</f>
        <v/>
      </c>
      <c r="DO25" s="22" t="str">
        <f t="shared" si="6"/>
        <v/>
      </c>
      <c r="DP25" s="22" t="str">
        <f t="shared" si="7"/>
        <v/>
      </c>
      <c r="DQ25" s="24" t="str">
        <f>IFERROR(IF(DO25="","",ROUND(IF(DP25=0,10,10+SIGN(DP25)*10*(1-((SQRT(5)-1)/2)^MIN(ABS(DP25)/(5*SQRT(DR$1)),3))/(1-((SQRT(5)-1)/2)^3)),2)),"请输入副数")</f>
        <v/>
      </c>
      <c r="DR25" s="25" t="str">
        <f ca="1">IF(DS25="","",IF(选手操作!ET25&lt;&gt;"","/",DV25))</f>
        <v/>
      </c>
      <c r="DS25" s="26" t="str">
        <f ca="1">IF(OR(COUNTA(DA$3:DM$434)=0,选手操作!$K25=""),"",选手操作!$K25)</f>
        <v/>
      </c>
      <c r="DT25" s="22" t="str">
        <f ca="1">IFERROR(IF(DS25="","",RANK(DV25,DV$3:DV$434)+COUNTIF(DV$3:DV25,DV25)-1),"/")</f>
        <v/>
      </c>
      <c r="DU25" s="27" t="str">
        <f ca="1">IF(DS25="","",VLOOKUP(DS25,选手操作!$K:$L,2,0))</f>
        <v/>
      </c>
      <c r="DV25" s="24" t="str">
        <f ca="1">IFERROR(IF(DS25="","",IF(选手操作!DT25&lt;&gt;"",CV25+DW25+DX25+选手操作!DS25,VLOOKUP(DU25,DO:DQ,3,0)+CV25+DW25+DX25+选手操作!DS25)),IF(COUNTIF(DO:DO,DU25)=0,"查找失败",IF(ISNUMBER(VLOOKUP(DU25,DO:DQ,3,0))=FALSE,"VP错误","未知错误")))</f>
        <v/>
      </c>
      <c r="DW25" s="37"/>
      <c r="DX25" s="37"/>
      <c r="DY25" s="39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23" t="str">
        <f ca="1">IFERROR(IF(ES25="","",RANK(ER25,ER$3:ER$434)+COUNTIF(ER$3:ER25,ER25)-1),"/")</f>
        <v/>
      </c>
      <c r="EO25" s="22" t="str">
        <f t="shared" si="8"/>
        <v/>
      </c>
      <c r="EP25" s="22" t="str">
        <f t="shared" si="9"/>
        <v/>
      </c>
      <c r="EQ25" s="24" t="str">
        <f>IFERROR(IF(EO25="","",ROUND(IF(EP25=0,10,10+SIGN(EP25)*10*(1-((SQRT(5)-1)/2)^MIN(ABS(EP25)/(5*SQRT(ER$1)),3))/(1-((SQRT(5)-1)/2)^3)),2)),"请输入副数")</f>
        <v/>
      </c>
      <c r="ER25" s="25" t="str">
        <f ca="1">IF(ES25="","",IF(选手操作!FT25&lt;&gt;"","/",EV25))</f>
        <v/>
      </c>
      <c r="ES25" s="26" t="str">
        <f ca="1">IF(OR(COUNTA(EA$3:EM$434)=0,选手操作!$K25=""),"",选手操作!$K25)</f>
        <v/>
      </c>
      <c r="ET25" s="22" t="str">
        <f ca="1">IFERROR(IF(ES25="","",RANK(EV25,EV$3:EV$434)+COUNTIF(EV$3:EV25,EV25)-1),"/")</f>
        <v/>
      </c>
      <c r="EU25" s="27" t="str">
        <f ca="1">IF(ES25="","",VLOOKUP(ES25,选手操作!$K:$L,2,0))</f>
        <v/>
      </c>
      <c r="EV25" s="24" t="str">
        <f ca="1">IFERROR(IF(ES25="","",IF(选手操作!ET25&lt;&gt;"",DV25+EW25+EX25+选手操作!ES25,VLOOKUP(EU25,EO:EQ,3,0)+DV25+EW25+EX25+选手操作!ES25)),IF(COUNTIF(EO:EO,EU25)=0,"查找失败",IF(ISNUMBER(VLOOKUP(EU25,EO:EQ,3,0))=FALSE,"VP错误","未知错误")))</f>
        <v/>
      </c>
      <c r="EW25" s="37"/>
      <c r="EX25" s="37"/>
      <c r="EY25" s="39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23" t="str">
        <f ca="1">IFERROR(IF(FS25="","",RANK(FR25,FR$3:FR$434)+COUNTIF(FR$3:FR25,FR25)-1),"/")</f>
        <v/>
      </c>
      <c r="FO25" s="22" t="str">
        <f t="shared" si="10"/>
        <v/>
      </c>
      <c r="FP25" s="22" t="str">
        <f t="shared" si="11"/>
        <v/>
      </c>
      <c r="FQ25" s="24" t="str">
        <f>IFERROR(IF(FO25="","",ROUND(IF(FP25=0,10,10+SIGN(FP25)*10*(1-((SQRT(5)-1)/2)^MIN(ABS(FP25)/(5*SQRT(FR$1)),3))/(1-((SQRT(5)-1)/2)^3)),2)),"请输入副数")</f>
        <v/>
      </c>
      <c r="FR25" s="25" t="str">
        <f ca="1">IF(FS25="","",IF(选手操作!GT25&lt;&gt;"","/",FV25))</f>
        <v/>
      </c>
      <c r="FS25" s="26" t="str">
        <f ca="1">IF(OR(COUNTA(FA$3:FM$434)=0,选手操作!$K25=""),"",选手操作!$K25)</f>
        <v/>
      </c>
      <c r="FT25" s="22" t="str">
        <f ca="1">IFERROR(IF(FS25="","",RANK(FV25,FV$3:FV$434)+COUNTIF(FV$3:FV25,FV25)-1),"/")</f>
        <v/>
      </c>
      <c r="FU25" s="27" t="str">
        <f ca="1">IF(FS25="","",VLOOKUP(FS25,选手操作!$K:$L,2,0))</f>
        <v/>
      </c>
      <c r="FV25" s="24" t="str">
        <f ca="1">IFERROR(IF(FS25="","",IF(选手操作!FT25&lt;&gt;"",EV25+FW25+FX25+选手操作!FS25,VLOOKUP(FU25,FO:FQ,3,0)+EV25+FW25+FX25+选手操作!FS25)),IF(COUNTIF(FO:FO,FU25)=0,"查找失败",IF(ISNUMBER(VLOOKUP(FU25,FO:FQ,3,0))=FALSE,"VP错误","未知错误")))</f>
        <v/>
      </c>
      <c r="FW25" s="37"/>
      <c r="FX25" s="37"/>
      <c r="FY25" s="39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23" t="str">
        <f ca="1">IFERROR(IF(GS25="","",RANK(GR25,GR$3:GR$434)+COUNTIF(GR$3:GR25,GR25)-1),"/")</f>
        <v/>
      </c>
      <c r="GO25" s="22" t="str">
        <f t="shared" si="12"/>
        <v/>
      </c>
      <c r="GP25" s="22" t="str">
        <f t="shared" si="13"/>
        <v/>
      </c>
      <c r="GQ25" s="24" t="str">
        <f>IFERROR(IF(GO25="","",ROUND(IF(GP25=0,10,10+SIGN(GP25)*10*(1-((SQRT(5)-1)/2)^MIN(ABS(GP25)/(5*SQRT(GR$1)),3))/(1-((SQRT(5)-1)/2)^3)),2)),"请输入副数")</f>
        <v/>
      </c>
      <c r="GR25" s="25" t="str">
        <f ca="1">IF(GS25="","",IF(选手操作!HT25&lt;&gt;"","/",GV25))</f>
        <v/>
      </c>
      <c r="GS25" s="26" t="str">
        <f ca="1">IF(OR(COUNTA(GA$3:GM$434)=0,选手操作!$K25=""),"",选手操作!$K25)</f>
        <v/>
      </c>
      <c r="GT25" s="22" t="str">
        <f ca="1">IFERROR(IF(GS25="","",RANK(GV25,GV$3:GV$434)+COUNTIF(GV$3:GV25,GV25)-1),"/")</f>
        <v/>
      </c>
      <c r="GU25" s="27" t="str">
        <f ca="1">IF(GS25="","",VLOOKUP(GS25,选手操作!$K:$L,2,0))</f>
        <v/>
      </c>
      <c r="GV25" s="24" t="str">
        <f ca="1">IFERROR(IF(GS25="","",IF(选手操作!GT25&lt;&gt;"",FV25+GW25+GX25+选手操作!GS25,VLOOKUP(GU25,GO:GQ,3,0)+FV25+GW25+GX25+选手操作!GS25)),IF(COUNTIF(GO:GO,GU25)=0,"查找失败",IF(ISNUMBER(VLOOKUP(GU25,GO:GQ,3,0))=FALSE,"VP错误","未知错误")))</f>
        <v/>
      </c>
      <c r="GW25" s="37"/>
      <c r="GX25" s="37"/>
      <c r="GY25" s="39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23" t="str">
        <f ca="1">IFERROR(IF(HS25="","",RANK(HR25,HR$3:HR$434)+COUNTIF(HR$3:HR25,HR25)-1),"/")</f>
        <v/>
      </c>
      <c r="HO25" s="22" t="str">
        <f t="shared" si="14"/>
        <v/>
      </c>
      <c r="HP25" s="22" t="str">
        <f t="shared" si="15"/>
        <v/>
      </c>
      <c r="HQ25" s="24" t="str">
        <f>IFERROR(IF(HO25="","",ROUND(IF(HP25=0,10,10+SIGN(HP25)*10*(1-((SQRT(5)-1)/2)^MIN(ABS(HP25)/(5*SQRT(HR$1)),3))/(1-((SQRT(5)-1)/2)^3)),2)),"请输入副数")</f>
        <v/>
      </c>
      <c r="HR25" s="25" t="str">
        <f ca="1">IF(HS25="","",IF(选手操作!IT25&lt;&gt;"","/",HV25))</f>
        <v/>
      </c>
      <c r="HS25" s="26" t="str">
        <f ca="1">IF(OR(COUNTA(HA$3:HM$434)=0,选手操作!$K25=""),"",选手操作!$K25)</f>
        <v/>
      </c>
      <c r="HT25" s="22" t="str">
        <f ca="1">IFERROR(IF(HS25="","",RANK(HV25,HV$3:HV$434)+COUNTIF(HV$3:HV25,HV25)-1),"/")</f>
        <v/>
      </c>
      <c r="HU25" s="27" t="str">
        <f ca="1">IF(HS25="","",VLOOKUP(HS25,选手操作!$K:$L,2,0))</f>
        <v/>
      </c>
      <c r="HV25" s="24" t="str">
        <f ca="1">IFERROR(IF(HS25="","",IF(选手操作!HT25&lt;&gt;"",GV25+HW25+HX25+选手操作!HS25,VLOOKUP(HU25,HO:HQ,3,0)+GV25+HW25+HX25+选手操作!HS25)),IF(COUNTIF(HO:HO,HU25)=0,"查找失败",IF(ISNUMBER(VLOOKUP(HU25,HO:HQ,3,0))=FALSE,"VP错误","未知错误")))</f>
        <v/>
      </c>
      <c r="HW25" s="37"/>
      <c r="HX25" s="37"/>
      <c r="HY25" s="39"/>
    </row>
    <row r="26" spans="1:233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23" t="str">
        <f ca="1">IFERROR(IF(S26="","",RANK(R26,R$3:R$434)+COUNTIF(R$3:R26,R26)-1),"/")</f>
        <v/>
      </c>
      <c r="O26" s="22" t="str">
        <f t="shared" si="16"/>
        <v/>
      </c>
      <c r="P26" s="22" t="str">
        <f t="shared" si="17"/>
        <v/>
      </c>
      <c r="Q26" s="24" t="str">
        <f t="shared" si="18"/>
        <v/>
      </c>
      <c r="R26" s="25" t="str">
        <f ca="1">IF(S26="","",IF(选手操作!AT26&lt;&gt;"","/",V26))</f>
        <v/>
      </c>
      <c r="S26" s="26" t="str">
        <f ca="1">IF(OR(COUNTA(A$3:M$434)=0,选手操作!$K26=""),"",选手操作!$K26)</f>
        <v/>
      </c>
      <c r="T26" s="22" t="str">
        <f ca="1">IFERROR(IF(S26="","",RANK(V26,V$3:V$434)+COUNTIF(V$3:V26,V26)-1),"/")</f>
        <v/>
      </c>
      <c r="U26" s="27" t="str">
        <f ca="1">IF(S26="","",VLOOKUP(S26,选手操作!$K:$L,2,0))</f>
        <v/>
      </c>
      <c r="V26" s="24" t="str">
        <f ca="1">IFERROR(IF(S26="","",IF(选手操作!T26&lt;&gt;"",选手操作!M26+选手操作!N26+W26+X26+选手操作!S26,VLOOKUP(U26,O:Q,3,0)+选手操作!M26+选手操作!N26+W26+X26+选手操作!S26)),IF(COUNTIF(O:O,U26)=0,"查找失败",IF(ISNUMBER(VLOOKUP(U26,O:Q,3,0))=FALSE,"VP错误","未知错误")))</f>
        <v/>
      </c>
      <c r="W26" s="37"/>
      <c r="X26" s="37"/>
      <c r="Y26" s="39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23" t="str">
        <f ca="1">IFERROR(IF(AS26="","",RANK(AR26,AR$3:AR$434)+COUNTIF(AR$3:AR26,AR26)-1),"/")</f>
        <v/>
      </c>
      <c r="AO26" s="22" t="str">
        <f t="shared" si="0"/>
        <v/>
      </c>
      <c r="AP26" s="22" t="str">
        <f t="shared" si="1"/>
        <v/>
      </c>
      <c r="AQ26" s="24" t="str">
        <f>IFERROR(IF(AO26="","",ROUND(IF(AP26=0,10,10+SIGN(AP26)*10*(1-((SQRT(5)-1)/2)^MIN(ABS(AP26)/(5*SQRT(AR$1)),3))/(1-((SQRT(5)-1)/2)^3)),2)),"请输入副数")</f>
        <v/>
      </c>
      <c r="AR26" s="25" t="str">
        <f ca="1">IF(AS26="","",IF(选手操作!BT26&lt;&gt;"","/",AV26))</f>
        <v/>
      </c>
      <c r="AS26" s="26" t="str">
        <f ca="1">IF(OR(COUNTA(AA$3:AM$434)=0,选手操作!$K26=""),"",选手操作!$K26)</f>
        <v/>
      </c>
      <c r="AT26" s="22" t="str">
        <f ca="1">IFERROR(IF(AS26="","",RANK(AV26,AV$3:AV$434)+COUNTIF(AV$3:AV26,AV26)-1),"/")</f>
        <v/>
      </c>
      <c r="AU26" s="27" t="str">
        <f ca="1">IF(AS26="","",VLOOKUP(AS26,选手操作!$K:$L,2,0))</f>
        <v/>
      </c>
      <c r="AV26" s="24" t="str">
        <f ca="1">IFERROR(IF(AS26="","",IF(选手操作!AT26&lt;&gt;"",V26+AW26+AX26+选手操作!AS26,VLOOKUP(AU26,AO:AQ,3,0)+V26+AW26+AX26+选手操作!AS26)),IF(COUNTIF(AO:AO,AU26)=0,"查找失败",IF(ISNUMBER(VLOOKUP(AU26,AO:AQ,3,0))=FALSE,"VP错误","未知错误")))</f>
        <v/>
      </c>
      <c r="AW26" s="37"/>
      <c r="AX26" s="37"/>
      <c r="AY26" s="39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23" t="str">
        <f ca="1">IFERROR(IF(BS26="","",RANK(BR26,BR$3:BR$434)+COUNTIF(BR$3:BR26,BR26)-1),"/")</f>
        <v/>
      </c>
      <c r="BO26" s="22" t="str">
        <f t="shared" si="2"/>
        <v/>
      </c>
      <c r="BP26" s="22" t="str">
        <f t="shared" si="3"/>
        <v/>
      </c>
      <c r="BQ26" s="24" t="str">
        <f>IFERROR(IF(BO26="","",ROUND(IF(BP26=0,10,10+SIGN(BP26)*10*(1-((SQRT(5)-1)/2)^MIN(ABS(BP26)/(5*SQRT(BR$1)),3))/(1-((SQRT(5)-1)/2)^3)),2)),"请输入副数")</f>
        <v/>
      </c>
      <c r="BR26" s="25" t="str">
        <f ca="1">IF(BS26="","",IF(选手操作!CT26&lt;&gt;"","/",BV26))</f>
        <v/>
      </c>
      <c r="BS26" s="26" t="str">
        <f ca="1">IF(OR(COUNTA(BA$3:BM$434)=0,选手操作!$K26=""),"",选手操作!$K26)</f>
        <v/>
      </c>
      <c r="BT26" s="22" t="str">
        <f ca="1">IFERROR(IF(BS26="","",RANK(BV26,BV$3:BV$434)+COUNTIF(BV$3:BV26,BV26)-1),"/")</f>
        <v/>
      </c>
      <c r="BU26" s="27" t="str">
        <f ca="1">IF(BS26="","",VLOOKUP(BS26,选手操作!$K:$L,2,0))</f>
        <v/>
      </c>
      <c r="BV26" s="24" t="str">
        <f ca="1">IFERROR(IF(BS26="","",IF(选手操作!BT26&lt;&gt;"",AV26+BW26+BX26+选手操作!BS26,VLOOKUP(BU26,BO:BQ,3,0)+AV26+BW26+BX26+选手操作!BS26)),IF(COUNTIF(BO:BO,BU26)=0,"查找失败",IF(ISNUMBER(VLOOKUP(BU26,BO:BQ,3,0))=FALSE,"VP错误","未知错误")))</f>
        <v/>
      </c>
      <c r="BW26" s="37"/>
      <c r="BX26" s="37"/>
      <c r="BY26" s="39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23" t="str">
        <f ca="1">IFERROR(IF(CS26="","",RANK(CR26,CR$3:CR$434)+COUNTIF(CR$3:CR26,CR26)-1),"/")</f>
        <v/>
      </c>
      <c r="CO26" s="22" t="str">
        <f t="shared" si="4"/>
        <v/>
      </c>
      <c r="CP26" s="22" t="str">
        <f t="shared" si="5"/>
        <v/>
      </c>
      <c r="CQ26" s="24" t="str">
        <f>IFERROR(IF(CO26="","",ROUND(IF(CP26=0,10,10+SIGN(CP26)*10*(1-((SQRT(5)-1)/2)^MIN(ABS(CP26)/(5*SQRT(CR$1)),3))/(1-((SQRT(5)-1)/2)^3)),2)),"请输入副数")</f>
        <v/>
      </c>
      <c r="CR26" s="25" t="str">
        <f ca="1">IF(CS26="","",IF(选手操作!DT26&lt;&gt;"","/",CV26))</f>
        <v/>
      </c>
      <c r="CS26" s="26" t="str">
        <f ca="1">IF(OR(COUNTA(CA$3:CM$434)=0,选手操作!$K26=""),"",选手操作!$K26)</f>
        <v/>
      </c>
      <c r="CT26" s="22" t="str">
        <f ca="1">IFERROR(IF(CS26="","",RANK(CV26,CV$3:CV$434)+COUNTIF(CV$3:CV26,CV26)-1),"/")</f>
        <v/>
      </c>
      <c r="CU26" s="27" t="str">
        <f ca="1">IF(CS26="","",VLOOKUP(CS26,选手操作!$K:$L,2,0))</f>
        <v/>
      </c>
      <c r="CV26" s="24" t="str">
        <f ca="1">IFERROR(IF(CS26="","",IF(选手操作!CT26&lt;&gt;"",BV26+CW26+CX26+选手操作!CS26,VLOOKUP(CU26,CO:CQ,3,0)+BV26+CW26+CX26+选手操作!CS26)),IF(COUNTIF(CO:CO,CU26)=0,"查找失败",IF(ISNUMBER(VLOOKUP(CU26,CO:CQ,3,0))=FALSE,"VP错误","未知错误")))</f>
        <v/>
      </c>
      <c r="CW26" s="37"/>
      <c r="CX26" s="37"/>
      <c r="CY26" s="39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23" t="str">
        <f ca="1">IFERROR(IF(DS26="","",RANK(DR26,DR$3:DR$434)+COUNTIF(DR$3:DR26,DR26)-1),"/")</f>
        <v/>
      </c>
      <c r="DO26" s="22" t="str">
        <f t="shared" si="6"/>
        <v/>
      </c>
      <c r="DP26" s="22" t="str">
        <f t="shared" si="7"/>
        <v/>
      </c>
      <c r="DQ26" s="24" t="str">
        <f>IFERROR(IF(DO26="","",ROUND(IF(DP26=0,10,10+SIGN(DP26)*10*(1-((SQRT(5)-1)/2)^MIN(ABS(DP26)/(5*SQRT(DR$1)),3))/(1-((SQRT(5)-1)/2)^3)),2)),"请输入副数")</f>
        <v/>
      </c>
      <c r="DR26" s="25" t="str">
        <f ca="1">IF(DS26="","",IF(选手操作!ET26&lt;&gt;"","/",DV26))</f>
        <v/>
      </c>
      <c r="DS26" s="26" t="str">
        <f ca="1">IF(OR(COUNTA(DA$3:DM$434)=0,选手操作!$K26=""),"",选手操作!$K26)</f>
        <v/>
      </c>
      <c r="DT26" s="22" t="str">
        <f ca="1">IFERROR(IF(DS26="","",RANK(DV26,DV$3:DV$434)+COUNTIF(DV$3:DV26,DV26)-1),"/")</f>
        <v/>
      </c>
      <c r="DU26" s="27" t="str">
        <f ca="1">IF(DS26="","",VLOOKUP(DS26,选手操作!$K:$L,2,0))</f>
        <v/>
      </c>
      <c r="DV26" s="24" t="str">
        <f ca="1">IFERROR(IF(DS26="","",IF(选手操作!DT26&lt;&gt;"",CV26+DW26+DX26+选手操作!DS26,VLOOKUP(DU26,DO:DQ,3,0)+CV26+DW26+DX26+选手操作!DS26)),IF(COUNTIF(DO:DO,DU26)=0,"查找失败",IF(ISNUMBER(VLOOKUP(DU26,DO:DQ,3,0))=FALSE,"VP错误","未知错误")))</f>
        <v/>
      </c>
      <c r="DW26" s="37"/>
      <c r="DX26" s="37"/>
      <c r="DY26" s="39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23" t="str">
        <f ca="1">IFERROR(IF(ES26="","",RANK(ER26,ER$3:ER$434)+COUNTIF(ER$3:ER26,ER26)-1),"/")</f>
        <v/>
      </c>
      <c r="EO26" s="22" t="str">
        <f t="shared" si="8"/>
        <v/>
      </c>
      <c r="EP26" s="22" t="str">
        <f t="shared" si="9"/>
        <v/>
      </c>
      <c r="EQ26" s="24" t="str">
        <f>IFERROR(IF(EO26="","",ROUND(IF(EP26=0,10,10+SIGN(EP26)*10*(1-((SQRT(5)-1)/2)^MIN(ABS(EP26)/(5*SQRT(ER$1)),3))/(1-((SQRT(5)-1)/2)^3)),2)),"请输入副数")</f>
        <v/>
      </c>
      <c r="ER26" s="25" t="str">
        <f ca="1">IF(ES26="","",IF(选手操作!FT26&lt;&gt;"","/",EV26))</f>
        <v/>
      </c>
      <c r="ES26" s="26" t="str">
        <f ca="1">IF(OR(COUNTA(EA$3:EM$434)=0,选手操作!$K26=""),"",选手操作!$K26)</f>
        <v/>
      </c>
      <c r="ET26" s="22" t="str">
        <f ca="1">IFERROR(IF(ES26="","",RANK(EV26,EV$3:EV$434)+COUNTIF(EV$3:EV26,EV26)-1),"/")</f>
        <v/>
      </c>
      <c r="EU26" s="27" t="str">
        <f ca="1">IF(ES26="","",VLOOKUP(ES26,选手操作!$K:$L,2,0))</f>
        <v/>
      </c>
      <c r="EV26" s="24" t="str">
        <f ca="1">IFERROR(IF(ES26="","",IF(选手操作!ET26&lt;&gt;"",DV26+EW26+EX26+选手操作!ES26,VLOOKUP(EU26,EO:EQ,3,0)+DV26+EW26+EX26+选手操作!ES26)),IF(COUNTIF(EO:EO,EU26)=0,"查找失败",IF(ISNUMBER(VLOOKUP(EU26,EO:EQ,3,0))=FALSE,"VP错误","未知错误")))</f>
        <v/>
      </c>
      <c r="EW26" s="37"/>
      <c r="EX26" s="37"/>
      <c r="EY26" s="39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23" t="str">
        <f ca="1">IFERROR(IF(FS26="","",RANK(FR26,FR$3:FR$434)+COUNTIF(FR$3:FR26,FR26)-1),"/")</f>
        <v/>
      </c>
      <c r="FO26" s="22" t="str">
        <f t="shared" si="10"/>
        <v/>
      </c>
      <c r="FP26" s="22" t="str">
        <f t="shared" si="11"/>
        <v/>
      </c>
      <c r="FQ26" s="24" t="str">
        <f>IFERROR(IF(FO26="","",ROUND(IF(FP26=0,10,10+SIGN(FP26)*10*(1-((SQRT(5)-1)/2)^MIN(ABS(FP26)/(5*SQRT(FR$1)),3))/(1-((SQRT(5)-1)/2)^3)),2)),"请输入副数")</f>
        <v/>
      </c>
      <c r="FR26" s="25" t="str">
        <f ca="1">IF(FS26="","",IF(选手操作!GT26&lt;&gt;"","/",FV26))</f>
        <v/>
      </c>
      <c r="FS26" s="26" t="str">
        <f ca="1">IF(OR(COUNTA(FA$3:FM$434)=0,选手操作!$K26=""),"",选手操作!$K26)</f>
        <v/>
      </c>
      <c r="FT26" s="22" t="str">
        <f ca="1">IFERROR(IF(FS26="","",RANK(FV26,FV$3:FV$434)+COUNTIF(FV$3:FV26,FV26)-1),"/")</f>
        <v/>
      </c>
      <c r="FU26" s="27" t="str">
        <f ca="1">IF(FS26="","",VLOOKUP(FS26,选手操作!$K:$L,2,0))</f>
        <v/>
      </c>
      <c r="FV26" s="24" t="str">
        <f ca="1">IFERROR(IF(FS26="","",IF(选手操作!FT26&lt;&gt;"",EV26+FW26+FX26+选手操作!FS26,VLOOKUP(FU26,FO:FQ,3,0)+EV26+FW26+FX26+选手操作!FS26)),IF(COUNTIF(FO:FO,FU26)=0,"查找失败",IF(ISNUMBER(VLOOKUP(FU26,FO:FQ,3,0))=FALSE,"VP错误","未知错误")))</f>
        <v/>
      </c>
      <c r="FW26" s="37"/>
      <c r="FX26" s="37"/>
      <c r="FY26" s="39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23" t="str">
        <f ca="1">IFERROR(IF(GS26="","",RANK(GR26,GR$3:GR$434)+COUNTIF(GR$3:GR26,GR26)-1),"/")</f>
        <v/>
      </c>
      <c r="GO26" s="22" t="str">
        <f t="shared" si="12"/>
        <v/>
      </c>
      <c r="GP26" s="22" t="str">
        <f t="shared" si="13"/>
        <v/>
      </c>
      <c r="GQ26" s="24" t="str">
        <f>IFERROR(IF(GO26="","",ROUND(IF(GP26=0,10,10+SIGN(GP26)*10*(1-((SQRT(5)-1)/2)^MIN(ABS(GP26)/(5*SQRT(GR$1)),3))/(1-((SQRT(5)-1)/2)^3)),2)),"请输入副数")</f>
        <v/>
      </c>
      <c r="GR26" s="25" t="str">
        <f ca="1">IF(GS26="","",IF(选手操作!HT26&lt;&gt;"","/",GV26))</f>
        <v/>
      </c>
      <c r="GS26" s="26" t="str">
        <f ca="1">IF(OR(COUNTA(GA$3:GM$434)=0,选手操作!$K26=""),"",选手操作!$K26)</f>
        <v/>
      </c>
      <c r="GT26" s="22" t="str">
        <f ca="1">IFERROR(IF(GS26="","",RANK(GV26,GV$3:GV$434)+COUNTIF(GV$3:GV26,GV26)-1),"/")</f>
        <v/>
      </c>
      <c r="GU26" s="27" t="str">
        <f ca="1">IF(GS26="","",VLOOKUP(GS26,选手操作!$K:$L,2,0))</f>
        <v/>
      </c>
      <c r="GV26" s="24" t="str">
        <f ca="1">IFERROR(IF(GS26="","",IF(选手操作!GT26&lt;&gt;"",FV26+GW26+GX26+选手操作!GS26,VLOOKUP(GU26,GO:GQ,3,0)+FV26+GW26+GX26+选手操作!GS26)),IF(COUNTIF(GO:GO,GU26)=0,"查找失败",IF(ISNUMBER(VLOOKUP(GU26,GO:GQ,3,0))=FALSE,"VP错误","未知错误")))</f>
        <v/>
      </c>
      <c r="GW26" s="37"/>
      <c r="GX26" s="37"/>
      <c r="GY26" s="39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23" t="str">
        <f ca="1">IFERROR(IF(HS26="","",RANK(HR26,HR$3:HR$434)+COUNTIF(HR$3:HR26,HR26)-1),"/")</f>
        <v/>
      </c>
      <c r="HO26" s="22" t="str">
        <f t="shared" si="14"/>
        <v/>
      </c>
      <c r="HP26" s="22" t="str">
        <f t="shared" si="15"/>
        <v/>
      </c>
      <c r="HQ26" s="24" t="str">
        <f>IFERROR(IF(HO26="","",ROUND(IF(HP26=0,10,10+SIGN(HP26)*10*(1-((SQRT(5)-1)/2)^MIN(ABS(HP26)/(5*SQRT(HR$1)),3))/(1-((SQRT(5)-1)/2)^3)),2)),"请输入副数")</f>
        <v/>
      </c>
      <c r="HR26" s="25" t="str">
        <f ca="1">IF(HS26="","",IF(选手操作!IT26&lt;&gt;"","/",HV26))</f>
        <v/>
      </c>
      <c r="HS26" s="26" t="str">
        <f ca="1">IF(OR(COUNTA(HA$3:HM$434)=0,选手操作!$K26=""),"",选手操作!$K26)</f>
        <v/>
      </c>
      <c r="HT26" s="22" t="str">
        <f ca="1">IFERROR(IF(HS26="","",RANK(HV26,HV$3:HV$434)+COUNTIF(HV$3:HV26,HV26)-1),"/")</f>
        <v/>
      </c>
      <c r="HU26" s="27" t="str">
        <f ca="1">IF(HS26="","",VLOOKUP(HS26,选手操作!$K:$L,2,0))</f>
        <v/>
      </c>
      <c r="HV26" s="24" t="str">
        <f ca="1">IFERROR(IF(HS26="","",IF(选手操作!HT26&lt;&gt;"",GV26+HW26+HX26+选手操作!HS26,VLOOKUP(HU26,HO:HQ,3,0)+GV26+HW26+HX26+选手操作!HS26)),IF(COUNTIF(HO:HO,HU26)=0,"查找失败",IF(ISNUMBER(VLOOKUP(HU26,HO:HQ,3,0))=FALSE,"VP错误","未知错误")))</f>
        <v/>
      </c>
      <c r="HW26" s="37"/>
      <c r="HX26" s="37"/>
      <c r="HY26" s="39"/>
    </row>
    <row r="27" spans="1:233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23" t="str">
        <f ca="1">IFERROR(IF(S27="","",RANK(R27,R$3:R$434)+COUNTIF(R$3:R27,R27)-1),"/")</f>
        <v/>
      </c>
      <c r="O27" s="22" t="str">
        <f t="shared" si="16"/>
        <v/>
      </c>
      <c r="P27" s="22" t="str">
        <f t="shared" si="17"/>
        <v/>
      </c>
      <c r="Q27" s="24" t="str">
        <f t="shared" si="18"/>
        <v/>
      </c>
      <c r="R27" s="25" t="str">
        <f ca="1">IF(S27="","",IF(选手操作!AT27&lt;&gt;"","/",V27))</f>
        <v/>
      </c>
      <c r="S27" s="26" t="str">
        <f ca="1">IF(OR(COUNTA(A$3:M$434)=0,选手操作!$K27=""),"",选手操作!$K27)</f>
        <v/>
      </c>
      <c r="T27" s="22" t="str">
        <f ca="1">IFERROR(IF(S27="","",RANK(V27,V$3:V$434)+COUNTIF(V$3:V27,V27)-1),"/")</f>
        <v/>
      </c>
      <c r="U27" s="27" t="str">
        <f ca="1">IF(S27="","",VLOOKUP(S27,选手操作!$K:$L,2,0))</f>
        <v/>
      </c>
      <c r="V27" s="24" t="str">
        <f ca="1">IFERROR(IF(S27="","",IF(选手操作!T27&lt;&gt;"",选手操作!M27+选手操作!N27+W27+X27+选手操作!S27,VLOOKUP(U27,O:Q,3,0)+选手操作!M27+选手操作!N27+W27+X27+选手操作!S27)),IF(COUNTIF(O:O,U27)=0,"查找失败",IF(ISNUMBER(VLOOKUP(U27,O:Q,3,0))=FALSE,"VP错误","未知错误")))</f>
        <v/>
      </c>
      <c r="W27" s="37"/>
      <c r="X27" s="37"/>
      <c r="Y27" s="39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23" t="str">
        <f ca="1">IFERROR(IF(AS27="","",RANK(AR27,AR$3:AR$434)+COUNTIF(AR$3:AR27,AR27)-1),"/")</f>
        <v/>
      </c>
      <c r="AO27" s="22" t="str">
        <f t="shared" si="0"/>
        <v/>
      </c>
      <c r="AP27" s="22" t="str">
        <f t="shared" si="1"/>
        <v/>
      </c>
      <c r="AQ27" s="24" t="str">
        <f>IFERROR(IF(AO27="","",ROUND(IF(AP27=0,10,10+SIGN(AP27)*10*(1-((SQRT(5)-1)/2)^MIN(ABS(AP27)/(5*SQRT(AR$1)),3))/(1-((SQRT(5)-1)/2)^3)),2)),"请输入副数")</f>
        <v/>
      </c>
      <c r="AR27" s="25" t="str">
        <f ca="1">IF(AS27="","",IF(选手操作!BT27&lt;&gt;"","/",AV27))</f>
        <v/>
      </c>
      <c r="AS27" s="26" t="str">
        <f ca="1">IF(OR(COUNTA(AA$3:AM$434)=0,选手操作!$K27=""),"",选手操作!$K27)</f>
        <v/>
      </c>
      <c r="AT27" s="22" t="str">
        <f ca="1">IFERROR(IF(AS27="","",RANK(AV27,AV$3:AV$434)+COUNTIF(AV$3:AV27,AV27)-1),"/")</f>
        <v/>
      </c>
      <c r="AU27" s="27" t="str">
        <f ca="1">IF(AS27="","",VLOOKUP(AS27,选手操作!$K:$L,2,0))</f>
        <v/>
      </c>
      <c r="AV27" s="24" t="str">
        <f ca="1">IFERROR(IF(AS27="","",IF(选手操作!AT27&lt;&gt;"",V27+AW27+AX27+选手操作!AS27,VLOOKUP(AU27,AO:AQ,3,0)+V27+AW27+AX27+选手操作!AS27)),IF(COUNTIF(AO:AO,AU27)=0,"查找失败",IF(ISNUMBER(VLOOKUP(AU27,AO:AQ,3,0))=FALSE,"VP错误","未知错误")))</f>
        <v/>
      </c>
      <c r="AW27" s="37"/>
      <c r="AX27" s="37"/>
      <c r="AY27" s="39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23" t="str">
        <f ca="1">IFERROR(IF(BS27="","",RANK(BR27,BR$3:BR$434)+COUNTIF(BR$3:BR27,BR27)-1),"/")</f>
        <v/>
      </c>
      <c r="BO27" s="22" t="str">
        <f t="shared" si="2"/>
        <v/>
      </c>
      <c r="BP27" s="22" t="str">
        <f t="shared" si="3"/>
        <v/>
      </c>
      <c r="BQ27" s="24" t="str">
        <f>IFERROR(IF(BO27="","",ROUND(IF(BP27=0,10,10+SIGN(BP27)*10*(1-((SQRT(5)-1)/2)^MIN(ABS(BP27)/(5*SQRT(BR$1)),3))/(1-((SQRT(5)-1)/2)^3)),2)),"请输入副数")</f>
        <v/>
      </c>
      <c r="BR27" s="25" t="str">
        <f ca="1">IF(BS27="","",IF(选手操作!CT27&lt;&gt;"","/",BV27))</f>
        <v/>
      </c>
      <c r="BS27" s="26" t="str">
        <f ca="1">IF(OR(COUNTA(BA$3:BM$434)=0,选手操作!$K27=""),"",选手操作!$K27)</f>
        <v/>
      </c>
      <c r="BT27" s="22" t="str">
        <f ca="1">IFERROR(IF(BS27="","",RANK(BV27,BV$3:BV$434)+COUNTIF(BV$3:BV27,BV27)-1),"/")</f>
        <v/>
      </c>
      <c r="BU27" s="27" t="str">
        <f ca="1">IF(BS27="","",VLOOKUP(BS27,选手操作!$K:$L,2,0))</f>
        <v/>
      </c>
      <c r="BV27" s="24" t="str">
        <f ca="1">IFERROR(IF(BS27="","",IF(选手操作!BT27&lt;&gt;"",AV27+BW27+BX27+选手操作!BS27,VLOOKUP(BU27,BO:BQ,3,0)+AV27+BW27+BX27+选手操作!BS27)),IF(COUNTIF(BO:BO,BU27)=0,"查找失败",IF(ISNUMBER(VLOOKUP(BU27,BO:BQ,3,0))=FALSE,"VP错误","未知错误")))</f>
        <v/>
      </c>
      <c r="BW27" s="37"/>
      <c r="BX27" s="37"/>
      <c r="BY27" s="39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23" t="str">
        <f ca="1">IFERROR(IF(CS27="","",RANK(CR27,CR$3:CR$434)+COUNTIF(CR$3:CR27,CR27)-1),"/")</f>
        <v/>
      </c>
      <c r="CO27" s="22" t="str">
        <f t="shared" si="4"/>
        <v/>
      </c>
      <c r="CP27" s="22" t="str">
        <f t="shared" si="5"/>
        <v/>
      </c>
      <c r="CQ27" s="24" t="str">
        <f>IFERROR(IF(CO27="","",ROUND(IF(CP27=0,10,10+SIGN(CP27)*10*(1-((SQRT(5)-1)/2)^MIN(ABS(CP27)/(5*SQRT(CR$1)),3))/(1-((SQRT(5)-1)/2)^3)),2)),"请输入副数")</f>
        <v/>
      </c>
      <c r="CR27" s="25" t="str">
        <f ca="1">IF(CS27="","",IF(选手操作!DT27&lt;&gt;"","/",CV27))</f>
        <v/>
      </c>
      <c r="CS27" s="26" t="str">
        <f ca="1">IF(OR(COUNTA(CA$3:CM$434)=0,选手操作!$K27=""),"",选手操作!$K27)</f>
        <v/>
      </c>
      <c r="CT27" s="22" t="str">
        <f ca="1">IFERROR(IF(CS27="","",RANK(CV27,CV$3:CV$434)+COUNTIF(CV$3:CV27,CV27)-1),"/")</f>
        <v/>
      </c>
      <c r="CU27" s="27" t="str">
        <f ca="1">IF(CS27="","",VLOOKUP(CS27,选手操作!$K:$L,2,0))</f>
        <v/>
      </c>
      <c r="CV27" s="24" t="str">
        <f ca="1">IFERROR(IF(CS27="","",IF(选手操作!CT27&lt;&gt;"",BV27+CW27+CX27+选手操作!CS27,VLOOKUP(CU27,CO:CQ,3,0)+BV27+CW27+CX27+选手操作!CS27)),IF(COUNTIF(CO:CO,CU27)=0,"查找失败",IF(ISNUMBER(VLOOKUP(CU27,CO:CQ,3,0))=FALSE,"VP错误","未知错误")))</f>
        <v/>
      </c>
      <c r="CW27" s="37"/>
      <c r="CX27" s="37"/>
      <c r="CY27" s="39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23" t="str">
        <f ca="1">IFERROR(IF(DS27="","",RANK(DR27,DR$3:DR$434)+COUNTIF(DR$3:DR27,DR27)-1),"/")</f>
        <v/>
      </c>
      <c r="DO27" s="22" t="str">
        <f t="shared" si="6"/>
        <v/>
      </c>
      <c r="DP27" s="22" t="str">
        <f t="shared" si="7"/>
        <v/>
      </c>
      <c r="DQ27" s="24" t="str">
        <f>IFERROR(IF(DO27="","",ROUND(IF(DP27=0,10,10+SIGN(DP27)*10*(1-((SQRT(5)-1)/2)^MIN(ABS(DP27)/(5*SQRT(DR$1)),3))/(1-((SQRT(5)-1)/2)^3)),2)),"请输入副数")</f>
        <v/>
      </c>
      <c r="DR27" s="25" t="str">
        <f ca="1">IF(DS27="","",IF(选手操作!ET27&lt;&gt;"","/",DV27))</f>
        <v/>
      </c>
      <c r="DS27" s="26" t="str">
        <f ca="1">IF(OR(COUNTA(DA$3:DM$434)=0,选手操作!$K27=""),"",选手操作!$K27)</f>
        <v/>
      </c>
      <c r="DT27" s="22" t="str">
        <f ca="1">IFERROR(IF(DS27="","",RANK(DV27,DV$3:DV$434)+COUNTIF(DV$3:DV27,DV27)-1),"/")</f>
        <v/>
      </c>
      <c r="DU27" s="27" t="str">
        <f ca="1">IF(DS27="","",VLOOKUP(DS27,选手操作!$K:$L,2,0))</f>
        <v/>
      </c>
      <c r="DV27" s="24" t="str">
        <f ca="1">IFERROR(IF(DS27="","",IF(选手操作!DT27&lt;&gt;"",CV27+DW27+DX27+选手操作!DS27,VLOOKUP(DU27,DO:DQ,3,0)+CV27+DW27+DX27+选手操作!DS27)),IF(COUNTIF(DO:DO,DU27)=0,"查找失败",IF(ISNUMBER(VLOOKUP(DU27,DO:DQ,3,0))=FALSE,"VP错误","未知错误")))</f>
        <v/>
      </c>
      <c r="DW27" s="37"/>
      <c r="DX27" s="37"/>
      <c r="DY27" s="39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23" t="str">
        <f ca="1">IFERROR(IF(ES27="","",RANK(ER27,ER$3:ER$434)+COUNTIF(ER$3:ER27,ER27)-1),"/")</f>
        <v/>
      </c>
      <c r="EO27" s="22" t="str">
        <f t="shared" si="8"/>
        <v/>
      </c>
      <c r="EP27" s="22" t="str">
        <f t="shared" si="9"/>
        <v/>
      </c>
      <c r="EQ27" s="24" t="str">
        <f>IFERROR(IF(EO27="","",ROUND(IF(EP27=0,10,10+SIGN(EP27)*10*(1-((SQRT(5)-1)/2)^MIN(ABS(EP27)/(5*SQRT(ER$1)),3))/(1-((SQRT(5)-1)/2)^3)),2)),"请输入副数")</f>
        <v/>
      </c>
      <c r="ER27" s="25" t="str">
        <f ca="1">IF(ES27="","",IF(选手操作!FT27&lt;&gt;"","/",EV27))</f>
        <v/>
      </c>
      <c r="ES27" s="26" t="str">
        <f ca="1">IF(OR(COUNTA(EA$3:EM$434)=0,选手操作!$K27=""),"",选手操作!$K27)</f>
        <v/>
      </c>
      <c r="ET27" s="22" t="str">
        <f ca="1">IFERROR(IF(ES27="","",RANK(EV27,EV$3:EV$434)+COUNTIF(EV$3:EV27,EV27)-1),"/")</f>
        <v/>
      </c>
      <c r="EU27" s="27" t="str">
        <f ca="1">IF(ES27="","",VLOOKUP(ES27,选手操作!$K:$L,2,0))</f>
        <v/>
      </c>
      <c r="EV27" s="24" t="str">
        <f ca="1">IFERROR(IF(ES27="","",IF(选手操作!ET27&lt;&gt;"",DV27+EW27+EX27+选手操作!ES27,VLOOKUP(EU27,EO:EQ,3,0)+DV27+EW27+EX27+选手操作!ES27)),IF(COUNTIF(EO:EO,EU27)=0,"查找失败",IF(ISNUMBER(VLOOKUP(EU27,EO:EQ,3,0))=FALSE,"VP错误","未知错误")))</f>
        <v/>
      </c>
      <c r="EW27" s="37"/>
      <c r="EX27" s="37"/>
      <c r="EY27" s="39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23" t="str">
        <f ca="1">IFERROR(IF(FS27="","",RANK(FR27,FR$3:FR$434)+COUNTIF(FR$3:FR27,FR27)-1),"/")</f>
        <v/>
      </c>
      <c r="FO27" s="22" t="str">
        <f t="shared" si="10"/>
        <v/>
      </c>
      <c r="FP27" s="22" t="str">
        <f t="shared" si="11"/>
        <v/>
      </c>
      <c r="FQ27" s="24" t="str">
        <f>IFERROR(IF(FO27="","",ROUND(IF(FP27=0,10,10+SIGN(FP27)*10*(1-((SQRT(5)-1)/2)^MIN(ABS(FP27)/(5*SQRT(FR$1)),3))/(1-((SQRT(5)-1)/2)^3)),2)),"请输入副数")</f>
        <v/>
      </c>
      <c r="FR27" s="25" t="str">
        <f ca="1">IF(FS27="","",IF(选手操作!GT27&lt;&gt;"","/",FV27))</f>
        <v/>
      </c>
      <c r="FS27" s="26" t="str">
        <f ca="1">IF(OR(COUNTA(FA$3:FM$434)=0,选手操作!$K27=""),"",选手操作!$K27)</f>
        <v/>
      </c>
      <c r="FT27" s="22" t="str">
        <f ca="1">IFERROR(IF(FS27="","",RANK(FV27,FV$3:FV$434)+COUNTIF(FV$3:FV27,FV27)-1),"/")</f>
        <v/>
      </c>
      <c r="FU27" s="27" t="str">
        <f ca="1">IF(FS27="","",VLOOKUP(FS27,选手操作!$K:$L,2,0))</f>
        <v/>
      </c>
      <c r="FV27" s="24" t="str">
        <f ca="1">IFERROR(IF(FS27="","",IF(选手操作!FT27&lt;&gt;"",EV27+FW27+FX27+选手操作!FS27,VLOOKUP(FU27,FO:FQ,3,0)+EV27+FW27+FX27+选手操作!FS27)),IF(COUNTIF(FO:FO,FU27)=0,"查找失败",IF(ISNUMBER(VLOOKUP(FU27,FO:FQ,3,0))=FALSE,"VP错误","未知错误")))</f>
        <v/>
      </c>
      <c r="FW27" s="37"/>
      <c r="FX27" s="37"/>
      <c r="FY27" s="39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23" t="str">
        <f ca="1">IFERROR(IF(GS27="","",RANK(GR27,GR$3:GR$434)+COUNTIF(GR$3:GR27,GR27)-1),"/")</f>
        <v/>
      </c>
      <c r="GO27" s="22" t="str">
        <f t="shared" si="12"/>
        <v/>
      </c>
      <c r="GP27" s="22" t="str">
        <f t="shared" si="13"/>
        <v/>
      </c>
      <c r="GQ27" s="24" t="str">
        <f>IFERROR(IF(GO27="","",ROUND(IF(GP27=0,10,10+SIGN(GP27)*10*(1-((SQRT(5)-1)/2)^MIN(ABS(GP27)/(5*SQRT(GR$1)),3))/(1-((SQRT(5)-1)/2)^3)),2)),"请输入副数")</f>
        <v/>
      </c>
      <c r="GR27" s="25" t="str">
        <f ca="1">IF(GS27="","",IF(选手操作!HT27&lt;&gt;"","/",GV27))</f>
        <v/>
      </c>
      <c r="GS27" s="26" t="str">
        <f ca="1">IF(OR(COUNTA(GA$3:GM$434)=0,选手操作!$K27=""),"",选手操作!$K27)</f>
        <v/>
      </c>
      <c r="GT27" s="22" t="str">
        <f ca="1">IFERROR(IF(GS27="","",RANK(GV27,GV$3:GV$434)+COUNTIF(GV$3:GV27,GV27)-1),"/")</f>
        <v/>
      </c>
      <c r="GU27" s="27" t="str">
        <f ca="1">IF(GS27="","",VLOOKUP(GS27,选手操作!$K:$L,2,0))</f>
        <v/>
      </c>
      <c r="GV27" s="24" t="str">
        <f ca="1">IFERROR(IF(GS27="","",IF(选手操作!GT27&lt;&gt;"",FV27+GW27+GX27+选手操作!GS27,VLOOKUP(GU27,GO:GQ,3,0)+FV27+GW27+GX27+选手操作!GS27)),IF(COUNTIF(GO:GO,GU27)=0,"查找失败",IF(ISNUMBER(VLOOKUP(GU27,GO:GQ,3,0))=FALSE,"VP错误","未知错误")))</f>
        <v/>
      </c>
      <c r="GW27" s="37"/>
      <c r="GX27" s="37"/>
      <c r="GY27" s="39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23" t="str">
        <f ca="1">IFERROR(IF(HS27="","",RANK(HR27,HR$3:HR$434)+COUNTIF(HR$3:HR27,HR27)-1),"/")</f>
        <v/>
      </c>
      <c r="HO27" s="22" t="str">
        <f t="shared" si="14"/>
        <v/>
      </c>
      <c r="HP27" s="22" t="str">
        <f t="shared" si="15"/>
        <v/>
      </c>
      <c r="HQ27" s="24" t="str">
        <f>IFERROR(IF(HO27="","",ROUND(IF(HP27=0,10,10+SIGN(HP27)*10*(1-((SQRT(5)-1)/2)^MIN(ABS(HP27)/(5*SQRT(HR$1)),3))/(1-((SQRT(5)-1)/2)^3)),2)),"请输入副数")</f>
        <v/>
      </c>
      <c r="HR27" s="25" t="str">
        <f ca="1">IF(HS27="","",IF(选手操作!IT27&lt;&gt;"","/",HV27))</f>
        <v/>
      </c>
      <c r="HS27" s="26" t="str">
        <f ca="1">IF(OR(COUNTA(HA$3:HM$434)=0,选手操作!$K27=""),"",选手操作!$K27)</f>
        <v/>
      </c>
      <c r="HT27" s="22" t="str">
        <f ca="1">IFERROR(IF(HS27="","",RANK(HV27,HV$3:HV$434)+COUNTIF(HV$3:HV27,HV27)-1),"/")</f>
        <v/>
      </c>
      <c r="HU27" s="27" t="str">
        <f ca="1">IF(HS27="","",VLOOKUP(HS27,选手操作!$K:$L,2,0))</f>
        <v/>
      </c>
      <c r="HV27" s="24" t="str">
        <f ca="1">IFERROR(IF(HS27="","",IF(选手操作!HT27&lt;&gt;"",GV27+HW27+HX27+选手操作!HS27,VLOOKUP(HU27,HO:HQ,3,0)+GV27+HW27+HX27+选手操作!HS27)),IF(COUNTIF(HO:HO,HU27)=0,"查找失败",IF(ISNUMBER(VLOOKUP(HU27,HO:HQ,3,0))=FALSE,"VP错误","未知错误")))</f>
        <v/>
      </c>
      <c r="HW27" s="37"/>
      <c r="HX27" s="37"/>
      <c r="HY27" s="39"/>
    </row>
    <row r="28" spans="1:233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23" t="str">
        <f ca="1">IFERROR(IF(S28="","",RANK(R28,R$3:R$434)+COUNTIF(R$3:R28,R28)-1),"/")</f>
        <v/>
      </c>
      <c r="O28" s="22" t="str">
        <f t="shared" si="16"/>
        <v/>
      </c>
      <c r="P28" s="22" t="str">
        <f t="shared" si="17"/>
        <v/>
      </c>
      <c r="Q28" s="24" t="str">
        <f t="shared" si="18"/>
        <v/>
      </c>
      <c r="R28" s="25" t="str">
        <f ca="1">IF(S28="","",IF(选手操作!AT28&lt;&gt;"","/",V28))</f>
        <v/>
      </c>
      <c r="S28" s="26" t="str">
        <f ca="1">IF(OR(COUNTA(A$3:M$434)=0,选手操作!$K28=""),"",选手操作!$K28)</f>
        <v/>
      </c>
      <c r="T28" s="22" t="str">
        <f ca="1">IFERROR(IF(S28="","",RANK(V28,V$3:V$434)+COUNTIF(V$3:V28,V28)-1),"/")</f>
        <v/>
      </c>
      <c r="U28" s="27" t="str">
        <f ca="1">IF(S28="","",VLOOKUP(S28,选手操作!$K:$L,2,0))</f>
        <v/>
      </c>
      <c r="V28" s="24" t="str">
        <f ca="1">IFERROR(IF(S28="","",IF(选手操作!T28&lt;&gt;"",选手操作!M28+选手操作!N28+W28+X28+选手操作!S28,VLOOKUP(U28,O:Q,3,0)+选手操作!M28+选手操作!N28+W28+X28+选手操作!S28)),IF(COUNTIF(O:O,U28)=0,"查找失败",IF(ISNUMBER(VLOOKUP(U28,O:Q,3,0))=FALSE,"VP错误","未知错误")))</f>
        <v/>
      </c>
      <c r="W28" s="37"/>
      <c r="X28" s="37"/>
      <c r="Y28" s="39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23" t="str">
        <f ca="1">IFERROR(IF(AS28="","",RANK(AR28,AR$3:AR$434)+COUNTIF(AR$3:AR28,AR28)-1),"/")</f>
        <v/>
      </c>
      <c r="AO28" s="22" t="str">
        <f t="shared" si="0"/>
        <v/>
      </c>
      <c r="AP28" s="22" t="str">
        <f t="shared" si="1"/>
        <v/>
      </c>
      <c r="AQ28" s="24" t="str">
        <f>IFERROR(IF(AO28="","",ROUND(IF(AP28=0,10,10+SIGN(AP28)*10*(1-((SQRT(5)-1)/2)^MIN(ABS(AP28)/(5*SQRT(AR$1)),3))/(1-((SQRT(5)-1)/2)^3)),2)),"请输入副数")</f>
        <v/>
      </c>
      <c r="AR28" s="25" t="str">
        <f ca="1">IF(AS28="","",IF(选手操作!BT28&lt;&gt;"","/",AV28))</f>
        <v/>
      </c>
      <c r="AS28" s="26" t="str">
        <f ca="1">IF(OR(COUNTA(AA$3:AM$434)=0,选手操作!$K28=""),"",选手操作!$K28)</f>
        <v/>
      </c>
      <c r="AT28" s="22" t="str">
        <f ca="1">IFERROR(IF(AS28="","",RANK(AV28,AV$3:AV$434)+COUNTIF(AV$3:AV28,AV28)-1),"/")</f>
        <v/>
      </c>
      <c r="AU28" s="27" t="str">
        <f ca="1">IF(AS28="","",VLOOKUP(AS28,选手操作!$K:$L,2,0))</f>
        <v/>
      </c>
      <c r="AV28" s="24" t="str">
        <f ca="1">IFERROR(IF(AS28="","",IF(选手操作!AT28&lt;&gt;"",V28+AW28+AX28+选手操作!AS28,VLOOKUP(AU28,AO:AQ,3,0)+V28+AW28+AX28+选手操作!AS28)),IF(COUNTIF(AO:AO,AU28)=0,"查找失败",IF(ISNUMBER(VLOOKUP(AU28,AO:AQ,3,0))=FALSE,"VP错误","未知错误")))</f>
        <v/>
      </c>
      <c r="AW28" s="37"/>
      <c r="AX28" s="37"/>
      <c r="AY28" s="39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23" t="str">
        <f ca="1">IFERROR(IF(BS28="","",RANK(BR28,BR$3:BR$434)+COUNTIF(BR$3:BR28,BR28)-1),"/")</f>
        <v/>
      </c>
      <c r="BO28" s="22" t="str">
        <f t="shared" si="2"/>
        <v/>
      </c>
      <c r="BP28" s="22" t="str">
        <f t="shared" si="3"/>
        <v/>
      </c>
      <c r="BQ28" s="24" t="str">
        <f>IFERROR(IF(BO28="","",ROUND(IF(BP28=0,10,10+SIGN(BP28)*10*(1-((SQRT(5)-1)/2)^MIN(ABS(BP28)/(5*SQRT(BR$1)),3))/(1-((SQRT(5)-1)/2)^3)),2)),"请输入副数")</f>
        <v/>
      </c>
      <c r="BR28" s="25" t="str">
        <f ca="1">IF(BS28="","",IF(选手操作!CT28&lt;&gt;"","/",BV28))</f>
        <v/>
      </c>
      <c r="BS28" s="26" t="str">
        <f ca="1">IF(OR(COUNTA(BA$3:BM$434)=0,选手操作!$K28=""),"",选手操作!$K28)</f>
        <v/>
      </c>
      <c r="BT28" s="22" t="str">
        <f ca="1">IFERROR(IF(BS28="","",RANK(BV28,BV$3:BV$434)+COUNTIF(BV$3:BV28,BV28)-1),"/")</f>
        <v/>
      </c>
      <c r="BU28" s="27" t="str">
        <f ca="1">IF(BS28="","",VLOOKUP(BS28,选手操作!$K:$L,2,0))</f>
        <v/>
      </c>
      <c r="BV28" s="24" t="str">
        <f ca="1">IFERROR(IF(BS28="","",IF(选手操作!BT28&lt;&gt;"",AV28+BW28+BX28+选手操作!BS28,VLOOKUP(BU28,BO:BQ,3,0)+AV28+BW28+BX28+选手操作!BS28)),IF(COUNTIF(BO:BO,BU28)=0,"查找失败",IF(ISNUMBER(VLOOKUP(BU28,BO:BQ,3,0))=FALSE,"VP错误","未知错误")))</f>
        <v/>
      </c>
      <c r="BW28" s="37"/>
      <c r="BX28" s="37"/>
      <c r="BY28" s="39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23" t="str">
        <f ca="1">IFERROR(IF(CS28="","",RANK(CR28,CR$3:CR$434)+COUNTIF(CR$3:CR28,CR28)-1),"/")</f>
        <v/>
      </c>
      <c r="CO28" s="22" t="str">
        <f t="shared" si="4"/>
        <v/>
      </c>
      <c r="CP28" s="22" t="str">
        <f t="shared" si="5"/>
        <v/>
      </c>
      <c r="CQ28" s="24" t="str">
        <f>IFERROR(IF(CO28="","",ROUND(IF(CP28=0,10,10+SIGN(CP28)*10*(1-((SQRT(5)-1)/2)^MIN(ABS(CP28)/(5*SQRT(CR$1)),3))/(1-((SQRT(5)-1)/2)^3)),2)),"请输入副数")</f>
        <v/>
      </c>
      <c r="CR28" s="25" t="str">
        <f ca="1">IF(CS28="","",IF(选手操作!DT28&lt;&gt;"","/",CV28))</f>
        <v/>
      </c>
      <c r="CS28" s="26" t="str">
        <f ca="1">IF(OR(COUNTA(CA$3:CM$434)=0,选手操作!$K28=""),"",选手操作!$K28)</f>
        <v/>
      </c>
      <c r="CT28" s="22" t="str">
        <f ca="1">IFERROR(IF(CS28="","",RANK(CV28,CV$3:CV$434)+COUNTIF(CV$3:CV28,CV28)-1),"/")</f>
        <v/>
      </c>
      <c r="CU28" s="27" t="str">
        <f ca="1">IF(CS28="","",VLOOKUP(CS28,选手操作!$K:$L,2,0))</f>
        <v/>
      </c>
      <c r="CV28" s="24" t="str">
        <f ca="1">IFERROR(IF(CS28="","",IF(选手操作!CT28&lt;&gt;"",BV28+CW28+CX28+选手操作!CS28,VLOOKUP(CU28,CO:CQ,3,0)+BV28+CW28+CX28+选手操作!CS28)),IF(COUNTIF(CO:CO,CU28)=0,"查找失败",IF(ISNUMBER(VLOOKUP(CU28,CO:CQ,3,0))=FALSE,"VP错误","未知错误")))</f>
        <v/>
      </c>
      <c r="CW28" s="37"/>
      <c r="CX28" s="37"/>
      <c r="CY28" s="39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23" t="str">
        <f ca="1">IFERROR(IF(DS28="","",RANK(DR28,DR$3:DR$434)+COUNTIF(DR$3:DR28,DR28)-1),"/")</f>
        <v/>
      </c>
      <c r="DO28" s="22" t="str">
        <f t="shared" si="6"/>
        <v/>
      </c>
      <c r="DP28" s="22" t="str">
        <f t="shared" si="7"/>
        <v/>
      </c>
      <c r="DQ28" s="24" t="str">
        <f>IFERROR(IF(DO28="","",ROUND(IF(DP28=0,10,10+SIGN(DP28)*10*(1-((SQRT(5)-1)/2)^MIN(ABS(DP28)/(5*SQRT(DR$1)),3))/(1-((SQRT(5)-1)/2)^3)),2)),"请输入副数")</f>
        <v/>
      </c>
      <c r="DR28" s="25" t="str">
        <f ca="1">IF(DS28="","",IF(选手操作!ET28&lt;&gt;"","/",DV28))</f>
        <v/>
      </c>
      <c r="DS28" s="26" t="str">
        <f ca="1">IF(OR(COUNTA(DA$3:DM$434)=0,选手操作!$K28=""),"",选手操作!$K28)</f>
        <v/>
      </c>
      <c r="DT28" s="22" t="str">
        <f ca="1">IFERROR(IF(DS28="","",RANK(DV28,DV$3:DV$434)+COUNTIF(DV$3:DV28,DV28)-1),"/")</f>
        <v/>
      </c>
      <c r="DU28" s="27" t="str">
        <f ca="1">IF(DS28="","",VLOOKUP(DS28,选手操作!$K:$L,2,0))</f>
        <v/>
      </c>
      <c r="DV28" s="24" t="str">
        <f ca="1">IFERROR(IF(DS28="","",IF(选手操作!DT28&lt;&gt;"",CV28+DW28+DX28+选手操作!DS28,VLOOKUP(DU28,DO:DQ,3,0)+CV28+DW28+DX28+选手操作!DS28)),IF(COUNTIF(DO:DO,DU28)=0,"查找失败",IF(ISNUMBER(VLOOKUP(DU28,DO:DQ,3,0))=FALSE,"VP错误","未知错误")))</f>
        <v/>
      </c>
      <c r="DW28" s="37"/>
      <c r="DX28" s="37"/>
      <c r="DY28" s="39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23" t="str">
        <f ca="1">IFERROR(IF(ES28="","",RANK(ER28,ER$3:ER$434)+COUNTIF(ER$3:ER28,ER28)-1),"/")</f>
        <v/>
      </c>
      <c r="EO28" s="22" t="str">
        <f t="shared" si="8"/>
        <v/>
      </c>
      <c r="EP28" s="22" t="str">
        <f t="shared" si="9"/>
        <v/>
      </c>
      <c r="EQ28" s="24" t="str">
        <f>IFERROR(IF(EO28="","",ROUND(IF(EP28=0,10,10+SIGN(EP28)*10*(1-((SQRT(5)-1)/2)^MIN(ABS(EP28)/(5*SQRT(ER$1)),3))/(1-((SQRT(5)-1)/2)^3)),2)),"请输入副数")</f>
        <v/>
      </c>
      <c r="ER28" s="25" t="str">
        <f ca="1">IF(ES28="","",IF(选手操作!FT28&lt;&gt;"","/",EV28))</f>
        <v/>
      </c>
      <c r="ES28" s="26" t="str">
        <f ca="1">IF(OR(COUNTA(EA$3:EM$434)=0,选手操作!$K28=""),"",选手操作!$K28)</f>
        <v/>
      </c>
      <c r="ET28" s="22" t="str">
        <f ca="1">IFERROR(IF(ES28="","",RANK(EV28,EV$3:EV$434)+COUNTIF(EV$3:EV28,EV28)-1),"/")</f>
        <v/>
      </c>
      <c r="EU28" s="27" t="str">
        <f ca="1">IF(ES28="","",VLOOKUP(ES28,选手操作!$K:$L,2,0))</f>
        <v/>
      </c>
      <c r="EV28" s="24" t="str">
        <f ca="1">IFERROR(IF(ES28="","",IF(选手操作!ET28&lt;&gt;"",DV28+EW28+EX28+选手操作!ES28,VLOOKUP(EU28,EO:EQ,3,0)+DV28+EW28+EX28+选手操作!ES28)),IF(COUNTIF(EO:EO,EU28)=0,"查找失败",IF(ISNUMBER(VLOOKUP(EU28,EO:EQ,3,0))=FALSE,"VP错误","未知错误")))</f>
        <v/>
      </c>
      <c r="EW28" s="37"/>
      <c r="EX28" s="37"/>
      <c r="EY28" s="39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23" t="str">
        <f ca="1">IFERROR(IF(FS28="","",RANK(FR28,FR$3:FR$434)+COUNTIF(FR$3:FR28,FR28)-1),"/")</f>
        <v/>
      </c>
      <c r="FO28" s="22" t="str">
        <f t="shared" si="10"/>
        <v/>
      </c>
      <c r="FP28" s="22" t="str">
        <f t="shared" si="11"/>
        <v/>
      </c>
      <c r="FQ28" s="24" t="str">
        <f>IFERROR(IF(FO28="","",ROUND(IF(FP28=0,10,10+SIGN(FP28)*10*(1-((SQRT(5)-1)/2)^MIN(ABS(FP28)/(5*SQRT(FR$1)),3))/(1-((SQRT(5)-1)/2)^3)),2)),"请输入副数")</f>
        <v/>
      </c>
      <c r="FR28" s="25" t="str">
        <f ca="1">IF(FS28="","",IF(选手操作!GT28&lt;&gt;"","/",FV28))</f>
        <v/>
      </c>
      <c r="FS28" s="26" t="str">
        <f ca="1">IF(OR(COUNTA(FA$3:FM$434)=0,选手操作!$K28=""),"",选手操作!$K28)</f>
        <v/>
      </c>
      <c r="FT28" s="22" t="str">
        <f ca="1">IFERROR(IF(FS28="","",RANK(FV28,FV$3:FV$434)+COUNTIF(FV$3:FV28,FV28)-1),"/")</f>
        <v/>
      </c>
      <c r="FU28" s="27" t="str">
        <f ca="1">IF(FS28="","",VLOOKUP(FS28,选手操作!$K:$L,2,0))</f>
        <v/>
      </c>
      <c r="FV28" s="24" t="str">
        <f ca="1">IFERROR(IF(FS28="","",IF(选手操作!FT28&lt;&gt;"",EV28+FW28+FX28+选手操作!FS28,VLOOKUP(FU28,FO:FQ,3,0)+EV28+FW28+FX28+选手操作!FS28)),IF(COUNTIF(FO:FO,FU28)=0,"查找失败",IF(ISNUMBER(VLOOKUP(FU28,FO:FQ,3,0))=FALSE,"VP错误","未知错误")))</f>
        <v/>
      </c>
      <c r="FW28" s="37"/>
      <c r="FX28" s="37"/>
      <c r="FY28" s="39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23" t="str">
        <f ca="1">IFERROR(IF(GS28="","",RANK(GR28,GR$3:GR$434)+COUNTIF(GR$3:GR28,GR28)-1),"/")</f>
        <v/>
      </c>
      <c r="GO28" s="22" t="str">
        <f t="shared" si="12"/>
        <v/>
      </c>
      <c r="GP28" s="22" t="str">
        <f t="shared" si="13"/>
        <v/>
      </c>
      <c r="GQ28" s="24" t="str">
        <f>IFERROR(IF(GO28="","",ROUND(IF(GP28=0,10,10+SIGN(GP28)*10*(1-((SQRT(5)-1)/2)^MIN(ABS(GP28)/(5*SQRT(GR$1)),3))/(1-((SQRT(5)-1)/2)^3)),2)),"请输入副数")</f>
        <v/>
      </c>
      <c r="GR28" s="25" t="str">
        <f ca="1">IF(GS28="","",IF(选手操作!HT28&lt;&gt;"","/",GV28))</f>
        <v/>
      </c>
      <c r="GS28" s="26" t="str">
        <f ca="1">IF(OR(COUNTA(GA$3:GM$434)=0,选手操作!$K28=""),"",选手操作!$K28)</f>
        <v/>
      </c>
      <c r="GT28" s="22" t="str">
        <f ca="1">IFERROR(IF(GS28="","",RANK(GV28,GV$3:GV$434)+COUNTIF(GV$3:GV28,GV28)-1),"/")</f>
        <v/>
      </c>
      <c r="GU28" s="27" t="str">
        <f ca="1">IF(GS28="","",VLOOKUP(GS28,选手操作!$K:$L,2,0))</f>
        <v/>
      </c>
      <c r="GV28" s="24" t="str">
        <f ca="1">IFERROR(IF(GS28="","",IF(选手操作!GT28&lt;&gt;"",FV28+GW28+GX28+选手操作!GS28,VLOOKUP(GU28,GO:GQ,3,0)+FV28+GW28+GX28+选手操作!GS28)),IF(COUNTIF(GO:GO,GU28)=0,"查找失败",IF(ISNUMBER(VLOOKUP(GU28,GO:GQ,3,0))=FALSE,"VP错误","未知错误")))</f>
        <v/>
      </c>
      <c r="GW28" s="37"/>
      <c r="GX28" s="37"/>
      <c r="GY28" s="39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23" t="str">
        <f ca="1">IFERROR(IF(HS28="","",RANK(HR28,HR$3:HR$434)+COUNTIF(HR$3:HR28,HR28)-1),"/")</f>
        <v/>
      </c>
      <c r="HO28" s="22" t="str">
        <f t="shared" si="14"/>
        <v/>
      </c>
      <c r="HP28" s="22" t="str">
        <f t="shared" si="15"/>
        <v/>
      </c>
      <c r="HQ28" s="24" t="str">
        <f>IFERROR(IF(HO28="","",ROUND(IF(HP28=0,10,10+SIGN(HP28)*10*(1-((SQRT(5)-1)/2)^MIN(ABS(HP28)/(5*SQRT(HR$1)),3))/(1-((SQRT(5)-1)/2)^3)),2)),"请输入副数")</f>
        <v/>
      </c>
      <c r="HR28" s="25" t="str">
        <f ca="1">IF(HS28="","",IF(选手操作!IT28&lt;&gt;"","/",HV28))</f>
        <v/>
      </c>
      <c r="HS28" s="26" t="str">
        <f ca="1">IF(OR(COUNTA(HA$3:HM$434)=0,选手操作!$K28=""),"",选手操作!$K28)</f>
        <v/>
      </c>
      <c r="HT28" s="22" t="str">
        <f ca="1">IFERROR(IF(HS28="","",RANK(HV28,HV$3:HV$434)+COUNTIF(HV$3:HV28,HV28)-1),"/")</f>
        <v/>
      </c>
      <c r="HU28" s="27" t="str">
        <f ca="1">IF(HS28="","",VLOOKUP(HS28,选手操作!$K:$L,2,0))</f>
        <v/>
      </c>
      <c r="HV28" s="24" t="str">
        <f ca="1">IFERROR(IF(HS28="","",IF(选手操作!HT28&lt;&gt;"",GV28+HW28+HX28+选手操作!HS28,VLOOKUP(HU28,HO:HQ,3,0)+GV28+HW28+HX28+选手操作!HS28)),IF(COUNTIF(HO:HO,HU28)=0,"查找失败",IF(ISNUMBER(VLOOKUP(HU28,HO:HQ,3,0))=FALSE,"VP错误","未知错误")))</f>
        <v/>
      </c>
      <c r="HW28" s="37"/>
      <c r="HX28" s="37"/>
      <c r="HY28" s="39"/>
    </row>
    <row r="29" spans="1:233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23" t="str">
        <f ca="1">IFERROR(IF(S29="","",RANK(R29,R$3:R$434)+COUNTIF(R$3:R29,R29)-1),"/")</f>
        <v/>
      </c>
      <c r="O29" s="22" t="str">
        <f t="shared" si="16"/>
        <v/>
      </c>
      <c r="P29" s="22" t="str">
        <f t="shared" si="17"/>
        <v/>
      </c>
      <c r="Q29" s="24" t="str">
        <f t="shared" si="18"/>
        <v/>
      </c>
      <c r="R29" s="25" t="str">
        <f ca="1">IF(S29="","",IF(选手操作!AT29&lt;&gt;"","/",V29))</f>
        <v/>
      </c>
      <c r="S29" s="26" t="str">
        <f ca="1">IF(OR(COUNTA(A$3:M$434)=0,选手操作!$K29=""),"",选手操作!$K29)</f>
        <v/>
      </c>
      <c r="T29" s="22" t="str">
        <f ca="1">IFERROR(IF(S29="","",RANK(V29,V$3:V$434)+COUNTIF(V$3:V29,V29)-1),"/")</f>
        <v/>
      </c>
      <c r="U29" s="27" t="str">
        <f ca="1">IF(S29="","",VLOOKUP(S29,选手操作!$K:$L,2,0))</f>
        <v/>
      </c>
      <c r="V29" s="24" t="str">
        <f ca="1">IFERROR(IF(S29="","",IF(选手操作!T29&lt;&gt;"",选手操作!M29+选手操作!N29+W29+X29+选手操作!S29,VLOOKUP(U29,O:Q,3,0)+选手操作!M29+选手操作!N29+W29+X29+选手操作!S29)),IF(COUNTIF(O:O,U29)=0,"查找失败",IF(ISNUMBER(VLOOKUP(U29,O:Q,3,0))=FALSE,"VP错误","未知错误")))</f>
        <v/>
      </c>
      <c r="W29" s="37"/>
      <c r="X29" s="37"/>
      <c r="Y29" s="39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23" t="str">
        <f ca="1">IFERROR(IF(AS29="","",RANK(AR29,AR$3:AR$434)+COUNTIF(AR$3:AR29,AR29)-1),"/")</f>
        <v/>
      </c>
      <c r="AO29" s="22" t="str">
        <f t="shared" si="0"/>
        <v/>
      </c>
      <c r="AP29" s="22" t="str">
        <f t="shared" si="1"/>
        <v/>
      </c>
      <c r="AQ29" s="24" t="str">
        <f>IFERROR(IF(AO29="","",ROUND(IF(AP29=0,10,10+SIGN(AP29)*10*(1-((SQRT(5)-1)/2)^MIN(ABS(AP29)/(5*SQRT(AR$1)),3))/(1-((SQRT(5)-1)/2)^3)),2)),"请输入副数")</f>
        <v/>
      </c>
      <c r="AR29" s="25" t="str">
        <f ca="1">IF(AS29="","",IF(选手操作!BT29&lt;&gt;"","/",AV29))</f>
        <v/>
      </c>
      <c r="AS29" s="26" t="str">
        <f ca="1">IF(OR(COUNTA(AA$3:AM$434)=0,选手操作!$K29=""),"",选手操作!$K29)</f>
        <v/>
      </c>
      <c r="AT29" s="22" t="str">
        <f ca="1">IFERROR(IF(AS29="","",RANK(AV29,AV$3:AV$434)+COUNTIF(AV$3:AV29,AV29)-1),"/")</f>
        <v/>
      </c>
      <c r="AU29" s="27" t="str">
        <f ca="1">IF(AS29="","",VLOOKUP(AS29,选手操作!$K:$L,2,0))</f>
        <v/>
      </c>
      <c r="AV29" s="24" t="str">
        <f ca="1">IFERROR(IF(AS29="","",IF(选手操作!AT29&lt;&gt;"",V29+AW29+AX29+选手操作!AS29,VLOOKUP(AU29,AO:AQ,3,0)+V29+AW29+AX29+选手操作!AS29)),IF(COUNTIF(AO:AO,AU29)=0,"查找失败",IF(ISNUMBER(VLOOKUP(AU29,AO:AQ,3,0))=FALSE,"VP错误","未知错误")))</f>
        <v/>
      </c>
      <c r="AW29" s="37"/>
      <c r="AX29" s="37"/>
      <c r="AY29" s="39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23" t="str">
        <f ca="1">IFERROR(IF(BS29="","",RANK(BR29,BR$3:BR$434)+COUNTIF(BR$3:BR29,BR29)-1),"/")</f>
        <v/>
      </c>
      <c r="BO29" s="22" t="str">
        <f t="shared" si="2"/>
        <v/>
      </c>
      <c r="BP29" s="22" t="str">
        <f t="shared" si="3"/>
        <v/>
      </c>
      <c r="BQ29" s="24" t="str">
        <f>IFERROR(IF(BO29="","",ROUND(IF(BP29=0,10,10+SIGN(BP29)*10*(1-((SQRT(5)-1)/2)^MIN(ABS(BP29)/(5*SQRT(BR$1)),3))/(1-((SQRT(5)-1)/2)^3)),2)),"请输入副数")</f>
        <v/>
      </c>
      <c r="BR29" s="25" t="str">
        <f ca="1">IF(BS29="","",IF(选手操作!CT29&lt;&gt;"","/",BV29))</f>
        <v/>
      </c>
      <c r="BS29" s="26" t="str">
        <f ca="1">IF(OR(COUNTA(BA$3:BM$434)=0,选手操作!$K29=""),"",选手操作!$K29)</f>
        <v/>
      </c>
      <c r="BT29" s="22" t="str">
        <f ca="1">IFERROR(IF(BS29="","",RANK(BV29,BV$3:BV$434)+COUNTIF(BV$3:BV29,BV29)-1),"/")</f>
        <v/>
      </c>
      <c r="BU29" s="27" t="str">
        <f ca="1">IF(BS29="","",VLOOKUP(BS29,选手操作!$K:$L,2,0))</f>
        <v/>
      </c>
      <c r="BV29" s="24" t="str">
        <f ca="1">IFERROR(IF(BS29="","",IF(选手操作!BT29&lt;&gt;"",AV29+BW29+BX29+选手操作!BS29,VLOOKUP(BU29,BO:BQ,3,0)+AV29+BW29+BX29+选手操作!BS29)),IF(COUNTIF(BO:BO,BU29)=0,"查找失败",IF(ISNUMBER(VLOOKUP(BU29,BO:BQ,3,0))=FALSE,"VP错误","未知错误")))</f>
        <v/>
      </c>
      <c r="BW29" s="37"/>
      <c r="BX29" s="37"/>
      <c r="BY29" s="39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23" t="str">
        <f ca="1">IFERROR(IF(CS29="","",RANK(CR29,CR$3:CR$434)+COUNTIF(CR$3:CR29,CR29)-1),"/")</f>
        <v/>
      </c>
      <c r="CO29" s="22" t="str">
        <f t="shared" si="4"/>
        <v/>
      </c>
      <c r="CP29" s="22" t="str">
        <f t="shared" si="5"/>
        <v/>
      </c>
      <c r="CQ29" s="24" t="str">
        <f>IFERROR(IF(CO29="","",ROUND(IF(CP29=0,10,10+SIGN(CP29)*10*(1-((SQRT(5)-1)/2)^MIN(ABS(CP29)/(5*SQRT(CR$1)),3))/(1-((SQRT(5)-1)/2)^3)),2)),"请输入副数")</f>
        <v/>
      </c>
      <c r="CR29" s="25" t="str">
        <f ca="1">IF(CS29="","",IF(选手操作!DT29&lt;&gt;"","/",CV29))</f>
        <v/>
      </c>
      <c r="CS29" s="26" t="str">
        <f ca="1">IF(OR(COUNTA(CA$3:CM$434)=0,选手操作!$K29=""),"",选手操作!$K29)</f>
        <v/>
      </c>
      <c r="CT29" s="22" t="str">
        <f ca="1">IFERROR(IF(CS29="","",RANK(CV29,CV$3:CV$434)+COUNTIF(CV$3:CV29,CV29)-1),"/")</f>
        <v/>
      </c>
      <c r="CU29" s="27" t="str">
        <f ca="1">IF(CS29="","",VLOOKUP(CS29,选手操作!$K:$L,2,0))</f>
        <v/>
      </c>
      <c r="CV29" s="24" t="str">
        <f ca="1">IFERROR(IF(CS29="","",IF(选手操作!CT29&lt;&gt;"",BV29+CW29+CX29+选手操作!CS29,VLOOKUP(CU29,CO:CQ,3,0)+BV29+CW29+CX29+选手操作!CS29)),IF(COUNTIF(CO:CO,CU29)=0,"查找失败",IF(ISNUMBER(VLOOKUP(CU29,CO:CQ,3,0))=FALSE,"VP错误","未知错误")))</f>
        <v/>
      </c>
      <c r="CW29" s="37"/>
      <c r="CX29" s="37"/>
      <c r="CY29" s="39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23" t="str">
        <f ca="1">IFERROR(IF(DS29="","",RANK(DR29,DR$3:DR$434)+COUNTIF(DR$3:DR29,DR29)-1),"/")</f>
        <v/>
      </c>
      <c r="DO29" s="22" t="str">
        <f t="shared" si="6"/>
        <v/>
      </c>
      <c r="DP29" s="22" t="str">
        <f t="shared" si="7"/>
        <v/>
      </c>
      <c r="DQ29" s="24" t="str">
        <f>IFERROR(IF(DO29="","",ROUND(IF(DP29=0,10,10+SIGN(DP29)*10*(1-((SQRT(5)-1)/2)^MIN(ABS(DP29)/(5*SQRT(DR$1)),3))/(1-((SQRT(5)-1)/2)^3)),2)),"请输入副数")</f>
        <v/>
      </c>
      <c r="DR29" s="25" t="str">
        <f ca="1">IF(DS29="","",IF(选手操作!ET29&lt;&gt;"","/",DV29))</f>
        <v/>
      </c>
      <c r="DS29" s="26" t="str">
        <f ca="1">IF(OR(COUNTA(DA$3:DM$434)=0,选手操作!$K29=""),"",选手操作!$K29)</f>
        <v/>
      </c>
      <c r="DT29" s="22" t="str">
        <f ca="1">IFERROR(IF(DS29="","",RANK(DV29,DV$3:DV$434)+COUNTIF(DV$3:DV29,DV29)-1),"/")</f>
        <v/>
      </c>
      <c r="DU29" s="27" t="str">
        <f ca="1">IF(DS29="","",VLOOKUP(DS29,选手操作!$K:$L,2,0))</f>
        <v/>
      </c>
      <c r="DV29" s="24" t="str">
        <f ca="1">IFERROR(IF(DS29="","",IF(选手操作!DT29&lt;&gt;"",CV29+DW29+DX29+选手操作!DS29,VLOOKUP(DU29,DO:DQ,3,0)+CV29+DW29+DX29+选手操作!DS29)),IF(COUNTIF(DO:DO,DU29)=0,"查找失败",IF(ISNUMBER(VLOOKUP(DU29,DO:DQ,3,0))=FALSE,"VP错误","未知错误")))</f>
        <v/>
      </c>
      <c r="DW29" s="37"/>
      <c r="DX29" s="37"/>
      <c r="DY29" s="39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23" t="str">
        <f ca="1">IFERROR(IF(ES29="","",RANK(ER29,ER$3:ER$434)+COUNTIF(ER$3:ER29,ER29)-1),"/")</f>
        <v/>
      </c>
      <c r="EO29" s="22" t="str">
        <f t="shared" si="8"/>
        <v/>
      </c>
      <c r="EP29" s="22" t="str">
        <f t="shared" si="9"/>
        <v/>
      </c>
      <c r="EQ29" s="24" t="str">
        <f>IFERROR(IF(EO29="","",ROUND(IF(EP29=0,10,10+SIGN(EP29)*10*(1-((SQRT(5)-1)/2)^MIN(ABS(EP29)/(5*SQRT(ER$1)),3))/(1-((SQRT(5)-1)/2)^3)),2)),"请输入副数")</f>
        <v/>
      </c>
      <c r="ER29" s="25" t="str">
        <f ca="1">IF(ES29="","",IF(选手操作!FT29&lt;&gt;"","/",EV29))</f>
        <v/>
      </c>
      <c r="ES29" s="26" t="str">
        <f ca="1">IF(OR(COUNTA(EA$3:EM$434)=0,选手操作!$K29=""),"",选手操作!$K29)</f>
        <v/>
      </c>
      <c r="ET29" s="22" t="str">
        <f ca="1">IFERROR(IF(ES29="","",RANK(EV29,EV$3:EV$434)+COUNTIF(EV$3:EV29,EV29)-1),"/")</f>
        <v/>
      </c>
      <c r="EU29" s="27" t="str">
        <f ca="1">IF(ES29="","",VLOOKUP(ES29,选手操作!$K:$L,2,0))</f>
        <v/>
      </c>
      <c r="EV29" s="24" t="str">
        <f ca="1">IFERROR(IF(ES29="","",IF(选手操作!ET29&lt;&gt;"",DV29+EW29+EX29+选手操作!ES29,VLOOKUP(EU29,EO:EQ,3,0)+DV29+EW29+EX29+选手操作!ES29)),IF(COUNTIF(EO:EO,EU29)=0,"查找失败",IF(ISNUMBER(VLOOKUP(EU29,EO:EQ,3,0))=FALSE,"VP错误","未知错误")))</f>
        <v/>
      </c>
      <c r="EW29" s="37"/>
      <c r="EX29" s="37"/>
      <c r="EY29" s="39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23" t="str">
        <f ca="1">IFERROR(IF(FS29="","",RANK(FR29,FR$3:FR$434)+COUNTIF(FR$3:FR29,FR29)-1),"/")</f>
        <v/>
      </c>
      <c r="FO29" s="22" t="str">
        <f t="shared" si="10"/>
        <v/>
      </c>
      <c r="FP29" s="22" t="str">
        <f t="shared" si="11"/>
        <v/>
      </c>
      <c r="FQ29" s="24" t="str">
        <f>IFERROR(IF(FO29="","",ROUND(IF(FP29=0,10,10+SIGN(FP29)*10*(1-((SQRT(5)-1)/2)^MIN(ABS(FP29)/(5*SQRT(FR$1)),3))/(1-((SQRT(5)-1)/2)^3)),2)),"请输入副数")</f>
        <v/>
      </c>
      <c r="FR29" s="25" t="str">
        <f ca="1">IF(FS29="","",IF(选手操作!GT29&lt;&gt;"","/",FV29))</f>
        <v/>
      </c>
      <c r="FS29" s="26" t="str">
        <f ca="1">IF(OR(COUNTA(FA$3:FM$434)=0,选手操作!$K29=""),"",选手操作!$K29)</f>
        <v/>
      </c>
      <c r="FT29" s="22" t="str">
        <f ca="1">IFERROR(IF(FS29="","",RANK(FV29,FV$3:FV$434)+COUNTIF(FV$3:FV29,FV29)-1),"/")</f>
        <v/>
      </c>
      <c r="FU29" s="27" t="str">
        <f ca="1">IF(FS29="","",VLOOKUP(FS29,选手操作!$K:$L,2,0))</f>
        <v/>
      </c>
      <c r="FV29" s="24" t="str">
        <f ca="1">IFERROR(IF(FS29="","",IF(选手操作!FT29&lt;&gt;"",EV29+FW29+FX29+选手操作!FS29,VLOOKUP(FU29,FO:FQ,3,0)+EV29+FW29+FX29+选手操作!FS29)),IF(COUNTIF(FO:FO,FU29)=0,"查找失败",IF(ISNUMBER(VLOOKUP(FU29,FO:FQ,3,0))=FALSE,"VP错误","未知错误")))</f>
        <v/>
      </c>
      <c r="FW29" s="37"/>
      <c r="FX29" s="37"/>
      <c r="FY29" s="39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23" t="str">
        <f ca="1">IFERROR(IF(GS29="","",RANK(GR29,GR$3:GR$434)+COUNTIF(GR$3:GR29,GR29)-1),"/")</f>
        <v/>
      </c>
      <c r="GO29" s="22" t="str">
        <f t="shared" si="12"/>
        <v/>
      </c>
      <c r="GP29" s="22" t="str">
        <f t="shared" si="13"/>
        <v/>
      </c>
      <c r="GQ29" s="24" t="str">
        <f>IFERROR(IF(GO29="","",ROUND(IF(GP29=0,10,10+SIGN(GP29)*10*(1-((SQRT(5)-1)/2)^MIN(ABS(GP29)/(5*SQRT(GR$1)),3))/(1-((SQRT(5)-1)/2)^3)),2)),"请输入副数")</f>
        <v/>
      </c>
      <c r="GR29" s="25" t="str">
        <f ca="1">IF(GS29="","",IF(选手操作!HT29&lt;&gt;"","/",GV29))</f>
        <v/>
      </c>
      <c r="GS29" s="26" t="str">
        <f ca="1">IF(OR(COUNTA(GA$3:GM$434)=0,选手操作!$K29=""),"",选手操作!$K29)</f>
        <v/>
      </c>
      <c r="GT29" s="22" t="str">
        <f ca="1">IFERROR(IF(GS29="","",RANK(GV29,GV$3:GV$434)+COUNTIF(GV$3:GV29,GV29)-1),"/")</f>
        <v/>
      </c>
      <c r="GU29" s="27" t="str">
        <f ca="1">IF(GS29="","",VLOOKUP(GS29,选手操作!$K:$L,2,0))</f>
        <v/>
      </c>
      <c r="GV29" s="24" t="str">
        <f ca="1">IFERROR(IF(GS29="","",IF(选手操作!GT29&lt;&gt;"",FV29+GW29+GX29+选手操作!GS29,VLOOKUP(GU29,GO:GQ,3,0)+FV29+GW29+GX29+选手操作!GS29)),IF(COUNTIF(GO:GO,GU29)=0,"查找失败",IF(ISNUMBER(VLOOKUP(GU29,GO:GQ,3,0))=FALSE,"VP错误","未知错误")))</f>
        <v/>
      </c>
      <c r="GW29" s="37"/>
      <c r="GX29" s="37"/>
      <c r="GY29" s="39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23" t="str">
        <f ca="1">IFERROR(IF(HS29="","",RANK(HR29,HR$3:HR$434)+COUNTIF(HR$3:HR29,HR29)-1),"/")</f>
        <v/>
      </c>
      <c r="HO29" s="22" t="str">
        <f t="shared" si="14"/>
        <v/>
      </c>
      <c r="HP29" s="22" t="str">
        <f t="shared" si="15"/>
        <v/>
      </c>
      <c r="HQ29" s="24" t="str">
        <f>IFERROR(IF(HO29="","",ROUND(IF(HP29=0,10,10+SIGN(HP29)*10*(1-((SQRT(5)-1)/2)^MIN(ABS(HP29)/(5*SQRT(HR$1)),3))/(1-((SQRT(5)-1)/2)^3)),2)),"请输入副数")</f>
        <v/>
      </c>
      <c r="HR29" s="25" t="str">
        <f ca="1">IF(HS29="","",IF(选手操作!IT29&lt;&gt;"","/",HV29))</f>
        <v/>
      </c>
      <c r="HS29" s="26" t="str">
        <f ca="1">IF(OR(COUNTA(HA$3:HM$434)=0,选手操作!$K29=""),"",选手操作!$K29)</f>
        <v/>
      </c>
      <c r="HT29" s="22" t="str">
        <f ca="1">IFERROR(IF(HS29="","",RANK(HV29,HV$3:HV$434)+COUNTIF(HV$3:HV29,HV29)-1),"/")</f>
        <v/>
      </c>
      <c r="HU29" s="27" t="str">
        <f ca="1">IF(HS29="","",VLOOKUP(HS29,选手操作!$K:$L,2,0))</f>
        <v/>
      </c>
      <c r="HV29" s="24" t="str">
        <f ca="1">IFERROR(IF(HS29="","",IF(选手操作!HT29&lt;&gt;"",GV29+HW29+HX29+选手操作!HS29,VLOOKUP(HU29,HO:HQ,3,0)+GV29+HW29+HX29+选手操作!HS29)),IF(COUNTIF(HO:HO,HU29)=0,"查找失败",IF(ISNUMBER(VLOOKUP(HU29,HO:HQ,3,0))=FALSE,"VP错误","未知错误")))</f>
        <v/>
      </c>
      <c r="HW29" s="37"/>
      <c r="HX29" s="37"/>
      <c r="HY29" s="39"/>
    </row>
    <row r="30" spans="1:233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23" t="str">
        <f ca="1">IFERROR(IF(S30="","",RANK(R30,R$3:R$434)+COUNTIF(R$3:R30,R30)-1),"/")</f>
        <v/>
      </c>
      <c r="O30" s="22" t="str">
        <f t="shared" si="16"/>
        <v/>
      </c>
      <c r="P30" s="22" t="str">
        <f t="shared" si="17"/>
        <v/>
      </c>
      <c r="Q30" s="24" t="str">
        <f t="shared" si="18"/>
        <v/>
      </c>
      <c r="R30" s="25" t="str">
        <f ca="1">IF(S30="","",IF(选手操作!AT30&lt;&gt;"","/",V30))</f>
        <v/>
      </c>
      <c r="S30" s="26" t="str">
        <f ca="1">IF(OR(COUNTA(A$3:M$434)=0,选手操作!$K30=""),"",选手操作!$K30)</f>
        <v/>
      </c>
      <c r="T30" s="22" t="str">
        <f ca="1">IFERROR(IF(S30="","",RANK(V30,V$3:V$434)+COUNTIF(V$3:V30,V30)-1),"/")</f>
        <v/>
      </c>
      <c r="U30" s="27" t="str">
        <f ca="1">IF(S30="","",VLOOKUP(S30,选手操作!$K:$L,2,0))</f>
        <v/>
      </c>
      <c r="V30" s="24" t="str">
        <f ca="1">IFERROR(IF(S30="","",IF(选手操作!T30&lt;&gt;"",选手操作!M30+选手操作!N30+W30+X30+选手操作!S30,VLOOKUP(U30,O:Q,3,0)+选手操作!M30+选手操作!N30+W30+X30+选手操作!S30)),IF(COUNTIF(O:O,U30)=0,"查找失败",IF(ISNUMBER(VLOOKUP(U30,O:Q,3,0))=FALSE,"VP错误","未知错误")))</f>
        <v/>
      </c>
      <c r="W30" s="37"/>
      <c r="X30" s="37"/>
      <c r="Y30" s="39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23" t="str">
        <f ca="1">IFERROR(IF(AS30="","",RANK(AR30,AR$3:AR$434)+COUNTIF(AR$3:AR30,AR30)-1),"/")</f>
        <v/>
      </c>
      <c r="AO30" s="22" t="str">
        <f t="shared" si="0"/>
        <v/>
      </c>
      <c r="AP30" s="22" t="str">
        <f t="shared" si="1"/>
        <v/>
      </c>
      <c r="AQ30" s="24" t="str">
        <f>IFERROR(IF(AO30="","",ROUND(IF(AP30=0,10,10+SIGN(AP30)*10*(1-((SQRT(5)-1)/2)^MIN(ABS(AP30)/(5*SQRT(AR$1)),3))/(1-((SQRT(5)-1)/2)^3)),2)),"请输入副数")</f>
        <v/>
      </c>
      <c r="AR30" s="25" t="str">
        <f ca="1">IF(AS30="","",IF(选手操作!BT30&lt;&gt;"","/",AV30))</f>
        <v/>
      </c>
      <c r="AS30" s="26" t="str">
        <f ca="1">IF(OR(COUNTA(AA$3:AM$434)=0,选手操作!$K30=""),"",选手操作!$K30)</f>
        <v/>
      </c>
      <c r="AT30" s="22" t="str">
        <f ca="1">IFERROR(IF(AS30="","",RANK(AV30,AV$3:AV$434)+COUNTIF(AV$3:AV30,AV30)-1),"/")</f>
        <v/>
      </c>
      <c r="AU30" s="27" t="str">
        <f ca="1">IF(AS30="","",VLOOKUP(AS30,选手操作!$K:$L,2,0))</f>
        <v/>
      </c>
      <c r="AV30" s="24" t="str">
        <f ca="1">IFERROR(IF(AS30="","",IF(选手操作!AT30&lt;&gt;"",V30+AW30+AX30+选手操作!AS30,VLOOKUP(AU30,AO:AQ,3,0)+V30+AW30+AX30+选手操作!AS30)),IF(COUNTIF(AO:AO,AU30)=0,"查找失败",IF(ISNUMBER(VLOOKUP(AU30,AO:AQ,3,0))=FALSE,"VP错误","未知错误")))</f>
        <v/>
      </c>
      <c r="AW30" s="37"/>
      <c r="AX30" s="37"/>
      <c r="AY30" s="39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23" t="str">
        <f ca="1">IFERROR(IF(BS30="","",RANK(BR30,BR$3:BR$434)+COUNTIF(BR$3:BR30,BR30)-1),"/")</f>
        <v/>
      </c>
      <c r="BO30" s="22" t="str">
        <f t="shared" si="2"/>
        <v/>
      </c>
      <c r="BP30" s="22" t="str">
        <f t="shared" si="3"/>
        <v/>
      </c>
      <c r="BQ30" s="24" t="str">
        <f>IFERROR(IF(BO30="","",ROUND(IF(BP30=0,10,10+SIGN(BP30)*10*(1-((SQRT(5)-1)/2)^MIN(ABS(BP30)/(5*SQRT(BR$1)),3))/(1-((SQRT(5)-1)/2)^3)),2)),"请输入副数")</f>
        <v/>
      </c>
      <c r="BR30" s="25" t="str">
        <f ca="1">IF(BS30="","",IF(选手操作!CT30&lt;&gt;"","/",BV30))</f>
        <v/>
      </c>
      <c r="BS30" s="26" t="str">
        <f ca="1">IF(OR(COUNTA(BA$3:BM$434)=0,选手操作!$K30=""),"",选手操作!$K30)</f>
        <v/>
      </c>
      <c r="BT30" s="22" t="str">
        <f ca="1">IFERROR(IF(BS30="","",RANK(BV30,BV$3:BV$434)+COUNTIF(BV$3:BV30,BV30)-1),"/")</f>
        <v/>
      </c>
      <c r="BU30" s="27" t="str">
        <f ca="1">IF(BS30="","",VLOOKUP(BS30,选手操作!$K:$L,2,0))</f>
        <v/>
      </c>
      <c r="BV30" s="24" t="str">
        <f ca="1">IFERROR(IF(BS30="","",IF(选手操作!BT30&lt;&gt;"",AV30+BW30+BX30+选手操作!BS30,VLOOKUP(BU30,BO:BQ,3,0)+AV30+BW30+BX30+选手操作!BS30)),IF(COUNTIF(BO:BO,BU30)=0,"查找失败",IF(ISNUMBER(VLOOKUP(BU30,BO:BQ,3,0))=FALSE,"VP错误","未知错误")))</f>
        <v/>
      </c>
      <c r="BW30" s="37"/>
      <c r="BX30" s="37"/>
      <c r="BY30" s="39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23" t="str">
        <f ca="1">IFERROR(IF(CS30="","",RANK(CR30,CR$3:CR$434)+COUNTIF(CR$3:CR30,CR30)-1),"/")</f>
        <v/>
      </c>
      <c r="CO30" s="22" t="str">
        <f t="shared" si="4"/>
        <v/>
      </c>
      <c r="CP30" s="22" t="str">
        <f t="shared" si="5"/>
        <v/>
      </c>
      <c r="CQ30" s="24" t="str">
        <f>IFERROR(IF(CO30="","",ROUND(IF(CP30=0,10,10+SIGN(CP30)*10*(1-((SQRT(5)-1)/2)^MIN(ABS(CP30)/(5*SQRT(CR$1)),3))/(1-((SQRT(5)-1)/2)^3)),2)),"请输入副数")</f>
        <v/>
      </c>
      <c r="CR30" s="25" t="str">
        <f ca="1">IF(CS30="","",IF(选手操作!DT30&lt;&gt;"","/",CV30))</f>
        <v/>
      </c>
      <c r="CS30" s="26" t="str">
        <f ca="1">IF(OR(COUNTA(CA$3:CM$434)=0,选手操作!$K30=""),"",选手操作!$K30)</f>
        <v/>
      </c>
      <c r="CT30" s="22" t="str">
        <f ca="1">IFERROR(IF(CS30="","",RANK(CV30,CV$3:CV$434)+COUNTIF(CV$3:CV30,CV30)-1),"/")</f>
        <v/>
      </c>
      <c r="CU30" s="27" t="str">
        <f ca="1">IF(CS30="","",VLOOKUP(CS30,选手操作!$K:$L,2,0))</f>
        <v/>
      </c>
      <c r="CV30" s="24" t="str">
        <f ca="1">IFERROR(IF(CS30="","",IF(选手操作!CT30&lt;&gt;"",BV30+CW30+CX30+选手操作!CS30,VLOOKUP(CU30,CO:CQ,3,0)+BV30+CW30+CX30+选手操作!CS30)),IF(COUNTIF(CO:CO,CU30)=0,"查找失败",IF(ISNUMBER(VLOOKUP(CU30,CO:CQ,3,0))=FALSE,"VP错误","未知错误")))</f>
        <v/>
      </c>
      <c r="CW30" s="37"/>
      <c r="CX30" s="37"/>
      <c r="CY30" s="39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23" t="str">
        <f ca="1">IFERROR(IF(DS30="","",RANK(DR30,DR$3:DR$434)+COUNTIF(DR$3:DR30,DR30)-1),"/")</f>
        <v/>
      </c>
      <c r="DO30" s="22" t="str">
        <f t="shared" si="6"/>
        <v/>
      </c>
      <c r="DP30" s="22" t="str">
        <f t="shared" si="7"/>
        <v/>
      </c>
      <c r="DQ30" s="24" t="str">
        <f>IFERROR(IF(DO30="","",ROUND(IF(DP30=0,10,10+SIGN(DP30)*10*(1-((SQRT(5)-1)/2)^MIN(ABS(DP30)/(5*SQRT(DR$1)),3))/(1-((SQRT(5)-1)/2)^3)),2)),"请输入副数")</f>
        <v/>
      </c>
      <c r="DR30" s="25" t="str">
        <f ca="1">IF(DS30="","",IF(选手操作!ET30&lt;&gt;"","/",DV30))</f>
        <v/>
      </c>
      <c r="DS30" s="26" t="str">
        <f ca="1">IF(OR(COUNTA(DA$3:DM$434)=0,选手操作!$K30=""),"",选手操作!$K30)</f>
        <v/>
      </c>
      <c r="DT30" s="22" t="str">
        <f ca="1">IFERROR(IF(DS30="","",RANK(DV30,DV$3:DV$434)+COUNTIF(DV$3:DV30,DV30)-1),"/")</f>
        <v/>
      </c>
      <c r="DU30" s="27" t="str">
        <f ca="1">IF(DS30="","",VLOOKUP(DS30,选手操作!$K:$L,2,0))</f>
        <v/>
      </c>
      <c r="DV30" s="24" t="str">
        <f ca="1">IFERROR(IF(DS30="","",IF(选手操作!DT30&lt;&gt;"",CV30+DW30+DX30+选手操作!DS30,VLOOKUP(DU30,DO:DQ,3,0)+CV30+DW30+DX30+选手操作!DS30)),IF(COUNTIF(DO:DO,DU30)=0,"查找失败",IF(ISNUMBER(VLOOKUP(DU30,DO:DQ,3,0))=FALSE,"VP错误","未知错误")))</f>
        <v/>
      </c>
      <c r="DW30" s="37"/>
      <c r="DX30" s="37"/>
      <c r="DY30" s="39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23" t="str">
        <f ca="1">IFERROR(IF(ES30="","",RANK(ER30,ER$3:ER$434)+COUNTIF(ER$3:ER30,ER30)-1),"/")</f>
        <v/>
      </c>
      <c r="EO30" s="22" t="str">
        <f t="shared" si="8"/>
        <v/>
      </c>
      <c r="EP30" s="22" t="str">
        <f t="shared" si="9"/>
        <v/>
      </c>
      <c r="EQ30" s="24" t="str">
        <f>IFERROR(IF(EO30="","",ROUND(IF(EP30=0,10,10+SIGN(EP30)*10*(1-((SQRT(5)-1)/2)^MIN(ABS(EP30)/(5*SQRT(ER$1)),3))/(1-((SQRT(5)-1)/2)^3)),2)),"请输入副数")</f>
        <v/>
      </c>
      <c r="ER30" s="25" t="str">
        <f ca="1">IF(ES30="","",IF(选手操作!FT30&lt;&gt;"","/",EV30))</f>
        <v/>
      </c>
      <c r="ES30" s="26" t="str">
        <f ca="1">IF(OR(COUNTA(EA$3:EM$434)=0,选手操作!$K30=""),"",选手操作!$K30)</f>
        <v/>
      </c>
      <c r="ET30" s="22" t="str">
        <f ca="1">IFERROR(IF(ES30="","",RANK(EV30,EV$3:EV$434)+COUNTIF(EV$3:EV30,EV30)-1),"/")</f>
        <v/>
      </c>
      <c r="EU30" s="27" t="str">
        <f ca="1">IF(ES30="","",VLOOKUP(ES30,选手操作!$K:$L,2,0))</f>
        <v/>
      </c>
      <c r="EV30" s="24" t="str">
        <f ca="1">IFERROR(IF(ES30="","",IF(选手操作!ET30&lt;&gt;"",DV30+EW30+EX30+选手操作!ES30,VLOOKUP(EU30,EO:EQ,3,0)+DV30+EW30+EX30+选手操作!ES30)),IF(COUNTIF(EO:EO,EU30)=0,"查找失败",IF(ISNUMBER(VLOOKUP(EU30,EO:EQ,3,0))=FALSE,"VP错误","未知错误")))</f>
        <v/>
      </c>
      <c r="EW30" s="37"/>
      <c r="EX30" s="37"/>
      <c r="EY30" s="39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23" t="str">
        <f ca="1">IFERROR(IF(FS30="","",RANK(FR30,FR$3:FR$434)+COUNTIF(FR$3:FR30,FR30)-1),"/")</f>
        <v/>
      </c>
      <c r="FO30" s="22" t="str">
        <f t="shared" si="10"/>
        <v/>
      </c>
      <c r="FP30" s="22" t="str">
        <f t="shared" si="11"/>
        <v/>
      </c>
      <c r="FQ30" s="24" t="str">
        <f>IFERROR(IF(FO30="","",ROUND(IF(FP30=0,10,10+SIGN(FP30)*10*(1-((SQRT(5)-1)/2)^MIN(ABS(FP30)/(5*SQRT(FR$1)),3))/(1-((SQRT(5)-1)/2)^3)),2)),"请输入副数")</f>
        <v/>
      </c>
      <c r="FR30" s="25" t="str">
        <f ca="1">IF(FS30="","",IF(选手操作!GT30&lt;&gt;"","/",FV30))</f>
        <v/>
      </c>
      <c r="FS30" s="26" t="str">
        <f ca="1">IF(OR(COUNTA(FA$3:FM$434)=0,选手操作!$K30=""),"",选手操作!$K30)</f>
        <v/>
      </c>
      <c r="FT30" s="22" t="str">
        <f ca="1">IFERROR(IF(FS30="","",RANK(FV30,FV$3:FV$434)+COUNTIF(FV$3:FV30,FV30)-1),"/")</f>
        <v/>
      </c>
      <c r="FU30" s="27" t="str">
        <f ca="1">IF(FS30="","",VLOOKUP(FS30,选手操作!$K:$L,2,0))</f>
        <v/>
      </c>
      <c r="FV30" s="24" t="str">
        <f ca="1">IFERROR(IF(FS30="","",IF(选手操作!FT30&lt;&gt;"",EV30+FW30+FX30+选手操作!FS30,VLOOKUP(FU30,FO:FQ,3,0)+EV30+FW30+FX30+选手操作!FS30)),IF(COUNTIF(FO:FO,FU30)=0,"查找失败",IF(ISNUMBER(VLOOKUP(FU30,FO:FQ,3,0))=FALSE,"VP错误","未知错误")))</f>
        <v/>
      </c>
      <c r="FW30" s="37"/>
      <c r="FX30" s="37"/>
      <c r="FY30" s="39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23" t="str">
        <f ca="1">IFERROR(IF(GS30="","",RANK(GR30,GR$3:GR$434)+COUNTIF(GR$3:GR30,GR30)-1),"/")</f>
        <v/>
      </c>
      <c r="GO30" s="22" t="str">
        <f t="shared" si="12"/>
        <v/>
      </c>
      <c r="GP30" s="22" t="str">
        <f t="shared" si="13"/>
        <v/>
      </c>
      <c r="GQ30" s="24" t="str">
        <f>IFERROR(IF(GO30="","",ROUND(IF(GP30=0,10,10+SIGN(GP30)*10*(1-((SQRT(5)-1)/2)^MIN(ABS(GP30)/(5*SQRT(GR$1)),3))/(1-((SQRT(5)-1)/2)^3)),2)),"请输入副数")</f>
        <v/>
      </c>
      <c r="GR30" s="25" t="str">
        <f ca="1">IF(GS30="","",IF(选手操作!HT30&lt;&gt;"","/",GV30))</f>
        <v/>
      </c>
      <c r="GS30" s="26" t="str">
        <f ca="1">IF(OR(COUNTA(GA$3:GM$434)=0,选手操作!$K30=""),"",选手操作!$K30)</f>
        <v/>
      </c>
      <c r="GT30" s="22" t="str">
        <f ca="1">IFERROR(IF(GS30="","",RANK(GV30,GV$3:GV$434)+COUNTIF(GV$3:GV30,GV30)-1),"/")</f>
        <v/>
      </c>
      <c r="GU30" s="27" t="str">
        <f ca="1">IF(GS30="","",VLOOKUP(GS30,选手操作!$K:$L,2,0))</f>
        <v/>
      </c>
      <c r="GV30" s="24" t="str">
        <f ca="1">IFERROR(IF(GS30="","",IF(选手操作!GT30&lt;&gt;"",FV30+GW30+GX30+选手操作!GS30,VLOOKUP(GU30,GO:GQ,3,0)+FV30+GW30+GX30+选手操作!GS30)),IF(COUNTIF(GO:GO,GU30)=0,"查找失败",IF(ISNUMBER(VLOOKUP(GU30,GO:GQ,3,0))=FALSE,"VP错误","未知错误")))</f>
        <v/>
      </c>
      <c r="GW30" s="37"/>
      <c r="GX30" s="37"/>
      <c r="GY30" s="39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23" t="str">
        <f ca="1">IFERROR(IF(HS30="","",RANK(HR30,HR$3:HR$434)+COUNTIF(HR$3:HR30,HR30)-1),"/")</f>
        <v/>
      </c>
      <c r="HO30" s="22" t="str">
        <f t="shared" si="14"/>
        <v/>
      </c>
      <c r="HP30" s="22" t="str">
        <f t="shared" si="15"/>
        <v/>
      </c>
      <c r="HQ30" s="24" t="str">
        <f>IFERROR(IF(HO30="","",ROUND(IF(HP30=0,10,10+SIGN(HP30)*10*(1-((SQRT(5)-1)/2)^MIN(ABS(HP30)/(5*SQRT(HR$1)),3))/(1-((SQRT(5)-1)/2)^3)),2)),"请输入副数")</f>
        <v/>
      </c>
      <c r="HR30" s="25" t="str">
        <f ca="1">IF(HS30="","",IF(选手操作!IT30&lt;&gt;"","/",HV30))</f>
        <v/>
      </c>
      <c r="HS30" s="26" t="str">
        <f ca="1">IF(OR(COUNTA(HA$3:HM$434)=0,选手操作!$K30=""),"",选手操作!$K30)</f>
        <v/>
      </c>
      <c r="HT30" s="22" t="str">
        <f ca="1">IFERROR(IF(HS30="","",RANK(HV30,HV$3:HV$434)+COUNTIF(HV$3:HV30,HV30)-1),"/")</f>
        <v/>
      </c>
      <c r="HU30" s="27" t="str">
        <f ca="1">IF(HS30="","",VLOOKUP(HS30,选手操作!$K:$L,2,0))</f>
        <v/>
      </c>
      <c r="HV30" s="24" t="str">
        <f ca="1">IFERROR(IF(HS30="","",IF(选手操作!HT30&lt;&gt;"",GV30+HW30+HX30+选手操作!HS30,VLOOKUP(HU30,HO:HQ,3,0)+GV30+HW30+HX30+选手操作!HS30)),IF(COUNTIF(HO:HO,HU30)=0,"查找失败",IF(ISNUMBER(VLOOKUP(HU30,HO:HQ,3,0))=FALSE,"VP错误","未知错误")))</f>
        <v/>
      </c>
      <c r="HW30" s="37"/>
      <c r="HX30" s="37"/>
      <c r="HY30" s="39"/>
    </row>
    <row r="31" spans="1:233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23" t="str">
        <f ca="1">IFERROR(IF(S31="","",RANK(R31,R$3:R$434)+COUNTIF(R$3:R31,R31)-1),"/")</f>
        <v/>
      </c>
      <c r="O31" s="22" t="str">
        <f t="shared" si="16"/>
        <v/>
      </c>
      <c r="P31" s="22" t="str">
        <f t="shared" si="17"/>
        <v/>
      </c>
      <c r="Q31" s="24" t="str">
        <f t="shared" si="18"/>
        <v/>
      </c>
      <c r="R31" s="25" t="str">
        <f ca="1">IF(S31="","",IF(选手操作!AT31&lt;&gt;"","/",V31))</f>
        <v/>
      </c>
      <c r="S31" s="26" t="str">
        <f ca="1">IF(OR(COUNTA(A$3:M$434)=0,选手操作!$K31=""),"",选手操作!$K31)</f>
        <v/>
      </c>
      <c r="T31" s="22" t="str">
        <f ca="1">IFERROR(IF(S31="","",RANK(V31,V$3:V$434)+COUNTIF(V$3:V31,V31)-1),"/")</f>
        <v/>
      </c>
      <c r="U31" s="27" t="str">
        <f ca="1">IF(S31="","",VLOOKUP(S31,选手操作!$K:$L,2,0))</f>
        <v/>
      </c>
      <c r="V31" s="24" t="str">
        <f ca="1">IFERROR(IF(S31="","",IF(选手操作!T31&lt;&gt;"",选手操作!M31+选手操作!N31+W31+X31+选手操作!S31,VLOOKUP(U31,O:Q,3,0)+选手操作!M31+选手操作!N31+W31+X31+选手操作!S31)),IF(COUNTIF(O:O,U31)=0,"查找失败",IF(ISNUMBER(VLOOKUP(U31,O:Q,3,0))=FALSE,"VP错误","未知错误")))</f>
        <v/>
      </c>
      <c r="W31" s="37"/>
      <c r="X31" s="37"/>
      <c r="Y31" s="39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23" t="str">
        <f ca="1">IFERROR(IF(AS31="","",RANK(AR31,AR$3:AR$434)+COUNTIF(AR$3:AR31,AR31)-1),"/")</f>
        <v/>
      </c>
      <c r="AO31" s="22" t="str">
        <f t="shared" si="0"/>
        <v/>
      </c>
      <c r="AP31" s="22" t="str">
        <f t="shared" si="1"/>
        <v/>
      </c>
      <c r="AQ31" s="24" t="str">
        <f>IFERROR(IF(AO31="","",ROUND(IF(AP31=0,10,10+SIGN(AP31)*10*(1-((SQRT(5)-1)/2)^MIN(ABS(AP31)/(5*SQRT(AR$1)),3))/(1-((SQRT(5)-1)/2)^3)),2)),"请输入副数")</f>
        <v/>
      </c>
      <c r="AR31" s="25" t="str">
        <f ca="1">IF(AS31="","",IF(选手操作!BT31&lt;&gt;"","/",AV31))</f>
        <v/>
      </c>
      <c r="AS31" s="26" t="str">
        <f ca="1">IF(OR(COUNTA(AA$3:AM$434)=0,选手操作!$K31=""),"",选手操作!$K31)</f>
        <v/>
      </c>
      <c r="AT31" s="22" t="str">
        <f ca="1">IFERROR(IF(AS31="","",RANK(AV31,AV$3:AV$434)+COUNTIF(AV$3:AV31,AV31)-1),"/")</f>
        <v/>
      </c>
      <c r="AU31" s="27" t="str">
        <f ca="1">IF(AS31="","",VLOOKUP(AS31,选手操作!$K:$L,2,0))</f>
        <v/>
      </c>
      <c r="AV31" s="24" t="str">
        <f ca="1">IFERROR(IF(AS31="","",IF(选手操作!AT31&lt;&gt;"",V31+AW31+AX31+选手操作!AS31,VLOOKUP(AU31,AO:AQ,3,0)+V31+AW31+AX31+选手操作!AS31)),IF(COUNTIF(AO:AO,AU31)=0,"查找失败",IF(ISNUMBER(VLOOKUP(AU31,AO:AQ,3,0))=FALSE,"VP错误","未知错误")))</f>
        <v/>
      </c>
      <c r="AW31" s="37"/>
      <c r="AX31" s="37"/>
      <c r="AY31" s="39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23" t="str">
        <f ca="1">IFERROR(IF(BS31="","",RANK(BR31,BR$3:BR$434)+COUNTIF(BR$3:BR31,BR31)-1),"/")</f>
        <v/>
      </c>
      <c r="BO31" s="22" t="str">
        <f t="shared" si="2"/>
        <v/>
      </c>
      <c r="BP31" s="22" t="str">
        <f t="shared" si="3"/>
        <v/>
      </c>
      <c r="BQ31" s="24" t="str">
        <f>IFERROR(IF(BO31="","",ROUND(IF(BP31=0,10,10+SIGN(BP31)*10*(1-((SQRT(5)-1)/2)^MIN(ABS(BP31)/(5*SQRT(BR$1)),3))/(1-((SQRT(5)-1)/2)^3)),2)),"请输入副数")</f>
        <v/>
      </c>
      <c r="BR31" s="25" t="str">
        <f ca="1">IF(BS31="","",IF(选手操作!CT31&lt;&gt;"","/",BV31))</f>
        <v/>
      </c>
      <c r="BS31" s="26" t="str">
        <f ca="1">IF(OR(COUNTA(BA$3:BM$434)=0,选手操作!$K31=""),"",选手操作!$K31)</f>
        <v/>
      </c>
      <c r="BT31" s="22" t="str">
        <f ca="1">IFERROR(IF(BS31="","",RANK(BV31,BV$3:BV$434)+COUNTIF(BV$3:BV31,BV31)-1),"/")</f>
        <v/>
      </c>
      <c r="BU31" s="27" t="str">
        <f ca="1">IF(BS31="","",VLOOKUP(BS31,选手操作!$K:$L,2,0))</f>
        <v/>
      </c>
      <c r="BV31" s="24" t="str">
        <f ca="1">IFERROR(IF(BS31="","",IF(选手操作!BT31&lt;&gt;"",AV31+BW31+BX31+选手操作!BS31,VLOOKUP(BU31,BO:BQ,3,0)+AV31+BW31+BX31+选手操作!BS31)),IF(COUNTIF(BO:BO,BU31)=0,"查找失败",IF(ISNUMBER(VLOOKUP(BU31,BO:BQ,3,0))=FALSE,"VP错误","未知错误")))</f>
        <v/>
      </c>
      <c r="BW31" s="37"/>
      <c r="BX31" s="37"/>
      <c r="BY31" s="39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23" t="str">
        <f ca="1">IFERROR(IF(CS31="","",RANK(CR31,CR$3:CR$434)+COUNTIF(CR$3:CR31,CR31)-1),"/")</f>
        <v/>
      </c>
      <c r="CO31" s="22" t="str">
        <f t="shared" si="4"/>
        <v/>
      </c>
      <c r="CP31" s="22" t="str">
        <f t="shared" si="5"/>
        <v/>
      </c>
      <c r="CQ31" s="24" t="str">
        <f>IFERROR(IF(CO31="","",ROUND(IF(CP31=0,10,10+SIGN(CP31)*10*(1-((SQRT(5)-1)/2)^MIN(ABS(CP31)/(5*SQRT(CR$1)),3))/(1-((SQRT(5)-1)/2)^3)),2)),"请输入副数")</f>
        <v/>
      </c>
      <c r="CR31" s="25" t="str">
        <f ca="1">IF(CS31="","",IF(选手操作!DT31&lt;&gt;"","/",CV31))</f>
        <v/>
      </c>
      <c r="CS31" s="26" t="str">
        <f ca="1">IF(OR(COUNTA(CA$3:CM$434)=0,选手操作!$K31=""),"",选手操作!$K31)</f>
        <v/>
      </c>
      <c r="CT31" s="22" t="str">
        <f ca="1">IFERROR(IF(CS31="","",RANK(CV31,CV$3:CV$434)+COUNTIF(CV$3:CV31,CV31)-1),"/")</f>
        <v/>
      </c>
      <c r="CU31" s="27" t="str">
        <f ca="1">IF(CS31="","",VLOOKUP(CS31,选手操作!$K:$L,2,0))</f>
        <v/>
      </c>
      <c r="CV31" s="24" t="str">
        <f ca="1">IFERROR(IF(CS31="","",IF(选手操作!CT31&lt;&gt;"",BV31+CW31+CX31+选手操作!CS31,VLOOKUP(CU31,CO:CQ,3,0)+BV31+CW31+CX31+选手操作!CS31)),IF(COUNTIF(CO:CO,CU31)=0,"查找失败",IF(ISNUMBER(VLOOKUP(CU31,CO:CQ,3,0))=FALSE,"VP错误","未知错误")))</f>
        <v/>
      </c>
      <c r="CW31" s="37"/>
      <c r="CX31" s="37"/>
      <c r="CY31" s="39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23" t="str">
        <f ca="1">IFERROR(IF(DS31="","",RANK(DR31,DR$3:DR$434)+COUNTIF(DR$3:DR31,DR31)-1),"/")</f>
        <v/>
      </c>
      <c r="DO31" s="22" t="str">
        <f t="shared" si="6"/>
        <v/>
      </c>
      <c r="DP31" s="22" t="str">
        <f t="shared" si="7"/>
        <v/>
      </c>
      <c r="DQ31" s="24" t="str">
        <f>IFERROR(IF(DO31="","",ROUND(IF(DP31=0,10,10+SIGN(DP31)*10*(1-((SQRT(5)-1)/2)^MIN(ABS(DP31)/(5*SQRT(DR$1)),3))/(1-((SQRT(5)-1)/2)^3)),2)),"请输入副数")</f>
        <v/>
      </c>
      <c r="DR31" s="25" t="str">
        <f ca="1">IF(DS31="","",IF(选手操作!ET31&lt;&gt;"","/",DV31))</f>
        <v/>
      </c>
      <c r="DS31" s="26" t="str">
        <f ca="1">IF(OR(COUNTA(DA$3:DM$434)=0,选手操作!$K31=""),"",选手操作!$K31)</f>
        <v/>
      </c>
      <c r="DT31" s="22" t="str">
        <f ca="1">IFERROR(IF(DS31="","",RANK(DV31,DV$3:DV$434)+COUNTIF(DV$3:DV31,DV31)-1),"/")</f>
        <v/>
      </c>
      <c r="DU31" s="27" t="str">
        <f ca="1">IF(DS31="","",VLOOKUP(DS31,选手操作!$K:$L,2,0))</f>
        <v/>
      </c>
      <c r="DV31" s="24" t="str">
        <f ca="1">IFERROR(IF(DS31="","",IF(选手操作!DT31&lt;&gt;"",CV31+DW31+DX31+选手操作!DS31,VLOOKUP(DU31,DO:DQ,3,0)+CV31+DW31+DX31+选手操作!DS31)),IF(COUNTIF(DO:DO,DU31)=0,"查找失败",IF(ISNUMBER(VLOOKUP(DU31,DO:DQ,3,0))=FALSE,"VP错误","未知错误")))</f>
        <v/>
      </c>
      <c r="DW31" s="37"/>
      <c r="DX31" s="37"/>
      <c r="DY31" s="39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23" t="str">
        <f ca="1">IFERROR(IF(ES31="","",RANK(ER31,ER$3:ER$434)+COUNTIF(ER$3:ER31,ER31)-1),"/")</f>
        <v/>
      </c>
      <c r="EO31" s="22" t="str">
        <f t="shared" si="8"/>
        <v/>
      </c>
      <c r="EP31" s="22" t="str">
        <f t="shared" si="9"/>
        <v/>
      </c>
      <c r="EQ31" s="24" t="str">
        <f>IFERROR(IF(EO31="","",ROUND(IF(EP31=0,10,10+SIGN(EP31)*10*(1-((SQRT(5)-1)/2)^MIN(ABS(EP31)/(5*SQRT(ER$1)),3))/(1-((SQRT(5)-1)/2)^3)),2)),"请输入副数")</f>
        <v/>
      </c>
      <c r="ER31" s="25" t="str">
        <f ca="1">IF(ES31="","",IF(选手操作!FT31&lt;&gt;"","/",EV31))</f>
        <v/>
      </c>
      <c r="ES31" s="26" t="str">
        <f ca="1">IF(OR(COUNTA(EA$3:EM$434)=0,选手操作!$K31=""),"",选手操作!$K31)</f>
        <v/>
      </c>
      <c r="ET31" s="22" t="str">
        <f ca="1">IFERROR(IF(ES31="","",RANK(EV31,EV$3:EV$434)+COUNTIF(EV$3:EV31,EV31)-1),"/")</f>
        <v/>
      </c>
      <c r="EU31" s="27" t="str">
        <f ca="1">IF(ES31="","",VLOOKUP(ES31,选手操作!$K:$L,2,0))</f>
        <v/>
      </c>
      <c r="EV31" s="24" t="str">
        <f ca="1">IFERROR(IF(ES31="","",IF(选手操作!ET31&lt;&gt;"",DV31+EW31+EX31+选手操作!ES31,VLOOKUP(EU31,EO:EQ,3,0)+DV31+EW31+EX31+选手操作!ES31)),IF(COUNTIF(EO:EO,EU31)=0,"查找失败",IF(ISNUMBER(VLOOKUP(EU31,EO:EQ,3,0))=FALSE,"VP错误","未知错误")))</f>
        <v/>
      </c>
      <c r="EW31" s="37"/>
      <c r="EX31" s="37"/>
      <c r="EY31" s="39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23" t="str">
        <f ca="1">IFERROR(IF(FS31="","",RANK(FR31,FR$3:FR$434)+COUNTIF(FR$3:FR31,FR31)-1),"/")</f>
        <v/>
      </c>
      <c r="FO31" s="22" t="str">
        <f t="shared" si="10"/>
        <v/>
      </c>
      <c r="FP31" s="22" t="str">
        <f t="shared" si="11"/>
        <v/>
      </c>
      <c r="FQ31" s="24" t="str">
        <f>IFERROR(IF(FO31="","",ROUND(IF(FP31=0,10,10+SIGN(FP31)*10*(1-((SQRT(5)-1)/2)^MIN(ABS(FP31)/(5*SQRT(FR$1)),3))/(1-((SQRT(5)-1)/2)^3)),2)),"请输入副数")</f>
        <v/>
      </c>
      <c r="FR31" s="25" t="str">
        <f ca="1">IF(FS31="","",IF(选手操作!GT31&lt;&gt;"","/",FV31))</f>
        <v/>
      </c>
      <c r="FS31" s="26" t="str">
        <f ca="1">IF(OR(COUNTA(FA$3:FM$434)=0,选手操作!$K31=""),"",选手操作!$K31)</f>
        <v/>
      </c>
      <c r="FT31" s="22" t="str">
        <f ca="1">IFERROR(IF(FS31="","",RANK(FV31,FV$3:FV$434)+COUNTIF(FV$3:FV31,FV31)-1),"/")</f>
        <v/>
      </c>
      <c r="FU31" s="27" t="str">
        <f ca="1">IF(FS31="","",VLOOKUP(FS31,选手操作!$K:$L,2,0))</f>
        <v/>
      </c>
      <c r="FV31" s="24" t="str">
        <f ca="1">IFERROR(IF(FS31="","",IF(选手操作!FT31&lt;&gt;"",EV31+FW31+FX31+选手操作!FS31,VLOOKUP(FU31,FO:FQ,3,0)+EV31+FW31+FX31+选手操作!FS31)),IF(COUNTIF(FO:FO,FU31)=0,"查找失败",IF(ISNUMBER(VLOOKUP(FU31,FO:FQ,3,0))=FALSE,"VP错误","未知错误")))</f>
        <v/>
      </c>
      <c r="FW31" s="37"/>
      <c r="FX31" s="37"/>
      <c r="FY31" s="39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23" t="str">
        <f ca="1">IFERROR(IF(GS31="","",RANK(GR31,GR$3:GR$434)+COUNTIF(GR$3:GR31,GR31)-1),"/")</f>
        <v/>
      </c>
      <c r="GO31" s="22" t="str">
        <f t="shared" si="12"/>
        <v/>
      </c>
      <c r="GP31" s="22" t="str">
        <f t="shared" si="13"/>
        <v/>
      </c>
      <c r="GQ31" s="24" t="str">
        <f>IFERROR(IF(GO31="","",ROUND(IF(GP31=0,10,10+SIGN(GP31)*10*(1-((SQRT(5)-1)/2)^MIN(ABS(GP31)/(5*SQRT(GR$1)),3))/(1-((SQRT(5)-1)/2)^3)),2)),"请输入副数")</f>
        <v/>
      </c>
      <c r="GR31" s="25" t="str">
        <f ca="1">IF(GS31="","",IF(选手操作!HT31&lt;&gt;"","/",GV31))</f>
        <v/>
      </c>
      <c r="GS31" s="26" t="str">
        <f ca="1">IF(OR(COUNTA(GA$3:GM$434)=0,选手操作!$K31=""),"",选手操作!$K31)</f>
        <v/>
      </c>
      <c r="GT31" s="22" t="str">
        <f ca="1">IFERROR(IF(GS31="","",RANK(GV31,GV$3:GV$434)+COUNTIF(GV$3:GV31,GV31)-1),"/")</f>
        <v/>
      </c>
      <c r="GU31" s="27" t="str">
        <f ca="1">IF(GS31="","",VLOOKUP(GS31,选手操作!$K:$L,2,0))</f>
        <v/>
      </c>
      <c r="GV31" s="24" t="str">
        <f ca="1">IFERROR(IF(GS31="","",IF(选手操作!GT31&lt;&gt;"",FV31+GW31+GX31+选手操作!GS31,VLOOKUP(GU31,GO:GQ,3,0)+FV31+GW31+GX31+选手操作!GS31)),IF(COUNTIF(GO:GO,GU31)=0,"查找失败",IF(ISNUMBER(VLOOKUP(GU31,GO:GQ,3,0))=FALSE,"VP错误","未知错误")))</f>
        <v/>
      </c>
      <c r="GW31" s="37"/>
      <c r="GX31" s="37"/>
      <c r="GY31" s="39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L31" s="31"/>
      <c r="HM31" s="31"/>
      <c r="HN31" s="23" t="str">
        <f ca="1">IFERROR(IF(HS31="","",RANK(HR31,HR$3:HR$434)+COUNTIF(HR$3:HR31,HR31)-1),"/")</f>
        <v/>
      </c>
      <c r="HO31" s="22" t="str">
        <f t="shared" si="14"/>
        <v/>
      </c>
      <c r="HP31" s="22" t="str">
        <f t="shared" si="15"/>
        <v/>
      </c>
      <c r="HQ31" s="24" t="str">
        <f>IFERROR(IF(HO31="","",ROUND(IF(HP31=0,10,10+SIGN(HP31)*10*(1-((SQRT(5)-1)/2)^MIN(ABS(HP31)/(5*SQRT(HR$1)),3))/(1-((SQRT(5)-1)/2)^3)),2)),"请输入副数")</f>
        <v/>
      </c>
      <c r="HR31" s="25" t="str">
        <f ca="1">IF(HS31="","",IF(选手操作!IT31&lt;&gt;"","/",HV31))</f>
        <v/>
      </c>
      <c r="HS31" s="26" t="str">
        <f ca="1">IF(OR(COUNTA(HA$3:HM$434)=0,选手操作!$K31=""),"",选手操作!$K31)</f>
        <v/>
      </c>
      <c r="HT31" s="22" t="str">
        <f ca="1">IFERROR(IF(HS31="","",RANK(HV31,HV$3:HV$434)+COUNTIF(HV$3:HV31,HV31)-1),"/")</f>
        <v/>
      </c>
      <c r="HU31" s="27" t="str">
        <f ca="1">IF(HS31="","",VLOOKUP(HS31,选手操作!$K:$L,2,0))</f>
        <v/>
      </c>
      <c r="HV31" s="24" t="str">
        <f ca="1">IFERROR(IF(HS31="","",IF(选手操作!HT31&lt;&gt;"",GV31+HW31+HX31+选手操作!HS31,VLOOKUP(HU31,HO:HQ,3,0)+GV31+HW31+HX31+选手操作!HS31)),IF(COUNTIF(HO:HO,HU31)=0,"查找失败",IF(ISNUMBER(VLOOKUP(HU31,HO:HQ,3,0))=FALSE,"VP错误","未知错误")))</f>
        <v/>
      </c>
      <c r="HW31" s="37"/>
      <c r="HX31" s="37"/>
      <c r="HY31" s="39"/>
    </row>
    <row r="32" spans="1:233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23" t="str">
        <f ca="1">IFERROR(IF(S32="","",RANK(R32,R$3:R$434)+COUNTIF(R$3:R32,R32)-1),"/")</f>
        <v/>
      </c>
      <c r="O32" s="22" t="str">
        <f t="shared" si="16"/>
        <v/>
      </c>
      <c r="P32" s="22" t="str">
        <f t="shared" si="17"/>
        <v/>
      </c>
      <c r="Q32" s="24" t="str">
        <f t="shared" si="18"/>
        <v/>
      </c>
      <c r="R32" s="25" t="str">
        <f ca="1">IF(S32="","",IF(选手操作!AT32&lt;&gt;"","/",V32))</f>
        <v/>
      </c>
      <c r="S32" s="26" t="str">
        <f ca="1">IF(OR(COUNTA(A$3:M$434)=0,选手操作!$K32=""),"",选手操作!$K32)</f>
        <v/>
      </c>
      <c r="T32" s="22" t="str">
        <f ca="1">IFERROR(IF(S32="","",RANK(V32,V$3:V$434)+COUNTIF(V$3:V32,V32)-1),"/")</f>
        <v/>
      </c>
      <c r="U32" s="27" t="str">
        <f ca="1">IF(S32="","",VLOOKUP(S32,选手操作!$K:$L,2,0))</f>
        <v/>
      </c>
      <c r="V32" s="24" t="str">
        <f ca="1">IFERROR(IF(S32="","",IF(选手操作!T32&lt;&gt;"",选手操作!M32+选手操作!N32+W32+X32+选手操作!S32,VLOOKUP(U32,O:Q,3,0)+选手操作!M32+选手操作!N32+W32+X32+选手操作!S32)),IF(COUNTIF(O:O,U32)=0,"查找失败",IF(ISNUMBER(VLOOKUP(U32,O:Q,3,0))=FALSE,"VP错误","未知错误")))</f>
        <v/>
      </c>
      <c r="W32" s="37"/>
      <c r="X32" s="37"/>
      <c r="Y32" s="39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23" t="str">
        <f ca="1">IFERROR(IF(AS32="","",RANK(AR32,AR$3:AR$434)+COUNTIF(AR$3:AR32,AR32)-1),"/")</f>
        <v/>
      </c>
      <c r="AO32" s="22" t="str">
        <f t="shared" si="0"/>
        <v/>
      </c>
      <c r="AP32" s="22" t="str">
        <f t="shared" si="1"/>
        <v/>
      </c>
      <c r="AQ32" s="24" t="str">
        <f>IFERROR(IF(AO32="","",ROUND(IF(AP32=0,10,10+SIGN(AP32)*10*(1-((SQRT(5)-1)/2)^MIN(ABS(AP32)/(5*SQRT(AR$1)),3))/(1-((SQRT(5)-1)/2)^3)),2)),"请输入副数")</f>
        <v/>
      </c>
      <c r="AR32" s="25" t="str">
        <f ca="1">IF(AS32="","",IF(选手操作!BT32&lt;&gt;"","/",AV32))</f>
        <v/>
      </c>
      <c r="AS32" s="26" t="str">
        <f ca="1">IF(OR(COUNTA(AA$3:AM$434)=0,选手操作!$K32=""),"",选手操作!$K32)</f>
        <v/>
      </c>
      <c r="AT32" s="22" t="str">
        <f ca="1">IFERROR(IF(AS32="","",RANK(AV32,AV$3:AV$434)+COUNTIF(AV$3:AV32,AV32)-1),"/")</f>
        <v/>
      </c>
      <c r="AU32" s="27" t="str">
        <f ca="1">IF(AS32="","",VLOOKUP(AS32,选手操作!$K:$L,2,0))</f>
        <v/>
      </c>
      <c r="AV32" s="24" t="str">
        <f ca="1">IFERROR(IF(AS32="","",IF(选手操作!AT32&lt;&gt;"",V32+AW32+AX32+选手操作!AS32,VLOOKUP(AU32,AO:AQ,3,0)+V32+AW32+AX32+选手操作!AS32)),IF(COUNTIF(AO:AO,AU32)=0,"查找失败",IF(ISNUMBER(VLOOKUP(AU32,AO:AQ,3,0))=FALSE,"VP错误","未知错误")))</f>
        <v/>
      </c>
      <c r="AW32" s="37"/>
      <c r="AX32" s="37"/>
      <c r="AY32" s="39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23" t="str">
        <f ca="1">IFERROR(IF(BS32="","",RANK(BR32,BR$3:BR$434)+COUNTIF(BR$3:BR32,BR32)-1),"/")</f>
        <v/>
      </c>
      <c r="BO32" s="22" t="str">
        <f t="shared" si="2"/>
        <v/>
      </c>
      <c r="BP32" s="22" t="str">
        <f t="shared" si="3"/>
        <v/>
      </c>
      <c r="BQ32" s="24" t="str">
        <f>IFERROR(IF(BO32="","",ROUND(IF(BP32=0,10,10+SIGN(BP32)*10*(1-((SQRT(5)-1)/2)^MIN(ABS(BP32)/(5*SQRT(BR$1)),3))/(1-((SQRT(5)-1)/2)^3)),2)),"请输入副数")</f>
        <v/>
      </c>
      <c r="BR32" s="25" t="str">
        <f ca="1">IF(BS32="","",IF(选手操作!CT32&lt;&gt;"","/",BV32))</f>
        <v/>
      </c>
      <c r="BS32" s="26" t="str">
        <f ca="1">IF(OR(COUNTA(BA$3:BM$434)=0,选手操作!$K32=""),"",选手操作!$K32)</f>
        <v/>
      </c>
      <c r="BT32" s="22" t="str">
        <f ca="1">IFERROR(IF(BS32="","",RANK(BV32,BV$3:BV$434)+COUNTIF(BV$3:BV32,BV32)-1),"/")</f>
        <v/>
      </c>
      <c r="BU32" s="27" t="str">
        <f ca="1">IF(BS32="","",VLOOKUP(BS32,选手操作!$K:$L,2,0))</f>
        <v/>
      </c>
      <c r="BV32" s="24" t="str">
        <f ca="1">IFERROR(IF(BS32="","",IF(选手操作!BT32&lt;&gt;"",AV32+BW32+BX32+选手操作!BS32,VLOOKUP(BU32,BO:BQ,3,0)+AV32+BW32+BX32+选手操作!BS32)),IF(COUNTIF(BO:BO,BU32)=0,"查找失败",IF(ISNUMBER(VLOOKUP(BU32,BO:BQ,3,0))=FALSE,"VP错误","未知错误")))</f>
        <v/>
      </c>
      <c r="BW32" s="37"/>
      <c r="BX32" s="37"/>
      <c r="BY32" s="39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23" t="str">
        <f ca="1">IFERROR(IF(CS32="","",RANK(CR32,CR$3:CR$434)+COUNTIF(CR$3:CR32,CR32)-1),"/")</f>
        <v/>
      </c>
      <c r="CO32" s="22" t="str">
        <f t="shared" si="4"/>
        <v/>
      </c>
      <c r="CP32" s="22" t="str">
        <f t="shared" si="5"/>
        <v/>
      </c>
      <c r="CQ32" s="24" t="str">
        <f>IFERROR(IF(CO32="","",ROUND(IF(CP32=0,10,10+SIGN(CP32)*10*(1-((SQRT(5)-1)/2)^MIN(ABS(CP32)/(5*SQRT(CR$1)),3))/(1-((SQRT(5)-1)/2)^3)),2)),"请输入副数")</f>
        <v/>
      </c>
      <c r="CR32" s="25" t="str">
        <f ca="1">IF(CS32="","",IF(选手操作!DT32&lt;&gt;"","/",CV32))</f>
        <v/>
      </c>
      <c r="CS32" s="26" t="str">
        <f ca="1">IF(OR(COUNTA(CA$3:CM$434)=0,选手操作!$K32=""),"",选手操作!$K32)</f>
        <v/>
      </c>
      <c r="CT32" s="22" t="str">
        <f ca="1">IFERROR(IF(CS32="","",RANK(CV32,CV$3:CV$434)+COUNTIF(CV$3:CV32,CV32)-1),"/")</f>
        <v/>
      </c>
      <c r="CU32" s="27" t="str">
        <f ca="1">IF(CS32="","",VLOOKUP(CS32,选手操作!$K:$L,2,0))</f>
        <v/>
      </c>
      <c r="CV32" s="24" t="str">
        <f ca="1">IFERROR(IF(CS32="","",IF(选手操作!CT32&lt;&gt;"",BV32+CW32+CX32+选手操作!CS32,VLOOKUP(CU32,CO:CQ,3,0)+BV32+CW32+CX32+选手操作!CS32)),IF(COUNTIF(CO:CO,CU32)=0,"查找失败",IF(ISNUMBER(VLOOKUP(CU32,CO:CQ,3,0))=FALSE,"VP错误","未知错误")))</f>
        <v/>
      </c>
      <c r="CW32" s="37"/>
      <c r="CX32" s="37"/>
      <c r="CY32" s="39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23" t="str">
        <f ca="1">IFERROR(IF(DS32="","",RANK(DR32,DR$3:DR$434)+COUNTIF(DR$3:DR32,DR32)-1),"/")</f>
        <v/>
      </c>
      <c r="DO32" s="22" t="str">
        <f t="shared" si="6"/>
        <v/>
      </c>
      <c r="DP32" s="22" t="str">
        <f t="shared" si="7"/>
        <v/>
      </c>
      <c r="DQ32" s="24" t="str">
        <f>IFERROR(IF(DO32="","",ROUND(IF(DP32=0,10,10+SIGN(DP32)*10*(1-((SQRT(5)-1)/2)^MIN(ABS(DP32)/(5*SQRT(DR$1)),3))/(1-((SQRT(5)-1)/2)^3)),2)),"请输入副数")</f>
        <v/>
      </c>
      <c r="DR32" s="25" t="str">
        <f ca="1">IF(DS32="","",IF(选手操作!ET32&lt;&gt;"","/",DV32))</f>
        <v/>
      </c>
      <c r="DS32" s="26" t="str">
        <f ca="1">IF(OR(COUNTA(DA$3:DM$434)=0,选手操作!$K32=""),"",选手操作!$K32)</f>
        <v/>
      </c>
      <c r="DT32" s="22" t="str">
        <f ca="1">IFERROR(IF(DS32="","",RANK(DV32,DV$3:DV$434)+COUNTIF(DV$3:DV32,DV32)-1),"/")</f>
        <v/>
      </c>
      <c r="DU32" s="27" t="str">
        <f ca="1">IF(DS32="","",VLOOKUP(DS32,选手操作!$K:$L,2,0))</f>
        <v/>
      </c>
      <c r="DV32" s="24" t="str">
        <f ca="1">IFERROR(IF(DS32="","",IF(选手操作!DT32&lt;&gt;"",CV32+DW32+DX32+选手操作!DS32,VLOOKUP(DU32,DO:DQ,3,0)+CV32+DW32+DX32+选手操作!DS32)),IF(COUNTIF(DO:DO,DU32)=0,"查找失败",IF(ISNUMBER(VLOOKUP(DU32,DO:DQ,3,0))=FALSE,"VP错误","未知错误")))</f>
        <v/>
      </c>
      <c r="DW32" s="37"/>
      <c r="DX32" s="37"/>
      <c r="DY32" s="39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23" t="str">
        <f ca="1">IFERROR(IF(ES32="","",RANK(ER32,ER$3:ER$434)+COUNTIF(ER$3:ER32,ER32)-1),"/")</f>
        <v/>
      </c>
      <c r="EO32" s="22" t="str">
        <f t="shared" si="8"/>
        <v/>
      </c>
      <c r="EP32" s="22" t="str">
        <f t="shared" si="9"/>
        <v/>
      </c>
      <c r="EQ32" s="24" t="str">
        <f>IFERROR(IF(EO32="","",ROUND(IF(EP32=0,10,10+SIGN(EP32)*10*(1-((SQRT(5)-1)/2)^MIN(ABS(EP32)/(5*SQRT(ER$1)),3))/(1-((SQRT(5)-1)/2)^3)),2)),"请输入副数")</f>
        <v/>
      </c>
      <c r="ER32" s="25" t="str">
        <f ca="1">IF(ES32="","",IF(选手操作!FT32&lt;&gt;"","/",EV32))</f>
        <v/>
      </c>
      <c r="ES32" s="26" t="str">
        <f ca="1">IF(OR(COUNTA(EA$3:EM$434)=0,选手操作!$K32=""),"",选手操作!$K32)</f>
        <v/>
      </c>
      <c r="ET32" s="22" t="str">
        <f ca="1">IFERROR(IF(ES32="","",RANK(EV32,EV$3:EV$434)+COUNTIF(EV$3:EV32,EV32)-1),"/")</f>
        <v/>
      </c>
      <c r="EU32" s="27" t="str">
        <f ca="1">IF(ES32="","",VLOOKUP(ES32,选手操作!$K:$L,2,0))</f>
        <v/>
      </c>
      <c r="EV32" s="24" t="str">
        <f ca="1">IFERROR(IF(ES32="","",IF(选手操作!ET32&lt;&gt;"",DV32+EW32+EX32+选手操作!ES32,VLOOKUP(EU32,EO:EQ,3,0)+DV32+EW32+EX32+选手操作!ES32)),IF(COUNTIF(EO:EO,EU32)=0,"查找失败",IF(ISNUMBER(VLOOKUP(EU32,EO:EQ,3,0))=FALSE,"VP错误","未知错误")))</f>
        <v/>
      </c>
      <c r="EW32" s="37"/>
      <c r="EX32" s="37"/>
      <c r="EY32" s="39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23" t="str">
        <f ca="1">IFERROR(IF(FS32="","",RANK(FR32,FR$3:FR$434)+COUNTIF(FR$3:FR32,FR32)-1),"/")</f>
        <v/>
      </c>
      <c r="FO32" s="22" t="str">
        <f t="shared" si="10"/>
        <v/>
      </c>
      <c r="FP32" s="22" t="str">
        <f t="shared" si="11"/>
        <v/>
      </c>
      <c r="FQ32" s="24" t="str">
        <f>IFERROR(IF(FO32="","",ROUND(IF(FP32=0,10,10+SIGN(FP32)*10*(1-((SQRT(5)-1)/2)^MIN(ABS(FP32)/(5*SQRT(FR$1)),3))/(1-((SQRT(5)-1)/2)^3)),2)),"请输入副数")</f>
        <v/>
      </c>
      <c r="FR32" s="25" t="str">
        <f ca="1">IF(FS32="","",IF(选手操作!GT32&lt;&gt;"","/",FV32))</f>
        <v/>
      </c>
      <c r="FS32" s="26" t="str">
        <f ca="1">IF(OR(COUNTA(FA$3:FM$434)=0,选手操作!$K32=""),"",选手操作!$K32)</f>
        <v/>
      </c>
      <c r="FT32" s="22" t="str">
        <f ca="1">IFERROR(IF(FS32="","",RANK(FV32,FV$3:FV$434)+COUNTIF(FV$3:FV32,FV32)-1),"/")</f>
        <v/>
      </c>
      <c r="FU32" s="27" t="str">
        <f ca="1">IF(FS32="","",VLOOKUP(FS32,选手操作!$K:$L,2,0))</f>
        <v/>
      </c>
      <c r="FV32" s="24" t="str">
        <f ca="1">IFERROR(IF(FS32="","",IF(选手操作!FT32&lt;&gt;"",EV32+FW32+FX32+选手操作!FS32,VLOOKUP(FU32,FO:FQ,3,0)+EV32+FW32+FX32+选手操作!FS32)),IF(COUNTIF(FO:FO,FU32)=0,"查找失败",IF(ISNUMBER(VLOOKUP(FU32,FO:FQ,3,0))=FALSE,"VP错误","未知错误")))</f>
        <v/>
      </c>
      <c r="FW32" s="37"/>
      <c r="FX32" s="37"/>
      <c r="FY32" s="39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23" t="str">
        <f ca="1">IFERROR(IF(GS32="","",RANK(GR32,GR$3:GR$434)+COUNTIF(GR$3:GR32,GR32)-1),"/")</f>
        <v/>
      </c>
      <c r="GO32" s="22" t="str">
        <f t="shared" si="12"/>
        <v/>
      </c>
      <c r="GP32" s="22" t="str">
        <f t="shared" si="13"/>
        <v/>
      </c>
      <c r="GQ32" s="24" t="str">
        <f>IFERROR(IF(GO32="","",ROUND(IF(GP32=0,10,10+SIGN(GP32)*10*(1-((SQRT(5)-1)/2)^MIN(ABS(GP32)/(5*SQRT(GR$1)),3))/(1-((SQRT(5)-1)/2)^3)),2)),"请输入副数")</f>
        <v/>
      </c>
      <c r="GR32" s="25" t="str">
        <f ca="1">IF(GS32="","",IF(选手操作!HT32&lt;&gt;"","/",GV32))</f>
        <v/>
      </c>
      <c r="GS32" s="26" t="str">
        <f ca="1">IF(OR(COUNTA(GA$3:GM$434)=0,选手操作!$K32=""),"",选手操作!$K32)</f>
        <v/>
      </c>
      <c r="GT32" s="22" t="str">
        <f ca="1">IFERROR(IF(GS32="","",RANK(GV32,GV$3:GV$434)+COUNTIF(GV$3:GV32,GV32)-1),"/")</f>
        <v/>
      </c>
      <c r="GU32" s="27" t="str">
        <f ca="1">IF(GS32="","",VLOOKUP(GS32,选手操作!$K:$L,2,0))</f>
        <v/>
      </c>
      <c r="GV32" s="24" t="str">
        <f ca="1">IFERROR(IF(GS32="","",IF(选手操作!GT32&lt;&gt;"",FV32+GW32+GX32+选手操作!GS32,VLOOKUP(GU32,GO:GQ,3,0)+FV32+GW32+GX32+选手操作!GS32)),IF(COUNTIF(GO:GO,GU32)=0,"查找失败",IF(ISNUMBER(VLOOKUP(GU32,GO:GQ,3,0))=FALSE,"VP错误","未知错误")))</f>
        <v/>
      </c>
      <c r="GW32" s="37"/>
      <c r="GX32" s="37"/>
      <c r="GY32" s="39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23" t="str">
        <f ca="1">IFERROR(IF(HS32="","",RANK(HR32,HR$3:HR$434)+COUNTIF(HR$3:HR32,HR32)-1),"/")</f>
        <v/>
      </c>
      <c r="HO32" s="22" t="str">
        <f t="shared" si="14"/>
        <v/>
      </c>
      <c r="HP32" s="22" t="str">
        <f t="shared" si="15"/>
        <v/>
      </c>
      <c r="HQ32" s="24" t="str">
        <f>IFERROR(IF(HO32="","",ROUND(IF(HP32=0,10,10+SIGN(HP32)*10*(1-((SQRT(5)-1)/2)^MIN(ABS(HP32)/(5*SQRT(HR$1)),3))/(1-((SQRT(5)-1)/2)^3)),2)),"请输入副数")</f>
        <v/>
      </c>
      <c r="HR32" s="25" t="str">
        <f ca="1">IF(HS32="","",IF(选手操作!IT32&lt;&gt;"","/",HV32))</f>
        <v/>
      </c>
      <c r="HS32" s="26" t="str">
        <f ca="1">IF(OR(COUNTA(HA$3:HM$434)=0,选手操作!$K32=""),"",选手操作!$K32)</f>
        <v/>
      </c>
      <c r="HT32" s="22" t="str">
        <f ca="1">IFERROR(IF(HS32="","",RANK(HV32,HV$3:HV$434)+COUNTIF(HV$3:HV32,HV32)-1),"/")</f>
        <v/>
      </c>
      <c r="HU32" s="27" t="str">
        <f ca="1">IF(HS32="","",VLOOKUP(HS32,选手操作!$K:$L,2,0))</f>
        <v/>
      </c>
      <c r="HV32" s="24" t="str">
        <f ca="1">IFERROR(IF(HS32="","",IF(选手操作!HT32&lt;&gt;"",GV32+HW32+HX32+选手操作!HS32,VLOOKUP(HU32,HO:HQ,3,0)+GV32+HW32+HX32+选手操作!HS32)),IF(COUNTIF(HO:HO,HU32)=0,"查找失败",IF(ISNUMBER(VLOOKUP(HU32,HO:HQ,3,0))=FALSE,"VP错误","未知错误")))</f>
        <v/>
      </c>
      <c r="HW32" s="37"/>
      <c r="HX32" s="37"/>
      <c r="HY32" s="39"/>
    </row>
    <row r="33" spans="1:2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23" t="str">
        <f ca="1">IFERROR(IF(S33="","",RANK(R33,R$3:R$434)+COUNTIF(R$3:R33,R33)-1),"/")</f>
        <v/>
      </c>
      <c r="O33" s="22" t="str">
        <f t="shared" si="16"/>
        <v/>
      </c>
      <c r="P33" s="22" t="str">
        <f t="shared" si="17"/>
        <v/>
      </c>
      <c r="Q33" s="24" t="str">
        <f t="shared" si="18"/>
        <v/>
      </c>
      <c r="R33" s="25" t="str">
        <f ca="1">IF(S33="","",IF(选手操作!AT33&lt;&gt;"","/",V33))</f>
        <v/>
      </c>
      <c r="S33" s="26" t="str">
        <f ca="1">IF(OR(COUNTA(A$3:M$434)=0,选手操作!$K33=""),"",选手操作!$K33)</f>
        <v/>
      </c>
      <c r="T33" s="22" t="str">
        <f ca="1">IFERROR(IF(S33="","",RANK(V33,V$3:V$434)+COUNTIF(V$3:V33,V33)-1),"/")</f>
        <v/>
      </c>
      <c r="U33" s="27" t="str">
        <f ca="1">IF(S33="","",VLOOKUP(S33,选手操作!$K:$L,2,0))</f>
        <v/>
      </c>
      <c r="V33" s="24" t="str">
        <f ca="1">IFERROR(IF(S33="","",IF(选手操作!T33&lt;&gt;"",选手操作!M33+选手操作!N33+W33+X33+选手操作!S33,VLOOKUP(U33,O:Q,3,0)+选手操作!M33+选手操作!N33+W33+X33+选手操作!S33)),IF(COUNTIF(O:O,U33)=0,"查找失败",IF(ISNUMBER(VLOOKUP(U33,O:Q,3,0))=FALSE,"VP错误","未知错误")))</f>
        <v/>
      </c>
      <c r="W33" s="37"/>
      <c r="X33" s="37"/>
      <c r="Y33" s="39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23" t="str">
        <f ca="1">IFERROR(IF(AS33="","",RANK(AR33,AR$3:AR$434)+COUNTIF(AR$3:AR33,AR33)-1),"/")</f>
        <v/>
      </c>
      <c r="AO33" s="22" t="str">
        <f t="shared" si="0"/>
        <v/>
      </c>
      <c r="AP33" s="22" t="str">
        <f t="shared" si="1"/>
        <v/>
      </c>
      <c r="AQ33" s="24" t="str">
        <f>IFERROR(IF(AO33="","",ROUND(IF(AP33=0,10,10+SIGN(AP33)*10*(1-((SQRT(5)-1)/2)^MIN(ABS(AP33)/(5*SQRT(AR$1)),3))/(1-((SQRT(5)-1)/2)^3)),2)),"请输入副数")</f>
        <v/>
      </c>
      <c r="AR33" s="25" t="str">
        <f ca="1">IF(AS33="","",IF(选手操作!BT33&lt;&gt;"","/",AV33))</f>
        <v/>
      </c>
      <c r="AS33" s="26" t="str">
        <f ca="1">IF(OR(COUNTA(AA$3:AM$434)=0,选手操作!$K33=""),"",选手操作!$K33)</f>
        <v/>
      </c>
      <c r="AT33" s="22" t="str">
        <f ca="1">IFERROR(IF(AS33="","",RANK(AV33,AV$3:AV$434)+COUNTIF(AV$3:AV33,AV33)-1),"/")</f>
        <v/>
      </c>
      <c r="AU33" s="27" t="str">
        <f ca="1">IF(AS33="","",VLOOKUP(AS33,选手操作!$K:$L,2,0))</f>
        <v/>
      </c>
      <c r="AV33" s="24" t="str">
        <f ca="1">IFERROR(IF(AS33="","",IF(选手操作!AT33&lt;&gt;"",V33+AW33+AX33+选手操作!AS33,VLOOKUP(AU33,AO:AQ,3,0)+V33+AW33+AX33+选手操作!AS33)),IF(COUNTIF(AO:AO,AU33)=0,"查找失败",IF(ISNUMBER(VLOOKUP(AU33,AO:AQ,3,0))=FALSE,"VP错误","未知错误")))</f>
        <v/>
      </c>
      <c r="AW33" s="37"/>
      <c r="AX33" s="37"/>
      <c r="AY33" s="39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23" t="str">
        <f ca="1">IFERROR(IF(BS33="","",RANK(BR33,BR$3:BR$434)+COUNTIF(BR$3:BR33,BR33)-1),"/")</f>
        <v/>
      </c>
      <c r="BO33" s="22" t="str">
        <f t="shared" si="2"/>
        <v/>
      </c>
      <c r="BP33" s="22" t="str">
        <f t="shared" si="3"/>
        <v/>
      </c>
      <c r="BQ33" s="24" t="str">
        <f>IFERROR(IF(BO33="","",ROUND(IF(BP33=0,10,10+SIGN(BP33)*10*(1-((SQRT(5)-1)/2)^MIN(ABS(BP33)/(5*SQRT(BR$1)),3))/(1-((SQRT(5)-1)/2)^3)),2)),"请输入副数")</f>
        <v/>
      </c>
      <c r="BR33" s="25" t="str">
        <f ca="1">IF(BS33="","",IF(选手操作!CT33&lt;&gt;"","/",BV33))</f>
        <v/>
      </c>
      <c r="BS33" s="26" t="str">
        <f ca="1">IF(OR(COUNTA(BA$3:BM$434)=0,选手操作!$K33=""),"",选手操作!$K33)</f>
        <v/>
      </c>
      <c r="BT33" s="22" t="str">
        <f ca="1">IFERROR(IF(BS33="","",RANK(BV33,BV$3:BV$434)+COUNTIF(BV$3:BV33,BV33)-1),"/")</f>
        <v/>
      </c>
      <c r="BU33" s="27" t="str">
        <f ca="1">IF(BS33="","",VLOOKUP(BS33,选手操作!$K:$L,2,0))</f>
        <v/>
      </c>
      <c r="BV33" s="24" t="str">
        <f ca="1">IFERROR(IF(BS33="","",IF(选手操作!BT33&lt;&gt;"",AV33+BW33+BX33+选手操作!BS33,VLOOKUP(BU33,BO:BQ,3,0)+AV33+BW33+BX33+选手操作!BS33)),IF(COUNTIF(BO:BO,BU33)=0,"查找失败",IF(ISNUMBER(VLOOKUP(BU33,BO:BQ,3,0))=FALSE,"VP错误","未知错误")))</f>
        <v/>
      </c>
      <c r="BW33" s="37"/>
      <c r="BX33" s="37"/>
      <c r="BY33" s="39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23" t="str">
        <f ca="1">IFERROR(IF(CS33="","",RANK(CR33,CR$3:CR$434)+COUNTIF(CR$3:CR33,CR33)-1),"/")</f>
        <v/>
      </c>
      <c r="CO33" s="22" t="str">
        <f t="shared" si="4"/>
        <v/>
      </c>
      <c r="CP33" s="22" t="str">
        <f t="shared" si="5"/>
        <v/>
      </c>
      <c r="CQ33" s="24" t="str">
        <f>IFERROR(IF(CO33="","",ROUND(IF(CP33=0,10,10+SIGN(CP33)*10*(1-((SQRT(5)-1)/2)^MIN(ABS(CP33)/(5*SQRT(CR$1)),3))/(1-((SQRT(5)-1)/2)^3)),2)),"请输入副数")</f>
        <v/>
      </c>
      <c r="CR33" s="25" t="str">
        <f ca="1">IF(CS33="","",IF(选手操作!DT33&lt;&gt;"","/",CV33))</f>
        <v/>
      </c>
      <c r="CS33" s="26" t="str">
        <f ca="1">IF(OR(COUNTA(CA$3:CM$434)=0,选手操作!$K33=""),"",选手操作!$K33)</f>
        <v/>
      </c>
      <c r="CT33" s="22" t="str">
        <f ca="1">IFERROR(IF(CS33="","",RANK(CV33,CV$3:CV$434)+COUNTIF(CV$3:CV33,CV33)-1),"/")</f>
        <v/>
      </c>
      <c r="CU33" s="27" t="str">
        <f ca="1">IF(CS33="","",VLOOKUP(CS33,选手操作!$K:$L,2,0))</f>
        <v/>
      </c>
      <c r="CV33" s="24" t="str">
        <f ca="1">IFERROR(IF(CS33="","",IF(选手操作!CT33&lt;&gt;"",BV33+CW33+CX33+选手操作!CS33,VLOOKUP(CU33,CO:CQ,3,0)+BV33+CW33+CX33+选手操作!CS33)),IF(COUNTIF(CO:CO,CU33)=0,"查找失败",IF(ISNUMBER(VLOOKUP(CU33,CO:CQ,3,0))=FALSE,"VP错误","未知错误")))</f>
        <v/>
      </c>
      <c r="CW33" s="37"/>
      <c r="CX33" s="37"/>
      <c r="CY33" s="39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23" t="str">
        <f ca="1">IFERROR(IF(DS33="","",RANK(DR33,DR$3:DR$434)+COUNTIF(DR$3:DR33,DR33)-1),"/")</f>
        <v/>
      </c>
      <c r="DO33" s="22" t="str">
        <f t="shared" si="6"/>
        <v/>
      </c>
      <c r="DP33" s="22" t="str">
        <f t="shared" si="7"/>
        <v/>
      </c>
      <c r="DQ33" s="24" t="str">
        <f>IFERROR(IF(DO33="","",ROUND(IF(DP33=0,10,10+SIGN(DP33)*10*(1-((SQRT(5)-1)/2)^MIN(ABS(DP33)/(5*SQRT(DR$1)),3))/(1-((SQRT(5)-1)/2)^3)),2)),"请输入副数")</f>
        <v/>
      </c>
      <c r="DR33" s="25" t="str">
        <f ca="1">IF(DS33="","",IF(选手操作!ET33&lt;&gt;"","/",DV33))</f>
        <v/>
      </c>
      <c r="DS33" s="26" t="str">
        <f ca="1">IF(OR(COUNTA(DA$3:DM$434)=0,选手操作!$K33=""),"",选手操作!$K33)</f>
        <v/>
      </c>
      <c r="DT33" s="22" t="str">
        <f ca="1">IFERROR(IF(DS33="","",RANK(DV33,DV$3:DV$434)+COUNTIF(DV$3:DV33,DV33)-1),"/")</f>
        <v/>
      </c>
      <c r="DU33" s="27" t="str">
        <f ca="1">IF(DS33="","",VLOOKUP(DS33,选手操作!$K:$L,2,0))</f>
        <v/>
      </c>
      <c r="DV33" s="24" t="str">
        <f ca="1">IFERROR(IF(DS33="","",IF(选手操作!DT33&lt;&gt;"",CV33+DW33+DX33+选手操作!DS33,VLOOKUP(DU33,DO:DQ,3,0)+CV33+DW33+DX33+选手操作!DS33)),IF(COUNTIF(DO:DO,DU33)=0,"查找失败",IF(ISNUMBER(VLOOKUP(DU33,DO:DQ,3,0))=FALSE,"VP错误","未知错误")))</f>
        <v/>
      </c>
      <c r="DW33" s="37"/>
      <c r="DX33" s="37"/>
      <c r="DY33" s="39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23" t="str">
        <f ca="1">IFERROR(IF(ES33="","",RANK(ER33,ER$3:ER$434)+COUNTIF(ER$3:ER33,ER33)-1),"/")</f>
        <v/>
      </c>
      <c r="EO33" s="22" t="str">
        <f t="shared" si="8"/>
        <v/>
      </c>
      <c r="EP33" s="22" t="str">
        <f t="shared" si="9"/>
        <v/>
      </c>
      <c r="EQ33" s="24" t="str">
        <f>IFERROR(IF(EO33="","",ROUND(IF(EP33=0,10,10+SIGN(EP33)*10*(1-((SQRT(5)-1)/2)^MIN(ABS(EP33)/(5*SQRT(ER$1)),3))/(1-((SQRT(5)-1)/2)^3)),2)),"请输入副数")</f>
        <v/>
      </c>
      <c r="ER33" s="25" t="str">
        <f ca="1">IF(ES33="","",IF(选手操作!FT33&lt;&gt;"","/",EV33))</f>
        <v/>
      </c>
      <c r="ES33" s="26" t="str">
        <f ca="1">IF(OR(COUNTA(EA$3:EM$434)=0,选手操作!$K33=""),"",选手操作!$K33)</f>
        <v/>
      </c>
      <c r="ET33" s="22" t="str">
        <f ca="1">IFERROR(IF(ES33="","",RANK(EV33,EV$3:EV$434)+COUNTIF(EV$3:EV33,EV33)-1),"/")</f>
        <v/>
      </c>
      <c r="EU33" s="27" t="str">
        <f ca="1">IF(ES33="","",VLOOKUP(ES33,选手操作!$K:$L,2,0))</f>
        <v/>
      </c>
      <c r="EV33" s="24" t="str">
        <f ca="1">IFERROR(IF(ES33="","",IF(选手操作!ET33&lt;&gt;"",DV33+EW33+EX33+选手操作!ES33,VLOOKUP(EU33,EO:EQ,3,0)+DV33+EW33+EX33+选手操作!ES33)),IF(COUNTIF(EO:EO,EU33)=0,"查找失败",IF(ISNUMBER(VLOOKUP(EU33,EO:EQ,3,0))=FALSE,"VP错误","未知错误")))</f>
        <v/>
      </c>
      <c r="EW33" s="37"/>
      <c r="EX33" s="37"/>
      <c r="EY33" s="39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23" t="str">
        <f ca="1">IFERROR(IF(FS33="","",RANK(FR33,FR$3:FR$434)+COUNTIF(FR$3:FR33,FR33)-1),"/")</f>
        <v/>
      </c>
      <c r="FO33" s="22" t="str">
        <f t="shared" si="10"/>
        <v/>
      </c>
      <c r="FP33" s="22" t="str">
        <f t="shared" si="11"/>
        <v/>
      </c>
      <c r="FQ33" s="24" t="str">
        <f>IFERROR(IF(FO33="","",ROUND(IF(FP33=0,10,10+SIGN(FP33)*10*(1-((SQRT(5)-1)/2)^MIN(ABS(FP33)/(5*SQRT(FR$1)),3))/(1-((SQRT(5)-1)/2)^3)),2)),"请输入副数")</f>
        <v/>
      </c>
      <c r="FR33" s="25" t="str">
        <f ca="1">IF(FS33="","",IF(选手操作!GT33&lt;&gt;"","/",FV33))</f>
        <v/>
      </c>
      <c r="FS33" s="26" t="str">
        <f ca="1">IF(OR(COUNTA(FA$3:FM$434)=0,选手操作!$K33=""),"",选手操作!$K33)</f>
        <v/>
      </c>
      <c r="FT33" s="22" t="str">
        <f ca="1">IFERROR(IF(FS33="","",RANK(FV33,FV$3:FV$434)+COUNTIF(FV$3:FV33,FV33)-1),"/")</f>
        <v/>
      </c>
      <c r="FU33" s="27" t="str">
        <f ca="1">IF(FS33="","",VLOOKUP(FS33,选手操作!$K:$L,2,0))</f>
        <v/>
      </c>
      <c r="FV33" s="24" t="str">
        <f ca="1">IFERROR(IF(FS33="","",IF(选手操作!FT33&lt;&gt;"",EV33+FW33+FX33+选手操作!FS33,VLOOKUP(FU33,FO:FQ,3,0)+EV33+FW33+FX33+选手操作!FS33)),IF(COUNTIF(FO:FO,FU33)=0,"查找失败",IF(ISNUMBER(VLOOKUP(FU33,FO:FQ,3,0))=FALSE,"VP错误","未知错误")))</f>
        <v/>
      </c>
      <c r="FW33" s="37"/>
      <c r="FX33" s="37"/>
      <c r="FY33" s="39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23" t="str">
        <f ca="1">IFERROR(IF(GS33="","",RANK(GR33,GR$3:GR$434)+COUNTIF(GR$3:GR33,GR33)-1),"/")</f>
        <v/>
      </c>
      <c r="GO33" s="22" t="str">
        <f t="shared" si="12"/>
        <v/>
      </c>
      <c r="GP33" s="22" t="str">
        <f t="shared" si="13"/>
        <v/>
      </c>
      <c r="GQ33" s="24" t="str">
        <f>IFERROR(IF(GO33="","",ROUND(IF(GP33=0,10,10+SIGN(GP33)*10*(1-((SQRT(5)-1)/2)^MIN(ABS(GP33)/(5*SQRT(GR$1)),3))/(1-((SQRT(5)-1)/2)^3)),2)),"请输入副数")</f>
        <v/>
      </c>
      <c r="GR33" s="25" t="str">
        <f ca="1">IF(GS33="","",IF(选手操作!HT33&lt;&gt;"","/",GV33))</f>
        <v/>
      </c>
      <c r="GS33" s="26" t="str">
        <f ca="1">IF(OR(COUNTA(GA$3:GM$434)=0,选手操作!$K33=""),"",选手操作!$K33)</f>
        <v/>
      </c>
      <c r="GT33" s="22" t="str">
        <f ca="1">IFERROR(IF(GS33="","",RANK(GV33,GV$3:GV$434)+COUNTIF(GV$3:GV33,GV33)-1),"/")</f>
        <v/>
      </c>
      <c r="GU33" s="27" t="str">
        <f ca="1">IF(GS33="","",VLOOKUP(GS33,选手操作!$K:$L,2,0))</f>
        <v/>
      </c>
      <c r="GV33" s="24" t="str">
        <f ca="1">IFERROR(IF(GS33="","",IF(选手操作!GT33&lt;&gt;"",FV33+GW33+GX33+选手操作!GS33,VLOOKUP(GU33,GO:GQ,3,0)+FV33+GW33+GX33+选手操作!GS33)),IF(COUNTIF(GO:GO,GU33)=0,"查找失败",IF(ISNUMBER(VLOOKUP(GU33,GO:GQ,3,0))=FALSE,"VP错误","未知错误")))</f>
        <v/>
      </c>
      <c r="GW33" s="37"/>
      <c r="GX33" s="37"/>
      <c r="GY33" s="39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23" t="str">
        <f ca="1">IFERROR(IF(HS33="","",RANK(HR33,HR$3:HR$434)+COUNTIF(HR$3:HR33,HR33)-1),"/")</f>
        <v/>
      </c>
      <c r="HO33" s="22" t="str">
        <f t="shared" si="14"/>
        <v/>
      </c>
      <c r="HP33" s="22" t="str">
        <f t="shared" si="15"/>
        <v/>
      </c>
      <c r="HQ33" s="24" t="str">
        <f>IFERROR(IF(HO33="","",ROUND(IF(HP33=0,10,10+SIGN(HP33)*10*(1-((SQRT(5)-1)/2)^MIN(ABS(HP33)/(5*SQRT(HR$1)),3))/(1-((SQRT(5)-1)/2)^3)),2)),"请输入副数")</f>
        <v/>
      </c>
      <c r="HR33" s="25" t="str">
        <f ca="1">IF(HS33="","",IF(选手操作!IT33&lt;&gt;"","/",HV33))</f>
        <v/>
      </c>
      <c r="HS33" s="26" t="str">
        <f ca="1">IF(OR(COUNTA(HA$3:HM$434)=0,选手操作!$K33=""),"",选手操作!$K33)</f>
        <v/>
      </c>
      <c r="HT33" s="22" t="str">
        <f ca="1">IFERROR(IF(HS33="","",RANK(HV33,HV$3:HV$434)+COUNTIF(HV$3:HV33,HV33)-1),"/")</f>
        <v/>
      </c>
      <c r="HU33" s="27" t="str">
        <f ca="1">IF(HS33="","",VLOOKUP(HS33,选手操作!$K:$L,2,0))</f>
        <v/>
      </c>
      <c r="HV33" s="24" t="str">
        <f ca="1">IFERROR(IF(HS33="","",IF(选手操作!HT33&lt;&gt;"",GV33+HW33+HX33+选手操作!HS33,VLOOKUP(HU33,HO:HQ,3,0)+GV33+HW33+HX33+选手操作!HS33)),IF(COUNTIF(HO:HO,HU33)=0,"查找失败",IF(ISNUMBER(VLOOKUP(HU33,HO:HQ,3,0))=FALSE,"VP错误","未知错误")))</f>
        <v/>
      </c>
      <c r="HW33" s="37"/>
      <c r="HX33" s="37"/>
      <c r="HY33" s="39"/>
    </row>
    <row r="34" spans="1:233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23" t="str">
        <f ca="1">IFERROR(IF(S34="","",RANK(R34,R$3:R$434)+COUNTIF(R$3:R34,R34)-1),"/")</f>
        <v/>
      </c>
      <c r="O34" s="22" t="str">
        <f t="shared" si="16"/>
        <v/>
      </c>
      <c r="P34" s="22" t="str">
        <f t="shared" si="17"/>
        <v/>
      </c>
      <c r="Q34" s="24" t="str">
        <f t="shared" si="18"/>
        <v/>
      </c>
      <c r="R34" s="25" t="str">
        <f ca="1">IF(S34="","",IF(选手操作!AT34&lt;&gt;"","/",V34))</f>
        <v/>
      </c>
      <c r="S34" s="26" t="str">
        <f ca="1">IF(OR(COUNTA(A$3:M$434)=0,选手操作!$K34=""),"",选手操作!$K34)</f>
        <v/>
      </c>
      <c r="T34" s="22" t="str">
        <f ca="1">IFERROR(IF(S34="","",RANK(V34,V$3:V$434)+COUNTIF(V$3:V34,V34)-1),"/")</f>
        <v/>
      </c>
      <c r="U34" s="27" t="str">
        <f ca="1">IF(S34="","",VLOOKUP(S34,选手操作!$K:$L,2,0))</f>
        <v/>
      </c>
      <c r="V34" s="24" t="str">
        <f ca="1">IFERROR(IF(S34="","",IF(选手操作!T34&lt;&gt;"",选手操作!M34+选手操作!N34+W34+X34+选手操作!S34,VLOOKUP(U34,O:Q,3,0)+选手操作!M34+选手操作!N34+W34+X34+选手操作!S34)),IF(COUNTIF(O:O,U34)=0,"查找失败",IF(ISNUMBER(VLOOKUP(U34,O:Q,3,0))=FALSE,"VP错误","未知错误")))</f>
        <v/>
      </c>
      <c r="W34" s="37"/>
      <c r="X34" s="37"/>
      <c r="Y34" s="39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23" t="str">
        <f ca="1">IFERROR(IF(AS34="","",RANK(AR34,AR$3:AR$434)+COUNTIF(AR$3:AR34,AR34)-1),"/")</f>
        <v/>
      </c>
      <c r="AO34" s="22" t="str">
        <f t="shared" si="0"/>
        <v/>
      </c>
      <c r="AP34" s="22" t="str">
        <f t="shared" si="1"/>
        <v/>
      </c>
      <c r="AQ34" s="24" t="str">
        <f>IFERROR(IF(AO34="","",ROUND(IF(AP34=0,10,10+SIGN(AP34)*10*(1-((SQRT(5)-1)/2)^MIN(ABS(AP34)/(5*SQRT(AR$1)),3))/(1-((SQRT(5)-1)/2)^3)),2)),"请输入副数")</f>
        <v/>
      </c>
      <c r="AR34" s="25" t="str">
        <f ca="1">IF(AS34="","",IF(选手操作!BT34&lt;&gt;"","/",AV34))</f>
        <v/>
      </c>
      <c r="AS34" s="26" t="str">
        <f ca="1">IF(OR(COUNTA(AA$3:AM$434)=0,选手操作!$K34=""),"",选手操作!$K34)</f>
        <v/>
      </c>
      <c r="AT34" s="22" t="str">
        <f ca="1">IFERROR(IF(AS34="","",RANK(AV34,AV$3:AV$434)+COUNTIF(AV$3:AV34,AV34)-1),"/")</f>
        <v/>
      </c>
      <c r="AU34" s="27" t="str">
        <f ca="1">IF(AS34="","",VLOOKUP(AS34,选手操作!$K:$L,2,0))</f>
        <v/>
      </c>
      <c r="AV34" s="24" t="str">
        <f ca="1">IFERROR(IF(AS34="","",IF(选手操作!AT34&lt;&gt;"",V34+AW34+AX34+选手操作!AS34,VLOOKUP(AU34,AO:AQ,3,0)+V34+AW34+AX34+选手操作!AS34)),IF(COUNTIF(AO:AO,AU34)=0,"查找失败",IF(ISNUMBER(VLOOKUP(AU34,AO:AQ,3,0))=FALSE,"VP错误","未知错误")))</f>
        <v/>
      </c>
      <c r="AW34" s="37"/>
      <c r="AX34" s="37"/>
      <c r="AY34" s="39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23" t="str">
        <f ca="1">IFERROR(IF(BS34="","",RANK(BR34,BR$3:BR$434)+COUNTIF(BR$3:BR34,BR34)-1),"/")</f>
        <v/>
      </c>
      <c r="BO34" s="22" t="str">
        <f t="shared" si="2"/>
        <v/>
      </c>
      <c r="BP34" s="22" t="str">
        <f t="shared" si="3"/>
        <v/>
      </c>
      <c r="BQ34" s="24" t="str">
        <f>IFERROR(IF(BO34="","",ROUND(IF(BP34=0,10,10+SIGN(BP34)*10*(1-((SQRT(5)-1)/2)^MIN(ABS(BP34)/(5*SQRT(BR$1)),3))/(1-((SQRT(5)-1)/2)^3)),2)),"请输入副数")</f>
        <v/>
      </c>
      <c r="BR34" s="25" t="str">
        <f ca="1">IF(BS34="","",IF(选手操作!CT34&lt;&gt;"","/",BV34))</f>
        <v/>
      </c>
      <c r="BS34" s="26" t="str">
        <f ca="1">IF(OR(COUNTA(BA$3:BM$434)=0,选手操作!$K34=""),"",选手操作!$K34)</f>
        <v/>
      </c>
      <c r="BT34" s="22" t="str">
        <f ca="1">IFERROR(IF(BS34="","",RANK(BV34,BV$3:BV$434)+COUNTIF(BV$3:BV34,BV34)-1),"/")</f>
        <v/>
      </c>
      <c r="BU34" s="27" t="str">
        <f ca="1">IF(BS34="","",VLOOKUP(BS34,选手操作!$K:$L,2,0))</f>
        <v/>
      </c>
      <c r="BV34" s="24" t="str">
        <f ca="1">IFERROR(IF(BS34="","",IF(选手操作!BT34&lt;&gt;"",AV34+BW34+BX34+选手操作!BS34,VLOOKUP(BU34,BO:BQ,3,0)+AV34+BW34+BX34+选手操作!BS34)),IF(COUNTIF(BO:BO,BU34)=0,"查找失败",IF(ISNUMBER(VLOOKUP(BU34,BO:BQ,3,0))=FALSE,"VP错误","未知错误")))</f>
        <v/>
      </c>
      <c r="BW34" s="37"/>
      <c r="BX34" s="37"/>
      <c r="BY34" s="39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23" t="str">
        <f ca="1">IFERROR(IF(CS34="","",RANK(CR34,CR$3:CR$434)+COUNTIF(CR$3:CR34,CR34)-1),"/")</f>
        <v/>
      </c>
      <c r="CO34" s="22" t="str">
        <f t="shared" si="4"/>
        <v/>
      </c>
      <c r="CP34" s="22" t="str">
        <f t="shared" si="5"/>
        <v/>
      </c>
      <c r="CQ34" s="24" t="str">
        <f>IFERROR(IF(CO34="","",ROUND(IF(CP34=0,10,10+SIGN(CP34)*10*(1-((SQRT(5)-1)/2)^MIN(ABS(CP34)/(5*SQRT(CR$1)),3))/(1-((SQRT(5)-1)/2)^3)),2)),"请输入副数")</f>
        <v/>
      </c>
      <c r="CR34" s="25" t="str">
        <f ca="1">IF(CS34="","",IF(选手操作!DT34&lt;&gt;"","/",CV34))</f>
        <v/>
      </c>
      <c r="CS34" s="26" t="str">
        <f ca="1">IF(OR(COUNTA(CA$3:CM$434)=0,选手操作!$K34=""),"",选手操作!$K34)</f>
        <v/>
      </c>
      <c r="CT34" s="22" t="str">
        <f ca="1">IFERROR(IF(CS34="","",RANK(CV34,CV$3:CV$434)+COUNTIF(CV$3:CV34,CV34)-1),"/")</f>
        <v/>
      </c>
      <c r="CU34" s="27" t="str">
        <f ca="1">IF(CS34="","",VLOOKUP(CS34,选手操作!$K:$L,2,0))</f>
        <v/>
      </c>
      <c r="CV34" s="24" t="str">
        <f ca="1">IFERROR(IF(CS34="","",IF(选手操作!CT34&lt;&gt;"",BV34+CW34+CX34+选手操作!CS34,VLOOKUP(CU34,CO:CQ,3,0)+BV34+CW34+CX34+选手操作!CS34)),IF(COUNTIF(CO:CO,CU34)=0,"查找失败",IF(ISNUMBER(VLOOKUP(CU34,CO:CQ,3,0))=FALSE,"VP错误","未知错误")))</f>
        <v/>
      </c>
      <c r="CW34" s="37"/>
      <c r="CX34" s="37"/>
      <c r="CY34" s="39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23" t="str">
        <f ca="1">IFERROR(IF(DS34="","",RANK(DR34,DR$3:DR$434)+COUNTIF(DR$3:DR34,DR34)-1),"/")</f>
        <v/>
      </c>
      <c r="DO34" s="22" t="str">
        <f t="shared" si="6"/>
        <v/>
      </c>
      <c r="DP34" s="22" t="str">
        <f t="shared" si="7"/>
        <v/>
      </c>
      <c r="DQ34" s="24" t="str">
        <f>IFERROR(IF(DO34="","",ROUND(IF(DP34=0,10,10+SIGN(DP34)*10*(1-((SQRT(5)-1)/2)^MIN(ABS(DP34)/(5*SQRT(DR$1)),3))/(1-((SQRT(5)-1)/2)^3)),2)),"请输入副数")</f>
        <v/>
      </c>
      <c r="DR34" s="25" t="str">
        <f ca="1">IF(DS34="","",IF(选手操作!ET34&lt;&gt;"","/",DV34))</f>
        <v/>
      </c>
      <c r="DS34" s="26" t="str">
        <f ca="1">IF(OR(COUNTA(DA$3:DM$434)=0,选手操作!$K34=""),"",选手操作!$K34)</f>
        <v/>
      </c>
      <c r="DT34" s="22" t="str">
        <f ca="1">IFERROR(IF(DS34="","",RANK(DV34,DV$3:DV$434)+COUNTIF(DV$3:DV34,DV34)-1),"/")</f>
        <v/>
      </c>
      <c r="DU34" s="27" t="str">
        <f ca="1">IF(DS34="","",VLOOKUP(DS34,选手操作!$K:$L,2,0))</f>
        <v/>
      </c>
      <c r="DV34" s="24" t="str">
        <f ca="1">IFERROR(IF(DS34="","",IF(选手操作!DT34&lt;&gt;"",CV34+DW34+DX34+选手操作!DS34,VLOOKUP(DU34,DO:DQ,3,0)+CV34+DW34+DX34+选手操作!DS34)),IF(COUNTIF(DO:DO,DU34)=0,"查找失败",IF(ISNUMBER(VLOOKUP(DU34,DO:DQ,3,0))=FALSE,"VP错误","未知错误")))</f>
        <v/>
      </c>
      <c r="DW34" s="37"/>
      <c r="DX34" s="37"/>
      <c r="DY34" s="39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23" t="str">
        <f ca="1">IFERROR(IF(ES34="","",RANK(ER34,ER$3:ER$434)+COUNTIF(ER$3:ER34,ER34)-1),"/")</f>
        <v/>
      </c>
      <c r="EO34" s="22" t="str">
        <f t="shared" si="8"/>
        <v/>
      </c>
      <c r="EP34" s="22" t="str">
        <f t="shared" si="9"/>
        <v/>
      </c>
      <c r="EQ34" s="24" t="str">
        <f>IFERROR(IF(EO34="","",ROUND(IF(EP34=0,10,10+SIGN(EP34)*10*(1-((SQRT(5)-1)/2)^MIN(ABS(EP34)/(5*SQRT(ER$1)),3))/(1-((SQRT(5)-1)/2)^3)),2)),"请输入副数")</f>
        <v/>
      </c>
      <c r="ER34" s="25" t="str">
        <f ca="1">IF(ES34="","",IF(选手操作!FT34&lt;&gt;"","/",EV34))</f>
        <v/>
      </c>
      <c r="ES34" s="26" t="str">
        <f ca="1">IF(OR(COUNTA(EA$3:EM$434)=0,选手操作!$K34=""),"",选手操作!$K34)</f>
        <v/>
      </c>
      <c r="ET34" s="22" t="str">
        <f ca="1">IFERROR(IF(ES34="","",RANK(EV34,EV$3:EV$434)+COUNTIF(EV$3:EV34,EV34)-1),"/")</f>
        <v/>
      </c>
      <c r="EU34" s="27" t="str">
        <f ca="1">IF(ES34="","",VLOOKUP(ES34,选手操作!$K:$L,2,0))</f>
        <v/>
      </c>
      <c r="EV34" s="24" t="str">
        <f ca="1">IFERROR(IF(ES34="","",IF(选手操作!ET34&lt;&gt;"",DV34+EW34+EX34+选手操作!ES34,VLOOKUP(EU34,EO:EQ,3,0)+DV34+EW34+EX34+选手操作!ES34)),IF(COUNTIF(EO:EO,EU34)=0,"查找失败",IF(ISNUMBER(VLOOKUP(EU34,EO:EQ,3,0))=FALSE,"VP错误","未知错误")))</f>
        <v/>
      </c>
      <c r="EW34" s="37"/>
      <c r="EX34" s="37"/>
      <c r="EY34" s="39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23" t="str">
        <f ca="1">IFERROR(IF(FS34="","",RANK(FR34,FR$3:FR$434)+COUNTIF(FR$3:FR34,FR34)-1),"/")</f>
        <v/>
      </c>
      <c r="FO34" s="22" t="str">
        <f t="shared" si="10"/>
        <v/>
      </c>
      <c r="FP34" s="22" t="str">
        <f t="shared" si="11"/>
        <v/>
      </c>
      <c r="FQ34" s="24" t="str">
        <f>IFERROR(IF(FO34="","",ROUND(IF(FP34=0,10,10+SIGN(FP34)*10*(1-((SQRT(5)-1)/2)^MIN(ABS(FP34)/(5*SQRT(FR$1)),3))/(1-((SQRT(5)-1)/2)^3)),2)),"请输入副数")</f>
        <v/>
      </c>
      <c r="FR34" s="25" t="str">
        <f ca="1">IF(FS34="","",IF(选手操作!GT34&lt;&gt;"","/",FV34))</f>
        <v/>
      </c>
      <c r="FS34" s="26" t="str">
        <f ca="1">IF(OR(COUNTA(FA$3:FM$434)=0,选手操作!$K34=""),"",选手操作!$K34)</f>
        <v/>
      </c>
      <c r="FT34" s="22" t="str">
        <f ca="1">IFERROR(IF(FS34="","",RANK(FV34,FV$3:FV$434)+COUNTIF(FV$3:FV34,FV34)-1),"/")</f>
        <v/>
      </c>
      <c r="FU34" s="27" t="str">
        <f ca="1">IF(FS34="","",VLOOKUP(FS34,选手操作!$K:$L,2,0))</f>
        <v/>
      </c>
      <c r="FV34" s="24" t="str">
        <f ca="1">IFERROR(IF(FS34="","",IF(选手操作!FT34&lt;&gt;"",EV34+FW34+FX34+选手操作!FS34,VLOOKUP(FU34,FO:FQ,3,0)+EV34+FW34+FX34+选手操作!FS34)),IF(COUNTIF(FO:FO,FU34)=0,"查找失败",IF(ISNUMBER(VLOOKUP(FU34,FO:FQ,3,0))=FALSE,"VP错误","未知错误")))</f>
        <v/>
      </c>
      <c r="FW34" s="37"/>
      <c r="FX34" s="37"/>
      <c r="FY34" s="39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23" t="str">
        <f ca="1">IFERROR(IF(GS34="","",RANK(GR34,GR$3:GR$434)+COUNTIF(GR$3:GR34,GR34)-1),"/")</f>
        <v/>
      </c>
      <c r="GO34" s="22" t="str">
        <f t="shared" si="12"/>
        <v/>
      </c>
      <c r="GP34" s="22" t="str">
        <f t="shared" si="13"/>
        <v/>
      </c>
      <c r="GQ34" s="24" t="str">
        <f>IFERROR(IF(GO34="","",ROUND(IF(GP34=0,10,10+SIGN(GP34)*10*(1-((SQRT(5)-1)/2)^MIN(ABS(GP34)/(5*SQRT(GR$1)),3))/(1-((SQRT(5)-1)/2)^3)),2)),"请输入副数")</f>
        <v/>
      </c>
      <c r="GR34" s="25" t="str">
        <f ca="1">IF(GS34="","",IF(选手操作!HT34&lt;&gt;"","/",GV34))</f>
        <v/>
      </c>
      <c r="GS34" s="26" t="str">
        <f ca="1">IF(OR(COUNTA(GA$3:GM$434)=0,选手操作!$K34=""),"",选手操作!$K34)</f>
        <v/>
      </c>
      <c r="GT34" s="22" t="str">
        <f ca="1">IFERROR(IF(GS34="","",RANK(GV34,GV$3:GV$434)+COUNTIF(GV$3:GV34,GV34)-1),"/")</f>
        <v/>
      </c>
      <c r="GU34" s="27" t="str">
        <f ca="1">IF(GS34="","",VLOOKUP(GS34,选手操作!$K:$L,2,0))</f>
        <v/>
      </c>
      <c r="GV34" s="24" t="str">
        <f ca="1">IFERROR(IF(GS34="","",IF(选手操作!GT34&lt;&gt;"",FV34+GW34+GX34+选手操作!GS34,VLOOKUP(GU34,GO:GQ,3,0)+FV34+GW34+GX34+选手操作!GS34)),IF(COUNTIF(GO:GO,GU34)=0,"查找失败",IF(ISNUMBER(VLOOKUP(GU34,GO:GQ,3,0))=FALSE,"VP错误","未知错误")))</f>
        <v/>
      </c>
      <c r="GW34" s="37"/>
      <c r="GX34" s="37"/>
      <c r="GY34" s="39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23" t="str">
        <f ca="1">IFERROR(IF(HS34="","",RANK(HR34,HR$3:HR$434)+COUNTIF(HR$3:HR34,HR34)-1),"/")</f>
        <v/>
      </c>
      <c r="HO34" s="22" t="str">
        <f t="shared" si="14"/>
        <v/>
      </c>
      <c r="HP34" s="22" t="str">
        <f t="shared" si="15"/>
        <v/>
      </c>
      <c r="HQ34" s="24" t="str">
        <f>IFERROR(IF(HO34="","",ROUND(IF(HP34=0,10,10+SIGN(HP34)*10*(1-((SQRT(5)-1)/2)^MIN(ABS(HP34)/(5*SQRT(HR$1)),3))/(1-((SQRT(5)-1)/2)^3)),2)),"请输入副数")</f>
        <v/>
      </c>
      <c r="HR34" s="25" t="str">
        <f ca="1">IF(HS34="","",IF(选手操作!IT34&lt;&gt;"","/",HV34))</f>
        <v/>
      </c>
      <c r="HS34" s="26" t="str">
        <f ca="1">IF(OR(COUNTA(HA$3:HM$434)=0,选手操作!$K34=""),"",选手操作!$K34)</f>
        <v/>
      </c>
      <c r="HT34" s="22" t="str">
        <f ca="1">IFERROR(IF(HS34="","",RANK(HV34,HV$3:HV$434)+COUNTIF(HV$3:HV34,HV34)-1),"/")</f>
        <v/>
      </c>
      <c r="HU34" s="27" t="str">
        <f ca="1">IF(HS34="","",VLOOKUP(HS34,选手操作!$K:$L,2,0))</f>
        <v/>
      </c>
      <c r="HV34" s="24" t="str">
        <f ca="1">IFERROR(IF(HS34="","",IF(选手操作!HT34&lt;&gt;"",GV34+HW34+HX34+选手操作!HS34,VLOOKUP(HU34,HO:HQ,3,0)+GV34+HW34+HX34+选手操作!HS34)),IF(COUNTIF(HO:HO,HU34)=0,"查找失败",IF(ISNUMBER(VLOOKUP(HU34,HO:HQ,3,0))=FALSE,"VP错误","未知错误")))</f>
        <v/>
      </c>
      <c r="HW34" s="37"/>
      <c r="HX34" s="37"/>
      <c r="HY34" s="39"/>
    </row>
    <row r="35" spans="1:233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23" t="str">
        <f ca="1">IFERROR(IF(S35="","",RANK(R35,R$3:R$434)+COUNTIF(R$3:R35,R35)-1),"/")</f>
        <v/>
      </c>
      <c r="O35" s="22" t="str">
        <f t="shared" si="16"/>
        <v/>
      </c>
      <c r="P35" s="22" t="str">
        <f t="shared" si="17"/>
        <v/>
      </c>
      <c r="Q35" s="24" t="str">
        <f t="shared" si="18"/>
        <v/>
      </c>
      <c r="R35" s="25" t="str">
        <f ca="1">IF(S35="","",IF(选手操作!AT35&lt;&gt;"","/",V35))</f>
        <v/>
      </c>
      <c r="S35" s="26" t="str">
        <f ca="1">IF(OR(COUNTA(A$3:M$434)=0,选手操作!$K35=""),"",选手操作!$K35)</f>
        <v/>
      </c>
      <c r="T35" s="22" t="str">
        <f ca="1">IFERROR(IF(S35="","",RANK(V35,V$3:V$434)+COUNTIF(V$3:V35,V35)-1),"/")</f>
        <v/>
      </c>
      <c r="U35" s="27" t="str">
        <f ca="1">IF(S35="","",VLOOKUP(S35,选手操作!$K:$L,2,0))</f>
        <v/>
      </c>
      <c r="V35" s="24" t="str">
        <f ca="1">IFERROR(IF(S35="","",IF(选手操作!T35&lt;&gt;"",选手操作!M35+选手操作!N35+W35+X35+选手操作!S35,VLOOKUP(U35,O:Q,3,0)+选手操作!M35+选手操作!N35+W35+X35+选手操作!S35)),IF(COUNTIF(O:O,U35)=0,"查找失败",IF(ISNUMBER(VLOOKUP(U35,O:Q,3,0))=FALSE,"VP错误","未知错误")))</f>
        <v/>
      </c>
      <c r="W35" s="37"/>
      <c r="X35" s="37"/>
      <c r="Y35" s="39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23" t="str">
        <f ca="1">IFERROR(IF(AS35="","",RANK(AR35,AR$3:AR$434)+COUNTIF(AR$3:AR35,AR35)-1),"/")</f>
        <v/>
      </c>
      <c r="AO35" s="22" t="str">
        <f t="shared" si="0"/>
        <v/>
      </c>
      <c r="AP35" s="22" t="str">
        <f t="shared" si="1"/>
        <v/>
      </c>
      <c r="AQ35" s="24" t="str">
        <f>IFERROR(IF(AO35="","",ROUND(IF(AP35=0,10,10+SIGN(AP35)*10*(1-((SQRT(5)-1)/2)^MIN(ABS(AP35)/(5*SQRT(AR$1)),3))/(1-((SQRT(5)-1)/2)^3)),2)),"请输入副数")</f>
        <v/>
      </c>
      <c r="AR35" s="25" t="str">
        <f ca="1">IF(AS35="","",IF(选手操作!BT35&lt;&gt;"","/",AV35))</f>
        <v/>
      </c>
      <c r="AS35" s="26" t="str">
        <f ca="1">IF(OR(COUNTA(AA$3:AM$434)=0,选手操作!$K35=""),"",选手操作!$K35)</f>
        <v/>
      </c>
      <c r="AT35" s="22" t="str">
        <f ca="1">IFERROR(IF(AS35="","",RANK(AV35,AV$3:AV$434)+COUNTIF(AV$3:AV35,AV35)-1),"/")</f>
        <v/>
      </c>
      <c r="AU35" s="27" t="str">
        <f ca="1">IF(AS35="","",VLOOKUP(AS35,选手操作!$K:$L,2,0))</f>
        <v/>
      </c>
      <c r="AV35" s="24" t="str">
        <f ca="1">IFERROR(IF(AS35="","",IF(选手操作!AT35&lt;&gt;"",V35+AW35+AX35+选手操作!AS35,VLOOKUP(AU35,AO:AQ,3,0)+V35+AW35+AX35+选手操作!AS35)),IF(COUNTIF(AO:AO,AU35)=0,"查找失败",IF(ISNUMBER(VLOOKUP(AU35,AO:AQ,3,0))=FALSE,"VP错误","未知错误")))</f>
        <v/>
      </c>
      <c r="AW35" s="37"/>
      <c r="AX35" s="37"/>
      <c r="AY35" s="39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23" t="str">
        <f ca="1">IFERROR(IF(BS35="","",RANK(BR35,BR$3:BR$434)+COUNTIF(BR$3:BR35,BR35)-1),"/")</f>
        <v/>
      </c>
      <c r="BO35" s="22" t="str">
        <f t="shared" si="2"/>
        <v/>
      </c>
      <c r="BP35" s="22" t="str">
        <f t="shared" si="3"/>
        <v/>
      </c>
      <c r="BQ35" s="24" t="str">
        <f>IFERROR(IF(BO35="","",ROUND(IF(BP35=0,10,10+SIGN(BP35)*10*(1-((SQRT(5)-1)/2)^MIN(ABS(BP35)/(5*SQRT(BR$1)),3))/(1-((SQRT(5)-1)/2)^3)),2)),"请输入副数")</f>
        <v/>
      </c>
      <c r="BR35" s="25" t="str">
        <f ca="1">IF(BS35="","",IF(选手操作!CT35&lt;&gt;"","/",BV35))</f>
        <v/>
      </c>
      <c r="BS35" s="26" t="str">
        <f ca="1">IF(OR(COUNTA(BA$3:BM$434)=0,选手操作!$K35=""),"",选手操作!$K35)</f>
        <v/>
      </c>
      <c r="BT35" s="22" t="str">
        <f ca="1">IFERROR(IF(BS35="","",RANK(BV35,BV$3:BV$434)+COUNTIF(BV$3:BV35,BV35)-1),"/")</f>
        <v/>
      </c>
      <c r="BU35" s="27" t="str">
        <f ca="1">IF(BS35="","",VLOOKUP(BS35,选手操作!$K:$L,2,0))</f>
        <v/>
      </c>
      <c r="BV35" s="24" t="str">
        <f ca="1">IFERROR(IF(BS35="","",IF(选手操作!BT35&lt;&gt;"",AV35+BW35+BX35+选手操作!BS35,VLOOKUP(BU35,BO:BQ,3,0)+AV35+BW35+BX35+选手操作!BS35)),IF(COUNTIF(BO:BO,BU35)=0,"查找失败",IF(ISNUMBER(VLOOKUP(BU35,BO:BQ,3,0))=FALSE,"VP错误","未知错误")))</f>
        <v/>
      </c>
      <c r="BW35" s="37"/>
      <c r="BX35" s="37"/>
      <c r="BY35" s="39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23" t="str">
        <f ca="1">IFERROR(IF(CS35="","",RANK(CR35,CR$3:CR$434)+COUNTIF(CR$3:CR35,CR35)-1),"/")</f>
        <v/>
      </c>
      <c r="CO35" s="22" t="str">
        <f t="shared" si="4"/>
        <v/>
      </c>
      <c r="CP35" s="22" t="str">
        <f t="shared" si="5"/>
        <v/>
      </c>
      <c r="CQ35" s="24" t="str">
        <f>IFERROR(IF(CO35="","",ROUND(IF(CP35=0,10,10+SIGN(CP35)*10*(1-((SQRT(5)-1)/2)^MIN(ABS(CP35)/(5*SQRT(CR$1)),3))/(1-((SQRT(5)-1)/2)^3)),2)),"请输入副数")</f>
        <v/>
      </c>
      <c r="CR35" s="25" t="str">
        <f ca="1">IF(CS35="","",IF(选手操作!DT35&lt;&gt;"","/",CV35))</f>
        <v/>
      </c>
      <c r="CS35" s="26" t="str">
        <f ca="1">IF(OR(COUNTA(CA$3:CM$434)=0,选手操作!$K35=""),"",选手操作!$K35)</f>
        <v/>
      </c>
      <c r="CT35" s="22" t="str">
        <f ca="1">IFERROR(IF(CS35="","",RANK(CV35,CV$3:CV$434)+COUNTIF(CV$3:CV35,CV35)-1),"/")</f>
        <v/>
      </c>
      <c r="CU35" s="27" t="str">
        <f ca="1">IF(CS35="","",VLOOKUP(CS35,选手操作!$K:$L,2,0))</f>
        <v/>
      </c>
      <c r="CV35" s="24" t="str">
        <f ca="1">IFERROR(IF(CS35="","",IF(选手操作!CT35&lt;&gt;"",BV35+CW35+CX35+选手操作!CS35,VLOOKUP(CU35,CO:CQ,3,0)+BV35+CW35+CX35+选手操作!CS35)),IF(COUNTIF(CO:CO,CU35)=0,"查找失败",IF(ISNUMBER(VLOOKUP(CU35,CO:CQ,3,0))=FALSE,"VP错误","未知错误")))</f>
        <v/>
      </c>
      <c r="CW35" s="37"/>
      <c r="CX35" s="37"/>
      <c r="CY35" s="39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23" t="str">
        <f ca="1">IFERROR(IF(DS35="","",RANK(DR35,DR$3:DR$434)+COUNTIF(DR$3:DR35,DR35)-1),"/")</f>
        <v/>
      </c>
      <c r="DO35" s="22" t="str">
        <f t="shared" si="6"/>
        <v/>
      </c>
      <c r="DP35" s="22" t="str">
        <f t="shared" si="7"/>
        <v/>
      </c>
      <c r="DQ35" s="24" t="str">
        <f>IFERROR(IF(DO35="","",ROUND(IF(DP35=0,10,10+SIGN(DP35)*10*(1-((SQRT(5)-1)/2)^MIN(ABS(DP35)/(5*SQRT(DR$1)),3))/(1-((SQRT(5)-1)/2)^3)),2)),"请输入副数")</f>
        <v/>
      </c>
      <c r="DR35" s="25" t="str">
        <f ca="1">IF(DS35="","",IF(选手操作!ET35&lt;&gt;"","/",DV35))</f>
        <v/>
      </c>
      <c r="DS35" s="26" t="str">
        <f ca="1">IF(OR(COUNTA(DA$3:DM$434)=0,选手操作!$K35=""),"",选手操作!$K35)</f>
        <v/>
      </c>
      <c r="DT35" s="22" t="str">
        <f ca="1">IFERROR(IF(DS35="","",RANK(DV35,DV$3:DV$434)+COUNTIF(DV$3:DV35,DV35)-1),"/")</f>
        <v/>
      </c>
      <c r="DU35" s="27" t="str">
        <f ca="1">IF(DS35="","",VLOOKUP(DS35,选手操作!$K:$L,2,0))</f>
        <v/>
      </c>
      <c r="DV35" s="24" t="str">
        <f ca="1">IFERROR(IF(DS35="","",IF(选手操作!DT35&lt;&gt;"",CV35+DW35+DX35+选手操作!DS35,VLOOKUP(DU35,DO:DQ,3,0)+CV35+DW35+DX35+选手操作!DS35)),IF(COUNTIF(DO:DO,DU35)=0,"查找失败",IF(ISNUMBER(VLOOKUP(DU35,DO:DQ,3,0))=FALSE,"VP错误","未知错误")))</f>
        <v/>
      </c>
      <c r="DW35" s="37"/>
      <c r="DX35" s="37"/>
      <c r="DY35" s="39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23" t="str">
        <f ca="1">IFERROR(IF(ES35="","",RANK(ER35,ER$3:ER$434)+COUNTIF(ER$3:ER35,ER35)-1),"/")</f>
        <v/>
      </c>
      <c r="EO35" s="22" t="str">
        <f t="shared" si="8"/>
        <v/>
      </c>
      <c r="EP35" s="22" t="str">
        <f t="shared" si="9"/>
        <v/>
      </c>
      <c r="EQ35" s="24" t="str">
        <f>IFERROR(IF(EO35="","",ROUND(IF(EP35=0,10,10+SIGN(EP35)*10*(1-((SQRT(5)-1)/2)^MIN(ABS(EP35)/(5*SQRT(ER$1)),3))/(1-((SQRT(5)-1)/2)^3)),2)),"请输入副数")</f>
        <v/>
      </c>
      <c r="ER35" s="25" t="str">
        <f ca="1">IF(ES35="","",IF(选手操作!FT35&lt;&gt;"","/",EV35))</f>
        <v/>
      </c>
      <c r="ES35" s="26" t="str">
        <f ca="1">IF(OR(COUNTA(EA$3:EM$434)=0,选手操作!$K35=""),"",选手操作!$K35)</f>
        <v/>
      </c>
      <c r="ET35" s="22" t="str">
        <f ca="1">IFERROR(IF(ES35="","",RANK(EV35,EV$3:EV$434)+COUNTIF(EV$3:EV35,EV35)-1),"/")</f>
        <v/>
      </c>
      <c r="EU35" s="27" t="str">
        <f ca="1">IF(ES35="","",VLOOKUP(ES35,选手操作!$K:$L,2,0))</f>
        <v/>
      </c>
      <c r="EV35" s="24" t="str">
        <f ca="1">IFERROR(IF(ES35="","",IF(选手操作!ET35&lt;&gt;"",DV35+EW35+EX35+选手操作!ES35,VLOOKUP(EU35,EO:EQ,3,0)+DV35+EW35+EX35+选手操作!ES35)),IF(COUNTIF(EO:EO,EU35)=0,"查找失败",IF(ISNUMBER(VLOOKUP(EU35,EO:EQ,3,0))=FALSE,"VP错误","未知错误")))</f>
        <v/>
      </c>
      <c r="EW35" s="37"/>
      <c r="EX35" s="37"/>
      <c r="EY35" s="39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23" t="str">
        <f ca="1">IFERROR(IF(FS35="","",RANK(FR35,FR$3:FR$434)+COUNTIF(FR$3:FR35,FR35)-1),"/")</f>
        <v/>
      </c>
      <c r="FO35" s="22" t="str">
        <f t="shared" si="10"/>
        <v/>
      </c>
      <c r="FP35" s="22" t="str">
        <f t="shared" si="11"/>
        <v/>
      </c>
      <c r="FQ35" s="24" t="str">
        <f>IFERROR(IF(FO35="","",ROUND(IF(FP35=0,10,10+SIGN(FP35)*10*(1-((SQRT(5)-1)/2)^MIN(ABS(FP35)/(5*SQRT(FR$1)),3))/(1-((SQRT(5)-1)/2)^3)),2)),"请输入副数")</f>
        <v/>
      </c>
      <c r="FR35" s="25" t="str">
        <f ca="1">IF(FS35="","",IF(选手操作!GT35&lt;&gt;"","/",FV35))</f>
        <v/>
      </c>
      <c r="FS35" s="26" t="str">
        <f ca="1">IF(OR(COUNTA(FA$3:FM$434)=0,选手操作!$K35=""),"",选手操作!$K35)</f>
        <v/>
      </c>
      <c r="FT35" s="22" t="str">
        <f ca="1">IFERROR(IF(FS35="","",RANK(FV35,FV$3:FV$434)+COUNTIF(FV$3:FV35,FV35)-1),"/")</f>
        <v/>
      </c>
      <c r="FU35" s="27" t="str">
        <f ca="1">IF(FS35="","",VLOOKUP(FS35,选手操作!$K:$L,2,0))</f>
        <v/>
      </c>
      <c r="FV35" s="24" t="str">
        <f ca="1">IFERROR(IF(FS35="","",IF(选手操作!FT35&lt;&gt;"",EV35+FW35+FX35+选手操作!FS35,VLOOKUP(FU35,FO:FQ,3,0)+EV35+FW35+FX35+选手操作!FS35)),IF(COUNTIF(FO:FO,FU35)=0,"查找失败",IF(ISNUMBER(VLOOKUP(FU35,FO:FQ,3,0))=FALSE,"VP错误","未知错误")))</f>
        <v/>
      </c>
      <c r="FW35" s="37"/>
      <c r="FX35" s="37"/>
      <c r="FY35" s="39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23" t="str">
        <f ca="1">IFERROR(IF(GS35="","",RANK(GR35,GR$3:GR$434)+COUNTIF(GR$3:GR35,GR35)-1),"/")</f>
        <v/>
      </c>
      <c r="GO35" s="22" t="str">
        <f t="shared" si="12"/>
        <v/>
      </c>
      <c r="GP35" s="22" t="str">
        <f t="shared" si="13"/>
        <v/>
      </c>
      <c r="GQ35" s="24" t="str">
        <f>IFERROR(IF(GO35="","",ROUND(IF(GP35=0,10,10+SIGN(GP35)*10*(1-((SQRT(5)-1)/2)^MIN(ABS(GP35)/(5*SQRT(GR$1)),3))/(1-((SQRT(5)-1)/2)^3)),2)),"请输入副数")</f>
        <v/>
      </c>
      <c r="GR35" s="25" t="str">
        <f ca="1">IF(GS35="","",IF(选手操作!HT35&lt;&gt;"","/",GV35))</f>
        <v/>
      </c>
      <c r="GS35" s="26" t="str">
        <f ca="1">IF(OR(COUNTA(GA$3:GM$434)=0,选手操作!$K35=""),"",选手操作!$K35)</f>
        <v/>
      </c>
      <c r="GT35" s="22" t="str">
        <f ca="1">IFERROR(IF(GS35="","",RANK(GV35,GV$3:GV$434)+COUNTIF(GV$3:GV35,GV35)-1),"/")</f>
        <v/>
      </c>
      <c r="GU35" s="27" t="str">
        <f ca="1">IF(GS35="","",VLOOKUP(GS35,选手操作!$K:$L,2,0))</f>
        <v/>
      </c>
      <c r="GV35" s="24" t="str">
        <f ca="1">IFERROR(IF(GS35="","",IF(选手操作!GT35&lt;&gt;"",FV35+GW35+GX35+选手操作!GS35,VLOOKUP(GU35,GO:GQ,3,0)+FV35+GW35+GX35+选手操作!GS35)),IF(COUNTIF(GO:GO,GU35)=0,"查找失败",IF(ISNUMBER(VLOOKUP(GU35,GO:GQ,3,0))=FALSE,"VP错误","未知错误")))</f>
        <v/>
      </c>
      <c r="GW35" s="37"/>
      <c r="GX35" s="37"/>
      <c r="GY35" s="39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23" t="str">
        <f ca="1">IFERROR(IF(HS35="","",RANK(HR35,HR$3:HR$434)+COUNTIF(HR$3:HR35,HR35)-1),"/")</f>
        <v/>
      </c>
      <c r="HO35" s="22" t="str">
        <f t="shared" si="14"/>
        <v/>
      </c>
      <c r="HP35" s="22" t="str">
        <f t="shared" si="15"/>
        <v/>
      </c>
      <c r="HQ35" s="24" t="str">
        <f>IFERROR(IF(HO35="","",ROUND(IF(HP35=0,10,10+SIGN(HP35)*10*(1-((SQRT(5)-1)/2)^MIN(ABS(HP35)/(5*SQRT(HR$1)),3))/(1-((SQRT(5)-1)/2)^3)),2)),"请输入副数")</f>
        <v/>
      </c>
      <c r="HR35" s="25" t="str">
        <f ca="1">IF(HS35="","",IF(选手操作!IT35&lt;&gt;"","/",HV35))</f>
        <v/>
      </c>
      <c r="HS35" s="26" t="str">
        <f ca="1">IF(OR(COUNTA(HA$3:HM$434)=0,选手操作!$K35=""),"",选手操作!$K35)</f>
        <v/>
      </c>
      <c r="HT35" s="22" t="str">
        <f ca="1">IFERROR(IF(HS35="","",RANK(HV35,HV$3:HV$434)+COUNTIF(HV$3:HV35,HV35)-1),"/")</f>
        <v/>
      </c>
      <c r="HU35" s="27" t="str">
        <f ca="1">IF(HS35="","",VLOOKUP(HS35,选手操作!$K:$L,2,0))</f>
        <v/>
      </c>
      <c r="HV35" s="24" t="str">
        <f ca="1">IFERROR(IF(HS35="","",IF(选手操作!HT35&lt;&gt;"",GV35+HW35+HX35+选手操作!HS35,VLOOKUP(HU35,HO:HQ,3,0)+GV35+HW35+HX35+选手操作!HS35)),IF(COUNTIF(HO:HO,HU35)=0,"查找失败",IF(ISNUMBER(VLOOKUP(HU35,HO:HQ,3,0))=FALSE,"VP错误","未知错误")))</f>
        <v/>
      </c>
      <c r="HW35" s="37"/>
      <c r="HX35" s="37"/>
      <c r="HY35" s="39"/>
    </row>
    <row r="36" spans="1:233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23" t="str">
        <f ca="1">IFERROR(IF(S36="","",RANK(R36,R$3:R$434)+COUNTIF(R$3:R36,R36)-1),"/")</f>
        <v/>
      </c>
      <c r="O36" s="22" t="str">
        <f t="shared" si="16"/>
        <v/>
      </c>
      <c r="P36" s="22" t="str">
        <f t="shared" si="17"/>
        <v/>
      </c>
      <c r="Q36" s="24" t="str">
        <f t="shared" si="18"/>
        <v/>
      </c>
      <c r="R36" s="25" t="str">
        <f ca="1">IF(S36="","",IF(选手操作!AT36&lt;&gt;"","/",V36))</f>
        <v/>
      </c>
      <c r="S36" s="26" t="str">
        <f ca="1">IF(OR(COUNTA(A$3:M$434)=0,选手操作!$K36=""),"",选手操作!$K36)</f>
        <v/>
      </c>
      <c r="T36" s="22" t="str">
        <f ca="1">IFERROR(IF(S36="","",RANK(V36,V$3:V$434)+COUNTIF(V$3:V36,V36)-1),"/")</f>
        <v/>
      </c>
      <c r="U36" s="27" t="str">
        <f ca="1">IF(S36="","",VLOOKUP(S36,选手操作!$K:$L,2,0))</f>
        <v/>
      </c>
      <c r="V36" s="24" t="str">
        <f ca="1">IFERROR(IF(S36="","",IF(选手操作!T36&lt;&gt;"",选手操作!M36+选手操作!N36+W36+X36+选手操作!S36,VLOOKUP(U36,O:Q,3,0)+选手操作!M36+选手操作!N36+W36+X36+选手操作!S36)),IF(COUNTIF(O:O,U36)=0,"查找失败",IF(ISNUMBER(VLOOKUP(U36,O:Q,3,0))=FALSE,"VP错误","未知错误")))</f>
        <v/>
      </c>
      <c r="W36" s="37"/>
      <c r="X36" s="37"/>
      <c r="Y36" s="39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23" t="str">
        <f ca="1">IFERROR(IF(AS36="","",RANK(AR36,AR$3:AR$434)+COUNTIF(AR$3:AR36,AR36)-1),"/")</f>
        <v/>
      </c>
      <c r="AO36" s="22" t="str">
        <f t="shared" si="0"/>
        <v/>
      </c>
      <c r="AP36" s="22" t="str">
        <f t="shared" si="1"/>
        <v/>
      </c>
      <c r="AQ36" s="24" t="str">
        <f>IFERROR(IF(AO36="","",ROUND(IF(AP36=0,10,10+SIGN(AP36)*10*(1-((SQRT(5)-1)/2)^MIN(ABS(AP36)/(5*SQRT(AR$1)),3))/(1-((SQRT(5)-1)/2)^3)),2)),"请输入副数")</f>
        <v/>
      </c>
      <c r="AR36" s="25" t="str">
        <f ca="1">IF(AS36="","",IF(选手操作!BT36&lt;&gt;"","/",AV36))</f>
        <v/>
      </c>
      <c r="AS36" s="26" t="str">
        <f ca="1">IF(OR(COUNTA(AA$3:AM$434)=0,选手操作!$K36=""),"",选手操作!$K36)</f>
        <v/>
      </c>
      <c r="AT36" s="22" t="str">
        <f ca="1">IFERROR(IF(AS36="","",RANK(AV36,AV$3:AV$434)+COUNTIF(AV$3:AV36,AV36)-1),"/")</f>
        <v/>
      </c>
      <c r="AU36" s="27" t="str">
        <f ca="1">IF(AS36="","",VLOOKUP(AS36,选手操作!$K:$L,2,0))</f>
        <v/>
      </c>
      <c r="AV36" s="24" t="str">
        <f ca="1">IFERROR(IF(AS36="","",IF(选手操作!AT36&lt;&gt;"",V36+AW36+AX36+选手操作!AS36,VLOOKUP(AU36,AO:AQ,3,0)+V36+AW36+AX36+选手操作!AS36)),IF(COUNTIF(AO:AO,AU36)=0,"查找失败",IF(ISNUMBER(VLOOKUP(AU36,AO:AQ,3,0))=FALSE,"VP错误","未知错误")))</f>
        <v/>
      </c>
      <c r="AW36" s="37"/>
      <c r="AX36" s="37"/>
      <c r="AY36" s="39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23" t="str">
        <f ca="1">IFERROR(IF(BS36="","",RANK(BR36,BR$3:BR$434)+COUNTIF(BR$3:BR36,BR36)-1),"/")</f>
        <v/>
      </c>
      <c r="BO36" s="22" t="str">
        <f t="shared" si="2"/>
        <v/>
      </c>
      <c r="BP36" s="22" t="str">
        <f t="shared" si="3"/>
        <v/>
      </c>
      <c r="BQ36" s="24" t="str">
        <f>IFERROR(IF(BO36="","",ROUND(IF(BP36=0,10,10+SIGN(BP36)*10*(1-((SQRT(5)-1)/2)^MIN(ABS(BP36)/(5*SQRT(BR$1)),3))/(1-((SQRT(5)-1)/2)^3)),2)),"请输入副数")</f>
        <v/>
      </c>
      <c r="BR36" s="25" t="str">
        <f ca="1">IF(BS36="","",IF(选手操作!CT36&lt;&gt;"","/",BV36))</f>
        <v/>
      </c>
      <c r="BS36" s="26" t="str">
        <f ca="1">IF(OR(COUNTA(BA$3:BM$434)=0,选手操作!$K36=""),"",选手操作!$K36)</f>
        <v/>
      </c>
      <c r="BT36" s="22" t="str">
        <f ca="1">IFERROR(IF(BS36="","",RANK(BV36,BV$3:BV$434)+COUNTIF(BV$3:BV36,BV36)-1),"/")</f>
        <v/>
      </c>
      <c r="BU36" s="27" t="str">
        <f ca="1">IF(BS36="","",VLOOKUP(BS36,选手操作!$K:$L,2,0))</f>
        <v/>
      </c>
      <c r="BV36" s="24" t="str">
        <f ca="1">IFERROR(IF(BS36="","",IF(选手操作!BT36&lt;&gt;"",AV36+BW36+BX36+选手操作!BS36,VLOOKUP(BU36,BO:BQ,3,0)+AV36+BW36+BX36+选手操作!BS36)),IF(COUNTIF(BO:BO,BU36)=0,"查找失败",IF(ISNUMBER(VLOOKUP(BU36,BO:BQ,3,0))=FALSE,"VP错误","未知错误")))</f>
        <v/>
      </c>
      <c r="BW36" s="37"/>
      <c r="BX36" s="37"/>
      <c r="BY36" s="39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23" t="str">
        <f ca="1">IFERROR(IF(CS36="","",RANK(CR36,CR$3:CR$434)+COUNTIF(CR$3:CR36,CR36)-1),"/")</f>
        <v/>
      </c>
      <c r="CO36" s="22" t="str">
        <f t="shared" si="4"/>
        <v/>
      </c>
      <c r="CP36" s="22" t="str">
        <f t="shared" si="5"/>
        <v/>
      </c>
      <c r="CQ36" s="24" t="str">
        <f>IFERROR(IF(CO36="","",ROUND(IF(CP36=0,10,10+SIGN(CP36)*10*(1-((SQRT(5)-1)/2)^MIN(ABS(CP36)/(5*SQRT(CR$1)),3))/(1-((SQRT(5)-1)/2)^3)),2)),"请输入副数")</f>
        <v/>
      </c>
      <c r="CR36" s="25" t="str">
        <f ca="1">IF(CS36="","",IF(选手操作!DT36&lt;&gt;"","/",CV36))</f>
        <v/>
      </c>
      <c r="CS36" s="26" t="str">
        <f ca="1">IF(OR(COUNTA(CA$3:CM$434)=0,选手操作!$K36=""),"",选手操作!$K36)</f>
        <v/>
      </c>
      <c r="CT36" s="22" t="str">
        <f ca="1">IFERROR(IF(CS36="","",RANK(CV36,CV$3:CV$434)+COUNTIF(CV$3:CV36,CV36)-1),"/")</f>
        <v/>
      </c>
      <c r="CU36" s="27" t="str">
        <f ca="1">IF(CS36="","",VLOOKUP(CS36,选手操作!$K:$L,2,0))</f>
        <v/>
      </c>
      <c r="CV36" s="24" t="str">
        <f ca="1">IFERROR(IF(CS36="","",IF(选手操作!CT36&lt;&gt;"",BV36+CW36+CX36+选手操作!CS36,VLOOKUP(CU36,CO:CQ,3,0)+BV36+CW36+CX36+选手操作!CS36)),IF(COUNTIF(CO:CO,CU36)=0,"查找失败",IF(ISNUMBER(VLOOKUP(CU36,CO:CQ,3,0))=FALSE,"VP错误","未知错误")))</f>
        <v/>
      </c>
      <c r="CW36" s="37"/>
      <c r="CX36" s="37"/>
      <c r="CY36" s="39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23" t="str">
        <f ca="1">IFERROR(IF(DS36="","",RANK(DR36,DR$3:DR$434)+COUNTIF(DR$3:DR36,DR36)-1),"/")</f>
        <v/>
      </c>
      <c r="DO36" s="22" t="str">
        <f t="shared" si="6"/>
        <v/>
      </c>
      <c r="DP36" s="22" t="str">
        <f t="shared" si="7"/>
        <v/>
      </c>
      <c r="DQ36" s="24" t="str">
        <f>IFERROR(IF(DO36="","",ROUND(IF(DP36=0,10,10+SIGN(DP36)*10*(1-((SQRT(5)-1)/2)^MIN(ABS(DP36)/(5*SQRT(DR$1)),3))/(1-((SQRT(5)-1)/2)^3)),2)),"请输入副数")</f>
        <v/>
      </c>
      <c r="DR36" s="25" t="str">
        <f ca="1">IF(DS36="","",IF(选手操作!ET36&lt;&gt;"","/",DV36))</f>
        <v/>
      </c>
      <c r="DS36" s="26" t="str">
        <f ca="1">IF(OR(COUNTA(DA$3:DM$434)=0,选手操作!$K36=""),"",选手操作!$K36)</f>
        <v/>
      </c>
      <c r="DT36" s="22" t="str">
        <f ca="1">IFERROR(IF(DS36="","",RANK(DV36,DV$3:DV$434)+COUNTIF(DV$3:DV36,DV36)-1),"/")</f>
        <v/>
      </c>
      <c r="DU36" s="27" t="str">
        <f ca="1">IF(DS36="","",VLOOKUP(DS36,选手操作!$K:$L,2,0))</f>
        <v/>
      </c>
      <c r="DV36" s="24" t="str">
        <f ca="1">IFERROR(IF(DS36="","",IF(选手操作!DT36&lt;&gt;"",CV36+DW36+DX36+选手操作!DS36,VLOOKUP(DU36,DO:DQ,3,0)+CV36+DW36+DX36+选手操作!DS36)),IF(COUNTIF(DO:DO,DU36)=0,"查找失败",IF(ISNUMBER(VLOOKUP(DU36,DO:DQ,3,0))=FALSE,"VP错误","未知错误")))</f>
        <v/>
      </c>
      <c r="DW36" s="37"/>
      <c r="DX36" s="37"/>
      <c r="DY36" s="39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23" t="str">
        <f ca="1">IFERROR(IF(ES36="","",RANK(ER36,ER$3:ER$434)+COUNTIF(ER$3:ER36,ER36)-1),"/")</f>
        <v/>
      </c>
      <c r="EO36" s="22" t="str">
        <f t="shared" si="8"/>
        <v/>
      </c>
      <c r="EP36" s="22" t="str">
        <f t="shared" si="9"/>
        <v/>
      </c>
      <c r="EQ36" s="24" t="str">
        <f>IFERROR(IF(EO36="","",ROUND(IF(EP36=0,10,10+SIGN(EP36)*10*(1-((SQRT(5)-1)/2)^MIN(ABS(EP36)/(5*SQRT(ER$1)),3))/(1-((SQRT(5)-1)/2)^3)),2)),"请输入副数")</f>
        <v/>
      </c>
      <c r="ER36" s="25" t="str">
        <f ca="1">IF(ES36="","",IF(选手操作!FT36&lt;&gt;"","/",EV36))</f>
        <v/>
      </c>
      <c r="ES36" s="26" t="str">
        <f ca="1">IF(OR(COUNTA(EA$3:EM$434)=0,选手操作!$K36=""),"",选手操作!$K36)</f>
        <v/>
      </c>
      <c r="ET36" s="22" t="str">
        <f ca="1">IFERROR(IF(ES36="","",RANK(EV36,EV$3:EV$434)+COUNTIF(EV$3:EV36,EV36)-1),"/")</f>
        <v/>
      </c>
      <c r="EU36" s="27" t="str">
        <f ca="1">IF(ES36="","",VLOOKUP(ES36,选手操作!$K:$L,2,0))</f>
        <v/>
      </c>
      <c r="EV36" s="24" t="str">
        <f ca="1">IFERROR(IF(ES36="","",IF(选手操作!ET36&lt;&gt;"",DV36+EW36+EX36+选手操作!ES36,VLOOKUP(EU36,EO:EQ,3,0)+DV36+EW36+EX36+选手操作!ES36)),IF(COUNTIF(EO:EO,EU36)=0,"查找失败",IF(ISNUMBER(VLOOKUP(EU36,EO:EQ,3,0))=FALSE,"VP错误","未知错误")))</f>
        <v/>
      </c>
      <c r="EW36" s="37"/>
      <c r="EX36" s="37"/>
      <c r="EY36" s="39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23" t="str">
        <f ca="1">IFERROR(IF(FS36="","",RANK(FR36,FR$3:FR$434)+COUNTIF(FR$3:FR36,FR36)-1),"/")</f>
        <v/>
      </c>
      <c r="FO36" s="22" t="str">
        <f t="shared" si="10"/>
        <v/>
      </c>
      <c r="FP36" s="22" t="str">
        <f t="shared" si="11"/>
        <v/>
      </c>
      <c r="FQ36" s="24" t="str">
        <f>IFERROR(IF(FO36="","",ROUND(IF(FP36=0,10,10+SIGN(FP36)*10*(1-((SQRT(5)-1)/2)^MIN(ABS(FP36)/(5*SQRT(FR$1)),3))/(1-((SQRT(5)-1)/2)^3)),2)),"请输入副数")</f>
        <v/>
      </c>
      <c r="FR36" s="25" t="str">
        <f ca="1">IF(FS36="","",IF(选手操作!GT36&lt;&gt;"","/",FV36))</f>
        <v/>
      </c>
      <c r="FS36" s="26" t="str">
        <f ca="1">IF(OR(COUNTA(FA$3:FM$434)=0,选手操作!$K36=""),"",选手操作!$K36)</f>
        <v/>
      </c>
      <c r="FT36" s="22" t="str">
        <f ca="1">IFERROR(IF(FS36="","",RANK(FV36,FV$3:FV$434)+COUNTIF(FV$3:FV36,FV36)-1),"/")</f>
        <v/>
      </c>
      <c r="FU36" s="27" t="str">
        <f ca="1">IF(FS36="","",VLOOKUP(FS36,选手操作!$K:$L,2,0))</f>
        <v/>
      </c>
      <c r="FV36" s="24" t="str">
        <f ca="1">IFERROR(IF(FS36="","",IF(选手操作!FT36&lt;&gt;"",EV36+FW36+FX36+选手操作!FS36,VLOOKUP(FU36,FO:FQ,3,0)+EV36+FW36+FX36+选手操作!FS36)),IF(COUNTIF(FO:FO,FU36)=0,"查找失败",IF(ISNUMBER(VLOOKUP(FU36,FO:FQ,3,0))=FALSE,"VP错误","未知错误")))</f>
        <v/>
      </c>
      <c r="FW36" s="37"/>
      <c r="FX36" s="37"/>
      <c r="FY36" s="39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23" t="str">
        <f ca="1">IFERROR(IF(GS36="","",RANK(GR36,GR$3:GR$434)+COUNTIF(GR$3:GR36,GR36)-1),"/")</f>
        <v/>
      </c>
      <c r="GO36" s="22" t="str">
        <f t="shared" si="12"/>
        <v/>
      </c>
      <c r="GP36" s="22" t="str">
        <f t="shared" si="13"/>
        <v/>
      </c>
      <c r="GQ36" s="24" t="str">
        <f>IFERROR(IF(GO36="","",ROUND(IF(GP36=0,10,10+SIGN(GP36)*10*(1-((SQRT(5)-1)/2)^MIN(ABS(GP36)/(5*SQRT(GR$1)),3))/(1-((SQRT(5)-1)/2)^3)),2)),"请输入副数")</f>
        <v/>
      </c>
      <c r="GR36" s="25" t="str">
        <f ca="1">IF(GS36="","",IF(选手操作!HT36&lt;&gt;"","/",GV36))</f>
        <v/>
      </c>
      <c r="GS36" s="26" t="str">
        <f ca="1">IF(OR(COUNTA(GA$3:GM$434)=0,选手操作!$K36=""),"",选手操作!$K36)</f>
        <v/>
      </c>
      <c r="GT36" s="22" t="str">
        <f ca="1">IFERROR(IF(GS36="","",RANK(GV36,GV$3:GV$434)+COUNTIF(GV$3:GV36,GV36)-1),"/")</f>
        <v/>
      </c>
      <c r="GU36" s="27" t="str">
        <f ca="1">IF(GS36="","",VLOOKUP(GS36,选手操作!$K:$L,2,0))</f>
        <v/>
      </c>
      <c r="GV36" s="24" t="str">
        <f ca="1">IFERROR(IF(GS36="","",IF(选手操作!GT36&lt;&gt;"",FV36+GW36+GX36+选手操作!GS36,VLOOKUP(GU36,GO:GQ,3,0)+FV36+GW36+GX36+选手操作!GS36)),IF(COUNTIF(GO:GO,GU36)=0,"查找失败",IF(ISNUMBER(VLOOKUP(GU36,GO:GQ,3,0))=FALSE,"VP错误","未知错误")))</f>
        <v/>
      </c>
      <c r="GW36" s="37"/>
      <c r="GX36" s="37"/>
      <c r="GY36" s="39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23" t="str">
        <f ca="1">IFERROR(IF(HS36="","",RANK(HR36,HR$3:HR$434)+COUNTIF(HR$3:HR36,HR36)-1),"/")</f>
        <v/>
      </c>
      <c r="HO36" s="22" t="str">
        <f t="shared" si="14"/>
        <v/>
      </c>
      <c r="HP36" s="22" t="str">
        <f t="shared" si="15"/>
        <v/>
      </c>
      <c r="HQ36" s="24" t="str">
        <f>IFERROR(IF(HO36="","",ROUND(IF(HP36=0,10,10+SIGN(HP36)*10*(1-((SQRT(5)-1)/2)^MIN(ABS(HP36)/(5*SQRT(HR$1)),3))/(1-((SQRT(5)-1)/2)^3)),2)),"请输入副数")</f>
        <v/>
      </c>
      <c r="HR36" s="25" t="str">
        <f ca="1">IF(HS36="","",IF(选手操作!IT36&lt;&gt;"","/",HV36))</f>
        <v/>
      </c>
      <c r="HS36" s="26" t="str">
        <f ca="1">IF(OR(COUNTA(HA$3:HM$434)=0,选手操作!$K36=""),"",选手操作!$K36)</f>
        <v/>
      </c>
      <c r="HT36" s="22" t="str">
        <f ca="1">IFERROR(IF(HS36="","",RANK(HV36,HV$3:HV$434)+COUNTIF(HV$3:HV36,HV36)-1),"/")</f>
        <v/>
      </c>
      <c r="HU36" s="27" t="str">
        <f ca="1">IF(HS36="","",VLOOKUP(HS36,选手操作!$K:$L,2,0))</f>
        <v/>
      </c>
      <c r="HV36" s="24" t="str">
        <f ca="1">IFERROR(IF(HS36="","",IF(选手操作!HT36&lt;&gt;"",GV36+HW36+HX36+选手操作!HS36,VLOOKUP(HU36,HO:HQ,3,0)+GV36+HW36+HX36+选手操作!HS36)),IF(COUNTIF(HO:HO,HU36)=0,"查找失败",IF(ISNUMBER(VLOOKUP(HU36,HO:HQ,3,0))=FALSE,"VP错误","未知错误")))</f>
        <v/>
      </c>
      <c r="HW36" s="37"/>
      <c r="HX36" s="37"/>
      <c r="HY36" s="39"/>
    </row>
    <row r="37" spans="1:233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23" t="str">
        <f ca="1">IFERROR(IF(S37="","",RANK(R37,R$3:R$434)+COUNTIF(R$3:R37,R37)-1),"/")</f>
        <v/>
      </c>
      <c r="O37" s="22" t="str">
        <f t="shared" si="16"/>
        <v/>
      </c>
      <c r="P37" s="22" t="str">
        <f t="shared" si="17"/>
        <v/>
      </c>
      <c r="Q37" s="24" t="str">
        <f t="shared" si="18"/>
        <v/>
      </c>
      <c r="R37" s="25" t="str">
        <f ca="1">IF(S37="","",IF(选手操作!AT37&lt;&gt;"","/",V37))</f>
        <v/>
      </c>
      <c r="S37" s="26" t="str">
        <f ca="1">IF(OR(COUNTA(A$3:M$434)=0,选手操作!$K37=""),"",选手操作!$K37)</f>
        <v/>
      </c>
      <c r="T37" s="22" t="str">
        <f ca="1">IFERROR(IF(S37="","",RANK(V37,V$3:V$434)+COUNTIF(V$3:V37,V37)-1),"/")</f>
        <v/>
      </c>
      <c r="U37" s="27" t="str">
        <f ca="1">IF(S37="","",VLOOKUP(S37,选手操作!$K:$L,2,0))</f>
        <v/>
      </c>
      <c r="V37" s="24" t="str">
        <f ca="1">IFERROR(IF(S37="","",IF(选手操作!T37&lt;&gt;"",选手操作!M37+选手操作!N37+W37+X37+选手操作!S37,VLOOKUP(U37,O:Q,3,0)+选手操作!M37+选手操作!N37+W37+X37+选手操作!S37)),IF(COUNTIF(O:O,U37)=0,"查找失败",IF(ISNUMBER(VLOOKUP(U37,O:Q,3,0))=FALSE,"VP错误","未知错误")))</f>
        <v/>
      </c>
      <c r="W37" s="37"/>
      <c r="X37" s="37"/>
      <c r="Y37" s="39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23" t="str">
        <f ca="1">IFERROR(IF(AS37="","",RANK(AR37,AR$3:AR$434)+COUNTIF(AR$3:AR37,AR37)-1),"/")</f>
        <v/>
      </c>
      <c r="AO37" s="22" t="str">
        <f t="shared" si="0"/>
        <v/>
      </c>
      <c r="AP37" s="22" t="str">
        <f t="shared" si="1"/>
        <v/>
      </c>
      <c r="AQ37" s="24" t="str">
        <f>IFERROR(IF(AO37="","",ROUND(IF(AP37=0,10,10+SIGN(AP37)*10*(1-((SQRT(5)-1)/2)^MIN(ABS(AP37)/(5*SQRT(AR$1)),3))/(1-((SQRT(5)-1)/2)^3)),2)),"请输入副数")</f>
        <v/>
      </c>
      <c r="AR37" s="25" t="str">
        <f ca="1">IF(AS37="","",IF(选手操作!BT37&lt;&gt;"","/",AV37))</f>
        <v/>
      </c>
      <c r="AS37" s="26" t="str">
        <f ca="1">IF(OR(COUNTA(AA$3:AM$434)=0,选手操作!$K37=""),"",选手操作!$K37)</f>
        <v/>
      </c>
      <c r="AT37" s="22" t="str">
        <f ca="1">IFERROR(IF(AS37="","",RANK(AV37,AV$3:AV$434)+COUNTIF(AV$3:AV37,AV37)-1),"/")</f>
        <v/>
      </c>
      <c r="AU37" s="27" t="str">
        <f ca="1">IF(AS37="","",VLOOKUP(AS37,选手操作!$K:$L,2,0))</f>
        <v/>
      </c>
      <c r="AV37" s="24" t="str">
        <f ca="1">IFERROR(IF(AS37="","",IF(选手操作!AT37&lt;&gt;"",V37+AW37+AX37+选手操作!AS37,VLOOKUP(AU37,AO:AQ,3,0)+V37+AW37+AX37+选手操作!AS37)),IF(COUNTIF(AO:AO,AU37)=0,"查找失败",IF(ISNUMBER(VLOOKUP(AU37,AO:AQ,3,0))=FALSE,"VP错误","未知错误")))</f>
        <v/>
      </c>
      <c r="AW37" s="37"/>
      <c r="AX37" s="37"/>
      <c r="AY37" s="39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23" t="str">
        <f ca="1">IFERROR(IF(BS37="","",RANK(BR37,BR$3:BR$434)+COUNTIF(BR$3:BR37,BR37)-1),"/")</f>
        <v/>
      </c>
      <c r="BO37" s="22" t="str">
        <f t="shared" si="2"/>
        <v/>
      </c>
      <c r="BP37" s="22" t="str">
        <f t="shared" si="3"/>
        <v/>
      </c>
      <c r="BQ37" s="24" t="str">
        <f>IFERROR(IF(BO37="","",ROUND(IF(BP37=0,10,10+SIGN(BP37)*10*(1-((SQRT(5)-1)/2)^MIN(ABS(BP37)/(5*SQRT(BR$1)),3))/(1-((SQRT(5)-1)/2)^3)),2)),"请输入副数")</f>
        <v/>
      </c>
      <c r="BR37" s="25" t="str">
        <f ca="1">IF(BS37="","",IF(选手操作!CT37&lt;&gt;"","/",BV37))</f>
        <v/>
      </c>
      <c r="BS37" s="26" t="str">
        <f ca="1">IF(OR(COUNTA(BA$3:BM$434)=0,选手操作!$K37=""),"",选手操作!$K37)</f>
        <v/>
      </c>
      <c r="BT37" s="22" t="str">
        <f ca="1">IFERROR(IF(BS37="","",RANK(BV37,BV$3:BV$434)+COUNTIF(BV$3:BV37,BV37)-1),"/")</f>
        <v/>
      </c>
      <c r="BU37" s="27" t="str">
        <f ca="1">IF(BS37="","",VLOOKUP(BS37,选手操作!$K:$L,2,0))</f>
        <v/>
      </c>
      <c r="BV37" s="24" t="str">
        <f ca="1">IFERROR(IF(BS37="","",IF(选手操作!BT37&lt;&gt;"",AV37+BW37+BX37+选手操作!BS37,VLOOKUP(BU37,BO:BQ,3,0)+AV37+BW37+BX37+选手操作!BS37)),IF(COUNTIF(BO:BO,BU37)=0,"查找失败",IF(ISNUMBER(VLOOKUP(BU37,BO:BQ,3,0))=FALSE,"VP错误","未知错误")))</f>
        <v/>
      </c>
      <c r="BW37" s="37"/>
      <c r="BX37" s="37"/>
      <c r="BY37" s="39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23" t="str">
        <f ca="1">IFERROR(IF(CS37="","",RANK(CR37,CR$3:CR$434)+COUNTIF(CR$3:CR37,CR37)-1),"/")</f>
        <v/>
      </c>
      <c r="CO37" s="22" t="str">
        <f t="shared" si="4"/>
        <v/>
      </c>
      <c r="CP37" s="22" t="str">
        <f t="shared" si="5"/>
        <v/>
      </c>
      <c r="CQ37" s="24" t="str">
        <f>IFERROR(IF(CO37="","",ROUND(IF(CP37=0,10,10+SIGN(CP37)*10*(1-((SQRT(5)-1)/2)^MIN(ABS(CP37)/(5*SQRT(CR$1)),3))/(1-((SQRT(5)-1)/2)^3)),2)),"请输入副数")</f>
        <v/>
      </c>
      <c r="CR37" s="25" t="str">
        <f ca="1">IF(CS37="","",IF(选手操作!DT37&lt;&gt;"","/",CV37))</f>
        <v/>
      </c>
      <c r="CS37" s="26" t="str">
        <f ca="1">IF(OR(COUNTA(CA$3:CM$434)=0,选手操作!$K37=""),"",选手操作!$K37)</f>
        <v/>
      </c>
      <c r="CT37" s="22" t="str">
        <f ca="1">IFERROR(IF(CS37="","",RANK(CV37,CV$3:CV$434)+COUNTIF(CV$3:CV37,CV37)-1),"/")</f>
        <v/>
      </c>
      <c r="CU37" s="27" t="str">
        <f ca="1">IF(CS37="","",VLOOKUP(CS37,选手操作!$K:$L,2,0))</f>
        <v/>
      </c>
      <c r="CV37" s="24" t="str">
        <f ca="1">IFERROR(IF(CS37="","",IF(选手操作!CT37&lt;&gt;"",BV37+CW37+CX37+选手操作!CS37,VLOOKUP(CU37,CO:CQ,3,0)+BV37+CW37+CX37+选手操作!CS37)),IF(COUNTIF(CO:CO,CU37)=0,"查找失败",IF(ISNUMBER(VLOOKUP(CU37,CO:CQ,3,0))=FALSE,"VP错误","未知错误")))</f>
        <v/>
      </c>
      <c r="CW37" s="37"/>
      <c r="CX37" s="37"/>
      <c r="CY37" s="39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23" t="str">
        <f ca="1">IFERROR(IF(DS37="","",RANK(DR37,DR$3:DR$434)+COUNTIF(DR$3:DR37,DR37)-1),"/")</f>
        <v/>
      </c>
      <c r="DO37" s="22" t="str">
        <f t="shared" si="6"/>
        <v/>
      </c>
      <c r="DP37" s="22" t="str">
        <f t="shared" si="7"/>
        <v/>
      </c>
      <c r="DQ37" s="24" t="str">
        <f>IFERROR(IF(DO37="","",ROUND(IF(DP37=0,10,10+SIGN(DP37)*10*(1-((SQRT(5)-1)/2)^MIN(ABS(DP37)/(5*SQRT(DR$1)),3))/(1-((SQRT(5)-1)/2)^3)),2)),"请输入副数")</f>
        <v/>
      </c>
      <c r="DR37" s="25" t="str">
        <f ca="1">IF(DS37="","",IF(选手操作!ET37&lt;&gt;"","/",DV37))</f>
        <v/>
      </c>
      <c r="DS37" s="26" t="str">
        <f ca="1">IF(OR(COUNTA(DA$3:DM$434)=0,选手操作!$K37=""),"",选手操作!$K37)</f>
        <v/>
      </c>
      <c r="DT37" s="22" t="str">
        <f ca="1">IFERROR(IF(DS37="","",RANK(DV37,DV$3:DV$434)+COUNTIF(DV$3:DV37,DV37)-1),"/")</f>
        <v/>
      </c>
      <c r="DU37" s="27" t="str">
        <f ca="1">IF(DS37="","",VLOOKUP(DS37,选手操作!$K:$L,2,0))</f>
        <v/>
      </c>
      <c r="DV37" s="24" t="str">
        <f ca="1">IFERROR(IF(DS37="","",IF(选手操作!DT37&lt;&gt;"",CV37+DW37+DX37+选手操作!DS37,VLOOKUP(DU37,DO:DQ,3,0)+CV37+DW37+DX37+选手操作!DS37)),IF(COUNTIF(DO:DO,DU37)=0,"查找失败",IF(ISNUMBER(VLOOKUP(DU37,DO:DQ,3,0))=FALSE,"VP错误","未知错误")))</f>
        <v/>
      </c>
      <c r="DW37" s="37"/>
      <c r="DX37" s="37"/>
      <c r="DY37" s="39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23" t="str">
        <f ca="1">IFERROR(IF(ES37="","",RANK(ER37,ER$3:ER$434)+COUNTIF(ER$3:ER37,ER37)-1),"/")</f>
        <v/>
      </c>
      <c r="EO37" s="22" t="str">
        <f t="shared" si="8"/>
        <v/>
      </c>
      <c r="EP37" s="22" t="str">
        <f t="shared" si="9"/>
        <v/>
      </c>
      <c r="EQ37" s="24" t="str">
        <f>IFERROR(IF(EO37="","",ROUND(IF(EP37=0,10,10+SIGN(EP37)*10*(1-((SQRT(5)-1)/2)^MIN(ABS(EP37)/(5*SQRT(ER$1)),3))/(1-((SQRT(5)-1)/2)^3)),2)),"请输入副数")</f>
        <v/>
      </c>
      <c r="ER37" s="25" t="str">
        <f ca="1">IF(ES37="","",IF(选手操作!FT37&lt;&gt;"","/",EV37))</f>
        <v/>
      </c>
      <c r="ES37" s="26" t="str">
        <f ca="1">IF(OR(COUNTA(EA$3:EM$434)=0,选手操作!$K37=""),"",选手操作!$K37)</f>
        <v/>
      </c>
      <c r="ET37" s="22" t="str">
        <f ca="1">IFERROR(IF(ES37="","",RANK(EV37,EV$3:EV$434)+COUNTIF(EV$3:EV37,EV37)-1),"/")</f>
        <v/>
      </c>
      <c r="EU37" s="27" t="str">
        <f ca="1">IF(ES37="","",VLOOKUP(ES37,选手操作!$K:$L,2,0))</f>
        <v/>
      </c>
      <c r="EV37" s="24" t="str">
        <f ca="1">IFERROR(IF(ES37="","",IF(选手操作!ET37&lt;&gt;"",DV37+EW37+EX37+选手操作!ES37,VLOOKUP(EU37,EO:EQ,3,0)+DV37+EW37+EX37+选手操作!ES37)),IF(COUNTIF(EO:EO,EU37)=0,"查找失败",IF(ISNUMBER(VLOOKUP(EU37,EO:EQ,3,0))=FALSE,"VP错误","未知错误")))</f>
        <v/>
      </c>
      <c r="EW37" s="37"/>
      <c r="EX37" s="37"/>
      <c r="EY37" s="39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23" t="str">
        <f ca="1">IFERROR(IF(FS37="","",RANK(FR37,FR$3:FR$434)+COUNTIF(FR$3:FR37,FR37)-1),"/")</f>
        <v/>
      </c>
      <c r="FO37" s="22" t="str">
        <f t="shared" si="10"/>
        <v/>
      </c>
      <c r="FP37" s="22" t="str">
        <f t="shared" si="11"/>
        <v/>
      </c>
      <c r="FQ37" s="24" t="str">
        <f>IFERROR(IF(FO37="","",ROUND(IF(FP37=0,10,10+SIGN(FP37)*10*(1-((SQRT(5)-1)/2)^MIN(ABS(FP37)/(5*SQRT(FR$1)),3))/(1-((SQRT(5)-1)/2)^3)),2)),"请输入副数")</f>
        <v/>
      </c>
      <c r="FR37" s="25" t="str">
        <f ca="1">IF(FS37="","",IF(选手操作!GT37&lt;&gt;"","/",FV37))</f>
        <v/>
      </c>
      <c r="FS37" s="26" t="str">
        <f ca="1">IF(OR(COUNTA(FA$3:FM$434)=0,选手操作!$K37=""),"",选手操作!$K37)</f>
        <v/>
      </c>
      <c r="FT37" s="22" t="str">
        <f ca="1">IFERROR(IF(FS37="","",RANK(FV37,FV$3:FV$434)+COUNTIF(FV$3:FV37,FV37)-1),"/")</f>
        <v/>
      </c>
      <c r="FU37" s="27" t="str">
        <f ca="1">IF(FS37="","",VLOOKUP(FS37,选手操作!$K:$L,2,0))</f>
        <v/>
      </c>
      <c r="FV37" s="24" t="str">
        <f ca="1">IFERROR(IF(FS37="","",IF(选手操作!FT37&lt;&gt;"",EV37+FW37+FX37+选手操作!FS37,VLOOKUP(FU37,FO:FQ,3,0)+EV37+FW37+FX37+选手操作!FS37)),IF(COUNTIF(FO:FO,FU37)=0,"查找失败",IF(ISNUMBER(VLOOKUP(FU37,FO:FQ,3,0))=FALSE,"VP错误","未知错误")))</f>
        <v/>
      </c>
      <c r="FW37" s="37"/>
      <c r="FX37" s="37"/>
      <c r="FY37" s="39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23" t="str">
        <f ca="1">IFERROR(IF(GS37="","",RANK(GR37,GR$3:GR$434)+COUNTIF(GR$3:GR37,GR37)-1),"/")</f>
        <v/>
      </c>
      <c r="GO37" s="22" t="str">
        <f t="shared" si="12"/>
        <v/>
      </c>
      <c r="GP37" s="22" t="str">
        <f t="shared" si="13"/>
        <v/>
      </c>
      <c r="GQ37" s="24" t="str">
        <f>IFERROR(IF(GO37="","",ROUND(IF(GP37=0,10,10+SIGN(GP37)*10*(1-((SQRT(5)-1)/2)^MIN(ABS(GP37)/(5*SQRT(GR$1)),3))/(1-((SQRT(5)-1)/2)^3)),2)),"请输入副数")</f>
        <v/>
      </c>
      <c r="GR37" s="25" t="str">
        <f ca="1">IF(GS37="","",IF(选手操作!HT37&lt;&gt;"","/",GV37))</f>
        <v/>
      </c>
      <c r="GS37" s="26" t="str">
        <f ca="1">IF(OR(COUNTA(GA$3:GM$434)=0,选手操作!$K37=""),"",选手操作!$K37)</f>
        <v/>
      </c>
      <c r="GT37" s="22" t="str">
        <f ca="1">IFERROR(IF(GS37="","",RANK(GV37,GV$3:GV$434)+COUNTIF(GV$3:GV37,GV37)-1),"/")</f>
        <v/>
      </c>
      <c r="GU37" s="27" t="str">
        <f ca="1">IF(GS37="","",VLOOKUP(GS37,选手操作!$K:$L,2,0))</f>
        <v/>
      </c>
      <c r="GV37" s="24" t="str">
        <f ca="1">IFERROR(IF(GS37="","",IF(选手操作!GT37&lt;&gt;"",FV37+GW37+GX37+选手操作!GS37,VLOOKUP(GU37,GO:GQ,3,0)+FV37+GW37+GX37+选手操作!GS37)),IF(COUNTIF(GO:GO,GU37)=0,"查找失败",IF(ISNUMBER(VLOOKUP(GU37,GO:GQ,3,0))=FALSE,"VP错误","未知错误")))</f>
        <v/>
      </c>
      <c r="GW37" s="37"/>
      <c r="GX37" s="37"/>
      <c r="GY37" s="39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23" t="str">
        <f ca="1">IFERROR(IF(HS37="","",RANK(HR37,HR$3:HR$434)+COUNTIF(HR$3:HR37,HR37)-1),"/")</f>
        <v/>
      </c>
      <c r="HO37" s="22" t="str">
        <f t="shared" si="14"/>
        <v/>
      </c>
      <c r="HP37" s="22" t="str">
        <f t="shared" si="15"/>
        <v/>
      </c>
      <c r="HQ37" s="24" t="str">
        <f>IFERROR(IF(HO37="","",ROUND(IF(HP37=0,10,10+SIGN(HP37)*10*(1-((SQRT(5)-1)/2)^MIN(ABS(HP37)/(5*SQRT(HR$1)),3))/(1-((SQRT(5)-1)/2)^3)),2)),"请输入副数")</f>
        <v/>
      </c>
      <c r="HR37" s="25" t="str">
        <f ca="1">IF(HS37="","",IF(选手操作!IT37&lt;&gt;"","/",HV37))</f>
        <v/>
      </c>
      <c r="HS37" s="26" t="str">
        <f ca="1">IF(OR(COUNTA(HA$3:HM$434)=0,选手操作!$K37=""),"",选手操作!$K37)</f>
        <v/>
      </c>
      <c r="HT37" s="22" t="str">
        <f ca="1">IFERROR(IF(HS37="","",RANK(HV37,HV$3:HV$434)+COUNTIF(HV$3:HV37,HV37)-1),"/")</f>
        <v/>
      </c>
      <c r="HU37" s="27" t="str">
        <f ca="1">IF(HS37="","",VLOOKUP(HS37,选手操作!$K:$L,2,0))</f>
        <v/>
      </c>
      <c r="HV37" s="24" t="str">
        <f ca="1">IFERROR(IF(HS37="","",IF(选手操作!HT37&lt;&gt;"",GV37+HW37+HX37+选手操作!HS37,VLOOKUP(HU37,HO:HQ,3,0)+GV37+HW37+HX37+选手操作!HS37)),IF(COUNTIF(HO:HO,HU37)=0,"查找失败",IF(ISNUMBER(VLOOKUP(HU37,HO:HQ,3,0))=FALSE,"VP错误","未知错误")))</f>
        <v/>
      </c>
      <c r="HW37" s="37"/>
      <c r="HX37" s="37"/>
      <c r="HY37" s="39"/>
    </row>
    <row r="38" spans="1:233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23" t="str">
        <f ca="1">IFERROR(IF(S38="","",RANK(R38,R$3:R$434)+COUNTIF(R$3:R38,R38)-1),"/")</f>
        <v/>
      </c>
      <c r="O38" s="22" t="str">
        <f t="shared" si="16"/>
        <v/>
      </c>
      <c r="P38" s="22" t="str">
        <f t="shared" si="17"/>
        <v/>
      </c>
      <c r="Q38" s="24" t="str">
        <f t="shared" si="18"/>
        <v/>
      </c>
      <c r="R38" s="25" t="str">
        <f ca="1">IF(S38="","",IF(选手操作!AT38&lt;&gt;"","/",V38))</f>
        <v/>
      </c>
      <c r="S38" s="26" t="str">
        <f ca="1">IF(OR(COUNTA(A$3:M$434)=0,选手操作!$K38=""),"",选手操作!$K38)</f>
        <v/>
      </c>
      <c r="T38" s="22" t="str">
        <f ca="1">IFERROR(IF(S38="","",RANK(V38,V$3:V$434)+COUNTIF(V$3:V38,V38)-1),"/")</f>
        <v/>
      </c>
      <c r="U38" s="27" t="str">
        <f ca="1">IF(S38="","",VLOOKUP(S38,选手操作!$K:$L,2,0))</f>
        <v/>
      </c>
      <c r="V38" s="24" t="str">
        <f ca="1">IFERROR(IF(S38="","",IF(选手操作!T38&lt;&gt;"",选手操作!M38+选手操作!N38+W38+X38+选手操作!S38,VLOOKUP(U38,O:Q,3,0)+选手操作!M38+选手操作!N38+W38+X38+选手操作!S38)),IF(COUNTIF(O:O,U38)=0,"查找失败",IF(ISNUMBER(VLOOKUP(U38,O:Q,3,0))=FALSE,"VP错误","未知错误")))</f>
        <v/>
      </c>
      <c r="W38" s="37"/>
      <c r="X38" s="37"/>
      <c r="Y38" s="39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23" t="str">
        <f ca="1">IFERROR(IF(AS38="","",RANK(AR38,AR$3:AR$434)+COUNTIF(AR$3:AR38,AR38)-1),"/")</f>
        <v/>
      </c>
      <c r="AO38" s="22" t="str">
        <f t="shared" si="0"/>
        <v/>
      </c>
      <c r="AP38" s="22" t="str">
        <f t="shared" si="1"/>
        <v/>
      </c>
      <c r="AQ38" s="24" t="str">
        <f>IFERROR(IF(AO38="","",ROUND(IF(AP38=0,10,10+SIGN(AP38)*10*(1-((SQRT(5)-1)/2)^MIN(ABS(AP38)/(5*SQRT(AR$1)),3))/(1-((SQRT(5)-1)/2)^3)),2)),"请输入副数")</f>
        <v/>
      </c>
      <c r="AR38" s="25" t="str">
        <f ca="1">IF(AS38="","",IF(选手操作!BT38&lt;&gt;"","/",AV38))</f>
        <v/>
      </c>
      <c r="AS38" s="26" t="str">
        <f ca="1">IF(OR(COUNTA(AA$3:AM$434)=0,选手操作!$K38=""),"",选手操作!$K38)</f>
        <v/>
      </c>
      <c r="AT38" s="22" t="str">
        <f ca="1">IFERROR(IF(AS38="","",RANK(AV38,AV$3:AV$434)+COUNTIF(AV$3:AV38,AV38)-1),"/")</f>
        <v/>
      </c>
      <c r="AU38" s="27" t="str">
        <f ca="1">IF(AS38="","",VLOOKUP(AS38,选手操作!$K:$L,2,0))</f>
        <v/>
      </c>
      <c r="AV38" s="24" t="str">
        <f ca="1">IFERROR(IF(AS38="","",IF(选手操作!AT38&lt;&gt;"",V38+AW38+AX38+选手操作!AS38,VLOOKUP(AU38,AO:AQ,3,0)+V38+AW38+AX38+选手操作!AS38)),IF(COUNTIF(AO:AO,AU38)=0,"查找失败",IF(ISNUMBER(VLOOKUP(AU38,AO:AQ,3,0))=FALSE,"VP错误","未知错误")))</f>
        <v/>
      </c>
      <c r="AW38" s="37"/>
      <c r="AX38" s="37"/>
      <c r="AY38" s="39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23" t="str">
        <f ca="1">IFERROR(IF(BS38="","",RANK(BR38,BR$3:BR$434)+COUNTIF(BR$3:BR38,BR38)-1),"/")</f>
        <v/>
      </c>
      <c r="BO38" s="22" t="str">
        <f t="shared" si="2"/>
        <v/>
      </c>
      <c r="BP38" s="22" t="str">
        <f t="shared" si="3"/>
        <v/>
      </c>
      <c r="BQ38" s="24" t="str">
        <f>IFERROR(IF(BO38="","",ROUND(IF(BP38=0,10,10+SIGN(BP38)*10*(1-((SQRT(5)-1)/2)^MIN(ABS(BP38)/(5*SQRT(BR$1)),3))/(1-((SQRT(5)-1)/2)^3)),2)),"请输入副数")</f>
        <v/>
      </c>
      <c r="BR38" s="25" t="str">
        <f ca="1">IF(BS38="","",IF(选手操作!CT38&lt;&gt;"","/",BV38))</f>
        <v/>
      </c>
      <c r="BS38" s="26" t="str">
        <f ca="1">IF(OR(COUNTA(BA$3:BM$434)=0,选手操作!$K38=""),"",选手操作!$K38)</f>
        <v/>
      </c>
      <c r="BT38" s="22" t="str">
        <f ca="1">IFERROR(IF(BS38="","",RANK(BV38,BV$3:BV$434)+COUNTIF(BV$3:BV38,BV38)-1),"/")</f>
        <v/>
      </c>
      <c r="BU38" s="27" t="str">
        <f ca="1">IF(BS38="","",VLOOKUP(BS38,选手操作!$K:$L,2,0))</f>
        <v/>
      </c>
      <c r="BV38" s="24" t="str">
        <f ca="1">IFERROR(IF(BS38="","",IF(选手操作!BT38&lt;&gt;"",AV38+BW38+BX38+选手操作!BS38,VLOOKUP(BU38,BO:BQ,3,0)+AV38+BW38+BX38+选手操作!BS38)),IF(COUNTIF(BO:BO,BU38)=0,"查找失败",IF(ISNUMBER(VLOOKUP(BU38,BO:BQ,3,0))=FALSE,"VP错误","未知错误")))</f>
        <v/>
      </c>
      <c r="BW38" s="37"/>
      <c r="BX38" s="37"/>
      <c r="BY38" s="39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23" t="str">
        <f ca="1">IFERROR(IF(CS38="","",RANK(CR38,CR$3:CR$434)+COUNTIF(CR$3:CR38,CR38)-1),"/")</f>
        <v/>
      </c>
      <c r="CO38" s="22" t="str">
        <f t="shared" si="4"/>
        <v/>
      </c>
      <c r="CP38" s="22" t="str">
        <f t="shared" si="5"/>
        <v/>
      </c>
      <c r="CQ38" s="24" t="str">
        <f>IFERROR(IF(CO38="","",ROUND(IF(CP38=0,10,10+SIGN(CP38)*10*(1-((SQRT(5)-1)/2)^MIN(ABS(CP38)/(5*SQRT(CR$1)),3))/(1-((SQRT(5)-1)/2)^3)),2)),"请输入副数")</f>
        <v/>
      </c>
      <c r="CR38" s="25" t="str">
        <f ca="1">IF(CS38="","",IF(选手操作!DT38&lt;&gt;"","/",CV38))</f>
        <v/>
      </c>
      <c r="CS38" s="26" t="str">
        <f ca="1">IF(OR(COUNTA(CA$3:CM$434)=0,选手操作!$K38=""),"",选手操作!$K38)</f>
        <v/>
      </c>
      <c r="CT38" s="22" t="str">
        <f ca="1">IFERROR(IF(CS38="","",RANK(CV38,CV$3:CV$434)+COUNTIF(CV$3:CV38,CV38)-1),"/")</f>
        <v/>
      </c>
      <c r="CU38" s="27" t="str">
        <f ca="1">IF(CS38="","",VLOOKUP(CS38,选手操作!$K:$L,2,0))</f>
        <v/>
      </c>
      <c r="CV38" s="24" t="str">
        <f ca="1">IFERROR(IF(CS38="","",IF(选手操作!CT38&lt;&gt;"",BV38+CW38+CX38+选手操作!CS38,VLOOKUP(CU38,CO:CQ,3,0)+BV38+CW38+CX38+选手操作!CS38)),IF(COUNTIF(CO:CO,CU38)=0,"查找失败",IF(ISNUMBER(VLOOKUP(CU38,CO:CQ,3,0))=FALSE,"VP错误","未知错误")))</f>
        <v/>
      </c>
      <c r="CW38" s="37"/>
      <c r="CX38" s="37"/>
      <c r="CY38" s="39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23" t="str">
        <f ca="1">IFERROR(IF(DS38="","",RANK(DR38,DR$3:DR$434)+COUNTIF(DR$3:DR38,DR38)-1),"/")</f>
        <v/>
      </c>
      <c r="DO38" s="22" t="str">
        <f t="shared" si="6"/>
        <v/>
      </c>
      <c r="DP38" s="22" t="str">
        <f t="shared" si="7"/>
        <v/>
      </c>
      <c r="DQ38" s="24" t="str">
        <f>IFERROR(IF(DO38="","",ROUND(IF(DP38=0,10,10+SIGN(DP38)*10*(1-((SQRT(5)-1)/2)^MIN(ABS(DP38)/(5*SQRT(DR$1)),3))/(1-((SQRT(5)-1)/2)^3)),2)),"请输入副数")</f>
        <v/>
      </c>
      <c r="DR38" s="25" t="str">
        <f ca="1">IF(DS38="","",IF(选手操作!ET38&lt;&gt;"","/",DV38))</f>
        <v/>
      </c>
      <c r="DS38" s="26" t="str">
        <f ca="1">IF(OR(COUNTA(DA$3:DM$434)=0,选手操作!$K38=""),"",选手操作!$K38)</f>
        <v/>
      </c>
      <c r="DT38" s="22" t="str">
        <f ca="1">IFERROR(IF(DS38="","",RANK(DV38,DV$3:DV$434)+COUNTIF(DV$3:DV38,DV38)-1),"/")</f>
        <v/>
      </c>
      <c r="DU38" s="27" t="str">
        <f ca="1">IF(DS38="","",VLOOKUP(DS38,选手操作!$K:$L,2,0))</f>
        <v/>
      </c>
      <c r="DV38" s="24" t="str">
        <f ca="1">IFERROR(IF(DS38="","",IF(选手操作!DT38&lt;&gt;"",CV38+DW38+DX38+选手操作!DS38,VLOOKUP(DU38,DO:DQ,3,0)+CV38+DW38+DX38+选手操作!DS38)),IF(COUNTIF(DO:DO,DU38)=0,"查找失败",IF(ISNUMBER(VLOOKUP(DU38,DO:DQ,3,0))=FALSE,"VP错误","未知错误")))</f>
        <v/>
      </c>
      <c r="DW38" s="37"/>
      <c r="DX38" s="37"/>
      <c r="DY38" s="39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23" t="str">
        <f ca="1">IFERROR(IF(ES38="","",RANK(ER38,ER$3:ER$434)+COUNTIF(ER$3:ER38,ER38)-1),"/")</f>
        <v/>
      </c>
      <c r="EO38" s="22" t="str">
        <f t="shared" si="8"/>
        <v/>
      </c>
      <c r="EP38" s="22" t="str">
        <f t="shared" si="9"/>
        <v/>
      </c>
      <c r="EQ38" s="24" t="str">
        <f>IFERROR(IF(EO38="","",ROUND(IF(EP38=0,10,10+SIGN(EP38)*10*(1-((SQRT(5)-1)/2)^MIN(ABS(EP38)/(5*SQRT(ER$1)),3))/(1-((SQRT(5)-1)/2)^3)),2)),"请输入副数")</f>
        <v/>
      </c>
      <c r="ER38" s="25" t="str">
        <f ca="1">IF(ES38="","",IF(选手操作!FT38&lt;&gt;"","/",EV38))</f>
        <v/>
      </c>
      <c r="ES38" s="26" t="str">
        <f ca="1">IF(OR(COUNTA(EA$3:EM$434)=0,选手操作!$K38=""),"",选手操作!$K38)</f>
        <v/>
      </c>
      <c r="ET38" s="22" t="str">
        <f ca="1">IFERROR(IF(ES38="","",RANK(EV38,EV$3:EV$434)+COUNTIF(EV$3:EV38,EV38)-1),"/")</f>
        <v/>
      </c>
      <c r="EU38" s="27" t="str">
        <f ca="1">IF(ES38="","",VLOOKUP(ES38,选手操作!$K:$L,2,0))</f>
        <v/>
      </c>
      <c r="EV38" s="24" t="str">
        <f ca="1">IFERROR(IF(ES38="","",IF(选手操作!ET38&lt;&gt;"",DV38+EW38+EX38+选手操作!ES38,VLOOKUP(EU38,EO:EQ,3,0)+DV38+EW38+EX38+选手操作!ES38)),IF(COUNTIF(EO:EO,EU38)=0,"查找失败",IF(ISNUMBER(VLOOKUP(EU38,EO:EQ,3,0))=FALSE,"VP错误","未知错误")))</f>
        <v/>
      </c>
      <c r="EW38" s="37"/>
      <c r="EX38" s="37"/>
      <c r="EY38" s="39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23" t="str">
        <f ca="1">IFERROR(IF(FS38="","",RANK(FR38,FR$3:FR$434)+COUNTIF(FR$3:FR38,FR38)-1),"/")</f>
        <v/>
      </c>
      <c r="FO38" s="22" t="str">
        <f t="shared" si="10"/>
        <v/>
      </c>
      <c r="FP38" s="22" t="str">
        <f t="shared" si="11"/>
        <v/>
      </c>
      <c r="FQ38" s="24" t="str">
        <f>IFERROR(IF(FO38="","",ROUND(IF(FP38=0,10,10+SIGN(FP38)*10*(1-((SQRT(5)-1)/2)^MIN(ABS(FP38)/(5*SQRT(FR$1)),3))/(1-((SQRT(5)-1)/2)^3)),2)),"请输入副数")</f>
        <v/>
      </c>
      <c r="FR38" s="25" t="str">
        <f ca="1">IF(FS38="","",IF(选手操作!GT38&lt;&gt;"","/",FV38))</f>
        <v/>
      </c>
      <c r="FS38" s="26" t="str">
        <f ca="1">IF(OR(COUNTA(FA$3:FM$434)=0,选手操作!$K38=""),"",选手操作!$K38)</f>
        <v/>
      </c>
      <c r="FT38" s="22" t="str">
        <f ca="1">IFERROR(IF(FS38="","",RANK(FV38,FV$3:FV$434)+COUNTIF(FV$3:FV38,FV38)-1),"/")</f>
        <v/>
      </c>
      <c r="FU38" s="27" t="str">
        <f ca="1">IF(FS38="","",VLOOKUP(FS38,选手操作!$K:$L,2,0))</f>
        <v/>
      </c>
      <c r="FV38" s="24" t="str">
        <f ca="1">IFERROR(IF(FS38="","",IF(选手操作!FT38&lt;&gt;"",EV38+FW38+FX38+选手操作!FS38,VLOOKUP(FU38,FO:FQ,3,0)+EV38+FW38+FX38+选手操作!FS38)),IF(COUNTIF(FO:FO,FU38)=0,"查找失败",IF(ISNUMBER(VLOOKUP(FU38,FO:FQ,3,0))=FALSE,"VP错误","未知错误")))</f>
        <v/>
      </c>
      <c r="FW38" s="37"/>
      <c r="FX38" s="37"/>
      <c r="FY38" s="39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23" t="str">
        <f ca="1">IFERROR(IF(GS38="","",RANK(GR38,GR$3:GR$434)+COUNTIF(GR$3:GR38,GR38)-1),"/")</f>
        <v/>
      </c>
      <c r="GO38" s="22" t="str">
        <f t="shared" si="12"/>
        <v/>
      </c>
      <c r="GP38" s="22" t="str">
        <f t="shared" si="13"/>
        <v/>
      </c>
      <c r="GQ38" s="24" t="str">
        <f>IFERROR(IF(GO38="","",ROUND(IF(GP38=0,10,10+SIGN(GP38)*10*(1-((SQRT(5)-1)/2)^MIN(ABS(GP38)/(5*SQRT(GR$1)),3))/(1-((SQRT(5)-1)/2)^3)),2)),"请输入副数")</f>
        <v/>
      </c>
      <c r="GR38" s="25" t="str">
        <f ca="1">IF(GS38="","",IF(选手操作!HT38&lt;&gt;"","/",GV38))</f>
        <v/>
      </c>
      <c r="GS38" s="26" t="str">
        <f ca="1">IF(OR(COUNTA(GA$3:GM$434)=0,选手操作!$K38=""),"",选手操作!$K38)</f>
        <v/>
      </c>
      <c r="GT38" s="22" t="str">
        <f ca="1">IFERROR(IF(GS38="","",RANK(GV38,GV$3:GV$434)+COUNTIF(GV$3:GV38,GV38)-1),"/")</f>
        <v/>
      </c>
      <c r="GU38" s="27" t="str">
        <f ca="1">IF(GS38="","",VLOOKUP(GS38,选手操作!$K:$L,2,0))</f>
        <v/>
      </c>
      <c r="GV38" s="24" t="str">
        <f ca="1">IFERROR(IF(GS38="","",IF(选手操作!GT38&lt;&gt;"",FV38+GW38+GX38+选手操作!GS38,VLOOKUP(GU38,GO:GQ,3,0)+FV38+GW38+GX38+选手操作!GS38)),IF(COUNTIF(GO:GO,GU38)=0,"查找失败",IF(ISNUMBER(VLOOKUP(GU38,GO:GQ,3,0))=FALSE,"VP错误","未知错误")))</f>
        <v/>
      </c>
      <c r="GW38" s="37"/>
      <c r="GX38" s="37"/>
      <c r="GY38" s="39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23" t="str">
        <f ca="1">IFERROR(IF(HS38="","",RANK(HR38,HR$3:HR$434)+COUNTIF(HR$3:HR38,HR38)-1),"/")</f>
        <v/>
      </c>
      <c r="HO38" s="22" t="str">
        <f t="shared" si="14"/>
        <v/>
      </c>
      <c r="HP38" s="22" t="str">
        <f t="shared" si="15"/>
        <v/>
      </c>
      <c r="HQ38" s="24" t="str">
        <f>IFERROR(IF(HO38="","",ROUND(IF(HP38=0,10,10+SIGN(HP38)*10*(1-((SQRT(5)-1)/2)^MIN(ABS(HP38)/(5*SQRT(HR$1)),3))/(1-((SQRT(5)-1)/2)^3)),2)),"请输入副数")</f>
        <v/>
      </c>
      <c r="HR38" s="25" t="str">
        <f ca="1">IF(HS38="","",IF(选手操作!IT38&lt;&gt;"","/",HV38))</f>
        <v/>
      </c>
      <c r="HS38" s="26" t="str">
        <f ca="1">IF(OR(COUNTA(HA$3:HM$434)=0,选手操作!$K38=""),"",选手操作!$K38)</f>
        <v/>
      </c>
      <c r="HT38" s="22" t="str">
        <f ca="1">IFERROR(IF(HS38="","",RANK(HV38,HV$3:HV$434)+COUNTIF(HV$3:HV38,HV38)-1),"/")</f>
        <v/>
      </c>
      <c r="HU38" s="27" t="str">
        <f ca="1">IF(HS38="","",VLOOKUP(HS38,选手操作!$K:$L,2,0))</f>
        <v/>
      </c>
      <c r="HV38" s="24" t="str">
        <f ca="1">IFERROR(IF(HS38="","",IF(选手操作!HT38&lt;&gt;"",GV38+HW38+HX38+选手操作!HS38,VLOOKUP(HU38,HO:HQ,3,0)+GV38+HW38+HX38+选手操作!HS38)),IF(COUNTIF(HO:HO,HU38)=0,"查找失败",IF(ISNUMBER(VLOOKUP(HU38,HO:HQ,3,0))=FALSE,"VP错误","未知错误")))</f>
        <v/>
      </c>
      <c r="HW38" s="37"/>
      <c r="HX38" s="37"/>
      <c r="HY38" s="39"/>
    </row>
    <row r="39" spans="1:23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23" t="str">
        <f ca="1">IFERROR(IF(S39="","",RANK(R39,R$3:R$434)+COUNTIF(R$3:R39,R39)-1),"/")</f>
        <v/>
      </c>
      <c r="O39" s="22" t="str">
        <f t="shared" si="16"/>
        <v/>
      </c>
      <c r="P39" s="22" t="str">
        <f t="shared" si="17"/>
        <v/>
      </c>
      <c r="Q39" s="24" t="str">
        <f t="shared" si="18"/>
        <v/>
      </c>
      <c r="R39" s="25" t="str">
        <f ca="1">IF(S39="","",IF(选手操作!AT39&lt;&gt;"","/",V39))</f>
        <v/>
      </c>
      <c r="S39" s="26" t="str">
        <f ca="1">IF(OR(COUNTA(A$3:M$434)=0,选手操作!$K39=""),"",选手操作!$K39)</f>
        <v/>
      </c>
      <c r="T39" s="22" t="str">
        <f ca="1">IFERROR(IF(S39="","",RANK(V39,V$3:V$434)+COUNTIF(V$3:V39,V39)-1),"/")</f>
        <v/>
      </c>
      <c r="U39" s="27" t="str">
        <f ca="1">IF(S39="","",VLOOKUP(S39,选手操作!$K:$L,2,0))</f>
        <v/>
      </c>
      <c r="V39" s="24" t="str">
        <f ca="1">IFERROR(IF(S39="","",IF(选手操作!T39&lt;&gt;"",选手操作!M39+选手操作!N39+W39+X39+选手操作!S39,VLOOKUP(U39,O:Q,3,0)+选手操作!M39+选手操作!N39+W39+X39+选手操作!S39)),IF(COUNTIF(O:O,U39)=0,"查找失败",IF(ISNUMBER(VLOOKUP(U39,O:Q,3,0))=FALSE,"VP错误","未知错误")))</f>
        <v/>
      </c>
      <c r="W39" s="37"/>
      <c r="X39" s="37"/>
      <c r="Y39" s="39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23" t="str">
        <f ca="1">IFERROR(IF(AS39="","",RANK(AR39,AR$3:AR$434)+COUNTIF(AR$3:AR39,AR39)-1),"/")</f>
        <v/>
      </c>
      <c r="AO39" s="22" t="str">
        <f t="shared" si="0"/>
        <v/>
      </c>
      <c r="AP39" s="22" t="str">
        <f t="shared" si="1"/>
        <v/>
      </c>
      <c r="AQ39" s="24" t="str">
        <f>IFERROR(IF(AO39="","",ROUND(IF(AP39=0,10,10+SIGN(AP39)*10*(1-((SQRT(5)-1)/2)^MIN(ABS(AP39)/(5*SQRT(AR$1)),3))/(1-((SQRT(5)-1)/2)^3)),2)),"请输入副数")</f>
        <v/>
      </c>
      <c r="AR39" s="25" t="str">
        <f ca="1">IF(AS39="","",IF(选手操作!BT39&lt;&gt;"","/",AV39))</f>
        <v/>
      </c>
      <c r="AS39" s="26" t="str">
        <f ca="1">IF(OR(COUNTA(AA$3:AM$434)=0,选手操作!$K39=""),"",选手操作!$K39)</f>
        <v/>
      </c>
      <c r="AT39" s="22" t="str">
        <f ca="1">IFERROR(IF(AS39="","",RANK(AV39,AV$3:AV$434)+COUNTIF(AV$3:AV39,AV39)-1),"/")</f>
        <v/>
      </c>
      <c r="AU39" s="27" t="str">
        <f ca="1">IF(AS39="","",VLOOKUP(AS39,选手操作!$K:$L,2,0))</f>
        <v/>
      </c>
      <c r="AV39" s="24" t="str">
        <f ca="1">IFERROR(IF(AS39="","",IF(选手操作!AT39&lt;&gt;"",V39+AW39+AX39+选手操作!AS39,VLOOKUP(AU39,AO:AQ,3,0)+V39+AW39+AX39+选手操作!AS39)),IF(COUNTIF(AO:AO,AU39)=0,"查找失败",IF(ISNUMBER(VLOOKUP(AU39,AO:AQ,3,0))=FALSE,"VP错误","未知错误")))</f>
        <v/>
      </c>
      <c r="AW39" s="37"/>
      <c r="AX39" s="37"/>
      <c r="AY39" s="39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23" t="str">
        <f ca="1">IFERROR(IF(BS39="","",RANK(BR39,BR$3:BR$434)+COUNTIF(BR$3:BR39,BR39)-1),"/")</f>
        <v/>
      </c>
      <c r="BO39" s="22" t="str">
        <f t="shared" si="2"/>
        <v/>
      </c>
      <c r="BP39" s="22" t="str">
        <f t="shared" si="3"/>
        <v/>
      </c>
      <c r="BQ39" s="24" t="str">
        <f>IFERROR(IF(BO39="","",ROUND(IF(BP39=0,10,10+SIGN(BP39)*10*(1-((SQRT(5)-1)/2)^MIN(ABS(BP39)/(5*SQRT(BR$1)),3))/(1-((SQRT(5)-1)/2)^3)),2)),"请输入副数")</f>
        <v/>
      </c>
      <c r="BR39" s="25" t="str">
        <f ca="1">IF(BS39="","",IF(选手操作!CT39&lt;&gt;"","/",BV39))</f>
        <v/>
      </c>
      <c r="BS39" s="26" t="str">
        <f ca="1">IF(OR(COUNTA(BA$3:BM$434)=0,选手操作!$K39=""),"",选手操作!$K39)</f>
        <v/>
      </c>
      <c r="BT39" s="22" t="str">
        <f ca="1">IFERROR(IF(BS39="","",RANK(BV39,BV$3:BV$434)+COUNTIF(BV$3:BV39,BV39)-1),"/")</f>
        <v/>
      </c>
      <c r="BU39" s="27" t="str">
        <f ca="1">IF(BS39="","",VLOOKUP(BS39,选手操作!$K:$L,2,0))</f>
        <v/>
      </c>
      <c r="BV39" s="24" t="str">
        <f ca="1">IFERROR(IF(BS39="","",IF(选手操作!BT39&lt;&gt;"",AV39+BW39+BX39+选手操作!BS39,VLOOKUP(BU39,BO:BQ,3,0)+AV39+BW39+BX39+选手操作!BS39)),IF(COUNTIF(BO:BO,BU39)=0,"查找失败",IF(ISNUMBER(VLOOKUP(BU39,BO:BQ,3,0))=FALSE,"VP错误","未知错误")))</f>
        <v/>
      </c>
      <c r="BW39" s="37"/>
      <c r="BX39" s="37"/>
      <c r="BY39" s="39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23" t="str">
        <f ca="1">IFERROR(IF(CS39="","",RANK(CR39,CR$3:CR$434)+COUNTIF(CR$3:CR39,CR39)-1),"/")</f>
        <v/>
      </c>
      <c r="CO39" s="22" t="str">
        <f t="shared" si="4"/>
        <v/>
      </c>
      <c r="CP39" s="22" t="str">
        <f t="shared" si="5"/>
        <v/>
      </c>
      <c r="CQ39" s="24" t="str">
        <f>IFERROR(IF(CO39="","",ROUND(IF(CP39=0,10,10+SIGN(CP39)*10*(1-((SQRT(5)-1)/2)^MIN(ABS(CP39)/(5*SQRT(CR$1)),3))/(1-((SQRT(5)-1)/2)^3)),2)),"请输入副数")</f>
        <v/>
      </c>
      <c r="CR39" s="25" t="str">
        <f ca="1">IF(CS39="","",IF(选手操作!DT39&lt;&gt;"","/",CV39))</f>
        <v/>
      </c>
      <c r="CS39" s="26" t="str">
        <f ca="1">IF(OR(COUNTA(CA$3:CM$434)=0,选手操作!$K39=""),"",选手操作!$K39)</f>
        <v/>
      </c>
      <c r="CT39" s="22" t="str">
        <f ca="1">IFERROR(IF(CS39="","",RANK(CV39,CV$3:CV$434)+COUNTIF(CV$3:CV39,CV39)-1),"/")</f>
        <v/>
      </c>
      <c r="CU39" s="27" t="str">
        <f ca="1">IF(CS39="","",VLOOKUP(CS39,选手操作!$K:$L,2,0))</f>
        <v/>
      </c>
      <c r="CV39" s="24" t="str">
        <f ca="1">IFERROR(IF(CS39="","",IF(选手操作!CT39&lt;&gt;"",BV39+CW39+CX39+选手操作!CS39,VLOOKUP(CU39,CO:CQ,3,0)+BV39+CW39+CX39+选手操作!CS39)),IF(COUNTIF(CO:CO,CU39)=0,"查找失败",IF(ISNUMBER(VLOOKUP(CU39,CO:CQ,3,0))=FALSE,"VP错误","未知错误")))</f>
        <v/>
      </c>
      <c r="CW39" s="37"/>
      <c r="CX39" s="37"/>
      <c r="CY39" s="39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23" t="str">
        <f ca="1">IFERROR(IF(DS39="","",RANK(DR39,DR$3:DR$434)+COUNTIF(DR$3:DR39,DR39)-1),"/")</f>
        <v/>
      </c>
      <c r="DO39" s="22" t="str">
        <f t="shared" si="6"/>
        <v/>
      </c>
      <c r="DP39" s="22" t="str">
        <f t="shared" si="7"/>
        <v/>
      </c>
      <c r="DQ39" s="24" t="str">
        <f>IFERROR(IF(DO39="","",ROUND(IF(DP39=0,10,10+SIGN(DP39)*10*(1-((SQRT(5)-1)/2)^MIN(ABS(DP39)/(5*SQRT(DR$1)),3))/(1-((SQRT(5)-1)/2)^3)),2)),"请输入副数")</f>
        <v/>
      </c>
      <c r="DR39" s="25" t="str">
        <f ca="1">IF(DS39="","",IF(选手操作!ET39&lt;&gt;"","/",DV39))</f>
        <v/>
      </c>
      <c r="DS39" s="26" t="str">
        <f ca="1">IF(OR(COUNTA(DA$3:DM$434)=0,选手操作!$K39=""),"",选手操作!$K39)</f>
        <v/>
      </c>
      <c r="DT39" s="22" t="str">
        <f ca="1">IFERROR(IF(DS39="","",RANK(DV39,DV$3:DV$434)+COUNTIF(DV$3:DV39,DV39)-1),"/")</f>
        <v/>
      </c>
      <c r="DU39" s="27" t="str">
        <f ca="1">IF(DS39="","",VLOOKUP(DS39,选手操作!$K:$L,2,0))</f>
        <v/>
      </c>
      <c r="DV39" s="24" t="str">
        <f ca="1">IFERROR(IF(DS39="","",IF(选手操作!DT39&lt;&gt;"",CV39+DW39+DX39+选手操作!DS39,VLOOKUP(DU39,DO:DQ,3,0)+CV39+DW39+DX39+选手操作!DS39)),IF(COUNTIF(DO:DO,DU39)=0,"查找失败",IF(ISNUMBER(VLOOKUP(DU39,DO:DQ,3,0))=FALSE,"VP错误","未知错误")))</f>
        <v/>
      </c>
      <c r="DW39" s="37"/>
      <c r="DX39" s="37"/>
      <c r="DY39" s="39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23" t="str">
        <f ca="1">IFERROR(IF(ES39="","",RANK(ER39,ER$3:ER$434)+COUNTIF(ER$3:ER39,ER39)-1),"/")</f>
        <v/>
      </c>
      <c r="EO39" s="22" t="str">
        <f t="shared" si="8"/>
        <v/>
      </c>
      <c r="EP39" s="22" t="str">
        <f t="shared" si="9"/>
        <v/>
      </c>
      <c r="EQ39" s="24" t="str">
        <f>IFERROR(IF(EO39="","",ROUND(IF(EP39=0,10,10+SIGN(EP39)*10*(1-((SQRT(5)-1)/2)^MIN(ABS(EP39)/(5*SQRT(ER$1)),3))/(1-((SQRT(5)-1)/2)^3)),2)),"请输入副数")</f>
        <v/>
      </c>
      <c r="ER39" s="25" t="str">
        <f ca="1">IF(ES39="","",IF(选手操作!FT39&lt;&gt;"","/",EV39))</f>
        <v/>
      </c>
      <c r="ES39" s="26" t="str">
        <f ca="1">IF(OR(COUNTA(EA$3:EM$434)=0,选手操作!$K39=""),"",选手操作!$K39)</f>
        <v/>
      </c>
      <c r="ET39" s="22" t="str">
        <f ca="1">IFERROR(IF(ES39="","",RANK(EV39,EV$3:EV$434)+COUNTIF(EV$3:EV39,EV39)-1),"/")</f>
        <v/>
      </c>
      <c r="EU39" s="27" t="str">
        <f ca="1">IF(ES39="","",VLOOKUP(ES39,选手操作!$K:$L,2,0))</f>
        <v/>
      </c>
      <c r="EV39" s="24" t="str">
        <f ca="1">IFERROR(IF(ES39="","",IF(选手操作!ET39&lt;&gt;"",DV39+EW39+EX39+选手操作!ES39,VLOOKUP(EU39,EO:EQ,3,0)+DV39+EW39+EX39+选手操作!ES39)),IF(COUNTIF(EO:EO,EU39)=0,"查找失败",IF(ISNUMBER(VLOOKUP(EU39,EO:EQ,3,0))=FALSE,"VP错误","未知错误")))</f>
        <v/>
      </c>
      <c r="EW39" s="37"/>
      <c r="EX39" s="37"/>
      <c r="EY39" s="39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23" t="str">
        <f ca="1">IFERROR(IF(FS39="","",RANK(FR39,FR$3:FR$434)+COUNTIF(FR$3:FR39,FR39)-1),"/")</f>
        <v/>
      </c>
      <c r="FO39" s="22" t="str">
        <f t="shared" si="10"/>
        <v/>
      </c>
      <c r="FP39" s="22" t="str">
        <f t="shared" si="11"/>
        <v/>
      </c>
      <c r="FQ39" s="24" t="str">
        <f>IFERROR(IF(FO39="","",ROUND(IF(FP39=0,10,10+SIGN(FP39)*10*(1-((SQRT(5)-1)/2)^MIN(ABS(FP39)/(5*SQRT(FR$1)),3))/(1-((SQRT(5)-1)/2)^3)),2)),"请输入副数")</f>
        <v/>
      </c>
      <c r="FR39" s="25" t="str">
        <f ca="1">IF(FS39="","",IF(选手操作!GT39&lt;&gt;"","/",FV39))</f>
        <v/>
      </c>
      <c r="FS39" s="26" t="str">
        <f ca="1">IF(OR(COUNTA(FA$3:FM$434)=0,选手操作!$K39=""),"",选手操作!$K39)</f>
        <v/>
      </c>
      <c r="FT39" s="22" t="str">
        <f ca="1">IFERROR(IF(FS39="","",RANK(FV39,FV$3:FV$434)+COUNTIF(FV$3:FV39,FV39)-1),"/")</f>
        <v/>
      </c>
      <c r="FU39" s="27" t="str">
        <f ca="1">IF(FS39="","",VLOOKUP(FS39,选手操作!$K:$L,2,0))</f>
        <v/>
      </c>
      <c r="FV39" s="24" t="str">
        <f ca="1">IFERROR(IF(FS39="","",IF(选手操作!FT39&lt;&gt;"",EV39+FW39+FX39+选手操作!FS39,VLOOKUP(FU39,FO:FQ,3,0)+EV39+FW39+FX39+选手操作!FS39)),IF(COUNTIF(FO:FO,FU39)=0,"查找失败",IF(ISNUMBER(VLOOKUP(FU39,FO:FQ,3,0))=FALSE,"VP错误","未知错误")))</f>
        <v/>
      </c>
      <c r="FW39" s="37"/>
      <c r="FX39" s="37"/>
      <c r="FY39" s="39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23" t="str">
        <f ca="1">IFERROR(IF(GS39="","",RANK(GR39,GR$3:GR$434)+COUNTIF(GR$3:GR39,GR39)-1),"/")</f>
        <v/>
      </c>
      <c r="GO39" s="22" t="str">
        <f t="shared" si="12"/>
        <v/>
      </c>
      <c r="GP39" s="22" t="str">
        <f t="shared" si="13"/>
        <v/>
      </c>
      <c r="GQ39" s="24" t="str">
        <f>IFERROR(IF(GO39="","",ROUND(IF(GP39=0,10,10+SIGN(GP39)*10*(1-((SQRT(5)-1)/2)^MIN(ABS(GP39)/(5*SQRT(GR$1)),3))/(1-((SQRT(5)-1)/2)^3)),2)),"请输入副数")</f>
        <v/>
      </c>
      <c r="GR39" s="25" t="str">
        <f ca="1">IF(GS39="","",IF(选手操作!HT39&lt;&gt;"","/",GV39))</f>
        <v/>
      </c>
      <c r="GS39" s="26" t="str">
        <f ca="1">IF(OR(COUNTA(GA$3:GM$434)=0,选手操作!$K39=""),"",选手操作!$K39)</f>
        <v/>
      </c>
      <c r="GT39" s="22" t="str">
        <f ca="1">IFERROR(IF(GS39="","",RANK(GV39,GV$3:GV$434)+COUNTIF(GV$3:GV39,GV39)-1),"/")</f>
        <v/>
      </c>
      <c r="GU39" s="27" t="str">
        <f ca="1">IF(GS39="","",VLOOKUP(GS39,选手操作!$K:$L,2,0))</f>
        <v/>
      </c>
      <c r="GV39" s="24" t="str">
        <f ca="1">IFERROR(IF(GS39="","",IF(选手操作!GT39&lt;&gt;"",FV39+GW39+GX39+选手操作!GS39,VLOOKUP(GU39,GO:GQ,3,0)+FV39+GW39+GX39+选手操作!GS39)),IF(COUNTIF(GO:GO,GU39)=0,"查找失败",IF(ISNUMBER(VLOOKUP(GU39,GO:GQ,3,0))=FALSE,"VP错误","未知错误")))</f>
        <v/>
      </c>
      <c r="GW39" s="37"/>
      <c r="GX39" s="37"/>
      <c r="GY39" s="39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23" t="str">
        <f ca="1">IFERROR(IF(HS39="","",RANK(HR39,HR$3:HR$434)+COUNTIF(HR$3:HR39,HR39)-1),"/")</f>
        <v/>
      </c>
      <c r="HO39" s="22" t="str">
        <f t="shared" si="14"/>
        <v/>
      </c>
      <c r="HP39" s="22" t="str">
        <f t="shared" si="15"/>
        <v/>
      </c>
      <c r="HQ39" s="24" t="str">
        <f>IFERROR(IF(HO39="","",ROUND(IF(HP39=0,10,10+SIGN(HP39)*10*(1-((SQRT(5)-1)/2)^MIN(ABS(HP39)/(5*SQRT(HR$1)),3))/(1-((SQRT(5)-1)/2)^3)),2)),"请输入副数")</f>
        <v/>
      </c>
      <c r="HR39" s="25" t="str">
        <f ca="1">IF(HS39="","",IF(选手操作!IT39&lt;&gt;"","/",HV39))</f>
        <v/>
      </c>
      <c r="HS39" s="26" t="str">
        <f ca="1">IF(OR(COUNTA(HA$3:HM$434)=0,选手操作!$K39=""),"",选手操作!$K39)</f>
        <v/>
      </c>
      <c r="HT39" s="22" t="str">
        <f ca="1">IFERROR(IF(HS39="","",RANK(HV39,HV$3:HV$434)+COUNTIF(HV$3:HV39,HV39)-1),"/")</f>
        <v/>
      </c>
      <c r="HU39" s="27" t="str">
        <f ca="1">IF(HS39="","",VLOOKUP(HS39,选手操作!$K:$L,2,0))</f>
        <v/>
      </c>
      <c r="HV39" s="24" t="str">
        <f ca="1">IFERROR(IF(HS39="","",IF(选手操作!HT39&lt;&gt;"",GV39+HW39+HX39+选手操作!HS39,VLOOKUP(HU39,HO:HQ,3,0)+GV39+HW39+HX39+选手操作!HS39)),IF(COUNTIF(HO:HO,HU39)=0,"查找失败",IF(ISNUMBER(VLOOKUP(HU39,HO:HQ,3,0))=FALSE,"VP错误","未知错误")))</f>
        <v/>
      </c>
      <c r="HW39" s="37"/>
      <c r="HX39" s="37"/>
      <c r="HY39" s="39"/>
    </row>
    <row r="40" spans="1:23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23" t="str">
        <f ca="1">IFERROR(IF(S40="","",RANK(R40,R$3:R$434)+COUNTIF(R$3:R40,R40)-1),"/")</f>
        <v/>
      </c>
      <c r="O40" s="22" t="str">
        <f t="shared" si="16"/>
        <v/>
      </c>
      <c r="P40" s="22" t="str">
        <f t="shared" si="17"/>
        <v/>
      </c>
      <c r="Q40" s="24" t="str">
        <f t="shared" si="18"/>
        <v/>
      </c>
      <c r="R40" s="25" t="str">
        <f ca="1">IF(S40="","",IF(选手操作!AT40&lt;&gt;"","/",V40))</f>
        <v/>
      </c>
      <c r="S40" s="26" t="str">
        <f ca="1">IF(OR(COUNTA(A$3:M$434)=0,选手操作!$K40=""),"",选手操作!$K40)</f>
        <v/>
      </c>
      <c r="T40" s="22" t="str">
        <f ca="1">IFERROR(IF(S40="","",RANK(V40,V$3:V$434)+COUNTIF(V$3:V40,V40)-1),"/")</f>
        <v/>
      </c>
      <c r="U40" s="27" t="str">
        <f ca="1">IF(S40="","",VLOOKUP(S40,选手操作!$K:$L,2,0))</f>
        <v/>
      </c>
      <c r="V40" s="24" t="str">
        <f ca="1">IFERROR(IF(S40="","",IF(选手操作!T40&lt;&gt;"",选手操作!M40+选手操作!N40+W40+X40+选手操作!S40,VLOOKUP(U40,O:Q,3,0)+选手操作!M40+选手操作!N40+W40+X40+选手操作!S40)),IF(COUNTIF(O:O,U40)=0,"查找失败",IF(ISNUMBER(VLOOKUP(U40,O:Q,3,0))=FALSE,"VP错误","未知错误")))</f>
        <v/>
      </c>
      <c r="W40" s="37"/>
      <c r="X40" s="37"/>
      <c r="Y40" s="39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23" t="str">
        <f ca="1">IFERROR(IF(AS40="","",RANK(AR40,AR$3:AR$434)+COUNTIF(AR$3:AR40,AR40)-1),"/")</f>
        <v/>
      </c>
      <c r="AO40" s="22" t="str">
        <f t="shared" si="0"/>
        <v/>
      </c>
      <c r="AP40" s="22" t="str">
        <f t="shared" si="1"/>
        <v/>
      </c>
      <c r="AQ40" s="24" t="str">
        <f>IFERROR(IF(AO40="","",ROUND(IF(AP40=0,10,10+SIGN(AP40)*10*(1-((SQRT(5)-1)/2)^MIN(ABS(AP40)/(5*SQRT(AR$1)),3))/(1-((SQRT(5)-1)/2)^3)),2)),"请输入副数")</f>
        <v/>
      </c>
      <c r="AR40" s="25" t="str">
        <f ca="1">IF(AS40="","",IF(选手操作!BT40&lt;&gt;"","/",AV40))</f>
        <v/>
      </c>
      <c r="AS40" s="26" t="str">
        <f ca="1">IF(OR(COUNTA(AA$3:AM$434)=0,选手操作!$K40=""),"",选手操作!$K40)</f>
        <v/>
      </c>
      <c r="AT40" s="22" t="str">
        <f ca="1">IFERROR(IF(AS40="","",RANK(AV40,AV$3:AV$434)+COUNTIF(AV$3:AV40,AV40)-1),"/")</f>
        <v/>
      </c>
      <c r="AU40" s="27" t="str">
        <f ca="1">IF(AS40="","",VLOOKUP(AS40,选手操作!$K:$L,2,0))</f>
        <v/>
      </c>
      <c r="AV40" s="24" t="str">
        <f ca="1">IFERROR(IF(AS40="","",IF(选手操作!AT40&lt;&gt;"",V40+AW40+AX40+选手操作!AS40,VLOOKUP(AU40,AO:AQ,3,0)+V40+AW40+AX40+选手操作!AS40)),IF(COUNTIF(AO:AO,AU40)=0,"查找失败",IF(ISNUMBER(VLOOKUP(AU40,AO:AQ,3,0))=FALSE,"VP错误","未知错误")))</f>
        <v/>
      </c>
      <c r="AW40" s="37"/>
      <c r="AX40" s="37"/>
      <c r="AY40" s="39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23" t="str">
        <f ca="1">IFERROR(IF(BS40="","",RANK(BR40,BR$3:BR$434)+COUNTIF(BR$3:BR40,BR40)-1),"/")</f>
        <v/>
      </c>
      <c r="BO40" s="22" t="str">
        <f t="shared" si="2"/>
        <v/>
      </c>
      <c r="BP40" s="22" t="str">
        <f t="shared" si="3"/>
        <v/>
      </c>
      <c r="BQ40" s="24" t="str">
        <f>IFERROR(IF(BO40="","",ROUND(IF(BP40=0,10,10+SIGN(BP40)*10*(1-((SQRT(5)-1)/2)^MIN(ABS(BP40)/(5*SQRT(BR$1)),3))/(1-((SQRT(5)-1)/2)^3)),2)),"请输入副数")</f>
        <v/>
      </c>
      <c r="BR40" s="25" t="str">
        <f ca="1">IF(BS40="","",IF(选手操作!CT40&lt;&gt;"","/",BV40))</f>
        <v/>
      </c>
      <c r="BS40" s="26" t="str">
        <f ca="1">IF(OR(COUNTA(BA$3:BM$434)=0,选手操作!$K40=""),"",选手操作!$K40)</f>
        <v/>
      </c>
      <c r="BT40" s="22" t="str">
        <f ca="1">IFERROR(IF(BS40="","",RANK(BV40,BV$3:BV$434)+COUNTIF(BV$3:BV40,BV40)-1),"/")</f>
        <v/>
      </c>
      <c r="BU40" s="27" t="str">
        <f ca="1">IF(BS40="","",VLOOKUP(BS40,选手操作!$K:$L,2,0))</f>
        <v/>
      </c>
      <c r="BV40" s="24" t="str">
        <f ca="1">IFERROR(IF(BS40="","",IF(选手操作!BT40&lt;&gt;"",AV40+BW40+BX40+选手操作!BS40,VLOOKUP(BU40,BO:BQ,3,0)+AV40+BW40+BX40+选手操作!BS40)),IF(COUNTIF(BO:BO,BU40)=0,"查找失败",IF(ISNUMBER(VLOOKUP(BU40,BO:BQ,3,0))=FALSE,"VP错误","未知错误")))</f>
        <v/>
      </c>
      <c r="BW40" s="37"/>
      <c r="BX40" s="37"/>
      <c r="BY40" s="39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23" t="str">
        <f ca="1">IFERROR(IF(CS40="","",RANK(CR40,CR$3:CR$434)+COUNTIF(CR$3:CR40,CR40)-1),"/")</f>
        <v/>
      </c>
      <c r="CO40" s="22" t="str">
        <f t="shared" si="4"/>
        <v/>
      </c>
      <c r="CP40" s="22" t="str">
        <f t="shared" si="5"/>
        <v/>
      </c>
      <c r="CQ40" s="24" t="str">
        <f>IFERROR(IF(CO40="","",ROUND(IF(CP40=0,10,10+SIGN(CP40)*10*(1-((SQRT(5)-1)/2)^MIN(ABS(CP40)/(5*SQRT(CR$1)),3))/(1-((SQRT(5)-1)/2)^3)),2)),"请输入副数")</f>
        <v/>
      </c>
      <c r="CR40" s="25" t="str">
        <f ca="1">IF(CS40="","",IF(选手操作!DT40&lt;&gt;"","/",CV40))</f>
        <v/>
      </c>
      <c r="CS40" s="26" t="str">
        <f ca="1">IF(OR(COUNTA(CA$3:CM$434)=0,选手操作!$K40=""),"",选手操作!$K40)</f>
        <v/>
      </c>
      <c r="CT40" s="22" t="str">
        <f ca="1">IFERROR(IF(CS40="","",RANK(CV40,CV$3:CV$434)+COUNTIF(CV$3:CV40,CV40)-1),"/")</f>
        <v/>
      </c>
      <c r="CU40" s="27" t="str">
        <f ca="1">IF(CS40="","",VLOOKUP(CS40,选手操作!$K:$L,2,0))</f>
        <v/>
      </c>
      <c r="CV40" s="24" t="str">
        <f ca="1">IFERROR(IF(CS40="","",IF(选手操作!CT40&lt;&gt;"",BV40+CW40+CX40+选手操作!CS40,VLOOKUP(CU40,CO:CQ,3,0)+BV40+CW40+CX40+选手操作!CS40)),IF(COUNTIF(CO:CO,CU40)=0,"查找失败",IF(ISNUMBER(VLOOKUP(CU40,CO:CQ,3,0))=FALSE,"VP错误","未知错误")))</f>
        <v/>
      </c>
      <c r="CW40" s="37"/>
      <c r="CX40" s="37"/>
      <c r="CY40" s="39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23" t="str">
        <f ca="1">IFERROR(IF(DS40="","",RANK(DR40,DR$3:DR$434)+COUNTIF(DR$3:DR40,DR40)-1),"/")</f>
        <v/>
      </c>
      <c r="DO40" s="22" t="str">
        <f t="shared" si="6"/>
        <v/>
      </c>
      <c r="DP40" s="22" t="str">
        <f t="shared" si="7"/>
        <v/>
      </c>
      <c r="DQ40" s="24" t="str">
        <f>IFERROR(IF(DO40="","",ROUND(IF(DP40=0,10,10+SIGN(DP40)*10*(1-((SQRT(5)-1)/2)^MIN(ABS(DP40)/(5*SQRT(DR$1)),3))/(1-((SQRT(5)-1)/2)^3)),2)),"请输入副数")</f>
        <v/>
      </c>
      <c r="DR40" s="25" t="str">
        <f ca="1">IF(DS40="","",IF(选手操作!ET40&lt;&gt;"","/",DV40))</f>
        <v/>
      </c>
      <c r="DS40" s="26" t="str">
        <f ca="1">IF(OR(COUNTA(DA$3:DM$434)=0,选手操作!$K40=""),"",选手操作!$K40)</f>
        <v/>
      </c>
      <c r="DT40" s="22" t="str">
        <f ca="1">IFERROR(IF(DS40="","",RANK(DV40,DV$3:DV$434)+COUNTIF(DV$3:DV40,DV40)-1),"/")</f>
        <v/>
      </c>
      <c r="DU40" s="27" t="str">
        <f ca="1">IF(DS40="","",VLOOKUP(DS40,选手操作!$K:$L,2,0))</f>
        <v/>
      </c>
      <c r="DV40" s="24" t="str">
        <f ca="1">IFERROR(IF(DS40="","",IF(选手操作!DT40&lt;&gt;"",CV40+DW40+DX40+选手操作!DS40,VLOOKUP(DU40,DO:DQ,3,0)+CV40+DW40+DX40+选手操作!DS40)),IF(COUNTIF(DO:DO,DU40)=0,"查找失败",IF(ISNUMBER(VLOOKUP(DU40,DO:DQ,3,0))=FALSE,"VP错误","未知错误")))</f>
        <v/>
      </c>
      <c r="DW40" s="37"/>
      <c r="DX40" s="37"/>
      <c r="DY40" s="39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23" t="str">
        <f ca="1">IFERROR(IF(ES40="","",RANK(ER40,ER$3:ER$434)+COUNTIF(ER$3:ER40,ER40)-1),"/")</f>
        <v/>
      </c>
      <c r="EO40" s="22" t="str">
        <f t="shared" si="8"/>
        <v/>
      </c>
      <c r="EP40" s="22" t="str">
        <f t="shared" si="9"/>
        <v/>
      </c>
      <c r="EQ40" s="24" t="str">
        <f>IFERROR(IF(EO40="","",ROUND(IF(EP40=0,10,10+SIGN(EP40)*10*(1-((SQRT(5)-1)/2)^MIN(ABS(EP40)/(5*SQRT(ER$1)),3))/(1-((SQRT(5)-1)/2)^3)),2)),"请输入副数")</f>
        <v/>
      </c>
      <c r="ER40" s="25" t="str">
        <f ca="1">IF(ES40="","",IF(选手操作!FT40&lt;&gt;"","/",EV40))</f>
        <v/>
      </c>
      <c r="ES40" s="26" t="str">
        <f ca="1">IF(OR(COUNTA(EA$3:EM$434)=0,选手操作!$K40=""),"",选手操作!$K40)</f>
        <v/>
      </c>
      <c r="ET40" s="22" t="str">
        <f ca="1">IFERROR(IF(ES40="","",RANK(EV40,EV$3:EV$434)+COUNTIF(EV$3:EV40,EV40)-1),"/")</f>
        <v/>
      </c>
      <c r="EU40" s="27" t="str">
        <f ca="1">IF(ES40="","",VLOOKUP(ES40,选手操作!$K:$L,2,0))</f>
        <v/>
      </c>
      <c r="EV40" s="24" t="str">
        <f ca="1">IFERROR(IF(ES40="","",IF(选手操作!ET40&lt;&gt;"",DV40+EW40+EX40+选手操作!ES40,VLOOKUP(EU40,EO:EQ,3,0)+DV40+EW40+EX40+选手操作!ES40)),IF(COUNTIF(EO:EO,EU40)=0,"查找失败",IF(ISNUMBER(VLOOKUP(EU40,EO:EQ,3,0))=FALSE,"VP错误","未知错误")))</f>
        <v/>
      </c>
      <c r="EW40" s="37"/>
      <c r="EX40" s="37"/>
      <c r="EY40" s="39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23" t="str">
        <f ca="1">IFERROR(IF(FS40="","",RANK(FR40,FR$3:FR$434)+COUNTIF(FR$3:FR40,FR40)-1),"/")</f>
        <v/>
      </c>
      <c r="FO40" s="22" t="str">
        <f t="shared" si="10"/>
        <v/>
      </c>
      <c r="FP40" s="22" t="str">
        <f t="shared" si="11"/>
        <v/>
      </c>
      <c r="FQ40" s="24" t="str">
        <f>IFERROR(IF(FO40="","",ROUND(IF(FP40=0,10,10+SIGN(FP40)*10*(1-((SQRT(5)-1)/2)^MIN(ABS(FP40)/(5*SQRT(FR$1)),3))/(1-((SQRT(5)-1)/2)^3)),2)),"请输入副数")</f>
        <v/>
      </c>
      <c r="FR40" s="25" t="str">
        <f ca="1">IF(FS40="","",IF(选手操作!GT40&lt;&gt;"","/",FV40))</f>
        <v/>
      </c>
      <c r="FS40" s="26" t="str">
        <f ca="1">IF(OR(COUNTA(FA$3:FM$434)=0,选手操作!$K40=""),"",选手操作!$K40)</f>
        <v/>
      </c>
      <c r="FT40" s="22" t="str">
        <f ca="1">IFERROR(IF(FS40="","",RANK(FV40,FV$3:FV$434)+COUNTIF(FV$3:FV40,FV40)-1),"/")</f>
        <v/>
      </c>
      <c r="FU40" s="27" t="str">
        <f ca="1">IF(FS40="","",VLOOKUP(FS40,选手操作!$K:$L,2,0))</f>
        <v/>
      </c>
      <c r="FV40" s="24" t="str">
        <f ca="1">IFERROR(IF(FS40="","",IF(选手操作!FT40&lt;&gt;"",EV40+FW40+FX40+选手操作!FS40,VLOOKUP(FU40,FO:FQ,3,0)+EV40+FW40+FX40+选手操作!FS40)),IF(COUNTIF(FO:FO,FU40)=0,"查找失败",IF(ISNUMBER(VLOOKUP(FU40,FO:FQ,3,0))=FALSE,"VP错误","未知错误")))</f>
        <v/>
      </c>
      <c r="FW40" s="37"/>
      <c r="FX40" s="37"/>
      <c r="FY40" s="39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23" t="str">
        <f ca="1">IFERROR(IF(GS40="","",RANK(GR40,GR$3:GR$434)+COUNTIF(GR$3:GR40,GR40)-1),"/")</f>
        <v/>
      </c>
      <c r="GO40" s="22" t="str">
        <f t="shared" si="12"/>
        <v/>
      </c>
      <c r="GP40" s="22" t="str">
        <f t="shared" si="13"/>
        <v/>
      </c>
      <c r="GQ40" s="24" t="str">
        <f>IFERROR(IF(GO40="","",ROUND(IF(GP40=0,10,10+SIGN(GP40)*10*(1-((SQRT(5)-1)/2)^MIN(ABS(GP40)/(5*SQRT(GR$1)),3))/(1-((SQRT(5)-1)/2)^3)),2)),"请输入副数")</f>
        <v/>
      </c>
      <c r="GR40" s="25" t="str">
        <f ca="1">IF(GS40="","",IF(选手操作!HT40&lt;&gt;"","/",GV40))</f>
        <v/>
      </c>
      <c r="GS40" s="26" t="str">
        <f ca="1">IF(OR(COUNTA(GA$3:GM$434)=0,选手操作!$K40=""),"",选手操作!$K40)</f>
        <v/>
      </c>
      <c r="GT40" s="22" t="str">
        <f ca="1">IFERROR(IF(GS40="","",RANK(GV40,GV$3:GV$434)+COUNTIF(GV$3:GV40,GV40)-1),"/")</f>
        <v/>
      </c>
      <c r="GU40" s="27" t="str">
        <f ca="1">IF(GS40="","",VLOOKUP(GS40,选手操作!$K:$L,2,0))</f>
        <v/>
      </c>
      <c r="GV40" s="24" t="str">
        <f ca="1">IFERROR(IF(GS40="","",IF(选手操作!GT40&lt;&gt;"",FV40+GW40+GX40+选手操作!GS40,VLOOKUP(GU40,GO:GQ,3,0)+FV40+GW40+GX40+选手操作!GS40)),IF(COUNTIF(GO:GO,GU40)=0,"查找失败",IF(ISNUMBER(VLOOKUP(GU40,GO:GQ,3,0))=FALSE,"VP错误","未知错误")))</f>
        <v/>
      </c>
      <c r="GW40" s="37"/>
      <c r="GX40" s="37"/>
      <c r="GY40" s="39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23" t="str">
        <f ca="1">IFERROR(IF(HS40="","",RANK(HR40,HR$3:HR$434)+COUNTIF(HR$3:HR40,HR40)-1),"/")</f>
        <v/>
      </c>
      <c r="HO40" s="22" t="str">
        <f t="shared" si="14"/>
        <v/>
      </c>
      <c r="HP40" s="22" t="str">
        <f t="shared" si="15"/>
        <v/>
      </c>
      <c r="HQ40" s="24" t="str">
        <f>IFERROR(IF(HO40="","",ROUND(IF(HP40=0,10,10+SIGN(HP40)*10*(1-((SQRT(5)-1)/2)^MIN(ABS(HP40)/(5*SQRT(HR$1)),3))/(1-((SQRT(5)-1)/2)^3)),2)),"请输入副数")</f>
        <v/>
      </c>
      <c r="HR40" s="25" t="str">
        <f ca="1">IF(HS40="","",IF(选手操作!IT40&lt;&gt;"","/",HV40))</f>
        <v/>
      </c>
      <c r="HS40" s="26" t="str">
        <f ca="1">IF(OR(COUNTA(HA$3:HM$434)=0,选手操作!$K40=""),"",选手操作!$K40)</f>
        <v/>
      </c>
      <c r="HT40" s="22" t="str">
        <f ca="1">IFERROR(IF(HS40="","",RANK(HV40,HV$3:HV$434)+COUNTIF(HV$3:HV40,HV40)-1),"/")</f>
        <v/>
      </c>
      <c r="HU40" s="27" t="str">
        <f ca="1">IF(HS40="","",VLOOKUP(HS40,选手操作!$K:$L,2,0))</f>
        <v/>
      </c>
      <c r="HV40" s="24" t="str">
        <f ca="1">IFERROR(IF(HS40="","",IF(选手操作!HT40&lt;&gt;"",GV40+HW40+HX40+选手操作!HS40,VLOOKUP(HU40,HO:HQ,3,0)+GV40+HW40+HX40+选手操作!HS40)),IF(COUNTIF(HO:HO,HU40)=0,"查找失败",IF(ISNUMBER(VLOOKUP(HU40,HO:HQ,3,0))=FALSE,"VP错误","未知错误")))</f>
        <v/>
      </c>
      <c r="HW40" s="37"/>
      <c r="HX40" s="37"/>
      <c r="HY40" s="39"/>
    </row>
    <row r="41" spans="1:23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23" t="str">
        <f ca="1">IFERROR(IF(S41="","",RANK(R41,R$3:R$434)+COUNTIF(R$3:R41,R41)-1),"/")</f>
        <v/>
      </c>
      <c r="O41" s="22" t="str">
        <f t="shared" si="16"/>
        <v/>
      </c>
      <c r="P41" s="22" t="str">
        <f t="shared" si="17"/>
        <v/>
      </c>
      <c r="Q41" s="24" t="str">
        <f t="shared" si="18"/>
        <v/>
      </c>
      <c r="R41" s="25" t="str">
        <f ca="1">IF(S41="","",IF(选手操作!AT41&lt;&gt;"","/",V41))</f>
        <v/>
      </c>
      <c r="S41" s="26" t="str">
        <f ca="1">IF(OR(COUNTA(A$3:M$434)=0,选手操作!$K41=""),"",选手操作!$K41)</f>
        <v/>
      </c>
      <c r="T41" s="22" t="str">
        <f ca="1">IFERROR(IF(S41="","",RANK(V41,V$3:V$434)+COUNTIF(V$3:V41,V41)-1),"/")</f>
        <v/>
      </c>
      <c r="U41" s="27" t="str">
        <f ca="1">IF(S41="","",VLOOKUP(S41,选手操作!$K:$L,2,0))</f>
        <v/>
      </c>
      <c r="V41" s="24" t="str">
        <f ca="1">IFERROR(IF(S41="","",IF(选手操作!T41&lt;&gt;"",选手操作!M41+选手操作!N41+W41+X41+选手操作!S41,VLOOKUP(U41,O:Q,3,0)+选手操作!M41+选手操作!N41+W41+X41+选手操作!S41)),IF(COUNTIF(O:O,U41)=0,"查找失败",IF(ISNUMBER(VLOOKUP(U41,O:Q,3,0))=FALSE,"VP错误","未知错误")))</f>
        <v/>
      </c>
      <c r="W41" s="37"/>
      <c r="X41" s="37"/>
      <c r="Y41" s="39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23" t="str">
        <f ca="1">IFERROR(IF(AS41="","",RANK(AR41,AR$3:AR$434)+COUNTIF(AR$3:AR41,AR41)-1),"/")</f>
        <v/>
      </c>
      <c r="AO41" s="22" t="str">
        <f t="shared" si="0"/>
        <v/>
      </c>
      <c r="AP41" s="22" t="str">
        <f t="shared" si="1"/>
        <v/>
      </c>
      <c r="AQ41" s="24" t="str">
        <f>IFERROR(IF(AO41="","",ROUND(IF(AP41=0,10,10+SIGN(AP41)*10*(1-((SQRT(5)-1)/2)^MIN(ABS(AP41)/(5*SQRT(AR$1)),3))/(1-((SQRT(5)-1)/2)^3)),2)),"请输入副数")</f>
        <v/>
      </c>
      <c r="AR41" s="25" t="str">
        <f ca="1">IF(AS41="","",IF(选手操作!BT41&lt;&gt;"","/",AV41))</f>
        <v/>
      </c>
      <c r="AS41" s="26" t="str">
        <f ca="1">IF(OR(COUNTA(AA$3:AM$434)=0,选手操作!$K41=""),"",选手操作!$K41)</f>
        <v/>
      </c>
      <c r="AT41" s="22" t="str">
        <f ca="1">IFERROR(IF(AS41="","",RANK(AV41,AV$3:AV$434)+COUNTIF(AV$3:AV41,AV41)-1),"/")</f>
        <v/>
      </c>
      <c r="AU41" s="27" t="str">
        <f ca="1">IF(AS41="","",VLOOKUP(AS41,选手操作!$K:$L,2,0))</f>
        <v/>
      </c>
      <c r="AV41" s="24" t="str">
        <f ca="1">IFERROR(IF(AS41="","",IF(选手操作!AT41&lt;&gt;"",V41+AW41+AX41+选手操作!AS41,VLOOKUP(AU41,AO:AQ,3,0)+V41+AW41+AX41+选手操作!AS41)),IF(COUNTIF(AO:AO,AU41)=0,"查找失败",IF(ISNUMBER(VLOOKUP(AU41,AO:AQ,3,0))=FALSE,"VP错误","未知错误")))</f>
        <v/>
      </c>
      <c r="AW41" s="37"/>
      <c r="AX41" s="37"/>
      <c r="AY41" s="39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23" t="str">
        <f ca="1">IFERROR(IF(BS41="","",RANK(BR41,BR$3:BR$434)+COUNTIF(BR$3:BR41,BR41)-1),"/")</f>
        <v/>
      </c>
      <c r="BO41" s="22" t="str">
        <f t="shared" si="2"/>
        <v/>
      </c>
      <c r="BP41" s="22" t="str">
        <f t="shared" si="3"/>
        <v/>
      </c>
      <c r="BQ41" s="24" t="str">
        <f>IFERROR(IF(BO41="","",ROUND(IF(BP41=0,10,10+SIGN(BP41)*10*(1-((SQRT(5)-1)/2)^MIN(ABS(BP41)/(5*SQRT(BR$1)),3))/(1-((SQRT(5)-1)/2)^3)),2)),"请输入副数")</f>
        <v/>
      </c>
      <c r="BR41" s="25" t="str">
        <f ca="1">IF(BS41="","",IF(选手操作!CT41&lt;&gt;"","/",BV41))</f>
        <v/>
      </c>
      <c r="BS41" s="26" t="str">
        <f ca="1">IF(OR(COUNTA(BA$3:BM$434)=0,选手操作!$K41=""),"",选手操作!$K41)</f>
        <v/>
      </c>
      <c r="BT41" s="22" t="str">
        <f ca="1">IFERROR(IF(BS41="","",RANK(BV41,BV$3:BV$434)+COUNTIF(BV$3:BV41,BV41)-1),"/")</f>
        <v/>
      </c>
      <c r="BU41" s="27" t="str">
        <f ca="1">IF(BS41="","",VLOOKUP(BS41,选手操作!$K:$L,2,0))</f>
        <v/>
      </c>
      <c r="BV41" s="24" t="str">
        <f ca="1">IFERROR(IF(BS41="","",IF(选手操作!BT41&lt;&gt;"",AV41+BW41+BX41+选手操作!BS41,VLOOKUP(BU41,BO:BQ,3,0)+AV41+BW41+BX41+选手操作!BS41)),IF(COUNTIF(BO:BO,BU41)=0,"查找失败",IF(ISNUMBER(VLOOKUP(BU41,BO:BQ,3,0))=FALSE,"VP错误","未知错误")))</f>
        <v/>
      </c>
      <c r="BW41" s="37"/>
      <c r="BX41" s="37"/>
      <c r="BY41" s="39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23" t="str">
        <f ca="1">IFERROR(IF(CS41="","",RANK(CR41,CR$3:CR$434)+COUNTIF(CR$3:CR41,CR41)-1),"/")</f>
        <v/>
      </c>
      <c r="CO41" s="22" t="str">
        <f t="shared" si="4"/>
        <v/>
      </c>
      <c r="CP41" s="22" t="str">
        <f t="shared" si="5"/>
        <v/>
      </c>
      <c r="CQ41" s="24" t="str">
        <f>IFERROR(IF(CO41="","",ROUND(IF(CP41=0,10,10+SIGN(CP41)*10*(1-((SQRT(5)-1)/2)^MIN(ABS(CP41)/(5*SQRT(CR$1)),3))/(1-((SQRT(5)-1)/2)^3)),2)),"请输入副数")</f>
        <v/>
      </c>
      <c r="CR41" s="25" t="str">
        <f ca="1">IF(CS41="","",IF(选手操作!DT41&lt;&gt;"","/",CV41))</f>
        <v/>
      </c>
      <c r="CS41" s="26" t="str">
        <f ca="1">IF(OR(COUNTA(CA$3:CM$434)=0,选手操作!$K41=""),"",选手操作!$K41)</f>
        <v/>
      </c>
      <c r="CT41" s="22" t="str">
        <f ca="1">IFERROR(IF(CS41="","",RANK(CV41,CV$3:CV$434)+COUNTIF(CV$3:CV41,CV41)-1),"/")</f>
        <v/>
      </c>
      <c r="CU41" s="27" t="str">
        <f ca="1">IF(CS41="","",VLOOKUP(CS41,选手操作!$K:$L,2,0))</f>
        <v/>
      </c>
      <c r="CV41" s="24" t="str">
        <f ca="1">IFERROR(IF(CS41="","",IF(选手操作!CT41&lt;&gt;"",BV41+CW41+CX41+选手操作!CS41,VLOOKUP(CU41,CO:CQ,3,0)+BV41+CW41+CX41+选手操作!CS41)),IF(COUNTIF(CO:CO,CU41)=0,"查找失败",IF(ISNUMBER(VLOOKUP(CU41,CO:CQ,3,0))=FALSE,"VP错误","未知错误")))</f>
        <v/>
      </c>
      <c r="CW41" s="37"/>
      <c r="CX41" s="37"/>
      <c r="CY41" s="39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23" t="str">
        <f ca="1">IFERROR(IF(DS41="","",RANK(DR41,DR$3:DR$434)+COUNTIF(DR$3:DR41,DR41)-1),"/")</f>
        <v/>
      </c>
      <c r="DO41" s="22" t="str">
        <f t="shared" si="6"/>
        <v/>
      </c>
      <c r="DP41" s="22" t="str">
        <f t="shared" si="7"/>
        <v/>
      </c>
      <c r="DQ41" s="24" t="str">
        <f>IFERROR(IF(DO41="","",ROUND(IF(DP41=0,10,10+SIGN(DP41)*10*(1-((SQRT(5)-1)/2)^MIN(ABS(DP41)/(5*SQRT(DR$1)),3))/(1-((SQRT(5)-1)/2)^3)),2)),"请输入副数")</f>
        <v/>
      </c>
      <c r="DR41" s="25" t="str">
        <f ca="1">IF(DS41="","",IF(选手操作!ET41&lt;&gt;"","/",DV41))</f>
        <v/>
      </c>
      <c r="DS41" s="26" t="str">
        <f ca="1">IF(OR(COUNTA(DA$3:DM$434)=0,选手操作!$K41=""),"",选手操作!$K41)</f>
        <v/>
      </c>
      <c r="DT41" s="22" t="str">
        <f ca="1">IFERROR(IF(DS41="","",RANK(DV41,DV$3:DV$434)+COUNTIF(DV$3:DV41,DV41)-1),"/")</f>
        <v/>
      </c>
      <c r="DU41" s="27" t="str">
        <f ca="1">IF(DS41="","",VLOOKUP(DS41,选手操作!$K:$L,2,0))</f>
        <v/>
      </c>
      <c r="DV41" s="24" t="str">
        <f ca="1">IFERROR(IF(DS41="","",IF(选手操作!DT41&lt;&gt;"",CV41+DW41+DX41+选手操作!DS41,VLOOKUP(DU41,DO:DQ,3,0)+CV41+DW41+DX41+选手操作!DS41)),IF(COUNTIF(DO:DO,DU41)=0,"查找失败",IF(ISNUMBER(VLOOKUP(DU41,DO:DQ,3,0))=FALSE,"VP错误","未知错误")))</f>
        <v/>
      </c>
      <c r="DW41" s="37"/>
      <c r="DX41" s="37"/>
      <c r="DY41" s="39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23" t="str">
        <f ca="1">IFERROR(IF(ES41="","",RANK(ER41,ER$3:ER$434)+COUNTIF(ER$3:ER41,ER41)-1),"/")</f>
        <v/>
      </c>
      <c r="EO41" s="22" t="str">
        <f t="shared" si="8"/>
        <v/>
      </c>
      <c r="EP41" s="22" t="str">
        <f t="shared" si="9"/>
        <v/>
      </c>
      <c r="EQ41" s="24" t="str">
        <f>IFERROR(IF(EO41="","",ROUND(IF(EP41=0,10,10+SIGN(EP41)*10*(1-((SQRT(5)-1)/2)^MIN(ABS(EP41)/(5*SQRT(ER$1)),3))/(1-((SQRT(5)-1)/2)^3)),2)),"请输入副数")</f>
        <v/>
      </c>
      <c r="ER41" s="25" t="str">
        <f ca="1">IF(ES41="","",IF(选手操作!FT41&lt;&gt;"","/",EV41))</f>
        <v/>
      </c>
      <c r="ES41" s="26" t="str">
        <f ca="1">IF(OR(COUNTA(EA$3:EM$434)=0,选手操作!$K41=""),"",选手操作!$K41)</f>
        <v/>
      </c>
      <c r="ET41" s="22" t="str">
        <f ca="1">IFERROR(IF(ES41="","",RANK(EV41,EV$3:EV$434)+COUNTIF(EV$3:EV41,EV41)-1),"/")</f>
        <v/>
      </c>
      <c r="EU41" s="27" t="str">
        <f ca="1">IF(ES41="","",VLOOKUP(ES41,选手操作!$K:$L,2,0))</f>
        <v/>
      </c>
      <c r="EV41" s="24" t="str">
        <f ca="1">IFERROR(IF(ES41="","",IF(选手操作!ET41&lt;&gt;"",DV41+EW41+EX41+选手操作!ES41,VLOOKUP(EU41,EO:EQ,3,0)+DV41+EW41+EX41+选手操作!ES41)),IF(COUNTIF(EO:EO,EU41)=0,"查找失败",IF(ISNUMBER(VLOOKUP(EU41,EO:EQ,3,0))=FALSE,"VP错误","未知错误")))</f>
        <v/>
      </c>
      <c r="EW41" s="37"/>
      <c r="EX41" s="37"/>
      <c r="EY41" s="39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23" t="str">
        <f ca="1">IFERROR(IF(FS41="","",RANK(FR41,FR$3:FR$434)+COUNTIF(FR$3:FR41,FR41)-1),"/")</f>
        <v/>
      </c>
      <c r="FO41" s="22" t="str">
        <f t="shared" si="10"/>
        <v/>
      </c>
      <c r="FP41" s="22" t="str">
        <f t="shared" si="11"/>
        <v/>
      </c>
      <c r="FQ41" s="24" t="str">
        <f>IFERROR(IF(FO41="","",ROUND(IF(FP41=0,10,10+SIGN(FP41)*10*(1-((SQRT(5)-1)/2)^MIN(ABS(FP41)/(5*SQRT(FR$1)),3))/(1-((SQRT(5)-1)/2)^3)),2)),"请输入副数")</f>
        <v/>
      </c>
      <c r="FR41" s="25" t="str">
        <f ca="1">IF(FS41="","",IF(选手操作!GT41&lt;&gt;"","/",FV41))</f>
        <v/>
      </c>
      <c r="FS41" s="26" t="str">
        <f ca="1">IF(OR(COUNTA(FA$3:FM$434)=0,选手操作!$K41=""),"",选手操作!$K41)</f>
        <v/>
      </c>
      <c r="FT41" s="22" t="str">
        <f ca="1">IFERROR(IF(FS41="","",RANK(FV41,FV$3:FV$434)+COUNTIF(FV$3:FV41,FV41)-1),"/")</f>
        <v/>
      </c>
      <c r="FU41" s="27" t="str">
        <f ca="1">IF(FS41="","",VLOOKUP(FS41,选手操作!$K:$L,2,0))</f>
        <v/>
      </c>
      <c r="FV41" s="24" t="str">
        <f ca="1">IFERROR(IF(FS41="","",IF(选手操作!FT41&lt;&gt;"",EV41+FW41+FX41+选手操作!FS41,VLOOKUP(FU41,FO:FQ,3,0)+EV41+FW41+FX41+选手操作!FS41)),IF(COUNTIF(FO:FO,FU41)=0,"查找失败",IF(ISNUMBER(VLOOKUP(FU41,FO:FQ,3,0))=FALSE,"VP错误","未知错误")))</f>
        <v/>
      </c>
      <c r="FW41" s="37"/>
      <c r="FX41" s="37"/>
      <c r="FY41" s="39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23" t="str">
        <f ca="1">IFERROR(IF(GS41="","",RANK(GR41,GR$3:GR$434)+COUNTIF(GR$3:GR41,GR41)-1),"/")</f>
        <v/>
      </c>
      <c r="GO41" s="22" t="str">
        <f t="shared" si="12"/>
        <v/>
      </c>
      <c r="GP41" s="22" t="str">
        <f t="shared" si="13"/>
        <v/>
      </c>
      <c r="GQ41" s="24" t="str">
        <f>IFERROR(IF(GO41="","",ROUND(IF(GP41=0,10,10+SIGN(GP41)*10*(1-((SQRT(5)-1)/2)^MIN(ABS(GP41)/(5*SQRT(GR$1)),3))/(1-((SQRT(5)-1)/2)^3)),2)),"请输入副数")</f>
        <v/>
      </c>
      <c r="GR41" s="25" t="str">
        <f ca="1">IF(GS41="","",IF(选手操作!HT41&lt;&gt;"","/",GV41))</f>
        <v/>
      </c>
      <c r="GS41" s="26" t="str">
        <f ca="1">IF(OR(COUNTA(GA$3:GM$434)=0,选手操作!$K41=""),"",选手操作!$K41)</f>
        <v/>
      </c>
      <c r="GT41" s="22" t="str">
        <f ca="1">IFERROR(IF(GS41="","",RANK(GV41,GV$3:GV$434)+COUNTIF(GV$3:GV41,GV41)-1),"/")</f>
        <v/>
      </c>
      <c r="GU41" s="27" t="str">
        <f ca="1">IF(GS41="","",VLOOKUP(GS41,选手操作!$K:$L,2,0))</f>
        <v/>
      </c>
      <c r="GV41" s="24" t="str">
        <f ca="1">IFERROR(IF(GS41="","",IF(选手操作!GT41&lt;&gt;"",FV41+GW41+GX41+选手操作!GS41,VLOOKUP(GU41,GO:GQ,3,0)+FV41+GW41+GX41+选手操作!GS41)),IF(COUNTIF(GO:GO,GU41)=0,"查找失败",IF(ISNUMBER(VLOOKUP(GU41,GO:GQ,3,0))=FALSE,"VP错误","未知错误")))</f>
        <v/>
      </c>
      <c r="GW41" s="37"/>
      <c r="GX41" s="37"/>
      <c r="GY41" s="39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23" t="str">
        <f ca="1">IFERROR(IF(HS41="","",RANK(HR41,HR$3:HR$434)+COUNTIF(HR$3:HR41,HR41)-1),"/")</f>
        <v/>
      </c>
      <c r="HO41" s="22" t="str">
        <f t="shared" si="14"/>
        <v/>
      </c>
      <c r="HP41" s="22" t="str">
        <f t="shared" si="15"/>
        <v/>
      </c>
      <c r="HQ41" s="24" t="str">
        <f>IFERROR(IF(HO41="","",ROUND(IF(HP41=0,10,10+SIGN(HP41)*10*(1-((SQRT(5)-1)/2)^MIN(ABS(HP41)/(5*SQRT(HR$1)),3))/(1-((SQRT(5)-1)/2)^3)),2)),"请输入副数")</f>
        <v/>
      </c>
      <c r="HR41" s="25" t="str">
        <f ca="1">IF(HS41="","",IF(选手操作!IT41&lt;&gt;"","/",HV41))</f>
        <v/>
      </c>
      <c r="HS41" s="26" t="str">
        <f ca="1">IF(OR(COUNTA(HA$3:HM$434)=0,选手操作!$K41=""),"",选手操作!$K41)</f>
        <v/>
      </c>
      <c r="HT41" s="22" t="str">
        <f ca="1">IFERROR(IF(HS41="","",RANK(HV41,HV$3:HV$434)+COUNTIF(HV$3:HV41,HV41)-1),"/")</f>
        <v/>
      </c>
      <c r="HU41" s="27" t="str">
        <f ca="1">IF(HS41="","",VLOOKUP(HS41,选手操作!$K:$L,2,0))</f>
        <v/>
      </c>
      <c r="HV41" s="24" t="str">
        <f ca="1">IFERROR(IF(HS41="","",IF(选手操作!HT41&lt;&gt;"",GV41+HW41+HX41+选手操作!HS41,VLOOKUP(HU41,HO:HQ,3,0)+GV41+HW41+HX41+选手操作!HS41)),IF(COUNTIF(HO:HO,HU41)=0,"查找失败",IF(ISNUMBER(VLOOKUP(HU41,HO:HQ,3,0))=FALSE,"VP错误","未知错误")))</f>
        <v/>
      </c>
      <c r="HW41" s="37"/>
      <c r="HX41" s="37"/>
      <c r="HY41" s="39"/>
    </row>
    <row r="42" spans="1:23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23" t="str">
        <f ca="1">IFERROR(IF(S42="","",RANK(R42,R$3:R$434)+COUNTIF(R$3:R42,R42)-1),"/")</f>
        <v/>
      </c>
      <c r="O42" s="22" t="str">
        <f t="shared" si="16"/>
        <v/>
      </c>
      <c r="P42" s="22" t="str">
        <f t="shared" si="17"/>
        <v/>
      </c>
      <c r="Q42" s="24" t="str">
        <f t="shared" si="18"/>
        <v/>
      </c>
      <c r="R42" s="25" t="str">
        <f ca="1">IF(S42="","",IF(选手操作!AT42&lt;&gt;"","/",V42))</f>
        <v/>
      </c>
      <c r="S42" s="26" t="str">
        <f ca="1">IF(OR(COUNTA(A$3:M$434)=0,选手操作!$K42=""),"",选手操作!$K42)</f>
        <v/>
      </c>
      <c r="T42" s="22" t="str">
        <f ca="1">IFERROR(IF(S42="","",RANK(V42,V$3:V$434)+COUNTIF(V$3:V42,V42)-1),"/")</f>
        <v/>
      </c>
      <c r="U42" s="27" t="str">
        <f ca="1">IF(S42="","",VLOOKUP(S42,选手操作!$K:$L,2,0))</f>
        <v/>
      </c>
      <c r="V42" s="24" t="str">
        <f ca="1">IFERROR(IF(S42="","",IF(选手操作!T42&lt;&gt;"",选手操作!M42+选手操作!N42+W42+X42+选手操作!S42,VLOOKUP(U42,O:Q,3,0)+选手操作!M42+选手操作!N42+W42+X42+选手操作!S42)),IF(COUNTIF(O:O,U42)=0,"查找失败",IF(ISNUMBER(VLOOKUP(U42,O:Q,3,0))=FALSE,"VP错误","未知错误")))</f>
        <v/>
      </c>
      <c r="W42" s="37"/>
      <c r="X42" s="37"/>
      <c r="Y42" s="39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23" t="str">
        <f ca="1">IFERROR(IF(AS42="","",RANK(AR42,AR$3:AR$434)+COUNTIF(AR$3:AR42,AR42)-1),"/")</f>
        <v/>
      </c>
      <c r="AO42" s="22" t="str">
        <f t="shared" si="0"/>
        <v/>
      </c>
      <c r="AP42" s="22" t="str">
        <f t="shared" si="1"/>
        <v/>
      </c>
      <c r="AQ42" s="24" t="str">
        <f>IFERROR(IF(AO42="","",ROUND(IF(AP42=0,10,10+SIGN(AP42)*10*(1-((SQRT(5)-1)/2)^MIN(ABS(AP42)/(5*SQRT(AR$1)),3))/(1-((SQRT(5)-1)/2)^3)),2)),"请输入副数")</f>
        <v/>
      </c>
      <c r="AR42" s="25" t="str">
        <f ca="1">IF(AS42="","",IF(选手操作!BT42&lt;&gt;"","/",AV42))</f>
        <v/>
      </c>
      <c r="AS42" s="26" t="str">
        <f ca="1">IF(OR(COUNTA(AA$3:AM$434)=0,选手操作!$K42=""),"",选手操作!$K42)</f>
        <v/>
      </c>
      <c r="AT42" s="22" t="str">
        <f ca="1">IFERROR(IF(AS42="","",RANK(AV42,AV$3:AV$434)+COUNTIF(AV$3:AV42,AV42)-1),"/")</f>
        <v/>
      </c>
      <c r="AU42" s="27" t="str">
        <f ca="1">IF(AS42="","",VLOOKUP(AS42,选手操作!$K:$L,2,0))</f>
        <v/>
      </c>
      <c r="AV42" s="24" t="str">
        <f ca="1">IFERROR(IF(AS42="","",IF(选手操作!AT42&lt;&gt;"",V42+AW42+AX42+选手操作!AS42,VLOOKUP(AU42,AO:AQ,3,0)+V42+AW42+AX42+选手操作!AS42)),IF(COUNTIF(AO:AO,AU42)=0,"查找失败",IF(ISNUMBER(VLOOKUP(AU42,AO:AQ,3,0))=FALSE,"VP错误","未知错误")))</f>
        <v/>
      </c>
      <c r="AW42" s="37"/>
      <c r="AX42" s="37"/>
      <c r="AY42" s="39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23" t="str">
        <f ca="1">IFERROR(IF(BS42="","",RANK(BR42,BR$3:BR$434)+COUNTIF(BR$3:BR42,BR42)-1),"/")</f>
        <v/>
      </c>
      <c r="BO42" s="22" t="str">
        <f t="shared" si="2"/>
        <v/>
      </c>
      <c r="BP42" s="22" t="str">
        <f t="shared" si="3"/>
        <v/>
      </c>
      <c r="BQ42" s="24" t="str">
        <f>IFERROR(IF(BO42="","",ROUND(IF(BP42=0,10,10+SIGN(BP42)*10*(1-((SQRT(5)-1)/2)^MIN(ABS(BP42)/(5*SQRT(BR$1)),3))/(1-((SQRT(5)-1)/2)^3)),2)),"请输入副数")</f>
        <v/>
      </c>
      <c r="BR42" s="25" t="str">
        <f ca="1">IF(BS42="","",IF(选手操作!CT42&lt;&gt;"","/",BV42))</f>
        <v/>
      </c>
      <c r="BS42" s="26" t="str">
        <f ca="1">IF(OR(COUNTA(BA$3:BM$434)=0,选手操作!$K42=""),"",选手操作!$K42)</f>
        <v/>
      </c>
      <c r="BT42" s="22" t="str">
        <f ca="1">IFERROR(IF(BS42="","",RANK(BV42,BV$3:BV$434)+COUNTIF(BV$3:BV42,BV42)-1),"/")</f>
        <v/>
      </c>
      <c r="BU42" s="27" t="str">
        <f ca="1">IF(BS42="","",VLOOKUP(BS42,选手操作!$K:$L,2,0))</f>
        <v/>
      </c>
      <c r="BV42" s="24" t="str">
        <f ca="1">IFERROR(IF(BS42="","",IF(选手操作!BT42&lt;&gt;"",AV42+BW42+BX42+选手操作!BS42,VLOOKUP(BU42,BO:BQ,3,0)+AV42+BW42+BX42+选手操作!BS42)),IF(COUNTIF(BO:BO,BU42)=0,"查找失败",IF(ISNUMBER(VLOOKUP(BU42,BO:BQ,3,0))=FALSE,"VP错误","未知错误")))</f>
        <v/>
      </c>
      <c r="BW42" s="37"/>
      <c r="BX42" s="37"/>
      <c r="BY42" s="39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23" t="str">
        <f ca="1">IFERROR(IF(CS42="","",RANK(CR42,CR$3:CR$434)+COUNTIF(CR$3:CR42,CR42)-1),"/")</f>
        <v/>
      </c>
      <c r="CO42" s="22" t="str">
        <f t="shared" si="4"/>
        <v/>
      </c>
      <c r="CP42" s="22" t="str">
        <f t="shared" si="5"/>
        <v/>
      </c>
      <c r="CQ42" s="24" t="str">
        <f>IFERROR(IF(CO42="","",ROUND(IF(CP42=0,10,10+SIGN(CP42)*10*(1-((SQRT(5)-1)/2)^MIN(ABS(CP42)/(5*SQRT(CR$1)),3))/(1-((SQRT(5)-1)/2)^3)),2)),"请输入副数")</f>
        <v/>
      </c>
      <c r="CR42" s="25" t="str">
        <f ca="1">IF(CS42="","",IF(选手操作!DT42&lt;&gt;"","/",CV42))</f>
        <v/>
      </c>
      <c r="CS42" s="26" t="str">
        <f ca="1">IF(OR(COUNTA(CA$3:CM$434)=0,选手操作!$K42=""),"",选手操作!$K42)</f>
        <v/>
      </c>
      <c r="CT42" s="22" t="str">
        <f ca="1">IFERROR(IF(CS42="","",RANK(CV42,CV$3:CV$434)+COUNTIF(CV$3:CV42,CV42)-1),"/")</f>
        <v/>
      </c>
      <c r="CU42" s="27" t="str">
        <f ca="1">IF(CS42="","",VLOOKUP(CS42,选手操作!$K:$L,2,0))</f>
        <v/>
      </c>
      <c r="CV42" s="24" t="str">
        <f ca="1">IFERROR(IF(CS42="","",IF(选手操作!CT42&lt;&gt;"",BV42+CW42+CX42+选手操作!CS42,VLOOKUP(CU42,CO:CQ,3,0)+BV42+CW42+CX42+选手操作!CS42)),IF(COUNTIF(CO:CO,CU42)=0,"查找失败",IF(ISNUMBER(VLOOKUP(CU42,CO:CQ,3,0))=FALSE,"VP错误","未知错误")))</f>
        <v/>
      </c>
      <c r="CW42" s="37"/>
      <c r="CX42" s="37"/>
      <c r="CY42" s="39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23" t="str">
        <f ca="1">IFERROR(IF(DS42="","",RANK(DR42,DR$3:DR$434)+COUNTIF(DR$3:DR42,DR42)-1),"/")</f>
        <v/>
      </c>
      <c r="DO42" s="22" t="str">
        <f t="shared" si="6"/>
        <v/>
      </c>
      <c r="DP42" s="22" t="str">
        <f t="shared" si="7"/>
        <v/>
      </c>
      <c r="DQ42" s="24" t="str">
        <f>IFERROR(IF(DO42="","",ROUND(IF(DP42=0,10,10+SIGN(DP42)*10*(1-((SQRT(5)-1)/2)^MIN(ABS(DP42)/(5*SQRT(DR$1)),3))/(1-((SQRT(5)-1)/2)^3)),2)),"请输入副数")</f>
        <v/>
      </c>
      <c r="DR42" s="25" t="str">
        <f ca="1">IF(DS42="","",IF(选手操作!ET42&lt;&gt;"","/",DV42))</f>
        <v/>
      </c>
      <c r="DS42" s="26" t="str">
        <f ca="1">IF(OR(COUNTA(DA$3:DM$434)=0,选手操作!$K42=""),"",选手操作!$K42)</f>
        <v/>
      </c>
      <c r="DT42" s="22" t="str">
        <f ca="1">IFERROR(IF(DS42="","",RANK(DV42,DV$3:DV$434)+COUNTIF(DV$3:DV42,DV42)-1),"/")</f>
        <v/>
      </c>
      <c r="DU42" s="27" t="str">
        <f ca="1">IF(DS42="","",VLOOKUP(DS42,选手操作!$K:$L,2,0))</f>
        <v/>
      </c>
      <c r="DV42" s="24" t="str">
        <f ca="1">IFERROR(IF(DS42="","",IF(选手操作!DT42&lt;&gt;"",CV42+DW42+DX42+选手操作!DS42,VLOOKUP(DU42,DO:DQ,3,0)+CV42+DW42+DX42+选手操作!DS42)),IF(COUNTIF(DO:DO,DU42)=0,"查找失败",IF(ISNUMBER(VLOOKUP(DU42,DO:DQ,3,0))=FALSE,"VP错误","未知错误")))</f>
        <v/>
      </c>
      <c r="DW42" s="37"/>
      <c r="DX42" s="37"/>
      <c r="DY42" s="39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23" t="str">
        <f ca="1">IFERROR(IF(ES42="","",RANK(ER42,ER$3:ER$434)+COUNTIF(ER$3:ER42,ER42)-1),"/")</f>
        <v/>
      </c>
      <c r="EO42" s="22" t="str">
        <f t="shared" si="8"/>
        <v/>
      </c>
      <c r="EP42" s="22" t="str">
        <f t="shared" si="9"/>
        <v/>
      </c>
      <c r="EQ42" s="24" t="str">
        <f>IFERROR(IF(EO42="","",ROUND(IF(EP42=0,10,10+SIGN(EP42)*10*(1-((SQRT(5)-1)/2)^MIN(ABS(EP42)/(5*SQRT(ER$1)),3))/(1-((SQRT(5)-1)/2)^3)),2)),"请输入副数")</f>
        <v/>
      </c>
      <c r="ER42" s="25" t="str">
        <f ca="1">IF(ES42="","",IF(选手操作!FT42&lt;&gt;"","/",EV42))</f>
        <v/>
      </c>
      <c r="ES42" s="26" t="str">
        <f ca="1">IF(OR(COUNTA(EA$3:EM$434)=0,选手操作!$K42=""),"",选手操作!$K42)</f>
        <v/>
      </c>
      <c r="ET42" s="22" t="str">
        <f ca="1">IFERROR(IF(ES42="","",RANK(EV42,EV$3:EV$434)+COUNTIF(EV$3:EV42,EV42)-1),"/")</f>
        <v/>
      </c>
      <c r="EU42" s="27" t="str">
        <f ca="1">IF(ES42="","",VLOOKUP(ES42,选手操作!$K:$L,2,0))</f>
        <v/>
      </c>
      <c r="EV42" s="24" t="str">
        <f ca="1">IFERROR(IF(ES42="","",IF(选手操作!ET42&lt;&gt;"",DV42+EW42+EX42+选手操作!ES42,VLOOKUP(EU42,EO:EQ,3,0)+DV42+EW42+EX42+选手操作!ES42)),IF(COUNTIF(EO:EO,EU42)=0,"查找失败",IF(ISNUMBER(VLOOKUP(EU42,EO:EQ,3,0))=FALSE,"VP错误","未知错误")))</f>
        <v/>
      </c>
      <c r="EW42" s="37"/>
      <c r="EX42" s="37"/>
      <c r="EY42" s="39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23" t="str">
        <f ca="1">IFERROR(IF(FS42="","",RANK(FR42,FR$3:FR$434)+COUNTIF(FR$3:FR42,FR42)-1),"/")</f>
        <v/>
      </c>
      <c r="FO42" s="22" t="str">
        <f t="shared" si="10"/>
        <v/>
      </c>
      <c r="FP42" s="22" t="str">
        <f t="shared" si="11"/>
        <v/>
      </c>
      <c r="FQ42" s="24" t="str">
        <f>IFERROR(IF(FO42="","",ROUND(IF(FP42=0,10,10+SIGN(FP42)*10*(1-((SQRT(5)-1)/2)^MIN(ABS(FP42)/(5*SQRT(FR$1)),3))/(1-((SQRT(5)-1)/2)^3)),2)),"请输入副数")</f>
        <v/>
      </c>
      <c r="FR42" s="25" t="str">
        <f ca="1">IF(FS42="","",IF(选手操作!GT42&lt;&gt;"","/",FV42))</f>
        <v/>
      </c>
      <c r="FS42" s="26" t="str">
        <f ca="1">IF(OR(COUNTA(FA$3:FM$434)=0,选手操作!$K42=""),"",选手操作!$K42)</f>
        <v/>
      </c>
      <c r="FT42" s="22" t="str">
        <f ca="1">IFERROR(IF(FS42="","",RANK(FV42,FV$3:FV$434)+COUNTIF(FV$3:FV42,FV42)-1),"/")</f>
        <v/>
      </c>
      <c r="FU42" s="27" t="str">
        <f ca="1">IF(FS42="","",VLOOKUP(FS42,选手操作!$K:$L,2,0))</f>
        <v/>
      </c>
      <c r="FV42" s="24" t="str">
        <f ca="1">IFERROR(IF(FS42="","",IF(选手操作!FT42&lt;&gt;"",EV42+FW42+FX42+选手操作!FS42,VLOOKUP(FU42,FO:FQ,3,0)+EV42+FW42+FX42+选手操作!FS42)),IF(COUNTIF(FO:FO,FU42)=0,"查找失败",IF(ISNUMBER(VLOOKUP(FU42,FO:FQ,3,0))=FALSE,"VP错误","未知错误")))</f>
        <v/>
      </c>
      <c r="FW42" s="37"/>
      <c r="FX42" s="37"/>
      <c r="FY42" s="39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23" t="str">
        <f ca="1">IFERROR(IF(GS42="","",RANK(GR42,GR$3:GR$434)+COUNTIF(GR$3:GR42,GR42)-1),"/")</f>
        <v/>
      </c>
      <c r="GO42" s="22" t="str">
        <f t="shared" si="12"/>
        <v/>
      </c>
      <c r="GP42" s="22" t="str">
        <f t="shared" si="13"/>
        <v/>
      </c>
      <c r="GQ42" s="24" t="str">
        <f>IFERROR(IF(GO42="","",ROUND(IF(GP42=0,10,10+SIGN(GP42)*10*(1-((SQRT(5)-1)/2)^MIN(ABS(GP42)/(5*SQRT(GR$1)),3))/(1-((SQRT(5)-1)/2)^3)),2)),"请输入副数")</f>
        <v/>
      </c>
      <c r="GR42" s="25" t="str">
        <f ca="1">IF(GS42="","",IF(选手操作!HT42&lt;&gt;"","/",GV42))</f>
        <v/>
      </c>
      <c r="GS42" s="26" t="str">
        <f ca="1">IF(OR(COUNTA(GA$3:GM$434)=0,选手操作!$K42=""),"",选手操作!$K42)</f>
        <v/>
      </c>
      <c r="GT42" s="22" t="str">
        <f ca="1">IFERROR(IF(GS42="","",RANK(GV42,GV$3:GV$434)+COUNTIF(GV$3:GV42,GV42)-1),"/")</f>
        <v/>
      </c>
      <c r="GU42" s="27" t="str">
        <f ca="1">IF(GS42="","",VLOOKUP(GS42,选手操作!$K:$L,2,0))</f>
        <v/>
      </c>
      <c r="GV42" s="24" t="str">
        <f ca="1">IFERROR(IF(GS42="","",IF(选手操作!GT42&lt;&gt;"",FV42+GW42+GX42+选手操作!GS42,VLOOKUP(GU42,GO:GQ,3,0)+FV42+GW42+GX42+选手操作!GS42)),IF(COUNTIF(GO:GO,GU42)=0,"查找失败",IF(ISNUMBER(VLOOKUP(GU42,GO:GQ,3,0))=FALSE,"VP错误","未知错误")))</f>
        <v/>
      </c>
      <c r="GW42" s="37"/>
      <c r="GX42" s="37"/>
      <c r="GY42" s="39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23" t="str">
        <f ca="1">IFERROR(IF(HS42="","",RANK(HR42,HR$3:HR$434)+COUNTIF(HR$3:HR42,HR42)-1),"/")</f>
        <v/>
      </c>
      <c r="HO42" s="22" t="str">
        <f t="shared" si="14"/>
        <v/>
      </c>
      <c r="HP42" s="22" t="str">
        <f t="shared" si="15"/>
        <v/>
      </c>
      <c r="HQ42" s="24" t="str">
        <f>IFERROR(IF(HO42="","",ROUND(IF(HP42=0,10,10+SIGN(HP42)*10*(1-((SQRT(5)-1)/2)^MIN(ABS(HP42)/(5*SQRT(HR$1)),3))/(1-((SQRT(5)-1)/2)^3)),2)),"请输入副数")</f>
        <v/>
      </c>
      <c r="HR42" s="25" t="str">
        <f ca="1">IF(HS42="","",IF(选手操作!IT42&lt;&gt;"","/",HV42))</f>
        <v/>
      </c>
      <c r="HS42" s="26" t="str">
        <f ca="1">IF(OR(COUNTA(HA$3:HM$434)=0,选手操作!$K42=""),"",选手操作!$K42)</f>
        <v/>
      </c>
      <c r="HT42" s="22" t="str">
        <f ca="1">IFERROR(IF(HS42="","",RANK(HV42,HV$3:HV$434)+COUNTIF(HV$3:HV42,HV42)-1),"/")</f>
        <v/>
      </c>
      <c r="HU42" s="27" t="str">
        <f ca="1">IF(HS42="","",VLOOKUP(HS42,选手操作!$K:$L,2,0))</f>
        <v/>
      </c>
      <c r="HV42" s="24" t="str">
        <f ca="1">IFERROR(IF(HS42="","",IF(选手操作!HT42&lt;&gt;"",GV42+HW42+HX42+选手操作!HS42,VLOOKUP(HU42,HO:HQ,3,0)+GV42+HW42+HX42+选手操作!HS42)),IF(COUNTIF(HO:HO,HU42)=0,"查找失败",IF(ISNUMBER(VLOOKUP(HU42,HO:HQ,3,0))=FALSE,"VP错误","未知错误")))</f>
        <v/>
      </c>
      <c r="HW42" s="37"/>
      <c r="HX42" s="37"/>
      <c r="HY42" s="39"/>
    </row>
    <row r="43" spans="1:23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23" t="str">
        <f ca="1">IFERROR(IF(S43="","",RANK(R43,R$3:R$434)+COUNTIF(R$3:R43,R43)-1),"/")</f>
        <v/>
      </c>
      <c r="O43" s="22" t="str">
        <f t="shared" si="16"/>
        <v/>
      </c>
      <c r="P43" s="22" t="str">
        <f t="shared" si="17"/>
        <v/>
      </c>
      <c r="Q43" s="24" t="str">
        <f t="shared" si="18"/>
        <v/>
      </c>
      <c r="R43" s="25" t="str">
        <f ca="1">IF(S43="","",IF(选手操作!AT43&lt;&gt;"","/",V43))</f>
        <v/>
      </c>
      <c r="S43" s="26" t="str">
        <f ca="1">IF(OR(COUNTA(A$3:M$434)=0,选手操作!$K43=""),"",选手操作!$K43)</f>
        <v/>
      </c>
      <c r="T43" s="22" t="str">
        <f ca="1">IFERROR(IF(S43="","",RANK(V43,V$3:V$434)+COUNTIF(V$3:V43,V43)-1),"/")</f>
        <v/>
      </c>
      <c r="U43" s="27" t="str">
        <f ca="1">IF(S43="","",VLOOKUP(S43,选手操作!$K:$L,2,0))</f>
        <v/>
      </c>
      <c r="V43" s="24" t="str">
        <f ca="1">IFERROR(IF(S43="","",IF(选手操作!T43&lt;&gt;"",选手操作!M43+选手操作!N43+W43+X43+选手操作!S43,VLOOKUP(U43,O:Q,3,0)+选手操作!M43+选手操作!N43+W43+X43+选手操作!S43)),IF(COUNTIF(O:O,U43)=0,"查找失败",IF(ISNUMBER(VLOOKUP(U43,O:Q,3,0))=FALSE,"VP错误","未知错误")))</f>
        <v/>
      </c>
      <c r="W43" s="37"/>
      <c r="X43" s="37"/>
      <c r="Y43" s="39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23" t="str">
        <f ca="1">IFERROR(IF(AS43="","",RANK(AR43,AR$3:AR$434)+COUNTIF(AR$3:AR43,AR43)-1),"/")</f>
        <v/>
      </c>
      <c r="AO43" s="22" t="str">
        <f t="shared" si="0"/>
        <v/>
      </c>
      <c r="AP43" s="22" t="str">
        <f t="shared" si="1"/>
        <v/>
      </c>
      <c r="AQ43" s="24" t="str">
        <f>IFERROR(IF(AO43="","",ROUND(IF(AP43=0,10,10+SIGN(AP43)*10*(1-((SQRT(5)-1)/2)^MIN(ABS(AP43)/(5*SQRT(AR$1)),3))/(1-((SQRT(5)-1)/2)^3)),2)),"请输入副数")</f>
        <v/>
      </c>
      <c r="AR43" s="25" t="str">
        <f ca="1">IF(AS43="","",IF(选手操作!BT43&lt;&gt;"","/",AV43))</f>
        <v/>
      </c>
      <c r="AS43" s="26" t="str">
        <f ca="1">IF(OR(COUNTA(AA$3:AM$434)=0,选手操作!$K43=""),"",选手操作!$K43)</f>
        <v/>
      </c>
      <c r="AT43" s="22" t="str">
        <f ca="1">IFERROR(IF(AS43="","",RANK(AV43,AV$3:AV$434)+COUNTIF(AV$3:AV43,AV43)-1),"/")</f>
        <v/>
      </c>
      <c r="AU43" s="27" t="str">
        <f ca="1">IF(AS43="","",VLOOKUP(AS43,选手操作!$K:$L,2,0))</f>
        <v/>
      </c>
      <c r="AV43" s="24" t="str">
        <f ca="1">IFERROR(IF(AS43="","",IF(选手操作!AT43&lt;&gt;"",V43+AW43+AX43+选手操作!AS43,VLOOKUP(AU43,AO:AQ,3,0)+V43+AW43+AX43+选手操作!AS43)),IF(COUNTIF(AO:AO,AU43)=0,"查找失败",IF(ISNUMBER(VLOOKUP(AU43,AO:AQ,3,0))=FALSE,"VP错误","未知错误")))</f>
        <v/>
      </c>
      <c r="AW43" s="37"/>
      <c r="AX43" s="37"/>
      <c r="AY43" s="39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23" t="str">
        <f ca="1">IFERROR(IF(BS43="","",RANK(BR43,BR$3:BR$434)+COUNTIF(BR$3:BR43,BR43)-1),"/")</f>
        <v/>
      </c>
      <c r="BO43" s="22" t="str">
        <f t="shared" si="2"/>
        <v/>
      </c>
      <c r="BP43" s="22" t="str">
        <f t="shared" si="3"/>
        <v/>
      </c>
      <c r="BQ43" s="24" t="str">
        <f>IFERROR(IF(BO43="","",ROUND(IF(BP43=0,10,10+SIGN(BP43)*10*(1-((SQRT(5)-1)/2)^MIN(ABS(BP43)/(5*SQRT(BR$1)),3))/(1-((SQRT(5)-1)/2)^3)),2)),"请输入副数")</f>
        <v/>
      </c>
      <c r="BR43" s="25" t="str">
        <f ca="1">IF(BS43="","",IF(选手操作!CT43&lt;&gt;"","/",BV43))</f>
        <v/>
      </c>
      <c r="BS43" s="26" t="str">
        <f ca="1">IF(OR(COUNTA(BA$3:BM$434)=0,选手操作!$K43=""),"",选手操作!$K43)</f>
        <v/>
      </c>
      <c r="BT43" s="22" t="str">
        <f ca="1">IFERROR(IF(BS43="","",RANK(BV43,BV$3:BV$434)+COUNTIF(BV$3:BV43,BV43)-1),"/")</f>
        <v/>
      </c>
      <c r="BU43" s="27" t="str">
        <f ca="1">IF(BS43="","",VLOOKUP(BS43,选手操作!$K:$L,2,0))</f>
        <v/>
      </c>
      <c r="BV43" s="24" t="str">
        <f ca="1">IFERROR(IF(BS43="","",IF(选手操作!BT43&lt;&gt;"",AV43+BW43+BX43+选手操作!BS43,VLOOKUP(BU43,BO:BQ,3,0)+AV43+BW43+BX43+选手操作!BS43)),IF(COUNTIF(BO:BO,BU43)=0,"查找失败",IF(ISNUMBER(VLOOKUP(BU43,BO:BQ,3,0))=FALSE,"VP错误","未知错误")))</f>
        <v/>
      </c>
      <c r="BW43" s="37"/>
      <c r="BX43" s="37"/>
      <c r="BY43" s="39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23" t="str">
        <f ca="1">IFERROR(IF(CS43="","",RANK(CR43,CR$3:CR$434)+COUNTIF(CR$3:CR43,CR43)-1),"/")</f>
        <v/>
      </c>
      <c r="CO43" s="22" t="str">
        <f t="shared" si="4"/>
        <v/>
      </c>
      <c r="CP43" s="22" t="str">
        <f t="shared" si="5"/>
        <v/>
      </c>
      <c r="CQ43" s="24" t="str">
        <f>IFERROR(IF(CO43="","",ROUND(IF(CP43=0,10,10+SIGN(CP43)*10*(1-((SQRT(5)-1)/2)^MIN(ABS(CP43)/(5*SQRT(CR$1)),3))/(1-((SQRT(5)-1)/2)^3)),2)),"请输入副数")</f>
        <v/>
      </c>
      <c r="CR43" s="25" t="str">
        <f ca="1">IF(CS43="","",IF(选手操作!DT43&lt;&gt;"","/",CV43))</f>
        <v/>
      </c>
      <c r="CS43" s="26" t="str">
        <f ca="1">IF(OR(COUNTA(CA$3:CM$434)=0,选手操作!$K43=""),"",选手操作!$K43)</f>
        <v/>
      </c>
      <c r="CT43" s="22" t="str">
        <f ca="1">IFERROR(IF(CS43="","",RANK(CV43,CV$3:CV$434)+COUNTIF(CV$3:CV43,CV43)-1),"/")</f>
        <v/>
      </c>
      <c r="CU43" s="27" t="str">
        <f ca="1">IF(CS43="","",VLOOKUP(CS43,选手操作!$K:$L,2,0))</f>
        <v/>
      </c>
      <c r="CV43" s="24" t="str">
        <f ca="1">IFERROR(IF(CS43="","",IF(选手操作!CT43&lt;&gt;"",BV43+CW43+CX43+选手操作!CS43,VLOOKUP(CU43,CO:CQ,3,0)+BV43+CW43+CX43+选手操作!CS43)),IF(COUNTIF(CO:CO,CU43)=0,"查找失败",IF(ISNUMBER(VLOOKUP(CU43,CO:CQ,3,0))=FALSE,"VP错误","未知错误")))</f>
        <v/>
      </c>
      <c r="CW43" s="37"/>
      <c r="CX43" s="37"/>
      <c r="CY43" s="39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23" t="str">
        <f ca="1">IFERROR(IF(DS43="","",RANK(DR43,DR$3:DR$434)+COUNTIF(DR$3:DR43,DR43)-1),"/")</f>
        <v/>
      </c>
      <c r="DO43" s="22" t="str">
        <f t="shared" si="6"/>
        <v/>
      </c>
      <c r="DP43" s="22" t="str">
        <f t="shared" si="7"/>
        <v/>
      </c>
      <c r="DQ43" s="24" t="str">
        <f>IFERROR(IF(DO43="","",ROUND(IF(DP43=0,10,10+SIGN(DP43)*10*(1-((SQRT(5)-1)/2)^MIN(ABS(DP43)/(5*SQRT(DR$1)),3))/(1-((SQRT(5)-1)/2)^3)),2)),"请输入副数")</f>
        <v/>
      </c>
      <c r="DR43" s="25" t="str">
        <f ca="1">IF(DS43="","",IF(选手操作!ET43&lt;&gt;"","/",DV43))</f>
        <v/>
      </c>
      <c r="DS43" s="26" t="str">
        <f ca="1">IF(OR(COUNTA(DA$3:DM$434)=0,选手操作!$K43=""),"",选手操作!$K43)</f>
        <v/>
      </c>
      <c r="DT43" s="22" t="str">
        <f ca="1">IFERROR(IF(DS43="","",RANK(DV43,DV$3:DV$434)+COUNTIF(DV$3:DV43,DV43)-1),"/")</f>
        <v/>
      </c>
      <c r="DU43" s="27" t="str">
        <f ca="1">IF(DS43="","",VLOOKUP(DS43,选手操作!$K:$L,2,0))</f>
        <v/>
      </c>
      <c r="DV43" s="24" t="str">
        <f ca="1">IFERROR(IF(DS43="","",IF(选手操作!DT43&lt;&gt;"",CV43+DW43+DX43+选手操作!DS43,VLOOKUP(DU43,DO:DQ,3,0)+CV43+DW43+DX43+选手操作!DS43)),IF(COUNTIF(DO:DO,DU43)=0,"查找失败",IF(ISNUMBER(VLOOKUP(DU43,DO:DQ,3,0))=FALSE,"VP错误","未知错误")))</f>
        <v/>
      </c>
      <c r="DW43" s="37"/>
      <c r="DX43" s="37"/>
      <c r="DY43" s="39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23" t="str">
        <f ca="1">IFERROR(IF(ES43="","",RANK(ER43,ER$3:ER$434)+COUNTIF(ER$3:ER43,ER43)-1),"/")</f>
        <v/>
      </c>
      <c r="EO43" s="22" t="str">
        <f t="shared" si="8"/>
        <v/>
      </c>
      <c r="EP43" s="22" t="str">
        <f t="shared" si="9"/>
        <v/>
      </c>
      <c r="EQ43" s="24" t="str">
        <f>IFERROR(IF(EO43="","",ROUND(IF(EP43=0,10,10+SIGN(EP43)*10*(1-((SQRT(5)-1)/2)^MIN(ABS(EP43)/(5*SQRT(ER$1)),3))/(1-((SQRT(5)-1)/2)^3)),2)),"请输入副数")</f>
        <v/>
      </c>
      <c r="ER43" s="25" t="str">
        <f ca="1">IF(ES43="","",IF(选手操作!FT43&lt;&gt;"","/",EV43))</f>
        <v/>
      </c>
      <c r="ES43" s="26" t="str">
        <f ca="1">IF(OR(COUNTA(EA$3:EM$434)=0,选手操作!$K43=""),"",选手操作!$K43)</f>
        <v/>
      </c>
      <c r="ET43" s="22" t="str">
        <f ca="1">IFERROR(IF(ES43="","",RANK(EV43,EV$3:EV$434)+COUNTIF(EV$3:EV43,EV43)-1),"/")</f>
        <v/>
      </c>
      <c r="EU43" s="27" t="str">
        <f ca="1">IF(ES43="","",VLOOKUP(ES43,选手操作!$K:$L,2,0))</f>
        <v/>
      </c>
      <c r="EV43" s="24" t="str">
        <f ca="1">IFERROR(IF(ES43="","",IF(选手操作!ET43&lt;&gt;"",DV43+EW43+EX43+选手操作!ES43,VLOOKUP(EU43,EO:EQ,3,0)+DV43+EW43+EX43+选手操作!ES43)),IF(COUNTIF(EO:EO,EU43)=0,"查找失败",IF(ISNUMBER(VLOOKUP(EU43,EO:EQ,3,0))=FALSE,"VP错误","未知错误")))</f>
        <v/>
      </c>
      <c r="EW43" s="37"/>
      <c r="EX43" s="37"/>
      <c r="EY43" s="39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23" t="str">
        <f ca="1">IFERROR(IF(FS43="","",RANK(FR43,FR$3:FR$434)+COUNTIF(FR$3:FR43,FR43)-1),"/")</f>
        <v/>
      </c>
      <c r="FO43" s="22" t="str">
        <f t="shared" si="10"/>
        <v/>
      </c>
      <c r="FP43" s="22" t="str">
        <f t="shared" si="11"/>
        <v/>
      </c>
      <c r="FQ43" s="24" t="str">
        <f>IFERROR(IF(FO43="","",ROUND(IF(FP43=0,10,10+SIGN(FP43)*10*(1-((SQRT(5)-1)/2)^MIN(ABS(FP43)/(5*SQRT(FR$1)),3))/(1-((SQRT(5)-1)/2)^3)),2)),"请输入副数")</f>
        <v/>
      </c>
      <c r="FR43" s="25" t="str">
        <f ca="1">IF(FS43="","",IF(选手操作!GT43&lt;&gt;"","/",FV43))</f>
        <v/>
      </c>
      <c r="FS43" s="26" t="str">
        <f ca="1">IF(OR(COUNTA(FA$3:FM$434)=0,选手操作!$K43=""),"",选手操作!$K43)</f>
        <v/>
      </c>
      <c r="FT43" s="22" t="str">
        <f ca="1">IFERROR(IF(FS43="","",RANK(FV43,FV$3:FV$434)+COUNTIF(FV$3:FV43,FV43)-1),"/")</f>
        <v/>
      </c>
      <c r="FU43" s="27" t="str">
        <f ca="1">IF(FS43="","",VLOOKUP(FS43,选手操作!$K:$L,2,0))</f>
        <v/>
      </c>
      <c r="FV43" s="24" t="str">
        <f ca="1">IFERROR(IF(FS43="","",IF(选手操作!FT43&lt;&gt;"",EV43+FW43+FX43+选手操作!FS43,VLOOKUP(FU43,FO:FQ,3,0)+EV43+FW43+FX43+选手操作!FS43)),IF(COUNTIF(FO:FO,FU43)=0,"查找失败",IF(ISNUMBER(VLOOKUP(FU43,FO:FQ,3,0))=FALSE,"VP错误","未知错误")))</f>
        <v/>
      </c>
      <c r="FW43" s="37"/>
      <c r="FX43" s="37"/>
      <c r="FY43" s="39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23" t="str">
        <f ca="1">IFERROR(IF(GS43="","",RANK(GR43,GR$3:GR$434)+COUNTIF(GR$3:GR43,GR43)-1),"/")</f>
        <v/>
      </c>
      <c r="GO43" s="22" t="str">
        <f t="shared" si="12"/>
        <v/>
      </c>
      <c r="GP43" s="22" t="str">
        <f t="shared" si="13"/>
        <v/>
      </c>
      <c r="GQ43" s="24" t="str">
        <f>IFERROR(IF(GO43="","",ROUND(IF(GP43=0,10,10+SIGN(GP43)*10*(1-((SQRT(5)-1)/2)^MIN(ABS(GP43)/(5*SQRT(GR$1)),3))/(1-((SQRT(5)-1)/2)^3)),2)),"请输入副数")</f>
        <v/>
      </c>
      <c r="GR43" s="25" t="str">
        <f ca="1">IF(GS43="","",IF(选手操作!HT43&lt;&gt;"","/",GV43))</f>
        <v/>
      </c>
      <c r="GS43" s="26" t="str">
        <f ca="1">IF(OR(COUNTA(GA$3:GM$434)=0,选手操作!$K43=""),"",选手操作!$K43)</f>
        <v/>
      </c>
      <c r="GT43" s="22" t="str">
        <f ca="1">IFERROR(IF(GS43="","",RANK(GV43,GV$3:GV$434)+COUNTIF(GV$3:GV43,GV43)-1),"/")</f>
        <v/>
      </c>
      <c r="GU43" s="27" t="str">
        <f ca="1">IF(GS43="","",VLOOKUP(GS43,选手操作!$K:$L,2,0))</f>
        <v/>
      </c>
      <c r="GV43" s="24" t="str">
        <f ca="1">IFERROR(IF(GS43="","",IF(选手操作!GT43&lt;&gt;"",FV43+GW43+GX43+选手操作!GS43,VLOOKUP(GU43,GO:GQ,3,0)+FV43+GW43+GX43+选手操作!GS43)),IF(COUNTIF(GO:GO,GU43)=0,"查找失败",IF(ISNUMBER(VLOOKUP(GU43,GO:GQ,3,0))=FALSE,"VP错误","未知错误")))</f>
        <v/>
      </c>
      <c r="GW43" s="37"/>
      <c r="GX43" s="37"/>
      <c r="GY43" s="39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23" t="str">
        <f ca="1">IFERROR(IF(HS43="","",RANK(HR43,HR$3:HR$434)+COUNTIF(HR$3:HR43,HR43)-1),"/")</f>
        <v/>
      </c>
      <c r="HO43" s="22" t="str">
        <f t="shared" si="14"/>
        <v/>
      </c>
      <c r="HP43" s="22" t="str">
        <f t="shared" si="15"/>
        <v/>
      </c>
      <c r="HQ43" s="24" t="str">
        <f>IFERROR(IF(HO43="","",ROUND(IF(HP43=0,10,10+SIGN(HP43)*10*(1-((SQRT(5)-1)/2)^MIN(ABS(HP43)/(5*SQRT(HR$1)),3))/(1-((SQRT(5)-1)/2)^3)),2)),"请输入副数")</f>
        <v/>
      </c>
      <c r="HR43" s="25" t="str">
        <f ca="1">IF(HS43="","",IF(选手操作!IT43&lt;&gt;"","/",HV43))</f>
        <v/>
      </c>
      <c r="HS43" s="26" t="str">
        <f ca="1">IF(OR(COUNTA(HA$3:HM$434)=0,选手操作!$K43=""),"",选手操作!$K43)</f>
        <v/>
      </c>
      <c r="HT43" s="22" t="str">
        <f ca="1">IFERROR(IF(HS43="","",RANK(HV43,HV$3:HV$434)+COUNTIF(HV$3:HV43,HV43)-1),"/")</f>
        <v/>
      </c>
      <c r="HU43" s="27" t="str">
        <f ca="1">IF(HS43="","",VLOOKUP(HS43,选手操作!$K:$L,2,0))</f>
        <v/>
      </c>
      <c r="HV43" s="24" t="str">
        <f ca="1">IFERROR(IF(HS43="","",IF(选手操作!HT43&lt;&gt;"",GV43+HW43+HX43+选手操作!HS43,VLOOKUP(HU43,HO:HQ,3,0)+GV43+HW43+HX43+选手操作!HS43)),IF(COUNTIF(HO:HO,HU43)=0,"查找失败",IF(ISNUMBER(VLOOKUP(HU43,HO:HQ,3,0))=FALSE,"VP错误","未知错误")))</f>
        <v/>
      </c>
      <c r="HW43" s="37"/>
      <c r="HX43" s="37"/>
      <c r="HY43" s="39"/>
    </row>
    <row r="44" spans="1:23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23" t="str">
        <f ca="1">IFERROR(IF(S44="","",RANK(R44,R$3:R$434)+COUNTIF(R$3:R44,R44)-1),"/")</f>
        <v/>
      </c>
      <c r="O44" s="22" t="str">
        <f t="shared" si="16"/>
        <v/>
      </c>
      <c r="P44" s="22" t="str">
        <f t="shared" si="17"/>
        <v/>
      </c>
      <c r="Q44" s="24" t="str">
        <f t="shared" si="18"/>
        <v/>
      </c>
      <c r="R44" s="25" t="str">
        <f ca="1">IF(S44="","",IF(选手操作!AT44&lt;&gt;"","/",V44))</f>
        <v/>
      </c>
      <c r="S44" s="26" t="str">
        <f ca="1">IF(OR(COUNTA(A$3:M$434)=0,选手操作!$K44=""),"",选手操作!$K44)</f>
        <v/>
      </c>
      <c r="T44" s="22" t="str">
        <f ca="1">IFERROR(IF(S44="","",RANK(V44,V$3:V$434)+COUNTIF(V$3:V44,V44)-1),"/")</f>
        <v/>
      </c>
      <c r="U44" s="27" t="str">
        <f ca="1">IF(S44="","",VLOOKUP(S44,选手操作!$K:$L,2,0))</f>
        <v/>
      </c>
      <c r="V44" s="24" t="str">
        <f ca="1">IFERROR(IF(S44="","",IF(选手操作!T44&lt;&gt;"",选手操作!M44+选手操作!N44+W44+X44+选手操作!S44,VLOOKUP(U44,O:Q,3,0)+选手操作!M44+选手操作!N44+W44+X44+选手操作!S44)),IF(COUNTIF(O:O,U44)=0,"查找失败",IF(ISNUMBER(VLOOKUP(U44,O:Q,3,0))=FALSE,"VP错误","未知错误")))</f>
        <v/>
      </c>
      <c r="W44" s="37"/>
      <c r="X44" s="37"/>
      <c r="Y44" s="39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23" t="str">
        <f ca="1">IFERROR(IF(AS44="","",RANK(AR44,AR$3:AR$434)+COUNTIF(AR$3:AR44,AR44)-1),"/")</f>
        <v/>
      </c>
      <c r="AO44" s="22" t="str">
        <f t="shared" si="0"/>
        <v/>
      </c>
      <c r="AP44" s="22" t="str">
        <f t="shared" si="1"/>
        <v/>
      </c>
      <c r="AQ44" s="24" t="str">
        <f>IFERROR(IF(AO44="","",ROUND(IF(AP44=0,10,10+SIGN(AP44)*10*(1-((SQRT(5)-1)/2)^MIN(ABS(AP44)/(5*SQRT(AR$1)),3))/(1-((SQRT(5)-1)/2)^3)),2)),"请输入副数")</f>
        <v/>
      </c>
      <c r="AR44" s="25" t="str">
        <f ca="1">IF(AS44="","",IF(选手操作!BT44&lt;&gt;"","/",AV44))</f>
        <v/>
      </c>
      <c r="AS44" s="26" t="str">
        <f ca="1">IF(OR(COUNTA(AA$3:AM$434)=0,选手操作!$K44=""),"",选手操作!$K44)</f>
        <v/>
      </c>
      <c r="AT44" s="22" t="str">
        <f ca="1">IFERROR(IF(AS44="","",RANK(AV44,AV$3:AV$434)+COUNTIF(AV$3:AV44,AV44)-1),"/")</f>
        <v/>
      </c>
      <c r="AU44" s="27" t="str">
        <f ca="1">IF(AS44="","",VLOOKUP(AS44,选手操作!$K:$L,2,0))</f>
        <v/>
      </c>
      <c r="AV44" s="24" t="str">
        <f ca="1">IFERROR(IF(AS44="","",IF(选手操作!AT44&lt;&gt;"",V44+AW44+AX44+选手操作!AS44,VLOOKUP(AU44,AO:AQ,3,0)+V44+AW44+AX44+选手操作!AS44)),IF(COUNTIF(AO:AO,AU44)=0,"查找失败",IF(ISNUMBER(VLOOKUP(AU44,AO:AQ,3,0))=FALSE,"VP错误","未知错误")))</f>
        <v/>
      </c>
      <c r="AW44" s="37"/>
      <c r="AX44" s="37"/>
      <c r="AY44" s="39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23" t="str">
        <f ca="1">IFERROR(IF(BS44="","",RANK(BR44,BR$3:BR$434)+COUNTIF(BR$3:BR44,BR44)-1),"/")</f>
        <v/>
      </c>
      <c r="BO44" s="22" t="str">
        <f t="shared" si="2"/>
        <v/>
      </c>
      <c r="BP44" s="22" t="str">
        <f t="shared" si="3"/>
        <v/>
      </c>
      <c r="BQ44" s="24" t="str">
        <f>IFERROR(IF(BO44="","",ROUND(IF(BP44=0,10,10+SIGN(BP44)*10*(1-((SQRT(5)-1)/2)^MIN(ABS(BP44)/(5*SQRT(BR$1)),3))/(1-((SQRT(5)-1)/2)^3)),2)),"请输入副数")</f>
        <v/>
      </c>
      <c r="BR44" s="25" t="str">
        <f ca="1">IF(BS44="","",IF(选手操作!CT44&lt;&gt;"","/",BV44))</f>
        <v/>
      </c>
      <c r="BS44" s="26" t="str">
        <f ca="1">IF(OR(COUNTA(BA$3:BM$434)=0,选手操作!$K44=""),"",选手操作!$K44)</f>
        <v/>
      </c>
      <c r="BT44" s="22" t="str">
        <f ca="1">IFERROR(IF(BS44="","",RANK(BV44,BV$3:BV$434)+COUNTIF(BV$3:BV44,BV44)-1),"/")</f>
        <v/>
      </c>
      <c r="BU44" s="27" t="str">
        <f ca="1">IF(BS44="","",VLOOKUP(BS44,选手操作!$K:$L,2,0))</f>
        <v/>
      </c>
      <c r="BV44" s="24" t="str">
        <f ca="1">IFERROR(IF(BS44="","",IF(选手操作!BT44&lt;&gt;"",AV44+BW44+BX44+选手操作!BS44,VLOOKUP(BU44,BO:BQ,3,0)+AV44+BW44+BX44+选手操作!BS44)),IF(COUNTIF(BO:BO,BU44)=0,"查找失败",IF(ISNUMBER(VLOOKUP(BU44,BO:BQ,3,0))=FALSE,"VP错误","未知错误")))</f>
        <v/>
      </c>
      <c r="BW44" s="37"/>
      <c r="BX44" s="37"/>
      <c r="BY44" s="39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23" t="str">
        <f ca="1">IFERROR(IF(CS44="","",RANK(CR44,CR$3:CR$434)+COUNTIF(CR$3:CR44,CR44)-1),"/")</f>
        <v/>
      </c>
      <c r="CO44" s="22" t="str">
        <f t="shared" si="4"/>
        <v/>
      </c>
      <c r="CP44" s="22" t="str">
        <f t="shared" si="5"/>
        <v/>
      </c>
      <c r="CQ44" s="24" t="str">
        <f>IFERROR(IF(CO44="","",ROUND(IF(CP44=0,10,10+SIGN(CP44)*10*(1-((SQRT(5)-1)/2)^MIN(ABS(CP44)/(5*SQRT(CR$1)),3))/(1-((SQRT(5)-1)/2)^3)),2)),"请输入副数")</f>
        <v/>
      </c>
      <c r="CR44" s="25" t="str">
        <f ca="1">IF(CS44="","",IF(选手操作!DT44&lt;&gt;"","/",CV44))</f>
        <v/>
      </c>
      <c r="CS44" s="26" t="str">
        <f ca="1">IF(OR(COUNTA(CA$3:CM$434)=0,选手操作!$K44=""),"",选手操作!$K44)</f>
        <v/>
      </c>
      <c r="CT44" s="22" t="str">
        <f ca="1">IFERROR(IF(CS44="","",RANK(CV44,CV$3:CV$434)+COUNTIF(CV$3:CV44,CV44)-1),"/")</f>
        <v/>
      </c>
      <c r="CU44" s="27" t="str">
        <f ca="1">IF(CS44="","",VLOOKUP(CS44,选手操作!$K:$L,2,0))</f>
        <v/>
      </c>
      <c r="CV44" s="24" t="str">
        <f ca="1">IFERROR(IF(CS44="","",IF(选手操作!CT44&lt;&gt;"",BV44+CW44+CX44+选手操作!CS44,VLOOKUP(CU44,CO:CQ,3,0)+BV44+CW44+CX44+选手操作!CS44)),IF(COUNTIF(CO:CO,CU44)=0,"查找失败",IF(ISNUMBER(VLOOKUP(CU44,CO:CQ,3,0))=FALSE,"VP错误","未知错误")))</f>
        <v/>
      </c>
      <c r="CW44" s="37"/>
      <c r="CX44" s="37"/>
      <c r="CY44" s="39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23" t="str">
        <f ca="1">IFERROR(IF(DS44="","",RANK(DR44,DR$3:DR$434)+COUNTIF(DR$3:DR44,DR44)-1),"/")</f>
        <v/>
      </c>
      <c r="DO44" s="22" t="str">
        <f t="shared" si="6"/>
        <v/>
      </c>
      <c r="DP44" s="22" t="str">
        <f t="shared" si="7"/>
        <v/>
      </c>
      <c r="DQ44" s="24" t="str">
        <f>IFERROR(IF(DO44="","",ROUND(IF(DP44=0,10,10+SIGN(DP44)*10*(1-((SQRT(5)-1)/2)^MIN(ABS(DP44)/(5*SQRT(DR$1)),3))/(1-((SQRT(5)-1)/2)^3)),2)),"请输入副数")</f>
        <v/>
      </c>
      <c r="DR44" s="25" t="str">
        <f ca="1">IF(DS44="","",IF(选手操作!ET44&lt;&gt;"","/",DV44))</f>
        <v/>
      </c>
      <c r="DS44" s="26" t="str">
        <f ca="1">IF(OR(COUNTA(DA$3:DM$434)=0,选手操作!$K44=""),"",选手操作!$K44)</f>
        <v/>
      </c>
      <c r="DT44" s="22" t="str">
        <f ca="1">IFERROR(IF(DS44="","",RANK(DV44,DV$3:DV$434)+COUNTIF(DV$3:DV44,DV44)-1),"/")</f>
        <v/>
      </c>
      <c r="DU44" s="27" t="str">
        <f ca="1">IF(DS44="","",VLOOKUP(DS44,选手操作!$K:$L,2,0))</f>
        <v/>
      </c>
      <c r="DV44" s="24" t="str">
        <f ca="1">IFERROR(IF(DS44="","",IF(选手操作!DT44&lt;&gt;"",CV44+DW44+DX44+选手操作!DS44,VLOOKUP(DU44,DO:DQ,3,0)+CV44+DW44+DX44+选手操作!DS44)),IF(COUNTIF(DO:DO,DU44)=0,"查找失败",IF(ISNUMBER(VLOOKUP(DU44,DO:DQ,3,0))=FALSE,"VP错误","未知错误")))</f>
        <v/>
      </c>
      <c r="DW44" s="37"/>
      <c r="DX44" s="37"/>
      <c r="DY44" s="39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23" t="str">
        <f ca="1">IFERROR(IF(ES44="","",RANK(ER44,ER$3:ER$434)+COUNTIF(ER$3:ER44,ER44)-1),"/")</f>
        <v/>
      </c>
      <c r="EO44" s="22" t="str">
        <f t="shared" si="8"/>
        <v/>
      </c>
      <c r="EP44" s="22" t="str">
        <f t="shared" si="9"/>
        <v/>
      </c>
      <c r="EQ44" s="24" t="str">
        <f>IFERROR(IF(EO44="","",ROUND(IF(EP44=0,10,10+SIGN(EP44)*10*(1-((SQRT(5)-1)/2)^MIN(ABS(EP44)/(5*SQRT(ER$1)),3))/(1-((SQRT(5)-1)/2)^3)),2)),"请输入副数")</f>
        <v/>
      </c>
      <c r="ER44" s="25" t="str">
        <f ca="1">IF(ES44="","",IF(选手操作!FT44&lt;&gt;"","/",EV44))</f>
        <v/>
      </c>
      <c r="ES44" s="26" t="str">
        <f ca="1">IF(OR(COUNTA(EA$3:EM$434)=0,选手操作!$K44=""),"",选手操作!$K44)</f>
        <v/>
      </c>
      <c r="ET44" s="22" t="str">
        <f ca="1">IFERROR(IF(ES44="","",RANK(EV44,EV$3:EV$434)+COUNTIF(EV$3:EV44,EV44)-1),"/")</f>
        <v/>
      </c>
      <c r="EU44" s="27" t="str">
        <f ca="1">IF(ES44="","",VLOOKUP(ES44,选手操作!$K:$L,2,0))</f>
        <v/>
      </c>
      <c r="EV44" s="24" t="str">
        <f ca="1">IFERROR(IF(ES44="","",IF(选手操作!ET44&lt;&gt;"",DV44+EW44+EX44+选手操作!ES44,VLOOKUP(EU44,EO:EQ,3,0)+DV44+EW44+EX44+选手操作!ES44)),IF(COUNTIF(EO:EO,EU44)=0,"查找失败",IF(ISNUMBER(VLOOKUP(EU44,EO:EQ,3,0))=FALSE,"VP错误","未知错误")))</f>
        <v/>
      </c>
      <c r="EW44" s="37"/>
      <c r="EX44" s="37"/>
      <c r="EY44" s="39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23" t="str">
        <f ca="1">IFERROR(IF(FS44="","",RANK(FR44,FR$3:FR$434)+COUNTIF(FR$3:FR44,FR44)-1),"/")</f>
        <v/>
      </c>
      <c r="FO44" s="22" t="str">
        <f t="shared" si="10"/>
        <v/>
      </c>
      <c r="FP44" s="22" t="str">
        <f t="shared" si="11"/>
        <v/>
      </c>
      <c r="FQ44" s="24" t="str">
        <f>IFERROR(IF(FO44="","",ROUND(IF(FP44=0,10,10+SIGN(FP44)*10*(1-((SQRT(5)-1)/2)^MIN(ABS(FP44)/(5*SQRT(FR$1)),3))/(1-((SQRT(5)-1)/2)^3)),2)),"请输入副数")</f>
        <v/>
      </c>
      <c r="FR44" s="25" t="str">
        <f ca="1">IF(FS44="","",IF(选手操作!GT44&lt;&gt;"","/",FV44))</f>
        <v/>
      </c>
      <c r="FS44" s="26" t="str">
        <f ca="1">IF(OR(COUNTA(FA$3:FM$434)=0,选手操作!$K44=""),"",选手操作!$K44)</f>
        <v/>
      </c>
      <c r="FT44" s="22" t="str">
        <f ca="1">IFERROR(IF(FS44="","",RANK(FV44,FV$3:FV$434)+COUNTIF(FV$3:FV44,FV44)-1),"/")</f>
        <v/>
      </c>
      <c r="FU44" s="27" t="str">
        <f ca="1">IF(FS44="","",VLOOKUP(FS44,选手操作!$K:$L,2,0))</f>
        <v/>
      </c>
      <c r="FV44" s="24" t="str">
        <f ca="1">IFERROR(IF(FS44="","",IF(选手操作!FT44&lt;&gt;"",EV44+FW44+FX44+选手操作!FS44,VLOOKUP(FU44,FO:FQ,3,0)+EV44+FW44+FX44+选手操作!FS44)),IF(COUNTIF(FO:FO,FU44)=0,"查找失败",IF(ISNUMBER(VLOOKUP(FU44,FO:FQ,3,0))=FALSE,"VP错误","未知错误")))</f>
        <v/>
      </c>
      <c r="FW44" s="37"/>
      <c r="FX44" s="37"/>
      <c r="FY44" s="39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23" t="str">
        <f ca="1">IFERROR(IF(GS44="","",RANK(GR44,GR$3:GR$434)+COUNTIF(GR$3:GR44,GR44)-1),"/")</f>
        <v/>
      </c>
      <c r="GO44" s="22" t="str">
        <f t="shared" si="12"/>
        <v/>
      </c>
      <c r="GP44" s="22" t="str">
        <f t="shared" si="13"/>
        <v/>
      </c>
      <c r="GQ44" s="24" t="str">
        <f>IFERROR(IF(GO44="","",ROUND(IF(GP44=0,10,10+SIGN(GP44)*10*(1-((SQRT(5)-1)/2)^MIN(ABS(GP44)/(5*SQRT(GR$1)),3))/(1-((SQRT(5)-1)/2)^3)),2)),"请输入副数")</f>
        <v/>
      </c>
      <c r="GR44" s="25" t="str">
        <f ca="1">IF(GS44="","",IF(选手操作!HT44&lt;&gt;"","/",GV44))</f>
        <v/>
      </c>
      <c r="GS44" s="26" t="str">
        <f ca="1">IF(OR(COUNTA(GA$3:GM$434)=0,选手操作!$K44=""),"",选手操作!$K44)</f>
        <v/>
      </c>
      <c r="GT44" s="22" t="str">
        <f ca="1">IFERROR(IF(GS44="","",RANK(GV44,GV$3:GV$434)+COUNTIF(GV$3:GV44,GV44)-1),"/")</f>
        <v/>
      </c>
      <c r="GU44" s="27" t="str">
        <f ca="1">IF(GS44="","",VLOOKUP(GS44,选手操作!$K:$L,2,0))</f>
        <v/>
      </c>
      <c r="GV44" s="24" t="str">
        <f ca="1">IFERROR(IF(GS44="","",IF(选手操作!GT44&lt;&gt;"",FV44+GW44+GX44+选手操作!GS44,VLOOKUP(GU44,GO:GQ,3,0)+FV44+GW44+GX44+选手操作!GS44)),IF(COUNTIF(GO:GO,GU44)=0,"查找失败",IF(ISNUMBER(VLOOKUP(GU44,GO:GQ,3,0))=FALSE,"VP错误","未知错误")))</f>
        <v/>
      </c>
      <c r="GW44" s="37"/>
      <c r="GX44" s="37"/>
      <c r="GY44" s="39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23" t="str">
        <f ca="1">IFERROR(IF(HS44="","",RANK(HR44,HR$3:HR$434)+COUNTIF(HR$3:HR44,HR44)-1),"/")</f>
        <v/>
      </c>
      <c r="HO44" s="22" t="str">
        <f t="shared" si="14"/>
        <v/>
      </c>
      <c r="HP44" s="22" t="str">
        <f t="shared" si="15"/>
        <v/>
      </c>
      <c r="HQ44" s="24" t="str">
        <f>IFERROR(IF(HO44="","",ROUND(IF(HP44=0,10,10+SIGN(HP44)*10*(1-((SQRT(5)-1)/2)^MIN(ABS(HP44)/(5*SQRT(HR$1)),3))/(1-((SQRT(5)-1)/2)^3)),2)),"请输入副数")</f>
        <v/>
      </c>
      <c r="HR44" s="25" t="str">
        <f ca="1">IF(HS44="","",IF(选手操作!IT44&lt;&gt;"","/",HV44))</f>
        <v/>
      </c>
      <c r="HS44" s="26" t="str">
        <f ca="1">IF(OR(COUNTA(HA$3:HM$434)=0,选手操作!$K44=""),"",选手操作!$K44)</f>
        <v/>
      </c>
      <c r="HT44" s="22" t="str">
        <f ca="1">IFERROR(IF(HS44="","",RANK(HV44,HV$3:HV$434)+COUNTIF(HV$3:HV44,HV44)-1),"/")</f>
        <v/>
      </c>
      <c r="HU44" s="27" t="str">
        <f ca="1">IF(HS44="","",VLOOKUP(HS44,选手操作!$K:$L,2,0))</f>
        <v/>
      </c>
      <c r="HV44" s="24" t="str">
        <f ca="1">IFERROR(IF(HS44="","",IF(选手操作!HT44&lt;&gt;"",GV44+HW44+HX44+选手操作!HS44,VLOOKUP(HU44,HO:HQ,3,0)+GV44+HW44+HX44+选手操作!HS44)),IF(COUNTIF(HO:HO,HU44)=0,"查找失败",IF(ISNUMBER(VLOOKUP(HU44,HO:HQ,3,0))=FALSE,"VP错误","未知错误")))</f>
        <v/>
      </c>
      <c r="HW44" s="37"/>
      <c r="HX44" s="37"/>
      <c r="HY44" s="39"/>
    </row>
    <row r="45" spans="1:23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23" t="str">
        <f ca="1">IFERROR(IF(S45="","",RANK(R45,R$3:R$434)+COUNTIF(R$3:R45,R45)-1),"/")</f>
        <v/>
      </c>
      <c r="O45" s="22" t="str">
        <f t="shared" si="16"/>
        <v/>
      </c>
      <c r="P45" s="22" t="str">
        <f t="shared" si="17"/>
        <v/>
      </c>
      <c r="Q45" s="24" t="str">
        <f t="shared" si="18"/>
        <v/>
      </c>
      <c r="R45" s="25" t="str">
        <f ca="1">IF(S45="","",IF(选手操作!AT45&lt;&gt;"","/",V45))</f>
        <v/>
      </c>
      <c r="S45" s="26" t="str">
        <f ca="1">IF(OR(COUNTA(A$3:M$434)=0,选手操作!$K45=""),"",选手操作!$K45)</f>
        <v/>
      </c>
      <c r="T45" s="22" t="str">
        <f ca="1">IFERROR(IF(S45="","",RANK(V45,V$3:V$434)+COUNTIF(V$3:V45,V45)-1),"/")</f>
        <v/>
      </c>
      <c r="U45" s="27" t="str">
        <f ca="1">IF(S45="","",VLOOKUP(S45,选手操作!$K:$L,2,0))</f>
        <v/>
      </c>
      <c r="V45" s="24" t="str">
        <f ca="1">IFERROR(IF(S45="","",IF(选手操作!T45&lt;&gt;"",选手操作!M45+选手操作!N45+W45+X45+选手操作!S45,VLOOKUP(U45,O:Q,3,0)+选手操作!M45+选手操作!N45+W45+X45+选手操作!S45)),IF(COUNTIF(O:O,U45)=0,"查找失败",IF(ISNUMBER(VLOOKUP(U45,O:Q,3,0))=FALSE,"VP错误","未知错误")))</f>
        <v/>
      </c>
      <c r="W45" s="37"/>
      <c r="X45" s="37"/>
      <c r="Y45" s="39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23" t="str">
        <f ca="1">IFERROR(IF(AS45="","",RANK(AR45,AR$3:AR$434)+COUNTIF(AR$3:AR45,AR45)-1),"/")</f>
        <v/>
      </c>
      <c r="AO45" s="22" t="str">
        <f t="shared" si="0"/>
        <v/>
      </c>
      <c r="AP45" s="22" t="str">
        <f t="shared" si="1"/>
        <v/>
      </c>
      <c r="AQ45" s="24" t="str">
        <f>IFERROR(IF(AO45="","",ROUND(IF(AP45=0,10,10+SIGN(AP45)*10*(1-((SQRT(5)-1)/2)^MIN(ABS(AP45)/(5*SQRT(AR$1)),3))/(1-((SQRT(5)-1)/2)^3)),2)),"请输入副数")</f>
        <v/>
      </c>
      <c r="AR45" s="25" t="str">
        <f ca="1">IF(AS45="","",IF(选手操作!BT45&lt;&gt;"","/",AV45))</f>
        <v/>
      </c>
      <c r="AS45" s="26" t="str">
        <f ca="1">IF(OR(COUNTA(AA$3:AM$434)=0,选手操作!$K45=""),"",选手操作!$K45)</f>
        <v/>
      </c>
      <c r="AT45" s="22" t="str">
        <f ca="1">IFERROR(IF(AS45="","",RANK(AV45,AV$3:AV$434)+COUNTIF(AV$3:AV45,AV45)-1),"/")</f>
        <v/>
      </c>
      <c r="AU45" s="27" t="str">
        <f ca="1">IF(AS45="","",VLOOKUP(AS45,选手操作!$K:$L,2,0))</f>
        <v/>
      </c>
      <c r="AV45" s="24" t="str">
        <f ca="1">IFERROR(IF(AS45="","",IF(选手操作!AT45&lt;&gt;"",V45+AW45+AX45+选手操作!AS45,VLOOKUP(AU45,AO:AQ,3,0)+V45+AW45+AX45+选手操作!AS45)),IF(COUNTIF(AO:AO,AU45)=0,"查找失败",IF(ISNUMBER(VLOOKUP(AU45,AO:AQ,3,0))=FALSE,"VP错误","未知错误")))</f>
        <v/>
      </c>
      <c r="AW45" s="37"/>
      <c r="AX45" s="37"/>
      <c r="AY45" s="39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23" t="str">
        <f ca="1">IFERROR(IF(BS45="","",RANK(BR45,BR$3:BR$434)+COUNTIF(BR$3:BR45,BR45)-1),"/")</f>
        <v/>
      </c>
      <c r="BO45" s="22" t="str">
        <f t="shared" si="2"/>
        <v/>
      </c>
      <c r="BP45" s="22" t="str">
        <f t="shared" si="3"/>
        <v/>
      </c>
      <c r="BQ45" s="24" t="str">
        <f>IFERROR(IF(BO45="","",ROUND(IF(BP45=0,10,10+SIGN(BP45)*10*(1-((SQRT(5)-1)/2)^MIN(ABS(BP45)/(5*SQRT(BR$1)),3))/(1-((SQRT(5)-1)/2)^3)),2)),"请输入副数")</f>
        <v/>
      </c>
      <c r="BR45" s="25" t="str">
        <f ca="1">IF(BS45="","",IF(选手操作!CT45&lt;&gt;"","/",BV45))</f>
        <v/>
      </c>
      <c r="BS45" s="26" t="str">
        <f ca="1">IF(OR(COUNTA(BA$3:BM$434)=0,选手操作!$K45=""),"",选手操作!$K45)</f>
        <v/>
      </c>
      <c r="BT45" s="22" t="str">
        <f ca="1">IFERROR(IF(BS45="","",RANK(BV45,BV$3:BV$434)+COUNTIF(BV$3:BV45,BV45)-1),"/")</f>
        <v/>
      </c>
      <c r="BU45" s="27" t="str">
        <f ca="1">IF(BS45="","",VLOOKUP(BS45,选手操作!$K:$L,2,0))</f>
        <v/>
      </c>
      <c r="BV45" s="24" t="str">
        <f ca="1">IFERROR(IF(BS45="","",IF(选手操作!BT45&lt;&gt;"",AV45+BW45+BX45+选手操作!BS45,VLOOKUP(BU45,BO:BQ,3,0)+AV45+BW45+BX45+选手操作!BS45)),IF(COUNTIF(BO:BO,BU45)=0,"查找失败",IF(ISNUMBER(VLOOKUP(BU45,BO:BQ,3,0))=FALSE,"VP错误","未知错误")))</f>
        <v/>
      </c>
      <c r="BW45" s="37"/>
      <c r="BX45" s="37"/>
      <c r="BY45" s="39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23" t="str">
        <f ca="1">IFERROR(IF(CS45="","",RANK(CR45,CR$3:CR$434)+COUNTIF(CR$3:CR45,CR45)-1),"/")</f>
        <v/>
      </c>
      <c r="CO45" s="22" t="str">
        <f t="shared" si="4"/>
        <v/>
      </c>
      <c r="CP45" s="22" t="str">
        <f t="shared" si="5"/>
        <v/>
      </c>
      <c r="CQ45" s="24" t="str">
        <f>IFERROR(IF(CO45="","",ROUND(IF(CP45=0,10,10+SIGN(CP45)*10*(1-((SQRT(5)-1)/2)^MIN(ABS(CP45)/(5*SQRT(CR$1)),3))/(1-((SQRT(5)-1)/2)^3)),2)),"请输入副数")</f>
        <v/>
      </c>
      <c r="CR45" s="25" t="str">
        <f ca="1">IF(CS45="","",IF(选手操作!DT45&lt;&gt;"","/",CV45))</f>
        <v/>
      </c>
      <c r="CS45" s="26" t="str">
        <f ca="1">IF(OR(COUNTA(CA$3:CM$434)=0,选手操作!$K45=""),"",选手操作!$K45)</f>
        <v/>
      </c>
      <c r="CT45" s="22" t="str">
        <f ca="1">IFERROR(IF(CS45="","",RANK(CV45,CV$3:CV$434)+COUNTIF(CV$3:CV45,CV45)-1),"/")</f>
        <v/>
      </c>
      <c r="CU45" s="27" t="str">
        <f ca="1">IF(CS45="","",VLOOKUP(CS45,选手操作!$K:$L,2,0))</f>
        <v/>
      </c>
      <c r="CV45" s="24" t="str">
        <f ca="1">IFERROR(IF(CS45="","",IF(选手操作!CT45&lt;&gt;"",BV45+CW45+CX45+选手操作!CS45,VLOOKUP(CU45,CO:CQ,3,0)+BV45+CW45+CX45+选手操作!CS45)),IF(COUNTIF(CO:CO,CU45)=0,"查找失败",IF(ISNUMBER(VLOOKUP(CU45,CO:CQ,3,0))=FALSE,"VP错误","未知错误")))</f>
        <v/>
      </c>
      <c r="CW45" s="37"/>
      <c r="CX45" s="37"/>
      <c r="CY45" s="39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23" t="str">
        <f ca="1">IFERROR(IF(DS45="","",RANK(DR45,DR$3:DR$434)+COUNTIF(DR$3:DR45,DR45)-1),"/")</f>
        <v/>
      </c>
      <c r="DO45" s="22" t="str">
        <f t="shared" si="6"/>
        <v/>
      </c>
      <c r="DP45" s="22" t="str">
        <f t="shared" si="7"/>
        <v/>
      </c>
      <c r="DQ45" s="24" t="str">
        <f>IFERROR(IF(DO45="","",ROUND(IF(DP45=0,10,10+SIGN(DP45)*10*(1-((SQRT(5)-1)/2)^MIN(ABS(DP45)/(5*SQRT(DR$1)),3))/(1-((SQRT(5)-1)/2)^3)),2)),"请输入副数")</f>
        <v/>
      </c>
      <c r="DR45" s="25" t="str">
        <f ca="1">IF(DS45="","",IF(选手操作!ET45&lt;&gt;"","/",DV45))</f>
        <v/>
      </c>
      <c r="DS45" s="26" t="str">
        <f ca="1">IF(OR(COUNTA(DA$3:DM$434)=0,选手操作!$K45=""),"",选手操作!$K45)</f>
        <v/>
      </c>
      <c r="DT45" s="22" t="str">
        <f ca="1">IFERROR(IF(DS45="","",RANK(DV45,DV$3:DV$434)+COUNTIF(DV$3:DV45,DV45)-1),"/")</f>
        <v/>
      </c>
      <c r="DU45" s="27" t="str">
        <f ca="1">IF(DS45="","",VLOOKUP(DS45,选手操作!$K:$L,2,0))</f>
        <v/>
      </c>
      <c r="DV45" s="24" t="str">
        <f ca="1">IFERROR(IF(DS45="","",IF(选手操作!DT45&lt;&gt;"",CV45+DW45+DX45+选手操作!DS45,VLOOKUP(DU45,DO:DQ,3,0)+CV45+DW45+DX45+选手操作!DS45)),IF(COUNTIF(DO:DO,DU45)=0,"查找失败",IF(ISNUMBER(VLOOKUP(DU45,DO:DQ,3,0))=FALSE,"VP错误","未知错误")))</f>
        <v/>
      </c>
      <c r="DW45" s="37"/>
      <c r="DX45" s="37"/>
      <c r="DY45" s="39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23" t="str">
        <f ca="1">IFERROR(IF(ES45="","",RANK(ER45,ER$3:ER$434)+COUNTIF(ER$3:ER45,ER45)-1),"/")</f>
        <v/>
      </c>
      <c r="EO45" s="22" t="str">
        <f t="shared" si="8"/>
        <v/>
      </c>
      <c r="EP45" s="22" t="str">
        <f t="shared" si="9"/>
        <v/>
      </c>
      <c r="EQ45" s="24" t="str">
        <f>IFERROR(IF(EO45="","",ROUND(IF(EP45=0,10,10+SIGN(EP45)*10*(1-((SQRT(5)-1)/2)^MIN(ABS(EP45)/(5*SQRT(ER$1)),3))/(1-((SQRT(5)-1)/2)^3)),2)),"请输入副数")</f>
        <v/>
      </c>
      <c r="ER45" s="25" t="str">
        <f ca="1">IF(ES45="","",IF(选手操作!FT45&lt;&gt;"","/",EV45))</f>
        <v/>
      </c>
      <c r="ES45" s="26" t="str">
        <f ca="1">IF(OR(COUNTA(EA$3:EM$434)=0,选手操作!$K45=""),"",选手操作!$K45)</f>
        <v/>
      </c>
      <c r="ET45" s="22" t="str">
        <f ca="1">IFERROR(IF(ES45="","",RANK(EV45,EV$3:EV$434)+COUNTIF(EV$3:EV45,EV45)-1),"/")</f>
        <v/>
      </c>
      <c r="EU45" s="27" t="str">
        <f ca="1">IF(ES45="","",VLOOKUP(ES45,选手操作!$K:$L,2,0))</f>
        <v/>
      </c>
      <c r="EV45" s="24" t="str">
        <f ca="1">IFERROR(IF(ES45="","",IF(选手操作!ET45&lt;&gt;"",DV45+EW45+EX45+选手操作!ES45,VLOOKUP(EU45,EO:EQ,3,0)+DV45+EW45+EX45+选手操作!ES45)),IF(COUNTIF(EO:EO,EU45)=0,"查找失败",IF(ISNUMBER(VLOOKUP(EU45,EO:EQ,3,0))=FALSE,"VP错误","未知错误")))</f>
        <v/>
      </c>
      <c r="EW45" s="37"/>
      <c r="EX45" s="37"/>
      <c r="EY45" s="39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23" t="str">
        <f ca="1">IFERROR(IF(FS45="","",RANK(FR45,FR$3:FR$434)+COUNTIF(FR$3:FR45,FR45)-1),"/")</f>
        <v/>
      </c>
      <c r="FO45" s="22" t="str">
        <f t="shared" si="10"/>
        <v/>
      </c>
      <c r="FP45" s="22" t="str">
        <f t="shared" si="11"/>
        <v/>
      </c>
      <c r="FQ45" s="24" t="str">
        <f>IFERROR(IF(FO45="","",ROUND(IF(FP45=0,10,10+SIGN(FP45)*10*(1-((SQRT(5)-1)/2)^MIN(ABS(FP45)/(5*SQRT(FR$1)),3))/(1-((SQRT(5)-1)/2)^3)),2)),"请输入副数")</f>
        <v/>
      </c>
      <c r="FR45" s="25" t="str">
        <f ca="1">IF(FS45="","",IF(选手操作!GT45&lt;&gt;"","/",FV45))</f>
        <v/>
      </c>
      <c r="FS45" s="26" t="str">
        <f ca="1">IF(OR(COUNTA(FA$3:FM$434)=0,选手操作!$K45=""),"",选手操作!$K45)</f>
        <v/>
      </c>
      <c r="FT45" s="22" t="str">
        <f ca="1">IFERROR(IF(FS45="","",RANK(FV45,FV$3:FV$434)+COUNTIF(FV$3:FV45,FV45)-1),"/")</f>
        <v/>
      </c>
      <c r="FU45" s="27" t="str">
        <f ca="1">IF(FS45="","",VLOOKUP(FS45,选手操作!$K:$L,2,0))</f>
        <v/>
      </c>
      <c r="FV45" s="24" t="str">
        <f ca="1">IFERROR(IF(FS45="","",IF(选手操作!FT45&lt;&gt;"",EV45+FW45+FX45+选手操作!FS45,VLOOKUP(FU45,FO:FQ,3,0)+EV45+FW45+FX45+选手操作!FS45)),IF(COUNTIF(FO:FO,FU45)=0,"查找失败",IF(ISNUMBER(VLOOKUP(FU45,FO:FQ,3,0))=FALSE,"VP错误","未知错误")))</f>
        <v/>
      </c>
      <c r="FW45" s="37"/>
      <c r="FX45" s="37"/>
      <c r="FY45" s="39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23" t="str">
        <f ca="1">IFERROR(IF(GS45="","",RANK(GR45,GR$3:GR$434)+COUNTIF(GR$3:GR45,GR45)-1),"/")</f>
        <v/>
      </c>
      <c r="GO45" s="22" t="str">
        <f t="shared" si="12"/>
        <v/>
      </c>
      <c r="GP45" s="22" t="str">
        <f t="shared" si="13"/>
        <v/>
      </c>
      <c r="GQ45" s="24" t="str">
        <f>IFERROR(IF(GO45="","",ROUND(IF(GP45=0,10,10+SIGN(GP45)*10*(1-((SQRT(5)-1)/2)^MIN(ABS(GP45)/(5*SQRT(GR$1)),3))/(1-((SQRT(5)-1)/2)^3)),2)),"请输入副数")</f>
        <v/>
      </c>
      <c r="GR45" s="25" t="str">
        <f ca="1">IF(GS45="","",IF(选手操作!HT45&lt;&gt;"","/",GV45))</f>
        <v/>
      </c>
      <c r="GS45" s="26" t="str">
        <f ca="1">IF(OR(COUNTA(GA$3:GM$434)=0,选手操作!$K45=""),"",选手操作!$K45)</f>
        <v/>
      </c>
      <c r="GT45" s="22" t="str">
        <f ca="1">IFERROR(IF(GS45="","",RANK(GV45,GV$3:GV$434)+COUNTIF(GV$3:GV45,GV45)-1),"/")</f>
        <v/>
      </c>
      <c r="GU45" s="27" t="str">
        <f ca="1">IF(GS45="","",VLOOKUP(GS45,选手操作!$K:$L,2,0))</f>
        <v/>
      </c>
      <c r="GV45" s="24" t="str">
        <f ca="1">IFERROR(IF(GS45="","",IF(选手操作!GT45&lt;&gt;"",FV45+GW45+GX45+选手操作!GS45,VLOOKUP(GU45,GO:GQ,3,0)+FV45+GW45+GX45+选手操作!GS45)),IF(COUNTIF(GO:GO,GU45)=0,"查找失败",IF(ISNUMBER(VLOOKUP(GU45,GO:GQ,3,0))=FALSE,"VP错误","未知错误")))</f>
        <v/>
      </c>
      <c r="GW45" s="37"/>
      <c r="GX45" s="37"/>
      <c r="GY45" s="39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23" t="str">
        <f ca="1">IFERROR(IF(HS45="","",RANK(HR45,HR$3:HR$434)+COUNTIF(HR$3:HR45,HR45)-1),"/")</f>
        <v/>
      </c>
      <c r="HO45" s="22" t="str">
        <f t="shared" si="14"/>
        <v/>
      </c>
      <c r="HP45" s="22" t="str">
        <f t="shared" si="15"/>
        <v/>
      </c>
      <c r="HQ45" s="24" t="str">
        <f>IFERROR(IF(HO45="","",ROUND(IF(HP45=0,10,10+SIGN(HP45)*10*(1-((SQRT(5)-1)/2)^MIN(ABS(HP45)/(5*SQRT(HR$1)),3))/(1-((SQRT(5)-1)/2)^3)),2)),"请输入副数")</f>
        <v/>
      </c>
      <c r="HR45" s="25" t="str">
        <f ca="1">IF(HS45="","",IF(选手操作!IT45&lt;&gt;"","/",HV45))</f>
        <v/>
      </c>
      <c r="HS45" s="26" t="str">
        <f ca="1">IF(OR(COUNTA(HA$3:HM$434)=0,选手操作!$K45=""),"",选手操作!$K45)</f>
        <v/>
      </c>
      <c r="HT45" s="22" t="str">
        <f ca="1">IFERROR(IF(HS45="","",RANK(HV45,HV$3:HV$434)+COUNTIF(HV$3:HV45,HV45)-1),"/")</f>
        <v/>
      </c>
      <c r="HU45" s="27" t="str">
        <f ca="1">IF(HS45="","",VLOOKUP(HS45,选手操作!$K:$L,2,0))</f>
        <v/>
      </c>
      <c r="HV45" s="24" t="str">
        <f ca="1">IFERROR(IF(HS45="","",IF(选手操作!HT45&lt;&gt;"",GV45+HW45+HX45+选手操作!HS45,VLOOKUP(HU45,HO:HQ,3,0)+GV45+HW45+HX45+选手操作!HS45)),IF(COUNTIF(HO:HO,HU45)=0,"查找失败",IF(ISNUMBER(VLOOKUP(HU45,HO:HQ,3,0))=FALSE,"VP错误","未知错误")))</f>
        <v/>
      </c>
      <c r="HW45" s="37"/>
      <c r="HX45" s="37"/>
      <c r="HY45" s="39"/>
    </row>
    <row r="46" spans="1:23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23" t="str">
        <f ca="1">IFERROR(IF(S46="","",RANK(R46,R$3:R$434)+COUNTIF(R$3:R46,R46)-1),"/")</f>
        <v/>
      </c>
      <c r="O46" s="22" t="str">
        <f t="shared" si="16"/>
        <v/>
      </c>
      <c r="P46" s="22" t="str">
        <f t="shared" si="17"/>
        <v/>
      </c>
      <c r="Q46" s="24" t="str">
        <f t="shared" si="18"/>
        <v/>
      </c>
      <c r="R46" s="25" t="str">
        <f ca="1">IF(S46="","",IF(选手操作!AT46&lt;&gt;"","/",V46))</f>
        <v/>
      </c>
      <c r="S46" s="26" t="str">
        <f ca="1">IF(OR(COUNTA(A$3:M$434)=0,选手操作!$K46=""),"",选手操作!$K46)</f>
        <v/>
      </c>
      <c r="T46" s="22" t="str">
        <f ca="1">IFERROR(IF(S46="","",RANK(V46,V$3:V$434)+COUNTIF(V$3:V46,V46)-1),"/")</f>
        <v/>
      </c>
      <c r="U46" s="27" t="str">
        <f ca="1">IF(S46="","",VLOOKUP(S46,选手操作!$K:$L,2,0))</f>
        <v/>
      </c>
      <c r="V46" s="24" t="str">
        <f ca="1">IFERROR(IF(S46="","",IF(选手操作!T46&lt;&gt;"",选手操作!M46+选手操作!N46+W46+X46+选手操作!S46,VLOOKUP(U46,O:Q,3,0)+选手操作!M46+选手操作!N46+W46+X46+选手操作!S46)),IF(COUNTIF(O:O,U46)=0,"查找失败",IF(ISNUMBER(VLOOKUP(U46,O:Q,3,0))=FALSE,"VP错误","未知错误")))</f>
        <v/>
      </c>
      <c r="W46" s="37"/>
      <c r="X46" s="37"/>
      <c r="Y46" s="39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23" t="str">
        <f ca="1">IFERROR(IF(AS46="","",RANK(AR46,AR$3:AR$434)+COUNTIF(AR$3:AR46,AR46)-1),"/")</f>
        <v/>
      </c>
      <c r="AO46" s="22" t="str">
        <f t="shared" si="0"/>
        <v/>
      </c>
      <c r="AP46" s="22" t="str">
        <f t="shared" si="1"/>
        <v/>
      </c>
      <c r="AQ46" s="24" t="str">
        <f>IFERROR(IF(AO46="","",ROUND(IF(AP46=0,10,10+SIGN(AP46)*10*(1-((SQRT(5)-1)/2)^MIN(ABS(AP46)/(5*SQRT(AR$1)),3))/(1-((SQRT(5)-1)/2)^3)),2)),"请输入副数")</f>
        <v/>
      </c>
      <c r="AR46" s="25" t="str">
        <f ca="1">IF(AS46="","",IF(选手操作!BT46&lt;&gt;"","/",AV46))</f>
        <v/>
      </c>
      <c r="AS46" s="26" t="str">
        <f ca="1">IF(OR(COUNTA(AA$3:AM$434)=0,选手操作!$K46=""),"",选手操作!$K46)</f>
        <v/>
      </c>
      <c r="AT46" s="22" t="str">
        <f ca="1">IFERROR(IF(AS46="","",RANK(AV46,AV$3:AV$434)+COUNTIF(AV$3:AV46,AV46)-1),"/")</f>
        <v/>
      </c>
      <c r="AU46" s="27" t="str">
        <f ca="1">IF(AS46="","",VLOOKUP(AS46,选手操作!$K:$L,2,0))</f>
        <v/>
      </c>
      <c r="AV46" s="24" t="str">
        <f ca="1">IFERROR(IF(AS46="","",IF(选手操作!AT46&lt;&gt;"",V46+AW46+AX46+选手操作!AS46,VLOOKUP(AU46,AO:AQ,3,0)+V46+AW46+AX46+选手操作!AS46)),IF(COUNTIF(AO:AO,AU46)=0,"查找失败",IF(ISNUMBER(VLOOKUP(AU46,AO:AQ,3,0))=FALSE,"VP错误","未知错误")))</f>
        <v/>
      </c>
      <c r="AW46" s="37"/>
      <c r="AX46" s="37"/>
      <c r="AY46" s="39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23" t="str">
        <f ca="1">IFERROR(IF(BS46="","",RANK(BR46,BR$3:BR$434)+COUNTIF(BR$3:BR46,BR46)-1),"/")</f>
        <v/>
      </c>
      <c r="BO46" s="22" t="str">
        <f t="shared" si="2"/>
        <v/>
      </c>
      <c r="BP46" s="22" t="str">
        <f t="shared" si="3"/>
        <v/>
      </c>
      <c r="BQ46" s="24" t="str">
        <f>IFERROR(IF(BO46="","",ROUND(IF(BP46=0,10,10+SIGN(BP46)*10*(1-((SQRT(5)-1)/2)^MIN(ABS(BP46)/(5*SQRT(BR$1)),3))/(1-((SQRT(5)-1)/2)^3)),2)),"请输入副数")</f>
        <v/>
      </c>
      <c r="BR46" s="25" t="str">
        <f ca="1">IF(BS46="","",IF(选手操作!CT46&lt;&gt;"","/",BV46))</f>
        <v/>
      </c>
      <c r="BS46" s="26" t="str">
        <f ca="1">IF(OR(COUNTA(BA$3:BM$434)=0,选手操作!$K46=""),"",选手操作!$K46)</f>
        <v/>
      </c>
      <c r="BT46" s="22" t="str">
        <f ca="1">IFERROR(IF(BS46="","",RANK(BV46,BV$3:BV$434)+COUNTIF(BV$3:BV46,BV46)-1),"/")</f>
        <v/>
      </c>
      <c r="BU46" s="27" t="str">
        <f ca="1">IF(BS46="","",VLOOKUP(BS46,选手操作!$K:$L,2,0))</f>
        <v/>
      </c>
      <c r="BV46" s="24" t="str">
        <f ca="1">IFERROR(IF(BS46="","",IF(选手操作!BT46&lt;&gt;"",AV46+BW46+BX46+选手操作!BS46,VLOOKUP(BU46,BO:BQ,3,0)+AV46+BW46+BX46+选手操作!BS46)),IF(COUNTIF(BO:BO,BU46)=0,"查找失败",IF(ISNUMBER(VLOOKUP(BU46,BO:BQ,3,0))=FALSE,"VP错误","未知错误")))</f>
        <v/>
      </c>
      <c r="BW46" s="37"/>
      <c r="BX46" s="37"/>
      <c r="BY46" s="39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23" t="str">
        <f ca="1">IFERROR(IF(CS46="","",RANK(CR46,CR$3:CR$434)+COUNTIF(CR$3:CR46,CR46)-1),"/")</f>
        <v/>
      </c>
      <c r="CO46" s="22" t="str">
        <f t="shared" si="4"/>
        <v/>
      </c>
      <c r="CP46" s="22" t="str">
        <f t="shared" si="5"/>
        <v/>
      </c>
      <c r="CQ46" s="24" t="str">
        <f>IFERROR(IF(CO46="","",ROUND(IF(CP46=0,10,10+SIGN(CP46)*10*(1-((SQRT(5)-1)/2)^MIN(ABS(CP46)/(5*SQRT(CR$1)),3))/(1-((SQRT(5)-1)/2)^3)),2)),"请输入副数")</f>
        <v/>
      </c>
      <c r="CR46" s="25" t="str">
        <f ca="1">IF(CS46="","",IF(选手操作!DT46&lt;&gt;"","/",CV46))</f>
        <v/>
      </c>
      <c r="CS46" s="26" t="str">
        <f ca="1">IF(OR(COUNTA(CA$3:CM$434)=0,选手操作!$K46=""),"",选手操作!$K46)</f>
        <v/>
      </c>
      <c r="CT46" s="22" t="str">
        <f ca="1">IFERROR(IF(CS46="","",RANK(CV46,CV$3:CV$434)+COUNTIF(CV$3:CV46,CV46)-1),"/")</f>
        <v/>
      </c>
      <c r="CU46" s="27" t="str">
        <f ca="1">IF(CS46="","",VLOOKUP(CS46,选手操作!$K:$L,2,0))</f>
        <v/>
      </c>
      <c r="CV46" s="24" t="str">
        <f ca="1">IFERROR(IF(CS46="","",IF(选手操作!CT46&lt;&gt;"",BV46+CW46+CX46+选手操作!CS46,VLOOKUP(CU46,CO:CQ,3,0)+BV46+CW46+CX46+选手操作!CS46)),IF(COUNTIF(CO:CO,CU46)=0,"查找失败",IF(ISNUMBER(VLOOKUP(CU46,CO:CQ,3,0))=FALSE,"VP错误","未知错误")))</f>
        <v/>
      </c>
      <c r="CW46" s="37"/>
      <c r="CX46" s="37"/>
      <c r="CY46" s="39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23" t="str">
        <f ca="1">IFERROR(IF(DS46="","",RANK(DR46,DR$3:DR$434)+COUNTIF(DR$3:DR46,DR46)-1),"/")</f>
        <v/>
      </c>
      <c r="DO46" s="22" t="str">
        <f t="shared" si="6"/>
        <v/>
      </c>
      <c r="DP46" s="22" t="str">
        <f t="shared" si="7"/>
        <v/>
      </c>
      <c r="DQ46" s="24" t="str">
        <f>IFERROR(IF(DO46="","",ROUND(IF(DP46=0,10,10+SIGN(DP46)*10*(1-((SQRT(5)-1)/2)^MIN(ABS(DP46)/(5*SQRT(DR$1)),3))/(1-((SQRT(5)-1)/2)^3)),2)),"请输入副数")</f>
        <v/>
      </c>
      <c r="DR46" s="25" t="str">
        <f ca="1">IF(DS46="","",IF(选手操作!ET46&lt;&gt;"","/",DV46))</f>
        <v/>
      </c>
      <c r="DS46" s="26" t="str">
        <f ca="1">IF(OR(COUNTA(DA$3:DM$434)=0,选手操作!$K46=""),"",选手操作!$K46)</f>
        <v/>
      </c>
      <c r="DT46" s="22" t="str">
        <f ca="1">IFERROR(IF(DS46="","",RANK(DV46,DV$3:DV$434)+COUNTIF(DV$3:DV46,DV46)-1),"/")</f>
        <v/>
      </c>
      <c r="DU46" s="27" t="str">
        <f ca="1">IF(DS46="","",VLOOKUP(DS46,选手操作!$K:$L,2,0))</f>
        <v/>
      </c>
      <c r="DV46" s="24" t="str">
        <f ca="1">IFERROR(IF(DS46="","",IF(选手操作!DT46&lt;&gt;"",CV46+DW46+DX46+选手操作!DS46,VLOOKUP(DU46,DO:DQ,3,0)+CV46+DW46+DX46+选手操作!DS46)),IF(COUNTIF(DO:DO,DU46)=0,"查找失败",IF(ISNUMBER(VLOOKUP(DU46,DO:DQ,3,0))=FALSE,"VP错误","未知错误")))</f>
        <v/>
      </c>
      <c r="DW46" s="37"/>
      <c r="DX46" s="37"/>
      <c r="DY46" s="39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23" t="str">
        <f ca="1">IFERROR(IF(ES46="","",RANK(ER46,ER$3:ER$434)+COUNTIF(ER$3:ER46,ER46)-1),"/")</f>
        <v/>
      </c>
      <c r="EO46" s="22" t="str">
        <f t="shared" si="8"/>
        <v/>
      </c>
      <c r="EP46" s="22" t="str">
        <f t="shared" si="9"/>
        <v/>
      </c>
      <c r="EQ46" s="24" t="str">
        <f>IFERROR(IF(EO46="","",ROUND(IF(EP46=0,10,10+SIGN(EP46)*10*(1-((SQRT(5)-1)/2)^MIN(ABS(EP46)/(5*SQRT(ER$1)),3))/(1-((SQRT(5)-1)/2)^3)),2)),"请输入副数")</f>
        <v/>
      </c>
      <c r="ER46" s="25" t="str">
        <f ca="1">IF(ES46="","",IF(选手操作!FT46&lt;&gt;"","/",EV46))</f>
        <v/>
      </c>
      <c r="ES46" s="26" t="str">
        <f ca="1">IF(OR(COUNTA(EA$3:EM$434)=0,选手操作!$K46=""),"",选手操作!$K46)</f>
        <v/>
      </c>
      <c r="ET46" s="22" t="str">
        <f ca="1">IFERROR(IF(ES46="","",RANK(EV46,EV$3:EV$434)+COUNTIF(EV$3:EV46,EV46)-1),"/")</f>
        <v/>
      </c>
      <c r="EU46" s="27" t="str">
        <f ca="1">IF(ES46="","",VLOOKUP(ES46,选手操作!$K:$L,2,0))</f>
        <v/>
      </c>
      <c r="EV46" s="24" t="str">
        <f ca="1">IFERROR(IF(ES46="","",IF(选手操作!ET46&lt;&gt;"",DV46+EW46+EX46+选手操作!ES46,VLOOKUP(EU46,EO:EQ,3,0)+DV46+EW46+EX46+选手操作!ES46)),IF(COUNTIF(EO:EO,EU46)=0,"查找失败",IF(ISNUMBER(VLOOKUP(EU46,EO:EQ,3,0))=FALSE,"VP错误","未知错误")))</f>
        <v/>
      </c>
      <c r="EW46" s="37"/>
      <c r="EX46" s="37"/>
      <c r="EY46" s="39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23" t="str">
        <f ca="1">IFERROR(IF(FS46="","",RANK(FR46,FR$3:FR$434)+COUNTIF(FR$3:FR46,FR46)-1),"/")</f>
        <v/>
      </c>
      <c r="FO46" s="22" t="str">
        <f t="shared" si="10"/>
        <v/>
      </c>
      <c r="FP46" s="22" t="str">
        <f t="shared" si="11"/>
        <v/>
      </c>
      <c r="FQ46" s="24" t="str">
        <f>IFERROR(IF(FO46="","",ROUND(IF(FP46=0,10,10+SIGN(FP46)*10*(1-((SQRT(5)-1)/2)^MIN(ABS(FP46)/(5*SQRT(FR$1)),3))/(1-((SQRT(5)-1)/2)^3)),2)),"请输入副数")</f>
        <v/>
      </c>
      <c r="FR46" s="25" t="str">
        <f ca="1">IF(FS46="","",IF(选手操作!GT46&lt;&gt;"","/",FV46))</f>
        <v/>
      </c>
      <c r="FS46" s="26" t="str">
        <f ca="1">IF(OR(COUNTA(FA$3:FM$434)=0,选手操作!$K46=""),"",选手操作!$K46)</f>
        <v/>
      </c>
      <c r="FT46" s="22" t="str">
        <f ca="1">IFERROR(IF(FS46="","",RANK(FV46,FV$3:FV$434)+COUNTIF(FV$3:FV46,FV46)-1),"/")</f>
        <v/>
      </c>
      <c r="FU46" s="27" t="str">
        <f ca="1">IF(FS46="","",VLOOKUP(FS46,选手操作!$K:$L,2,0))</f>
        <v/>
      </c>
      <c r="FV46" s="24" t="str">
        <f ca="1">IFERROR(IF(FS46="","",IF(选手操作!FT46&lt;&gt;"",EV46+FW46+FX46+选手操作!FS46,VLOOKUP(FU46,FO:FQ,3,0)+EV46+FW46+FX46+选手操作!FS46)),IF(COUNTIF(FO:FO,FU46)=0,"查找失败",IF(ISNUMBER(VLOOKUP(FU46,FO:FQ,3,0))=FALSE,"VP错误","未知错误")))</f>
        <v/>
      </c>
      <c r="FW46" s="37"/>
      <c r="FX46" s="37"/>
      <c r="FY46" s="39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23" t="str">
        <f ca="1">IFERROR(IF(GS46="","",RANK(GR46,GR$3:GR$434)+COUNTIF(GR$3:GR46,GR46)-1),"/")</f>
        <v/>
      </c>
      <c r="GO46" s="22" t="str">
        <f t="shared" si="12"/>
        <v/>
      </c>
      <c r="GP46" s="22" t="str">
        <f t="shared" si="13"/>
        <v/>
      </c>
      <c r="GQ46" s="24" t="str">
        <f>IFERROR(IF(GO46="","",ROUND(IF(GP46=0,10,10+SIGN(GP46)*10*(1-((SQRT(5)-1)/2)^MIN(ABS(GP46)/(5*SQRT(GR$1)),3))/(1-((SQRT(5)-1)/2)^3)),2)),"请输入副数")</f>
        <v/>
      </c>
      <c r="GR46" s="25" t="str">
        <f ca="1">IF(GS46="","",IF(选手操作!HT46&lt;&gt;"","/",GV46))</f>
        <v/>
      </c>
      <c r="GS46" s="26" t="str">
        <f ca="1">IF(OR(COUNTA(GA$3:GM$434)=0,选手操作!$K46=""),"",选手操作!$K46)</f>
        <v/>
      </c>
      <c r="GT46" s="22" t="str">
        <f ca="1">IFERROR(IF(GS46="","",RANK(GV46,GV$3:GV$434)+COUNTIF(GV$3:GV46,GV46)-1),"/")</f>
        <v/>
      </c>
      <c r="GU46" s="27" t="str">
        <f ca="1">IF(GS46="","",VLOOKUP(GS46,选手操作!$K:$L,2,0))</f>
        <v/>
      </c>
      <c r="GV46" s="24" t="str">
        <f ca="1">IFERROR(IF(GS46="","",IF(选手操作!GT46&lt;&gt;"",FV46+GW46+GX46+选手操作!GS46,VLOOKUP(GU46,GO:GQ,3,0)+FV46+GW46+GX46+选手操作!GS46)),IF(COUNTIF(GO:GO,GU46)=0,"查找失败",IF(ISNUMBER(VLOOKUP(GU46,GO:GQ,3,0))=FALSE,"VP错误","未知错误")))</f>
        <v/>
      </c>
      <c r="GW46" s="37"/>
      <c r="GX46" s="37"/>
      <c r="GY46" s="39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23" t="str">
        <f ca="1">IFERROR(IF(HS46="","",RANK(HR46,HR$3:HR$434)+COUNTIF(HR$3:HR46,HR46)-1),"/")</f>
        <v/>
      </c>
      <c r="HO46" s="22" t="str">
        <f t="shared" si="14"/>
        <v/>
      </c>
      <c r="HP46" s="22" t="str">
        <f t="shared" si="15"/>
        <v/>
      </c>
      <c r="HQ46" s="24" t="str">
        <f>IFERROR(IF(HO46="","",ROUND(IF(HP46=0,10,10+SIGN(HP46)*10*(1-((SQRT(5)-1)/2)^MIN(ABS(HP46)/(5*SQRT(HR$1)),3))/(1-((SQRT(5)-1)/2)^3)),2)),"请输入副数")</f>
        <v/>
      </c>
      <c r="HR46" s="25" t="str">
        <f ca="1">IF(HS46="","",IF(选手操作!IT46&lt;&gt;"","/",HV46))</f>
        <v/>
      </c>
      <c r="HS46" s="26" t="str">
        <f ca="1">IF(OR(COUNTA(HA$3:HM$434)=0,选手操作!$K46=""),"",选手操作!$K46)</f>
        <v/>
      </c>
      <c r="HT46" s="22" t="str">
        <f ca="1">IFERROR(IF(HS46="","",RANK(HV46,HV$3:HV$434)+COUNTIF(HV$3:HV46,HV46)-1),"/")</f>
        <v/>
      </c>
      <c r="HU46" s="27" t="str">
        <f ca="1">IF(HS46="","",VLOOKUP(HS46,选手操作!$K:$L,2,0))</f>
        <v/>
      </c>
      <c r="HV46" s="24" t="str">
        <f ca="1">IFERROR(IF(HS46="","",IF(选手操作!HT46&lt;&gt;"",GV46+HW46+HX46+选手操作!HS46,VLOOKUP(HU46,HO:HQ,3,0)+GV46+HW46+HX46+选手操作!HS46)),IF(COUNTIF(HO:HO,HU46)=0,"查找失败",IF(ISNUMBER(VLOOKUP(HU46,HO:HQ,3,0))=FALSE,"VP错误","未知错误")))</f>
        <v/>
      </c>
      <c r="HW46" s="37"/>
      <c r="HX46" s="37"/>
      <c r="HY46" s="39"/>
    </row>
    <row r="47" spans="1:23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23" t="str">
        <f ca="1">IFERROR(IF(S47="","",RANK(R47,R$3:R$434)+COUNTIF(R$3:R47,R47)-1),"/")</f>
        <v/>
      </c>
      <c r="O47" s="22" t="str">
        <f t="shared" si="16"/>
        <v/>
      </c>
      <c r="P47" s="22" t="str">
        <f t="shared" si="17"/>
        <v/>
      </c>
      <c r="Q47" s="24" t="str">
        <f t="shared" si="18"/>
        <v/>
      </c>
      <c r="R47" s="25" t="str">
        <f ca="1">IF(S47="","",IF(选手操作!AT47&lt;&gt;"","/",V47))</f>
        <v/>
      </c>
      <c r="S47" s="26" t="str">
        <f ca="1">IF(OR(COUNTA(A$3:M$434)=0,选手操作!$K47=""),"",选手操作!$K47)</f>
        <v/>
      </c>
      <c r="T47" s="22" t="str">
        <f ca="1">IFERROR(IF(S47="","",RANK(V47,V$3:V$434)+COUNTIF(V$3:V47,V47)-1),"/")</f>
        <v/>
      </c>
      <c r="U47" s="27" t="str">
        <f ca="1">IF(S47="","",VLOOKUP(S47,选手操作!$K:$L,2,0))</f>
        <v/>
      </c>
      <c r="V47" s="24" t="str">
        <f ca="1">IFERROR(IF(S47="","",IF(选手操作!T47&lt;&gt;"",选手操作!M47+选手操作!N47+W47+X47+选手操作!S47,VLOOKUP(U47,O:Q,3,0)+选手操作!M47+选手操作!N47+W47+X47+选手操作!S47)),IF(COUNTIF(O:O,U47)=0,"查找失败",IF(ISNUMBER(VLOOKUP(U47,O:Q,3,0))=FALSE,"VP错误","未知错误")))</f>
        <v/>
      </c>
      <c r="W47" s="37"/>
      <c r="X47" s="37"/>
      <c r="Y47" s="39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23" t="str">
        <f ca="1">IFERROR(IF(AS47="","",RANK(AR47,AR$3:AR$434)+COUNTIF(AR$3:AR47,AR47)-1),"/")</f>
        <v/>
      </c>
      <c r="AO47" s="22" t="str">
        <f t="shared" si="0"/>
        <v/>
      </c>
      <c r="AP47" s="22" t="str">
        <f t="shared" si="1"/>
        <v/>
      </c>
      <c r="AQ47" s="24" t="str">
        <f>IFERROR(IF(AO47="","",ROUND(IF(AP47=0,10,10+SIGN(AP47)*10*(1-((SQRT(5)-1)/2)^MIN(ABS(AP47)/(5*SQRT(AR$1)),3))/(1-((SQRT(5)-1)/2)^3)),2)),"请输入副数")</f>
        <v/>
      </c>
      <c r="AR47" s="25" t="str">
        <f ca="1">IF(AS47="","",IF(选手操作!BT47&lt;&gt;"","/",AV47))</f>
        <v/>
      </c>
      <c r="AS47" s="26" t="str">
        <f ca="1">IF(OR(COUNTA(AA$3:AM$434)=0,选手操作!$K47=""),"",选手操作!$K47)</f>
        <v/>
      </c>
      <c r="AT47" s="22" t="str">
        <f ca="1">IFERROR(IF(AS47="","",RANK(AV47,AV$3:AV$434)+COUNTIF(AV$3:AV47,AV47)-1),"/")</f>
        <v/>
      </c>
      <c r="AU47" s="27" t="str">
        <f ca="1">IF(AS47="","",VLOOKUP(AS47,选手操作!$K:$L,2,0))</f>
        <v/>
      </c>
      <c r="AV47" s="24" t="str">
        <f ca="1">IFERROR(IF(AS47="","",IF(选手操作!AT47&lt;&gt;"",V47+AW47+AX47+选手操作!AS47,VLOOKUP(AU47,AO:AQ,3,0)+V47+AW47+AX47+选手操作!AS47)),IF(COUNTIF(AO:AO,AU47)=0,"查找失败",IF(ISNUMBER(VLOOKUP(AU47,AO:AQ,3,0))=FALSE,"VP错误","未知错误")))</f>
        <v/>
      </c>
      <c r="AW47" s="37"/>
      <c r="AX47" s="37"/>
      <c r="AY47" s="39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23" t="str">
        <f ca="1">IFERROR(IF(BS47="","",RANK(BR47,BR$3:BR$434)+COUNTIF(BR$3:BR47,BR47)-1),"/")</f>
        <v/>
      </c>
      <c r="BO47" s="22" t="str">
        <f t="shared" si="2"/>
        <v/>
      </c>
      <c r="BP47" s="22" t="str">
        <f t="shared" si="3"/>
        <v/>
      </c>
      <c r="BQ47" s="24" t="str">
        <f>IFERROR(IF(BO47="","",ROUND(IF(BP47=0,10,10+SIGN(BP47)*10*(1-((SQRT(5)-1)/2)^MIN(ABS(BP47)/(5*SQRT(BR$1)),3))/(1-((SQRT(5)-1)/2)^3)),2)),"请输入副数")</f>
        <v/>
      </c>
      <c r="BR47" s="25" t="str">
        <f ca="1">IF(BS47="","",IF(选手操作!CT47&lt;&gt;"","/",BV47))</f>
        <v/>
      </c>
      <c r="BS47" s="26" t="str">
        <f ca="1">IF(OR(COUNTA(BA$3:BM$434)=0,选手操作!$K47=""),"",选手操作!$K47)</f>
        <v/>
      </c>
      <c r="BT47" s="22" t="str">
        <f ca="1">IFERROR(IF(BS47="","",RANK(BV47,BV$3:BV$434)+COUNTIF(BV$3:BV47,BV47)-1),"/")</f>
        <v/>
      </c>
      <c r="BU47" s="27" t="str">
        <f ca="1">IF(BS47="","",VLOOKUP(BS47,选手操作!$K:$L,2,0))</f>
        <v/>
      </c>
      <c r="BV47" s="24" t="str">
        <f ca="1">IFERROR(IF(BS47="","",IF(选手操作!BT47&lt;&gt;"",AV47+BW47+BX47+选手操作!BS47,VLOOKUP(BU47,BO:BQ,3,0)+AV47+BW47+BX47+选手操作!BS47)),IF(COUNTIF(BO:BO,BU47)=0,"查找失败",IF(ISNUMBER(VLOOKUP(BU47,BO:BQ,3,0))=FALSE,"VP错误","未知错误")))</f>
        <v/>
      </c>
      <c r="BW47" s="37"/>
      <c r="BX47" s="37"/>
      <c r="BY47" s="39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23" t="str">
        <f ca="1">IFERROR(IF(CS47="","",RANK(CR47,CR$3:CR$434)+COUNTIF(CR$3:CR47,CR47)-1),"/")</f>
        <v/>
      </c>
      <c r="CO47" s="22" t="str">
        <f t="shared" si="4"/>
        <v/>
      </c>
      <c r="CP47" s="22" t="str">
        <f t="shared" si="5"/>
        <v/>
      </c>
      <c r="CQ47" s="24" t="str">
        <f>IFERROR(IF(CO47="","",ROUND(IF(CP47=0,10,10+SIGN(CP47)*10*(1-((SQRT(5)-1)/2)^MIN(ABS(CP47)/(5*SQRT(CR$1)),3))/(1-((SQRT(5)-1)/2)^3)),2)),"请输入副数")</f>
        <v/>
      </c>
      <c r="CR47" s="25" t="str">
        <f ca="1">IF(CS47="","",IF(选手操作!DT47&lt;&gt;"","/",CV47))</f>
        <v/>
      </c>
      <c r="CS47" s="26" t="str">
        <f ca="1">IF(OR(COUNTA(CA$3:CM$434)=0,选手操作!$K47=""),"",选手操作!$K47)</f>
        <v/>
      </c>
      <c r="CT47" s="22" t="str">
        <f ca="1">IFERROR(IF(CS47="","",RANK(CV47,CV$3:CV$434)+COUNTIF(CV$3:CV47,CV47)-1),"/")</f>
        <v/>
      </c>
      <c r="CU47" s="27" t="str">
        <f ca="1">IF(CS47="","",VLOOKUP(CS47,选手操作!$K:$L,2,0))</f>
        <v/>
      </c>
      <c r="CV47" s="24" t="str">
        <f ca="1">IFERROR(IF(CS47="","",IF(选手操作!CT47&lt;&gt;"",BV47+CW47+CX47+选手操作!CS47,VLOOKUP(CU47,CO:CQ,3,0)+BV47+CW47+CX47+选手操作!CS47)),IF(COUNTIF(CO:CO,CU47)=0,"查找失败",IF(ISNUMBER(VLOOKUP(CU47,CO:CQ,3,0))=FALSE,"VP错误","未知错误")))</f>
        <v/>
      </c>
      <c r="CW47" s="37"/>
      <c r="CX47" s="37"/>
      <c r="CY47" s="39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23" t="str">
        <f ca="1">IFERROR(IF(DS47="","",RANK(DR47,DR$3:DR$434)+COUNTIF(DR$3:DR47,DR47)-1),"/")</f>
        <v/>
      </c>
      <c r="DO47" s="22" t="str">
        <f t="shared" si="6"/>
        <v/>
      </c>
      <c r="DP47" s="22" t="str">
        <f t="shared" si="7"/>
        <v/>
      </c>
      <c r="DQ47" s="24" t="str">
        <f>IFERROR(IF(DO47="","",ROUND(IF(DP47=0,10,10+SIGN(DP47)*10*(1-((SQRT(5)-1)/2)^MIN(ABS(DP47)/(5*SQRT(DR$1)),3))/(1-((SQRT(5)-1)/2)^3)),2)),"请输入副数")</f>
        <v/>
      </c>
      <c r="DR47" s="25" t="str">
        <f ca="1">IF(DS47="","",IF(选手操作!ET47&lt;&gt;"","/",DV47))</f>
        <v/>
      </c>
      <c r="DS47" s="26" t="str">
        <f ca="1">IF(OR(COUNTA(DA$3:DM$434)=0,选手操作!$K47=""),"",选手操作!$K47)</f>
        <v/>
      </c>
      <c r="DT47" s="22" t="str">
        <f ca="1">IFERROR(IF(DS47="","",RANK(DV47,DV$3:DV$434)+COUNTIF(DV$3:DV47,DV47)-1),"/")</f>
        <v/>
      </c>
      <c r="DU47" s="27" t="str">
        <f ca="1">IF(DS47="","",VLOOKUP(DS47,选手操作!$K:$L,2,0))</f>
        <v/>
      </c>
      <c r="DV47" s="24" t="str">
        <f ca="1">IFERROR(IF(DS47="","",IF(选手操作!DT47&lt;&gt;"",CV47+DW47+DX47+选手操作!DS47,VLOOKUP(DU47,DO:DQ,3,0)+CV47+DW47+DX47+选手操作!DS47)),IF(COUNTIF(DO:DO,DU47)=0,"查找失败",IF(ISNUMBER(VLOOKUP(DU47,DO:DQ,3,0))=FALSE,"VP错误","未知错误")))</f>
        <v/>
      </c>
      <c r="DW47" s="37"/>
      <c r="DX47" s="37"/>
      <c r="DY47" s="39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23" t="str">
        <f ca="1">IFERROR(IF(ES47="","",RANK(ER47,ER$3:ER$434)+COUNTIF(ER$3:ER47,ER47)-1),"/")</f>
        <v/>
      </c>
      <c r="EO47" s="22" t="str">
        <f t="shared" si="8"/>
        <v/>
      </c>
      <c r="EP47" s="22" t="str">
        <f t="shared" si="9"/>
        <v/>
      </c>
      <c r="EQ47" s="24" t="str">
        <f>IFERROR(IF(EO47="","",ROUND(IF(EP47=0,10,10+SIGN(EP47)*10*(1-((SQRT(5)-1)/2)^MIN(ABS(EP47)/(5*SQRT(ER$1)),3))/(1-((SQRT(5)-1)/2)^3)),2)),"请输入副数")</f>
        <v/>
      </c>
      <c r="ER47" s="25" t="str">
        <f ca="1">IF(ES47="","",IF(选手操作!FT47&lt;&gt;"","/",EV47))</f>
        <v/>
      </c>
      <c r="ES47" s="26" t="str">
        <f ca="1">IF(OR(COUNTA(EA$3:EM$434)=0,选手操作!$K47=""),"",选手操作!$K47)</f>
        <v/>
      </c>
      <c r="ET47" s="22" t="str">
        <f ca="1">IFERROR(IF(ES47="","",RANK(EV47,EV$3:EV$434)+COUNTIF(EV$3:EV47,EV47)-1),"/")</f>
        <v/>
      </c>
      <c r="EU47" s="27" t="str">
        <f ca="1">IF(ES47="","",VLOOKUP(ES47,选手操作!$K:$L,2,0))</f>
        <v/>
      </c>
      <c r="EV47" s="24" t="str">
        <f ca="1">IFERROR(IF(ES47="","",IF(选手操作!ET47&lt;&gt;"",DV47+EW47+EX47+选手操作!ES47,VLOOKUP(EU47,EO:EQ,3,0)+DV47+EW47+EX47+选手操作!ES47)),IF(COUNTIF(EO:EO,EU47)=0,"查找失败",IF(ISNUMBER(VLOOKUP(EU47,EO:EQ,3,0))=FALSE,"VP错误","未知错误")))</f>
        <v/>
      </c>
      <c r="EW47" s="37"/>
      <c r="EX47" s="37"/>
      <c r="EY47" s="39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23" t="str">
        <f ca="1">IFERROR(IF(FS47="","",RANK(FR47,FR$3:FR$434)+COUNTIF(FR$3:FR47,FR47)-1),"/")</f>
        <v/>
      </c>
      <c r="FO47" s="22" t="str">
        <f t="shared" si="10"/>
        <v/>
      </c>
      <c r="FP47" s="22" t="str">
        <f t="shared" si="11"/>
        <v/>
      </c>
      <c r="FQ47" s="24" t="str">
        <f>IFERROR(IF(FO47="","",ROUND(IF(FP47=0,10,10+SIGN(FP47)*10*(1-((SQRT(5)-1)/2)^MIN(ABS(FP47)/(5*SQRT(FR$1)),3))/(1-((SQRT(5)-1)/2)^3)),2)),"请输入副数")</f>
        <v/>
      </c>
      <c r="FR47" s="25" t="str">
        <f ca="1">IF(FS47="","",IF(选手操作!GT47&lt;&gt;"","/",FV47))</f>
        <v/>
      </c>
      <c r="FS47" s="26" t="str">
        <f ca="1">IF(OR(COUNTA(FA$3:FM$434)=0,选手操作!$K47=""),"",选手操作!$K47)</f>
        <v/>
      </c>
      <c r="FT47" s="22" t="str">
        <f ca="1">IFERROR(IF(FS47="","",RANK(FV47,FV$3:FV$434)+COUNTIF(FV$3:FV47,FV47)-1),"/")</f>
        <v/>
      </c>
      <c r="FU47" s="27" t="str">
        <f ca="1">IF(FS47="","",VLOOKUP(FS47,选手操作!$K:$L,2,0))</f>
        <v/>
      </c>
      <c r="FV47" s="24" t="str">
        <f ca="1">IFERROR(IF(FS47="","",IF(选手操作!FT47&lt;&gt;"",EV47+FW47+FX47+选手操作!FS47,VLOOKUP(FU47,FO:FQ,3,0)+EV47+FW47+FX47+选手操作!FS47)),IF(COUNTIF(FO:FO,FU47)=0,"查找失败",IF(ISNUMBER(VLOOKUP(FU47,FO:FQ,3,0))=FALSE,"VP错误","未知错误")))</f>
        <v/>
      </c>
      <c r="FW47" s="37"/>
      <c r="FX47" s="37"/>
      <c r="FY47" s="39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23" t="str">
        <f ca="1">IFERROR(IF(GS47="","",RANK(GR47,GR$3:GR$434)+COUNTIF(GR$3:GR47,GR47)-1),"/")</f>
        <v/>
      </c>
      <c r="GO47" s="22" t="str">
        <f t="shared" si="12"/>
        <v/>
      </c>
      <c r="GP47" s="22" t="str">
        <f t="shared" si="13"/>
        <v/>
      </c>
      <c r="GQ47" s="24" t="str">
        <f>IFERROR(IF(GO47="","",ROUND(IF(GP47=0,10,10+SIGN(GP47)*10*(1-((SQRT(5)-1)/2)^MIN(ABS(GP47)/(5*SQRT(GR$1)),3))/(1-((SQRT(5)-1)/2)^3)),2)),"请输入副数")</f>
        <v/>
      </c>
      <c r="GR47" s="25" t="str">
        <f ca="1">IF(GS47="","",IF(选手操作!HT47&lt;&gt;"","/",GV47))</f>
        <v/>
      </c>
      <c r="GS47" s="26" t="str">
        <f ca="1">IF(OR(COUNTA(GA$3:GM$434)=0,选手操作!$K47=""),"",选手操作!$K47)</f>
        <v/>
      </c>
      <c r="GT47" s="22" t="str">
        <f ca="1">IFERROR(IF(GS47="","",RANK(GV47,GV$3:GV$434)+COUNTIF(GV$3:GV47,GV47)-1),"/")</f>
        <v/>
      </c>
      <c r="GU47" s="27" t="str">
        <f ca="1">IF(GS47="","",VLOOKUP(GS47,选手操作!$K:$L,2,0))</f>
        <v/>
      </c>
      <c r="GV47" s="24" t="str">
        <f ca="1">IFERROR(IF(GS47="","",IF(选手操作!GT47&lt;&gt;"",FV47+GW47+GX47+选手操作!GS47,VLOOKUP(GU47,GO:GQ,3,0)+FV47+GW47+GX47+选手操作!GS47)),IF(COUNTIF(GO:GO,GU47)=0,"查找失败",IF(ISNUMBER(VLOOKUP(GU47,GO:GQ,3,0))=FALSE,"VP错误","未知错误")))</f>
        <v/>
      </c>
      <c r="GW47" s="37"/>
      <c r="GX47" s="37"/>
      <c r="GY47" s="39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23" t="str">
        <f ca="1">IFERROR(IF(HS47="","",RANK(HR47,HR$3:HR$434)+COUNTIF(HR$3:HR47,HR47)-1),"/")</f>
        <v/>
      </c>
      <c r="HO47" s="22" t="str">
        <f t="shared" si="14"/>
        <v/>
      </c>
      <c r="HP47" s="22" t="str">
        <f t="shared" si="15"/>
        <v/>
      </c>
      <c r="HQ47" s="24" t="str">
        <f>IFERROR(IF(HO47="","",ROUND(IF(HP47=0,10,10+SIGN(HP47)*10*(1-((SQRT(5)-1)/2)^MIN(ABS(HP47)/(5*SQRT(HR$1)),3))/(1-((SQRT(5)-1)/2)^3)),2)),"请输入副数")</f>
        <v/>
      </c>
      <c r="HR47" s="25" t="str">
        <f ca="1">IF(HS47="","",IF(选手操作!IT47&lt;&gt;"","/",HV47))</f>
        <v/>
      </c>
      <c r="HS47" s="26" t="str">
        <f ca="1">IF(OR(COUNTA(HA$3:HM$434)=0,选手操作!$K47=""),"",选手操作!$K47)</f>
        <v/>
      </c>
      <c r="HT47" s="22" t="str">
        <f ca="1">IFERROR(IF(HS47="","",RANK(HV47,HV$3:HV$434)+COUNTIF(HV$3:HV47,HV47)-1),"/")</f>
        <v/>
      </c>
      <c r="HU47" s="27" t="str">
        <f ca="1">IF(HS47="","",VLOOKUP(HS47,选手操作!$K:$L,2,0))</f>
        <v/>
      </c>
      <c r="HV47" s="24" t="str">
        <f ca="1">IFERROR(IF(HS47="","",IF(选手操作!HT47&lt;&gt;"",GV47+HW47+HX47+选手操作!HS47,VLOOKUP(HU47,HO:HQ,3,0)+GV47+HW47+HX47+选手操作!HS47)),IF(COUNTIF(HO:HO,HU47)=0,"查找失败",IF(ISNUMBER(VLOOKUP(HU47,HO:HQ,3,0))=FALSE,"VP错误","未知错误")))</f>
        <v/>
      </c>
      <c r="HW47" s="37"/>
      <c r="HX47" s="37"/>
      <c r="HY47" s="39"/>
    </row>
    <row r="48" spans="1:23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23" t="str">
        <f ca="1">IFERROR(IF(S48="","",RANK(R48,R$3:R$434)+COUNTIF(R$3:R48,R48)-1),"/")</f>
        <v/>
      </c>
      <c r="O48" s="22" t="str">
        <f t="shared" si="16"/>
        <v/>
      </c>
      <c r="P48" s="22" t="str">
        <f t="shared" si="17"/>
        <v/>
      </c>
      <c r="Q48" s="24" t="str">
        <f t="shared" si="18"/>
        <v/>
      </c>
      <c r="R48" s="25" t="str">
        <f ca="1">IF(S48="","",IF(选手操作!AT48&lt;&gt;"","/",V48))</f>
        <v/>
      </c>
      <c r="S48" s="26" t="str">
        <f ca="1">IF(OR(COUNTA(A$3:M$434)=0,选手操作!$K48=""),"",选手操作!$K48)</f>
        <v/>
      </c>
      <c r="T48" s="22" t="str">
        <f ca="1">IFERROR(IF(S48="","",RANK(V48,V$3:V$434)+COUNTIF(V$3:V48,V48)-1),"/")</f>
        <v/>
      </c>
      <c r="U48" s="27" t="str">
        <f ca="1">IF(S48="","",VLOOKUP(S48,选手操作!$K:$L,2,0))</f>
        <v/>
      </c>
      <c r="V48" s="24" t="str">
        <f ca="1">IFERROR(IF(S48="","",IF(选手操作!T48&lt;&gt;"",选手操作!M48+选手操作!N48+W48+X48+选手操作!S48,VLOOKUP(U48,O:Q,3,0)+选手操作!M48+选手操作!N48+W48+X48+选手操作!S48)),IF(COUNTIF(O:O,U48)=0,"查找失败",IF(ISNUMBER(VLOOKUP(U48,O:Q,3,0))=FALSE,"VP错误","未知错误")))</f>
        <v/>
      </c>
      <c r="W48" s="37"/>
      <c r="X48" s="37"/>
      <c r="Y48" s="39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23" t="str">
        <f ca="1">IFERROR(IF(AS48="","",RANK(AR48,AR$3:AR$434)+COUNTIF(AR$3:AR48,AR48)-1),"/")</f>
        <v/>
      </c>
      <c r="AO48" s="22" t="str">
        <f t="shared" si="0"/>
        <v/>
      </c>
      <c r="AP48" s="22" t="str">
        <f t="shared" si="1"/>
        <v/>
      </c>
      <c r="AQ48" s="24" t="str">
        <f>IFERROR(IF(AO48="","",ROUND(IF(AP48=0,10,10+SIGN(AP48)*10*(1-((SQRT(5)-1)/2)^MIN(ABS(AP48)/(5*SQRT(AR$1)),3))/(1-((SQRT(5)-1)/2)^3)),2)),"请输入副数")</f>
        <v/>
      </c>
      <c r="AR48" s="25" t="str">
        <f ca="1">IF(AS48="","",IF(选手操作!BT48&lt;&gt;"","/",AV48))</f>
        <v/>
      </c>
      <c r="AS48" s="26" t="str">
        <f ca="1">IF(OR(COUNTA(AA$3:AM$434)=0,选手操作!$K48=""),"",选手操作!$K48)</f>
        <v/>
      </c>
      <c r="AT48" s="22" t="str">
        <f ca="1">IFERROR(IF(AS48="","",RANK(AV48,AV$3:AV$434)+COUNTIF(AV$3:AV48,AV48)-1),"/")</f>
        <v/>
      </c>
      <c r="AU48" s="27" t="str">
        <f ca="1">IF(AS48="","",VLOOKUP(AS48,选手操作!$K:$L,2,0))</f>
        <v/>
      </c>
      <c r="AV48" s="24" t="str">
        <f ca="1">IFERROR(IF(AS48="","",IF(选手操作!AT48&lt;&gt;"",V48+AW48+AX48+选手操作!AS48,VLOOKUP(AU48,AO:AQ,3,0)+V48+AW48+AX48+选手操作!AS48)),IF(COUNTIF(AO:AO,AU48)=0,"查找失败",IF(ISNUMBER(VLOOKUP(AU48,AO:AQ,3,0))=FALSE,"VP错误","未知错误")))</f>
        <v/>
      </c>
      <c r="AW48" s="37"/>
      <c r="AX48" s="37"/>
      <c r="AY48" s="39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23" t="str">
        <f ca="1">IFERROR(IF(BS48="","",RANK(BR48,BR$3:BR$434)+COUNTIF(BR$3:BR48,BR48)-1),"/")</f>
        <v/>
      </c>
      <c r="BO48" s="22" t="str">
        <f t="shared" si="2"/>
        <v/>
      </c>
      <c r="BP48" s="22" t="str">
        <f t="shared" si="3"/>
        <v/>
      </c>
      <c r="BQ48" s="24" t="str">
        <f>IFERROR(IF(BO48="","",ROUND(IF(BP48=0,10,10+SIGN(BP48)*10*(1-((SQRT(5)-1)/2)^MIN(ABS(BP48)/(5*SQRT(BR$1)),3))/(1-((SQRT(5)-1)/2)^3)),2)),"请输入副数")</f>
        <v/>
      </c>
      <c r="BR48" s="25" t="str">
        <f ca="1">IF(BS48="","",IF(选手操作!CT48&lt;&gt;"","/",BV48))</f>
        <v/>
      </c>
      <c r="BS48" s="26" t="str">
        <f ca="1">IF(OR(COUNTA(BA$3:BM$434)=0,选手操作!$K48=""),"",选手操作!$K48)</f>
        <v/>
      </c>
      <c r="BT48" s="22" t="str">
        <f ca="1">IFERROR(IF(BS48="","",RANK(BV48,BV$3:BV$434)+COUNTIF(BV$3:BV48,BV48)-1),"/")</f>
        <v/>
      </c>
      <c r="BU48" s="27" t="str">
        <f ca="1">IF(BS48="","",VLOOKUP(BS48,选手操作!$K:$L,2,0))</f>
        <v/>
      </c>
      <c r="BV48" s="24" t="str">
        <f ca="1">IFERROR(IF(BS48="","",IF(选手操作!BT48&lt;&gt;"",AV48+BW48+BX48+选手操作!BS48,VLOOKUP(BU48,BO:BQ,3,0)+AV48+BW48+BX48+选手操作!BS48)),IF(COUNTIF(BO:BO,BU48)=0,"查找失败",IF(ISNUMBER(VLOOKUP(BU48,BO:BQ,3,0))=FALSE,"VP错误","未知错误")))</f>
        <v/>
      </c>
      <c r="BW48" s="37"/>
      <c r="BX48" s="37"/>
      <c r="BY48" s="39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23" t="str">
        <f ca="1">IFERROR(IF(CS48="","",RANK(CR48,CR$3:CR$434)+COUNTIF(CR$3:CR48,CR48)-1),"/")</f>
        <v/>
      </c>
      <c r="CO48" s="22" t="str">
        <f t="shared" si="4"/>
        <v/>
      </c>
      <c r="CP48" s="22" t="str">
        <f t="shared" si="5"/>
        <v/>
      </c>
      <c r="CQ48" s="24" t="str">
        <f>IFERROR(IF(CO48="","",ROUND(IF(CP48=0,10,10+SIGN(CP48)*10*(1-((SQRT(5)-1)/2)^MIN(ABS(CP48)/(5*SQRT(CR$1)),3))/(1-((SQRT(5)-1)/2)^3)),2)),"请输入副数")</f>
        <v/>
      </c>
      <c r="CR48" s="25" t="str">
        <f ca="1">IF(CS48="","",IF(选手操作!DT48&lt;&gt;"","/",CV48))</f>
        <v/>
      </c>
      <c r="CS48" s="26" t="str">
        <f ca="1">IF(OR(COUNTA(CA$3:CM$434)=0,选手操作!$K48=""),"",选手操作!$K48)</f>
        <v/>
      </c>
      <c r="CT48" s="22" t="str">
        <f ca="1">IFERROR(IF(CS48="","",RANK(CV48,CV$3:CV$434)+COUNTIF(CV$3:CV48,CV48)-1),"/")</f>
        <v/>
      </c>
      <c r="CU48" s="27" t="str">
        <f ca="1">IF(CS48="","",VLOOKUP(CS48,选手操作!$K:$L,2,0))</f>
        <v/>
      </c>
      <c r="CV48" s="24" t="str">
        <f ca="1">IFERROR(IF(CS48="","",IF(选手操作!CT48&lt;&gt;"",BV48+CW48+CX48+选手操作!CS48,VLOOKUP(CU48,CO:CQ,3,0)+BV48+CW48+CX48+选手操作!CS48)),IF(COUNTIF(CO:CO,CU48)=0,"查找失败",IF(ISNUMBER(VLOOKUP(CU48,CO:CQ,3,0))=FALSE,"VP错误","未知错误")))</f>
        <v/>
      </c>
      <c r="CW48" s="37"/>
      <c r="CX48" s="37"/>
      <c r="CY48" s="39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23" t="str">
        <f ca="1">IFERROR(IF(DS48="","",RANK(DR48,DR$3:DR$434)+COUNTIF(DR$3:DR48,DR48)-1),"/")</f>
        <v/>
      </c>
      <c r="DO48" s="22" t="str">
        <f t="shared" si="6"/>
        <v/>
      </c>
      <c r="DP48" s="22" t="str">
        <f t="shared" si="7"/>
        <v/>
      </c>
      <c r="DQ48" s="24" t="str">
        <f>IFERROR(IF(DO48="","",ROUND(IF(DP48=0,10,10+SIGN(DP48)*10*(1-((SQRT(5)-1)/2)^MIN(ABS(DP48)/(5*SQRT(DR$1)),3))/(1-((SQRT(5)-1)/2)^3)),2)),"请输入副数")</f>
        <v/>
      </c>
      <c r="DR48" s="25" t="str">
        <f ca="1">IF(DS48="","",IF(选手操作!ET48&lt;&gt;"","/",DV48))</f>
        <v/>
      </c>
      <c r="DS48" s="26" t="str">
        <f ca="1">IF(OR(COUNTA(DA$3:DM$434)=0,选手操作!$K48=""),"",选手操作!$K48)</f>
        <v/>
      </c>
      <c r="DT48" s="22" t="str">
        <f ca="1">IFERROR(IF(DS48="","",RANK(DV48,DV$3:DV$434)+COUNTIF(DV$3:DV48,DV48)-1),"/")</f>
        <v/>
      </c>
      <c r="DU48" s="27" t="str">
        <f ca="1">IF(DS48="","",VLOOKUP(DS48,选手操作!$K:$L,2,0))</f>
        <v/>
      </c>
      <c r="DV48" s="24" t="str">
        <f ca="1">IFERROR(IF(DS48="","",IF(选手操作!DT48&lt;&gt;"",CV48+DW48+DX48+选手操作!DS48,VLOOKUP(DU48,DO:DQ,3,0)+CV48+DW48+DX48+选手操作!DS48)),IF(COUNTIF(DO:DO,DU48)=0,"查找失败",IF(ISNUMBER(VLOOKUP(DU48,DO:DQ,3,0))=FALSE,"VP错误","未知错误")))</f>
        <v/>
      </c>
      <c r="DW48" s="37"/>
      <c r="DX48" s="37"/>
      <c r="DY48" s="39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23" t="str">
        <f ca="1">IFERROR(IF(ES48="","",RANK(ER48,ER$3:ER$434)+COUNTIF(ER$3:ER48,ER48)-1),"/")</f>
        <v/>
      </c>
      <c r="EO48" s="22" t="str">
        <f t="shared" si="8"/>
        <v/>
      </c>
      <c r="EP48" s="22" t="str">
        <f t="shared" si="9"/>
        <v/>
      </c>
      <c r="EQ48" s="24" t="str">
        <f>IFERROR(IF(EO48="","",ROUND(IF(EP48=0,10,10+SIGN(EP48)*10*(1-((SQRT(5)-1)/2)^MIN(ABS(EP48)/(5*SQRT(ER$1)),3))/(1-((SQRT(5)-1)/2)^3)),2)),"请输入副数")</f>
        <v/>
      </c>
      <c r="ER48" s="25" t="str">
        <f ca="1">IF(ES48="","",IF(选手操作!FT48&lt;&gt;"","/",EV48))</f>
        <v/>
      </c>
      <c r="ES48" s="26" t="str">
        <f ca="1">IF(OR(COUNTA(EA$3:EM$434)=0,选手操作!$K48=""),"",选手操作!$K48)</f>
        <v/>
      </c>
      <c r="ET48" s="22" t="str">
        <f ca="1">IFERROR(IF(ES48="","",RANK(EV48,EV$3:EV$434)+COUNTIF(EV$3:EV48,EV48)-1),"/")</f>
        <v/>
      </c>
      <c r="EU48" s="27" t="str">
        <f ca="1">IF(ES48="","",VLOOKUP(ES48,选手操作!$K:$L,2,0))</f>
        <v/>
      </c>
      <c r="EV48" s="24" t="str">
        <f ca="1">IFERROR(IF(ES48="","",IF(选手操作!ET48&lt;&gt;"",DV48+EW48+EX48+选手操作!ES48,VLOOKUP(EU48,EO:EQ,3,0)+DV48+EW48+EX48+选手操作!ES48)),IF(COUNTIF(EO:EO,EU48)=0,"查找失败",IF(ISNUMBER(VLOOKUP(EU48,EO:EQ,3,0))=FALSE,"VP错误","未知错误")))</f>
        <v/>
      </c>
      <c r="EW48" s="37"/>
      <c r="EX48" s="37"/>
      <c r="EY48" s="39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23" t="str">
        <f ca="1">IFERROR(IF(FS48="","",RANK(FR48,FR$3:FR$434)+COUNTIF(FR$3:FR48,FR48)-1),"/")</f>
        <v/>
      </c>
      <c r="FO48" s="22" t="str">
        <f t="shared" si="10"/>
        <v/>
      </c>
      <c r="FP48" s="22" t="str">
        <f t="shared" si="11"/>
        <v/>
      </c>
      <c r="FQ48" s="24" t="str">
        <f>IFERROR(IF(FO48="","",ROUND(IF(FP48=0,10,10+SIGN(FP48)*10*(1-((SQRT(5)-1)/2)^MIN(ABS(FP48)/(5*SQRT(FR$1)),3))/(1-((SQRT(5)-1)/2)^3)),2)),"请输入副数")</f>
        <v/>
      </c>
      <c r="FR48" s="25" t="str">
        <f ca="1">IF(FS48="","",IF(选手操作!GT48&lt;&gt;"","/",FV48))</f>
        <v/>
      </c>
      <c r="FS48" s="26" t="str">
        <f ca="1">IF(OR(COUNTA(FA$3:FM$434)=0,选手操作!$K48=""),"",选手操作!$K48)</f>
        <v/>
      </c>
      <c r="FT48" s="22" t="str">
        <f ca="1">IFERROR(IF(FS48="","",RANK(FV48,FV$3:FV$434)+COUNTIF(FV$3:FV48,FV48)-1),"/")</f>
        <v/>
      </c>
      <c r="FU48" s="27" t="str">
        <f ca="1">IF(FS48="","",VLOOKUP(FS48,选手操作!$K:$L,2,0))</f>
        <v/>
      </c>
      <c r="FV48" s="24" t="str">
        <f ca="1">IFERROR(IF(FS48="","",IF(选手操作!FT48&lt;&gt;"",EV48+FW48+FX48+选手操作!FS48,VLOOKUP(FU48,FO:FQ,3,0)+EV48+FW48+FX48+选手操作!FS48)),IF(COUNTIF(FO:FO,FU48)=0,"查找失败",IF(ISNUMBER(VLOOKUP(FU48,FO:FQ,3,0))=FALSE,"VP错误","未知错误")))</f>
        <v/>
      </c>
      <c r="FW48" s="37"/>
      <c r="FX48" s="37"/>
      <c r="FY48" s="39"/>
      <c r="GA48" s="31"/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23" t="str">
        <f ca="1">IFERROR(IF(GS48="","",RANK(GR48,GR$3:GR$434)+COUNTIF(GR$3:GR48,GR48)-1),"/")</f>
        <v/>
      </c>
      <c r="GO48" s="22" t="str">
        <f t="shared" si="12"/>
        <v/>
      </c>
      <c r="GP48" s="22" t="str">
        <f t="shared" si="13"/>
        <v/>
      </c>
      <c r="GQ48" s="24" t="str">
        <f>IFERROR(IF(GO48="","",ROUND(IF(GP48=0,10,10+SIGN(GP48)*10*(1-((SQRT(5)-1)/2)^MIN(ABS(GP48)/(5*SQRT(GR$1)),3))/(1-((SQRT(5)-1)/2)^3)),2)),"请输入副数")</f>
        <v/>
      </c>
      <c r="GR48" s="25" t="str">
        <f ca="1">IF(GS48="","",IF(选手操作!HT48&lt;&gt;"","/",GV48))</f>
        <v/>
      </c>
      <c r="GS48" s="26" t="str">
        <f ca="1">IF(OR(COUNTA(GA$3:GM$434)=0,选手操作!$K48=""),"",选手操作!$K48)</f>
        <v/>
      </c>
      <c r="GT48" s="22" t="str">
        <f ca="1">IFERROR(IF(GS48="","",RANK(GV48,GV$3:GV$434)+COUNTIF(GV$3:GV48,GV48)-1),"/")</f>
        <v/>
      </c>
      <c r="GU48" s="27" t="str">
        <f ca="1">IF(GS48="","",VLOOKUP(GS48,选手操作!$K:$L,2,0))</f>
        <v/>
      </c>
      <c r="GV48" s="24" t="str">
        <f ca="1">IFERROR(IF(GS48="","",IF(选手操作!GT48&lt;&gt;"",FV48+GW48+GX48+选手操作!GS48,VLOOKUP(GU48,GO:GQ,3,0)+FV48+GW48+GX48+选手操作!GS48)),IF(COUNTIF(GO:GO,GU48)=0,"查找失败",IF(ISNUMBER(VLOOKUP(GU48,GO:GQ,3,0))=FALSE,"VP错误","未知错误")))</f>
        <v/>
      </c>
      <c r="GW48" s="37"/>
      <c r="GX48" s="37"/>
      <c r="GY48" s="39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L48" s="31"/>
      <c r="HM48" s="31"/>
      <c r="HN48" s="23" t="str">
        <f ca="1">IFERROR(IF(HS48="","",RANK(HR48,HR$3:HR$434)+COUNTIF(HR$3:HR48,HR48)-1),"/")</f>
        <v/>
      </c>
      <c r="HO48" s="22" t="str">
        <f t="shared" si="14"/>
        <v/>
      </c>
      <c r="HP48" s="22" t="str">
        <f t="shared" si="15"/>
        <v/>
      </c>
      <c r="HQ48" s="24" t="str">
        <f>IFERROR(IF(HO48="","",ROUND(IF(HP48=0,10,10+SIGN(HP48)*10*(1-((SQRT(5)-1)/2)^MIN(ABS(HP48)/(5*SQRT(HR$1)),3))/(1-((SQRT(5)-1)/2)^3)),2)),"请输入副数")</f>
        <v/>
      </c>
      <c r="HR48" s="25" t="str">
        <f ca="1">IF(HS48="","",IF(选手操作!IT48&lt;&gt;"","/",HV48))</f>
        <v/>
      </c>
      <c r="HS48" s="26" t="str">
        <f ca="1">IF(OR(COUNTA(HA$3:HM$434)=0,选手操作!$K48=""),"",选手操作!$K48)</f>
        <v/>
      </c>
      <c r="HT48" s="22" t="str">
        <f ca="1">IFERROR(IF(HS48="","",RANK(HV48,HV$3:HV$434)+COUNTIF(HV$3:HV48,HV48)-1),"/")</f>
        <v/>
      </c>
      <c r="HU48" s="27" t="str">
        <f ca="1">IF(HS48="","",VLOOKUP(HS48,选手操作!$K:$L,2,0))</f>
        <v/>
      </c>
      <c r="HV48" s="24" t="str">
        <f ca="1">IFERROR(IF(HS48="","",IF(选手操作!HT48&lt;&gt;"",GV48+HW48+HX48+选手操作!HS48,VLOOKUP(HU48,HO:HQ,3,0)+GV48+HW48+HX48+选手操作!HS48)),IF(COUNTIF(HO:HO,HU48)=0,"查找失败",IF(ISNUMBER(VLOOKUP(HU48,HO:HQ,3,0))=FALSE,"VP错误","未知错误")))</f>
        <v/>
      </c>
      <c r="HW48" s="37"/>
      <c r="HX48" s="37"/>
      <c r="HY48" s="39"/>
    </row>
    <row r="49" spans="1:23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23" t="str">
        <f ca="1">IFERROR(IF(S49="","",RANK(R49,R$3:R$434)+COUNTIF(R$3:R49,R49)-1),"/")</f>
        <v/>
      </c>
      <c r="O49" s="22" t="str">
        <f t="shared" si="16"/>
        <v/>
      </c>
      <c r="P49" s="22" t="str">
        <f t="shared" si="17"/>
        <v/>
      </c>
      <c r="Q49" s="24" t="str">
        <f t="shared" si="18"/>
        <v/>
      </c>
      <c r="R49" s="25" t="str">
        <f ca="1">IF(S49="","",IF(选手操作!AT49&lt;&gt;"","/",V49))</f>
        <v/>
      </c>
      <c r="S49" s="26" t="str">
        <f ca="1">IF(OR(COUNTA(A$3:M$434)=0,选手操作!$K49=""),"",选手操作!$K49)</f>
        <v/>
      </c>
      <c r="T49" s="22" t="str">
        <f ca="1">IFERROR(IF(S49="","",RANK(V49,V$3:V$434)+COUNTIF(V$3:V49,V49)-1),"/")</f>
        <v/>
      </c>
      <c r="U49" s="27" t="str">
        <f ca="1">IF(S49="","",VLOOKUP(S49,选手操作!$K:$L,2,0))</f>
        <v/>
      </c>
      <c r="V49" s="24" t="str">
        <f ca="1">IFERROR(IF(S49="","",IF(选手操作!T49&lt;&gt;"",选手操作!M49+选手操作!N49+W49+X49+选手操作!S49,VLOOKUP(U49,O:Q,3,0)+选手操作!M49+选手操作!N49+W49+X49+选手操作!S49)),IF(COUNTIF(O:O,U49)=0,"查找失败",IF(ISNUMBER(VLOOKUP(U49,O:Q,3,0))=FALSE,"VP错误","未知错误")))</f>
        <v/>
      </c>
      <c r="W49" s="37"/>
      <c r="X49" s="37"/>
      <c r="Y49" s="39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23" t="str">
        <f ca="1">IFERROR(IF(AS49="","",RANK(AR49,AR$3:AR$434)+COUNTIF(AR$3:AR49,AR49)-1),"/")</f>
        <v/>
      </c>
      <c r="AO49" s="22" t="str">
        <f t="shared" si="0"/>
        <v/>
      </c>
      <c r="AP49" s="22" t="str">
        <f t="shared" si="1"/>
        <v/>
      </c>
      <c r="AQ49" s="24" t="str">
        <f>IFERROR(IF(AO49="","",ROUND(IF(AP49=0,10,10+SIGN(AP49)*10*(1-((SQRT(5)-1)/2)^MIN(ABS(AP49)/(5*SQRT(AR$1)),3))/(1-((SQRT(5)-1)/2)^3)),2)),"请输入副数")</f>
        <v/>
      </c>
      <c r="AR49" s="25" t="str">
        <f ca="1">IF(AS49="","",IF(选手操作!BT49&lt;&gt;"","/",AV49))</f>
        <v/>
      </c>
      <c r="AS49" s="26" t="str">
        <f ca="1">IF(OR(COUNTA(AA$3:AM$434)=0,选手操作!$K49=""),"",选手操作!$K49)</f>
        <v/>
      </c>
      <c r="AT49" s="22" t="str">
        <f ca="1">IFERROR(IF(AS49="","",RANK(AV49,AV$3:AV$434)+COUNTIF(AV$3:AV49,AV49)-1),"/")</f>
        <v/>
      </c>
      <c r="AU49" s="27" t="str">
        <f ca="1">IF(AS49="","",VLOOKUP(AS49,选手操作!$K:$L,2,0))</f>
        <v/>
      </c>
      <c r="AV49" s="24" t="str">
        <f ca="1">IFERROR(IF(AS49="","",IF(选手操作!AT49&lt;&gt;"",V49+AW49+AX49+选手操作!AS49,VLOOKUP(AU49,AO:AQ,3,0)+V49+AW49+AX49+选手操作!AS49)),IF(COUNTIF(AO:AO,AU49)=0,"查找失败",IF(ISNUMBER(VLOOKUP(AU49,AO:AQ,3,0))=FALSE,"VP错误","未知错误")))</f>
        <v/>
      </c>
      <c r="AW49" s="37"/>
      <c r="AX49" s="37"/>
      <c r="AY49" s="39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23" t="str">
        <f ca="1">IFERROR(IF(BS49="","",RANK(BR49,BR$3:BR$434)+COUNTIF(BR$3:BR49,BR49)-1),"/")</f>
        <v/>
      </c>
      <c r="BO49" s="22" t="str">
        <f t="shared" si="2"/>
        <v/>
      </c>
      <c r="BP49" s="22" t="str">
        <f t="shared" si="3"/>
        <v/>
      </c>
      <c r="BQ49" s="24" t="str">
        <f>IFERROR(IF(BO49="","",ROUND(IF(BP49=0,10,10+SIGN(BP49)*10*(1-((SQRT(5)-1)/2)^MIN(ABS(BP49)/(5*SQRT(BR$1)),3))/(1-((SQRT(5)-1)/2)^3)),2)),"请输入副数")</f>
        <v/>
      </c>
      <c r="BR49" s="25" t="str">
        <f ca="1">IF(BS49="","",IF(选手操作!CT49&lt;&gt;"","/",BV49))</f>
        <v/>
      </c>
      <c r="BS49" s="26" t="str">
        <f ca="1">IF(OR(COUNTA(BA$3:BM$434)=0,选手操作!$K49=""),"",选手操作!$K49)</f>
        <v/>
      </c>
      <c r="BT49" s="22" t="str">
        <f ca="1">IFERROR(IF(BS49="","",RANK(BV49,BV$3:BV$434)+COUNTIF(BV$3:BV49,BV49)-1),"/")</f>
        <v/>
      </c>
      <c r="BU49" s="27" t="str">
        <f ca="1">IF(BS49="","",VLOOKUP(BS49,选手操作!$K:$L,2,0))</f>
        <v/>
      </c>
      <c r="BV49" s="24" t="str">
        <f ca="1">IFERROR(IF(BS49="","",IF(选手操作!BT49&lt;&gt;"",AV49+BW49+BX49+选手操作!BS49,VLOOKUP(BU49,BO:BQ,3,0)+AV49+BW49+BX49+选手操作!BS49)),IF(COUNTIF(BO:BO,BU49)=0,"查找失败",IF(ISNUMBER(VLOOKUP(BU49,BO:BQ,3,0))=FALSE,"VP错误","未知错误")))</f>
        <v/>
      </c>
      <c r="BW49" s="37"/>
      <c r="BX49" s="37"/>
      <c r="BY49" s="39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23" t="str">
        <f ca="1">IFERROR(IF(CS49="","",RANK(CR49,CR$3:CR$434)+COUNTIF(CR$3:CR49,CR49)-1),"/")</f>
        <v/>
      </c>
      <c r="CO49" s="22" t="str">
        <f t="shared" si="4"/>
        <v/>
      </c>
      <c r="CP49" s="22" t="str">
        <f t="shared" si="5"/>
        <v/>
      </c>
      <c r="CQ49" s="24" t="str">
        <f>IFERROR(IF(CO49="","",ROUND(IF(CP49=0,10,10+SIGN(CP49)*10*(1-((SQRT(5)-1)/2)^MIN(ABS(CP49)/(5*SQRT(CR$1)),3))/(1-((SQRT(5)-1)/2)^3)),2)),"请输入副数")</f>
        <v/>
      </c>
      <c r="CR49" s="25" t="str">
        <f ca="1">IF(CS49="","",IF(选手操作!DT49&lt;&gt;"","/",CV49))</f>
        <v/>
      </c>
      <c r="CS49" s="26" t="str">
        <f ca="1">IF(OR(COUNTA(CA$3:CM$434)=0,选手操作!$K49=""),"",选手操作!$K49)</f>
        <v/>
      </c>
      <c r="CT49" s="22" t="str">
        <f ca="1">IFERROR(IF(CS49="","",RANK(CV49,CV$3:CV$434)+COUNTIF(CV$3:CV49,CV49)-1),"/")</f>
        <v/>
      </c>
      <c r="CU49" s="27" t="str">
        <f ca="1">IF(CS49="","",VLOOKUP(CS49,选手操作!$K:$L,2,0))</f>
        <v/>
      </c>
      <c r="CV49" s="24" t="str">
        <f ca="1">IFERROR(IF(CS49="","",IF(选手操作!CT49&lt;&gt;"",BV49+CW49+CX49+选手操作!CS49,VLOOKUP(CU49,CO:CQ,3,0)+BV49+CW49+CX49+选手操作!CS49)),IF(COUNTIF(CO:CO,CU49)=0,"查找失败",IF(ISNUMBER(VLOOKUP(CU49,CO:CQ,3,0))=FALSE,"VP错误","未知错误")))</f>
        <v/>
      </c>
      <c r="CW49" s="37"/>
      <c r="CX49" s="37"/>
      <c r="CY49" s="39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23" t="str">
        <f ca="1">IFERROR(IF(DS49="","",RANK(DR49,DR$3:DR$434)+COUNTIF(DR$3:DR49,DR49)-1),"/")</f>
        <v/>
      </c>
      <c r="DO49" s="22" t="str">
        <f t="shared" si="6"/>
        <v/>
      </c>
      <c r="DP49" s="22" t="str">
        <f t="shared" si="7"/>
        <v/>
      </c>
      <c r="DQ49" s="24" t="str">
        <f>IFERROR(IF(DO49="","",ROUND(IF(DP49=0,10,10+SIGN(DP49)*10*(1-((SQRT(5)-1)/2)^MIN(ABS(DP49)/(5*SQRT(DR$1)),3))/(1-((SQRT(5)-1)/2)^3)),2)),"请输入副数")</f>
        <v/>
      </c>
      <c r="DR49" s="25" t="str">
        <f ca="1">IF(DS49="","",IF(选手操作!ET49&lt;&gt;"","/",DV49))</f>
        <v/>
      </c>
      <c r="DS49" s="26" t="str">
        <f ca="1">IF(OR(COUNTA(DA$3:DM$434)=0,选手操作!$K49=""),"",选手操作!$K49)</f>
        <v/>
      </c>
      <c r="DT49" s="22" t="str">
        <f ca="1">IFERROR(IF(DS49="","",RANK(DV49,DV$3:DV$434)+COUNTIF(DV$3:DV49,DV49)-1),"/")</f>
        <v/>
      </c>
      <c r="DU49" s="27" t="str">
        <f ca="1">IF(DS49="","",VLOOKUP(DS49,选手操作!$K:$L,2,0))</f>
        <v/>
      </c>
      <c r="DV49" s="24" t="str">
        <f ca="1">IFERROR(IF(DS49="","",IF(选手操作!DT49&lt;&gt;"",CV49+DW49+DX49+选手操作!DS49,VLOOKUP(DU49,DO:DQ,3,0)+CV49+DW49+DX49+选手操作!DS49)),IF(COUNTIF(DO:DO,DU49)=0,"查找失败",IF(ISNUMBER(VLOOKUP(DU49,DO:DQ,3,0))=FALSE,"VP错误","未知错误")))</f>
        <v/>
      </c>
      <c r="DW49" s="37"/>
      <c r="DX49" s="37"/>
      <c r="DY49" s="39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23" t="str">
        <f ca="1">IFERROR(IF(ES49="","",RANK(ER49,ER$3:ER$434)+COUNTIF(ER$3:ER49,ER49)-1),"/")</f>
        <v/>
      </c>
      <c r="EO49" s="22" t="str">
        <f t="shared" si="8"/>
        <v/>
      </c>
      <c r="EP49" s="22" t="str">
        <f t="shared" si="9"/>
        <v/>
      </c>
      <c r="EQ49" s="24" t="str">
        <f>IFERROR(IF(EO49="","",ROUND(IF(EP49=0,10,10+SIGN(EP49)*10*(1-((SQRT(5)-1)/2)^MIN(ABS(EP49)/(5*SQRT(ER$1)),3))/(1-((SQRT(5)-1)/2)^3)),2)),"请输入副数")</f>
        <v/>
      </c>
      <c r="ER49" s="25" t="str">
        <f ca="1">IF(ES49="","",IF(选手操作!FT49&lt;&gt;"","/",EV49))</f>
        <v/>
      </c>
      <c r="ES49" s="26" t="str">
        <f ca="1">IF(OR(COUNTA(EA$3:EM$434)=0,选手操作!$K49=""),"",选手操作!$K49)</f>
        <v/>
      </c>
      <c r="ET49" s="22" t="str">
        <f ca="1">IFERROR(IF(ES49="","",RANK(EV49,EV$3:EV$434)+COUNTIF(EV$3:EV49,EV49)-1),"/")</f>
        <v/>
      </c>
      <c r="EU49" s="27" t="str">
        <f ca="1">IF(ES49="","",VLOOKUP(ES49,选手操作!$K:$L,2,0))</f>
        <v/>
      </c>
      <c r="EV49" s="24" t="str">
        <f ca="1">IFERROR(IF(ES49="","",IF(选手操作!ET49&lt;&gt;"",DV49+EW49+EX49+选手操作!ES49,VLOOKUP(EU49,EO:EQ,3,0)+DV49+EW49+EX49+选手操作!ES49)),IF(COUNTIF(EO:EO,EU49)=0,"查找失败",IF(ISNUMBER(VLOOKUP(EU49,EO:EQ,3,0))=FALSE,"VP错误","未知错误")))</f>
        <v/>
      </c>
      <c r="EW49" s="37"/>
      <c r="EX49" s="37"/>
      <c r="EY49" s="39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23" t="str">
        <f ca="1">IFERROR(IF(FS49="","",RANK(FR49,FR$3:FR$434)+COUNTIF(FR$3:FR49,FR49)-1),"/")</f>
        <v/>
      </c>
      <c r="FO49" s="22" t="str">
        <f t="shared" si="10"/>
        <v/>
      </c>
      <c r="FP49" s="22" t="str">
        <f t="shared" si="11"/>
        <v/>
      </c>
      <c r="FQ49" s="24" t="str">
        <f>IFERROR(IF(FO49="","",ROUND(IF(FP49=0,10,10+SIGN(FP49)*10*(1-((SQRT(5)-1)/2)^MIN(ABS(FP49)/(5*SQRT(FR$1)),3))/(1-((SQRT(5)-1)/2)^3)),2)),"请输入副数")</f>
        <v/>
      </c>
      <c r="FR49" s="25" t="str">
        <f ca="1">IF(FS49="","",IF(选手操作!GT49&lt;&gt;"","/",FV49))</f>
        <v/>
      </c>
      <c r="FS49" s="26" t="str">
        <f ca="1">IF(OR(COUNTA(FA$3:FM$434)=0,选手操作!$K49=""),"",选手操作!$K49)</f>
        <v/>
      </c>
      <c r="FT49" s="22" t="str">
        <f ca="1">IFERROR(IF(FS49="","",RANK(FV49,FV$3:FV$434)+COUNTIF(FV$3:FV49,FV49)-1),"/")</f>
        <v/>
      </c>
      <c r="FU49" s="27" t="str">
        <f ca="1">IF(FS49="","",VLOOKUP(FS49,选手操作!$K:$L,2,0))</f>
        <v/>
      </c>
      <c r="FV49" s="24" t="str">
        <f ca="1">IFERROR(IF(FS49="","",IF(选手操作!FT49&lt;&gt;"",EV49+FW49+FX49+选手操作!FS49,VLOOKUP(FU49,FO:FQ,3,0)+EV49+FW49+FX49+选手操作!FS49)),IF(COUNTIF(FO:FO,FU49)=0,"查找失败",IF(ISNUMBER(VLOOKUP(FU49,FO:FQ,3,0))=FALSE,"VP错误","未知错误")))</f>
        <v/>
      </c>
      <c r="FW49" s="37"/>
      <c r="FX49" s="37"/>
      <c r="FY49" s="39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23" t="str">
        <f ca="1">IFERROR(IF(GS49="","",RANK(GR49,GR$3:GR$434)+COUNTIF(GR$3:GR49,GR49)-1),"/")</f>
        <v/>
      </c>
      <c r="GO49" s="22" t="str">
        <f t="shared" si="12"/>
        <v/>
      </c>
      <c r="GP49" s="22" t="str">
        <f t="shared" si="13"/>
        <v/>
      </c>
      <c r="GQ49" s="24" t="str">
        <f>IFERROR(IF(GO49="","",ROUND(IF(GP49=0,10,10+SIGN(GP49)*10*(1-((SQRT(5)-1)/2)^MIN(ABS(GP49)/(5*SQRT(GR$1)),3))/(1-((SQRT(5)-1)/2)^3)),2)),"请输入副数")</f>
        <v/>
      </c>
      <c r="GR49" s="25" t="str">
        <f ca="1">IF(GS49="","",IF(选手操作!HT49&lt;&gt;"","/",GV49))</f>
        <v/>
      </c>
      <c r="GS49" s="26" t="str">
        <f ca="1">IF(OR(COUNTA(GA$3:GM$434)=0,选手操作!$K49=""),"",选手操作!$K49)</f>
        <v/>
      </c>
      <c r="GT49" s="22" t="str">
        <f ca="1">IFERROR(IF(GS49="","",RANK(GV49,GV$3:GV$434)+COUNTIF(GV$3:GV49,GV49)-1),"/")</f>
        <v/>
      </c>
      <c r="GU49" s="27" t="str">
        <f ca="1">IF(GS49="","",VLOOKUP(GS49,选手操作!$K:$L,2,0))</f>
        <v/>
      </c>
      <c r="GV49" s="24" t="str">
        <f ca="1">IFERROR(IF(GS49="","",IF(选手操作!GT49&lt;&gt;"",FV49+GW49+GX49+选手操作!GS49,VLOOKUP(GU49,GO:GQ,3,0)+FV49+GW49+GX49+选手操作!GS49)),IF(COUNTIF(GO:GO,GU49)=0,"查找失败",IF(ISNUMBER(VLOOKUP(GU49,GO:GQ,3,0))=FALSE,"VP错误","未知错误")))</f>
        <v/>
      </c>
      <c r="GW49" s="37"/>
      <c r="GX49" s="37"/>
      <c r="GY49" s="39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23" t="str">
        <f ca="1">IFERROR(IF(HS49="","",RANK(HR49,HR$3:HR$434)+COUNTIF(HR$3:HR49,HR49)-1),"/")</f>
        <v/>
      </c>
      <c r="HO49" s="22" t="str">
        <f t="shared" si="14"/>
        <v/>
      </c>
      <c r="HP49" s="22" t="str">
        <f t="shared" si="15"/>
        <v/>
      </c>
      <c r="HQ49" s="24" t="str">
        <f>IFERROR(IF(HO49="","",ROUND(IF(HP49=0,10,10+SIGN(HP49)*10*(1-((SQRT(5)-1)/2)^MIN(ABS(HP49)/(5*SQRT(HR$1)),3))/(1-((SQRT(5)-1)/2)^3)),2)),"请输入副数")</f>
        <v/>
      </c>
      <c r="HR49" s="25" t="str">
        <f ca="1">IF(HS49="","",IF(选手操作!IT49&lt;&gt;"","/",HV49))</f>
        <v/>
      </c>
      <c r="HS49" s="26" t="str">
        <f ca="1">IF(OR(COUNTA(HA$3:HM$434)=0,选手操作!$K49=""),"",选手操作!$K49)</f>
        <v/>
      </c>
      <c r="HT49" s="22" t="str">
        <f ca="1">IFERROR(IF(HS49="","",RANK(HV49,HV$3:HV$434)+COUNTIF(HV$3:HV49,HV49)-1),"/")</f>
        <v/>
      </c>
      <c r="HU49" s="27" t="str">
        <f ca="1">IF(HS49="","",VLOOKUP(HS49,选手操作!$K:$L,2,0))</f>
        <v/>
      </c>
      <c r="HV49" s="24" t="str">
        <f ca="1">IFERROR(IF(HS49="","",IF(选手操作!HT49&lt;&gt;"",GV49+HW49+HX49+选手操作!HS49,VLOOKUP(HU49,HO:HQ,3,0)+GV49+HW49+HX49+选手操作!HS49)),IF(COUNTIF(HO:HO,HU49)=0,"查找失败",IF(ISNUMBER(VLOOKUP(HU49,HO:HQ,3,0))=FALSE,"VP错误","未知错误")))</f>
        <v/>
      </c>
      <c r="HW49" s="37"/>
      <c r="HX49" s="37"/>
      <c r="HY49" s="39"/>
    </row>
    <row r="50" spans="1:23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23" t="str">
        <f ca="1">IFERROR(IF(S50="","",RANK(R50,R$3:R$434)+COUNTIF(R$3:R50,R50)-1),"/")</f>
        <v/>
      </c>
      <c r="O50" s="22" t="str">
        <f t="shared" si="16"/>
        <v/>
      </c>
      <c r="P50" s="22" t="str">
        <f t="shared" si="17"/>
        <v/>
      </c>
      <c r="Q50" s="24" t="str">
        <f t="shared" si="18"/>
        <v/>
      </c>
      <c r="R50" s="25" t="str">
        <f ca="1">IF(S50="","",IF(选手操作!AT50&lt;&gt;"","/",V50))</f>
        <v/>
      </c>
      <c r="S50" s="26" t="str">
        <f ca="1">IF(OR(COUNTA(A$3:M$434)=0,选手操作!$K50=""),"",选手操作!$K50)</f>
        <v/>
      </c>
      <c r="T50" s="22" t="str">
        <f ca="1">IFERROR(IF(S50="","",RANK(V50,V$3:V$434)+COUNTIF(V$3:V50,V50)-1),"/")</f>
        <v/>
      </c>
      <c r="U50" s="27" t="str">
        <f ca="1">IF(S50="","",VLOOKUP(S50,选手操作!$K:$L,2,0))</f>
        <v/>
      </c>
      <c r="V50" s="24" t="str">
        <f ca="1">IFERROR(IF(S50="","",IF(选手操作!T50&lt;&gt;"",选手操作!M50+选手操作!N50+W50+X50+选手操作!S50,VLOOKUP(U50,O:Q,3,0)+选手操作!M50+选手操作!N50+W50+X50+选手操作!S50)),IF(COUNTIF(O:O,U50)=0,"查找失败",IF(ISNUMBER(VLOOKUP(U50,O:Q,3,0))=FALSE,"VP错误","未知错误")))</f>
        <v/>
      </c>
      <c r="W50" s="37"/>
      <c r="X50" s="37"/>
      <c r="Y50" s="39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23" t="str">
        <f ca="1">IFERROR(IF(AS50="","",RANK(AR50,AR$3:AR$434)+COUNTIF(AR$3:AR50,AR50)-1),"/")</f>
        <v/>
      </c>
      <c r="AO50" s="22" t="str">
        <f t="shared" si="0"/>
        <v/>
      </c>
      <c r="AP50" s="22" t="str">
        <f t="shared" si="1"/>
        <v/>
      </c>
      <c r="AQ50" s="24" t="str">
        <f>IFERROR(IF(AO50="","",ROUND(IF(AP50=0,10,10+SIGN(AP50)*10*(1-((SQRT(5)-1)/2)^MIN(ABS(AP50)/(5*SQRT(AR$1)),3))/(1-((SQRT(5)-1)/2)^3)),2)),"请输入副数")</f>
        <v/>
      </c>
      <c r="AR50" s="25" t="str">
        <f ca="1">IF(AS50="","",IF(选手操作!BT50&lt;&gt;"","/",AV50))</f>
        <v/>
      </c>
      <c r="AS50" s="26" t="str">
        <f ca="1">IF(OR(COUNTA(AA$3:AM$434)=0,选手操作!$K50=""),"",选手操作!$K50)</f>
        <v/>
      </c>
      <c r="AT50" s="22" t="str">
        <f ca="1">IFERROR(IF(AS50="","",RANK(AV50,AV$3:AV$434)+COUNTIF(AV$3:AV50,AV50)-1),"/")</f>
        <v/>
      </c>
      <c r="AU50" s="27" t="str">
        <f ca="1">IF(AS50="","",VLOOKUP(AS50,选手操作!$K:$L,2,0))</f>
        <v/>
      </c>
      <c r="AV50" s="24" t="str">
        <f ca="1">IFERROR(IF(AS50="","",IF(选手操作!AT50&lt;&gt;"",V50+AW50+AX50+选手操作!AS50,VLOOKUP(AU50,AO:AQ,3,0)+V50+AW50+AX50+选手操作!AS50)),IF(COUNTIF(AO:AO,AU50)=0,"查找失败",IF(ISNUMBER(VLOOKUP(AU50,AO:AQ,3,0))=FALSE,"VP错误","未知错误")))</f>
        <v/>
      </c>
      <c r="AW50" s="37"/>
      <c r="AX50" s="37"/>
      <c r="AY50" s="39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23" t="str">
        <f ca="1">IFERROR(IF(BS50="","",RANK(BR50,BR$3:BR$434)+COUNTIF(BR$3:BR50,BR50)-1),"/")</f>
        <v/>
      </c>
      <c r="BO50" s="22" t="str">
        <f t="shared" si="2"/>
        <v/>
      </c>
      <c r="BP50" s="22" t="str">
        <f t="shared" si="3"/>
        <v/>
      </c>
      <c r="BQ50" s="24" t="str">
        <f>IFERROR(IF(BO50="","",ROUND(IF(BP50=0,10,10+SIGN(BP50)*10*(1-((SQRT(5)-1)/2)^MIN(ABS(BP50)/(5*SQRT(BR$1)),3))/(1-((SQRT(5)-1)/2)^3)),2)),"请输入副数")</f>
        <v/>
      </c>
      <c r="BR50" s="25" t="str">
        <f ca="1">IF(BS50="","",IF(选手操作!CT50&lt;&gt;"","/",BV50))</f>
        <v/>
      </c>
      <c r="BS50" s="26" t="str">
        <f ca="1">IF(OR(COUNTA(BA$3:BM$434)=0,选手操作!$K50=""),"",选手操作!$K50)</f>
        <v/>
      </c>
      <c r="BT50" s="22" t="str">
        <f ca="1">IFERROR(IF(BS50="","",RANK(BV50,BV$3:BV$434)+COUNTIF(BV$3:BV50,BV50)-1),"/")</f>
        <v/>
      </c>
      <c r="BU50" s="27" t="str">
        <f ca="1">IF(BS50="","",VLOOKUP(BS50,选手操作!$K:$L,2,0))</f>
        <v/>
      </c>
      <c r="BV50" s="24" t="str">
        <f ca="1">IFERROR(IF(BS50="","",IF(选手操作!BT50&lt;&gt;"",AV50+BW50+BX50+选手操作!BS50,VLOOKUP(BU50,BO:BQ,3,0)+AV50+BW50+BX50+选手操作!BS50)),IF(COUNTIF(BO:BO,BU50)=0,"查找失败",IF(ISNUMBER(VLOOKUP(BU50,BO:BQ,3,0))=FALSE,"VP错误","未知错误")))</f>
        <v/>
      </c>
      <c r="BW50" s="37"/>
      <c r="BX50" s="37"/>
      <c r="BY50" s="39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23" t="str">
        <f ca="1">IFERROR(IF(CS50="","",RANK(CR50,CR$3:CR$434)+COUNTIF(CR$3:CR50,CR50)-1),"/")</f>
        <v/>
      </c>
      <c r="CO50" s="22" t="str">
        <f t="shared" si="4"/>
        <v/>
      </c>
      <c r="CP50" s="22" t="str">
        <f t="shared" si="5"/>
        <v/>
      </c>
      <c r="CQ50" s="24" t="str">
        <f>IFERROR(IF(CO50="","",ROUND(IF(CP50=0,10,10+SIGN(CP50)*10*(1-((SQRT(5)-1)/2)^MIN(ABS(CP50)/(5*SQRT(CR$1)),3))/(1-((SQRT(5)-1)/2)^3)),2)),"请输入副数")</f>
        <v/>
      </c>
      <c r="CR50" s="25" t="str">
        <f ca="1">IF(CS50="","",IF(选手操作!DT50&lt;&gt;"","/",CV50))</f>
        <v/>
      </c>
      <c r="CS50" s="26" t="str">
        <f ca="1">IF(OR(COUNTA(CA$3:CM$434)=0,选手操作!$K50=""),"",选手操作!$K50)</f>
        <v/>
      </c>
      <c r="CT50" s="22" t="str">
        <f ca="1">IFERROR(IF(CS50="","",RANK(CV50,CV$3:CV$434)+COUNTIF(CV$3:CV50,CV50)-1),"/")</f>
        <v/>
      </c>
      <c r="CU50" s="27" t="str">
        <f ca="1">IF(CS50="","",VLOOKUP(CS50,选手操作!$K:$L,2,0))</f>
        <v/>
      </c>
      <c r="CV50" s="24" t="str">
        <f ca="1">IFERROR(IF(CS50="","",IF(选手操作!CT50&lt;&gt;"",BV50+CW50+CX50+选手操作!CS50,VLOOKUP(CU50,CO:CQ,3,0)+BV50+CW50+CX50+选手操作!CS50)),IF(COUNTIF(CO:CO,CU50)=0,"查找失败",IF(ISNUMBER(VLOOKUP(CU50,CO:CQ,3,0))=FALSE,"VP错误","未知错误")))</f>
        <v/>
      </c>
      <c r="CW50" s="37"/>
      <c r="CX50" s="37"/>
      <c r="CY50" s="39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23" t="str">
        <f ca="1">IFERROR(IF(DS50="","",RANK(DR50,DR$3:DR$434)+COUNTIF(DR$3:DR50,DR50)-1),"/")</f>
        <v/>
      </c>
      <c r="DO50" s="22" t="str">
        <f t="shared" si="6"/>
        <v/>
      </c>
      <c r="DP50" s="22" t="str">
        <f t="shared" si="7"/>
        <v/>
      </c>
      <c r="DQ50" s="24" t="str">
        <f>IFERROR(IF(DO50="","",ROUND(IF(DP50=0,10,10+SIGN(DP50)*10*(1-((SQRT(5)-1)/2)^MIN(ABS(DP50)/(5*SQRT(DR$1)),3))/(1-((SQRT(5)-1)/2)^3)),2)),"请输入副数")</f>
        <v/>
      </c>
      <c r="DR50" s="25" t="str">
        <f ca="1">IF(DS50="","",IF(选手操作!ET50&lt;&gt;"","/",DV50))</f>
        <v/>
      </c>
      <c r="DS50" s="26" t="str">
        <f ca="1">IF(OR(COUNTA(DA$3:DM$434)=0,选手操作!$K50=""),"",选手操作!$K50)</f>
        <v/>
      </c>
      <c r="DT50" s="22" t="str">
        <f ca="1">IFERROR(IF(DS50="","",RANK(DV50,DV$3:DV$434)+COUNTIF(DV$3:DV50,DV50)-1),"/")</f>
        <v/>
      </c>
      <c r="DU50" s="27" t="str">
        <f ca="1">IF(DS50="","",VLOOKUP(DS50,选手操作!$K:$L,2,0))</f>
        <v/>
      </c>
      <c r="DV50" s="24" t="str">
        <f ca="1">IFERROR(IF(DS50="","",IF(选手操作!DT50&lt;&gt;"",CV50+DW50+DX50+选手操作!DS50,VLOOKUP(DU50,DO:DQ,3,0)+CV50+DW50+DX50+选手操作!DS50)),IF(COUNTIF(DO:DO,DU50)=0,"查找失败",IF(ISNUMBER(VLOOKUP(DU50,DO:DQ,3,0))=FALSE,"VP错误","未知错误")))</f>
        <v/>
      </c>
      <c r="DW50" s="37"/>
      <c r="DX50" s="37"/>
      <c r="DY50" s="39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23" t="str">
        <f ca="1">IFERROR(IF(ES50="","",RANK(ER50,ER$3:ER$434)+COUNTIF(ER$3:ER50,ER50)-1),"/")</f>
        <v/>
      </c>
      <c r="EO50" s="22" t="str">
        <f t="shared" si="8"/>
        <v/>
      </c>
      <c r="EP50" s="22" t="str">
        <f t="shared" si="9"/>
        <v/>
      </c>
      <c r="EQ50" s="24" t="str">
        <f>IFERROR(IF(EO50="","",ROUND(IF(EP50=0,10,10+SIGN(EP50)*10*(1-((SQRT(5)-1)/2)^MIN(ABS(EP50)/(5*SQRT(ER$1)),3))/(1-((SQRT(5)-1)/2)^3)),2)),"请输入副数")</f>
        <v/>
      </c>
      <c r="ER50" s="25" t="str">
        <f ca="1">IF(ES50="","",IF(选手操作!FT50&lt;&gt;"","/",EV50))</f>
        <v/>
      </c>
      <c r="ES50" s="26" t="str">
        <f ca="1">IF(OR(COUNTA(EA$3:EM$434)=0,选手操作!$K50=""),"",选手操作!$K50)</f>
        <v/>
      </c>
      <c r="ET50" s="22" t="str">
        <f ca="1">IFERROR(IF(ES50="","",RANK(EV50,EV$3:EV$434)+COUNTIF(EV$3:EV50,EV50)-1),"/")</f>
        <v/>
      </c>
      <c r="EU50" s="27" t="str">
        <f ca="1">IF(ES50="","",VLOOKUP(ES50,选手操作!$K:$L,2,0))</f>
        <v/>
      </c>
      <c r="EV50" s="24" t="str">
        <f ca="1">IFERROR(IF(ES50="","",IF(选手操作!ET50&lt;&gt;"",DV50+EW50+EX50+选手操作!ES50,VLOOKUP(EU50,EO:EQ,3,0)+DV50+EW50+EX50+选手操作!ES50)),IF(COUNTIF(EO:EO,EU50)=0,"查找失败",IF(ISNUMBER(VLOOKUP(EU50,EO:EQ,3,0))=FALSE,"VP错误","未知错误")))</f>
        <v/>
      </c>
      <c r="EW50" s="37"/>
      <c r="EX50" s="37"/>
      <c r="EY50" s="39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23" t="str">
        <f ca="1">IFERROR(IF(FS50="","",RANK(FR50,FR$3:FR$434)+COUNTIF(FR$3:FR50,FR50)-1),"/")</f>
        <v/>
      </c>
      <c r="FO50" s="22" t="str">
        <f t="shared" si="10"/>
        <v/>
      </c>
      <c r="FP50" s="22" t="str">
        <f t="shared" si="11"/>
        <v/>
      </c>
      <c r="FQ50" s="24" t="str">
        <f>IFERROR(IF(FO50="","",ROUND(IF(FP50=0,10,10+SIGN(FP50)*10*(1-((SQRT(5)-1)/2)^MIN(ABS(FP50)/(5*SQRT(FR$1)),3))/(1-((SQRT(5)-1)/2)^3)),2)),"请输入副数")</f>
        <v/>
      </c>
      <c r="FR50" s="25" t="str">
        <f ca="1">IF(FS50="","",IF(选手操作!GT50&lt;&gt;"","/",FV50))</f>
        <v/>
      </c>
      <c r="FS50" s="26" t="str">
        <f ca="1">IF(OR(COUNTA(FA$3:FM$434)=0,选手操作!$K50=""),"",选手操作!$K50)</f>
        <v/>
      </c>
      <c r="FT50" s="22" t="str">
        <f ca="1">IFERROR(IF(FS50="","",RANK(FV50,FV$3:FV$434)+COUNTIF(FV$3:FV50,FV50)-1),"/")</f>
        <v/>
      </c>
      <c r="FU50" s="27" t="str">
        <f ca="1">IF(FS50="","",VLOOKUP(FS50,选手操作!$K:$L,2,0))</f>
        <v/>
      </c>
      <c r="FV50" s="24" t="str">
        <f ca="1">IFERROR(IF(FS50="","",IF(选手操作!FT50&lt;&gt;"",EV50+FW50+FX50+选手操作!FS50,VLOOKUP(FU50,FO:FQ,3,0)+EV50+FW50+FX50+选手操作!FS50)),IF(COUNTIF(FO:FO,FU50)=0,"查找失败",IF(ISNUMBER(VLOOKUP(FU50,FO:FQ,3,0))=FALSE,"VP错误","未知错误")))</f>
        <v/>
      </c>
      <c r="FW50" s="37"/>
      <c r="FX50" s="37"/>
      <c r="FY50" s="39"/>
      <c r="GA50" s="31"/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23" t="str">
        <f ca="1">IFERROR(IF(GS50="","",RANK(GR50,GR$3:GR$434)+COUNTIF(GR$3:GR50,GR50)-1),"/")</f>
        <v/>
      </c>
      <c r="GO50" s="22" t="str">
        <f t="shared" si="12"/>
        <v/>
      </c>
      <c r="GP50" s="22" t="str">
        <f t="shared" si="13"/>
        <v/>
      </c>
      <c r="GQ50" s="24" t="str">
        <f>IFERROR(IF(GO50="","",ROUND(IF(GP50=0,10,10+SIGN(GP50)*10*(1-((SQRT(5)-1)/2)^MIN(ABS(GP50)/(5*SQRT(GR$1)),3))/(1-((SQRT(5)-1)/2)^3)),2)),"请输入副数")</f>
        <v/>
      </c>
      <c r="GR50" s="25" t="str">
        <f ca="1">IF(GS50="","",IF(选手操作!HT50&lt;&gt;"","/",GV50))</f>
        <v/>
      </c>
      <c r="GS50" s="26" t="str">
        <f ca="1">IF(OR(COUNTA(GA$3:GM$434)=0,选手操作!$K50=""),"",选手操作!$K50)</f>
        <v/>
      </c>
      <c r="GT50" s="22" t="str">
        <f ca="1">IFERROR(IF(GS50="","",RANK(GV50,GV$3:GV$434)+COUNTIF(GV$3:GV50,GV50)-1),"/")</f>
        <v/>
      </c>
      <c r="GU50" s="27" t="str">
        <f ca="1">IF(GS50="","",VLOOKUP(GS50,选手操作!$K:$L,2,0))</f>
        <v/>
      </c>
      <c r="GV50" s="24" t="str">
        <f ca="1">IFERROR(IF(GS50="","",IF(选手操作!GT50&lt;&gt;"",FV50+GW50+GX50+选手操作!GS50,VLOOKUP(GU50,GO:GQ,3,0)+FV50+GW50+GX50+选手操作!GS50)),IF(COUNTIF(GO:GO,GU50)=0,"查找失败",IF(ISNUMBER(VLOOKUP(GU50,GO:GQ,3,0))=FALSE,"VP错误","未知错误")))</f>
        <v/>
      </c>
      <c r="GW50" s="37"/>
      <c r="GX50" s="37"/>
      <c r="GY50" s="39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L50" s="31"/>
      <c r="HM50" s="31"/>
      <c r="HN50" s="23" t="str">
        <f ca="1">IFERROR(IF(HS50="","",RANK(HR50,HR$3:HR$434)+COUNTIF(HR$3:HR50,HR50)-1),"/")</f>
        <v/>
      </c>
      <c r="HO50" s="22" t="str">
        <f t="shared" si="14"/>
        <v/>
      </c>
      <c r="HP50" s="22" t="str">
        <f t="shared" si="15"/>
        <v/>
      </c>
      <c r="HQ50" s="24" t="str">
        <f>IFERROR(IF(HO50="","",ROUND(IF(HP50=0,10,10+SIGN(HP50)*10*(1-((SQRT(5)-1)/2)^MIN(ABS(HP50)/(5*SQRT(HR$1)),3))/(1-((SQRT(5)-1)/2)^3)),2)),"请输入副数")</f>
        <v/>
      </c>
      <c r="HR50" s="25" t="str">
        <f ca="1">IF(HS50="","",IF(选手操作!IT50&lt;&gt;"","/",HV50))</f>
        <v/>
      </c>
      <c r="HS50" s="26" t="str">
        <f ca="1">IF(OR(COUNTA(HA$3:HM$434)=0,选手操作!$K50=""),"",选手操作!$K50)</f>
        <v/>
      </c>
      <c r="HT50" s="22" t="str">
        <f ca="1">IFERROR(IF(HS50="","",RANK(HV50,HV$3:HV$434)+COUNTIF(HV$3:HV50,HV50)-1),"/")</f>
        <v/>
      </c>
      <c r="HU50" s="27" t="str">
        <f ca="1">IF(HS50="","",VLOOKUP(HS50,选手操作!$K:$L,2,0))</f>
        <v/>
      </c>
      <c r="HV50" s="24" t="str">
        <f ca="1">IFERROR(IF(HS50="","",IF(选手操作!HT50&lt;&gt;"",GV50+HW50+HX50+选手操作!HS50,VLOOKUP(HU50,HO:HQ,3,0)+GV50+HW50+HX50+选手操作!HS50)),IF(COUNTIF(HO:HO,HU50)=0,"查找失败",IF(ISNUMBER(VLOOKUP(HU50,HO:HQ,3,0))=FALSE,"VP错误","未知错误")))</f>
        <v/>
      </c>
      <c r="HW50" s="37"/>
      <c r="HX50" s="37"/>
      <c r="HY50" s="39"/>
    </row>
    <row r="51" spans="1:23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23" t="str">
        <f ca="1">IFERROR(IF(S51="","",RANK(R51,R$3:R$434)+COUNTIF(R$3:R51,R51)-1),"/")</f>
        <v/>
      </c>
      <c r="O51" s="22" t="str">
        <f t="shared" si="16"/>
        <v/>
      </c>
      <c r="P51" s="22" t="str">
        <f t="shared" si="17"/>
        <v/>
      </c>
      <c r="Q51" s="24" t="str">
        <f t="shared" si="18"/>
        <v/>
      </c>
      <c r="R51" s="25" t="str">
        <f ca="1">IF(S51="","",IF(选手操作!AT51&lt;&gt;"","/",V51))</f>
        <v/>
      </c>
      <c r="S51" s="26" t="str">
        <f ca="1">IF(OR(COUNTA(A$3:M$434)=0,选手操作!$K51=""),"",选手操作!$K51)</f>
        <v/>
      </c>
      <c r="T51" s="22" t="str">
        <f ca="1">IFERROR(IF(S51="","",RANK(V51,V$3:V$434)+COUNTIF(V$3:V51,V51)-1),"/")</f>
        <v/>
      </c>
      <c r="U51" s="27" t="str">
        <f ca="1">IF(S51="","",VLOOKUP(S51,选手操作!$K:$L,2,0))</f>
        <v/>
      </c>
      <c r="V51" s="24" t="str">
        <f ca="1">IFERROR(IF(S51="","",IF(选手操作!T51&lt;&gt;"",选手操作!M51+选手操作!N51+W51+X51+选手操作!S51,VLOOKUP(U51,O:Q,3,0)+选手操作!M51+选手操作!N51+W51+X51+选手操作!S51)),IF(COUNTIF(O:O,U51)=0,"查找失败",IF(ISNUMBER(VLOOKUP(U51,O:Q,3,0))=FALSE,"VP错误","未知错误")))</f>
        <v/>
      </c>
      <c r="W51" s="37"/>
      <c r="X51" s="37"/>
      <c r="Y51" s="39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23" t="str">
        <f ca="1">IFERROR(IF(AS51="","",RANK(AR51,AR$3:AR$434)+COUNTIF(AR$3:AR51,AR51)-1),"/")</f>
        <v/>
      </c>
      <c r="AO51" s="22" t="str">
        <f t="shared" si="0"/>
        <v/>
      </c>
      <c r="AP51" s="22" t="str">
        <f t="shared" si="1"/>
        <v/>
      </c>
      <c r="AQ51" s="24" t="str">
        <f>IFERROR(IF(AO51="","",ROUND(IF(AP51=0,10,10+SIGN(AP51)*10*(1-((SQRT(5)-1)/2)^MIN(ABS(AP51)/(5*SQRT(AR$1)),3))/(1-((SQRT(5)-1)/2)^3)),2)),"请输入副数")</f>
        <v/>
      </c>
      <c r="AR51" s="25" t="str">
        <f ca="1">IF(AS51="","",IF(选手操作!BT51&lt;&gt;"","/",AV51))</f>
        <v/>
      </c>
      <c r="AS51" s="26" t="str">
        <f ca="1">IF(OR(COUNTA(AA$3:AM$434)=0,选手操作!$K51=""),"",选手操作!$K51)</f>
        <v/>
      </c>
      <c r="AT51" s="22" t="str">
        <f ca="1">IFERROR(IF(AS51="","",RANK(AV51,AV$3:AV$434)+COUNTIF(AV$3:AV51,AV51)-1),"/")</f>
        <v/>
      </c>
      <c r="AU51" s="27" t="str">
        <f ca="1">IF(AS51="","",VLOOKUP(AS51,选手操作!$K:$L,2,0))</f>
        <v/>
      </c>
      <c r="AV51" s="24" t="str">
        <f ca="1">IFERROR(IF(AS51="","",IF(选手操作!AT51&lt;&gt;"",V51+AW51+AX51+选手操作!AS51,VLOOKUP(AU51,AO:AQ,3,0)+V51+AW51+AX51+选手操作!AS51)),IF(COUNTIF(AO:AO,AU51)=0,"查找失败",IF(ISNUMBER(VLOOKUP(AU51,AO:AQ,3,0))=FALSE,"VP错误","未知错误")))</f>
        <v/>
      </c>
      <c r="AW51" s="37"/>
      <c r="AX51" s="37"/>
      <c r="AY51" s="39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23" t="str">
        <f ca="1">IFERROR(IF(BS51="","",RANK(BR51,BR$3:BR$434)+COUNTIF(BR$3:BR51,BR51)-1),"/")</f>
        <v/>
      </c>
      <c r="BO51" s="22" t="str">
        <f t="shared" si="2"/>
        <v/>
      </c>
      <c r="BP51" s="22" t="str">
        <f t="shared" si="3"/>
        <v/>
      </c>
      <c r="BQ51" s="24" t="str">
        <f>IFERROR(IF(BO51="","",ROUND(IF(BP51=0,10,10+SIGN(BP51)*10*(1-((SQRT(5)-1)/2)^MIN(ABS(BP51)/(5*SQRT(BR$1)),3))/(1-((SQRT(5)-1)/2)^3)),2)),"请输入副数")</f>
        <v/>
      </c>
      <c r="BR51" s="25" t="str">
        <f ca="1">IF(BS51="","",IF(选手操作!CT51&lt;&gt;"","/",BV51))</f>
        <v/>
      </c>
      <c r="BS51" s="26" t="str">
        <f ca="1">IF(OR(COUNTA(BA$3:BM$434)=0,选手操作!$K51=""),"",选手操作!$K51)</f>
        <v/>
      </c>
      <c r="BT51" s="22" t="str">
        <f ca="1">IFERROR(IF(BS51="","",RANK(BV51,BV$3:BV$434)+COUNTIF(BV$3:BV51,BV51)-1),"/")</f>
        <v/>
      </c>
      <c r="BU51" s="27" t="str">
        <f ca="1">IF(BS51="","",VLOOKUP(BS51,选手操作!$K:$L,2,0))</f>
        <v/>
      </c>
      <c r="BV51" s="24" t="str">
        <f ca="1">IFERROR(IF(BS51="","",IF(选手操作!BT51&lt;&gt;"",AV51+BW51+BX51+选手操作!BS51,VLOOKUP(BU51,BO:BQ,3,0)+AV51+BW51+BX51+选手操作!BS51)),IF(COUNTIF(BO:BO,BU51)=0,"查找失败",IF(ISNUMBER(VLOOKUP(BU51,BO:BQ,3,0))=FALSE,"VP错误","未知错误")))</f>
        <v/>
      </c>
      <c r="BW51" s="37"/>
      <c r="BX51" s="37"/>
      <c r="BY51" s="39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23" t="str">
        <f ca="1">IFERROR(IF(CS51="","",RANK(CR51,CR$3:CR$434)+COUNTIF(CR$3:CR51,CR51)-1),"/")</f>
        <v/>
      </c>
      <c r="CO51" s="22" t="str">
        <f t="shared" si="4"/>
        <v/>
      </c>
      <c r="CP51" s="22" t="str">
        <f t="shared" si="5"/>
        <v/>
      </c>
      <c r="CQ51" s="24" t="str">
        <f>IFERROR(IF(CO51="","",ROUND(IF(CP51=0,10,10+SIGN(CP51)*10*(1-((SQRT(5)-1)/2)^MIN(ABS(CP51)/(5*SQRT(CR$1)),3))/(1-((SQRT(5)-1)/2)^3)),2)),"请输入副数")</f>
        <v/>
      </c>
      <c r="CR51" s="25" t="str">
        <f ca="1">IF(CS51="","",IF(选手操作!DT51&lt;&gt;"","/",CV51))</f>
        <v/>
      </c>
      <c r="CS51" s="26" t="str">
        <f ca="1">IF(OR(COUNTA(CA$3:CM$434)=0,选手操作!$K51=""),"",选手操作!$K51)</f>
        <v/>
      </c>
      <c r="CT51" s="22" t="str">
        <f ca="1">IFERROR(IF(CS51="","",RANK(CV51,CV$3:CV$434)+COUNTIF(CV$3:CV51,CV51)-1),"/")</f>
        <v/>
      </c>
      <c r="CU51" s="27" t="str">
        <f ca="1">IF(CS51="","",VLOOKUP(CS51,选手操作!$K:$L,2,0))</f>
        <v/>
      </c>
      <c r="CV51" s="24" t="str">
        <f ca="1">IFERROR(IF(CS51="","",IF(选手操作!CT51&lt;&gt;"",BV51+CW51+CX51+选手操作!CS51,VLOOKUP(CU51,CO:CQ,3,0)+BV51+CW51+CX51+选手操作!CS51)),IF(COUNTIF(CO:CO,CU51)=0,"查找失败",IF(ISNUMBER(VLOOKUP(CU51,CO:CQ,3,0))=FALSE,"VP错误","未知错误")))</f>
        <v/>
      </c>
      <c r="CW51" s="37"/>
      <c r="CX51" s="37"/>
      <c r="CY51" s="39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23" t="str">
        <f ca="1">IFERROR(IF(DS51="","",RANK(DR51,DR$3:DR$434)+COUNTIF(DR$3:DR51,DR51)-1),"/")</f>
        <v/>
      </c>
      <c r="DO51" s="22" t="str">
        <f t="shared" si="6"/>
        <v/>
      </c>
      <c r="DP51" s="22" t="str">
        <f t="shared" si="7"/>
        <v/>
      </c>
      <c r="DQ51" s="24" t="str">
        <f>IFERROR(IF(DO51="","",ROUND(IF(DP51=0,10,10+SIGN(DP51)*10*(1-((SQRT(5)-1)/2)^MIN(ABS(DP51)/(5*SQRT(DR$1)),3))/(1-((SQRT(5)-1)/2)^3)),2)),"请输入副数")</f>
        <v/>
      </c>
      <c r="DR51" s="25" t="str">
        <f ca="1">IF(DS51="","",IF(选手操作!ET51&lt;&gt;"","/",DV51))</f>
        <v/>
      </c>
      <c r="DS51" s="26" t="str">
        <f ca="1">IF(OR(COUNTA(DA$3:DM$434)=0,选手操作!$K51=""),"",选手操作!$K51)</f>
        <v/>
      </c>
      <c r="DT51" s="22" t="str">
        <f ca="1">IFERROR(IF(DS51="","",RANK(DV51,DV$3:DV$434)+COUNTIF(DV$3:DV51,DV51)-1),"/")</f>
        <v/>
      </c>
      <c r="DU51" s="27" t="str">
        <f ca="1">IF(DS51="","",VLOOKUP(DS51,选手操作!$K:$L,2,0))</f>
        <v/>
      </c>
      <c r="DV51" s="24" t="str">
        <f ca="1">IFERROR(IF(DS51="","",IF(选手操作!DT51&lt;&gt;"",CV51+DW51+DX51+选手操作!DS51,VLOOKUP(DU51,DO:DQ,3,0)+CV51+DW51+DX51+选手操作!DS51)),IF(COUNTIF(DO:DO,DU51)=0,"查找失败",IF(ISNUMBER(VLOOKUP(DU51,DO:DQ,3,0))=FALSE,"VP错误","未知错误")))</f>
        <v/>
      </c>
      <c r="DW51" s="37"/>
      <c r="DX51" s="37"/>
      <c r="DY51" s="39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23" t="str">
        <f ca="1">IFERROR(IF(ES51="","",RANK(ER51,ER$3:ER$434)+COUNTIF(ER$3:ER51,ER51)-1),"/")</f>
        <v/>
      </c>
      <c r="EO51" s="22" t="str">
        <f t="shared" si="8"/>
        <v/>
      </c>
      <c r="EP51" s="22" t="str">
        <f t="shared" si="9"/>
        <v/>
      </c>
      <c r="EQ51" s="24" t="str">
        <f>IFERROR(IF(EO51="","",ROUND(IF(EP51=0,10,10+SIGN(EP51)*10*(1-((SQRT(5)-1)/2)^MIN(ABS(EP51)/(5*SQRT(ER$1)),3))/(1-((SQRT(5)-1)/2)^3)),2)),"请输入副数")</f>
        <v/>
      </c>
      <c r="ER51" s="25" t="str">
        <f ca="1">IF(ES51="","",IF(选手操作!FT51&lt;&gt;"","/",EV51))</f>
        <v/>
      </c>
      <c r="ES51" s="26" t="str">
        <f ca="1">IF(OR(COUNTA(EA$3:EM$434)=0,选手操作!$K51=""),"",选手操作!$K51)</f>
        <v/>
      </c>
      <c r="ET51" s="22" t="str">
        <f ca="1">IFERROR(IF(ES51="","",RANK(EV51,EV$3:EV$434)+COUNTIF(EV$3:EV51,EV51)-1),"/")</f>
        <v/>
      </c>
      <c r="EU51" s="27" t="str">
        <f ca="1">IF(ES51="","",VLOOKUP(ES51,选手操作!$K:$L,2,0))</f>
        <v/>
      </c>
      <c r="EV51" s="24" t="str">
        <f ca="1">IFERROR(IF(ES51="","",IF(选手操作!ET51&lt;&gt;"",DV51+EW51+EX51+选手操作!ES51,VLOOKUP(EU51,EO:EQ,3,0)+DV51+EW51+EX51+选手操作!ES51)),IF(COUNTIF(EO:EO,EU51)=0,"查找失败",IF(ISNUMBER(VLOOKUP(EU51,EO:EQ,3,0))=FALSE,"VP错误","未知错误")))</f>
        <v/>
      </c>
      <c r="EW51" s="37"/>
      <c r="EX51" s="37"/>
      <c r="EY51" s="39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23" t="str">
        <f ca="1">IFERROR(IF(FS51="","",RANK(FR51,FR$3:FR$434)+COUNTIF(FR$3:FR51,FR51)-1),"/")</f>
        <v/>
      </c>
      <c r="FO51" s="22" t="str">
        <f t="shared" si="10"/>
        <v/>
      </c>
      <c r="FP51" s="22" t="str">
        <f t="shared" si="11"/>
        <v/>
      </c>
      <c r="FQ51" s="24" t="str">
        <f>IFERROR(IF(FO51="","",ROUND(IF(FP51=0,10,10+SIGN(FP51)*10*(1-((SQRT(5)-1)/2)^MIN(ABS(FP51)/(5*SQRT(FR$1)),3))/(1-((SQRT(5)-1)/2)^3)),2)),"请输入副数")</f>
        <v/>
      </c>
      <c r="FR51" s="25" t="str">
        <f ca="1">IF(FS51="","",IF(选手操作!GT51&lt;&gt;"","/",FV51))</f>
        <v/>
      </c>
      <c r="FS51" s="26" t="str">
        <f ca="1">IF(OR(COUNTA(FA$3:FM$434)=0,选手操作!$K51=""),"",选手操作!$K51)</f>
        <v/>
      </c>
      <c r="FT51" s="22" t="str">
        <f ca="1">IFERROR(IF(FS51="","",RANK(FV51,FV$3:FV$434)+COUNTIF(FV$3:FV51,FV51)-1),"/")</f>
        <v/>
      </c>
      <c r="FU51" s="27" t="str">
        <f ca="1">IF(FS51="","",VLOOKUP(FS51,选手操作!$K:$L,2,0))</f>
        <v/>
      </c>
      <c r="FV51" s="24" t="str">
        <f ca="1">IFERROR(IF(FS51="","",IF(选手操作!FT51&lt;&gt;"",EV51+FW51+FX51+选手操作!FS51,VLOOKUP(FU51,FO:FQ,3,0)+EV51+FW51+FX51+选手操作!FS51)),IF(COUNTIF(FO:FO,FU51)=0,"查找失败",IF(ISNUMBER(VLOOKUP(FU51,FO:FQ,3,0))=FALSE,"VP错误","未知错误")))</f>
        <v/>
      </c>
      <c r="FW51" s="37"/>
      <c r="FX51" s="37"/>
      <c r="FY51" s="39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23" t="str">
        <f ca="1">IFERROR(IF(GS51="","",RANK(GR51,GR$3:GR$434)+COUNTIF(GR$3:GR51,GR51)-1),"/")</f>
        <v/>
      </c>
      <c r="GO51" s="22" t="str">
        <f t="shared" si="12"/>
        <v/>
      </c>
      <c r="GP51" s="22" t="str">
        <f t="shared" si="13"/>
        <v/>
      </c>
      <c r="GQ51" s="24" t="str">
        <f>IFERROR(IF(GO51="","",ROUND(IF(GP51=0,10,10+SIGN(GP51)*10*(1-((SQRT(5)-1)/2)^MIN(ABS(GP51)/(5*SQRT(GR$1)),3))/(1-((SQRT(5)-1)/2)^3)),2)),"请输入副数")</f>
        <v/>
      </c>
      <c r="GR51" s="25" t="str">
        <f ca="1">IF(GS51="","",IF(选手操作!HT51&lt;&gt;"","/",GV51))</f>
        <v/>
      </c>
      <c r="GS51" s="26" t="str">
        <f ca="1">IF(OR(COUNTA(GA$3:GM$434)=0,选手操作!$K51=""),"",选手操作!$K51)</f>
        <v/>
      </c>
      <c r="GT51" s="22" t="str">
        <f ca="1">IFERROR(IF(GS51="","",RANK(GV51,GV$3:GV$434)+COUNTIF(GV$3:GV51,GV51)-1),"/")</f>
        <v/>
      </c>
      <c r="GU51" s="27" t="str">
        <f ca="1">IF(GS51="","",VLOOKUP(GS51,选手操作!$K:$L,2,0))</f>
        <v/>
      </c>
      <c r="GV51" s="24" t="str">
        <f ca="1">IFERROR(IF(GS51="","",IF(选手操作!GT51&lt;&gt;"",FV51+GW51+GX51+选手操作!GS51,VLOOKUP(GU51,GO:GQ,3,0)+FV51+GW51+GX51+选手操作!GS51)),IF(COUNTIF(GO:GO,GU51)=0,"查找失败",IF(ISNUMBER(VLOOKUP(GU51,GO:GQ,3,0))=FALSE,"VP错误","未知错误")))</f>
        <v/>
      </c>
      <c r="GW51" s="37"/>
      <c r="GX51" s="37"/>
      <c r="GY51" s="39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23" t="str">
        <f ca="1">IFERROR(IF(HS51="","",RANK(HR51,HR$3:HR$434)+COUNTIF(HR$3:HR51,HR51)-1),"/")</f>
        <v/>
      </c>
      <c r="HO51" s="22" t="str">
        <f t="shared" si="14"/>
        <v/>
      </c>
      <c r="HP51" s="22" t="str">
        <f t="shared" si="15"/>
        <v/>
      </c>
      <c r="HQ51" s="24" t="str">
        <f>IFERROR(IF(HO51="","",ROUND(IF(HP51=0,10,10+SIGN(HP51)*10*(1-((SQRT(5)-1)/2)^MIN(ABS(HP51)/(5*SQRT(HR$1)),3))/(1-((SQRT(5)-1)/2)^3)),2)),"请输入副数")</f>
        <v/>
      </c>
      <c r="HR51" s="25" t="str">
        <f ca="1">IF(HS51="","",IF(选手操作!IT51&lt;&gt;"","/",HV51))</f>
        <v/>
      </c>
      <c r="HS51" s="26" t="str">
        <f ca="1">IF(OR(COUNTA(HA$3:HM$434)=0,选手操作!$K51=""),"",选手操作!$K51)</f>
        <v/>
      </c>
      <c r="HT51" s="22" t="str">
        <f ca="1">IFERROR(IF(HS51="","",RANK(HV51,HV$3:HV$434)+COUNTIF(HV$3:HV51,HV51)-1),"/")</f>
        <v/>
      </c>
      <c r="HU51" s="27" t="str">
        <f ca="1">IF(HS51="","",VLOOKUP(HS51,选手操作!$K:$L,2,0))</f>
        <v/>
      </c>
      <c r="HV51" s="24" t="str">
        <f ca="1">IFERROR(IF(HS51="","",IF(选手操作!HT51&lt;&gt;"",GV51+HW51+HX51+选手操作!HS51,VLOOKUP(HU51,HO:HQ,3,0)+GV51+HW51+HX51+选手操作!HS51)),IF(COUNTIF(HO:HO,HU51)=0,"查找失败",IF(ISNUMBER(VLOOKUP(HU51,HO:HQ,3,0))=FALSE,"VP错误","未知错误")))</f>
        <v/>
      </c>
      <c r="HW51" s="37"/>
      <c r="HX51" s="37"/>
      <c r="HY51" s="39"/>
    </row>
    <row r="52" spans="1:23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23" t="str">
        <f ca="1">IFERROR(IF(S52="","",RANK(R52,R$3:R$434)+COUNTIF(R$3:R52,R52)-1),"/")</f>
        <v/>
      </c>
      <c r="O52" s="22" t="str">
        <f t="shared" si="16"/>
        <v/>
      </c>
      <c r="P52" s="22" t="str">
        <f t="shared" si="17"/>
        <v/>
      </c>
      <c r="Q52" s="24" t="str">
        <f t="shared" si="18"/>
        <v/>
      </c>
      <c r="R52" s="25" t="str">
        <f ca="1">IF(S52="","",IF(选手操作!AT52&lt;&gt;"","/",V52))</f>
        <v/>
      </c>
      <c r="S52" s="26" t="str">
        <f ca="1">IF(OR(COUNTA(A$3:M$434)=0,选手操作!$K52=""),"",选手操作!$K52)</f>
        <v/>
      </c>
      <c r="T52" s="22" t="str">
        <f ca="1">IFERROR(IF(S52="","",RANK(V52,V$3:V$434)+COUNTIF(V$3:V52,V52)-1),"/")</f>
        <v/>
      </c>
      <c r="U52" s="27" t="str">
        <f ca="1">IF(S52="","",VLOOKUP(S52,选手操作!$K:$L,2,0))</f>
        <v/>
      </c>
      <c r="V52" s="24" t="str">
        <f ca="1">IFERROR(IF(S52="","",IF(选手操作!T52&lt;&gt;"",选手操作!M52+选手操作!N52+W52+X52+选手操作!S52,VLOOKUP(U52,O:Q,3,0)+选手操作!M52+选手操作!N52+W52+X52+选手操作!S52)),IF(COUNTIF(O:O,U52)=0,"查找失败",IF(ISNUMBER(VLOOKUP(U52,O:Q,3,0))=FALSE,"VP错误","未知错误")))</f>
        <v/>
      </c>
      <c r="W52" s="37"/>
      <c r="X52" s="37"/>
      <c r="Y52" s="39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23" t="str">
        <f ca="1">IFERROR(IF(AS52="","",RANK(AR52,AR$3:AR$434)+COUNTIF(AR$3:AR52,AR52)-1),"/")</f>
        <v/>
      </c>
      <c r="AO52" s="22" t="str">
        <f t="shared" si="0"/>
        <v/>
      </c>
      <c r="AP52" s="22" t="str">
        <f t="shared" si="1"/>
        <v/>
      </c>
      <c r="AQ52" s="24" t="str">
        <f>IFERROR(IF(AO52="","",ROUND(IF(AP52=0,10,10+SIGN(AP52)*10*(1-((SQRT(5)-1)/2)^MIN(ABS(AP52)/(5*SQRT(AR$1)),3))/(1-((SQRT(5)-1)/2)^3)),2)),"请输入副数")</f>
        <v/>
      </c>
      <c r="AR52" s="25" t="str">
        <f ca="1">IF(AS52="","",IF(选手操作!BT52&lt;&gt;"","/",AV52))</f>
        <v/>
      </c>
      <c r="AS52" s="26" t="str">
        <f ca="1">IF(OR(COUNTA(AA$3:AM$434)=0,选手操作!$K52=""),"",选手操作!$K52)</f>
        <v/>
      </c>
      <c r="AT52" s="22" t="str">
        <f ca="1">IFERROR(IF(AS52="","",RANK(AV52,AV$3:AV$434)+COUNTIF(AV$3:AV52,AV52)-1),"/")</f>
        <v/>
      </c>
      <c r="AU52" s="27" t="str">
        <f ca="1">IF(AS52="","",VLOOKUP(AS52,选手操作!$K:$L,2,0))</f>
        <v/>
      </c>
      <c r="AV52" s="24" t="str">
        <f ca="1">IFERROR(IF(AS52="","",IF(选手操作!AT52&lt;&gt;"",V52+AW52+AX52+选手操作!AS52,VLOOKUP(AU52,AO:AQ,3,0)+V52+AW52+AX52+选手操作!AS52)),IF(COUNTIF(AO:AO,AU52)=0,"查找失败",IF(ISNUMBER(VLOOKUP(AU52,AO:AQ,3,0))=FALSE,"VP错误","未知错误")))</f>
        <v/>
      </c>
      <c r="AW52" s="37"/>
      <c r="AX52" s="37"/>
      <c r="AY52" s="39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23" t="str">
        <f ca="1">IFERROR(IF(BS52="","",RANK(BR52,BR$3:BR$434)+COUNTIF(BR$3:BR52,BR52)-1),"/")</f>
        <v/>
      </c>
      <c r="BO52" s="22" t="str">
        <f t="shared" si="2"/>
        <v/>
      </c>
      <c r="BP52" s="22" t="str">
        <f t="shared" si="3"/>
        <v/>
      </c>
      <c r="BQ52" s="24" t="str">
        <f>IFERROR(IF(BO52="","",ROUND(IF(BP52=0,10,10+SIGN(BP52)*10*(1-((SQRT(5)-1)/2)^MIN(ABS(BP52)/(5*SQRT(BR$1)),3))/(1-((SQRT(5)-1)/2)^3)),2)),"请输入副数")</f>
        <v/>
      </c>
      <c r="BR52" s="25" t="str">
        <f ca="1">IF(BS52="","",IF(选手操作!CT52&lt;&gt;"","/",BV52))</f>
        <v/>
      </c>
      <c r="BS52" s="26" t="str">
        <f ca="1">IF(OR(COUNTA(BA$3:BM$434)=0,选手操作!$K52=""),"",选手操作!$K52)</f>
        <v/>
      </c>
      <c r="BT52" s="22" t="str">
        <f ca="1">IFERROR(IF(BS52="","",RANK(BV52,BV$3:BV$434)+COUNTIF(BV$3:BV52,BV52)-1),"/")</f>
        <v/>
      </c>
      <c r="BU52" s="27" t="str">
        <f ca="1">IF(BS52="","",VLOOKUP(BS52,选手操作!$K:$L,2,0))</f>
        <v/>
      </c>
      <c r="BV52" s="24" t="str">
        <f ca="1">IFERROR(IF(BS52="","",IF(选手操作!BT52&lt;&gt;"",AV52+BW52+BX52+选手操作!BS52,VLOOKUP(BU52,BO:BQ,3,0)+AV52+BW52+BX52+选手操作!BS52)),IF(COUNTIF(BO:BO,BU52)=0,"查找失败",IF(ISNUMBER(VLOOKUP(BU52,BO:BQ,3,0))=FALSE,"VP错误","未知错误")))</f>
        <v/>
      </c>
      <c r="BW52" s="37"/>
      <c r="BX52" s="37"/>
      <c r="BY52" s="39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23" t="str">
        <f ca="1">IFERROR(IF(CS52="","",RANK(CR52,CR$3:CR$434)+COUNTIF(CR$3:CR52,CR52)-1),"/")</f>
        <v/>
      </c>
      <c r="CO52" s="22" t="str">
        <f t="shared" si="4"/>
        <v/>
      </c>
      <c r="CP52" s="22" t="str">
        <f t="shared" si="5"/>
        <v/>
      </c>
      <c r="CQ52" s="24" t="str">
        <f>IFERROR(IF(CO52="","",ROUND(IF(CP52=0,10,10+SIGN(CP52)*10*(1-((SQRT(5)-1)/2)^MIN(ABS(CP52)/(5*SQRT(CR$1)),3))/(1-((SQRT(5)-1)/2)^3)),2)),"请输入副数")</f>
        <v/>
      </c>
      <c r="CR52" s="25" t="str">
        <f ca="1">IF(CS52="","",IF(选手操作!DT52&lt;&gt;"","/",CV52))</f>
        <v/>
      </c>
      <c r="CS52" s="26" t="str">
        <f ca="1">IF(OR(COUNTA(CA$3:CM$434)=0,选手操作!$K52=""),"",选手操作!$K52)</f>
        <v/>
      </c>
      <c r="CT52" s="22" t="str">
        <f ca="1">IFERROR(IF(CS52="","",RANK(CV52,CV$3:CV$434)+COUNTIF(CV$3:CV52,CV52)-1),"/")</f>
        <v/>
      </c>
      <c r="CU52" s="27" t="str">
        <f ca="1">IF(CS52="","",VLOOKUP(CS52,选手操作!$K:$L,2,0))</f>
        <v/>
      </c>
      <c r="CV52" s="24" t="str">
        <f ca="1">IFERROR(IF(CS52="","",IF(选手操作!CT52&lt;&gt;"",BV52+CW52+CX52+选手操作!CS52,VLOOKUP(CU52,CO:CQ,3,0)+BV52+CW52+CX52+选手操作!CS52)),IF(COUNTIF(CO:CO,CU52)=0,"查找失败",IF(ISNUMBER(VLOOKUP(CU52,CO:CQ,3,0))=FALSE,"VP错误","未知错误")))</f>
        <v/>
      </c>
      <c r="CW52" s="37"/>
      <c r="CX52" s="37"/>
      <c r="CY52" s="39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23" t="str">
        <f ca="1">IFERROR(IF(DS52="","",RANK(DR52,DR$3:DR$434)+COUNTIF(DR$3:DR52,DR52)-1),"/")</f>
        <v/>
      </c>
      <c r="DO52" s="22" t="str">
        <f t="shared" si="6"/>
        <v/>
      </c>
      <c r="DP52" s="22" t="str">
        <f t="shared" si="7"/>
        <v/>
      </c>
      <c r="DQ52" s="24" t="str">
        <f>IFERROR(IF(DO52="","",ROUND(IF(DP52=0,10,10+SIGN(DP52)*10*(1-((SQRT(5)-1)/2)^MIN(ABS(DP52)/(5*SQRT(DR$1)),3))/(1-((SQRT(5)-1)/2)^3)),2)),"请输入副数")</f>
        <v/>
      </c>
      <c r="DR52" s="25" t="str">
        <f ca="1">IF(DS52="","",IF(选手操作!ET52&lt;&gt;"","/",DV52))</f>
        <v/>
      </c>
      <c r="DS52" s="26" t="str">
        <f ca="1">IF(OR(COUNTA(DA$3:DM$434)=0,选手操作!$K52=""),"",选手操作!$K52)</f>
        <v/>
      </c>
      <c r="DT52" s="22" t="str">
        <f ca="1">IFERROR(IF(DS52="","",RANK(DV52,DV$3:DV$434)+COUNTIF(DV$3:DV52,DV52)-1),"/")</f>
        <v/>
      </c>
      <c r="DU52" s="27" t="str">
        <f ca="1">IF(DS52="","",VLOOKUP(DS52,选手操作!$K:$L,2,0))</f>
        <v/>
      </c>
      <c r="DV52" s="24" t="str">
        <f ca="1">IFERROR(IF(DS52="","",IF(选手操作!DT52&lt;&gt;"",CV52+DW52+DX52+选手操作!DS52,VLOOKUP(DU52,DO:DQ,3,0)+CV52+DW52+DX52+选手操作!DS52)),IF(COUNTIF(DO:DO,DU52)=0,"查找失败",IF(ISNUMBER(VLOOKUP(DU52,DO:DQ,3,0))=FALSE,"VP错误","未知错误")))</f>
        <v/>
      </c>
      <c r="DW52" s="37"/>
      <c r="DX52" s="37"/>
      <c r="DY52" s="39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23" t="str">
        <f ca="1">IFERROR(IF(ES52="","",RANK(ER52,ER$3:ER$434)+COUNTIF(ER$3:ER52,ER52)-1),"/")</f>
        <v/>
      </c>
      <c r="EO52" s="22" t="str">
        <f t="shared" si="8"/>
        <v/>
      </c>
      <c r="EP52" s="22" t="str">
        <f t="shared" si="9"/>
        <v/>
      </c>
      <c r="EQ52" s="24" t="str">
        <f>IFERROR(IF(EO52="","",ROUND(IF(EP52=0,10,10+SIGN(EP52)*10*(1-((SQRT(5)-1)/2)^MIN(ABS(EP52)/(5*SQRT(ER$1)),3))/(1-((SQRT(5)-1)/2)^3)),2)),"请输入副数")</f>
        <v/>
      </c>
      <c r="ER52" s="25" t="str">
        <f ca="1">IF(ES52="","",IF(选手操作!FT52&lt;&gt;"","/",EV52))</f>
        <v/>
      </c>
      <c r="ES52" s="26" t="str">
        <f ca="1">IF(OR(COUNTA(EA$3:EM$434)=0,选手操作!$K52=""),"",选手操作!$K52)</f>
        <v/>
      </c>
      <c r="ET52" s="22" t="str">
        <f ca="1">IFERROR(IF(ES52="","",RANK(EV52,EV$3:EV$434)+COUNTIF(EV$3:EV52,EV52)-1),"/")</f>
        <v/>
      </c>
      <c r="EU52" s="27" t="str">
        <f ca="1">IF(ES52="","",VLOOKUP(ES52,选手操作!$K:$L,2,0))</f>
        <v/>
      </c>
      <c r="EV52" s="24" t="str">
        <f ca="1">IFERROR(IF(ES52="","",IF(选手操作!ET52&lt;&gt;"",DV52+EW52+EX52+选手操作!ES52,VLOOKUP(EU52,EO:EQ,3,0)+DV52+EW52+EX52+选手操作!ES52)),IF(COUNTIF(EO:EO,EU52)=0,"查找失败",IF(ISNUMBER(VLOOKUP(EU52,EO:EQ,3,0))=FALSE,"VP错误","未知错误")))</f>
        <v/>
      </c>
      <c r="EW52" s="37"/>
      <c r="EX52" s="37"/>
      <c r="EY52" s="39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23" t="str">
        <f ca="1">IFERROR(IF(FS52="","",RANK(FR52,FR$3:FR$434)+COUNTIF(FR$3:FR52,FR52)-1),"/")</f>
        <v/>
      </c>
      <c r="FO52" s="22" t="str">
        <f t="shared" si="10"/>
        <v/>
      </c>
      <c r="FP52" s="22" t="str">
        <f t="shared" si="11"/>
        <v/>
      </c>
      <c r="FQ52" s="24" t="str">
        <f>IFERROR(IF(FO52="","",ROUND(IF(FP52=0,10,10+SIGN(FP52)*10*(1-((SQRT(5)-1)/2)^MIN(ABS(FP52)/(5*SQRT(FR$1)),3))/(1-((SQRT(5)-1)/2)^3)),2)),"请输入副数")</f>
        <v/>
      </c>
      <c r="FR52" s="25" t="str">
        <f ca="1">IF(FS52="","",IF(选手操作!GT52&lt;&gt;"","/",FV52))</f>
        <v/>
      </c>
      <c r="FS52" s="26" t="str">
        <f ca="1">IF(OR(COUNTA(FA$3:FM$434)=0,选手操作!$K52=""),"",选手操作!$K52)</f>
        <v/>
      </c>
      <c r="FT52" s="22" t="str">
        <f ca="1">IFERROR(IF(FS52="","",RANK(FV52,FV$3:FV$434)+COUNTIF(FV$3:FV52,FV52)-1),"/")</f>
        <v/>
      </c>
      <c r="FU52" s="27" t="str">
        <f ca="1">IF(FS52="","",VLOOKUP(FS52,选手操作!$K:$L,2,0))</f>
        <v/>
      </c>
      <c r="FV52" s="24" t="str">
        <f ca="1">IFERROR(IF(FS52="","",IF(选手操作!FT52&lt;&gt;"",EV52+FW52+FX52+选手操作!FS52,VLOOKUP(FU52,FO:FQ,3,0)+EV52+FW52+FX52+选手操作!FS52)),IF(COUNTIF(FO:FO,FU52)=0,"查找失败",IF(ISNUMBER(VLOOKUP(FU52,FO:FQ,3,0))=FALSE,"VP错误","未知错误")))</f>
        <v/>
      </c>
      <c r="FW52" s="37"/>
      <c r="FX52" s="37"/>
      <c r="FY52" s="39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23" t="str">
        <f ca="1">IFERROR(IF(GS52="","",RANK(GR52,GR$3:GR$434)+COUNTIF(GR$3:GR52,GR52)-1),"/")</f>
        <v/>
      </c>
      <c r="GO52" s="22" t="str">
        <f t="shared" si="12"/>
        <v/>
      </c>
      <c r="GP52" s="22" t="str">
        <f t="shared" si="13"/>
        <v/>
      </c>
      <c r="GQ52" s="24" t="str">
        <f>IFERROR(IF(GO52="","",ROUND(IF(GP52=0,10,10+SIGN(GP52)*10*(1-((SQRT(5)-1)/2)^MIN(ABS(GP52)/(5*SQRT(GR$1)),3))/(1-((SQRT(5)-1)/2)^3)),2)),"请输入副数")</f>
        <v/>
      </c>
      <c r="GR52" s="25" t="str">
        <f ca="1">IF(GS52="","",IF(选手操作!HT52&lt;&gt;"","/",GV52))</f>
        <v/>
      </c>
      <c r="GS52" s="26" t="str">
        <f ca="1">IF(OR(COUNTA(GA$3:GM$434)=0,选手操作!$K52=""),"",选手操作!$K52)</f>
        <v/>
      </c>
      <c r="GT52" s="22" t="str">
        <f ca="1">IFERROR(IF(GS52="","",RANK(GV52,GV$3:GV$434)+COUNTIF(GV$3:GV52,GV52)-1),"/")</f>
        <v/>
      </c>
      <c r="GU52" s="27" t="str">
        <f ca="1">IF(GS52="","",VLOOKUP(GS52,选手操作!$K:$L,2,0))</f>
        <v/>
      </c>
      <c r="GV52" s="24" t="str">
        <f ca="1">IFERROR(IF(GS52="","",IF(选手操作!GT52&lt;&gt;"",FV52+GW52+GX52+选手操作!GS52,VLOOKUP(GU52,GO:GQ,3,0)+FV52+GW52+GX52+选手操作!GS52)),IF(COUNTIF(GO:GO,GU52)=0,"查找失败",IF(ISNUMBER(VLOOKUP(GU52,GO:GQ,3,0))=FALSE,"VP错误","未知错误")))</f>
        <v/>
      </c>
      <c r="GW52" s="37"/>
      <c r="GX52" s="37"/>
      <c r="GY52" s="39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23" t="str">
        <f ca="1">IFERROR(IF(HS52="","",RANK(HR52,HR$3:HR$434)+COUNTIF(HR$3:HR52,HR52)-1),"/")</f>
        <v/>
      </c>
      <c r="HO52" s="22" t="str">
        <f t="shared" si="14"/>
        <v/>
      </c>
      <c r="HP52" s="22" t="str">
        <f t="shared" si="15"/>
        <v/>
      </c>
      <c r="HQ52" s="24" t="str">
        <f>IFERROR(IF(HO52="","",ROUND(IF(HP52=0,10,10+SIGN(HP52)*10*(1-((SQRT(5)-1)/2)^MIN(ABS(HP52)/(5*SQRT(HR$1)),3))/(1-((SQRT(5)-1)/2)^3)),2)),"请输入副数")</f>
        <v/>
      </c>
      <c r="HR52" s="25" t="str">
        <f ca="1">IF(HS52="","",IF(选手操作!IT52&lt;&gt;"","/",HV52))</f>
        <v/>
      </c>
      <c r="HS52" s="26" t="str">
        <f ca="1">IF(OR(COUNTA(HA$3:HM$434)=0,选手操作!$K52=""),"",选手操作!$K52)</f>
        <v/>
      </c>
      <c r="HT52" s="22" t="str">
        <f ca="1">IFERROR(IF(HS52="","",RANK(HV52,HV$3:HV$434)+COUNTIF(HV$3:HV52,HV52)-1),"/")</f>
        <v/>
      </c>
      <c r="HU52" s="27" t="str">
        <f ca="1">IF(HS52="","",VLOOKUP(HS52,选手操作!$K:$L,2,0))</f>
        <v/>
      </c>
      <c r="HV52" s="24" t="str">
        <f ca="1">IFERROR(IF(HS52="","",IF(选手操作!HT52&lt;&gt;"",GV52+HW52+HX52+选手操作!HS52,VLOOKUP(HU52,HO:HQ,3,0)+GV52+HW52+HX52+选手操作!HS52)),IF(COUNTIF(HO:HO,HU52)=0,"查找失败",IF(ISNUMBER(VLOOKUP(HU52,HO:HQ,3,0))=FALSE,"VP错误","未知错误")))</f>
        <v/>
      </c>
      <c r="HW52" s="37"/>
      <c r="HX52" s="37"/>
      <c r="HY52" s="39"/>
    </row>
    <row r="53" spans="1:23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23" t="str">
        <f ca="1">IFERROR(IF(S53="","",RANK(R53,R$3:R$434)+COUNTIF(R$3:R53,R53)-1),"/")</f>
        <v/>
      </c>
      <c r="O53" s="22" t="str">
        <f t="shared" si="16"/>
        <v/>
      </c>
      <c r="P53" s="22" t="str">
        <f t="shared" si="17"/>
        <v/>
      </c>
      <c r="Q53" s="24" t="str">
        <f t="shared" si="18"/>
        <v/>
      </c>
      <c r="R53" s="25" t="str">
        <f ca="1">IF(S53="","",IF(选手操作!AT53&lt;&gt;"","/",V53))</f>
        <v/>
      </c>
      <c r="S53" s="26" t="str">
        <f ca="1">IF(OR(COUNTA(A$3:M$434)=0,选手操作!$K53=""),"",选手操作!$K53)</f>
        <v/>
      </c>
      <c r="T53" s="22" t="str">
        <f ca="1">IFERROR(IF(S53="","",RANK(V53,V$3:V$434)+COUNTIF(V$3:V53,V53)-1),"/")</f>
        <v/>
      </c>
      <c r="U53" s="27" t="str">
        <f ca="1">IF(S53="","",VLOOKUP(S53,选手操作!$K:$L,2,0))</f>
        <v/>
      </c>
      <c r="V53" s="24" t="str">
        <f ca="1">IFERROR(IF(S53="","",IF(选手操作!T53&lt;&gt;"",选手操作!M53+选手操作!N53+W53+X53+选手操作!S53,VLOOKUP(U53,O:Q,3,0)+选手操作!M53+选手操作!N53+W53+X53+选手操作!S53)),IF(COUNTIF(O:O,U53)=0,"查找失败",IF(ISNUMBER(VLOOKUP(U53,O:Q,3,0))=FALSE,"VP错误","未知错误")))</f>
        <v/>
      </c>
      <c r="W53" s="37"/>
      <c r="X53" s="37"/>
      <c r="Y53" s="39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23" t="str">
        <f ca="1">IFERROR(IF(AS53="","",RANK(AR53,AR$3:AR$434)+COUNTIF(AR$3:AR53,AR53)-1),"/")</f>
        <v/>
      </c>
      <c r="AO53" s="22" t="str">
        <f t="shared" si="0"/>
        <v/>
      </c>
      <c r="AP53" s="22" t="str">
        <f t="shared" si="1"/>
        <v/>
      </c>
      <c r="AQ53" s="24" t="str">
        <f>IFERROR(IF(AO53="","",ROUND(IF(AP53=0,10,10+SIGN(AP53)*10*(1-((SQRT(5)-1)/2)^MIN(ABS(AP53)/(5*SQRT(AR$1)),3))/(1-((SQRT(5)-1)/2)^3)),2)),"请输入副数")</f>
        <v/>
      </c>
      <c r="AR53" s="25" t="str">
        <f ca="1">IF(AS53="","",IF(选手操作!BT53&lt;&gt;"","/",AV53))</f>
        <v/>
      </c>
      <c r="AS53" s="26" t="str">
        <f ca="1">IF(OR(COUNTA(AA$3:AM$434)=0,选手操作!$K53=""),"",选手操作!$K53)</f>
        <v/>
      </c>
      <c r="AT53" s="22" t="str">
        <f ca="1">IFERROR(IF(AS53="","",RANK(AV53,AV$3:AV$434)+COUNTIF(AV$3:AV53,AV53)-1),"/")</f>
        <v/>
      </c>
      <c r="AU53" s="27" t="str">
        <f ca="1">IF(AS53="","",VLOOKUP(AS53,选手操作!$K:$L,2,0))</f>
        <v/>
      </c>
      <c r="AV53" s="24" t="str">
        <f ca="1">IFERROR(IF(AS53="","",IF(选手操作!AT53&lt;&gt;"",V53+AW53+AX53+选手操作!AS53,VLOOKUP(AU53,AO:AQ,3,0)+V53+AW53+AX53+选手操作!AS53)),IF(COUNTIF(AO:AO,AU53)=0,"查找失败",IF(ISNUMBER(VLOOKUP(AU53,AO:AQ,3,0))=FALSE,"VP错误","未知错误")))</f>
        <v/>
      </c>
      <c r="AW53" s="37"/>
      <c r="AX53" s="37"/>
      <c r="AY53" s="39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23" t="str">
        <f ca="1">IFERROR(IF(BS53="","",RANK(BR53,BR$3:BR$434)+COUNTIF(BR$3:BR53,BR53)-1),"/")</f>
        <v/>
      </c>
      <c r="BO53" s="22" t="str">
        <f t="shared" si="2"/>
        <v/>
      </c>
      <c r="BP53" s="22" t="str">
        <f t="shared" si="3"/>
        <v/>
      </c>
      <c r="BQ53" s="24" t="str">
        <f>IFERROR(IF(BO53="","",ROUND(IF(BP53=0,10,10+SIGN(BP53)*10*(1-((SQRT(5)-1)/2)^MIN(ABS(BP53)/(5*SQRT(BR$1)),3))/(1-((SQRT(5)-1)/2)^3)),2)),"请输入副数")</f>
        <v/>
      </c>
      <c r="BR53" s="25" t="str">
        <f ca="1">IF(BS53="","",IF(选手操作!CT53&lt;&gt;"","/",BV53))</f>
        <v/>
      </c>
      <c r="BS53" s="26" t="str">
        <f ca="1">IF(OR(COUNTA(BA$3:BM$434)=0,选手操作!$K53=""),"",选手操作!$K53)</f>
        <v/>
      </c>
      <c r="BT53" s="22" t="str">
        <f ca="1">IFERROR(IF(BS53="","",RANK(BV53,BV$3:BV$434)+COUNTIF(BV$3:BV53,BV53)-1),"/")</f>
        <v/>
      </c>
      <c r="BU53" s="27" t="str">
        <f ca="1">IF(BS53="","",VLOOKUP(BS53,选手操作!$K:$L,2,0))</f>
        <v/>
      </c>
      <c r="BV53" s="24" t="str">
        <f ca="1">IFERROR(IF(BS53="","",IF(选手操作!BT53&lt;&gt;"",AV53+BW53+BX53+选手操作!BS53,VLOOKUP(BU53,BO:BQ,3,0)+AV53+BW53+BX53+选手操作!BS53)),IF(COUNTIF(BO:BO,BU53)=0,"查找失败",IF(ISNUMBER(VLOOKUP(BU53,BO:BQ,3,0))=FALSE,"VP错误","未知错误")))</f>
        <v/>
      </c>
      <c r="BW53" s="37"/>
      <c r="BX53" s="37"/>
      <c r="BY53" s="39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23" t="str">
        <f ca="1">IFERROR(IF(CS53="","",RANK(CR53,CR$3:CR$434)+COUNTIF(CR$3:CR53,CR53)-1),"/")</f>
        <v/>
      </c>
      <c r="CO53" s="22" t="str">
        <f t="shared" si="4"/>
        <v/>
      </c>
      <c r="CP53" s="22" t="str">
        <f t="shared" si="5"/>
        <v/>
      </c>
      <c r="CQ53" s="24" t="str">
        <f>IFERROR(IF(CO53="","",ROUND(IF(CP53=0,10,10+SIGN(CP53)*10*(1-((SQRT(5)-1)/2)^MIN(ABS(CP53)/(5*SQRT(CR$1)),3))/(1-((SQRT(5)-1)/2)^3)),2)),"请输入副数")</f>
        <v/>
      </c>
      <c r="CR53" s="25" t="str">
        <f ca="1">IF(CS53="","",IF(选手操作!DT53&lt;&gt;"","/",CV53))</f>
        <v/>
      </c>
      <c r="CS53" s="26" t="str">
        <f ca="1">IF(OR(COUNTA(CA$3:CM$434)=0,选手操作!$K53=""),"",选手操作!$K53)</f>
        <v/>
      </c>
      <c r="CT53" s="22" t="str">
        <f ca="1">IFERROR(IF(CS53="","",RANK(CV53,CV$3:CV$434)+COUNTIF(CV$3:CV53,CV53)-1),"/")</f>
        <v/>
      </c>
      <c r="CU53" s="27" t="str">
        <f ca="1">IF(CS53="","",VLOOKUP(CS53,选手操作!$K:$L,2,0))</f>
        <v/>
      </c>
      <c r="CV53" s="24" t="str">
        <f ca="1">IFERROR(IF(CS53="","",IF(选手操作!CT53&lt;&gt;"",BV53+CW53+CX53+选手操作!CS53,VLOOKUP(CU53,CO:CQ,3,0)+BV53+CW53+CX53+选手操作!CS53)),IF(COUNTIF(CO:CO,CU53)=0,"查找失败",IF(ISNUMBER(VLOOKUP(CU53,CO:CQ,3,0))=FALSE,"VP错误","未知错误")))</f>
        <v/>
      </c>
      <c r="CW53" s="37"/>
      <c r="CX53" s="37"/>
      <c r="CY53" s="39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23" t="str">
        <f ca="1">IFERROR(IF(DS53="","",RANK(DR53,DR$3:DR$434)+COUNTIF(DR$3:DR53,DR53)-1),"/")</f>
        <v/>
      </c>
      <c r="DO53" s="22" t="str">
        <f t="shared" si="6"/>
        <v/>
      </c>
      <c r="DP53" s="22" t="str">
        <f t="shared" si="7"/>
        <v/>
      </c>
      <c r="DQ53" s="24" t="str">
        <f>IFERROR(IF(DO53="","",ROUND(IF(DP53=0,10,10+SIGN(DP53)*10*(1-((SQRT(5)-1)/2)^MIN(ABS(DP53)/(5*SQRT(DR$1)),3))/(1-((SQRT(5)-1)/2)^3)),2)),"请输入副数")</f>
        <v/>
      </c>
      <c r="DR53" s="25" t="str">
        <f ca="1">IF(DS53="","",IF(选手操作!ET53&lt;&gt;"","/",DV53))</f>
        <v/>
      </c>
      <c r="DS53" s="26" t="str">
        <f ca="1">IF(OR(COUNTA(DA$3:DM$434)=0,选手操作!$K53=""),"",选手操作!$K53)</f>
        <v/>
      </c>
      <c r="DT53" s="22" t="str">
        <f ca="1">IFERROR(IF(DS53="","",RANK(DV53,DV$3:DV$434)+COUNTIF(DV$3:DV53,DV53)-1),"/")</f>
        <v/>
      </c>
      <c r="DU53" s="27" t="str">
        <f ca="1">IF(DS53="","",VLOOKUP(DS53,选手操作!$K:$L,2,0))</f>
        <v/>
      </c>
      <c r="DV53" s="24" t="str">
        <f ca="1">IFERROR(IF(DS53="","",IF(选手操作!DT53&lt;&gt;"",CV53+DW53+DX53+选手操作!DS53,VLOOKUP(DU53,DO:DQ,3,0)+CV53+DW53+DX53+选手操作!DS53)),IF(COUNTIF(DO:DO,DU53)=0,"查找失败",IF(ISNUMBER(VLOOKUP(DU53,DO:DQ,3,0))=FALSE,"VP错误","未知错误")))</f>
        <v/>
      </c>
      <c r="DW53" s="37"/>
      <c r="DX53" s="37"/>
      <c r="DY53" s="39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23" t="str">
        <f ca="1">IFERROR(IF(ES53="","",RANK(ER53,ER$3:ER$434)+COUNTIF(ER$3:ER53,ER53)-1),"/")</f>
        <v/>
      </c>
      <c r="EO53" s="22" t="str">
        <f t="shared" si="8"/>
        <v/>
      </c>
      <c r="EP53" s="22" t="str">
        <f t="shared" si="9"/>
        <v/>
      </c>
      <c r="EQ53" s="24" t="str">
        <f>IFERROR(IF(EO53="","",ROUND(IF(EP53=0,10,10+SIGN(EP53)*10*(1-((SQRT(5)-1)/2)^MIN(ABS(EP53)/(5*SQRT(ER$1)),3))/(1-((SQRT(5)-1)/2)^3)),2)),"请输入副数")</f>
        <v/>
      </c>
      <c r="ER53" s="25" t="str">
        <f ca="1">IF(ES53="","",IF(选手操作!FT53&lt;&gt;"","/",EV53))</f>
        <v/>
      </c>
      <c r="ES53" s="26" t="str">
        <f ca="1">IF(OR(COUNTA(EA$3:EM$434)=0,选手操作!$K53=""),"",选手操作!$K53)</f>
        <v/>
      </c>
      <c r="ET53" s="22" t="str">
        <f ca="1">IFERROR(IF(ES53="","",RANK(EV53,EV$3:EV$434)+COUNTIF(EV$3:EV53,EV53)-1),"/")</f>
        <v/>
      </c>
      <c r="EU53" s="27" t="str">
        <f ca="1">IF(ES53="","",VLOOKUP(ES53,选手操作!$K:$L,2,0))</f>
        <v/>
      </c>
      <c r="EV53" s="24" t="str">
        <f ca="1">IFERROR(IF(ES53="","",IF(选手操作!ET53&lt;&gt;"",DV53+EW53+EX53+选手操作!ES53,VLOOKUP(EU53,EO:EQ,3,0)+DV53+EW53+EX53+选手操作!ES53)),IF(COUNTIF(EO:EO,EU53)=0,"查找失败",IF(ISNUMBER(VLOOKUP(EU53,EO:EQ,3,0))=FALSE,"VP错误","未知错误")))</f>
        <v/>
      </c>
      <c r="EW53" s="37"/>
      <c r="EX53" s="37"/>
      <c r="EY53" s="39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23" t="str">
        <f ca="1">IFERROR(IF(FS53="","",RANK(FR53,FR$3:FR$434)+COUNTIF(FR$3:FR53,FR53)-1),"/")</f>
        <v/>
      </c>
      <c r="FO53" s="22" t="str">
        <f t="shared" si="10"/>
        <v/>
      </c>
      <c r="FP53" s="22" t="str">
        <f t="shared" si="11"/>
        <v/>
      </c>
      <c r="FQ53" s="24" t="str">
        <f>IFERROR(IF(FO53="","",ROUND(IF(FP53=0,10,10+SIGN(FP53)*10*(1-((SQRT(5)-1)/2)^MIN(ABS(FP53)/(5*SQRT(FR$1)),3))/(1-((SQRT(5)-1)/2)^3)),2)),"请输入副数")</f>
        <v/>
      </c>
      <c r="FR53" s="25" t="str">
        <f ca="1">IF(FS53="","",IF(选手操作!GT53&lt;&gt;"","/",FV53))</f>
        <v/>
      </c>
      <c r="FS53" s="26" t="str">
        <f ca="1">IF(OR(COUNTA(FA$3:FM$434)=0,选手操作!$K53=""),"",选手操作!$K53)</f>
        <v/>
      </c>
      <c r="FT53" s="22" t="str">
        <f ca="1">IFERROR(IF(FS53="","",RANK(FV53,FV$3:FV$434)+COUNTIF(FV$3:FV53,FV53)-1),"/")</f>
        <v/>
      </c>
      <c r="FU53" s="27" t="str">
        <f ca="1">IF(FS53="","",VLOOKUP(FS53,选手操作!$K:$L,2,0))</f>
        <v/>
      </c>
      <c r="FV53" s="24" t="str">
        <f ca="1">IFERROR(IF(FS53="","",IF(选手操作!FT53&lt;&gt;"",EV53+FW53+FX53+选手操作!FS53,VLOOKUP(FU53,FO:FQ,3,0)+EV53+FW53+FX53+选手操作!FS53)),IF(COUNTIF(FO:FO,FU53)=0,"查找失败",IF(ISNUMBER(VLOOKUP(FU53,FO:FQ,3,0))=FALSE,"VP错误","未知错误")))</f>
        <v/>
      </c>
      <c r="FW53" s="37"/>
      <c r="FX53" s="37"/>
      <c r="FY53" s="39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23" t="str">
        <f ca="1">IFERROR(IF(GS53="","",RANK(GR53,GR$3:GR$434)+COUNTIF(GR$3:GR53,GR53)-1),"/")</f>
        <v/>
      </c>
      <c r="GO53" s="22" t="str">
        <f t="shared" si="12"/>
        <v/>
      </c>
      <c r="GP53" s="22" t="str">
        <f t="shared" si="13"/>
        <v/>
      </c>
      <c r="GQ53" s="24" t="str">
        <f>IFERROR(IF(GO53="","",ROUND(IF(GP53=0,10,10+SIGN(GP53)*10*(1-((SQRT(5)-1)/2)^MIN(ABS(GP53)/(5*SQRT(GR$1)),3))/(1-((SQRT(5)-1)/2)^3)),2)),"请输入副数")</f>
        <v/>
      </c>
      <c r="GR53" s="25" t="str">
        <f ca="1">IF(GS53="","",IF(选手操作!HT53&lt;&gt;"","/",GV53))</f>
        <v/>
      </c>
      <c r="GS53" s="26" t="str">
        <f ca="1">IF(OR(COUNTA(GA$3:GM$434)=0,选手操作!$K53=""),"",选手操作!$K53)</f>
        <v/>
      </c>
      <c r="GT53" s="22" t="str">
        <f ca="1">IFERROR(IF(GS53="","",RANK(GV53,GV$3:GV$434)+COUNTIF(GV$3:GV53,GV53)-1),"/")</f>
        <v/>
      </c>
      <c r="GU53" s="27" t="str">
        <f ca="1">IF(GS53="","",VLOOKUP(GS53,选手操作!$K:$L,2,0))</f>
        <v/>
      </c>
      <c r="GV53" s="24" t="str">
        <f ca="1">IFERROR(IF(GS53="","",IF(选手操作!GT53&lt;&gt;"",FV53+GW53+GX53+选手操作!GS53,VLOOKUP(GU53,GO:GQ,3,0)+FV53+GW53+GX53+选手操作!GS53)),IF(COUNTIF(GO:GO,GU53)=0,"查找失败",IF(ISNUMBER(VLOOKUP(GU53,GO:GQ,3,0))=FALSE,"VP错误","未知错误")))</f>
        <v/>
      </c>
      <c r="GW53" s="37"/>
      <c r="GX53" s="37"/>
      <c r="GY53" s="39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23" t="str">
        <f ca="1">IFERROR(IF(HS53="","",RANK(HR53,HR$3:HR$434)+COUNTIF(HR$3:HR53,HR53)-1),"/")</f>
        <v/>
      </c>
      <c r="HO53" s="22" t="str">
        <f t="shared" si="14"/>
        <v/>
      </c>
      <c r="HP53" s="22" t="str">
        <f t="shared" si="15"/>
        <v/>
      </c>
      <c r="HQ53" s="24" t="str">
        <f>IFERROR(IF(HO53="","",ROUND(IF(HP53=0,10,10+SIGN(HP53)*10*(1-((SQRT(5)-1)/2)^MIN(ABS(HP53)/(5*SQRT(HR$1)),3))/(1-((SQRT(5)-1)/2)^3)),2)),"请输入副数")</f>
        <v/>
      </c>
      <c r="HR53" s="25" t="str">
        <f ca="1">IF(HS53="","",IF(选手操作!IT53&lt;&gt;"","/",HV53))</f>
        <v/>
      </c>
      <c r="HS53" s="26" t="str">
        <f ca="1">IF(OR(COUNTA(HA$3:HM$434)=0,选手操作!$K53=""),"",选手操作!$K53)</f>
        <v/>
      </c>
      <c r="HT53" s="22" t="str">
        <f ca="1">IFERROR(IF(HS53="","",RANK(HV53,HV$3:HV$434)+COUNTIF(HV$3:HV53,HV53)-1),"/")</f>
        <v/>
      </c>
      <c r="HU53" s="27" t="str">
        <f ca="1">IF(HS53="","",VLOOKUP(HS53,选手操作!$K:$L,2,0))</f>
        <v/>
      </c>
      <c r="HV53" s="24" t="str">
        <f ca="1">IFERROR(IF(HS53="","",IF(选手操作!HT53&lt;&gt;"",GV53+HW53+HX53+选手操作!HS53,VLOOKUP(HU53,HO:HQ,3,0)+GV53+HW53+HX53+选手操作!HS53)),IF(COUNTIF(HO:HO,HU53)=0,"查找失败",IF(ISNUMBER(VLOOKUP(HU53,HO:HQ,3,0))=FALSE,"VP错误","未知错误")))</f>
        <v/>
      </c>
      <c r="HW53" s="37"/>
      <c r="HX53" s="37"/>
      <c r="HY53" s="39"/>
    </row>
    <row r="54" spans="1:23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23" t="str">
        <f ca="1">IFERROR(IF(S54="","",RANK(R54,R$3:R$434)+COUNTIF(R$3:R54,R54)-1),"/")</f>
        <v/>
      </c>
      <c r="O54" s="22" t="str">
        <f t="shared" si="16"/>
        <v/>
      </c>
      <c r="P54" s="22" t="str">
        <f t="shared" si="17"/>
        <v/>
      </c>
      <c r="Q54" s="24" t="str">
        <f t="shared" si="18"/>
        <v/>
      </c>
      <c r="R54" s="25" t="str">
        <f ca="1">IF(S54="","",IF(选手操作!AT54&lt;&gt;"","/",V54))</f>
        <v/>
      </c>
      <c r="S54" s="26" t="str">
        <f ca="1">IF(OR(COUNTA(A$3:M$434)=0,选手操作!$K54=""),"",选手操作!$K54)</f>
        <v/>
      </c>
      <c r="T54" s="22" t="str">
        <f ca="1">IFERROR(IF(S54="","",RANK(V54,V$3:V$434)+COUNTIF(V$3:V54,V54)-1),"/")</f>
        <v/>
      </c>
      <c r="U54" s="27" t="str">
        <f ca="1">IF(S54="","",VLOOKUP(S54,选手操作!$K:$L,2,0))</f>
        <v/>
      </c>
      <c r="V54" s="24" t="str">
        <f ca="1">IFERROR(IF(S54="","",IF(选手操作!T54&lt;&gt;"",选手操作!M54+选手操作!N54+W54+X54+选手操作!S54,VLOOKUP(U54,O:Q,3,0)+选手操作!M54+选手操作!N54+W54+X54+选手操作!S54)),IF(COUNTIF(O:O,U54)=0,"查找失败",IF(ISNUMBER(VLOOKUP(U54,O:Q,3,0))=FALSE,"VP错误","未知错误")))</f>
        <v/>
      </c>
      <c r="W54" s="37"/>
      <c r="X54" s="37"/>
      <c r="Y54" s="39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23" t="str">
        <f ca="1">IFERROR(IF(AS54="","",RANK(AR54,AR$3:AR$434)+COUNTIF(AR$3:AR54,AR54)-1),"/")</f>
        <v/>
      </c>
      <c r="AO54" s="22" t="str">
        <f t="shared" si="0"/>
        <v/>
      </c>
      <c r="AP54" s="22" t="str">
        <f t="shared" si="1"/>
        <v/>
      </c>
      <c r="AQ54" s="24" t="str">
        <f>IFERROR(IF(AO54="","",ROUND(IF(AP54=0,10,10+SIGN(AP54)*10*(1-((SQRT(5)-1)/2)^MIN(ABS(AP54)/(5*SQRT(AR$1)),3))/(1-((SQRT(5)-1)/2)^3)),2)),"请输入副数")</f>
        <v/>
      </c>
      <c r="AR54" s="25" t="str">
        <f ca="1">IF(AS54="","",IF(选手操作!BT54&lt;&gt;"","/",AV54))</f>
        <v/>
      </c>
      <c r="AS54" s="26" t="str">
        <f ca="1">IF(OR(COUNTA(AA$3:AM$434)=0,选手操作!$K54=""),"",选手操作!$K54)</f>
        <v/>
      </c>
      <c r="AT54" s="22" t="str">
        <f ca="1">IFERROR(IF(AS54="","",RANK(AV54,AV$3:AV$434)+COUNTIF(AV$3:AV54,AV54)-1),"/")</f>
        <v/>
      </c>
      <c r="AU54" s="27" t="str">
        <f ca="1">IF(AS54="","",VLOOKUP(AS54,选手操作!$K:$L,2,0))</f>
        <v/>
      </c>
      <c r="AV54" s="24" t="str">
        <f ca="1">IFERROR(IF(AS54="","",IF(选手操作!AT54&lt;&gt;"",V54+AW54+AX54+选手操作!AS54,VLOOKUP(AU54,AO:AQ,3,0)+V54+AW54+AX54+选手操作!AS54)),IF(COUNTIF(AO:AO,AU54)=0,"查找失败",IF(ISNUMBER(VLOOKUP(AU54,AO:AQ,3,0))=FALSE,"VP错误","未知错误")))</f>
        <v/>
      </c>
      <c r="AW54" s="37"/>
      <c r="AX54" s="37"/>
      <c r="AY54" s="39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23" t="str">
        <f ca="1">IFERROR(IF(BS54="","",RANK(BR54,BR$3:BR$434)+COUNTIF(BR$3:BR54,BR54)-1),"/")</f>
        <v/>
      </c>
      <c r="BO54" s="22" t="str">
        <f t="shared" si="2"/>
        <v/>
      </c>
      <c r="BP54" s="22" t="str">
        <f t="shared" si="3"/>
        <v/>
      </c>
      <c r="BQ54" s="24" t="str">
        <f>IFERROR(IF(BO54="","",ROUND(IF(BP54=0,10,10+SIGN(BP54)*10*(1-((SQRT(5)-1)/2)^MIN(ABS(BP54)/(5*SQRT(BR$1)),3))/(1-((SQRT(5)-1)/2)^3)),2)),"请输入副数")</f>
        <v/>
      </c>
      <c r="BR54" s="25" t="str">
        <f ca="1">IF(BS54="","",IF(选手操作!CT54&lt;&gt;"","/",BV54))</f>
        <v/>
      </c>
      <c r="BS54" s="26" t="str">
        <f ca="1">IF(OR(COUNTA(BA$3:BM$434)=0,选手操作!$K54=""),"",选手操作!$K54)</f>
        <v/>
      </c>
      <c r="BT54" s="22" t="str">
        <f ca="1">IFERROR(IF(BS54="","",RANK(BV54,BV$3:BV$434)+COUNTIF(BV$3:BV54,BV54)-1),"/")</f>
        <v/>
      </c>
      <c r="BU54" s="27" t="str">
        <f ca="1">IF(BS54="","",VLOOKUP(BS54,选手操作!$K:$L,2,0))</f>
        <v/>
      </c>
      <c r="BV54" s="24" t="str">
        <f ca="1">IFERROR(IF(BS54="","",IF(选手操作!BT54&lt;&gt;"",AV54+BW54+BX54+选手操作!BS54,VLOOKUP(BU54,BO:BQ,3,0)+AV54+BW54+BX54+选手操作!BS54)),IF(COUNTIF(BO:BO,BU54)=0,"查找失败",IF(ISNUMBER(VLOOKUP(BU54,BO:BQ,3,0))=FALSE,"VP错误","未知错误")))</f>
        <v/>
      </c>
      <c r="BW54" s="37"/>
      <c r="BX54" s="37"/>
      <c r="BY54" s="39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23" t="str">
        <f ca="1">IFERROR(IF(CS54="","",RANK(CR54,CR$3:CR$434)+COUNTIF(CR$3:CR54,CR54)-1),"/")</f>
        <v/>
      </c>
      <c r="CO54" s="22" t="str">
        <f t="shared" si="4"/>
        <v/>
      </c>
      <c r="CP54" s="22" t="str">
        <f t="shared" si="5"/>
        <v/>
      </c>
      <c r="CQ54" s="24" t="str">
        <f>IFERROR(IF(CO54="","",ROUND(IF(CP54=0,10,10+SIGN(CP54)*10*(1-((SQRT(5)-1)/2)^MIN(ABS(CP54)/(5*SQRT(CR$1)),3))/(1-((SQRT(5)-1)/2)^3)),2)),"请输入副数")</f>
        <v/>
      </c>
      <c r="CR54" s="25" t="str">
        <f ca="1">IF(CS54="","",IF(选手操作!DT54&lt;&gt;"","/",CV54))</f>
        <v/>
      </c>
      <c r="CS54" s="26" t="str">
        <f ca="1">IF(OR(COUNTA(CA$3:CM$434)=0,选手操作!$K54=""),"",选手操作!$K54)</f>
        <v/>
      </c>
      <c r="CT54" s="22" t="str">
        <f ca="1">IFERROR(IF(CS54="","",RANK(CV54,CV$3:CV$434)+COUNTIF(CV$3:CV54,CV54)-1),"/")</f>
        <v/>
      </c>
      <c r="CU54" s="27" t="str">
        <f ca="1">IF(CS54="","",VLOOKUP(CS54,选手操作!$K:$L,2,0))</f>
        <v/>
      </c>
      <c r="CV54" s="24" t="str">
        <f ca="1">IFERROR(IF(CS54="","",IF(选手操作!CT54&lt;&gt;"",BV54+CW54+CX54+选手操作!CS54,VLOOKUP(CU54,CO:CQ,3,0)+BV54+CW54+CX54+选手操作!CS54)),IF(COUNTIF(CO:CO,CU54)=0,"查找失败",IF(ISNUMBER(VLOOKUP(CU54,CO:CQ,3,0))=FALSE,"VP错误","未知错误")))</f>
        <v/>
      </c>
      <c r="CW54" s="37"/>
      <c r="CX54" s="37"/>
      <c r="CY54" s="39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23" t="str">
        <f ca="1">IFERROR(IF(DS54="","",RANK(DR54,DR$3:DR$434)+COUNTIF(DR$3:DR54,DR54)-1),"/")</f>
        <v/>
      </c>
      <c r="DO54" s="22" t="str">
        <f t="shared" si="6"/>
        <v/>
      </c>
      <c r="DP54" s="22" t="str">
        <f t="shared" si="7"/>
        <v/>
      </c>
      <c r="DQ54" s="24" t="str">
        <f>IFERROR(IF(DO54="","",ROUND(IF(DP54=0,10,10+SIGN(DP54)*10*(1-((SQRT(5)-1)/2)^MIN(ABS(DP54)/(5*SQRT(DR$1)),3))/(1-((SQRT(5)-1)/2)^3)),2)),"请输入副数")</f>
        <v/>
      </c>
      <c r="DR54" s="25" t="str">
        <f ca="1">IF(DS54="","",IF(选手操作!ET54&lt;&gt;"","/",DV54))</f>
        <v/>
      </c>
      <c r="DS54" s="26" t="str">
        <f ca="1">IF(OR(COUNTA(DA$3:DM$434)=0,选手操作!$K54=""),"",选手操作!$K54)</f>
        <v/>
      </c>
      <c r="DT54" s="22" t="str">
        <f ca="1">IFERROR(IF(DS54="","",RANK(DV54,DV$3:DV$434)+COUNTIF(DV$3:DV54,DV54)-1),"/")</f>
        <v/>
      </c>
      <c r="DU54" s="27" t="str">
        <f ca="1">IF(DS54="","",VLOOKUP(DS54,选手操作!$K:$L,2,0))</f>
        <v/>
      </c>
      <c r="DV54" s="24" t="str">
        <f ca="1">IFERROR(IF(DS54="","",IF(选手操作!DT54&lt;&gt;"",CV54+DW54+DX54+选手操作!DS54,VLOOKUP(DU54,DO:DQ,3,0)+CV54+DW54+DX54+选手操作!DS54)),IF(COUNTIF(DO:DO,DU54)=0,"查找失败",IF(ISNUMBER(VLOOKUP(DU54,DO:DQ,3,0))=FALSE,"VP错误","未知错误")))</f>
        <v/>
      </c>
      <c r="DW54" s="37"/>
      <c r="DX54" s="37"/>
      <c r="DY54" s="39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23" t="str">
        <f ca="1">IFERROR(IF(ES54="","",RANK(ER54,ER$3:ER$434)+COUNTIF(ER$3:ER54,ER54)-1),"/")</f>
        <v/>
      </c>
      <c r="EO54" s="22" t="str">
        <f t="shared" si="8"/>
        <v/>
      </c>
      <c r="EP54" s="22" t="str">
        <f t="shared" si="9"/>
        <v/>
      </c>
      <c r="EQ54" s="24" t="str">
        <f>IFERROR(IF(EO54="","",ROUND(IF(EP54=0,10,10+SIGN(EP54)*10*(1-((SQRT(5)-1)/2)^MIN(ABS(EP54)/(5*SQRT(ER$1)),3))/(1-((SQRT(5)-1)/2)^3)),2)),"请输入副数")</f>
        <v/>
      </c>
      <c r="ER54" s="25" t="str">
        <f ca="1">IF(ES54="","",IF(选手操作!FT54&lt;&gt;"","/",EV54))</f>
        <v/>
      </c>
      <c r="ES54" s="26" t="str">
        <f ca="1">IF(OR(COUNTA(EA$3:EM$434)=0,选手操作!$K54=""),"",选手操作!$K54)</f>
        <v/>
      </c>
      <c r="ET54" s="22" t="str">
        <f ca="1">IFERROR(IF(ES54="","",RANK(EV54,EV$3:EV$434)+COUNTIF(EV$3:EV54,EV54)-1),"/")</f>
        <v/>
      </c>
      <c r="EU54" s="27" t="str">
        <f ca="1">IF(ES54="","",VLOOKUP(ES54,选手操作!$K:$L,2,0))</f>
        <v/>
      </c>
      <c r="EV54" s="24" t="str">
        <f ca="1">IFERROR(IF(ES54="","",IF(选手操作!ET54&lt;&gt;"",DV54+EW54+EX54+选手操作!ES54,VLOOKUP(EU54,EO:EQ,3,0)+DV54+EW54+EX54+选手操作!ES54)),IF(COUNTIF(EO:EO,EU54)=0,"查找失败",IF(ISNUMBER(VLOOKUP(EU54,EO:EQ,3,0))=FALSE,"VP错误","未知错误")))</f>
        <v/>
      </c>
      <c r="EW54" s="37"/>
      <c r="EX54" s="37"/>
      <c r="EY54" s="39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23" t="str">
        <f ca="1">IFERROR(IF(FS54="","",RANK(FR54,FR$3:FR$434)+COUNTIF(FR$3:FR54,FR54)-1),"/")</f>
        <v/>
      </c>
      <c r="FO54" s="22" t="str">
        <f t="shared" si="10"/>
        <v/>
      </c>
      <c r="FP54" s="22" t="str">
        <f t="shared" si="11"/>
        <v/>
      </c>
      <c r="FQ54" s="24" t="str">
        <f>IFERROR(IF(FO54="","",ROUND(IF(FP54=0,10,10+SIGN(FP54)*10*(1-((SQRT(5)-1)/2)^MIN(ABS(FP54)/(5*SQRT(FR$1)),3))/(1-((SQRT(5)-1)/2)^3)),2)),"请输入副数")</f>
        <v/>
      </c>
      <c r="FR54" s="25" t="str">
        <f ca="1">IF(FS54="","",IF(选手操作!GT54&lt;&gt;"","/",FV54))</f>
        <v/>
      </c>
      <c r="FS54" s="26" t="str">
        <f ca="1">IF(OR(COUNTA(FA$3:FM$434)=0,选手操作!$K54=""),"",选手操作!$K54)</f>
        <v/>
      </c>
      <c r="FT54" s="22" t="str">
        <f ca="1">IFERROR(IF(FS54="","",RANK(FV54,FV$3:FV$434)+COUNTIF(FV$3:FV54,FV54)-1),"/")</f>
        <v/>
      </c>
      <c r="FU54" s="27" t="str">
        <f ca="1">IF(FS54="","",VLOOKUP(FS54,选手操作!$K:$L,2,0))</f>
        <v/>
      </c>
      <c r="FV54" s="24" t="str">
        <f ca="1">IFERROR(IF(FS54="","",IF(选手操作!FT54&lt;&gt;"",EV54+FW54+FX54+选手操作!FS54,VLOOKUP(FU54,FO:FQ,3,0)+EV54+FW54+FX54+选手操作!FS54)),IF(COUNTIF(FO:FO,FU54)=0,"查找失败",IF(ISNUMBER(VLOOKUP(FU54,FO:FQ,3,0))=FALSE,"VP错误","未知错误")))</f>
        <v/>
      </c>
      <c r="FW54" s="37"/>
      <c r="FX54" s="37"/>
      <c r="FY54" s="39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23" t="str">
        <f ca="1">IFERROR(IF(GS54="","",RANK(GR54,GR$3:GR$434)+COUNTIF(GR$3:GR54,GR54)-1),"/")</f>
        <v/>
      </c>
      <c r="GO54" s="22" t="str">
        <f t="shared" si="12"/>
        <v/>
      </c>
      <c r="GP54" s="22" t="str">
        <f t="shared" si="13"/>
        <v/>
      </c>
      <c r="GQ54" s="24" t="str">
        <f>IFERROR(IF(GO54="","",ROUND(IF(GP54=0,10,10+SIGN(GP54)*10*(1-((SQRT(5)-1)/2)^MIN(ABS(GP54)/(5*SQRT(GR$1)),3))/(1-((SQRT(5)-1)/2)^3)),2)),"请输入副数")</f>
        <v/>
      </c>
      <c r="GR54" s="25" t="str">
        <f ca="1">IF(GS54="","",IF(选手操作!HT54&lt;&gt;"","/",GV54))</f>
        <v/>
      </c>
      <c r="GS54" s="26" t="str">
        <f ca="1">IF(OR(COUNTA(GA$3:GM$434)=0,选手操作!$K54=""),"",选手操作!$K54)</f>
        <v/>
      </c>
      <c r="GT54" s="22" t="str">
        <f ca="1">IFERROR(IF(GS54="","",RANK(GV54,GV$3:GV$434)+COUNTIF(GV$3:GV54,GV54)-1),"/")</f>
        <v/>
      </c>
      <c r="GU54" s="27" t="str">
        <f ca="1">IF(GS54="","",VLOOKUP(GS54,选手操作!$K:$L,2,0))</f>
        <v/>
      </c>
      <c r="GV54" s="24" t="str">
        <f ca="1">IFERROR(IF(GS54="","",IF(选手操作!GT54&lt;&gt;"",FV54+GW54+GX54+选手操作!GS54,VLOOKUP(GU54,GO:GQ,3,0)+FV54+GW54+GX54+选手操作!GS54)),IF(COUNTIF(GO:GO,GU54)=0,"查找失败",IF(ISNUMBER(VLOOKUP(GU54,GO:GQ,3,0))=FALSE,"VP错误","未知错误")))</f>
        <v/>
      </c>
      <c r="GW54" s="37"/>
      <c r="GX54" s="37"/>
      <c r="GY54" s="39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23" t="str">
        <f ca="1">IFERROR(IF(HS54="","",RANK(HR54,HR$3:HR$434)+COUNTIF(HR$3:HR54,HR54)-1),"/")</f>
        <v/>
      </c>
      <c r="HO54" s="22" t="str">
        <f t="shared" si="14"/>
        <v/>
      </c>
      <c r="HP54" s="22" t="str">
        <f t="shared" si="15"/>
        <v/>
      </c>
      <c r="HQ54" s="24" t="str">
        <f>IFERROR(IF(HO54="","",ROUND(IF(HP54=0,10,10+SIGN(HP54)*10*(1-((SQRT(5)-1)/2)^MIN(ABS(HP54)/(5*SQRT(HR$1)),3))/(1-((SQRT(5)-1)/2)^3)),2)),"请输入副数")</f>
        <v/>
      </c>
      <c r="HR54" s="25" t="str">
        <f ca="1">IF(HS54="","",IF(选手操作!IT54&lt;&gt;"","/",HV54))</f>
        <v/>
      </c>
      <c r="HS54" s="26" t="str">
        <f ca="1">IF(OR(COUNTA(HA$3:HM$434)=0,选手操作!$K54=""),"",选手操作!$K54)</f>
        <v/>
      </c>
      <c r="HT54" s="22" t="str">
        <f ca="1">IFERROR(IF(HS54="","",RANK(HV54,HV$3:HV$434)+COUNTIF(HV$3:HV54,HV54)-1),"/")</f>
        <v/>
      </c>
      <c r="HU54" s="27" t="str">
        <f ca="1">IF(HS54="","",VLOOKUP(HS54,选手操作!$K:$L,2,0))</f>
        <v/>
      </c>
      <c r="HV54" s="24" t="str">
        <f ca="1">IFERROR(IF(HS54="","",IF(选手操作!HT54&lt;&gt;"",GV54+HW54+HX54+选手操作!HS54,VLOOKUP(HU54,HO:HQ,3,0)+GV54+HW54+HX54+选手操作!HS54)),IF(COUNTIF(HO:HO,HU54)=0,"查找失败",IF(ISNUMBER(VLOOKUP(HU54,HO:HQ,3,0))=FALSE,"VP错误","未知错误")))</f>
        <v/>
      </c>
      <c r="HW54" s="37"/>
      <c r="HX54" s="37"/>
      <c r="HY54" s="39"/>
    </row>
    <row r="55" spans="1:23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23" t="str">
        <f ca="1">IFERROR(IF(S55="","",RANK(R55,R$3:R$434)+COUNTIF(R$3:R55,R55)-1),"/")</f>
        <v/>
      </c>
      <c r="O55" s="22" t="str">
        <f t="shared" si="16"/>
        <v/>
      </c>
      <c r="P55" s="22" t="str">
        <f t="shared" si="17"/>
        <v/>
      </c>
      <c r="Q55" s="24" t="str">
        <f t="shared" si="18"/>
        <v/>
      </c>
      <c r="R55" s="25" t="str">
        <f ca="1">IF(S55="","",IF(选手操作!AT55&lt;&gt;"","/",V55))</f>
        <v/>
      </c>
      <c r="S55" s="26" t="str">
        <f ca="1">IF(OR(COUNTA(A$3:M$434)=0,选手操作!$K55=""),"",选手操作!$K55)</f>
        <v/>
      </c>
      <c r="T55" s="22" t="str">
        <f ca="1">IFERROR(IF(S55="","",RANK(V55,V$3:V$434)+COUNTIF(V$3:V55,V55)-1),"/")</f>
        <v/>
      </c>
      <c r="U55" s="27" t="str">
        <f ca="1">IF(S55="","",VLOOKUP(S55,选手操作!$K:$L,2,0))</f>
        <v/>
      </c>
      <c r="V55" s="24" t="str">
        <f ca="1">IFERROR(IF(S55="","",IF(选手操作!T55&lt;&gt;"",选手操作!M55+选手操作!N55+W55+X55+选手操作!S55,VLOOKUP(U55,O:Q,3,0)+选手操作!M55+选手操作!N55+W55+X55+选手操作!S55)),IF(COUNTIF(O:O,U55)=0,"查找失败",IF(ISNUMBER(VLOOKUP(U55,O:Q,3,0))=FALSE,"VP错误","未知错误")))</f>
        <v/>
      </c>
      <c r="W55" s="37"/>
      <c r="X55" s="37"/>
      <c r="Y55" s="39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23" t="str">
        <f ca="1">IFERROR(IF(AS55="","",RANK(AR55,AR$3:AR$434)+COUNTIF(AR$3:AR55,AR55)-1),"/")</f>
        <v/>
      </c>
      <c r="AO55" s="22" t="str">
        <f t="shared" si="0"/>
        <v/>
      </c>
      <c r="AP55" s="22" t="str">
        <f t="shared" si="1"/>
        <v/>
      </c>
      <c r="AQ55" s="24" t="str">
        <f>IFERROR(IF(AO55="","",ROUND(IF(AP55=0,10,10+SIGN(AP55)*10*(1-((SQRT(5)-1)/2)^MIN(ABS(AP55)/(5*SQRT(AR$1)),3))/(1-((SQRT(5)-1)/2)^3)),2)),"请输入副数")</f>
        <v/>
      </c>
      <c r="AR55" s="25" t="str">
        <f ca="1">IF(AS55="","",IF(选手操作!BT55&lt;&gt;"","/",AV55))</f>
        <v/>
      </c>
      <c r="AS55" s="26" t="str">
        <f ca="1">IF(OR(COUNTA(AA$3:AM$434)=0,选手操作!$K55=""),"",选手操作!$K55)</f>
        <v/>
      </c>
      <c r="AT55" s="22" t="str">
        <f ca="1">IFERROR(IF(AS55="","",RANK(AV55,AV$3:AV$434)+COUNTIF(AV$3:AV55,AV55)-1),"/")</f>
        <v/>
      </c>
      <c r="AU55" s="27" t="str">
        <f ca="1">IF(AS55="","",VLOOKUP(AS55,选手操作!$K:$L,2,0))</f>
        <v/>
      </c>
      <c r="AV55" s="24" t="str">
        <f ca="1">IFERROR(IF(AS55="","",IF(选手操作!AT55&lt;&gt;"",V55+AW55+AX55+选手操作!AS55,VLOOKUP(AU55,AO:AQ,3,0)+V55+AW55+AX55+选手操作!AS55)),IF(COUNTIF(AO:AO,AU55)=0,"查找失败",IF(ISNUMBER(VLOOKUP(AU55,AO:AQ,3,0))=FALSE,"VP错误","未知错误")))</f>
        <v/>
      </c>
      <c r="AW55" s="37"/>
      <c r="AX55" s="37"/>
      <c r="AY55" s="39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23" t="str">
        <f ca="1">IFERROR(IF(BS55="","",RANK(BR55,BR$3:BR$434)+COUNTIF(BR$3:BR55,BR55)-1),"/")</f>
        <v/>
      </c>
      <c r="BO55" s="22" t="str">
        <f t="shared" si="2"/>
        <v/>
      </c>
      <c r="BP55" s="22" t="str">
        <f t="shared" si="3"/>
        <v/>
      </c>
      <c r="BQ55" s="24" t="str">
        <f>IFERROR(IF(BO55="","",ROUND(IF(BP55=0,10,10+SIGN(BP55)*10*(1-((SQRT(5)-1)/2)^MIN(ABS(BP55)/(5*SQRT(BR$1)),3))/(1-((SQRT(5)-1)/2)^3)),2)),"请输入副数")</f>
        <v/>
      </c>
      <c r="BR55" s="25" t="str">
        <f ca="1">IF(BS55="","",IF(选手操作!CT55&lt;&gt;"","/",BV55))</f>
        <v/>
      </c>
      <c r="BS55" s="26" t="str">
        <f ca="1">IF(OR(COUNTA(BA$3:BM$434)=0,选手操作!$K55=""),"",选手操作!$K55)</f>
        <v/>
      </c>
      <c r="BT55" s="22" t="str">
        <f ca="1">IFERROR(IF(BS55="","",RANK(BV55,BV$3:BV$434)+COUNTIF(BV$3:BV55,BV55)-1),"/")</f>
        <v/>
      </c>
      <c r="BU55" s="27" t="str">
        <f ca="1">IF(BS55="","",VLOOKUP(BS55,选手操作!$K:$L,2,0))</f>
        <v/>
      </c>
      <c r="BV55" s="24" t="str">
        <f ca="1">IFERROR(IF(BS55="","",IF(选手操作!BT55&lt;&gt;"",AV55+BW55+BX55+选手操作!BS55,VLOOKUP(BU55,BO:BQ,3,0)+AV55+BW55+BX55+选手操作!BS55)),IF(COUNTIF(BO:BO,BU55)=0,"查找失败",IF(ISNUMBER(VLOOKUP(BU55,BO:BQ,3,0))=FALSE,"VP错误","未知错误")))</f>
        <v/>
      </c>
      <c r="BW55" s="37"/>
      <c r="BX55" s="37"/>
      <c r="BY55" s="39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23" t="str">
        <f ca="1">IFERROR(IF(CS55="","",RANK(CR55,CR$3:CR$434)+COUNTIF(CR$3:CR55,CR55)-1),"/")</f>
        <v/>
      </c>
      <c r="CO55" s="22" t="str">
        <f t="shared" si="4"/>
        <v/>
      </c>
      <c r="CP55" s="22" t="str">
        <f t="shared" si="5"/>
        <v/>
      </c>
      <c r="CQ55" s="24" t="str">
        <f>IFERROR(IF(CO55="","",ROUND(IF(CP55=0,10,10+SIGN(CP55)*10*(1-((SQRT(5)-1)/2)^MIN(ABS(CP55)/(5*SQRT(CR$1)),3))/(1-((SQRT(5)-1)/2)^3)),2)),"请输入副数")</f>
        <v/>
      </c>
      <c r="CR55" s="25" t="str">
        <f ca="1">IF(CS55="","",IF(选手操作!DT55&lt;&gt;"","/",CV55))</f>
        <v/>
      </c>
      <c r="CS55" s="26" t="str">
        <f ca="1">IF(OR(COUNTA(CA$3:CM$434)=0,选手操作!$K55=""),"",选手操作!$K55)</f>
        <v/>
      </c>
      <c r="CT55" s="22" t="str">
        <f ca="1">IFERROR(IF(CS55="","",RANK(CV55,CV$3:CV$434)+COUNTIF(CV$3:CV55,CV55)-1),"/")</f>
        <v/>
      </c>
      <c r="CU55" s="27" t="str">
        <f ca="1">IF(CS55="","",VLOOKUP(CS55,选手操作!$K:$L,2,0))</f>
        <v/>
      </c>
      <c r="CV55" s="24" t="str">
        <f ca="1">IFERROR(IF(CS55="","",IF(选手操作!CT55&lt;&gt;"",BV55+CW55+CX55+选手操作!CS55,VLOOKUP(CU55,CO:CQ,3,0)+BV55+CW55+CX55+选手操作!CS55)),IF(COUNTIF(CO:CO,CU55)=0,"查找失败",IF(ISNUMBER(VLOOKUP(CU55,CO:CQ,3,0))=FALSE,"VP错误","未知错误")))</f>
        <v/>
      </c>
      <c r="CW55" s="37"/>
      <c r="CX55" s="37"/>
      <c r="CY55" s="39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23" t="str">
        <f ca="1">IFERROR(IF(DS55="","",RANK(DR55,DR$3:DR$434)+COUNTIF(DR$3:DR55,DR55)-1),"/")</f>
        <v/>
      </c>
      <c r="DO55" s="22" t="str">
        <f t="shared" si="6"/>
        <v/>
      </c>
      <c r="DP55" s="22" t="str">
        <f t="shared" si="7"/>
        <v/>
      </c>
      <c r="DQ55" s="24" t="str">
        <f>IFERROR(IF(DO55="","",ROUND(IF(DP55=0,10,10+SIGN(DP55)*10*(1-((SQRT(5)-1)/2)^MIN(ABS(DP55)/(5*SQRT(DR$1)),3))/(1-((SQRT(5)-1)/2)^3)),2)),"请输入副数")</f>
        <v/>
      </c>
      <c r="DR55" s="25" t="str">
        <f ca="1">IF(DS55="","",IF(选手操作!ET55&lt;&gt;"","/",DV55))</f>
        <v/>
      </c>
      <c r="DS55" s="26" t="str">
        <f ca="1">IF(OR(COUNTA(DA$3:DM$434)=0,选手操作!$K55=""),"",选手操作!$K55)</f>
        <v/>
      </c>
      <c r="DT55" s="22" t="str">
        <f ca="1">IFERROR(IF(DS55="","",RANK(DV55,DV$3:DV$434)+COUNTIF(DV$3:DV55,DV55)-1),"/")</f>
        <v/>
      </c>
      <c r="DU55" s="27" t="str">
        <f ca="1">IF(DS55="","",VLOOKUP(DS55,选手操作!$K:$L,2,0))</f>
        <v/>
      </c>
      <c r="DV55" s="24" t="str">
        <f ca="1">IFERROR(IF(DS55="","",IF(选手操作!DT55&lt;&gt;"",CV55+DW55+DX55+选手操作!DS55,VLOOKUP(DU55,DO:DQ,3,0)+CV55+DW55+DX55+选手操作!DS55)),IF(COUNTIF(DO:DO,DU55)=0,"查找失败",IF(ISNUMBER(VLOOKUP(DU55,DO:DQ,3,0))=FALSE,"VP错误","未知错误")))</f>
        <v/>
      </c>
      <c r="DW55" s="37"/>
      <c r="DX55" s="37"/>
      <c r="DY55" s="39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23" t="str">
        <f ca="1">IFERROR(IF(ES55="","",RANK(ER55,ER$3:ER$434)+COUNTIF(ER$3:ER55,ER55)-1),"/")</f>
        <v/>
      </c>
      <c r="EO55" s="22" t="str">
        <f t="shared" si="8"/>
        <v/>
      </c>
      <c r="EP55" s="22" t="str">
        <f t="shared" si="9"/>
        <v/>
      </c>
      <c r="EQ55" s="24" t="str">
        <f>IFERROR(IF(EO55="","",ROUND(IF(EP55=0,10,10+SIGN(EP55)*10*(1-((SQRT(5)-1)/2)^MIN(ABS(EP55)/(5*SQRT(ER$1)),3))/(1-((SQRT(5)-1)/2)^3)),2)),"请输入副数")</f>
        <v/>
      </c>
      <c r="ER55" s="25" t="str">
        <f ca="1">IF(ES55="","",IF(选手操作!FT55&lt;&gt;"","/",EV55))</f>
        <v/>
      </c>
      <c r="ES55" s="26" t="str">
        <f ca="1">IF(OR(COUNTA(EA$3:EM$434)=0,选手操作!$K55=""),"",选手操作!$K55)</f>
        <v/>
      </c>
      <c r="ET55" s="22" t="str">
        <f ca="1">IFERROR(IF(ES55="","",RANK(EV55,EV$3:EV$434)+COUNTIF(EV$3:EV55,EV55)-1),"/")</f>
        <v/>
      </c>
      <c r="EU55" s="27" t="str">
        <f ca="1">IF(ES55="","",VLOOKUP(ES55,选手操作!$K:$L,2,0))</f>
        <v/>
      </c>
      <c r="EV55" s="24" t="str">
        <f ca="1">IFERROR(IF(ES55="","",IF(选手操作!ET55&lt;&gt;"",DV55+EW55+EX55+选手操作!ES55,VLOOKUP(EU55,EO:EQ,3,0)+DV55+EW55+EX55+选手操作!ES55)),IF(COUNTIF(EO:EO,EU55)=0,"查找失败",IF(ISNUMBER(VLOOKUP(EU55,EO:EQ,3,0))=FALSE,"VP错误","未知错误")))</f>
        <v/>
      </c>
      <c r="EW55" s="37"/>
      <c r="EX55" s="37"/>
      <c r="EY55" s="39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23" t="str">
        <f ca="1">IFERROR(IF(FS55="","",RANK(FR55,FR$3:FR$434)+COUNTIF(FR$3:FR55,FR55)-1),"/")</f>
        <v/>
      </c>
      <c r="FO55" s="22" t="str">
        <f t="shared" si="10"/>
        <v/>
      </c>
      <c r="FP55" s="22" t="str">
        <f t="shared" si="11"/>
        <v/>
      </c>
      <c r="FQ55" s="24" t="str">
        <f>IFERROR(IF(FO55="","",ROUND(IF(FP55=0,10,10+SIGN(FP55)*10*(1-((SQRT(5)-1)/2)^MIN(ABS(FP55)/(5*SQRT(FR$1)),3))/(1-((SQRT(5)-1)/2)^3)),2)),"请输入副数")</f>
        <v/>
      </c>
      <c r="FR55" s="25" t="str">
        <f ca="1">IF(FS55="","",IF(选手操作!GT55&lt;&gt;"","/",FV55))</f>
        <v/>
      </c>
      <c r="FS55" s="26" t="str">
        <f ca="1">IF(OR(COUNTA(FA$3:FM$434)=0,选手操作!$K55=""),"",选手操作!$K55)</f>
        <v/>
      </c>
      <c r="FT55" s="22" t="str">
        <f ca="1">IFERROR(IF(FS55="","",RANK(FV55,FV$3:FV$434)+COUNTIF(FV$3:FV55,FV55)-1),"/")</f>
        <v/>
      </c>
      <c r="FU55" s="27" t="str">
        <f ca="1">IF(FS55="","",VLOOKUP(FS55,选手操作!$K:$L,2,0))</f>
        <v/>
      </c>
      <c r="FV55" s="24" t="str">
        <f ca="1">IFERROR(IF(FS55="","",IF(选手操作!FT55&lt;&gt;"",EV55+FW55+FX55+选手操作!FS55,VLOOKUP(FU55,FO:FQ,3,0)+EV55+FW55+FX55+选手操作!FS55)),IF(COUNTIF(FO:FO,FU55)=0,"查找失败",IF(ISNUMBER(VLOOKUP(FU55,FO:FQ,3,0))=FALSE,"VP错误","未知错误")))</f>
        <v/>
      </c>
      <c r="FW55" s="37"/>
      <c r="FX55" s="37"/>
      <c r="FY55" s="39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23" t="str">
        <f ca="1">IFERROR(IF(GS55="","",RANK(GR55,GR$3:GR$434)+COUNTIF(GR$3:GR55,GR55)-1),"/")</f>
        <v/>
      </c>
      <c r="GO55" s="22" t="str">
        <f t="shared" si="12"/>
        <v/>
      </c>
      <c r="GP55" s="22" t="str">
        <f t="shared" si="13"/>
        <v/>
      </c>
      <c r="GQ55" s="24" t="str">
        <f>IFERROR(IF(GO55="","",ROUND(IF(GP55=0,10,10+SIGN(GP55)*10*(1-((SQRT(5)-1)/2)^MIN(ABS(GP55)/(5*SQRT(GR$1)),3))/(1-((SQRT(5)-1)/2)^3)),2)),"请输入副数")</f>
        <v/>
      </c>
      <c r="GR55" s="25" t="str">
        <f ca="1">IF(GS55="","",IF(选手操作!HT55&lt;&gt;"","/",GV55))</f>
        <v/>
      </c>
      <c r="GS55" s="26" t="str">
        <f ca="1">IF(OR(COUNTA(GA$3:GM$434)=0,选手操作!$K55=""),"",选手操作!$K55)</f>
        <v/>
      </c>
      <c r="GT55" s="22" t="str">
        <f ca="1">IFERROR(IF(GS55="","",RANK(GV55,GV$3:GV$434)+COUNTIF(GV$3:GV55,GV55)-1),"/")</f>
        <v/>
      </c>
      <c r="GU55" s="27" t="str">
        <f ca="1">IF(GS55="","",VLOOKUP(GS55,选手操作!$K:$L,2,0))</f>
        <v/>
      </c>
      <c r="GV55" s="24" t="str">
        <f ca="1">IFERROR(IF(GS55="","",IF(选手操作!GT55&lt;&gt;"",FV55+GW55+GX55+选手操作!GS55,VLOOKUP(GU55,GO:GQ,3,0)+FV55+GW55+GX55+选手操作!GS55)),IF(COUNTIF(GO:GO,GU55)=0,"查找失败",IF(ISNUMBER(VLOOKUP(GU55,GO:GQ,3,0))=FALSE,"VP错误","未知错误")))</f>
        <v/>
      </c>
      <c r="GW55" s="37"/>
      <c r="GX55" s="37"/>
      <c r="GY55" s="39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23" t="str">
        <f ca="1">IFERROR(IF(HS55="","",RANK(HR55,HR$3:HR$434)+COUNTIF(HR$3:HR55,HR55)-1),"/")</f>
        <v/>
      </c>
      <c r="HO55" s="22" t="str">
        <f t="shared" si="14"/>
        <v/>
      </c>
      <c r="HP55" s="22" t="str">
        <f t="shared" si="15"/>
        <v/>
      </c>
      <c r="HQ55" s="24" t="str">
        <f>IFERROR(IF(HO55="","",ROUND(IF(HP55=0,10,10+SIGN(HP55)*10*(1-((SQRT(5)-1)/2)^MIN(ABS(HP55)/(5*SQRT(HR$1)),3))/(1-((SQRT(5)-1)/2)^3)),2)),"请输入副数")</f>
        <v/>
      </c>
      <c r="HR55" s="25" t="str">
        <f ca="1">IF(HS55="","",IF(选手操作!IT55&lt;&gt;"","/",HV55))</f>
        <v/>
      </c>
      <c r="HS55" s="26" t="str">
        <f ca="1">IF(OR(COUNTA(HA$3:HM$434)=0,选手操作!$K55=""),"",选手操作!$K55)</f>
        <v/>
      </c>
      <c r="HT55" s="22" t="str">
        <f ca="1">IFERROR(IF(HS55="","",RANK(HV55,HV$3:HV$434)+COUNTIF(HV$3:HV55,HV55)-1),"/")</f>
        <v/>
      </c>
      <c r="HU55" s="27" t="str">
        <f ca="1">IF(HS55="","",VLOOKUP(HS55,选手操作!$K:$L,2,0))</f>
        <v/>
      </c>
      <c r="HV55" s="24" t="str">
        <f ca="1">IFERROR(IF(HS55="","",IF(选手操作!HT55&lt;&gt;"",GV55+HW55+HX55+选手操作!HS55,VLOOKUP(HU55,HO:HQ,3,0)+GV55+HW55+HX55+选手操作!HS55)),IF(COUNTIF(HO:HO,HU55)=0,"查找失败",IF(ISNUMBER(VLOOKUP(HU55,HO:HQ,3,0))=FALSE,"VP错误","未知错误")))</f>
        <v/>
      </c>
      <c r="HW55" s="37"/>
      <c r="HX55" s="37"/>
      <c r="HY55" s="39"/>
    </row>
    <row r="56" spans="1:23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23" t="str">
        <f ca="1">IFERROR(IF(S56="","",RANK(R56,R$3:R$434)+COUNTIF(R$3:R56,R56)-1),"/")</f>
        <v/>
      </c>
      <c r="O56" s="22" t="str">
        <f t="shared" si="16"/>
        <v/>
      </c>
      <c r="P56" s="22" t="str">
        <f t="shared" si="17"/>
        <v/>
      </c>
      <c r="Q56" s="24" t="str">
        <f t="shared" si="18"/>
        <v/>
      </c>
      <c r="R56" s="25" t="str">
        <f ca="1">IF(S56="","",IF(选手操作!AT56&lt;&gt;"","/",V56))</f>
        <v/>
      </c>
      <c r="S56" s="26" t="str">
        <f ca="1">IF(OR(COUNTA(A$3:M$434)=0,选手操作!$K56=""),"",选手操作!$K56)</f>
        <v/>
      </c>
      <c r="T56" s="22" t="str">
        <f ca="1">IFERROR(IF(S56="","",RANK(V56,V$3:V$434)+COUNTIF(V$3:V56,V56)-1),"/")</f>
        <v/>
      </c>
      <c r="U56" s="27" t="str">
        <f ca="1">IF(S56="","",VLOOKUP(S56,选手操作!$K:$L,2,0))</f>
        <v/>
      </c>
      <c r="V56" s="24" t="str">
        <f ca="1">IFERROR(IF(S56="","",IF(选手操作!T56&lt;&gt;"",选手操作!M56+选手操作!N56+W56+X56+选手操作!S56,VLOOKUP(U56,O:Q,3,0)+选手操作!M56+选手操作!N56+W56+X56+选手操作!S56)),IF(COUNTIF(O:O,U56)=0,"查找失败",IF(ISNUMBER(VLOOKUP(U56,O:Q,3,0))=FALSE,"VP错误","未知错误")))</f>
        <v/>
      </c>
      <c r="W56" s="37"/>
      <c r="X56" s="37"/>
      <c r="Y56" s="39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23" t="str">
        <f ca="1">IFERROR(IF(AS56="","",RANK(AR56,AR$3:AR$434)+COUNTIF(AR$3:AR56,AR56)-1),"/")</f>
        <v/>
      </c>
      <c r="AO56" s="22" t="str">
        <f t="shared" si="0"/>
        <v/>
      </c>
      <c r="AP56" s="22" t="str">
        <f t="shared" si="1"/>
        <v/>
      </c>
      <c r="AQ56" s="24" t="str">
        <f>IFERROR(IF(AO56="","",ROUND(IF(AP56=0,10,10+SIGN(AP56)*10*(1-((SQRT(5)-1)/2)^MIN(ABS(AP56)/(5*SQRT(AR$1)),3))/(1-((SQRT(5)-1)/2)^3)),2)),"请输入副数")</f>
        <v/>
      </c>
      <c r="AR56" s="25" t="str">
        <f ca="1">IF(AS56="","",IF(选手操作!BT56&lt;&gt;"","/",AV56))</f>
        <v/>
      </c>
      <c r="AS56" s="26" t="str">
        <f ca="1">IF(OR(COUNTA(AA$3:AM$434)=0,选手操作!$K56=""),"",选手操作!$K56)</f>
        <v/>
      </c>
      <c r="AT56" s="22" t="str">
        <f ca="1">IFERROR(IF(AS56="","",RANK(AV56,AV$3:AV$434)+COUNTIF(AV$3:AV56,AV56)-1),"/")</f>
        <v/>
      </c>
      <c r="AU56" s="27" t="str">
        <f ca="1">IF(AS56="","",VLOOKUP(AS56,选手操作!$K:$L,2,0))</f>
        <v/>
      </c>
      <c r="AV56" s="24" t="str">
        <f ca="1">IFERROR(IF(AS56="","",IF(选手操作!AT56&lt;&gt;"",V56+AW56+AX56+选手操作!AS56,VLOOKUP(AU56,AO:AQ,3,0)+V56+AW56+AX56+选手操作!AS56)),IF(COUNTIF(AO:AO,AU56)=0,"查找失败",IF(ISNUMBER(VLOOKUP(AU56,AO:AQ,3,0))=FALSE,"VP错误","未知错误")))</f>
        <v/>
      </c>
      <c r="AW56" s="37"/>
      <c r="AX56" s="37"/>
      <c r="AY56" s="39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23" t="str">
        <f ca="1">IFERROR(IF(BS56="","",RANK(BR56,BR$3:BR$434)+COUNTIF(BR$3:BR56,BR56)-1),"/")</f>
        <v/>
      </c>
      <c r="BO56" s="22" t="str">
        <f t="shared" si="2"/>
        <v/>
      </c>
      <c r="BP56" s="22" t="str">
        <f t="shared" si="3"/>
        <v/>
      </c>
      <c r="BQ56" s="24" t="str">
        <f>IFERROR(IF(BO56="","",ROUND(IF(BP56=0,10,10+SIGN(BP56)*10*(1-((SQRT(5)-1)/2)^MIN(ABS(BP56)/(5*SQRT(BR$1)),3))/(1-((SQRT(5)-1)/2)^3)),2)),"请输入副数")</f>
        <v/>
      </c>
      <c r="BR56" s="25" t="str">
        <f ca="1">IF(BS56="","",IF(选手操作!CT56&lt;&gt;"","/",BV56))</f>
        <v/>
      </c>
      <c r="BS56" s="26" t="str">
        <f ca="1">IF(OR(COUNTA(BA$3:BM$434)=0,选手操作!$K56=""),"",选手操作!$K56)</f>
        <v/>
      </c>
      <c r="BT56" s="22" t="str">
        <f ca="1">IFERROR(IF(BS56="","",RANK(BV56,BV$3:BV$434)+COUNTIF(BV$3:BV56,BV56)-1),"/")</f>
        <v/>
      </c>
      <c r="BU56" s="27" t="str">
        <f ca="1">IF(BS56="","",VLOOKUP(BS56,选手操作!$K:$L,2,0))</f>
        <v/>
      </c>
      <c r="BV56" s="24" t="str">
        <f ca="1">IFERROR(IF(BS56="","",IF(选手操作!BT56&lt;&gt;"",AV56+BW56+BX56+选手操作!BS56,VLOOKUP(BU56,BO:BQ,3,0)+AV56+BW56+BX56+选手操作!BS56)),IF(COUNTIF(BO:BO,BU56)=0,"查找失败",IF(ISNUMBER(VLOOKUP(BU56,BO:BQ,3,0))=FALSE,"VP错误","未知错误")))</f>
        <v/>
      </c>
      <c r="BW56" s="37"/>
      <c r="BX56" s="37"/>
      <c r="BY56" s="39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23" t="str">
        <f ca="1">IFERROR(IF(CS56="","",RANK(CR56,CR$3:CR$434)+COUNTIF(CR$3:CR56,CR56)-1),"/")</f>
        <v/>
      </c>
      <c r="CO56" s="22" t="str">
        <f t="shared" si="4"/>
        <v/>
      </c>
      <c r="CP56" s="22" t="str">
        <f t="shared" si="5"/>
        <v/>
      </c>
      <c r="CQ56" s="24" t="str">
        <f>IFERROR(IF(CO56="","",ROUND(IF(CP56=0,10,10+SIGN(CP56)*10*(1-((SQRT(5)-1)/2)^MIN(ABS(CP56)/(5*SQRT(CR$1)),3))/(1-((SQRT(5)-1)/2)^3)),2)),"请输入副数")</f>
        <v/>
      </c>
      <c r="CR56" s="25" t="str">
        <f ca="1">IF(CS56="","",IF(选手操作!DT56&lt;&gt;"","/",CV56))</f>
        <v/>
      </c>
      <c r="CS56" s="26" t="str">
        <f ca="1">IF(OR(COUNTA(CA$3:CM$434)=0,选手操作!$K56=""),"",选手操作!$K56)</f>
        <v/>
      </c>
      <c r="CT56" s="22" t="str">
        <f ca="1">IFERROR(IF(CS56="","",RANK(CV56,CV$3:CV$434)+COUNTIF(CV$3:CV56,CV56)-1),"/")</f>
        <v/>
      </c>
      <c r="CU56" s="27" t="str">
        <f ca="1">IF(CS56="","",VLOOKUP(CS56,选手操作!$K:$L,2,0))</f>
        <v/>
      </c>
      <c r="CV56" s="24" t="str">
        <f ca="1">IFERROR(IF(CS56="","",IF(选手操作!CT56&lt;&gt;"",BV56+CW56+CX56+选手操作!CS56,VLOOKUP(CU56,CO:CQ,3,0)+BV56+CW56+CX56+选手操作!CS56)),IF(COUNTIF(CO:CO,CU56)=0,"查找失败",IF(ISNUMBER(VLOOKUP(CU56,CO:CQ,3,0))=FALSE,"VP错误","未知错误")))</f>
        <v/>
      </c>
      <c r="CW56" s="37"/>
      <c r="CX56" s="37"/>
      <c r="CY56" s="39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23" t="str">
        <f ca="1">IFERROR(IF(DS56="","",RANK(DR56,DR$3:DR$434)+COUNTIF(DR$3:DR56,DR56)-1),"/")</f>
        <v/>
      </c>
      <c r="DO56" s="22" t="str">
        <f t="shared" si="6"/>
        <v/>
      </c>
      <c r="DP56" s="22" t="str">
        <f t="shared" si="7"/>
        <v/>
      </c>
      <c r="DQ56" s="24" t="str">
        <f>IFERROR(IF(DO56="","",ROUND(IF(DP56=0,10,10+SIGN(DP56)*10*(1-((SQRT(5)-1)/2)^MIN(ABS(DP56)/(5*SQRT(DR$1)),3))/(1-((SQRT(5)-1)/2)^3)),2)),"请输入副数")</f>
        <v/>
      </c>
      <c r="DR56" s="25" t="str">
        <f ca="1">IF(DS56="","",IF(选手操作!ET56&lt;&gt;"","/",DV56))</f>
        <v/>
      </c>
      <c r="DS56" s="26" t="str">
        <f ca="1">IF(OR(COUNTA(DA$3:DM$434)=0,选手操作!$K56=""),"",选手操作!$K56)</f>
        <v/>
      </c>
      <c r="DT56" s="22" t="str">
        <f ca="1">IFERROR(IF(DS56="","",RANK(DV56,DV$3:DV$434)+COUNTIF(DV$3:DV56,DV56)-1),"/")</f>
        <v/>
      </c>
      <c r="DU56" s="27" t="str">
        <f ca="1">IF(DS56="","",VLOOKUP(DS56,选手操作!$K:$L,2,0))</f>
        <v/>
      </c>
      <c r="DV56" s="24" t="str">
        <f ca="1">IFERROR(IF(DS56="","",IF(选手操作!DT56&lt;&gt;"",CV56+DW56+DX56+选手操作!DS56,VLOOKUP(DU56,DO:DQ,3,0)+CV56+DW56+DX56+选手操作!DS56)),IF(COUNTIF(DO:DO,DU56)=0,"查找失败",IF(ISNUMBER(VLOOKUP(DU56,DO:DQ,3,0))=FALSE,"VP错误","未知错误")))</f>
        <v/>
      </c>
      <c r="DW56" s="37"/>
      <c r="DX56" s="37"/>
      <c r="DY56" s="39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23" t="str">
        <f ca="1">IFERROR(IF(ES56="","",RANK(ER56,ER$3:ER$434)+COUNTIF(ER$3:ER56,ER56)-1),"/")</f>
        <v/>
      </c>
      <c r="EO56" s="22" t="str">
        <f t="shared" si="8"/>
        <v/>
      </c>
      <c r="EP56" s="22" t="str">
        <f t="shared" si="9"/>
        <v/>
      </c>
      <c r="EQ56" s="24" t="str">
        <f>IFERROR(IF(EO56="","",ROUND(IF(EP56=0,10,10+SIGN(EP56)*10*(1-((SQRT(5)-1)/2)^MIN(ABS(EP56)/(5*SQRT(ER$1)),3))/(1-((SQRT(5)-1)/2)^3)),2)),"请输入副数")</f>
        <v/>
      </c>
      <c r="ER56" s="25" t="str">
        <f ca="1">IF(ES56="","",IF(选手操作!FT56&lt;&gt;"","/",EV56))</f>
        <v/>
      </c>
      <c r="ES56" s="26" t="str">
        <f ca="1">IF(OR(COUNTA(EA$3:EM$434)=0,选手操作!$K56=""),"",选手操作!$K56)</f>
        <v/>
      </c>
      <c r="ET56" s="22" t="str">
        <f ca="1">IFERROR(IF(ES56="","",RANK(EV56,EV$3:EV$434)+COUNTIF(EV$3:EV56,EV56)-1),"/")</f>
        <v/>
      </c>
      <c r="EU56" s="27" t="str">
        <f ca="1">IF(ES56="","",VLOOKUP(ES56,选手操作!$K:$L,2,0))</f>
        <v/>
      </c>
      <c r="EV56" s="24" t="str">
        <f ca="1">IFERROR(IF(ES56="","",IF(选手操作!ET56&lt;&gt;"",DV56+EW56+EX56+选手操作!ES56,VLOOKUP(EU56,EO:EQ,3,0)+DV56+EW56+EX56+选手操作!ES56)),IF(COUNTIF(EO:EO,EU56)=0,"查找失败",IF(ISNUMBER(VLOOKUP(EU56,EO:EQ,3,0))=FALSE,"VP错误","未知错误")))</f>
        <v/>
      </c>
      <c r="EW56" s="37"/>
      <c r="EX56" s="37"/>
      <c r="EY56" s="39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23" t="str">
        <f ca="1">IFERROR(IF(FS56="","",RANK(FR56,FR$3:FR$434)+COUNTIF(FR$3:FR56,FR56)-1),"/")</f>
        <v/>
      </c>
      <c r="FO56" s="22" t="str">
        <f t="shared" si="10"/>
        <v/>
      </c>
      <c r="FP56" s="22" t="str">
        <f t="shared" si="11"/>
        <v/>
      </c>
      <c r="FQ56" s="24" t="str">
        <f>IFERROR(IF(FO56="","",ROUND(IF(FP56=0,10,10+SIGN(FP56)*10*(1-((SQRT(5)-1)/2)^MIN(ABS(FP56)/(5*SQRT(FR$1)),3))/(1-((SQRT(5)-1)/2)^3)),2)),"请输入副数")</f>
        <v/>
      </c>
      <c r="FR56" s="25" t="str">
        <f ca="1">IF(FS56="","",IF(选手操作!GT56&lt;&gt;"","/",FV56))</f>
        <v/>
      </c>
      <c r="FS56" s="26" t="str">
        <f ca="1">IF(OR(COUNTA(FA$3:FM$434)=0,选手操作!$K56=""),"",选手操作!$K56)</f>
        <v/>
      </c>
      <c r="FT56" s="22" t="str">
        <f ca="1">IFERROR(IF(FS56="","",RANK(FV56,FV$3:FV$434)+COUNTIF(FV$3:FV56,FV56)-1),"/")</f>
        <v/>
      </c>
      <c r="FU56" s="27" t="str">
        <f ca="1">IF(FS56="","",VLOOKUP(FS56,选手操作!$K:$L,2,0))</f>
        <v/>
      </c>
      <c r="FV56" s="24" t="str">
        <f ca="1">IFERROR(IF(FS56="","",IF(选手操作!FT56&lt;&gt;"",EV56+FW56+FX56+选手操作!FS56,VLOOKUP(FU56,FO:FQ,3,0)+EV56+FW56+FX56+选手操作!FS56)),IF(COUNTIF(FO:FO,FU56)=0,"查找失败",IF(ISNUMBER(VLOOKUP(FU56,FO:FQ,3,0))=FALSE,"VP错误","未知错误")))</f>
        <v/>
      </c>
      <c r="FW56" s="37"/>
      <c r="FX56" s="37"/>
      <c r="FY56" s="39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23" t="str">
        <f ca="1">IFERROR(IF(GS56="","",RANK(GR56,GR$3:GR$434)+COUNTIF(GR$3:GR56,GR56)-1),"/")</f>
        <v/>
      </c>
      <c r="GO56" s="22" t="str">
        <f t="shared" si="12"/>
        <v/>
      </c>
      <c r="GP56" s="22" t="str">
        <f t="shared" si="13"/>
        <v/>
      </c>
      <c r="GQ56" s="24" t="str">
        <f>IFERROR(IF(GO56="","",ROUND(IF(GP56=0,10,10+SIGN(GP56)*10*(1-((SQRT(5)-1)/2)^MIN(ABS(GP56)/(5*SQRT(GR$1)),3))/(1-((SQRT(5)-1)/2)^3)),2)),"请输入副数")</f>
        <v/>
      </c>
      <c r="GR56" s="25" t="str">
        <f ca="1">IF(GS56="","",IF(选手操作!HT56&lt;&gt;"","/",GV56))</f>
        <v/>
      </c>
      <c r="GS56" s="26" t="str">
        <f ca="1">IF(OR(COUNTA(GA$3:GM$434)=0,选手操作!$K56=""),"",选手操作!$K56)</f>
        <v/>
      </c>
      <c r="GT56" s="22" t="str">
        <f ca="1">IFERROR(IF(GS56="","",RANK(GV56,GV$3:GV$434)+COUNTIF(GV$3:GV56,GV56)-1),"/")</f>
        <v/>
      </c>
      <c r="GU56" s="27" t="str">
        <f ca="1">IF(GS56="","",VLOOKUP(GS56,选手操作!$K:$L,2,0))</f>
        <v/>
      </c>
      <c r="GV56" s="24" t="str">
        <f ca="1">IFERROR(IF(GS56="","",IF(选手操作!GT56&lt;&gt;"",FV56+GW56+GX56+选手操作!GS56,VLOOKUP(GU56,GO:GQ,3,0)+FV56+GW56+GX56+选手操作!GS56)),IF(COUNTIF(GO:GO,GU56)=0,"查找失败",IF(ISNUMBER(VLOOKUP(GU56,GO:GQ,3,0))=FALSE,"VP错误","未知错误")))</f>
        <v/>
      </c>
      <c r="GW56" s="37"/>
      <c r="GX56" s="37"/>
      <c r="GY56" s="39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23" t="str">
        <f ca="1">IFERROR(IF(HS56="","",RANK(HR56,HR$3:HR$434)+COUNTIF(HR$3:HR56,HR56)-1),"/")</f>
        <v/>
      </c>
      <c r="HO56" s="22" t="str">
        <f t="shared" si="14"/>
        <v/>
      </c>
      <c r="HP56" s="22" t="str">
        <f t="shared" si="15"/>
        <v/>
      </c>
      <c r="HQ56" s="24" t="str">
        <f>IFERROR(IF(HO56="","",ROUND(IF(HP56=0,10,10+SIGN(HP56)*10*(1-((SQRT(5)-1)/2)^MIN(ABS(HP56)/(5*SQRT(HR$1)),3))/(1-((SQRT(5)-1)/2)^3)),2)),"请输入副数")</f>
        <v/>
      </c>
      <c r="HR56" s="25" t="str">
        <f ca="1">IF(HS56="","",IF(选手操作!IT56&lt;&gt;"","/",HV56))</f>
        <v/>
      </c>
      <c r="HS56" s="26" t="str">
        <f ca="1">IF(OR(COUNTA(HA$3:HM$434)=0,选手操作!$K56=""),"",选手操作!$K56)</f>
        <v/>
      </c>
      <c r="HT56" s="22" t="str">
        <f ca="1">IFERROR(IF(HS56="","",RANK(HV56,HV$3:HV$434)+COUNTIF(HV$3:HV56,HV56)-1),"/")</f>
        <v/>
      </c>
      <c r="HU56" s="27" t="str">
        <f ca="1">IF(HS56="","",VLOOKUP(HS56,选手操作!$K:$L,2,0))</f>
        <v/>
      </c>
      <c r="HV56" s="24" t="str">
        <f ca="1">IFERROR(IF(HS56="","",IF(选手操作!HT56&lt;&gt;"",GV56+HW56+HX56+选手操作!HS56,VLOOKUP(HU56,HO:HQ,3,0)+GV56+HW56+HX56+选手操作!HS56)),IF(COUNTIF(HO:HO,HU56)=0,"查找失败",IF(ISNUMBER(VLOOKUP(HU56,HO:HQ,3,0))=FALSE,"VP错误","未知错误")))</f>
        <v/>
      </c>
      <c r="HW56" s="37"/>
      <c r="HX56" s="37"/>
      <c r="HY56" s="39"/>
    </row>
    <row r="57" spans="1:23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23" t="str">
        <f ca="1">IFERROR(IF(S57="","",RANK(R57,R$3:R$434)+COUNTIF(R$3:R57,R57)-1),"/")</f>
        <v/>
      </c>
      <c r="O57" s="22" t="str">
        <f t="shared" si="16"/>
        <v/>
      </c>
      <c r="P57" s="22" t="str">
        <f t="shared" si="17"/>
        <v/>
      </c>
      <c r="Q57" s="24" t="str">
        <f t="shared" si="18"/>
        <v/>
      </c>
      <c r="R57" s="25" t="str">
        <f ca="1">IF(S57="","",IF(选手操作!AT57&lt;&gt;"","/",V57))</f>
        <v/>
      </c>
      <c r="S57" s="26" t="str">
        <f ca="1">IF(OR(COUNTA(A$3:M$434)=0,选手操作!$K57=""),"",选手操作!$K57)</f>
        <v/>
      </c>
      <c r="T57" s="22" t="str">
        <f ca="1">IFERROR(IF(S57="","",RANK(V57,V$3:V$434)+COUNTIF(V$3:V57,V57)-1),"/")</f>
        <v/>
      </c>
      <c r="U57" s="27" t="str">
        <f ca="1">IF(S57="","",VLOOKUP(S57,选手操作!$K:$L,2,0))</f>
        <v/>
      </c>
      <c r="V57" s="24" t="str">
        <f ca="1">IFERROR(IF(S57="","",IF(选手操作!T57&lt;&gt;"",选手操作!M57+选手操作!N57+W57+X57+选手操作!S57,VLOOKUP(U57,O:Q,3,0)+选手操作!M57+选手操作!N57+W57+X57+选手操作!S57)),IF(COUNTIF(O:O,U57)=0,"查找失败",IF(ISNUMBER(VLOOKUP(U57,O:Q,3,0))=FALSE,"VP错误","未知错误")))</f>
        <v/>
      </c>
      <c r="W57" s="37"/>
      <c r="X57" s="37"/>
      <c r="Y57" s="39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23" t="str">
        <f ca="1">IFERROR(IF(AS57="","",RANK(AR57,AR$3:AR$434)+COUNTIF(AR$3:AR57,AR57)-1),"/")</f>
        <v/>
      </c>
      <c r="AO57" s="22" t="str">
        <f t="shared" si="0"/>
        <v/>
      </c>
      <c r="AP57" s="22" t="str">
        <f t="shared" si="1"/>
        <v/>
      </c>
      <c r="AQ57" s="24" t="str">
        <f>IFERROR(IF(AO57="","",ROUND(IF(AP57=0,10,10+SIGN(AP57)*10*(1-((SQRT(5)-1)/2)^MIN(ABS(AP57)/(5*SQRT(AR$1)),3))/(1-((SQRT(5)-1)/2)^3)),2)),"请输入副数")</f>
        <v/>
      </c>
      <c r="AR57" s="25" t="str">
        <f ca="1">IF(AS57="","",IF(选手操作!BT57&lt;&gt;"","/",AV57))</f>
        <v/>
      </c>
      <c r="AS57" s="26" t="str">
        <f ca="1">IF(OR(COUNTA(AA$3:AM$434)=0,选手操作!$K57=""),"",选手操作!$K57)</f>
        <v/>
      </c>
      <c r="AT57" s="22" t="str">
        <f ca="1">IFERROR(IF(AS57="","",RANK(AV57,AV$3:AV$434)+COUNTIF(AV$3:AV57,AV57)-1),"/")</f>
        <v/>
      </c>
      <c r="AU57" s="27" t="str">
        <f ca="1">IF(AS57="","",VLOOKUP(AS57,选手操作!$K:$L,2,0))</f>
        <v/>
      </c>
      <c r="AV57" s="24" t="str">
        <f ca="1">IFERROR(IF(AS57="","",IF(选手操作!AT57&lt;&gt;"",V57+AW57+AX57+选手操作!AS57,VLOOKUP(AU57,AO:AQ,3,0)+V57+AW57+AX57+选手操作!AS57)),IF(COUNTIF(AO:AO,AU57)=0,"查找失败",IF(ISNUMBER(VLOOKUP(AU57,AO:AQ,3,0))=FALSE,"VP错误","未知错误")))</f>
        <v/>
      </c>
      <c r="AW57" s="37"/>
      <c r="AX57" s="37"/>
      <c r="AY57" s="39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23" t="str">
        <f ca="1">IFERROR(IF(BS57="","",RANK(BR57,BR$3:BR$434)+COUNTIF(BR$3:BR57,BR57)-1),"/")</f>
        <v/>
      </c>
      <c r="BO57" s="22" t="str">
        <f t="shared" si="2"/>
        <v/>
      </c>
      <c r="BP57" s="22" t="str">
        <f t="shared" si="3"/>
        <v/>
      </c>
      <c r="BQ57" s="24" t="str">
        <f>IFERROR(IF(BO57="","",ROUND(IF(BP57=0,10,10+SIGN(BP57)*10*(1-((SQRT(5)-1)/2)^MIN(ABS(BP57)/(5*SQRT(BR$1)),3))/(1-((SQRT(5)-1)/2)^3)),2)),"请输入副数")</f>
        <v/>
      </c>
      <c r="BR57" s="25" t="str">
        <f ca="1">IF(BS57="","",IF(选手操作!CT57&lt;&gt;"","/",BV57))</f>
        <v/>
      </c>
      <c r="BS57" s="26" t="str">
        <f ca="1">IF(OR(COUNTA(BA$3:BM$434)=0,选手操作!$K57=""),"",选手操作!$K57)</f>
        <v/>
      </c>
      <c r="BT57" s="22" t="str">
        <f ca="1">IFERROR(IF(BS57="","",RANK(BV57,BV$3:BV$434)+COUNTIF(BV$3:BV57,BV57)-1),"/")</f>
        <v/>
      </c>
      <c r="BU57" s="27" t="str">
        <f ca="1">IF(BS57="","",VLOOKUP(BS57,选手操作!$K:$L,2,0))</f>
        <v/>
      </c>
      <c r="BV57" s="24" t="str">
        <f ca="1">IFERROR(IF(BS57="","",IF(选手操作!BT57&lt;&gt;"",AV57+BW57+BX57+选手操作!BS57,VLOOKUP(BU57,BO:BQ,3,0)+AV57+BW57+BX57+选手操作!BS57)),IF(COUNTIF(BO:BO,BU57)=0,"查找失败",IF(ISNUMBER(VLOOKUP(BU57,BO:BQ,3,0))=FALSE,"VP错误","未知错误")))</f>
        <v/>
      </c>
      <c r="BW57" s="37"/>
      <c r="BX57" s="37"/>
      <c r="BY57" s="39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23" t="str">
        <f ca="1">IFERROR(IF(CS57="","",RANK(CR57,CR$3:CR$434)+COUNTIF(CR$3:CR57,CR57)-1),"/")</f>
        <v/>
      </c>
      <c r="CO57" s="22" t="str">
        <f t="shared" si="4"/>
        <v/>
      </c>
      <c r="CP57" s="22" t="str">
        <f t="shared" si="5"/>
        <v/>
      </c>
      <c r="CQ57" s="24" t="str">
        <f>IFERROR(IF(CO57="","",ROUND(IF(CP57=0,10,10+SIGN(CP57)*10*(1-((SQRT(5)-1)/2)^MIN(ABS(CP57)/(5*SQRT(CR$1)),3))/(1-((SQRT(5)-1)/2)^3)),2)),"请输入副数")</f>
        <v/>
      </c>
      <c r="CR57" s="25" t="str">
        <f ca="1">IF(CS57="","",IF(选手操作!DT57&lt;&gt;"","/",CV57))</f>
        <v/>
      </c>
      <c r="CS57" s="26" t="str">
        <f ca="1">IF(OR(COUNTA(CA$3:CM$434)=0,选手操作!$K57=""),"",选手操作!$K57)</f>
        <v/>
      </c>
      <c r="CT57" s="22" t="str">
        <f ca="1">IFERROR(IF(CS57="","",RANK(CV57,CV$3:CV$434)+COUNTIF(CV$3:CV57,CV57)-1),"/")</f>
        <v/>
      </c>
      <c r="CU57" s="27" t="str">
        <f ca="1">IF(CS57="","",VLOOKUP(CS57,选手操作!$K:$L,2,0))</f>
        <v/>
      </c>
      <c r="CV57" s="24" t="str">
        <f ca="1">IFERROR(IF(CS57="","",IF(选手操作!CT57&lt;&gt;"",BV57+CW57+CX57+选手操作!CS57,VLOOKUP(CU57,CO:CQ,3,0)+BV57+CW57+CX57+选手操作!CS57)),IF(COUNTIF(CO:CO,CU57)=0,"查找失败",IF(ISNUMBER(VLOOKUP(CU57,CO:CQ,3,0))=FALSE,"VP错误","未知错误")))</f>
        <v/>
      </c>
      <c r="CW57" s="37"/>
      <c r="CX57" s="37"/>
      <c r="CY57" s="39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23" t="str">
        <f ca="1">IFERROR(IF(DS57="","",RANK(DR57,DR$3:DR$434)+COUNTIF(DR$3:DR57,DR57)-1),"/")</f>
        <v/>
      </c>
      <c r="DO57" s="22" t="str">
        <f t="shared" si="6"/>
        <v/>
      </c>
      <c r="DP57" s="22" t="str">
        <f t="shared" si="7"/>
        <v/>
      </c>
      <c r="DQ57" s="24" t="str">
        <f>IFERROR(IF(DO57="","",ROUND(IF(DP57=0,10,10+SIGN(DP57)*10*(1-((SQRT(5)-1)/2)^MIN(ABS(DP57)/(5*SQRT(DR$1)),3))/(1-((SQRT(5)-1)/2)^3)),2)),"请输入副数")</f>
        <v/>
      </c>
      <c r="DR57" s="25" t="str">
        <f ca="1">IF(DS57="","",IF(选手操作!ET57&lt;&gt;"","/",DV57))</f>
        <v/>
      </c>
      <c r="DS57" s="26" t="str">
        <f ca="1">IF(OR(COUNTA(DA$3:DM$434)=0,选手操作!$K57=""),"",选手操作!$K57)</f>
        <v/>
      </c>
      <c r="DT57" s="22" t="str">
        <f ca="1">IFERROR(IF(DS57="","",RANK(DV57,DV$3:DV$434)+COUNTIF(DV$3:DV57,DV57)-1),"/")</f>
        <v/>
      </c>
      <c r="DU57" s="27" t="str">
        <f ca="1">IF(DS57="","",VLOOKUP(DS57,选手操作!$K:$L,2,0))</f>
        <v/>
      </c>
      <c r="DV57" s="24" t="str">
        <f ca="1">IFERROR(IF(DS57="","",IF(选手操作!DT57&lt;&gt;"",CV57+DW57+DX57+选手操作!DS57,VLOOKUP(DU57,DO:DQ,3,0)+CV57+DW57+DX57+选手操作!DS57)),IF(COUNTIF(DO:DO,DU57)=0,"查找失败",IF(ISNUMBER(VLOOKUP(DU57,DO:DQ,3,0))=FALSE,"VP错误","未知错误")))</f>
        <v/>
      </c>
      <c r="DW57" s="37"/>
      <c r="DX57" s="37"/>
      <c r="DY57" s="39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23" t="str">
        <f ca="1">IFERROR(IF(ES57="","",RANK(ER57,ER$3:ER$434)+COUNTIF(ER$3:ER57,ER57)-1),"/")</f>
        <v/>
      </c>
      <c r="EO57" s="22" t="str">
        <f t="shared" si="8"/>
        <v/>
      </c>
      <c r="EP57" s="22" t="str">
        <f t="shared" si="9"/>
        <v/>
      </c>
      <c r="EQ57" s="24" t="str">
        <f>IFERROR(IF(EO57="","",ROUND(IF(EP57=0,10,10+SIGN(EP57)*10*(1-((SQRT(5)-1)/2)^MIN(ABS(EP57)/(5*SQRT(ER$1)),3))/(1-((SQRT(5)-1)/2)^3)),2)),"请输入副数")</f>
        <v/>
      </c>
      <c r="ER57" s="25" t="str">
        <f ca="1">IF(ES57="","",IF(选手操作!FT57&lt;&gt;"","/",EV57))</f>
        <v/>
      </c>
      <c r="ES57" s="26" t="str">
        <f ca="1">IF(OR(COUNTA(EA$3:EM$434)=0,选手操作!$K57=""),"",选手操作!$K57)</f>
        <v/>
      </c>
      <c r="ET57" s="22" t="str">
        <f ca="1">IFERROR(IF(ES57="","",RANK(EV57,EV$3:EV$434)+COUNTIF(EV$3:EV57,EV57)-1),"/")</f>
        <v/>
      </c>
      <c r="EU57" s="27" t="str">
        <f ca="1">IF(ES57="","",VLOOKUP(ES57,选手操作!$K:$L,2,0))</f>
        <v/>
      </c>
      <c r="EV57" s="24" t="str">
        <f ca="1">IFERROR(IF(ES57="","",IF(选手操作!ET57&lt;&gt;"",DV57+EW57+EX57+选手操作!ES57,VLOOKUP(EU57,EO:EQ,3,0)+DV57+EW57+EX57+选手操作!ES57)),IF(COUNTIF(EO:EO,EU57)=0,"查找失败",IF(ISNUMBER(VLOOKUP(EU57,EO:EQ,3,0))=FALSE,"VP错误","未知错误")))</f>
        <v/>
      </c>
      <c r="EW57" s="37"/>
      <c r="EX57" s="37"/>
      <c r="EY57" s="39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23" t="str">
        <f ca="1">IFERROR(IF(FS57="","",RANK(FR57,FR$3:FR$434)+COUNTIF(FR$3:FR57,FR57)-1),"/")</f>
        <v/>
      </c>
      <c r="FO57" s="22" t="str">
        <f t="shared" si="10"/>
        <v/>
      </c>
      <c r="FP57" s="22" t="str">
        <f t="shared" si="11"/>
        <v/>
      </c>
      <c r="FQ57" s="24" t="str">
        <f>IFERROR(IF(FO57="","",ROUND(IF(FP57=0,10,10+SIGN(FP57)*10*(1-((SQRT(5)-1)/2)^MIN(ABS(FP57)/(5*SQRT(FR$1)),3))/(1-((SQRT(5)-1)/2)^3)),2)),"请输入副数")</f>
        <v/>
      </c>
      <c r="FR57" s="25" t="str">
        <f ca="1">IF(FS57="","",IF(选手操作!GT57&lt;&gt;"","/",FV57))</f>
        <v/>
      </c>
      <c r="FS57" s="26" t="str">
        <f ca="1">IF(OR(COUNTA(FA$3:FM$434)=0,选手操作!$K57=""),"",选手操作!$K57)</f>
        <v/>
      </c>
      <c r="FT57" s="22" t="str">
        <f ca="1">IFERROR(IF(FS57="","",RANK(FV57,FV$3:FV$434)+COUNTIF(FV$3:FV57,FV57)-1),"/")</f>
        <v/>
      </c>
      <c r="FU57" s="27" t="str">
        <f ca="1">IF(FS57="","",VLOOKUP(FS57,选手操作!$K:$L,2,0))</f>
        <v/>
      </c>
      <c r="FV57" s="24" t="str">
        <f ca="1">IFERROR(IF(FS57="","",IF(选手操作!FT57&lt;&gt;"",EV57+FW57+FX57+选手操作!FS57,VLOOKUP(FU57,FO:FQ,3,0)+EV57+FW57+FX57+选手操作!FS57)),IF(COUNTIF(FO:FO,FU57)=0,"查找失败",IF(ISNUMBER(VLOOKUP(FU57,FO:FQ,3,0))=FALSE,"VP错误","未知错误")))</f>
        <v/>
      </c>
      <c r="FW57" s="37"/>
      <c r="FX57" s="37"/>
      <c r="FY57" s="39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23" t="str">
        <f ca="1">IFERROR(IF(GS57="","",RANK(GR57,GR$3:GR$434)+COUNTIF(GR$3:GR57,GR57)-1),"/")</f>
        <v/>
      </c>
      <c r="GO57" s="22" t="str">
        <f t="shared" si="12"/>
        <v/>
      </c>
      <c r="GP57" s="22" t="str">
        <f t="shared" si="13"/>
        <v/>
      </c>
      <c r="GQ57" s="24" t="str">
        <f>IFERROR(IF(GO57="","",ROUND(IF(GP57=0,10,10+SIGN(GP57)*10*(1-((SQRT(5)-1)/2)^MIN(ABS(GP57)/(5*SQRT(GR$1)),3))/(1-((SQRT(5)-1)/2)^3)),2)),"请输入副数")</f>
        <v/>
      </c>
      <c r="GR57" s="25" t="str">
        <f ca="1">IF(GS57="","",IF(选手操作!HT57&lt;&gt;"","/",GV57))</f>
        <v/>
      </c>
      <c r="GS57" s="26" t="str">
        <f ca="1">IF(OR(COUNTA(GA$3:GM$434)=0,选手操作!$K57=""),"",选手操作!$K57)</f>
        <v/>
      </c>
      <c r="GT57" s="22" t="str">
        <f ca="1">IFERROR(IF(GS57="","",RANK(GV57,GV$3:GV$434)+COUNTIF(GV$3:GV57,GV57)-1),"/")</f>
        <v/>
      </c>
      <c r="GU57" s="27" t="str">
        <f ca="1">IF(GS57="","",VLOOKUP(GS57,选手操作!$K:$L,2,0))</f>
        <v/>
      </c>
      <c r="GV57" s="24" t="str">
        <f ca="1">IFERROR(IF(GS57="","",IF(选手操作!GT57&lt;&gt;"",FV57+GW57+GX57+选手操作!GS57,VLOOKUP(GU57,GO:GQ,3,0)+FV57+GW57+GX57+选手操作!GS57)),IF(COUNTIF(GO:GO,GU57)=0,"查找失败",IF(ISNUMBER(VLOOKUP(GU57,GO:GQ,3,0))=FALSE,"VP错误","未知错误")))</f>
        <v/>
      </c>
      <c r="GW57" s="37"/>
      <c r="GX57" s="37"/>
      <c r="GY57" s="39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23" t="str">
        <f ca="1">IFERROR(IF(HS57="","",RANK(HR57,HR$3:HR$434)+COUNTIF(HR$3:HR57,HR57)-1),"/")</f>
        <v/>
      </c>
      <c r="HO57" s="22" t="str">
        <f t="shared" si="14"/>
        <v/>
      </c>
      <c r="HP57" s="22" t="str">
        <f t="shared" si="15"/>
        <v/>
      </c>
      <c r="HQ57" s="24" t="str">
        <f>IFERROR(IF(HO57="","",ROUND(IF(HP57=0,10,10+SIGN(HP57)*10*(1-((SQRT(5)-1)/2)^MIN(ABS(HP57)/(5*SQRT(HR$1)),3))/(1-((SQRT(5)-1)/2)^3)),2)),"请输入副数")</f>
        <v/>
      </c>
      <c r="HR57" s="25" t="str">
        <f ca="1">IF(HS57="","",IF(选手操作!IT57&lt;&gt;"","/",HV57))</f>
        <v/>
      </c>
      <c r="HS57" s="26" t="str">
        <f ca="1">IF(OR(COUNTA(HA$3:HM$434)=0,选手操作!$K57=""),"",选手操作!$K57)</f>
        <v/>
      </c>
      <c r="HT57" s="22" t="str">
        <f ca="1">IFERROR(IF(HS57="","",RANK(HV57,HV$3:HV$434)+COUNTIF(HV$3:HV57,HV57)-1),"/")</f>
        <v/>
      </c>
      <c r="HU57" s="27" t="str">
        <f ca="1">IF(HS57="","",VLOOKUP(HS57,选手操作!$K:$L,2,0))</f>
        <v/>
      </c>
      <c r="HV57" s="24" t="str">
        <f ca="1">IFERROR(IF(HS57="","",IF(选手操作!HT57&lt;&gt;"",GV57+HW57+HX57+选手操作!HS57,VLOOKUP(HU57,HO:HQ,3,0)+GV57+HW57+HX57+选手操作!HS57)),IF(COUNTIF(HO:HO,HU57)=0,"查找失败",IF(ISNUMBER(VLOOKUP(HU57,HO:HQ,3,0))=FALSE,"VP错误","未知错误")))</f>
        <v/>
      </c>
      <c r="HW57" s="37"/>
      <c r="HX57" s="37"/>
      <c r="HY57" s="39"/>
    </row>
    <row r="58" spans="1:23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23" t="str">
        <f ca="1">IFERROR(IF(S58="","",RANK(R58,R$3:R$434)+COUNTIF(R$3:R58,R58)-1),"/")</f>
        <v/>
      </c>
      <c r="O58" s="22" t="str">
        <f t="shared" si="16"/>
        <v/>
      </c>
      <c r="P58" s="22" t="str">
        <f t="shared" si="17"/>
        <v/>
      </c>
      <c r="Q58" s="24" t="str">
        <f t="shared" si="18"/>
        <v/>
      </c>
      <c r="R58" s="25" t="str">
        <f ca="1">IF(S58="","",IF(选手操作!AT58&lt;&gt;"","/",V58))</f>
        <v/>
      </c>
      <c r="S58" s="26" t="str">
        <f ca="1">IF(OR(COUNTA(A$3:M$434)=0,选手操作!$K58=""),"",选手操作!$K58)</f>
        <v/>
      </c>
      <c r="T58" s="22" t="str">
        <f ca="1">IFERROR(IF(S58="","",RANK(V58,V$3:V$434)+COUNTIF(V$3:V58,V58)-1),"/")</f>
        <v/>
      </c>
      <c r="U58" s="27" t="str">
        <f ca="1">IF(S58="","",VLOOKUP(S58,选手操作!$K:$L,2,0))</f>
        <v/>
      </c>
      <c r="V58" s="24" t="str">
        <f ca="1">IFERROR(IF(S58="","",IF(选手操作!T58&lt;&gt;"",选手操作!M58+选手操作!N58+W58+X58+选手操作!S58,VLOOKUP(U58,O:Q,3,0)+选手操作!M58+选手操作!N58+W58+X58+选手操作!S58)),IF(COUNTIF(O:O,U58)=0,"查找失败",IF(ISNUMBER(VLOOKUP(U58,O:Q,3,0))=FALSE,"VP错误","未知错误")))</f>
        <v/>
      </c>
      <c r="W58" s="37"/>
      <c r="X58" s="37"/>
      <c r="Y58" s="39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23" t="str">
        <f ca="1">IFERROR(IF(AS58="","",RANK(AR58,AR$3:AR$434)+COUNTIF(AR$3:AR58,AR58)-1),"/")</f>
        <v/>
      </c>
      <c r="AO58" s="22" t="str">
        <f t="shared" si="0"/>
        <v/>
      </c>
      <c r="AP58" s="22" t="str">
        <f t="shared" si="1"/>
        <v/>
      </c>
      <c r="AQ58" s="24" t="str">
        <f>IFERROR(IF(AO58="","",ROUND(IF(AP58=0,10,10+SIGN(AP58)*10*(1-((SQRT(5)-1)/2)^MIN(ABS(AP58)/(5*SQRT(AR$1)),3))/(1-((SQRT(5)-1)/2)^3)),2)),"请输入副数")</f>
        <v/>
      </c>
      <c r="AR58" s="25" t="str">
        <f ca="1">IF(AS58="","",IF(选手操作!BT58&lt;&gt;"","/",AV58))</f>
        <v/>
      </c>
      <c r="AS58" s="26" t="str">
        <f ca="1">IF(OR(COUNTA(AA$3:AM$434)=0,选手操作!$K58=""),"",选手操作!$K58)</f>
        <v/>
      </c>
      <c r="AT58" s="22" t="str">
        <f ca="1">IFERROR(IF(AS58="","",RANK(AV58,AV$3:AV$434)+COUNTIF(AV$3:AV58,AV58)-1),"/")</f>
        <v/>
      </c>
      <c r="AU58" s="27" t="str">
        <f ca="1">IF(AS58="","",VLOOKUP(AS58,选手操作!$K:$L,2,0))</f>
        <v/>
      </c>
      <c r="AV58" s="24" t="str">
        <f ca="1">IFERROR(IF(AS58="","",IF(选手操作!AT58&lt;&gt;"",V58+AW58+AX58+选手操作!AS58,VLOOKUP(AU58,AO:AQ,3,0)+V58+AW58+AX58+选手操作!AS58)),IF(COUNTIF(AO:AO,AU58)=0,"查找失败",IF(ISNUMBER(VLOOKUP(AU58,AO:AQ,3,0))=FALSE,"VP错误","未知错误")))</f>
        <v/>
      </c>
      <c r="AW58" s="37"/>
      <c r="AX58" s="37"/>
      <c r="AY58" s="39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23" t="str">
        <f ca="1">IFERROR(IF(BS58="","",RANK(BR58,BR$3:BR$434)+COUNTIF(BR$3:BR58,BR58)-1),"/")</f>
        <v/>
      </c>
      <c r="BO58" s="22" t="str">
        <f t="shared" si="2"/>
        <v/>
      </c>
      <c r="BP58" s="22" t="str">
        <f t="shared" si="3"/>
        <v/>
      </c>
      <c r="BQ58" s="24" t="str">
        <f>IFERROR(IF(BO58="","",ROUND(IF(BP58=0,10,10+SIGN(BP58)*10*(1-((SQRT(5)-1)/2)^MIN(ABS(BP58)/(5*SQRT(BR$1)),3))/(1-((SQRT(5)-1)/2)^3)),2)),"请输入副数")</f>
        <v/>
      </c>
      <c r="BR58" s="25" t="str">
        <f ca="1">IF(BS58="","",IF(选手操作!CT58&lt;&gt;"","/",BV58))</f>
        <v/>
      </c>
      <c r="BS58" s="26" t="str">
        <f ca="1">IF(OR(COUNTA(BA$3:BM$434)=0,选手操作!$K58=""),"",选手操作!$K58)</f>
        <v/>
      </c>
      <c r="BT58" s="22" t="str">
        <f ca="1">IFERROR(IF(BS58="","",RANK(BV58,BV$3:BV$434)+COUNTIF(BV$3:BV58,BV58)-1),"/")</f>
        <v/>
      </c>
      <c r="BU58" s="27" t="str">
        <f ca="1">IF(BS58="","",VLOOKUP(BS58,选手操作!$K:$L,2,0))</f>
        <v/>
      </c>
      <c r="BV58" s="24" t="str">
        <f ca="1">IFERROR(IF(BS58="","",IF(选手操作!BT58&lt;&gt;"",AV58+BW58+BX58+选手操作!BS58,VLOOKUP(BU58,BO:BQ,3,0)+AV58+BW58+BX58+选手操作!BS58)),IF(COUNTIF(BO:BO,BU58)=0,"查找失败",IF(ISNUMBER(VLOOKUP(BU58,BO:BQ,3,0))=FALSE,"VP错误","未知错误")))</f>
        <v/>
      </c>
      <c r="BW58" s="37"/>
      <c r="BX58" s="37"/>
      <c r="BY58" s="39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23" t="str">
        <f ca="1">IFERROR(IF(CS58="","",RANK(CR58,CR$3:CR$434)+COUNTIF(CR$3:CR58,CR58)-1),"/")</f>
        <v/>
      </c>
      <c r="CO58" s="22" t="str">
        <f t="shared" si="4"/>
        <v/>
      </c>
      <c r="CP58" s="22" t="str">
        <f t="shared" si="5"/>
        <v/>
      </c>
      <c r="CQ58" s="24" t="str">
        <f>IFERROR(IF(CO58="","",ROUND(IF(CP58=0,10,10+SIGN(CP58)*10*(1-((SQRT(5)-1)/2)^MIN(ABS(CP58)/(5*SQRT(CR$1)),3))/(1-((SQRT(5)-1)/2)^3)),2)),"请输入副数")</f>
        <v/>
      </c>
      <c r="CR58" s="25" t="str">
        <f ca="1">IF(CS58="","",IF(选手操作!DT58&lt;&gt;"","/",CV58))</f>
        <v/>
      </c>
      <c r="CS58" s="26" t="str">
        <f ca="1">IF(OR(COUNTA(CA$3:CM$434)=0,选手操作!$K58=""),"",选手操作!$K58)</f>
        <v/>
      </c>
      <c r="CT58" s="22" t="str">
        <f ca="1">IFERROR(IF(CS58="","",RANK(CV58,CV$3:CV$434)+COUNTIF(CV$3:CV58,CV58)-1),"/")</f>
        <v/>
      </c>
      <c r="CU58" s="27" t="str">
        <f ca="1">IF(CS58="","",VLOOKUP(CS58,选手操作!$K:$L,2,0))</f>
        <v/>
      </c>
      <c r="CV58" s="24" t="str">
        <f ca="1">IFERROR(IF(CS58="","",IF(选手操作!CT58&lt;&gt;"",BV58+CW58+CX58+选手操作!CS58,VLOOKUP(CU58,CO:CQ,3,0)+BV58+CW58+CX58+选手操作!CS58)),IF(COUNTIF(CO:CO,CU58)=0,"查找失败",IF(ISNUMBER(VLOOKUP(CU58,CO:CQ,3,0))=FALSE,"VP错误","未知错误")))</f>
        <v/>
      </c>
      <c r="CW58" s="37"/>
      <c r="CX58" s="37"/>
      <c r="CY58" s="39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23" t="str">
        <f ca="1">IFERROR(IF(DS58="","",RANK(DR58,DR$3:DR$434)+COUNTIF(DR$3:DR58,DR58)-1),"/")</f>
        <v/>
      </c>
      <c r="DO58" s="22" t="str">
        <f t="shared" si="6"/>
        <v/>
      </c>
      <c r="DP58" s="22" t="str">
        <f t="shared" si="7"/>
        <v/>
      </c>
      <c r="DQ58" s="24" t="str">
        <f>IFERROR(IF(DO58="","",ROUND(IF(DP58=0,10,10+SIGN(DP58)*10*(1-((SQRT(5)-1)/2)^MIN(ABS(DP58)/(5*SQRT(DR$1)),3))/(1-((SQRT(5)-1)/2)^3)),2)),"请输入副数")</f>
        <v/>
      </c>
      <c r="DR58" s="25" t="str">
        <f ca="1">IF(DS58="","",IF(选手操作!ET58&lt;&gt;"","/",DV58))</f>
        <v/>
      </c>
      <c r="DS58" s="26" t="str">
        <f ca="1">IF(OR(COUNTA(DA$3:DM$434)=0,选手操作!$K58=""),"",选手操作!$K58)</f>
        <v/>
      </c>
      <c r="DT58" s="22" t="str">
        <f ca="1">IFERROR(IF(DS58="","",RANK(DV58,DV$3:DV$434)+COUNTIF(DV$3:DV58,DV58)-1),"/")</f>
        <v/>
      </c>
      <c r="DU58" s="27" t="str">
        <f ca="1">IF(DS58="","",VLOOKUP(DS58,选手操作!$K:$L,2,0))</f>
        <v/>
      </c>
      <c r="DV58" s="24" t="str">
        <f ca="1">IFERROR(IF(DS58="","",IF(选手操作!DT58&lt;&gt;"",CV58+DW58+DX58+选手操作!DS58,VLOOKUP(DU58,DO:DQ,3,0)+CV58+DW58+DX58+选手操作!DS58)),IF(COUNTIF(DO:DO,DU58)=0,"查找失败",IF(ISNUMBER(VLOOKUP(DU58,DO:DQ,3,0))=FALSE,"VP错误","未知错误")))</f>
        <v/>
      </c>
      <c r="DW58" s="37"/>
      <c r="DX58" s="37"/>
      <c r="DY58" s="39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23" t="str">
        <f ca="1">IFERROR(IF(ES58="","",RANK(ER58,ER$3:ER$434)+COUNTIF(ER$3:ER58,ER58)-1),"/")</f>
        <v/>
      </c>
      <c r="EO58" s="22" t="str">
        <f t="shared" si="8"/>
        <v/>
      </c>
      <c r="EP58" s="22" t="str">
        <f t="shared" si="9"/>
        <v/>
      </c>
      <c r="EQ58" s="24" t="str">
        <f>IFERROR(IF(EO58="","",ROUND(IF(EP58=0,10,10+SIGN(EP58)*10*(1-((SQRT(5)-1)/2)^MIN(ABS(EP58)/(5*SQRT(ER$1)),3))/(1-((SQRT(5)-1)/2)^3)),2)),"请输入副数")</f>
        <v/>
      </c>
      <c r="ER58" s="25" t="str">
        <f ca="1">IF(ES58="","",IF(选手操作!FT58&lt;&gt;"","/",EV58))</f>
        <v/>
      </c>
      <c r="ES58" s="26" t="str">
        <f ca="1">IF(OR(COUNTA(EA$3:EM$434)=0,选手操作!$K58=""),"",选手操作!$K58)</f>
        <v/>
      </c>
      <c r="ET58" s="22" t="str">
        <f ca="1">IFERROR(IF(ES58="","",RANK(EV58,EV$3:EV$434)+COUNTIF(EV$3:EV58,EV58)-1),"/")</f>
        <v/>
      </c>
      <c r="EU58" s="27" t="str">
        <f ca="1">IF(ES58="","",VLOOKUP(ES58,选手操作!$K:$L,2,0))</f>
        <v/>
      </c>
      <c r="EV58" s="24" t="str">
        <f ca="1">IFERROR(IF(ES58="","",IF(选手操作!ET58&lt;&gt;"",DV58+EW58+EX58+选手操作!ES58,VLOOKUP(EU58,EO:EQ,3,0)+DV58+EW58+EX58+选手操作!ES58)),IF(COUNTIF(EO:EO,EU58)=0,"查找失败",IF(ISNUMBER(VLOOKUP(EU58,EO:EQ,3,0))=FALSE,"VP错误","未知错误")))</f>
        <v/>
      </c>
      <c r="EW58" s="37"/>
      <c r="EX58" s="37"/>
      <c r="EY58" s="39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23" t="str">
        <f ca="1">IFERROR(IF(FS58="","",RANK(FR58,FR$3:FR$434)+COUNTIF(FR$3:FR58,FR58)-1),"/")</f>
        <v/>
      </c>
      <c r="FO58" s="22" t="str">
        <f t="shared" si="10"/>
        <v/>
      </c>
      <c r="FP58" s="22" t="str">
        <f t="shared" si="11"/>
        <v/>
      </c>
      <c r="FQ58" s="24" t="str">
        <f>IFERROR(IF(FO58="","",ROUND(IF(FP58=0,10,10+SIGN(FP58)*10*(1-((SQRT(5)-1)/2)^MIN(ABS(FP58)/(5*SQRT(FR$1)),3))/(1-((SQRT(5)-1)/2)^3)),2)),"请输入副数")</f>
        <v/>
      </c>
      <c r="FR58" s="25" t="str">
        <f ca="1">IF(FS58="","",IF(选手操作!GT58&lt;&gt;"","/",FV58))</f>
        <v/>
      </c>
      <c r="FS58" s="26" t="str">
        <f ca="1">IF(OR(COUNTA(FA$3:FM$434)=0,选手操作!$K58=""),"",选手操作!$K58)</f>
        <v/>
      </c>
      <c r="FT58" s="22" t="str">
        <f ca="1">IFERROR(IF(FS58="","",RANK(FV58,FV$3:FV$434)+COUNTIF(FV$3:FV58,FV58)-1),"/")</f>
        <v/>
      </c>
      <c r="FU58" s="27" t="str">
        <f ca="1">IF(FS58="","",VLOOKUP(FS58,选手操作!$K:$L,2,0))</f>
        <v/>
      </c>
      <c r="FV58" s="24" t="str">
        <f ca="1">IFERROR(IF(FS58="","",IF(选手操作!FT58&lt;&gt;"",EV58+FW58+FX58+选手操作!FS58,VLOOKUP(FU58,FO:FQ,3,0)+EV58+FW58+FX58+选手操作!FS58)),IF(COUNTIF(FO:FO,FU58)=0,"查找失败",IF(ISNUMBER(VLOOKUP(FU58,FO:FQ,3,0))=FALSE,"VP错误","未知错误")))</f>
        <v/>
      </c>
      <c r="FW58" s="37"/>
      <c r="FX58" s="37"/>
      <c r="FY58" s="39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23" t="str">
        <f ca="1">IFERROR(IF(GS58="","",RANK(GR58,GR$3:GR$434)+COUNTIF(GR$3:GR58,GR58)-1),"/")</f>
        <v/>
      </c>
      <c r="GO58" s="22" t="str">
        <f t="shared" si="12"/>
        <v/>
      </c>
      <c r="GP58" s="22" t="str">
        <f t="shared" si="13"/>
        <v/>
      </c>
      <c r="GQ58" s="24" t="str">
        <f>IFERROR(IF(GO58="","",ROUND(IF(GP58=0,10,10+SIGN(GP58)*10*(1-((SQRT(5)-1)/2)^MIN(ABS(GP58)/(5*SQRT(GR$1)),3))/(1-((SQRT(5)-1)/2)^3)),2)),"请输入副数")</f>
        <v/>
      </c>
      <c r="GR58" s="25" t="str">
        <f ca="1">IF(GS58="","",IF(选手操作!HT58&lt;&gt;"","/",GV58))</f>
        <v/>
      </c>
      <c r="GS58" s="26" t="str">
        <f ca="1">IF(OR(COUNTA(GA$3:GM$434)=0,选手操作!$K58=""),"",选手操作!$K58)</f>
        <v/>
      </c>
      <c r="GT58" s="22" t="str">
        <f ca="1">IFERROR(IF(GS58="","",RANK(GV58,GV$3:GV$434)+COUNTIF(GV$3:GV58,GV58)-1),"/")</f>
        <v/>
      </c>
      <c r="GU58" s="27" t="str">
        <f ca="1">IF(GS58="","",VLOOKUP(GS58,选手操作!$K:$L,2,0))</f>
        <v/>
      </c>
      <c r="GV58" s="24" t="str">
        <f ca="1">IFERROR(IF(GS58="","",IF(选手操作!GT58&lt;&gt;"",FV58+GW58+GX58+选手操作!GS58,VLOOKUP(GU58,GO:GQ,3,0)+FV58+GW58+GX58+选手操作!GS58)),IF(COUNTIF(GO:GO,GU58)=0,"查找失败",IF(ISNUMBER(VLOOKUP(GU58,GO:GQ,3,0))=FALSE,"VP错误","未知错误")))</f>
        <v/>
      </c>
      <c r="GW58" s="37"/>
      <c r="GX58" s="37"/>
      <c r="GY58" s="39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23" t="str">
        <f ca="1">IFERROR(IF(HS58="","",RANK(HR58,HR$3:HR$434)+COUNTIF(HR$3:HR58,HR58)-1),"/")</f>
        <v/>
      </c>
      <c r="HO58" s="22" t="str">
        <f t="shared" si="14"/>
        <v/>
      </c>
      <c r="HP58" s="22" t="str">
        <f t="shared" si="15"/>
        <v/>
      </c>
      <c r="HQ58" s="24" t="str">
        <f>IFERROR(IF(HO58="","",ROUND(IF(HP58=0,10,10+SIGN(HP58)*10*(1-((SQRT(5)-1)/2)^MIN(ABS(HP58)/(5*SQRT(HR$1)),3))/(1-((SQRT(5)-1)/2)^3)),2)),"请输入副数")</f>
        <v/>
      </c>
      <c r="HR58" s="25" t="str">
        <f ca="1">IF(HS58="","",IF(选手操作!IT58&lt;&gt;"","/",HV58))</f>
        <v/>
      </c>
      <c r="HS58" s="26" t="str">
        <f ca="1">IF(OR(COUNTA(HA$3:HM$434)=0,选手操作!$K58=""),"",选手操作!$K58)</f>
        <v/>
      </c>
      <c r="HT58" s="22" t="str">
        <f ca="1">IFERROR(IF(HS58="","",RANK(HV58,HV$3:HV$434)+COUNTIF(HV$3:HV58,HV58)-1),"/")</f>
        <v/>
      </c>
      <c r="HU58" s="27" t="str">
        <f ca="1">IF(HS58="","",VLOOKUP(HS58,选手操作!$K:$L,2,0))</f>
        <v/>
      </c>
      <c r="HV58" s="24" t="str">
        <f ca="1">IFERROR(IF(HS58="","",IF(选手操作!HT58&lt;&gt;"",GV58+HW58+HX58+选手操作!HS58,VLOOKUP(HU58,HO:HQ,3,0)+GV58+HW58+HX58+选手操作!HS58)),IF(COUNTIF(HO:HO,HU58)=0,"查找失败",IF(ISNUMBER(VLOOKUP(HU58,HO:HQ,3,0))=FALSE,"VP错误","未知错误")))</f>
        <v/>
      </c>
      <c r="HW58" s="37"/>
      <c r="HX58" s="37"/>
      <c r="HY58" s="39"/>
    </row>
    <row r="59" spans="1:23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23" t="str">
        <f ca="1">IFERROR(IF(S59="","",RANK(R59,R$3:R$434)+COUNTIF(R$3:R59,R59)-1),"/")</f>
        <v/>
      </c>
      <c r="O59" s="22" t="str">
        <f t="shared" si="16"/>
        <v/>
      </c>
      <c r="P59" s="22" t="str">
        <f t="shared" si="17"/>
        <v/>
      </c>
      <c r="Q59" s="24" t="str">
        <f t="shared" si="18"/>
        <v/>
      </c>
      <c r="R59" s="25" t="str">
        <f ca="1">IF(S59="","",IF(选手操作!AT59&lt;&gt;"","/",V59))</f>
        <v/>
      </c>
      <c r="S59" s="26" t="str">
        <f ca="1">IF(OR(COUNTA(A$3:M$434)=0,选手操作!$K59=""),"",选手操作!$K59)</f>
        <v/>
      </c>
      <c r="T59" s="22" t="str">
        <f ca="1">IFERROR(IF(S59="","",RANK(V59,V$3:V$434)+COUNTIF(V$3:V59,V59)-1),"/")</f>
        <v/>
      </c>
      <c r="U59" s="27" t="str">
        <f ca="1">IF(S59="","",VLOOKUP(S59,选手操作!$K:$L,2,0))</f>
        <v/>
      </c>
      <c r="V59" s="24" t="str">
        <f ca="1">IFERROR(IF(S59="","",IF(选手操作!T59&lt;&gt;"",选手操作!M59+选手操作!N59+W59+X59+选手操作!S59,VLOOKUP(U59,O:Q,3,0)+选手操作!M59+选手操作!N59+W59+X59+选手操作!S59)),IF(COUNTIF(O:O,U59)=0,"查找失败",IF(ISNUMBER(VLOOKUP(U59,O:Q,3,0))=FALSE,"VP错误","未知错误")))</f>
        <v/>
      </c>
      <c r="W59" s="37"/>
      <c r="X59" s="37"/>
      <c r="Y59" s="39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23" t="str">
        <f ca="1">IFERROR(IF(AS59="","",RANK(AR59,AR$3:AR$434)+COUNTIF(AR$3:AR59,AR59)-1),"/")</f>
        <v/>
      </c>
      <c r="AO59" s="22" t="str">
        <f t="shared" si="0"/>
        <v/>
      </c>
      <c r="AP59" s="22" t="str">
        <f t="shared" si="1"/>
        <v/>
      </c>
      <c r="AQ59" s="24" t="str">
        <f>IFERROR(IF(AO59="","",ROUND(IF(AP59=0,10,10+SIGN(AP59)*10*(1-((SQRT(5)-1)/2)^MIN(ABS(AP59)/(5*SQRT(AR$1)),3))/(1-((SQRT(5)-1)/2)^3)),2)),"请输入副数")</f>
        <v/>
      </c>
      <c r="AR59" s="25" t="str">
        <f ca="1">IF(AS59="","",IF(选手操作!BT59&lt;&gt;"","/",AV59))</f>
        <v/>
      </c>
      <c r="AS59" s="26" t="str">
        <f ca="1">IF(OR(COUNTA(AA$3:AM$434)=0,选手操作!$K59=""),"",选手操作!$K59)</f>
        <v/>
      </c>
      <c r="AT59" s="22" t="str">
        <f ca="1">IFERROR(IF(AS59="","",RANK(AV59,AV$3:AV$434)+COUNTIF(AV$3:AV59,AV59)-1),"/")</f>
        <v/>
      </c>
      <c r="AU59" s="27" t="str">
        <f ca="1">IF(AS59="","",VLOOKUP(AS59,选手操作!$K:$L,2,0))</f>
        <v/>
      </c>
      <c r="AV59" s="24" t="str">
        <f ca="1">IFERROR(IF(AS59="","",IF(选手操作!AT59&lt;&gt;"",V59+AW59+AX59+选手操作!AS59,VLOOKUP(AU59,AO:AQ,3,0)+V59+AW59+AX59+选手操作!AS59)),IF(COUNTIF(AO:AO,AU59)=0,"查找失败",IF(ISNUMBER(VLOOKUP(AU59,AO:AQ,3,0))=FALSE,"VP错误","未知错误")))</f>
        <v/>
      </c>
      <c r="AW59" s="37"/>
      <c r="AX59" s="37"/>
      <c r="AY59" s="39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23" t="str">
        <f ca="1">IFERROR(IF(BS59="","",RANK(BR59,BR$3:BR$434)+COUNTIF(BR$3:BR59,BR59)-1),"/")</f>
        <v/>
      </c>
      <c r="BO59" s="22" t="str">
        <f t="shared" si="2"/>
        <v/>
      </c>
      <c r="BP59" s="22" t="str">
        <f t="shared" si="3"/>
        <v/>
      </c>
      <c r="BQ59" s="24" t="str">
        <f>IFERROR(IF(BO59="","",ROUND(IF(BP59=0,10,10+SIGN(BP59)*10*(1-((SQRT(5)-1)/2)^MIN(ABS(BP59)/(5*SQRT(BR$1)),3))/(1-((SQRT(5)-1)/2)^3)),2)),"请输入副数")</f>
        <v/>
      </c>
      <c r="BR59" s="25" t="str">
        <f ca="1">IF(BS59="","",IF(选手操作!CT59&lt;&gt;"","/",BV59))</f>
        <v/>
      </c>
      <c r="BS59" s="26" t="str">
        <f ca="1">IF(OR(COUNTA(BA$3:BM$434)=0,选手操作!$K59=""),"",选手操作!$K59)</f>
        <v/>
      </c>
      <c r="BT59" s="22" t="str">
        <f ca="1">IFERROR(IF(BS59="","",RANK(BV59,BV$3:BV$434)+COUNTIF(BV$3:BV59,BV59)-1),"/")</f>
        <v/>
      </c>
      <c r="BU59" s="27" t="str">
        <f ca="1">IF(BS59="","",VLOOKUP(BS59,选手操作!$K:$L,2,0))</f>
        <v/>
      </c>
      <c r="BV59" s="24" t="str">
        <f ca="1">IFERROR(IF(BS59="","",IF(选手操作!BT59&lt;&gt;"",AV59+BW59+BX59+选手操作!BS59,VLOOKUP(BU59,BO:BQ,3,0)+AV59+BW59+BX59+选手操作!BS59)),IF(COUNTIF(BO:BO,BU59)=0,"查找失败",IF(ISNUMBER(VLOOKUP(BU59,BO:BQ,3,0))=FALSE,"VP错误","未知错误")))</f>
        <v/>
      </c>
      <c r="BW59" s="37"/>
      <c r="BX59" s="37"/>
      <c r="BY59" s="39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23" t="str">
        <f ca="1">IFERROR(IF(CS59="","",RANK(CR59,CR$3:CR$434)+COUNTIF(CR$3:CR59,CR59)-1),"/")</f>
        <v/>
      </c>
      <c r="CO59" s="22" t="str">
        <f t="shared" si="4"/>
        <v/>
      </c>
      <c r="CP59" s="22" t="str">
        <f t="shared" si="5"/>
        <v/>
      </c>
      <c r="CQ59" s="24" t="str">
        <f>IFERROR(IF(CO59="","",ROUND(IF(CP59=0,10,10+SIGN(CP59)*10*(1-((SQRT(5)-1)/2)^MIN(ABS(CP59)/(5*SQRT(CR$1)),3))/(1-((SQRT(5)-1)/2)^3)),2)),"请输入副数")</f>
        <v/>
      </c>
      <c r="CR59" s="25" t="str">
        <f ca="1">IF(CS59="","",IF(选手操作!DT59&lt;&gt;"","/",CV59))</f>
        <v/>
      </c>
      <c r="CS59" s="26" t="str">
        <f ca="1">IF(OR(COUNTA(CA$3:CM$434)=0,选手操作!$K59=""),"",选手操作!$K59)</f>
        <v/>
      </c>
      <c r="CT59" s="22" t="str">
        <f ca="1">IFERROR(IF(CS59="","",RANK(CV59,CV$3:CV$434)+COUNTIF(CV$3:CV59,CV59)-1),"/")</f>
        <v/>
      </c>
      <c r="CU59" s="27" t="str">
        <f ca="1">IF(CS59="","",VLOOKUP(CS59,选手操作!$K:$L,2,0))</f>
        <v/>
      </c>
      <c r="CV59" s="24" t="str">
        <f ca="1">IFERROR(IF(CS59="","",IF(选手操作!CT59&lt;&gt;"",BV59+CW59+CX59+选手操作!CS59,VLOOKUP(CU59,CO:CQ,3,0)+BV59+CW59+CX59+选手操作!CS59)),IF(COUNTIF(CO:CO,CU59)=0,"查找失败",IF(ISNUMBER(VLOOKUP(CU59,CO:CQ,3,0))=FALSE,"VP错误","未知错误")))</f>
        <v/>
      </c>
      <c r="CW59" s="37"/>
      <c r="CX59" s="37"/>
      <c r="CY59" s="39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23" t="str">
        <f ca="1">IFERROR(IF(DS59="","",RANK(DR59,DR$3:DR$434)+COUNTIF(DR$3:DR59,DR59)-1),"/")</f>
        <v/>
      </c>
      <c r="DO59" s="22" t="str">
        <f t="shared" si="6"/>
        <v/>
      </c>
      <c r="DP59" s="22" t="str">
        <f t="shared" si="7"/>
        <v/>
      </c>
      <c r="DQ59" s="24" t="str">
        <f>IFERROR(IF(DO59="","",ROUND(IF(DP59=0,10,10+SIGN(DP59)*10*(1-((SQRT(5)-1)/2)^MIN(ABS(DP59)/(5*SQRT(DR$1)),3))/(1-((SQRT(5)-1)/2)^3)),2)),"请输入副数")</f>
        <v/>
      </c>
      <c r="DR59" s="25" t="str">
        <f ca="1">IF(DS59="","",IF(选手操作!ET59&lt;&gt;"","/",DV59))</f>
        <v/>
      </c>
      <c r="DS59" s="26" t="str">
        <f ca="1">IF(OR(COUNTA(DA$3:DM$434)=0,选手操作!$K59=""),"",选手操作!$K59)</f>
        <v/>
      </c>
      <c r="DT59" s="22" t="str">
        <f ca="1">IFERROR(IF(DS59="","",RANK(DV59,DV$3:DV$434)+COUNTIF(DV$3:DV59,DV59)-1),"/")</f>
        <v/>
      </c>
      <c r="DU59" s="27" t="str">
        <f ca="1">IF(DS59="","",VLOOKUP(DS59,选手操作!$K:$L,2,0))</f>
        <v/>
      </c>
      <c r="DV59" s="24" t="str">
        <f ca="1">IFERROR(IF(DS59="","",IF(选手操作!DT59&lt;&gt;"",CV59+DW59+DX59+选手操作!DS59,VLOOKUP(DU59,DO:DQ,3,0)+CV59+DW59+DX59+选手操作!DS59)),IF(COUNTIF(DO:DO,DU59)=0,"查找失败",IF(ISNUMBER(VLOOKUP(DU59,DO:DQ,3,0))=FALSE,"VP错误","未知错误")))</f>
        <v/>
      </c>
      <c r="DW59" s="37"/>
      <c r="DX59" s="37"/>
      <c r="DY59" s="39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23" t="str">
        <f ca="1">IFERROR(IF(ES59="","",RANK(ER59,ER$3:ER$434)+COUNTIF(ER$3:ER59,ER59)-1),"/")</f>
        <v/>
      </c>
      <c r="EO59" s="22" t="str">
        <f t="shared" si="8"/>
        <v/>
      </c>
      <c r="EP59" s="22" t="str">
        <f t="shared" si="9"/>
        <v/>
      </c>
      <c r="EQ59" s="24" t="str">
        <f>IFERROR(IF(EO59="","",ROUND(IF(EP59=0,10,10+SIGN(EP59)*10*(1-((SQRT(5)-1)/2)^MIN(ABS(EP59)/(5*SQRT(ER$1)),3))/(1-((SQRT(5)-1)/2)^3)),2)),"请输入副数")</f>
        <v/>
      </c>
      <c r="ER59" s="25" t="str">
        <f ca="1">IF(ES59="","",IF(选手操作!FT59&lt;&gt;"","/",EV59))</f>
        <v/>
      </c>
      <c r="ES59" s="26" t="str">
        <f ca="1">IF(OR(COUNTA(EA$3:EM$434)=0,选手操作!$K59=""),"",选手操作!$K59)</f>
        <v/>
      </c>
      <c r="ET59" s="22" t="str">
        <f ca="1">IFERROR(IF(ES59="","",RANK(EV59,EV$3:EV$434)+COUNTIF(EV$3:EV59,EV59)-1),"/")</f>
        <v/>
      </c>
      <c r="EU59" s="27" t="str">
        <f ca="1">IF(ES59="","",VLOOKUP(ES59,选手操作!$K:$L,2,0))</f>
        <v/>
      </c>
      <c r="EV59" s="24" t="str">
        <f ca="1">IFERROR(IF(ES59="","",IF(选手操作!ET59&lt;&gt;"",DV59+EW59+EX59+选手操作!ES59,VLOOKUP(EU59,EO:EQ,3,0)+DV59+EW59+EX59+选手操作!ES59)),IF(COUNTIF(EO:EO,EU59)=0,"查找失败",IF(ISNUMBER(VLOOKUP(EU59,EO:EQ,3,0))=FALSE,"VP错误","未知错误")))</f>
        <v/>
      </c>
      <c r="EW59" s="37"/>
      <c r="EX59" s="37"/>
      <c r="EY59" s="39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23" t="str">
        <f ca="1">IFERROR(IF(FS59="","",RANK(FR59,FR$3:FR$434)+COUNTIF(FR$3:FR59,FR59)-1),"/")</f>
        <v/>
      </c>
      <c r="FO59" s="22" t="str">
        <f t="shared" si="10"/>
        <v/>
      </c>
      <c r="FP59" s="22" t="str">
        <f t="shared" si="11"/>
        <v/>
      </c>
      <c r="FQ59" s="24" t="str">
        <f>IFERROR(IF(FO59="","",ROUND(IF(FP59=0,10,10+SIGN(FP59)*10*(1-((SQRT(5)-1)/2)^MIN(ABS(FP59)/(5*SQRT(FR$1)),3))/(1-((SQRT(5)-1)/2)^3)),2)),"请输入副数")</f>
        <v/>
      </c>
      <c r="FR59" s="25" t="str">
        <f ca="1">IF(FS59="","",IF(选手操作!GT59&lt;&gt;"","/",FV59))</f>
        <v/>
      </c>
      <c r="FS59" s="26" t="str">
        <f ca="1">IF(OR(COUNTA(FA$3:FM$434)=0,选手操作!$K59=""),"",选手操作!$K59)</f>
        <v/>
      </c>
      <c r="FT59" s="22" t="str">
        <f ca="1">IFERROR(IF(FS59="","",RANK(FV59,FV$3:FV$434)+COUNTIF(FV$3:FV59,FV59)-1),"/")</f>
        <v/>
      </c>
      <c r="FU59" s="27" t="str">
        <f ca="1">IF(FS59="","",VLOOKUP(FS59,选手操作!$K:$L,2,0))</f>
        <v/>
      </c>
      <c r="FV59" s="24" t="str">
        <f ca="1">IFERROR(IF(FS59="","",IF(选手操作!FT59&lt;&gt;"",EV59+FW59+FX59+选手操作!FS59,VLOOKUP(FU59,FO:FQ,3,0)+EV59+FW59+FX59+选手操作!FS59)),IF(COUNTIF(FO:FO,FU59)=0,"查找失败",IF(ISNUMBER(VLOOKUP(FU59,FO:FQ,3,0))=FALSE,"VP错误","未知错误")))</f>
        <v/>
      </c>
      <c r="FW59" s="37"/>
      <c r="FX59" s="37"/>
      <c r="FY59" s="39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23" t="str">
        <f ca="1">IFERROR(IF(GS59="","",RANK(GR59,GR$3:GR$434)+COUNTIF(GR$3:GR59,GR59)-1),"/")</f>
        <v/>
      </c>
      <c r="GO59" s="22" t="str">
        <f t="shared" si="12"/>
        <v/>
      </c>
      <c r="GP59" s="22" t="str">
        <f t="shared" si="13"/>
        <v/>
      </c>
      <c r="GQ59" s="24" t="str">
        <f>IFERROR(IF(GO59="","",ROUND(IF(GP59=0,10,10+SIGN(GP59)*10*(1-((SQRT(5)-1)/2)^MIN(ABS(GP59)/(5*SQRT(GR$1)),3))/(1-((SQRT(5)-1)/2)^3)),2)),"请输入副数")</f>
        <v/>
      </c>
      <c r="GR59" s="25" t="str">
        <f ca="1">IF(GS59="","",IF(选手操作!HT59&lt;&gt;"","/",GV59))</f>
        <v/>
      </c>
      <c r="GS59" s="26" t="str">
        <f ca="1">IF(OR(COUNTA(GA$3:GM$434)=0,选手操作!$K59=""),"",选手操作!$K59)</f>
        <v/>
      </c>
      <c r="GT59" s="22" t="str">
        <f ca="1">IFERROR(IF(GS59="","",RANK(GV59,GV$3:GV$434)+COUNTIF(GV$3:GV59,GV59)-1),"/")</f>
        <v/>
      </c>
      <c r="GU59" s="27" t="str">
        <f ca="1">IF(GS59="","",VLOOKUP(GS59,选手操作!$K:$L,2,0))</f>
        <v/>
      </c>
      <c r="GV59" s="24" t="str">
        <f ca="1">IFERROR(IF(GS59="","",IF(选手操作!GT59&lt;&gt;"",FV59+GW59+GX59+选手操作!GS59,VLOOKUP(GU59,GO:GQ,3,0)+FV59+GW59+GX59+选手操作!GS59)),IF(COUNTIF(GO:GO,GU59)=0,"查找失败",IF(ISNUMBER(VLOOKUP(GU59,GO:GQ,3,0))=FALSE,"VP错误","未知错误")))</f>
        <v/>
      </c>
      <c r="GW59" s="37"/>
      <c r="GX59" s="37"/>
      <c r="GY59" s="39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23" t="str">
        <f ca="1">IFERROR(IF(HS59="","",RANK(HR59,HR$3:HR$434)+COUNTIF(HR$3:HR59,HR59)-1),"/")</f>
        <v/>
      </c>
      <c r="HO59" s="22" t="str">
        <f t="shared" si="14"/>
        <v/>
      </c>
      <c r="HP59" s="22" t="str">
        <f t="shared" si="15"/>
        <v/>
      </c>
      <c r="HQ59" s="24" t="str">
        <f>IFERROR(IF(HO59="","",ROUND(IF(HP59=0,10,10+SIGN(HP59)*10*(1-((SQRT(5)-1)/2)^MIN(ABS(HP59)/(5*SQRT(HR$1)),3))/(1-((SQRT(5)-1)/2)^3)),2)),"请输入副数")</f>
        <v/>
      </c>
      <c r="HR59" s="25" t="str">
        <f ca="1">IF(HS59="","",IF(选手操作!IT59&lt;&gt;"","/",HV59))</f>
        <v/>
      </c>
      <c r="HS59" s="26" t="str">
        <f ca="1">IF(OR(COUNTA(HA$3:HM$434)=0,选手操作!$K59=""),"",选手操作!$K59)</f>
        <v/>
      </c>
      <c r="HT59" s="22" t="str">
        <f ca="1">IFERROR(IF(HS59="","",RANK(HV59,HV$3:HV$434)+COUNTIF(HV$3:HV59,HV59)-1),"/")</f>
        <v/>
      </c>
      <c r="HU59" s="27" t="str">
        <f ca="1">IF(HS59="","",VLOOKUP(HS59,选手操作!$K:$L,2,0))</f>
        <v/>
      </c>
      <c r="HV59" s="24" t="str">
        <f ca="1">IFERROR(IF(HS59="","",IF(选手操作!HT59&lt;&gt;"",GV59+HW59+HX59+选手操作!HS59,VLOOKUP(HU59,HO:HQ,3,0)+GV59+HW59+HX59+选手操作!HS59)),IF(COUNTIF(HO:HO,HU59)=0,"查找失败",IF(ISNUMBER(VLOOKUP(HU59,HO:HQ,3,0))=FALSE,"VP错误","未知错误")))</f>
        <v/>
      </c>
      <c r="HW59" s="37"/>
      <c r="HX59" s="37"/>
      <c r="HY59" s="39"/>
    </row>
    <row r="60" spans="1:23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23" t="str">
        <f ca="1">IFERROR(IF(S60="","",RANK(R60,R$3:R$434)+COUNTIF(R$3:R60,R60)-1),"/")</f>
        <v/>
      </c>
      <c r="O60" s="22" t="str">
        <f t="shared" si="16"/>
        <v/>
      </c>
      <c r="P60" s="22" t="str">
        <f t="shared" si="17"/>
        <v/>
      </c>
      <c r="Q60" s="24" t="str">
        <f t="shared" si="18"/>
        <v/>
      </c>
      <c r="R60" s="25" t="str">
        <f ca="1">IF(S60="","",IF(选手操作!AT60&lt;&gt;"","/",V60))</f>
        <v/>
      </c>
      <c r="S60" s="26" t="str">
        <f ca="1">IF(OR(COUNTA(A$3:M$434)=0,选手操作!$K60=""),"",选手操作!$K60)</f>
        <v/>
      </c>
      <c r="T60" s="22" t="str">
        <f ca="1">IFERROR(IF(S60="","",RANK(V60,V$3:V$434)+COUNTIF(V$3:V60,V60)-1),"/")</f>
        <v/>
      </c>
      <c r="U60" s="27" t="str">
        <f ca="1">IF(S60="","",VLOOKUP(S60,选手操作!$K:$L,2,0))</f>
        <v/>
      </c>
      <c r="V60" s="24" t="str">
        <f ca="1">IFERROR(IF(S60="","",IF(选手操作!T60&lt;&gt;"",选手操作!M60+选手操作!N60+W60+X60+选手操作!S60,VLOOKUP(U60,O:Q,3,0)+选手操作!M60+选手操作!N60+W60+X60+选手操作!S60)),IF(COUNTIF(O:O,U60)=0,"查找失败",IF(ISNUMBER(VLOOKUP(U60,O:Q,3,0))=FALSE,"VP错误","未知错误")))</f>
        <v/>
      </c>
      <c r="W60" s="37"/>
      <c r="X60" s="37"/>
      <c r="Y60" s="39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23" t="str">
        <f ca="1">IFERROR(IF(AS60="","",RANK(AR60,AR$3:AR$434)+COUNTIF(AR$3:AR60,AR60)-1),"/")</f>
        <v/>
      </c>
      <c r="AO60" s="22" t="str">
        <f t="shared" si="0"/>
        <v/>
      </c>
      <c r="AP60" s="22" t="str">
        <f t="shared" si="1"/>
        <v/>
      </c>
      <c r="AQ60" s="24" t="str">
        <f>IFERROR(IF(AO60="","",ROUND(IF(AP60=0,10,10+SIGN(AP60)*10*(1-((SQRT(5)-1)/2)^MIN(ABS(AP60)/(5*SQRT(AR$1)),3))/(1-((SQRT(5)-1)/2)^3)),2)),"请输入副数")</f>
        <v/>
      </c>
      <c r="AR60" s="25" t="str">
        <f ca="1">IF(AS60="","",IF(选手操作!BT60&lt;&gt;"","/",AV60))</f>
        <v/>
      </c>
      <c r="AS60" s="26" t="str">
        <f ca="1">IF(OR(COUNTA(AA$3:AM$434)=0,选手操作!$K60=""),"",选手操作!$K60)</f>
        <v/>
      </c>
      <c r="AT60" s="22" t="str">
        <f ca="1">IFERROR(IF(AS60="","",RANK(AV60,AV$3:AV$434)+COUNTIF(AV$3:AV60,AV60)-1),"/")</f>
        <v/>
      </c>
      <c r="AU60" s="27" t="str">
        <f ca="1">IF(AS60="","",VLOOKUP(AS60,选手操作!$K:$L,2,0))</f>
        <v/>
      </c>
      <c r="AV60" s="24" t="str">
        <f ca="1">IFERROR(IF(AS60="","",IF(选手操作!AT60&lt;&gt;"",V60+AW60+AX60+选手操作!AS60,VLOOKUP(AU60,AO:AQ,3,0)+V60+AW60+AX60+选手操作!AS60)),IF(COUNTIF(AO:AO,AU60)=0,"查找失败",IF(ISNUMBER(VLOOKUP(AU60,AO:AQ,3,0))=FALSE,"VP错误","未知错误")))</f>
        <v/>
      </c>
      <c r="AW60" s="37"/>
      <c r="AX60" s="37"/>
      <c r="AY60" s="39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23" t="str">
        <f ca="1">IFERROR(IF(BS60="","",RANK(BR60,BR$3:BR$434)+COUNTIF(BR$3:BR60,BR60)-1),"/")</f>
        <v/>
      </c>
      <c r="BO60" s="22" t="str">
        <f t="shared" si="2"/>
        <v/>
      </c>
      <c r="BP60" s="22" t="str">
        <f t="shared" si="3"/>
        <v/>
      </c>
      <c r="BQ60" s="24" t="str">
        <f>IFERROR(IF(BO60="","",ROUND(IF(BP60=0,10,10+SIGN(BP60)*10*(1-((SQRT(5)-1)/2)^MIN(ABS(BP60)/(5*SQRT(BR$1)),3))/(1-((SQRT(5)-1)/2)^3)),2)),"请输入副数")</f>
        <v/>
      </c>
      <c r="BR60" s="25" t="str">
        <f ca="1">IF(BS60="","",IF(选手操作!CT60&lt;&gt;"","/",BV60))</f>
        <v/>
      </c>
      <c r="BS60" s="26" t="str">
        <f ca="1">IF(OR(COUNTA(BA$3:BM$434)=0,选手操作!$K60=""),"",选手操作!$K60)</f>
        <v/>
      </c>
      <c r="BT60" s="22" t="str">
        <f ca="1">IFERROR(IF(BS60="","",RANK(BV60,BV$3:BV$434)+COUNTIF(BV$3:BV60,BV60)-1),"/")</f>
        <v/>
      </c>
      <c r="BU60" s="27" t="str">
        <f ca="1">IF(BS60="","",VLOOKUP(BS60,选手操作!$K:$L,2,0))</f>
        <v/>
      </c>
      <c r="BV60" s="24" t="str">
        <f ca="1">IFERROR(IF(BS60="","",IF(选手操作!BT60&lt;&gt;"",AV60+BW60+BX60+选手操作!BS60,VLOOKUP(BU60,BO:BQ,3,0)+AV60+BW60+BX60+选手操作!BS60)),IF(COUNTIF(BO:BO,BU60)=0,"查找失败",IF(ISNUMBER(VLOOKUP(BU60,BO:BQ,3,0))=FALSE,"VP错误","未知错误")))</f>
        <v/>
      </c>
      <c r="BW60" s="37"/>
      <c r="BX60" s="37"/>
      <c r="BY60" s="39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23" t="str">
        <f ca="1">IFERROR(IF(CS60="","",RANK(CR60,CR$3:CR$434)+COUNTIF(CR$3:CR60,CR60)-1),"/")</f>
        <v/>
      </c>
      <c r="CO60" s="22" t="str">
        <f t="shared" si="4"/>
        <v/>
      </c>
      <c r="CP60" s="22" t="str">
        <f t="shared" si="5"/>
        <v/>
      </c>
      <c r="CQ60" s="24" t="str">
        <f>IFERROR(IF(CO60="","",ROUND(IF(CP60=0,10,10+SIGN(CP60)*10*(1-((SQRT(5)-1)/2)^MIN(ABS(CP60)/(5*SQRT(CR$1)),3))/(1-((SQRT(5)-1)/2)^3)),2)),"请输入副数")</f>
        <v/>
      </c>
      <c r="CR60" s="25" t="str">
        <f ca="1">IF(CS60="","",IF(选手操作!DT60&lt;&gt;"","/",CV60))</f>
        <v/>
      </c>
      <c r="CS60" s="26" t="str">
        <f ca="1">IF(OR(COUNTA(CA$3:CM$434)=0,选手操作!$K60=""),"",选手操作!$K60)</f>
        <v/>
      </c>
      <c r="CT60" s="22" t="str">
        <f ca="1">IFERROR(IF(CS60="","",RANK(CV60,CV$3:CV$434)+COUNTIF(CV$3:CV60,CV60)-1),"/")</f>
        <v/>
      </c>
      <c r="CU60" s="27" t="str">
        <f ca="1">IF(CS60="","",VLOOKUP(CS60,选手操作!$K:$L,2,0))</f>
        <v/>
      </c>
      <c r="CV60" s="24" t="str">
        <f ca="1">IFERROR(IF(CS60="","",IF(选手操作!CT60&lt;&gt;"",BV60+CW60+CX60+选手操作!CS60,VLOOKUP(CU60,CO:CQ,3,0)+BV60+CW60+CX60+选手操作!CS60)),IF(COUNTIF(CO:CO,CU60)=0,"查找失败",IF(ISNUMBER(VLOOKUP(CU60,CO:CQ,3,0))=FALSE,"VP错误","未知错误")))</f>
        <v/>
      </c>
      <c r="CW60" s="37"/>
      <c r="CX60" s="37"/>
      <c r="CY60" s="39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23" t="str">
        <f ca="1">IFERROR(IF(DS60="","",RANK(DR60,DR$3:DR$434)+COUNTIF(DR$3:DR60,DR60)-1),"/")</f>
        <v/>
      </c>
      <c r="DO60" s="22" t="str">
        <f t="shared" si="6"/>
        <v/>
      </c>
      <c r="DP60" s="22" t="str">
        <f t="shared" si="7"/>
        <v/>
      </c>
      <c r="DQ60" s="24" t="str">
        <f>IFERROR(IF(DO60="","",ROUND(IF(DP60=0,10,10+SIGN(DP60)*10*(1-((SQRT(5)-1)/2)^MIN(ABS(DP60)/(5*SQRT(DR$1)),3))/(1-((SQRT(5)-1)/2)^3)),2)),"请输入副数")</f>
        <v/>
      </c>
      <c r="DR60" s="25" t="str">
        <f ca="1">IF(DS60="","",IF(选手操作!ET60&lt;&gt;"","/",DV60))</f>
        <v/>
      </c>
      <c r="DS60" s="26" t="str">
        <f ca="1">IF(OR(COUNTA(DA$3:DM$434)=0,选手操作!$K60=""),"",选手操作!$K60)</f>
        <v/>
      </c>
      <c r="DT60" s="22" t="str">
        <f ca="1">IFERROR(IF(DS60="","",RANK(DV60,DV$3:DV$434)+COUNTIF(DV$3:DV60,DV60)-1),"/")</f>
        <v/>
      </c>
      <c r="DU60" s="27" t="str">
        <f ca="1">IF(DS60="","",VLOOKUP(DS60,选手操作!$K:$L,2,0))</f>
        <v/>
      </c>
      <c r="DV60" s="24" t="str">
        <f ca="1">IFERROR(IF(DS60="","",IF(选手操作!DT60&lt;&gt;"",CV60+DW60+DX60+选手操作!DS60,VLOOKUP(DU60,DO:DQ,3,0)+CV60+DW60+DX60+选手操作!DS60)),IF(COUNTIF(DO:DO,DU60)=0,"查找失败",IF(ISNUMBER(VLOOKUP(DU60,DO:DQ,3,0))=FALSE,"VP错误","未知错误")))</f>
        <v/>
      </c>
      <c r="DW60" s="37"/>
      <c r="DX60" s="37"/>
      <c r="DY60" s="39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23" t="str">
        <f ca="1">IFERROR(IF(ES60="","",RANK(ER60,ER$3:ER$434)+COUNTIF(ER$3:ER60,ER60)-1),"/")</f>
        <v/>
      </c>
      <c r="EO60" s="22" t="str">
        <f t="shared" si="8"/>
        <v/>
      </c>
      <c r="EP60" s="22" t="str">
        <f t="shared" si="9"/>
        <v/>
      </c>
      <c r="EQ60" s="24" t="str">
        <f>IFERROR(IF(EO60="","",ROUND(IF(EP60=0,10,10+SIGN(EP60)*10*(1-((SQRT(5)-1)/2)^MIN(ABS(EP60)/(5*SQRT(ER$1)),3))/(1-((SQRT(5)-1)/2)^3)),2)),"请输入副数")</f>
        <v/>
      </c>
      <c r="ER60" s="25" t="str">
        <f ca="1">IF(ES60="","",IF(选手操作!FT60&lt;&gt;"","/",EV60))</f>
        <v/>
      </c>
      <c r="ES60" s="26" t="str">
        <f ca="1">IF(OR(COUNTA(EA$3:EM$434)=0,选手操作!$K60=""),"",选手操作!$K60)</f>
        <v/>
      </c>
      <c r="ET60" s="22" t="str">
        <f ca="1">IFERROR(IF(ES60="","",RANK(EV60,EV$3:EV$434)+COUNTIF(EV$3:EV60,EV60)-1),"/")</f>
        <v/>
      </c>
      <c r="EU60" s="27" t="str">
        <f ca="1">IF(ES60="","",VLOOKUP(ES60,选手操作!$K:$L,2,0))</f>
        <v/>
      </c>
      <c r="EV60" s="24" t="str">
        <f ca="1">IFERROR(IF(ES60="","",IF(选手操作!ET60&lt;&gt;"",DV60+EW60+EX60+选手操作!ES60,VLOOKUP(EU60,EO:EQ,3,0)+DV60+EW60+EX60+选手操作!ES60)),IF(COUNTIF(EO:EO,EU60)=0,"查找失败",IF(ISNUMBER(VLOOKUP(EU60,EO:EQ,3,0))=FALSE,"VP错误","未知错误")))</f>
        <v/>
      </c>
      <c r="EW60" s="37"/>
      <c r="EX60" s="37"/>
      <c r="EY60" s="39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23" t="str">
        <f ca="1">IFERROR(IF(FS60="","",RANK(FR60,FR$3:FR$434)+COUNTIF(FR$3:FR60,FR60)-1),"/")</f>
        <v/>
      </c>
      <c r="FO60" s="22" t="str">
        <f t="shared" si="10"/>
        <v/>
      </c>
      <c r="FP60" s="22" t="str">
        <f t="shared" si="11"/>
        <v/>
      </c>
      <c r="FQ60" s="24" t="str">
        <f>IFERROR(IF(FO60="","",ROUND(IF(FP60=0,10,10+SIGN(FP60)*10*(1-((SQRT(5)-1)/2)^MIN(ABS(FP60)/(5*SQRT(FR$1)),3))/(1-((SQRT(5)-1)/2)^3)),2)),"请输入副数")</f>
        <v/>
      </c>
      <c r="FR60" s="25" t="str">
        <f ca="1">IF(FS60="","",IF(选手操作!GT60&lt;&gt;"","/",FV60))</f>
        <v/>
      </c>
      <c r="FS60" s="26" t="str">
        <f ca="1">IF(OR(COUNTA(FA$3:FM$434)=0,选手操作!$K60=""),"",选手操作!$K60)</f>
        <v/>
      </c>
      <c r="FT60" s="22" t="str">
        <f ca="1">IFERROR(IF(FS60="","",RANK(FV60,FV$3:FV$434)+COUNTIF(FV$3:FV60,FV60)-1),"/")</f>
        <v/>
      </c>
      <c r="FU60" s="27" t="str">
        <f ca="1">IF(FS60="","",VLOOKUP(FS60,选手操作!$K:$L,2,0))</f>
        <v/>
      </c>
      <c r="FV60" s="24" t="str">
        <f ca="1">IFERROR(IF(FS60="","",IF(选手操作!FT60&lt;&gt;"",EV60+FW60+FX60+选手操作!FS60,VLOOKUP(FU60,FO:FQ,3,0)+EV60+FW60+FX60+选手操作!FS60)),IF(COUNTIF(FO:FO,FU60)=0,"查找失败",IF(ISNUMBER(VLOOKUP(FU60,FO:FQ,3,0))=FALSE,"VP错误","未知错误")))</f>
        <v/>
      </c>
      <c r="FW60" s="37"/>
      <c r="FX60" s="37"/>
      <c r="FY60" s="39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23" t="str">
        <f ca="1">IFERROR(IF(GS60="","",RANK(GR60,GR$3:GR$434)+COUNTIF(GR$3:GR60,GR60)-1),"/")</f>
        <v/>
      </c>
      <c r="GO60" s="22" t="str">
        <f t="shared" si="12"/>
        <v/>
      </c>
      <c r="GP60" s="22" t="str">
        <f t="shared" si="13"/>
        <v/>
      </c>
      <c r="GQ60" s="24" t="str">
        <f>IFERROR(IF(GO60="","",ROUND(IF(GP60=0,10,10+SIGN(GP60)*10*(1-((SQRT(5)-1)/2)^MIN(ABS(GP60)/(5*SQRT(GR$1)),3))/(1-((SQRT(5)-1)/2)^3)),2)),"请输入副数")</f>
        <v/>
      </c>
      <c r="GR60" s="25" t="str">
        <f ca="1">IF(GS60="","",IF(选手操作!HT60&lt;&gt;"","/",GV60))</f>
        <v/>
      </c>
      <c r="GS60" s="26" t="str">
        <f ca="1">IF(OR(COUNTA(GA$3:GM$434)=0,选手操作!$K60=""),"",选手操作!$K60)</f>
        <v/>
      </c>
      <c r="GT60" s="22" t="str">
        <f ca="1">IFERROR(IF(GS60="","",RANK(GV60,GV$3:GV$434)+COUNTIF(GV$3:GV60,GV60)-1),"/")</f>
        <v/>
      </c>
      <c r="GU60" s="27" t="str">
        <f ca="1">IF(GS60="","",VLOOKUP(GS60,选手操作!$K:$L,2,0))</f>
        <v/>
      </c>
      <c r="GV60" s="24" t="str">
        <f ca="1">IFERROR(IF(GS60="","",IF(选手操作!GT60&lt;&gt;"",FV60+GW60+GX60+选手操作!GS60,VLOOKUP(GU60,GO:GQ,3,0)+FV60+GW60+GX60+选手操作!GS60)),IF(COUNTIF(GO:GO,GU60)=0,"查找失败",IF(ISNUMBER(VLOOKUP(GU60,GO:GQ,3,0))=FALSE,"VP错误","未知错误")))</f>
        <v/>
      </c>
      <c r="GW60" s="37"/>
      <c r="GX60" s="37"/>
      <c r="GY60" s="39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23" t="str">
        <f ca="1">IFERROR(IF(HS60="","",RANK(HR60,HR$3:HR$434)+COUNTIF(HR$3:HR60,HR60)-1),"/")</f>
        <v/>
      </c>
      <c r="HO60" s="22" t="str">
        <f t="shared" si="14"/>
        <v/>
      </c>
      <c r="HP60" s="22" t="str">
        <f t="shared" si="15"/>
        <v/>
      </c>
      <c r="HQ60" s="24" t="str">
        <f>IFERROR(IF(HO60="","",ROUND(IF(HP60=0,10,10+SIGN(HP60)*10*(1-((SQRT(5)-1)/2)^MIN(ABS(HP60)/(5*SQRT(HR$1)),3))/(1-((SQRT(5)-1)/2)^3)),2)),"请输入副数")</f>
        <v/>
      </c>
      <c r="HR60" s="25" t="str">
        <f ca="1">IF(HS60="","",IF(选手操作!IT60&lt;&gt;"","/",HV60))</f>
        <v/>
      </c>
      <c r="HS60" s="26" t="str">
        <f ca="1">IF(OR(COUNTA(HA$3:HM$434)=0,选手操作!$K60=""),"",选手操作!$K60)</f>
        <v/>
      </c>
      <c r="HT60" s="22" t="str">
        <f ca="1">IFERROR(IF(HS60="","",RANK(HV60,HV$3:HV$434)+COUNTIF(HV$3:HV60,HV60)-1),"/")</f>
        <v/>
      </c>
      <c r="HU60" s="27" t="str">
        <f ca="1">IF(HS60="","",VLOOKUP(HS60,选手操作!$K:$L,2,0))</f>
        <v/>
      </c>
      <c r="HV60" s="24" t="str">
        <f ca="1">IFERROR(IF(HS60="","",IF(选手操作!HT60&lt;&gt;"",GV60+HW60+HX60+选手操作!HS60,VLOOKUP(HU60,HO:HQ,3,0)+GV60+HW60+HX60+选手操作!HS60)),IF(COUNTIF(HO:HO,HU60)=0,"查找失败",IF(ISNUMBER(VLOOKUP(HU60,HO:HQ,3,0))=FALSE,"VP错误","未知错误")))</f>
        <v/>
      </c>
      <c r="HW60" s="37"/>
      <c r="HX60" s="37"/>
      <c r="HY60" s="39"/>
    </row>
    <row r="61" spans="1:23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23" t="str">
        <f ca="1">IFERROR(IF(S61="","",RANK(R61,R$3:R$434)+COUNTIF(R$3:R61,R61)-1),"/")</f>
        <v/>
      </c>
      <c r="O61" s="22" t="str">
        <f t="shared" si="16"/>
        <v/>
      </c>
      <c r="P61" s="22" t="str">
        <f t="shared" si="17"/>
        <v/>
      </c>
      <c r="Q61" s="24" t="str">
        <f t="shared" si="18"/>
        <v/>
      </c>
      <c r="R61" s="25" t="str">
        <f ca="1">IF(S61="","",IF(选手操作!AT61&lt;&gt;"","/",V61))</f>
        <v/>
      </c>
      <c r="S61" s="26" t="str">
        <f ca="1">IF(OR(COUNTA(A$3:M$434)=0,选手操作!$K61=""),"",选手操作!$K61)</f>
        <v/>
      </c>
      <c r="T61" s="22" t="str">
        <f ca="1">IFERROR(IF(S61="","",RANK(V61,V$3:V$434)+COUNTIF(V$3:V61,V61)-1),"/")</f>
        <v/>
      </c>
      <c r="U61" s="27" t="str">
        <f ca="1">IF(S61="","",VLOOKUP(S61,选手操作!$K:$L,2,0))</f>
        <v/>
      </c>
      <c r="V61" s="24" t="str">
        <f ca="1">IFERROR(IF(S61="","",IF(选手操作!T61&lt;&gt;"",选手操作!M61+选手操作!N61+W61+X61+选手操作!S61,VLOOKUP(U61,O:Q,3,0)+选手操作!M61+选手操作!N61+W61+X61+选手操作!S61)),IF(COUNTIF(O:O,U61)=0,"查找失败",IF(ISNUMBER(VLOOKUP(U61,O:Q,3,0))=FALSE,"VP错误","未知错误")))</f>
        <v/>
      </c>
      <c r="W61" s="37"/>
      <c r="X61" s="37"/>
      <c r="Y61" s="39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23" t="str">
        <f ca="1">IFERROR(IF(AS61="","",RANK(AR61,AR$3:AR$434)+COUNTIF(AR$3:AR61,AR61)-1),"/")</f>
        <v/>
      </c>
      <c r="AO61" s="22" t="str">
        <f t="shared" si="0"/>
        <v/>
      </c>
      <c r="AP61" s="22" t="str">
        <f t="shared" si="1"/>
        <v/>
      </c>
      <c r="AQ61" s="24" t="str">
        <f>IFERROR(IF(AO61="","",ROUND(IF(AP61=0,10,10+SIGN(AP61)*10*(1-((SQRT(5)-1)/2)^MIN(ABS(AP61)/(5*SQRT(AR$1)),3))/(1-((SQRT(5)-1)/2)^3)),2)),"请输入副数")</f>
        <v/>
      </c>
      <c r="AR61" s="25" t="str">
        <f ca="1">IF(AS61="","",IF(选手操作!BT61&lt;&gt;"","/",AV61))</f>
        <v/>
      </c>
      <c r="AS61" s="26" t="str">
        <f ca="1">IF(OR(COUNTA(AA$3:AM$434)=0,选手操作!$K61=""),"",选手操作!$K61)</f>
        <v/>
      </c>
      <c r="AT61" s="22" t="str">
        <f ca="1">IFERROR(IF(AS61="","",RANK(AV61,AV$3:AV$434)+COUNTIF(AV$3:AV61,AV61)-1),"/")</f>
        <v/>
      </c>
      <c r="AU61" s="27" t="str">
        <f ca="1">IF(AS61="","",VLOOKUP(AS61,选手操作!$K:$L,2,0))</f>
        <v/>
      </c>
      <c r="AV61" s="24" t="str">
        <f ca="1">IFERROR(IF(AS61="","",IF(选手操作!AT61&lt;&gt;"",V61+AW61+AX61+选手操作!AS61,VLOOKUP(AU61,AO:AQ,3,0)+V61+AW61+AX61+选手操作!AS61)),IF(COUNTIF(AO:AO,AU61)=0,"查找失败",IF(ISNUMBER(VLOOKUP(AU61,AO:AQ,3,0))=FALSE,"VP错误","未知错误")))</f>
        <v/>
      </c>
      <c r="AW61" s="37"/>
      <c r="AX61" s="37"/>
      <c r="AY61" s="39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23" t="str">
        <f ca="1">IFERROR(IF(BS61="","",RANK(BR61,BR$3:BR$434)+COUNTIF(BR$3:BR61,BR61)-1),"/")</f>
        <v/>
      </c>
      <c r="BO61" s="22" t="str">
        <f t="shared" si="2"/>
        <v/>
      </c>
      <c r="BP61" s="22" t="str">
        <f t="shared" si="3"/>
        <v/>
      </c>
      <c r="BQ61" s="24" t="str">
        <f>IFERROR(IF(BO61="","",ROUND(IF(BP61=0,10,10+SIGN(BP61)*10*(1-((SQRT(5)-1)/2)^MIN(ABS(BP61)/(5*SQRT(BR$1)),3))/(1-((SQRT(5)-1)/2)^3)),2)),"请输入副数")</f>
        <v/>
      </c>
      <c r="BR61" s="25" t="str">
        <f ca="1">IF(BS61="","",IF(选手操作!CT61&lt;&gt;"","/",BV61))</f>
        <v/>
      </c>
      <c r="BS61" s="26" t="str">
        <f ca="1">IF(OR(COUNTA(BA$3:BM$434)=0,选手操作!$K61=""),"",选手操作!$K61)</f>
        <v/>
      </c>
      <c r="BT61" s="22" t="str">
        <f ca="1">IFERROR(IF(BS61="","",RANK(BV61,BV$3:BV$434)+COUNTIF(BV$3:BV61,BV61)-1),"/")</f>
        <v/>
      </c>
      <c r="BU61" s="27" t="str">
        <f ca="1">IF(BS61="","",VLOOKUP(BS61,选手操作!$K:$L,2,0))</f>
        <v/>
      </c>
      <c r="BV61" s="24" t="str">
        <f ca="1">IFERROR(IF(BS61="","",IF(选手操作!BT61&lt;&gt;"",AV61+BW61+BX61+选手操作!BS61,VLOOKUP(BU61,BO:BQ,3,0)+AV61+BW61+BX61+选手操作!BS61)),IF(COUNTIF(BO:BO,BU61)=0,"查找失败",IF(ISNUMBER(VLOOKUP(BU61,BO:BQ,3,0))=FALSE,"VP错误","未知错误")))</f>
        <v/>
      </c>
      <c r="BW61" s="37"/>
      <c r="BX61" s="37"/>
      <c r="BY61" s="39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23" t="str">
        <f ca="1">IFERROR(IF(CS61="","",RANK(CR61,CR$3:CR$434)+COUNTIF(CR$3:CR61,CR61)-1),"/")</f>
        <v/>
      </c>
      <c r="CO61" s="22" t="str">
        <f t="shared" si="4"/>
        <v/>
      </c>
      <c r="CP61" s="22" t="str">
        <f t="shared" si="5"/>
        <v/>
      </c>
      <c r="CQ61" s="24" t="str">
        <f>IFERROR(IF(CO61="","",ROUND(IF(CP61=0,10,10+SIGN(CP61)*10*(1-((SQRT(5)-1)/2)^MIN(ABS(CP61)/(5*SQRT(CR$1)),3))/(1-((SQRT(5)-1)/2)^3)),2)),"请输入副数")</f>
        <v/>
      </c>
      <c r="CR61" s="25" t="str">
        <f ca="1">IF(CS61="","",IF(选手操作!DT61&lt;&gt;"","/",CV61))</f>
        <v/>
      </c>
      <c r="CS61" s="26" t="str">
        <f ca="1">IF(OR(COUNTA(CA$3:CM$434)=0,选手操作!$K61=""),"",选手操作!$K61)</f>
        <v/>
      </c>
      <c r="CT61" s="22" t="str">
        <f ca="1">IFERROR(IF(CS61="","",RANK(CV61,CV$3:CV$434)+COUNTIF(CV$3:CV61,CV61)-1),"/")</f>
        <v/>
      </c>
      <c r="CU61" s="27" t="str">
        <f ca="1">IF(CS61="","",VLOOKUP(CS61,选手操作!$K:$L,2,0))</f>
        <v/>
      </c>
      <c r="CV61" s="24" t="str">
        <f ca="1">IFERROR(IF(CS61="","",IF(选手操作!CT61&lt;&gt;"",BV61+CW61+CX61+选手操作!CS61,VLOOKUP(CU61,CO:CQ,3,0)+BV61+CW61+CX61+选手操作!CS61)),IF(COUNTIF(CO:CO,CU61)=0,"查找失败",IF(ISNUMBER(VLOOKUP(CU61,CO:CQ,3,0))=FALSE,"VP错误","未知错误")))</f>
        <v/>
      </c>
      <c r="CW61" s="37"/>
      <c r="CX61" s="37"/>
      <c r="CY61" s="39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23" t="str">
        <f ca="1">IFERROR(IF(DS61="","",RANK(DR61,DR$3:DR$434)+COUNTIF(DR$3:DR61,DR61)-1),"/")</f>
        <v/>
      </c>
      <c r="DO61" s="22" t="str">
        <f t="shared" si="6"/>
        <v/>
      </c>
      <c r="DP61" s="22" t="str">
        <f t="shared" si="7"/>
        <v/>
      </c>
      <c r="DQ61" s="24" t="str">
        <f>IFERROR(IF(DO61="","",ROUND(IF(DP61=0,10,10+SIGN(DP61)*10*(1-((SQRT(5)-1)/2)^MIN(ABS(DP61)/(5*SQRT(DR$1)),3))/(1-((SQRT(5)-1)/2)^3)),2)),"请输入副数")</f>
        <v/>
      </c>
      <c r="DR61" s="25" t="str">
        <f ca="1">IF(DS61="","",IF(选手操作!ET61&lt;&gt;"","/",DV61))</f>
        <v/>
      </c>
      <c r="DS61" s="26" t="str">
        <f ca="1">IF(OR(COUNTA(DA$3:DM$434)=0,选手操作!$K61=""),"",选手操作!$K61)</f>
        <v/>
      </c>
      <c r="DT61" s="22" t="str">
        <f ca="1">IFERROR(IF(DS61="","",RANK(DV61,DV$3:DV$434)+COUNTIF(DV$3:DV61,DV61)-1),"/")</f>
        <v/>
      </c>
      <c r="DU61" s="27" t="str">
        <f ca="1">IF(DS61="","",VLOOKUP(DS61,选手操作!$K:$L,2,0))</f>
        <v/>
      </c>
      <c r="DV61" s="24" t="str">
        <f ca="1">IFERROR(IF(DS61="","",IF(选手操作!DT61&lt;&gt;"",CV61+DW61+DX61+选手操作!DS61,VLOOKUP(DU61,DO:DQ,3,0)+CV61+DW61+DX61+选手操作!DS61)),IF(COUNTIF(DO:DO,DU61)=0,"查找失败",IF(ISNUMBER(VLOOKUP(DU61,DO:DQ,3,0))=FALSE,"VP错误","未知错误")))</f>
        <v/>
      </c>
      <c r="DW61" s="37"/>
      <c r="DX61" s="37"/>
      <c r="DY61" s="39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23" t="str">
        <f ca="1">IFERROR(IF(ES61="","",RANK(ER61,ER$3:ER$434)+COUNTIF(ER$3:ER61,ER61)-1),"/")</f>
        <v/>
      </c>
      <c r="EO61" s="22" t="str">
        <f t="shared" si="8"/>
        <v/>
      </c>
      <c r="EP61" s="22" t="str">
        <f t="shared" si="9"/>
        <v/>
      </c>
      <c r="EQ61" s="24" t="str">
        <f>IFERROR(IF(EO61="","",ROUND(IF(EP61=0,10,10+SIGN(EP61)*10*(1-((SQRT(5)-1)/2)^MIN(ABS(EP61)/(5*SQRT(ER$1)),3))/(1-((SQRT(5)-1)/2)^3)),2)),"请输入副数")</f>
        <v/>
      </c>
      <c r="ER61" s="25" t="str">
        <f ca="1">IF(ES61="","",IF(选手操作!FT61&lt;&gt;"","/",EV61))</f>
        <v/>
      </c>
      <c r="ES61" s="26" t="str">
        <f ca="1">IF(OR(COUNTA(EA$3:EM$434)=0,选手操作!$K61=""),"",选手操作!$K61)</f>
        <v/>
      </c>
      <c r="ET61" s="22" t="str">
        <f ca="1">IFERROR(IF(ES61="","",RANK(EV61,EV$3:EV$434)+COUNTIF(EV$3:EV61,EV61)-1),"/")</f>
        <v/>
      </c>
      <c r="EU61" s="27" t="str">
        <f ca="1">IF(ES61="","",VLOOKUP(ES61,选手操作!$K:$L,2,0))</f>
        <v/>
      </c>
      <c r="EV61" s="24" t="str">
        <f ca="1">IFERROR(IF(ES61="","",IF(选手操作!ET61&lt;&gt;"",DV61+EW61+EX61+选手操作!ES61,VLOOKUP(EU61,EO:EQ,3,0)+DV61+EW61+EX61+选手操作!ES61)),IF(COUNTIF(EO:EO,EU61)=0,"查找失败",IF(ISNUMBER(VLOOKUP(EU61,EO:EQ,3,0))=FALSE,"VP错误","未知错误")))</f>
        <v/>
      </c>
      <c r="EW61" s="37"/>
      <c r="EX61" s="37"/>
      <c r="EY61" s="39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23" t="str">
        <f ca="1">IFERROR(IF(FS61="","",RANK(FR61,FR$3:FR$434)+COUNTIF(FR$3:FR61,FR61)-1),"/")</f>
        <v/>
      </c>
      <c r="FO61" s="22" t="str">
        <f t="shared" si="10"/>
        <v/>
      </c>
      <c r="FP61" s="22" t="str">
        <f t="shared" si="11"/>
        <v/>
      </c>
      <c r="FQ61" s="24" t="str">
        <f>IFERROR(IF(FO61="","",ROUND(IF(FP61=0,10,10+SIGN(FP61)*10*(1-((SQRT(5)-1)/2)^MIN(ABS(FP61)/(5*SQRT(FR$1)),3))/(1-((SQRT(5)-1)/2)^3)),2)),"请输入副数")</f>
        <v/>
      </c>
      <c r="FR61" s="25" t="str">
        <f ca="1">IF(FS61="","",IF(选手操作!GT61&lt;&gt;"","/",FV61))</f>
        <v/>
      </c>
      <c r="FS61" s="26" t="str">
        <f ca="1">IF(OR(COUNTA(FA$3:FM$434)=0,选手操作!$K61=""),"",选手操作!$K61)</f>
        <v/>
      </c>
      <c r="FT61" s="22" t="str">
        <f ca="1">IFERROR(IF(FS61="","",RANK(FV61,FV$3:FV$434)+COUNTIF(FV$3:FV61,FV61)-1),"/")</f>
        <v/>
      </c>
      <c r="FU61" s="27" t="str">
        <f ca="1">IF(FS61="","",VLOOKUP(FS61,选手操作!$K:$L,2,0))</f>
        <v/>
      </c>
      <c r="FV61" s="24" t="str">
        <f ca="1">IFERROR(IF(FS61="","",IF(选手操作!FT61&lt;&gt;"",EV61+FW61+FX61+选手操作!FS61,VLOOKUP(FU61,FO:FQ,3,0)+EV61+FW61+FX61+选手操作!FS61)),IF(COUNTIF(FO:FO,FU61)=0,"查找失败",IF(ISNUMBER(VLOOKUP(FU61,FO:FQ,3,0))=FALSE,"VP错误","未知错误")))</f>
        <v/>
      </c>
      <c r="FW61" s="37"/>
      <c r="FX61" s="37"/>
      <c r="FY61" s="39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23" t="str">
        <f ca="1">IFERROR(IF(GS61="","",RANK(GR61,GR$3:GR$434)+COUNTIF(GR$3:GR61,GR61)-1),"/")</f>
        <v/>
      </c>
      <c r="GO61" s="22" t="str">
        <f t="shared" si="12"/>
        <v/>
      </c>
      <c r="GP61" s="22" t="str">
        <f t="shared" si="13"/>
        <v/>
      </c>
      <c r="GQ61" s="24" t="str">
        <f>IFERROR(IF(GO61="","",ROUND(IF(GP61=0,10,10+SIGN(GP61)*10*(1-((SQRT(5)-1)/2)^MIN(ABS(GP61)/(5*SQRT(GR$1)),3))/(1-((SQRT(5)-1)/2)^3)),2)),"请输入副数")</f>
        <v/>
      </c>
      <c r="GR61" s="25" t="str">
        <f ca="1">IF(GS61="","",IF(选手操作!HT61&lt;&gt;"","/",GV61))</f>
        <v/>
      </c>
      <c r="GS61" s="26" t="str">
        <f ca="1">IF(OR(COUNTA(GA$3:GM$434)=0,选手操作!$K61=""),"",选手操作!$K61)</f>
        <v/>
      </c>
      <c r="GT61" s="22" t="str">
        <f ca="1">IFERROR(IF(GS61="","",RANK(GV61,GV$3:GV$434)+COUNTIF(GV$3:GV61,GV61)-1),"/")</f>
        <v/>
      </c>
      <c r="GU61" s="27" t="str">
        <f ca="1">IF(GS61="","",VLOOKUP(GS61,选手操作!$K:$L,2,0))</f>
        <v/>
      </c>
      <c r="GV61" s="24" t="str">
        <f ca="1">IFERROR(IF(GS61="","",IF(选手操作!GT61&lt;&gt;"",FV61+GW61+GX61+选手操作!GS61,VLOOKUP(GU61,GO:GQ,3,0)+FV61+GW61+GX61+选手操作!GS61)),IF(COUNTIF(GO:GO,GU61)=0,"查找失败",IF(ISNUMBER(VLOOKUP(GU61,GO:GQ,3,0))=FALSE,"VP错误","未知错误")))</f>
        <v/>
      </c>
      <c r="GW61" s="37"/>
      <c r="GX61" s="37"/>
      <c r="GY61" s="39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23" t="str">
        <f ca="1">IFERROR(IF(HS61="","",RANK(HR61,HR$3:HR$434)+COUNTIF(HR$3:HR61,HR61)-1),"/")</f>
        <v/>
      </c>
      <c r="HO61" s="22" t="str">
        <f t="shared" si="14"/>
        <v/>
      </c>
      <c r="HP61" s="22" t="str">
        <f t="shared" si="15"/>
        <v/>
      </c>
      <c r="HQ61" s="24" t="str">
        <f>IFERROR(IF(HO61="","",ROUND(IF(HP61=0,10,10+SIGN(HP61)*10*(1-((SQRT(5)-1)/2)^MIN(ABS(HP61)/(5*SQRT(HR$1)),3))/(1-((SQRT(5)-1)/2)^3)),2)),"请输入副数")</f>
        <v/>
      </c>
      <c r="HR61" s="25" t="str">
        <f ca="1">IF(HS61="","",IF(选手操作!IT61&lt;&gt;"","/",HV61))</f>
        <v/>
      </c>
      <c r="HS61" s="26" t="str">
        <f ca="1">IF(OR(COUNTA(HA$3:HM$434)=0,选手操作!$K61=""),"",选手操作!$K61)</f>
        <v/>
      </c>
      <c r="HT61" s="22" t="str">
        <f ca="1">IFERROR(IF(HS61="","",RANK(HV61,HV$3:HV$434)+COUNTIF(HV$3:HV61,HV61)-1),"/")</f>
        <v/>
      </c>
      <c r="HU61" s="27" t="str">
        <f ca="1">IF(HS61="","",VLOOKUP(HS61,选手操作!$K:$L,2,0))</f>
        <v/>
      </c>
      <c r="HV61" s="24" t="str">
        <f ca="1">IFERROR(IF(HS61="","",IF(选手操作!HT61&lt;&gt;"",GV61+HW61+HX61+选手操作!HS61,VLOOKUP(HU61,HO:HQ,3,0)+GV61+HW61+HX61+选手操作!HS61)),IF(COUNTIF(HO:HO,HU61)=0,"查找失败",IF(ISNUMBER(VLOOKUP(HU61,HO:HQ,3,0))=FALSE,"VP错误","未知错误")))</f>
        <v/>
      </c>
      <c r="HW61" s="37"/>
      <c r="HX61" s="37"/>
      <c r="HY61" s="39"/>
    </row>
    <row r="62" spans="1:23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23" t="str">
        <f ca="1">IFERROR(IF(S62="","",RANK(R62,R$3:R$434)+COUNTIF(R$3:R62,R62)-1),"/")</f>
        <v/>
      </c>
      <c r="O62" s="22" t="str">
        <f t="shared" si="16"/>
        <v/>
      </c>
      <c r="P62" s="22" t="str">
        <f t="shared" si="17"/>
        <v/>
      </c>
      <c r="Q62" s="24" t="str">
        <f t="shared" si="18"/>
        <v/>
      </c>
      <c r="R62" s="25" t="str">
        <f ca="1">IF(S62="","",IF(选手操作!AT62&lt;&gt;"","/",V62))</f>
        <v/>
      </c>
      <c r="S62" s="26" t="str">
        <f ca="1">IF(OR(COUNTA(A$3:M$434)=0,选手操作!$K62=""),"",选手操作!$K62)</f>
        <v/>
      </c>
      <c r="T62" s="22" t="str">
        <f ca="1">IFERROR(IF(S62="","",RANK(V62,V$3:V$434)+COUNTIF(V$3:V62,V62)-1),"/")</f>
        <v/>
      </c>
      <c r="U62" s="27" t="str">
        <f ca="1">IF(S62="","",VLOOKUP(S62,选手操作!$K:$L,2,0))</f>
        <v/>
      </c>
      <c r="V62" s="24" t="str">
        <f ca="1">IFERROR(IF(S62="","",IF(选手操作!T62&lt;&gt;"",选手操作!M62+选手操作!N62+W62+X62+选手操作!S62,VLOOKUP(U62,O:Q,3,0)+选手操作!M62+选手操作!N62+W62+X62+选手操作!S62)),IF(COUNTIF(O:O,U62)=0,"查找失败",IF(ISNUMBER(VLOOKUP(U62,O:Q,3,0))=FALSE,"VP错误","未知错误")))</f>
        <v/>
      </c>
      <c r="W62" s="37"/>
      <c r="X62" s="37"/>
      <c r="Y62" s="39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23" t="str">
        <f ca="1">IFERROR(IF(AS62="","",RANK(AR62,AR$3:AR$434)+COUNTIF(AR$3:AR62,AR62)-1),"/")</f>
        <v/>
      </c>
      <c r="AO62" s="22" t="str">
        <f t="shared" si="0"/>
        <v/>
      </c>
      <c r="AP62" s="22" t="str">
        <f t="shared" si="1"/>
        <v/>
      </c>
      <c r="AQ62" s="24" t="str">
        <f>IFERROR(IF(AO62="","",ROUND(IF(AP62=0,10,10+SIGN(AP62)*10*(1-((SQRT(5)-1)/2)^MIN(ABS(AP62)/(5*SQRT(AR$1)),3))/(1-((SQRT(5)-1)/2)^3)),2)),"请输入副数")</f>
        <v/>
      </c>
      <c r="AR62" s="25" t="str">
        <f ca="1">IF(AS62="","",IF(选手操作!BT62&lt;&gt;"","/",AV62))</f>
        <v/>
      </c>
      <c r="AS62" s="26" t="str">
        <f ca="1">IF(OR(COUNTA(AA$3:AM$434)=0,选手操作!$K62=""),"",选手操作!$K62)</f>
        <v/>
      </c>
      <c r="AT62" s="22" t="str">
        <f ca="1">IFERROR(IF(AS62="","",RANK(AV62,AV$3:AV$434)+COUNTIF(AV$3:AV62,AV62)-1),"/")</f>
        <v/>
      </c>
      <c r="AU62" s="27" t="str">
        <f ca="1">IF(AS62="","",VLOOKUP(AS62,选手操作!$K:$L,2,0))</f>
        <v/>
      </c>
      <c r="AV62" s="24" t="str">
        <f ca="1">IFERROR(IF(AS62="","",IF(选手操作!AT62&lt;&gt;"",V62+AW62+AX62+选手操作!AS62,VLOOKUP(AU62,AO:AQ,3,0)+V62+AW62+AX62+选手操作!AS62)),IF(COUNTIF(AO:AO,AU62)=0,"查找失败",IF(ISNUMBER(VLOOKUP(AU62,AO:AQ,3,0))=FALSE,"VP错误","未知错误")))</f>
        <v/>
      </c>
      <c r="AW62" s="37"/>
      <c r="AX62" s="37"/>
      <c r="AY62" s="39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23" t="str">
        <f ca="1">IFERROR(IF(BS62="","",RANK(BR62,BR$3:BR$434)+COUNTIF(BR$3:BR62,BR62)-1),"/")</f>
        <v/>
      </c>
      <c r="BO62" s="22" t="str">
        <f t="shared" si="2"/>
        <v/>
      </c>
      <c r="BP62" s="22" t="str">
        <f t="shared" si="3"/>
        <v/>
      </c>
      <c r="BQ62" s="24" t="str">
        <f>IFERROR(IF(BO62="","",ROUND(IF(BP62=0,10,10+SIGN(BP62)*10*(1-((SQRT(5)-1)/2)^MIN(ABS(BP62)/(5*SQRT(BR$1)),3))/(1-((SQRT(5)-1)/2)^3)),2)),"请输入副数")</f>
        <v/>
      </c>
      <c r="BR62" s="25" t="str">
        <f ca="1">IF(BS62="","",IF(选手操作!CT62&lt;&gt;"","/",BV62))</f>
        <v/>
      </c>
      <c r="BS62" s="26" t="str">
        <f ca="1">IF(OR(COUNTA(BA$3:BM$434)=0,选手操作!$K62=""),"",选手操作!$K62)</f>
        <v/>
      </c>
      <c r="BT62" s="22" t="str">
        <f ca="1">IFERROR(IF(BS62="","",RANK(BV62,BV$3:BV$434)+COUNTIF(BV$3:BV62,BV62)-1),"/")</f>
        <v/>
      </c>
      <c r="BU62" s="27" t="str">
        <f ca="1">IF(BS62="","",VLOOKUP(BS62,选手操作!$K:$L,2,0))</f>
        <v/>
      </c>
      <c r="BV62" s="24" t="str">
        <f ca="1">IFERROR(IF(BS62="","",IF(选手操作!BT62&lt;&gt;"",AV62+BW62+BX62+选手操作!BS62,VLOOKUP(BU62,BO:BQ,3,0)+AV62+BW62+BX62+选手操作!BS62)),IF(COUNTIF(BO:BO,BU62)=0,"查找失败",IF(ISNUMBER(VLOOKUP(BU62,BO:BQ,3,0))=FALSE,"VP错误","未知错误")))</f>
        <v/>
      </c>
      <c r="BW62" s="37"/>
      <c r="BX62" s="37"/>
      <c r="BY62" s="39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23" t="str">
        <f ca="1">IFERROR(IF(CS62="","",RANK(CR62,CR$3:CR$434)+COUNTIF(CR$3:CR62,CR62)-1),"/")</f>
        <v/>
      </c>
      <c r="CO62" s="22" t="str">
        <f t="shared" si="4"/>
        <v/>
      </c>
      <c r="CP62" s="22" t="str">
        <f t="shared" si="5"/>
        <v/>
      </c>
      <c r="CQ62" s="24" t="str">
        <f>IFERROR(IF(CO62="","",ROUND(IF(CP62=0,10,10+SIGN(CP62)*10*(1-((SQRT(5)-1)/2)^MIN(ABS(CP62)/(5*SQRT(CR$1)),3))/(1-((SQRT(5)-1)/2)^3)),2)),"请输入副数")</f>
        <v/>
      </c>
      <c r="CR62" s="25" t="str">
        <f ca="1">IF(CS62="","",IF(选手操作!DT62&lt;&gt;"","/",CV62))</f>
        <v/>
      </c>
      <c r="CS62" s="26" t="str">
        <f ca="1">IF(OR(COUNTA(CA$3:CM$434)=0,选手操作!$K62=""),"",选手操作!$K62)</f>
        <v/>
      </c>
      <c r="CT62" s="22" t="str">
        <f ca="1">IFERROR(IF(CS62="","",RANK(CV62,CV$3:CV$434)+COUNTIF(CV$3:CV62,CV62)-1),"/")</f>
        <v/>
      </c>
      <c r="CU62" s="27" t="str">
        <f ca="1">IF(CS62="","",VLOOKUP(CS62,选手操作!$K:$L,2,0))</f>
        <v/>
      </c>
      <c r="CV62" s="24" t="str">
        <f ca="1">IFERROR(IF(CS62="","",IF(选手操作!CT62&lt;&gt;"",BV62+CW62+CX62+选手操作!CS62,VLOOKUP(CU62,CO:CQ,3,0)+BV62+CW62+CX62+选手操作!CS62)),IF(COUNTIF(CO:CO,CU62)=0,"查找失败",IF(ISNUMBER(VLOOKUP(CU62,CO:CQ,3,0))=FALSE,"VP错误","未知错误")))</f>
        <v/>
      </c>
      <c r="CW62" s="37"/>
      <c r="CX62" s="37"/>
      <c r="CY62" s="39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23" t="str">
        <f ca="1">IFERROR(IF(DS62="","",RANK(DR62,DR$3:DR$434)+COUNTIF(DR$3:DR62,DR62)-1),"/")</f>
        <v/>
      </c>
      <c r="DO62" s="22" t="str">
        <f t="shared" si="6"/>
        <v/>
      </c>
      <c r="DP62" s="22" t="str">
        <f t="shared" si="7"/>
        <v/>
      </c>
      <c r="DQ62" s="24" t="str">
        <f>IFERROR(IF(DO62="","",ROUND(IF(DP62=0,10,10+SIGN(DP62)*10*(1-((SQRT(5)-1)/2)^MIN(ABS(DP62)/(5*SQRT(DR$1)),3))/(1-((SQRT(5)-1)/2)^3)),2)),"请输入副数")</f>
        <v/>
      </c>
      <c r="DR62" s="25" t="str">
        <f ca="1">IF(DS62="","",IF(选手操作!ET62&lt;&gt;"","/",DV62))</f>
        <v/>
      </c>
      <c r="DS62" s="26" t="str">
        <f ca="1">IF(OR(COUNTA(DA$3:DM$434)=0,选手操作!$K62=""),"",选手操作!$K62)</f>
        <v/>
      </c>
      <c r="DT62" s="22" t="str">
        <f ca="1">IFERROR(IF(DS62="","",RANK(DV62,DV$3:DV$434)+COUNTIF(DV$3:DV62,DV62)-1),"/")</f>
        <v/>
      </c>
      <c r="DU62" s="27" t="str">
        <f ca="1">IF(DS62="","",VLOOKUP(DS62,选手操作!$K:$L,2,0))</f>
        <v/>
      </c>
      <c r="DV62" s="24" t="str">
        <f ca="1">IFERROR(IF(DS62="","",IF(选手操作!DT62&lt;&gt;"",CV62+DW62+DX62+选手操作!DS62,VLOOKUP(DU62,DO:DQ,3,0)+CV62+DW62+DX62+选手操作!DS62)),IF(COUNTIF(DO:DO,DU62)=0,"查找失败",IF(ISNUMBER(VLOOKUP(DU62,DO:DQ,3,0))=FALSE,"VP错误","未知错误")))</f>
        <v/>
      </c>
      <c r="DW62" s="37"/>
      <c r="DX62" s="37"/>
      <c r="DY62" s="39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23" t="str">
        <f ca="1">IFERROR(IF(ES62="","",RANK(ER62,ER$3:ER$434)+COUNTIF(ER$3:ER62,ER62)-1),"/")</f>
        <v/>
      </c>
      <c r="EO62" s="22" t="str">
        <f t="shared" si="8"/>
        <v/>
      </c>
      <c r="EP62" s="22" t="str">
        <f t="shared" si="9"/>
        <v/>
      </c>
      <c r="EQ62" s="24" t="str">
        <f>IFERROR(IF(EO62="","",ROUND(IF(EP62=0,10,10+SIGN(EP62)*10*(1-((SQRT(5)-1)/2)^MIN(ABS(EP62)/(5*SQRT(ER$1)),3))/(1-((SQRT(5)-1)/2)^3)),2)),"请输入副数")</f>
        <v/>
      </c>
      <c r="ER62" s="25" t="str">
        <f ca="1">IF(ES62="","",IF(选手操作!FT62&lt;&gt;"","/",EV62))</f>
        <v/>
      </c>
      <c r="ES62" s="26" t="str">
        <f ca="1">IF(OR(COUNTA(EA$3:EM$434)=0,选手操作!$K62=""),"",选手操作!$K62)</f>
        <v/>
      </c>
      <c r="ET62" s="22" t="str">
        <f ca="1">IFERROR(IF(ES62="","",RANK(EV62,EV$3:EV$434)+COUNTIF(EV$3:EV62,EV62)-1),"/")</f>
        <v/>
      </c>
      <c r="EU62" s="27" t="str">
        <f ca="1">IF(ES62="","",VLOOKUP(ES62,选手操作!$K:$L,2,0))</f>
        <v/>
      </c>
      <c r="EV62" s="24" t="str">
        <f ca="1">IFERROR(IF(ES62="","",IF(选手操作!ET62&lt;&gt;"",DV62+EW62+EX62+选手操作!ES62,VLOOKUP(EU62,EO:EQ,3,0)+DV62+EW62+EX62+选手操作!ES62)),IF(COUNTIF(EO:EO,EU62)=0,"查找失败",IF(ISNUMBER(VLOOKUP(EU62,EO:EQ,3,0))=FALSE,"VP错误","未知错误")))</f>
        <v/>
      </c>
      <c r="EW62" s="37"/>
      <c r="EX62" s="37"/>
      <c r="EY62" s="39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23" t="str">
        <f ca="1">IFERROR(IF(FS62="","",RANK(FR62,FR$3:FR$434)+COUNTIF(FR$3:FR62,FR62)-1),"/")</f>
        <v/>
      </c>
      <c r="FO62" s="22" t="str">
        <f t="shared" si="10"/>
        <v/>
      </c>
      <c r="FP62" s="22" t="str">
        <f t="shared" si="11"/>
        <v/>
      </c>
      <c r="FQ62" s="24" t="str">
        <f>IFERROR(IF(FO62="","",ROUND(IF(FP62=0,10,10+SIGN(FP62)*10*(1-((SQRT(5)-1)/2)^MIN(ABS(FP62)/(5*SQRT(FR$1)),3))/(1-((SQRT(5)-1)/2)^3)),2)),"请输入副数")</f>
        <v/>
      </c>
      <c r="FR62" s="25" t="str">
        <f ca="1">IF(FS62="","",IF(选手操作!GT62&lt;&gt;"","/",FV62))</f>
        <v/>
      </c>
      <c r="FS62" s="26" t="str">
        <f ca="1">IF(OR(COUNTA(FA$3:FM$434)=0,选手操作!$K62=""),"",选手操作!$K62)</f>
        <v/>
      </c>
      <c r="FT62" s="22" t="str">
        <f ca="1">IFERROR(IF(FS62="","",RANK(FV62,FV$3:FV$434)+COUNTIF(FV$3:FV62,FV62)-1),"/")</f>
        <v/>
      </c>
      <c r="FU62" s="27" t="str">
        <f ca="1">IF(FS62="","",VLOOKUP(FS62,选手操作!$K:$L,2,0))</f>
        <v/>
      </c>
      <c r="FV62" s="24" t="str">
        <f ca="1">IFERROR(IF(FS62="","",IF(选手操作!FT62&lt;&gt;"",EV62+FW62+FX62+选手操作!FS62,VLOOKUP(FU62,FO:FQ,3,0)+EV62+FW62+FX62+选手操作!FS62)),IF(COUNTIF(FO:FO,FU62)=0,"查找失败",IF(ISNUMBER(VLOOKUP(FU62,FO:FQ,3,0))=FALSE,"VP错误","未知错误")))</f>
        <v/>
      </c>
      <c r="FW62" s="37"/>
      <c r="FX62" s="37"/>
      <c r="FY62" s="39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23" t="str">
        <f ca="1">IFERROR(IF(GS62="","",RANK(GR62,GR$3:GR$434)+COUNTIF(GR$3:GR62,GR62)-1),"/")</f>
        <v/>
      </c>
      <c r="GO62" s="22" t="str">
        <f t="shared" si="12"/>
        <v/>
      </c>
      <c r="GP62" s="22" t="str">
        <f t="shared" si="13"/>
        <v/>
      </c>
      <c r="GQ62" s="24" t="str">
        <f>IFERROR(IF(GO62="","",ROUND(IF(GP62=0,10,10+SIGN(GP62)*10*(1-((SQRT(5)-1)/2)^MIN(ABS(GP62)/(5*SQRT(GR$1)),3))/(1-((SQRT(5)-1)/2)^3)),2)),"请输入副数")</f>
        <v/>
      </c>
      <c r="GR62" s="25" t="str">
        <f ca="1">IF(GS62="","",IF(选手操作!HT62&lt;&gt;"","/",GV62))</f>
        <v/>
      </c>
      <c r="GS62" s="26" t="str">
        <f ca="1">IF(OR(COUNTA(GA$3:GM$434)=0,选手操作!$K62=""),"",选手操作!$K62)</f>
        <v/>
      </c>
      <c r="GT62" s="22" t="str">
        <f ca="1">IFERROR(IF(GS62="","",RANK(GV62,GV$3:GV$434)+COUNTIF(GV$3:GV62,GV62)-1),"/")</f>
        <v/>
      </c>
      <c r="GU62" s="27" t="str">
        <f ca="1">IF(GS62="","",VLOOKUP(GS62,选手操作!$K:$L,2,0))</f>
        <v/>
      </c>
      <c r="GV62" s="24" t="str">
        <f ca="1">IFERROR(IF(GS62="","",IF(选手操作!GT62&lt;&gt;"",FV62+GW62+GX62+选手操作!GS62,VLOOKUP(GU62,GO:GQ,3,0)+FV62+GW62+GX62+选手操作!GS62)),IF(COUNTIF(GO:GO,GU62)=0,"查找失败",IF(ISNUMBER(VLOOKUP(GU62,GO:GQ,3,0))=FALSE,"VP错误","未知错误")))</f>
        <v/>
      </c>
      <c r="GW62" s="37"/>
      <c r="GX62" s="37"/>
      <c r="GY62" s="39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23" t="str">
        <f ca="1">IFERROR(IF(HS62="","",RANK(HR62,HR$3:HR$434)+COUNTIF(HR$3:HR62,HR62)-1),"/")</f>
        <v/>
      </c>
      <c r="HO62" s="22" t="str">
        <f t="shared" si="14"/>
        <v/>
      </c>
      <c r="HP62" s="22" t="str">
        <f t="shared" si="15"/>
        <v/>
      </c>
      <c r="HQ62" s="24" t="str">
        <f>IFERROR(IF(HO62="","",ROUND(IF(HP62=0,10,10+SIGN(HP62)*10*(1-((SQRT(5)-1)/2)^MIN(ABS(HP62)/(5*SQRT(HR$1)),3))/(1-((SQRT(5)-1)/2)^3)),2)),"请输入副数")</f>
        <v/>
      </c>
      <c r="HR62" s="25" t="str">
        <f ca="1">IF(HS62="","",IF(选手操作!IT62&lt;&gt;"","/",HV62))</f>
        <v/>
      </c>
      <c r="HS62" s="26" t="str">
        <f ca="1">IF(OR(COUNTA(HA$3:HM$434)=0,选手操作!$K62=""),"",选手操作!$K62)</f>
        <v/>
      </c>
      <c r="HT62" s="22" t="str">
        <f ca="1">IFERROR(IF(HS62="","",RANK(HV62,HV$3:HV$434)+COUNTIF(HV$3:HV62,HV62)-1),"/")</f>
        <v/>
      </c>
      <c r="HU62" s="27" t="str">
        <f ca="1">IF(HS62="","",VLOOKUP(HS62,选手操作!$K:$L,2,0))</f>
        <v/>
      </c>
      <c r="HV62" s="24" t="str">
        <f ca="1">IFERROR(IF(HS62="","",IF(选手操作!HT62&lt;&gt;"",GV62+HW62+HX62+选手操作!HS62,VLOOKUP(HU62,HO:HQ,3,0)+GV62+HW62+HX62+选手操作!HS62)),IF(COUNTIF(HO:HO,HU62)=0,"查找失败",IF(ISNUMBER(VLOOKUP(HU62,HO:HQ,3,0))=FALSE,"VP错误","未知错误")))</f>
        <v/>
      </c>
      <c r="HW62" s="37"/>
      <c r="HX62" s="37"/>
      <c r="HY62" s="39"/>
    </row>
    <row r="63" spans="1:23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23" t="str">
        <f ca="1">IFERROR(IF(S63="","",RANK(R63,R$3:R$434)+COUNTIF(R$3:R63,R63)-1),"/")</f>
        <v/>
      </c>
      <c r="O63" s="22" t="str">
        <f t="shared" si="16"/>
        <v/>
      </c>
      <c r="P63" s="22" t="str">
        <f t="shared" si="17"/>
        <v/>
      </c>
      <c r="Q63" s="24" t="str">
        <f t="shared" si="18"/>
        <v/>
      </c>
      <c r="R63" s="25" t="str">
        <f ca="1">IF(S63="","",IF(选手操作!AT63&lt;&gt;"","/",V63))</f>
        <v/>
      </c>
      <c r="S63" s="26" t="str">
        <f ca="1">IF(OR(COUNTA(A$3:M$434)=0,选手操作!$K63=""),"",选手操作!$K63)</f>
        <v/>
      </c>
      <c r="T63" s="22" t="str">
        <f ca="1">IFERROR(IF(S63="","",RANK(V63,V$3:V$434)+COUNTIF(V$3:V63,V63)-1),"/")</f>
        <v/>
      </c>
      <c r="U63" s="27" t="str">
        <f ca="1">IF(S63="","",VLOOKUP(S63,选手操作!$K:$L,2,0))</f>
        <v/>
      </c>
      <c r="V63" s="24" t="str">
        <f ca="1">IFERROR(IF(S63="","",IF(选手操作!T63&lt;&gt;"",选手操作!M63+选手操作!N63+W63+X63+选手操作!S63,VLOOKUP(U63,O:Q,3,0)+选手操作!M63+选手操作!N63+W63+X63+选手操作!S63)),IF(COUNTIF(O:O,U63)=0,"查找失败",IF(ISNUMBER(VLOOKUP(U63,O:Q,3,0))=FALSE,"VP错误","未知错误")))</f>
        <v/>
      </c>
      <c r="W63" s="37"/>
      <c r="X63" s="37"/>
      <c r="Y63" s="39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23" t="str">
        <f ca="1">IFERROR(IF(AS63="","",RANK(AR63,AR$3:AR$434)+COUNTIF(AR$3:AR63,AR63)-1),"/")</f>
        <v/>
      </c>
      <c r="AO63" s="22" t="str">
        <f t="shared" si="0"/>
        <v/>
      </c>
      <c r="AP63" s="22" t="str">
        <f t="shared" si="1"/>
        <v/>
      </c>
      <c r="AQ63" s="24" t="str">
        <f>IFERROR(IF(AO63="","",ROUND(IF(AP63=0,10,10+SIGN(AP63)*10*(1-((SQRT(5)-1)/2)^MIN(ABS(AP63)/(5*SQRT(AR$1)),3))/(1-((SQRT(5)-1)/2)^3)),2)),"请输入副数")</f>
        <v/>
      </c>
      <c r="AR63" s="25" t="str">
        <f ca="1">IF(AS63="","",IF(选手操作!BT63&lt;&gt;"","/",AV63))</f>
        <v/>
      </c>
      <c r="AS63" s="26" t="str">
        <f ca="1">IF(OR(COUNTA(AA$3:AM$434)=0,选手操作!$K63=""),"",选手操作!$K63)</f>
        <v/>
      </c>
      <c r="AT63" s="22" t="str">
        <f ca="1">IFERROR(IF(AS63="","",RANK(AV63,AV$3:AV$434)+COUNTIF(AV$3:AV63,AV63)-1),"/")</f>
        <v/>
      </c>
      <c r="AU63" s="27" t="str">
        <f ca="1">IF(AS63="","",VLOOKUP(AS63,选手操作!$K:$L,2,0))</f>
        <v/>
      </c>
      <c r="AV63" s="24" t="str">
        <f ca="1">IFERROR(IF(AS63="","",IF(选手操作!AT63&lt;&gt;"",V63+AW63+AX63+选手操作!AS63,VLOOKUP(AU63,AO:AQ,3,0)+V63+AW63+AX63+选手操作!AS63)),IF(COUNTIF(AO:AO,AU63)=0,"查找失败",IF(ISNUMBER(VLOOKUP(AU63,AO:AQ,3,0))=FALSE,"VP错误","未知错误")))</f>
        <v/>
      </c>
      <c r="AW63" s="37"/>
      <c r="AX63" s="37"/>
      <c r="AY63" s="39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23" t="str">
        <f ca="1">IFERROR(IF(BS63="","",RANK(BR63,BR$3:BR$434)+COUNTIF(BR$3:BR63,BR63)-1),"/")</f>
        <v/>
      </c>
      <c r="BO63" s="22" t="str">
        <f t="shared" si="2"/>
        <v/>
      </c>
      <c r="BP63" s="22" t="str">
        <f t="shared" si="3"/>
        <v/>
      </c>
      <c r="BQ63" s="24" t="str">
        <f>IFERROR(IF(BO63="","",ROUND(IF(BP63=0,10,10+SIGN(BP63)*10*(1-((SQRT(5)-1)/2)^MIN(ABS(BP63)/(5*SQRT(BR$1)),3))/(1-((SQRT(5)-1)/2)^3)),2)),"请输入副数")</f>
        <v/>
      </c>
      <c r="BR63" s="25" t="str">
        <f ca="1">IF(BS63="","",IF(选手操作!CT63&lt;&gt;"","/",BV63))</f>
        <v/>
      </c>
      <c r="BS63" s="26" t="str">
        <f ca="1">IF(OR(COUNTA(BA$3:BM$434)=0,选手操作!$K63=""),"",选手操作!$K63)</f>
        <v/>
      </c>
      <c r="BT63" s="22" t="str">
        <f ca="1">IFERROR(IF(BS63="","",RANK(BV63,BV$3:BV$434)+COUNTIF(BV$3:BV63,BV63)-1),"/")</f>
        <v/>
      </c>
      <c r="BU63" s="27" t="str">
        <f ca="1">IF(BS63="","",VLOOKUP(BS63,选手操作!$K:$L,2,0))</f>
        <v/>
      </c>
      <c r="BV63" s="24" t="str">
        <f ca="1">IFERROR(IF(BS63="","",IF(选手操作!BT63&lt;&gt;"",AV63+BW63+BX63+选手操作!BS63,VLOOKUP(BU63,BO:BQ,3,0)+AV63+BW63+BX63+选手操作!BS63)),IF(COUNTIF(BO:BO,BU63)=0,"查找失败",IF(ISNUMBER(VLOOKUP(BU63,BO:BQ,3,0))=FALSE,"VP错误","未知错误")))</f>
        <v/>
      </c>
      <c r="BW63" s="37"/>
      <c r="BX63" s="37"/>
      <c r="BY63" s="39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23" t="str">
        <f ca="1">IFERROR(IF(CS63="","",RANK(CR63,CR$3:CR$434)+COUNTIF(CR$3:CR63,CR63)-1),"/")</f>
        <v/>
      </c>
      <c r="CO63" s="22" t="str">
        <f t="shared" si="4"/>
        <v/>
      </c>
      <c r="CP63" s="22" t="str">
        <f t="shared" si="5"/>
        <v/>
      </c>
      <c r="CQ63" s="24" t="str">
        <f>IFERROR(IF(CO63="","",ROUND(IF(CP63=0,10,10+SIGN(CP63)*10*(1-((SQRT(5)-1)/2)^MIN(ABS(CP63)/(5*SQRT(CR$1)),3))/(1-((SQRT(5)-1)/2)^3)),2)),"请输入副数")</f>
        <v/>
      </c>
      <c r="CR63" s="25" t="str">
        <f ca="1">IF(CS63="","",IF(选手操作!DT63&lt;&gt;"","/",CV63))</f>
        <v/>
      </c>
      <c r="CS63" s="26" t="str">
        <f ca="1">IF(OR(COUNTA(CA$3:CM$434)=0,选手操作!$K63=""),"",选手操作!$K63)</f>
        <v/>
      </c>
      <c r="CT63" s="22" t="str">
        <f ca="1">IFERROR(IF(CS63="","",RANK(CV63,CV$3:CV$434)+COUNTIF(CV$3:CV63,CV63)-1),"/")</f>
        <v/>
      </c>
      <c r="CU63" s="27" t="str">
        <f ca="1">IF(CS63="","",VLOOKUP(CS63,选手操作!$K:$L,2,0))</f>
        <v/>
      </c>
      <c r="CV63" s="24" t="str">
        <f ca="1">IFERROR(IF(CS63="","",IF(选手操作!CT63&lt;&gt;"",BV63+CW63+CX63+选手操作!CS63,VLOOKUP(CU63,CO:CQ,3,0)+BV63+CW63+CX63+选手操作!CS63)),IF(COUNTIF(CO:CO,CU63)=0,"查找失败",IF(ISNUMBER(VLOOKUP(CU63,CO:CQ,3,0))=FALSE,"VP错误","未知错误")))</f>
        <v/>
      </c>
      <c r="CW63" s="37"/>
      <c r="CX63" s="37"/>
      <c r="CY63" s="39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23" t="str">
        <f ca="1">IFERROR(IF(DS63="","",RANK(DR63,DR$3:DR$434)+COUNTIF(DR$3:DR63,DR63)-1),"/")</f>
        <v/>
      </c>
      <c r="DO63" s="22" t="str">
        <f t="shared" si="6"/>
        <v/>
      </c>
      <c r="DP63" s="22" t="str">
        <f t="shared" si="7"/>
        <v/>
      </c>
      <c r="DQ63" s="24" t="str">
        <f>IFERROR(IF(DO63="","",ROUND(IF(DP63=0,10,10+SIGN(DP63)*10*(1-((SQRT(5)-1)/2)^MIN(ABS(DP63)/(5*SQRT(DR$1)),3))/(1-((SQRT(5)-1)/2)^3)),2)),"请输入副数")</f>
        <v/>
      </c>
      <c r="DR63" s="25" t="str">
        <f ca="1">IF(DS63="","",IF(选手操作!ET63&lt;&gt;"","/",DV63))</f>
        <v/>
      </c>
      <c r="DS63" s="26" t="str">
        <f ca="1">IF(OR(COUNTA(DA$3:DM$434)=0,选手操作!$K63=""),"",选手操作!$K63)</f>
        <v/>
      </c>
      <c r="DT63" s="22" t="str">
        <f ca="1">IFERROR(IF(DS63="","",RANK(DV63,DV$3:DV$434)+COUNTIF(DV$3:DV63,DV63)-1),"/")</f>
        <v/>
      </c>
      <c r="DU63" s="27" t="str">
        <f ca="1">IF(DS63="","",VLOOKUP(DS63,选手操作!$K:$L,2,0))</f>
        <v/>
      </c>
      <c r="DV63" s="24" t="str">
        <f ca="1">IFERROR(IF(DS63="","",IF(选手操作!DT63&lt;&gt;"",CV63+DW63+DX63+选手操作!DS63,VLOOKUP(DU63,DO:DQ,3,0)+CV63+DW63+DX63+选手操作!DS63)),IF(COUNTIF(DO:DO,DU63)=0,"查找失败",IF(ISNUMBER(VLOOKUP(DU63,DO:DQ,3,0))=FALSE,"VP错误","未知错误")))</f>
        <v/>
      </c>
      <c r="DW63" s="37"/>
      <c r="DX63" s="37"/>
      <c r="DY63" s="39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23" t="str">
        <f ca="1">IFERROR(IF(ES63="","",RANK(ER63,ER$3:ER$434)+COUNTIF(ER$3:ER63,ER63)-1),"/")</f>
        <v/>
      </c>
      <c r="EO63" s="22" t="str">
        <f t="shared" si="8"/>
        <v/>
      </c>
      <c r="EP63" s="22" t="str">
        <f t="shared" si="9"/>
        <v/>
      </c>
      <c r="EQ63" s="24" t="str">
        <f>IFERROR(IF(EO63="","",ROUND(IF(EP63=0,10,10+SIGN(EP63)*10*(1-((SQRT(5)-1)/2)^MIN(ABS(EP63)/(5*SQRT(ER$1)),3))/(1-((SQRT(5)-1)/2)^3)),2)),"请输入副数")</f>
        <v/>
      </c>
      <c r="ER63" s="25" t="str">
        <f ca="1">IF(ES63="","",IF(选手操作!FT63&lt;&gt;"","/",EV63))</f>
        <v/>
      </c>
      <c r="ES63" s="26" t="str">
        <f ca="1">IF(OR(COUNTA(EA$3:EM$434)=0,选手操作!$K63=""),"",选手操作!$K63)</f>
        <v/>
      </c>
      <c r="ET63" s="22" t="str">
        <f ca="1">IFERROR(IF(ES63="","",RANK(EV63,EV$3:EV$434)+COUNTIF(EV$3:EV63,EV63)-1),"/")</f>
        <v/>
      </c>
      <c r="EU63" s="27" t="str">
        <f ca="1">IF(ES63="","",VLOOKUP(ES63,选手操作!$K:$L,2,0))</f>
        <v/>
      </c>
      <c r="EV63" s="24" t="str">
        <f ca="1">IFERROR(IF(ES63="","",IF(选手操作!ET63&lt;&gt;"",DV63+EW63+EX63+选手操作!ES63,VLOOKUP(EU63,EO:EQ,3,0)+DV63+EW63+EX63+选手操作!ES63)),IF(COUNTIF(EO:EO,EU63)=0,"查找失败",IF(ISNUMBER(VLOOKUP(EU63,EO:EQ,3,0))=FALSE,"VP错误","未知错误")))</f>
        <v/>
      </c>
      <c r="EW63" s="37"/>
      <c r="EX63" s="37"/>
      <c r="EY63" s="39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23" t="str">
        <f ca="1">IFERROR(IF(FS63="","",RANK(FR63,FR$3:FR$434)+COUNTIF(FR$3:FR63,FR63)-1),"/")</f>
        <v/>
      </c>
      <c r="FO63" s="22" t="str">
        <f t="shared" si="10"/>
        <v/>
      </c>
      <c r="FP63" s="22" t="str">
        <f t="shared" si="11"/>
        <v/>
      </c>
      <c r="FQ63" s="24" t="str">
        <f>IFERROR(IF(FO63="","",ROUND(IF(FP63=0,10,10+SIGN(FP63)*10*(1-((SQRT(5)-1)/2)^MIN(ABS(FP63)/(5*SQRT(FR$1)),3))/(1-((SQRT(5)-1)/2)^3)),2)),"请输入副数")</f>
        <v/>
      </c>
      <c r="FR63" s="25" t="str">
        <f ca="1">IF(FS63="","",IF(选手操作!GT63&lt;&gt;"","/",FV63))</f>
        <v/>
      </c>
      <c r="FS63" s="26" t="str">
        <f ca="1">IF(OR(COUNTA(FA$3:FM$434)=0,选手操作!$K63=""),"",选手操作!$K63)</f>
        <v/>
      </c>
      <c r="FT63" s="22" t="str">
        <f ca="1">IFERROR(IF(FS63="","",RANK(FV63,FV$3:FV$434)+COUNTIF(FV$3:FV63,FV63)-1),"/")</f>
        <v/>
      </c>
      <c r="FU63" s="27" t="str">
        <f ca="1">IF(FS63="","",VLOOKUP(FS63,选手操作!$K:$L,2,0))</f>
        <v/>
      </c>
      <c r="FV63" s="24" t="str">
        <f ca="1">IFERROR(IF(FS63="","",IF(选手操作!FT63&lt;&gt;"",EV63+FW63+FX63+选手操作!FS63,VLOOKUP(FU63,FO:FQ,3,0)+EV63+FW63+FX63+选手操作!FS63)),IF(COUNTIF(FO:FO,FU63)=0,"查找失败",IF(ISNUMBER(VLOOKUP(FU63,FO:FQ,3,0))=FALSE,"VP错误","未知错误")))</f>
        <v/>
      </c>
      <c r="FW63" s="37"/>
      <c r="FX63" s="37"/>
      <c r="FY63" s="39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23" t="str">
        <f ca="1">IFERROR(IF(GS63="","",RANK(GR63,GR$3:GR$434)+COUNTIF(GR$3:GR63,GR63)-1),"/")</f>
        <v/>
      </c>
      <c r="GO63" s="22" t="str">
        <f t="shared" si="12"/>
        <v/>
      </c>
      <c r="GP63" s="22" t="str">
        <f t="shared" si="13"/>
        <v/>
      </c>
      <c r="GQ63" s="24" t="str">
        <f>IFERROR(IF(GO63="","",ROUND(IF(GP63=0,10,10+SIGN(GP63)*10*(1-((SQRT(5)-1)/2)^MIN(ABS(GP63)/(5*SQRT(GR$1)),3))/(1-((SQRT(5)-1)/2)^3)),2)),"请输入副数")</f>
        <v/>
      </c>
      <c r="GR63" s="25" t="str">
        <f ca="1">IF(GS63="","",IF(选手操作!HT63&lt;&gt;"","/",GV63))</f>
        <v/>
      </c>
      <c r="GS63" s="26" t="str">
        <f ca="1">IF(OR(COUNTA(GA$3:GM$434)=0,选手操作!$K63=""),"",选手操作!$K63)</f>
        <v/>
      </c>
      <c r="GT63" s="22" t="str">
        <f ca="1">IFERROR(IF(GS63="","",RANK(GV63,GV$3:GV$434)+COUNTIF(GV$3:GV63,GV63)-1),"/")</f>
        <v/>
      </c>
      <c r="GU63" s="27" t="str">
        <f ca="1">IF(GS63="","",VLOOKUP(GS63,选手操作!$K:$L,2,0))</f>
        <v/>
      </c>
      <c r="GV63" s="24" t="str">
        <f ca="1">IFERROR(IF(GS63="","",IF(选手操作!GT63&lt;&gt;"",FV63+GW63+GX63+选手操作!GS63,VLOOKUP(GU63,GO:GQ,3,0)+FV63+GW63+GX63+选手操作!GS63)),IF(COUNTIF(GO:GO,GU63)=0,"查找失败",IF(ISNUMBER(VLOOKUP(GU63,GO:GQ,3,0))=FALSE,"VP错误","未知错误")))</f>
        <v/>
      </c>
      <c r="GW63" s="37"/>
      <c r="GX63" s="37"/>
      <c r="GY63" s="39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23" t="str">
        <f ca="1">IFERROR(IF(HS63="","",RANK(HR63,HR$3:HR$434)+COUNTIF(HR$3:HR63,HR63)-1),"/")</f>
        <v/>
      </c>
      <c r="HO63" s="22" t="str">
        <f t="shared" si="14"/>
        <v/>
      </c>
      <c r="HP63" s="22" t="str">
        <f t="shared" si="15"/>
        <v/>
      </c>
      <c r="HQ63" s="24" t="str">
        <f>IFERROR(IF(HO63="","",ROUND(IF(HP63=0,10,10+SIGN(HP63)*10*(1-((SQRT(5)-1)/2)^MIN(ABS(HP63)/(5*SQRT(HR$1)),3))/(1-((SQRT(5)-1)/2)^3)),2)),"请输入副数")</f>
        <v/>
      </c>
      <c r="HR63" s="25" t="str">
        <f ca="1">IF(HS63="","",IF(选手操作!IT63&lt;&gt;"","/",HV63))</f>
        <v/>
      </c>
      <c r="HS63" s="26" t="str">
        <f ca="1">IF(OR(COUNTA(HA$3:HM$434)=0,选手操作!$K63=""),"",选手操作!$K63)</f>
        <v/>
      </c>
      <c r="HT63" s="22" t="str">
        <f ca="1">IFERROR(IF(HS63="","",RANK(HV63,HV$3:HV$434)+COUNTIF(HV$3:HV63,HV63)-1),"/")</f>
        <v/>
      </c>
      <c r="HU63" s="27" t="str">
        <f ca="1">IF(HS63="","",VLOOKUP(HS63,选手操作!$K:$L,2,0))</f>
        <v/>
      </c>
      <c r="HV63" s="24" t="str">
        <f ca="1">IFERROR(IF(HS63="","",IF(选手操作!HT63&lt;&gt;"",GV63+HW63+HX63+选手操作!HS63,VLOOKUP(HU63,HO:HQ,3,0)+GV63+HW63+HX63+选手操作!HS63)),IF(COUNTIF(HO:HO,HU63)=0,"查找失败",IF(ISNUMBER(VLOOKUP(HU63,HO:HQ,3,0))=FALSE,"VP错误","未知错误")))</f>
        <v/>
      </c>
      <c r="HW63" s="37"/>
      <c r="HX63" s="37"/>
      <c r="HY63" s="39"/>
    </row>
    <row r="64" spans="1:23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23" t="str">
        <f ca="1">IFERROR(IF(S64="","",RANK(R64,R$3:R$434)+COUNTIF(R$3:R64,R64)-1),"/")</f>
        <v/>
      </c>
      <c r="O64" s="22" t="str">
        <f t="shared" si="16"/>
        <v/>
      </c>
      <c r="P64" s="22" t="str">
        <f t="shared" si="17"/>
        <v/>
      </c>
      <c r="Q64" s="24" t="str">
        <f t="shared" si="18"/>
        <v/>
      </c>
      <c r="R64" s="25" t="str">
        <f ca="1">IF(S64="","",IF(选手操作!AT64&lt;&gt;"","/",V64))</f>
        <v/>
      </c>
      <c r="S64" s="26" t="str">
        <f ca="1">IF(OR(COUNTA(A$3:M$434)=0,选手操作!$K64=""),"",选手操作!$K64)</f>
        <v/>
      </c>
      <c r="T64" s="22" t="str">
        <f ca="1">IFERROR(IF(S64="","",RANK(V64,V$3:V$434)+COUNTIF(V$3:V64,V64)-1),"/")</f>
        <v/>
      </c>
      <c r="U64" s="27" t="str">
        <f ca="1">IF(S64="","",VLOOKUP(S64,选手操作!$K:$L,2,0))</f>
        <v/>
      </c>
      <c r="V64" s="24" t="str">
        <f ca="1">IFERROR(IF(S64="","",IF(选手操作!T64&lt;&gt;"",选手操作!M64+选手操作!N64+W64+X64+选手操作!S64,VLOOKUP(U64,O:Q,3,0)+选手操作!M64+选手操作!N64+W64+X64+选手操作!S64)),IF(COUNTIF(O:O,U64)=0,"查找失败",IF(ISNUMBER(VLOOKUP(U64,O:Q,3,0))=FALSE,"VP错误","未知错误")))</f>
        <v/>
      </c>
      <c r="W64" s="37"/>
      <c r="X64" s="37"/>
      <c r="Y64" s="39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23" t="str">
        <f ca="1">IFERROR(IF(AS64="","",RANK(AR64,AR$3:AR$434)+COUNTIF(AR$3:AR64,AR64)-1),"/")</f>
        <v/>
      </c>
      <c r="AO64" s="22" t="str">
        <f t="shared" si="0"/>
        <v/>
      </c>
      <c r="AP64" s="22" t="str">
        <f t="shared" si="1"/>
        <v/>
      </c>
      <c r="AQ64" s="24" t="str">
        <f>IFERROR(IF(AO64="","",ROUND(IF(AP64=0,10,10+SIGN(AP64)*10*(1-((SQRT(5)-1)/2)^MIN(ABS(AP64)/(5*SQRT(AR$1)),3))/(1-((SQRT(5)-1)/2)^3)),2)),"请输入副数")</f>
        <v/>
      </c>
      <c r="AR64" s="25" t="str">
        <f ca="1">IF(AS64="","",IF(选手操作!BT64&lt;&gt;"","/",AV64))</f>
        <v/>
      </c>
      <c r="AS64" s="26" t="str">
        <f ca="1">IF(OR(COUNTA(AA$3:AM$434)=0,选手操作!$K64=""),"",选手操作!$K64)</f>
        <v/>
      </c>
      <c r="AT64" s="22" t="str">
        <f ca="1">IFERROR(IF(AS64="","",RANK(AV64,AV$3:AV$434)+COUNTIF(AV$3:AV64,AV64)-1),"/")</f>
        <v/>
      </c>
      <c r="AU64" s="27" t="str">
        <f ca="1">IF(AS64="","",VLOOKUP(AS64,选手操作!$K:$L,2,0))</f>
        <v/>
      </c>
      <c r="AV64" s="24" t="str">
        <f ca="1">IFERROR(IF(AS64="","",IF(选手操作!AT64&lt;&gt;"",V64+AW64+AX64+选手操作!AS64,VLOOKUP(AU64,AO:AQ,3,0)+V64+AW64+AX64+选手操作!AS64)),IF(COUNTIF(AO:AO,AU64)=0,"查找失败",IF(ISNUMBER(VLOOKUP(AU64,AO:AQ,3,0))=FALSE,"VP错误","未知错误")))</f>
        <v/>
      </c>
      <c r="AW64" s="37"/>
      <c r="AX64" s="37"/>
      <c r="AY64" s="39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23" t="str">
        <f ca="1">IFERROR(IF(BS64="","",RANK(BR64,BR$3:BR$434)+COUNTIF(BR$3:BR64,BR64)-1),"/")</f>
        <v/>
      </c>
      <c r="BO64" s="22" t="str">
        <f t="shared" si="2"/>
        <v/>
      </c>
      <c r="BP64" s="22" t="str">
        <f t="shared" si="3"/>
        <v/>
      </c>
      <c r="BQ64" s="24" t="str">
        <f>IFERROR(IF(BO64="","",ROUND(IF(BP64=0,10,10+SIGN(BP64)*10*(1-((SQRT(5)-1)/2)^MIN(ABS(BP64)/(5*SQRT(BR$1)),3))/(1-((SQRT(5)-1)/2)^3)),2)),"请输入副数")</f>
        <v/>
      </c>
      <c r="BR64" s="25" t="str">
        <f ca="1">IF(BS64="","",IF(选手操作!CT64&lt;&gt;"","/",BV64))</f>
        <v/>
      </c>
      <c r="BS64" s="26" t="str">
        <f ca="1">IF(OR(COUNTA(BA$3:BM$434)=0,选手操作!$K64=""),"",选手操作!$K64)</f>
        <v/>
      </c>
      <c r="BT64" s="22" t="str">
        <f ca="1">IFERROR(IF(BS64="","",RANK(BV64,BV$3:BV$434)+COUNTIF(BV$3:BV64,BV64)-1),"/")</f>
        <v/>
      </c>
      <c r="BU64" s="27" t="str">
        <f ca="1">IF(BS64="","",VLOOKUP(BS64,选手操作!$K:$L,2,0))</f>
        <v/>
      </c>
      <c r="BV64" s="24" t="str">
        <f ca="1">IFERROR(IF(BS64="","",IF(选手操作!BT64&lt;&gt;"",AV64+BW64+BX64+选手操作!BS64,VLOOKUP(BU64,BO:BQ,3,0)+AV64+BW64+BX64+选手操作!BS64)),IF(COUNTIF(BO:BO,BU64)=0,"查找失败",IF(ISNUMBER(VLOOKUP(BU64,BO:BQ,3,0))=FALSE,"VP错误","未知错误")))</f>
        <v/>
      </c>
      <c r="BW64" s="37"/>
      <c r="BX64" s="37"/>
      <c r="BY64" s="39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23" t="str">
        <f ca="1">IFERROR(IF(CS64="","",RANK(CR64,CR$3:CR$434)+COUNTIF(CR$3:CR64,CR64)-1),"/")</f>
        <v/>
      </c>
      <c r="CO64" s="22" t="str">
        <f t="shared" si="4"/>
        <v/>
      </c>
      <c r="CP64" s="22" t="str">
        <f t="shared" si="5"/>
        <v/>
      </c>
      <c r="CQ64" s="24" t="str">
        <f>IFERROR(IF(CO64="","",ROUND(IF(CP64=0,10,10+SIGN(CP64)*10*(1-((SQRT(5)-1)/2)^MIN(ABS(CP64)/(5*SQRT(CR$1)),3))/(1-((SQRT(5)-1)/2)^3)),2)),"请输入副数")</f>
        <v/>
      </c>
      <c r="CR64" s="25" t="str">
        <f ca="1">IF(CS64="","",IF(选手操作!DT64&lt;&gt;"","/",CV64))</f>
        <v/>
      </c>
      <c r="CS64" s="26" t="str">
        <f ca="1">IF(OR(COUNTA(CA$3:CM$434)=0,选手操作!$K64=""),"",选手操作!$K64)</f>
        <v/>
      </c>
      <c r="CT64" s="22" t="str">
        <f ca="1">IFERROR(IF(CS64="","",RANK(CV64,CV$3:CV$434)+COUNTIF(CV$3:CV64,CV64)-1),"/")</f>
        <v/>
      </c>
      <c r="CU64" s="27" t="str">
        <f ca="1">IF(CS64="","",VLOOKUP(CS64,选手操作!$K:$L,2,0))</f>
        <v/>
      </c>
      <c r="CV64" s="24" t="str">
        <f ca="1">IFERROR(IF(CS64="","",IF(选手操作!CT64&lt;&gt;"",BV64+CW64+CX64+选手操作!CS64,VLOOKUP(CU64,CO:CQ,3,0)+BV64+CW64+CX64+选手操作!CS64)),IF(COUNTIF(CO:CO,CU64)=0,"查找失败",IF(ISNUMBER(VLOOKUP(CU64,CO:CQ,3,0))=FALSE,"VP错误","未知错误")))</f>
        <v/>
      </c>
      <c r="CW64" s="37"/>
      <c r="CX64" s="37"/>
      <c r="CY64" s="39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23" t="str">
        <f ca="1">IFERROR(IF(DS64="","",RANK(DR64,DR$3:DR$434)+COUNTIF(DR$3:DR64,DR64)-1),"/")</f>
        <v/>
      </c>
      <c r="DO64" s="22" t="str">
        <f t="shared" si="6"/>
        <v/>
      </c>
      <c r="DP64" s="22" t="str">
        <f t="shared" si="7"/>
        <v/>
      </c>
      <c r="DQ64" s="24" t="str">
        <f>IFERROR(IF(DO64="","",ROUND(IF(DP64=0,10,10+SIGN(DP64)*10*(1-((SQRT(5)-1)/2)^MIN(ABS(DP64)/(5*SQRT(DR$1)),3))/(1-((SQRT(5)-1)/2)^3)),2)),"请输入副数")</f>
        <v/>
      </c>
      <c r="DR64" s="25" t="str">
        <f ca="1">IF(DS64="","",IF(选手操作!ET64&lt;&gt;"","/",DV64))</f>
        <v/>
      </c>
      <c r="DS64" s="26" t="str">
        <f ca="1">IF(OR(COUNTA(DA$3:DM$434)=0,选手操作!$K64=""),"",选手操作!$K64)</f>
        <v/>
      </c>
      <c r="DT64" s="22" t="str">
        <f ca="1">IFERROR(IF(DS64="","",RANK(DV64,DV$3:DV$434)+COUNTIF(DV$3:DV64,DV64)-1),"/")</f>
        <v/>
      </c>
      <c r="DU64" s="27" t="str">
        <f ca="1">IF(DS64="","",VLOOKUP(DS64,选手操作!$K:$L,2,0))</f>
        <v/>
      </c>
      <c r="DV64" s="24" t="str">
        <f ca="1">IFERROR(IF(DS64="","",IF(选手操作!DT64&lt;&gt;"",CV64+DW64+DX64+选手操作!DS64,VLOOKUP(DU64,DO:DQ,3,0)+CV64+DW64+DX64+选手操作!DS64)),IF(COUNTIF(DO:DO,DU64)=0,"查找失败",IF(ISNUMBER(VLOOKUP(DU64,DO:DQ,3,0))=FALSE,"VP错误","未知错误")))</f>
        <v/>
      </c>
      <c r="DW64" s="37"/>
      <c r="DX64" s="37"/>
      <c r="DY64" s="39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23" t="str">
        <f ca="1">IFERROR(IF(ES64="","",RANK(ER64,ER$3:ER$434)+COUNTIF(ER$3:ER64,ER64)-1),"/")</f>
        <v/>
      </c>
      <c r="EO64" s="22" t="str">
        <f t="shared" si="8"/>
        <v/>
      </c>
      <c r="EP64" s="22" t="str">
        <f t="shared" si="9"/>
        <v/>
      </c>
      <c r="EQ64" s="24" t="str">
        <f>IFERROR(IF(EO64="","",ROUND(IF(EP64=0,10,10+SIGN(EP64)*10*(1-((SQRT(5)-1)/2)^MIN(ABS(EP64)/(5*SQRT(ER$1)),3))/(1-((SQRT(5)-1)/2)^3)),2)),"请输入副数")</f>
        <v/>
      </c>
      <c r="ER64" s="25" t="str">
        <f ca="1">IF(ES64="","",IF(选手操作!FT64&lt;&gt;"","/",EV64))</f>
        <v/>
      </c>
      <c r="ES64" s="26" t="str">
        <f ca="1">IF(OR(COUNTA(EA$3:EM$434)=0,选手操作!$K64=""),"",选手操作!$K64)</f>
        <v/>
      </c>
      <c r="ET64" s="22" t="str">
        <f ca="1">IFERROR(IF(ES64="","",RANK(EV64,EV$3:EV$434)+COUNTIF(EV$3:EV64,EV64)-1),"/")</f>
        <v/>
      </c>
      <c r="EU64" s="27" t="str">
        <f ca="1">IF(ES64="","",VLOOKUP(ES64,选手操作!$K:$L,2,0))</f>
        <v/>
      </c>
      <c r="EV64" s="24" t="str">
        <f ca="1">IFERROR(IF(ES64="","",IF(选手操作!ET64&lt;&gt;"",DV64+EW64+EX64+选手操作!ES64,VLOOKUP(EU64,EO:EQ,3,0)+DV64+EW64+EX64+选手操作!ES64)),IF(COUNTIF(EO:EO,EU64)=0,"查找失败",IF(ISNUMBER(VLOOKUP(EU64,EO:EQ,3,0))=FALSE,"VP错误","未知错误")))</f>
        <v/>
      </c>
      <c r="EW64" s="37"/>
      <c r="EX64" s="37"/>
      <c r="EY64" s="39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23" t="str">
        <f ca="1">IFERROR(IF(FS64="","",RANK(FR64,FR$3:FR$434)+COUNTIF(FR$3:FR64,FR64)-1),"/")</f>
        <v/>
      </c>
      <c r="FO64" s="22" t="str">
        <f t="shared" si="10"/>
        <v/>
      </c>
      <c r="FP64" s="22" t="str">
        <f t="shared" si="11"/>
        <v/>
      </c>
      <c r="FQ64" s="24" t="str">
        <f>IFERROR(IF(FO64="","",ROUND(IF(FP64=0,10,10+SIGN(FP64)*10*(1-((SQRT(5)-1)/2)^MIN(ABS(FP64)/(5*SQRT(FR$1)),3))/(1-((SQRT(5)-1)/2)^3)),2)),"请输入副数")</f>
        <v/>
      </c>
      <c r="FR64" s="25" t="str">
        <f ca="1">IF(FS64="","",IF(选手操作!GT64&lt;&gt;"","/",FV64))</f>
        <v/>
      </c>
      <c r="FS64" s="26" t="str">
        <f ca="1">IF(OR(COUNTA(FA$3:FM$434)=0,选手操作!$K64=""),"",选手操作!$K64)</f>
        <v/>
      </c>
      <c r="FT64" s="22" t="str">
        <f ca="1">IFERROR(IF(FS64="","",RANK(FV64,FV$3:FV$434)+COUNTIF(FV$3:FV64,FV64)-1),"/")</f>
        <v/>
      </c>
      <c r="FU64" s="27" t="str">
        <f ca="1">IF(FS64="","",VLOOKUP(FS64,选手操作!$K:$L,2,0))</f>
        <v/>
      </c>
      <c r="FV64" s="24" t="str">
        <f ca="1">IFERROR(IF(FS64="","",IF(选手操作!FT64&lt;&gt;"",EV64+FW64+FX64+选手操作!FS64,VLOOKUP(FU64,FO:FQ,3,0)+EV64+FW64+FX64+选手操作!FS64)),IF(COUNTIF(FO:FO,FU64)=0,"查找失败",IF(ISNUMBER(VLOOKUP(FU64,FO:FQ,3,0))=FALSE,"VP错误","未知错误")))</f>
        <v/>
      </c>
      <c r="FW64" s="37"/>
      <c r="FX64" s="37"/>
      <c r="FY64" s="39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23" t="str">
        <f ca="1">IFERROR(IF(GS64="","",RANK(GR64,GR$3:GR$434)+COUNTIF(GR$3:GR64,GR64)-1),"/")</f>
        <v/>
      </c>
      <c r="GO64" s="22" t="str">
        <f t="shared" si="12"/>
        <v/>
      </c>
      <c r="GP64" s="22" t="str">
        <f t="shared" si="13"/>
        <v/>
      </c>
      <c r="GQ64" s="24" t="str">
        <f>IFERROR(IF(GO64="","",ROUND(IF(GP64=0,10,10+SIGN(GP64)*10*(1-((SQRT(5)-1)/2)^MIN(ABS(GP64)/(5*SQRT(GR$1)),3))/(1-((SQRT(5)-1)/2)^3)),2)),"请输入副数")</f>
        <v/>
      </c>
      <c r="GR64" s="25" t="str">
        <f ca="1">IF(GS64="","",IF(选手操作!HT64&lt;&gt;"","/",GV64))</f>
        <v/>
      </c>
      <c r="GS64" s="26" t="str">
        <f ca="1">IF(OR(COUNTA(GA$3:GM$434)=0,选手操作!$K64=""),"",选手操作!$K64)</f>
        <v/>
      </c>
      <c r="GT64" s="22" t="str">
        <f ca="1">IFERROR(IF(GS64="","",RANK(GV64,GV$3:GV$434)+COUNTIF(GV$3:GV64,GV64)-1),"/")</f>
        <v/>
      </c>
      <c r="GU64" s="27" t="str">
        <f ca="1">IF(GS64="","",VLOOKUP(GS64,选手操作!$K:$L,2,0))</f>
        <v/>
      </c>
      <c r="GV64" s="24" t="str">
        <f ca="1">IFERROR(IF(GS64="","",IF(选手操作!GT64&lt;&gt;"",FV64+GW64+GX64+选手操作!GS64,VLOOKUP(GU64,GO:GQ,3,0)+FV64+GW64+GX64+选手操作!GS64)),IF(COUNTIF(GO:GO,GU64)=0,"查找失败",IF(ISNUMBER(VLOOKUP(GU64,GO:GQ,3,0))=FALSE,"VP错误","未知错误")))</f>
        <v/>
      </c>
      <c r="GW64" s="37"/>
      <c r="GX64" s="37"/>
      <c r="GY64" s="39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23" t="str">
        <f ca="1">IFERROR(IF(HS64="","",RANK(HR64,HR$3:HR$434)+COUNTIF(HR$3:HR64,HR64)-1),"/")</f>
        <v/>
      </c>
      <c r="HO64" s="22" t="str">
        <f t="shared" si="14"/>
        <v/>
      </c>
      <c r="HP64" s="22" t="str">
        <f t="shared" si="15"/>
        <v/>
      </c>
      <c r="HQ64" s="24" t="str">
        <f>IFERROR(IF(HO64="","",ROUND(IF(HP64=0,10,10+SIGN(HP64)*10*(1-((SQRT(5)-1)/2)^MIN(ABS(HP64)/(5*SQRT(HR$1)),3))/(1-((SQRT(5)-1)/2)^3)),2)),"请输入副数")</f>
        <v/>
      </c>
      <c r="HR64" s="25" t="str">
        <f ca="1">IF(HS64="","",IF(选手操作!IT64&lt;&gt;"","/",HV64))</f>
        <v/>
      </c>
      <c r="HS64" s="26" t="str">
        <f ca="1">IF(OR(COUNTA(HA$3:HM$434)=0,选手操作!$K64=""),"",选手操作!$K64)</f>
        <v/>
      </c>
      <c r="HT64" s="22" t="str">
        <f ca="1">IFERROR(IF(HS64="","",RANK(HV64,HV$3:HV$434)+COUNTIF(HV$3:HV64,HV64)-1),"/")</f>
        <v/>
      </c>
      <c r="HU64" s="27" t="str">
        <f ca="1">IF(HS64="","",VLOOKUP(HS64,选手操作!$K:$L,2,0))</f>
        <v/>
      </c>
      <c r="HV64" s="24" t="str">
        <f ca="1">IFERROR(IF(HS64="","",IF(选手操作!HT64&lt;&gt;"",GV64+HW64+HX64+选手操作!HS64,VLOOKUP(HU64,HO:HQ,3,0)+GV64+HW64+HX64+选手操作!HS64)),IF(COUNTIF(HO:HO,HU64)=0,"查找失败",IF(ISNUMBER(VLOOKUP(HU64,HO:HQ,3,0))=FALSE,"VP错误","未知错误")))</f>
        <v/>
      </c>
      <c r="HW64" s="37"/>
      <c r="HX64" s="37"/>
      <c r="HY64" s="39"/>
    </row>
    <row r="65" spans="1:23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23" t="str">
        <f ca="1">IFERROR(IF(S65="","",RANK(R65,R$3:R$434)+COUNTIF(R$3:R65,R65)-1),"/")</f>
        <v/>
      </c>
      <c r="O65" s="22" t="str">
        <f t="shared" si="16"/>
        <v/>
      </c>
      <c r="P65" s="22" t="str">
        <f t="shared" si="17"/>
        <v/>
      </c>
      <c r="Q65" s="24" t="str">
        <f t="shared" si="18"/>
        <v/>
      </c>
      <c r="R65" s="25" t="str">
        <f ca="1">IF(S65="","",IF(选手操作!AT65&lt;&gt;"","/",V65))</f>
        <v/>
      </c>
      <c r="S65" s="26" t="str">
        <f ca="1">IF(OR(COUNTA(A$3:M$434)=0,选手操作!$K65=""),"",选手操作!$K65)</f>
        <v/>
      </c>
      <c r="T65" s="22" t="str">
        <f ca="1">IFERROR(IF(S65="","",RANK(V65,V$3:V$434)+COUNTIF(V$3:V65,V65)-1),"/")</f>
        <v/>
      </c>
      <c r="U65" s="27" t="str">
        <f ca="1">IF(S65="","",VLOOKUP(S65,选手操作!$K:$L,2,0))</f>
        <v/>
      </c>
      <c r="V65" s="24" t="str">
        <f ca="1">IFERROR(IF(S65="","",IF(选手操作!T65&lt;&gt;"",选手操作!M65+选手操作!N65+W65+X65+选手操作!S65,VLOOKUP(U65,O:Q,3,0)+选手操作!M65+选手操作!N65+W65+X65+选手操作!S65)),IF(COUNTIF(O:O,U65)=0,"查找失败",IF(ISNUMBER(VLOOKUP(U65,O:Q,3,0))=FALSE,"VP错误","未知错误")))</f>
        <v/>
      </c>
      <c r="W65" s="37"/>
      <c r="X65" s="37"/>
      <c r="Y65" s="39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23" t="str">
        <f ca="1">IFERROR(IF(AS65="","",RANK(AR65,AR$3:AR$434)+COUNTIF(AR$3:AR65,AR65)-1),"/")</f>
        <v/>
      </c>
      <c r="AO65" s="22" t="str">
        <f t="shared" si="0"/>
        <v/>
      </c>
      <c r="AP65" s="22" t="str">
        <f t="shared" si="1"/>
        <v/>
      </c>
      <c r="AQ65" s="24" t="str">
        <f>IFERROR(IF(AO65="","",ROUND(IF(AP65=0,10,10+SIGN(AP65)*10*(1-((SQRT(5)-1)/2)^MIN(ABS(AP65)/(5*SQRT(AR$1)),3))/(1-((SQRT(5)-1)/2)^3)),2)),"请输入副数")</f>
        <v/>
      </c>
      <c r="AR65" s="25" t="str">
        <f ca="1">IF(AS65="","",IF(选手操作!BT65&lt;&gt;"","/",AV65))</f>
        <v/>
      </c>
      <c r="AS65" s="26" t="str">
        <f ca="1">IF(OR(COUNTA(AA$3:AM$434)=0,选手操作!$K65=""),"",选手操作!$K65)</f>
        <v/>
      </c>
      <c r="AT65" s="22" t="str">
        <f ca="1">IFERROR(IF(AS65="","",RANK(AV65,AV$3:AV$434)+COUNTIF(AV$3:AV65,AV65)-1),"/")</f>
        <v/>
      </c>
      <c r="AU65" s="27" t="str">
        <f ca="1">IF(AS65="","",VLOOKUP(AS65,选手操作!$K:$L,2,0))</f>
        <v/>
      </c>
      <c r="AV65" s="24" t="str">
        <f ca="1">IFERROR(IF(AS65="","",IF(选手操作!AT65&lt;&gt;"",V65+AW65+AX65+选手操作!AS65,VLOOKUP(AU65,AO:AQ,3,0)+V65+AW65+AX65+选手操作!AS65)),IF(COUNTIF(AO:AO,AU65)=0,"查找失败",IF(ISNUMBER(VLOOKUP(AU65,AO:AQ,3,0))=FALSE,"VP错误","未知错误")))</f>
        <v/>
      </c>
      <c r="AW65" s="37"/>
      <c r="AX65" s="37"/>
      <c r="AY65" s="39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23" t="str">
        <f ca="1">IFERROR(IF(BS65="","",RANK(BR65,BR$3:BR$434)+COUNTIF(BR$3:BR65,BR65)-1),"/")</f>
        <v/>
      </c>
      <c r="BO65" s="22" t="str">
        <f t="shared" si="2"/>
        <v/>
      </c>
      <c r="BP65" s="22" t="str">
        <f t="shared" si="3"/>
        <v/>
      </c>
      <c r="BQ65" s="24" t="str">
        <f>IFERROR(IF(BO65="","",ROUND(IF(BP65=0,10,10+SIGN(BP65)*10*(1-((SQRT(5)-1)/2)^MIN(ABS(BP65)/(5*SQRT(BR$1)),3))/(1-((SQRT(5)-1)/2)^3)),2)),"请输入副数")</f>
        <v/>
      </c>
      <c r="BR65" s="25" t="str">
        <f ca="1">IF(BS65="","",IF(选手操作!CT65&lt;&gt;"","/",BV65))</f>
        <v/>
      </c>
      <c r="BS65" s="26" t="str">
        <f ca="1">IF(OR(COUNTA(BA$3:BM$434)=0,选手操作!$K65=""),"",选手操作!$K65)</f>
        <v/>
      </c>
      <c r="BT65" s="22" t="str">
        <f ca="1">IFERROR(IF(BS65="","",RANK(BV65,BV$3:BV$434)+COUNTIF(BV$3:BV65,BV65)-1),"/")</f>
        <v/>
      </c>
      <c r="BU65" s="27" t="str">
        <f ca="1">IF(BS65="","",VLOOKUP(BS65,选手操作!$K:$L,2,0))</f>
        <v/>
      </c>
      <c r="BV65" s="24" t="str">
        <f ca="1">IFERROR(IF(BS65="","",IF(选手操作!BT65&lt;&gt;"",AV65+BW65+BX65+选手操作!BS65,VLOOKUP(BU65,BO:BQ,3,0)+AV65+BW65+BX65+选手操作!BS65)),IF(COUNTIF(BO:BO,BU65)=0,"查找失败",IF(ISNUMBER(VLOOKUP(BU65,BO:BQ,3,0))=FALSE,"VP错误","未知错误")))</f>
        <v/>
      </c>
      <c r="BW65" s="37"/>
      <c r="BX65" s="37"/>
      <c r="BY65" s="39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23" t="str">
        <f ca="1">IFERROR(IF(CS65="","",RANK(CR65,CR$3:CR$434)+COUNTIF(CR$3:CR65,CR65)-1),"/")</f>
        <v/>
      </c>
      <c r="CO65" s="22" t="str">
        <f t="shared" si="4"/>
        <v/>
      </c>
      <c r="CP65" s="22" t="str">
        <f t="shared" si="5"/>
        <v/>
      </c>
      <c r="CQ65" s="24" t="str">
        <f>IFERROR(IF(CO65="","",ROUND(IF(CP65=0,10,10+SIGN(CP65)*10*(1-((SQRT(5)-1)/2)^MIN(ABS(CP65)/(5*SQRT(CR$1)),3))/(1-((SQRT(5)-1)/2)^3)),2)),"请输入副数")</f>
        <v/>
      </c>
      <c r="CR65" s="25" t="str">
        <f ca="1">IF(CS65="","",IF(选手操作!DT65&lt;&gt;"","/",CV65))</f>
        <v/>
      </c>
      <c r="CS65" s="26" t="str">
        <f ca="1">IF(OR(COUNTA(CA$3:CM$434)=0,选手操作!$K65=""),"",选手操作!$K65)</f>
        <v/>
      </c>
      <c r="CT65" s="22" t="str">
        <f ca="1">IFERROR(IF(CS65="","",RANK(CV65,CV$3:CV$434)+COUNTIF(CV$3:CV65,CV65)-1),"/")</f>
        <v/>
      </c>
      <c r="CU65" s="27" t="str">
        <f ca="1">IF(CS65="","",VLOOKUP(CS65,选手操作!$K:$L,2,0))</f>
        <v/>
      </c>
      <c r="CV65" s="24" t="str">
        <f ca="1">IFERROR(IF(CS65="","",IF(选手操作!CT65&lt;&gt;"",BV65+CW65+CX65+选手操作!CS65,VLOOKUP(CU65,CO:CQ,3,0)+BV65+CW65+CX65+选手操作!CS65)),IF(COUNTIF(CO:CO,CU65)=0,"查找失败",IF(ISNUMBER(VLOOKUP(CU65,CO:CQ,3,0))=FALSE,"VP错误","未知错误")))</f>
        <v/>
      </c>
      <c r="CW65" s="37"/>
      <c r="CX65" s="37"/>
      <c r="CY65" s="39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23" t="str">
        <f ca="1">IFERROR(IF(DS65="","",RANK(DR65,DR$3:DR$434)+COUNTIF(DR$3:DR65,DR65)-1),"/")</f>
        <v/>
      </c>
      <c r="DO65" s="22" t="str">
        <f t="shared" si="6"/>
        <v/>
      </c>
      <c r="DP65" s="22" t="str">
        <f t="shared" si="7"/>
        <v/>
      </c>
      <c r="DQ65" s="24" t="str">
        <f>IFERROR(IF(DO65="","",ROUND(IF(DP65=0,10,10+SIGN(DP65)*10*(1-((SQRT(5)-1)/2)^MIN(ABS(DP65)/(5*SQRT(DR$1)),3))/(1-((SQRT(5)-1)/2)^3)),2)),"请输入副数")</f>
        <v/>
      </c>
      <c r="DR65" s="25" t="str">
        <f ca="1">IF(DS65="","",IF(选手操作!ET65&lt;&gt;"","/",DV65))</f>
        <v/>
      </c>
      <c r="DS65" s="26" t="str">
        <f ca="1">IF(OR(COUNTA(DA$3:DM$434)=0,选手操作!$K65=""),"",选手操作!$K65)</f>
        <v/>
      </c>
      <c r="DT65" s="22" t="str">
        <f ca="1">IFERROR(IF(DS65="","",RANK(DV65,DV$3:DV$434)+COUNTIF(DV$3:DV65,DV65)-1),"/")</f>
        <v/>
      </c>
      <c r="DU65" s="27" t="str">
        <f ca="1">IF(DS65="","",VLOOKUP(DS65,选手操作!$K:$L,2,0))</f>
        <v/>
      </c>
      <c r="DV65" s="24" t="str">
        <f ca="1">IFERROR(IF(DS65="","",IF(选手操作!DT65&lt;&gt;"",CV65+DW65+DX65+选手操作!DS65,VLOOKUP(DU65,DO:DQ,3,0)+CV65+DW65+DX65+选手操作!DS65)),IF(COUNTIF(DO:DO,DU65)=0,"查找失败",IF(ISNUMBER(VLOOKUP(DU65,DO:DQ,3,0))=FALSE,"VP错误","未知错误")))</f>
        <v/>
      </c>
      <c r="DW65" s="37"/>
      <c r="DX65" s="37"/>
      <c r="DY65" s="39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23" t="str">
        <f ca="1">IFERROR(IF(ES65="","",RANK(ER65,ER$3:ER$434)+COUNTIF(ER$3:ER65,ER65)-1),"/")</f>
        <v/>
      </c>
      <c r="EO65" s="22" t="str">
        <f t="shared" si="8"/>
        <v/>
      </c>
      <c r="EP65" s="22" t="str">
        <f t="shared" si="9"/>
        <v/>
      </c>
      <c r="EQ65" s="24" t="str">
        <f>IFERROR(IF(EO65="","",ROUND(IF(EP65=0,10,10+SIGN(EP65)*10*(1-((SQRT(5)-1)/2)^MIN(ABS(EP65)/(5*SQRT(ER$1)),3))/(1-((SQRT(5)-1)/2)^3)),2)),"请输入副数")</f>
        <v/>
      </c>
      <c r="ER65" s="25" t="str">
        <f ca="1">IF(ES65="","",IF(选手操作!FT65&lt;&gt;"","/",EV65))</f>
        <v/>
      </c>
      <c r="ES65" s="26" t="str">
        <f ca="1">IF(OR(COUNTA(EA$3:EM$434)=0,选手操作!$K65=""),"",选手操作!$K65)</f>
        <v/>
      </c>
      <c r="ET65" s="22" t="str">
        <f ca="1">IFERROR(IF(ES65="","",RANK(EV65,EV$3:EV$434)+COUNTIF(EV$3:EV65,EV65)-1),"/")</f>
        <v/>
      </c>
      <c r="EU65" s="27" t="str">
        <f ca="1">IF(ES65="","",VLOOKUP(ES65,选手操作!$K:$L,2,0))</f>
        <v/>
      </c>
      <c r="EV65" s="24" t="str">
        <f ca="1">IFERROR(IF(ES65="","",IF(选手操作!ET65&lt;&gt;"",DV65+EW65+EX65+选手操作!ES65,VLOOKUP(EU65,EO:EQ,3,0)+DV65+EW65+EX65+选手操作!ES65)),IF(COUNTIF(EO:EO,EU65)=0,"查找失败",IF(ISNUMBER(VLOOKUP(EU65,EO:EQ,3,0))=FALSE,"VP错误","未知错误")))</f>
        <v/>
      </c>
      <c r="EW65" s="37"/>
      <c r="EX65" s="37"/>
      <c r="EY65" s="39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23" t="str">
        <f ca="1">IFERROR(IF(FS65="","",RANK(FR65,FR$3:FR$434)+COUNTIF(FR$3:FR65,FR65)-1),"/")</f>
        <v/>
      </c>
      <c r="FO65" s="22" t="str">
        <f t="shared" si="10"/>
        <v/>
      </c>
      <c r="FP65" s="22" t="str">
        <f t="shared" si="11"/>
        <v/>
      </c>
      <c r="FQ65" s="24" t="str">
        <f>IFERROR(IF(FO65="","",ROUND(IF(FP65=0,10,10+SIGN(FP65)*10*(1-((SQRT(5)-1)/2)^MIN(ABS(FP65)/(5*SQRT(FR$1)),3))/(1-((SQRT(5)-1)/2)^3)),2)),"请输入副数")</f>
        <v/>
      </c>
      <c r="FR65" s="25" t="str">
        <f ca="1">IF(FS65="","",IF(选手操作!GT65&lt;&gt;"","/",FV65))</f>
        <v/>
      </c>
      <c r="FS65" s="26" t="str">
        <f ca="1">IF(OR(COUNTA(FA$3:FM$434)=0,选手操作!$K65=""),"",选手操作!$K65)</f>
        <v/>
      </c>
      <c r="FT65" s="22" t="str">
        <f ca="1">IFERROR(IF(FS65="","",RANK(FV65,FV$3:FV$434)+COUNTIF(FV$3:FV65,FV65)-1),"/")</f>
        <v/>
      </c>
      <c r="FU65" s="27" t="str">
        <f ca="1">IF(FS65="","",VLOOKUP(FS65,选手操作!$K:$L,2,0))</f>
        <v/>
      </c>
      <c r="FV65" s="24" t="str">
        <f ca="1">IFERROR(IF(FS65="","",IF(选手操作!FT65&lt;&gt;"",EV65+FW65+FX65+选手操作!FS65,VLOOKUP(FU65,FO:FQ,3,0)+EV65+FW65+FX65+选手操作!FS65)),IF(COUNTIF(FO:FO,FU65)=0,"查找失败",IF(ISNUMBER(VLOOKUP(FU65,FO:FQ,3,0))=FALSE,"VP错误","未知错误")))</f>
        <v/>
      </c>
      <c r="FW65" s="37"/>
      <c r="FX65" s="37"/>
      <c r="FY65" s="39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23" t="str">
        <f ca="1">IFERROR(IF(GS65="","",RANK(GR65,GR$3:GR$434)+COUNTIF(GR$3:GR65,GR65)-1),"/")</f>
        <v/>
      </c>
      <c r="GO65" s="22" t="str">
        <f t="shared" si="12"/>
        <v/>
      </c>
      <c r="GP65" s="22" t="str">
        <f t="shared" si="13"/>
        <v/>
      </c>
      <c r="GQ65" s="24" t="str">
        <f>IFERROR(IF(GO65="","",ROUND(IF(GP65=0,10,10+SIGN(GP65)*10*(1-((SQRT(5)-1)/2)^MIN(ABS(GP65)/(5*SQRT(GR$1)),3))/(1-((SQRT(5)-1)/2)^3)),2)),"请输入副数")</f>
        <v/>
      </c>
      <c r="GR65" s="25" t="str">
        <f ca="1">IF(GS65="","",IF(选手操作!HT65&lt;&gt;"","/",GV65))</f>
        <v/>
      </c>
      <c r="GS65" s="26" t="str">
        <f ca="1">IF(OR(COUNTA(GA$3:GM$434)=0,选手操作!$K65=""),"",选手操作!$K65)</f>
        <v/>
      </c>
      <c r="GT65" s="22" t="str">
        <f ca="1">IFERROR(IF(GS65="","",RANK(GV65,GV$3:GV$434)+COUNTIF(GV$3:GV65,GV65)-1),"/")</f>
        <v/>
      </c>
      <c r="GU65" s="27" t="str">
        <f ca="1">IF(GS65="","",VLOOKUP(GS65,选手操作!$K:$L,2,0))</f>
        <v/>
      </c>
      <c r="GV65" s="24" t="str">
        <f ca="1">IFERROR(IF(GS65="","",IF(选手操作!GT65&lt;&gt;"",FV65+GW65+GX65+选手操作!GS65,VLOOKUP(GU65,GO:GQ,3,0)+FV65+GW65+GX65+选手操作!GS65)),IF(COUNTIF(GO:GO,GU65)=0,"查找失败",IF(ISNUMBER(VLOOKUP(GU65,GO:GQ,3,0))=FALSE,"VP错误","未知错误")))</f>
        <v/>
      </c>
      <c r="GW65" s="37"/>
      <c r="GX65" s="37"/>
      <c r="GY65" s="39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23" t="str">
        <f ca="1">IFERROR(IF(HS65="","",RANK(HR65,HR$3:HR$434)+COUNTIF(HR$3:HR65,HR65)-1),"/")</f>
        <v/>
      </c>
      <c r="HO65" s="22" t="str">
        <f t="shared" si="14"/>
        <v/>
      </c>
      <c r="HP65" s="22" t="str">
        <f t="shared" si="15"/>
        <v/>
      </c>
      <c r="HQ65" s="24" t="str">
        <f>IFERROR(IF(HO65="","",ROUND(IF(HP65=0,10,10+SIGN(HP65)*10*(1-((SQRT(5)-1)/2)^MIN(ABS(HP65)/(5*SQRT(HR$1)),3))/(1-((SQRT(5)-1)/2)^3)),2)),"请输入副数")</f>
        <v/>
      </c>
      <c r="HR65" s="25" t="str">
        <f ca="1">IF(HS65="","",IF(选手操作!IT65&lt;&gt;"","/",HV65))</f>
        <v/>
      </c>
      <c r="HS65" s="26" t="str">
        <f ca="1">IF(OR(COUNTA(HA$3:HM$434)=0,选手操作!$K65=""),"",选手操作!$K65)</f>
        <v/>
      </c>
      <c r="HT65" s="22" t="str">
        <f ca="1">IFERROR(IF(HS65="","",RANK(HV65,HV$3:HV$434)+COUNTIF(HV$3:HV65,HV65)-1),"/")</f>
        <v/>
      </c>
      <c r="HU65" s="27" t="str">
        <f ca="1">IF(HS65="","",VLOOKUP(HS65,选手操作!$K:$L,2,0))</f>
        <v/>
      </c>
      <c r="HV65" s="24" t="str">
        <f ca="1">IFERROR(IF(HS65="","",IF(选手操作!HT65&lt;&gt;"",GV65+HW65+HX65+选手操作!HS65,VLOOKUP(HU65,HO:HQ,3,0)+GV65+HW65+HX65+选手操作!HS65)),IF(COUNTIF(HO:HO,HU65)=0,"查找失败",IF(ISNUMBER(VLOOKUP(HU65,HO:HQ,3,0))=FALSE,"VP错误","未知错误")))</f>
        <v/>
      </c>
      <c r="HW65" s="37"/>
      <c r="HX65" s="37"/>
      <c r="HY65" s="39"/>
    </row>
    <row r="66" spans="1:23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23" t="str">
        <f ca="1">IFERROR(IF(S66="","",RANK(R66,R$3:R$434)+COUNTIF(R$3:R66,R66)-1),"/")</f>
        <v/>
      </c>
      <c r="O66" s="22" t="str">
        <f t="shared" si="16"/>
        <v/>
      </c>
      <c r="P66" s="22" t="str">
        <f t="shared" si="17"/>
        <v/>
      </c>
      <c r="Q66" s="24" t="str">
        <f t="shared" si="18"/>
        <v/>
      </c>
      <c r="R66" s="25" t="str">
        <f ca="1">IF(S66="","",IF(选手操作!AT66&lt;&gt;"","/",V66))</f>
        <v/>
      </c>
      <c r="S66" s="26" t="str">
        <f ca="1">IF(OR(COUNTA(A$3:M$434)=0,选手操作!$K66=""),"",选手操作!$K66)</f>
        <v/>
      </c>
      <c r="T66" s="22" t="str">
        <f ca="1">IFERROR(IF(S66="","",RANK(V66,V$3:V$434)+COUNTIF(V$3:V66,V66)-1),"/")</f>
        <v/>
      </c>
      <c r="U66" s="27" t="str">
        <f ca="1">IF(S66="","",VLOOKUP(S66,选手操作!$K:$L,2,0))</f>
        <v/>
      </c>
      <c r="V66" s="24" t="str">
        <f ca="1">IFERROR(IF(S66="","",IF(选手操作!T66&lt;&gt;"",选手操作!M66+选手操作!N66+W66+X66+选手操作!S66,VLOOKUP(U66,O:Q,3,0)+选手操作!M66+选手操作!N66+W66+X66+选手操作!S66)),IF(COUNTIF(O:O,U66)=0,"查找失败",IF(ISNUMBER(VLOOKUP(U66,O:Q,3,0))=FALSE,"VP错误","未知错误")))</f>
        <v/>
      </c>
      <c r="W66" s="37"/>
      <c r="X66" s="37"/>
      <c r="Y66" s="39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23" t="str">
        <f ca="1">IFERROR(IF(AS66="","",RANK(AR66,AR$3:AR$434)+COUNTIF(AR$3:AR66,AR66)-1),"/")</f>
        <v/>
      </c>
      <c r="AO66" s="22" t="str">
        <f t="shared" si="0"/>
        <v/>
      </c>
      <c r="AP66" s="22" t="str">
        <f t="shared" si="1"/>
        <v/>
      </c>
      <c r="AQ66" s="24" t="str">
        <f>IFERROR(IF(AO66="","",ROUND(IF(AP66=0,10,10+SIGN(AP66)*10*(1-((SQRT(5)-1)/2)^MIN(ABS(AP66)/(5*SQRT(AR$1)),3))/(1-((SQRT(5)-1)/2)^3)),2)),"请输入副数")</f>
        <v/>
      </c>
      <c r="AR66" s="25" t="str">
        <f ca="1">IF(AS66="","",IF(选手操作!BT66&lt;&gt;"","/",AV66))</f>
        <v/>
      </c>
      <c r="AS66" s="26" t="str">
        <f ca="1">IF(OR(COUNTA(AA$3:AM$434)=0,选手操作!$K66=""),"",选手操作!$K66)</f>
        <v/>
      </c>
      <c r="AT66" s="22" t="str">
        <f ca="1">IFERROR(IF(AS66="","",RANK(AV66,AV$3:AV$434)+COUNTIF(AV$3:AV66,AV66)-1),"/")</f>
        <v/>
      </c>
      <c r="AU66" s="27" t="str">
        <f ca="1">IF(AS66="","",VLOOKUP(AS66,选手操作!$K:$L,2,0))</f>
        <v/>
      </c>
      <c r="AV66" s="24" t="str">
        <f ca="1">IFERROR(IF(AS66="","",IF(选手操作!AT66&lt;&gt;"",V66+AW66+AX66+选手操作!AS66,VLOOKUP(AU66,AO:AQ,3,0)+V66+AW66+AX66+选手操作!AS66)),IF(COUNTIF(AO:AO,AU66)=0,"查找失败",IF(ISNUMBER(VLOOKUP(AU66,AO:AQ,3,0))=FALSE,"VP错误","未知错误")))</f>
        <v/>
      </c>
      <c r="AW66" s="37"/>
      <c r="AX66" s="37"/>
      <c r="AY66" s="39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23" t="str">
        <f ca="1">IFERROR(IF(BS66="","",RANK(BR66,BR$3:BR$434)+COUNTIF(BR$3:BR66,BR66)-1),"/")</f>
        <v/>
      </c>
      <c r="BO66" s="22" t="str">
        <f t="shared" si="2"/>
        <v/>
      </c>
      <c r="BP66" s="22" t="str">
        <f t="shared" si="3"/>
        <v/>
      </c>
      <c r="BQ66" s="24" t="str">
        <f>IFERROR(IF(BO66="","",ROUND(IF(BP66=0,10,10+SIGN(BP66)*10*(1-((SQRT(5)-1)/2)^MIN(ABS(BP66)/(5*SQRT(BR$1)),3))/(1-((SQRT(5)-1)/2)^3)),2)),"请输入副数")</f>
        <v/>
      </c>
      <c r="BR66" s="25" t="str">
        <f ca="1">IF(BS66="","",IF(选手操作!CT66&lt;&gt;"","/",BV66))</f>
        <v/>
      </c>
      <c r="BS66" s="26" t="str">
        <f ca="1">IF(OR(COUNTA(BA$3:BM$434)=0,选手操作!$K66=""),"",选手操作!$K66)</f>
        <v/>
      </c>
      <c r="BT66" s="22" t="str">
        <f ca="1">IFERROR(IF(BS66="","",RANK(BV66,BV$3:BV$434)+COUNTIF(BV$3:BV66,BV66)-1),"/")</f>
        <v/>
      </c>
      <c r="BU66" s="27" t="str">
        <f ca="1">IF(BS66="","",VLOOKUP(BS66,选手操作!$K:$L,2,0))</f>
        <v/>
      </c>
      <c r="BV66" s="24" t="str">
        <f ca="1">IFERROR(IF(BS66="","",IF(选手操作!BT66&lt;&gt;"",AV66+BW66+BX66+选手操作!BS66,VLOOKUP(BU66,BO:BQ,3,0)+AV66+BW66+BX66+选手操作!BS66)),IF(COUNTIF(BO:BO,BU66)=0,"查找失败",IF(ISNUMBER(VLOOKUP(BU66,BO:BQ,3,0))=FALSE,"VP错误","未知错误")))</f>
        <v/>
      </c>
      <c r="BW66" s="37"/>
      <c r="BX66" s="37"/>
      <c r="BY66" s="39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23" t="str">
        <f ca="1">IFERROR(IF(CS66="","",RANK(CR66,CR$3:CR$434)+COUNTIF(CR$3:CR66,CR66)-1),"/")</f>
        <v/>
      </c>
      <c r="CO66" s="22" t="str">
        <f t="shared" si="4"/>
        <v/>
      </c>
      <c r="CP66" s="22" t="str">
        <f t="shared" si="5"/>
        <v/>
      </c>
      <c r="CQ66" s="24" t="str">
        <f>IFERROR(IF(CO66="","",ROUND(IF(CP66=0,10,10+SIGN(CP66)*10*(1-((SQRT(5)-1)/2)^MIN(ABS(CP66)/(5*SQRT(CR$1)),3))/(1-((SQRT(5)-1)/2)^3)),2)),"请输入副数")</f>
        <v/>
      </c>
      <c r="CR66" s="25" t="str">
        <f ca="1">IF(CS66="","",IF(选手操作!DT66&lt;&gt;"","/",CV66))</f>
        <v/>
      </c>
      <c r="CS66" s="26" t="str">
        <f ca="1">IF(OR(COUNTA(CA$3:CM$434)=0,选手操作!$K66=""),"",选手操作!$K66)</f>
        <v/>
      </c>
      <c r="CT66" s="22" t="str">
        <f ca="1">IFERROR(IF(CS66="","",RANK(CV66,CV$3:CV$434)+COUNTIF(CV$3:CV66,CV66)-1),"/")</f>
        <v/>
      </c>
      <c r="CU66" s="27" t="str">
        <f ca="1">IF(CS66="","",VLOOKUP(CS66,选手操作!$K:$L,2,0))</f>
        <v/>
      </c>
      <c r="CV66" s="24" t="str">
        <f ca="1">IFERROR(IF(CS66="","",IF(选手操作!CT66&lt;&gt;"",BV66+CW66+CX66+选手操作!CS66,VLOOKUP(CU66,CO:CQ,3,0)+BV66+CW66+CX66+选手操作!CS66)),IF(COUNTIF(CO:CO,CU66)=0,"查找失败",IF(ISNUMBER(VLOOKUP(CU66,CO:CQ,3,0))=FALSE,"VP错误","未知错误")))</f>
        <v/>
      </c>
      <c r="CW66" s="37"/>
      <c r="CX66" s="37"/>
      <c r="CY66" s="39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23" t="str">
        <f ca="1">IFERROR(IF(DS66="","",RANK(DR66,DR$3:DR$434)+COUNTIF(DR$3:DR66,DR66)-1),"/")</f>
        <v/>
      </c>
      <c r="DO66" s="22" t="str">
        <f t="shared" si="6"/>
        <v/>
      </c>
      <c r="DP66" s="22" t="str">
        <f t="shared" si="7"/>
        <v/>
      </c>
      <c r="DQ66" s="24" t="str">
        <f>IFERROR(IF(DO66="","",ROUND(IF(DP66=0,10,10+SIGN(DP66)*10*(1-((SQRT(5)-1)/2)^MIN(ABS(DP66)/(5*SQRT(DR$1)),3))/(1-((SQRT(5)-1)/2)^3)),2)),"请输入副数")</f>
        <v/>
      </c>
      <c r="DR66" s="25" t="str">
        <f ca="1">IF(DS66="","",IF(选手操作!ET66&lt;&gt;"","/",DV66))</f>
        <v/>
      </c>
      <c r="DS66" s="26" t="str">
        <f ca="1">IF(OR(COUNTA(DA$3:DM$434)=0,选手操作!$K66=""),"",选手操作!$K66)</f>
        <v/>
      </c>
      <c r="DT66" s="22" t="str">
        <f ca="1">IFERROR(IF(DS66="","",RANK(DV66,DV$3:DV$434)+COUNTIF(DV$3:DV66,DV66)-1),"/")</f>
        <v/>
      </c>
      <c r="DU66" s="27" t="str">
        <f ca="1">IF(DS66="","",VLOOKUP(DS66,选手操作!$K:$L,2,0))</f>
        <v/>
      </c>
      <c r="DV66" s="24" t="str">
        <f ca="1">IFERROR(IF(DS66="","",IF(选手操作!DT66&lt;&gt;"",CV66+DW66+DX66+选手操作!DS66,VLOOKUP(DU66,DO:DQ,3,0)+CV66+DW66+DX66+选手操作!DS66)),IF(COUNTIF(DO:DO,DU66)=0,"查找失败",IF(ISNUMBER(VLOOKUP(DU66,DO:DQ,3,0))=FALSE,"VP错误","未知错误")))</f>
        <v/>
      </c>
      <c r="DW66" s="37"/>
      <c r="DX66" s="37"/>
      <c r="DY66" s="39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23" t="str">
        <f ca="1">IFERROR(IF(ES66="","",RANK(ER66,ER$3:ER$434)+COUNTIF(ER$3:ER66,ER66)-1),"/")</f>
        <v/>
      </c>
      <c r="EO66" s="22" t="str">
        <f t="shared" si="8"/>
        <v/>
      </c>
      <c r="EP66" s="22" t="str">
        <f t="shared" si="9"/>
        <v/>
      </c>
      <c r="EQ66" s="24" t="str">
        <f>IFERROR(IF(EO66="","",ROUND(IF(EP66=0,10,10+SIGN(EP66)*10*(1-((SQRT(5)-1)/2)^MIN(ABS(EP66)/(5*SQRT(ER$1)),3))/(1-((SQRT(5)-1)/2)^3)),2)),"请输入副数")</f>
        <v/>
      </c>
      <c r="ER66" s="25" t="str">
        <f ca="1">IF(ES66="","",IF(选手操作!FT66&lt;&gt;"","/",EV66))</f>
        <v/>
      </c>
      <c r="ES66" s="26" t="str">
        <f ca="1">IF(OR(COUNTA(EA$3:EM$434)=0,选手操作!$K66=""),"",选手操作!$K66)</f>
        <v/>
      </c>
      <c r="ET66" s="22" t="str">
        <f ca="1">IFERROR(IF(ES66="","",RANK(EV66,EV$3:EV$434)+COUNTIF(EV$3:EV66,EV66)-1),"/")</f>
        <v/>
      </c>
      <c r="EU66" s="27" t="str">
        <f ca="1">IF(ES66="","",VLOOKUP(ES66,选手操作!$K:$L,2,0))</f>
        <v/>
      </c>
      <c r="EV66" s="24" t="str">
        <f ca="1">IFERROR(IF(ES66="","",IF(选手操作!ET66&lt;&gt;"",DV66+EW66+EX66+选手操作!ES66,VLOOKUP(EU66,EO:EQ,3,0)+DV66+EW66+EX66+选手操作!ES66)),IF(COUNTIF(EO:EO,EU66)=0,"查找失败",IF(ISNUMBER(VLOOKUP(EU66,EO:EQ,3,0))=FALSE,"VP错误","未知错误")))</f>
        <v/>
      </c>
      <c r="EW66" s="37"/>
      <c r="EX66" s="37"/>
      <c r="EY66" s="39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23" t="str">
        <f ca="1">IFERROR(IF(FS66="","",RANK(FR66,FR$3:FR$434)+COUNTIF(FR$3:FR66,FR66)-1),"/")</f>
        <v/>
      </c>
      <c r="FO66" s="22" t="str">
        <f t="shared" si="10"/>
        <v/>
      </c>
      <c r="FP66" s="22" t="str">
        <f t="shared" si="11"/>
        <v/>
      </c>
      <c r="FQ66" s="24" t="str">
        <f>IFERROR(IF(FO66="","",ROUND(IF(FP66=0,10,10+SIGN(FP66)*10*(1-((SQRT(5)-1)/2)^MIN(ABS(FP66)/(5*SQRT(FR$1)),3))/(1-((SQRT(5)-1)/2)^3)),2)),"请输入副数")</f>
        <v/>
      </c>
      <c r="FR66" s="25" t="str">
        <f ca="1">IF(FS66="","",IF(选手操作!GT66&lt;&gt;"","/",FV66))</f>
        <v/>
      </c>
      <c r="FS66" s="26" t="str">
        <f ca="1">IF(OR(COUNTA(FA$3:FM$434)=0,选手操作!$K66=""),"",选手操作!$K66)</f>
        <v/>
      </c>
      <c r="FT66" s="22" t="str">
        <f ca="1">IFERROR(IF(FS66="","",RANK(FV66,FV$3:FV$434)+COUNTIF(FV$3:FV66,FV66)-1),"/")</f>
        <v/>
      </c>
      <c r="FU66" s="27" t="str">
        <f ca="1">IF(FS66="","",VLOOKUP(FS66,选手操作!$K:$L,2,0))</f>
        <v/>
      </c>
      <c r="FV66" s="24" t="str">
        <f ca="1">IFERROR(IF(FS66="","",IF(选手操作!FT66&lt;&gt;"",EV66+FW66+FX66+选手操作!FS66,VLOOKUP(FU66,FO:FQ,3,0)+EV66+FW66+FX66+选手操作!FS66)),IF(COUNTIF(FO:FO,FU66)=0,"查找失败",IF(ISNUMBER(VLOOKUP(FU66,FO:FQ,3,0))=FALSE,"VP错误","未知错误")))</f>
        <v/>
      </c>
      <c r="FW66" s="37"/>
      <c r="FX66" s="37"/>
      <c r="FY66" s="39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23" t="str">
        <f ca="1">IFERROR(IF(GS66="","",RANK(GR66,GR$3:GR$434)+COUNTIF(GR$3:GR66,GR66)-1),"/")</f>
        <v/>
      </c>
      <c r="GO66" s="22" t="str">
        <f t="shared" si="12"/>
        <v/>
      </c>
      <c r="GP66" s="22" t="str">
        <f t="shared" si="13"/>
        <v/>
      </c>
      <c r="GQ66" s="24" t="str">
        <f>IFERROR(IF(GO66="","",ROUND(IF(GP66=0,10,10+SIGN(GP66)*10*(1-((SQRT(5)-1)/2)^MIN(ABS(GP66)/(5*SQRT(GR$1)),3))/(1-((SQRT(5)-1)/2)^3)),2)),"请输入副数")</f>
        <v/>
      </c>
      <c r="GR66" s="25" t="str">
        <f ca="1">IF(GS66="","",IF(选手操作!HT66&lt;&gt;"","/",GV66))</f>
        <v/>
      </c>
      <c r="GS66" s="26" t="str">
        <f ca="1">IF(OR(COUNTA(GA$3:GM$434)=0,选手操作!$K66=""),"",选手操作!$K66)</f>
        <v/>
      </c>
      <c r="GT66" s="22" t="str">
        <f ca="1">IFERROR(IF(GS66="","",RANK(GV66,GV$3:GV$434)+COUNTIF(GV$3:GV66,GV66)-1),"/")</f>
        <v/>
      </c>
      <c r="GU66" s="27" t="str">
        <f ca="1">IF(GS66="","",VLOOKUP(GS66,选手操作!$K:$L,2,0))</f>
        <v/>
      </c>
      <c r="GV66" s="24" t="str">
        <f ca="1">IFERROR(IF(GS66="","",IF(选手操作!GT66&lt;&gt;"",FV66+GW66+GX66+选手操作!GS66,VLOOKUP(GU66,GO:GQ,3,0)+FV66+GW66+GX66+选手操作!GS66)),IF(COUNTIF(GO:GO,GU66)=0,"查找失败",IF(ISNUMBER(VLOOKUP(GU66,GO:GQ,3,0))=FALSE,"VP错误","未知错误")))</f>
        <v/>
      </c>
      <c r="GW66" s="37"/>
      <c r="GX66" s="37"/>
      <c r="GY66" s="39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23" t="str">
        <f ca="1">IFERROR(IF(HS66="","",RANK(HR66,HR$3:HR$434)+COUNTIF(HR$3:HR66,HR66)-1),"/")</f>
        <v/>
      </c>
      <c r="HO66" s="22" t="str">
        <f t="shared" si="14"/>
        <v/>
      </c>
      <c r="HP66" s="22" t="str">
        <f t="shared" si="15"/>
        <v/>
      </c>
      <c r="HQ66" s="24" t="str">
        <f>IFERROR(IF(HO66="","",ROUND(IF(HP66=0,10,10+SIGN(HP66)*10*(1-((SQRT(5)-1)/2)^MIN(ABS(HP66)/(5*SQRT(HR$1)),3))/(1-((SQRT(5)-1)/2)^3)),2)),"请输入副数")</f>
        <v/>
      </c>
      <c r="HR66" s="25" t="str">
        <f ca="1">IF(HS66="","",IF(选手操作!IT66&lt;&gt;"","/",HV66))</f>
        <v/>
      </c>
      <c r="HS66" s="26" t="str">
        <f ca="1">IF(OR(COUNTA(HA$3:HM$434)=0,选手操作!$K66=""),"",选手操作!$K66)</f>
        <v/>
      </c>
      <c r="HT66" s="22" t="str">
        <f ca="1">IFERROR(IF(HS66="","",RANK(HV66,HV$3:HV$434)+COUNTIF(HV$3:HV66,HV66)-1),"/")</f>
        <v/>
      </c>
      <c r="HU66" s="27" t="str">
        <f ca="1">IF(HS66="","",VLOOKUP(HS66,选手操作!$K:$L,2,0))</f>
        <v/>
      </c>
      <c r="HV66" s="24" t="str">
        <f ca="1">IFERROR(IF(HS66="","",IF(选手操作!HT66&lt;&gt;"",GV66+HW66+HX66+选手操作!HS66,VLOOKUP(HU66,HO:HQ,3,0)+GV66+HW66+HX66+选手操作!HS66)),IF(COUNTIF(HO:HO,HU66)=0,"查找失败",IF(ISNUMBER(VLOOKUP(HU66,HO:HQ,3,0))=FALSE,"VP错误","未知错误")))</f>
        <v/>
      </c>
      <c r="HW66" s="37"/>
      <c r="HX66" s="37"/>
      <c r="HY66" s="39"/>
    </row>
    <row r="67" spans="1:23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23" t="str">
        <f ca="1">IFERROR(IF(S67="","",RANK(R67,R$3:R$434)+COUNTIF(R$3:R67,R67)-1),"/")</f>
        <v/>
      </c>
      <c r="O67" s="22" t="str">
        <f t="shared" si="16"/>
        <v/>
      </c>
      <c r="P67" s="22" t="str">
        <f t="shared" si="17"/>
        <v/>
      </c>
      <c r="Q67" s="24" t="str">
        <f t="shared" si="18"/>
        <v/>
      </c>
      <c r="R67" s="25" t="str">
        <f ca="1">IF(S67="","",IF(选手操作!AT67&lt;&gt;"","/",V67))</f>
        <v/>
      </c>
      <c r="S67" s="26" t="str">
        <f ca="1">IF(OR(COUNTA(A$3:M$434)=0,选手操作!$K67=""),"",选手操作!$K67)</f>
        <v/>
      </c>
      <c r="T67" s="22" t="str">
        <f ca="1">IFERROR(IF(S67="","",RANK(V67,V$3:V$434)+COUNTIF(V$3:V67,V67)-1),"/")</f>
        <v/>
      </c>
      <c r="U67" s="27" t="str">
        <f ca="1">IF(S67="","",VLOOKUP(S67,选手操作!$K:$L,2,0))</f>
        <v/>
      </c>
      <c r="V67" s="24" t="str">
        <f ca="1">IFERROR(IF(S67="","",IF(选手操作!T67&lt;&gt;"",选手操作!M67+选手操作!N67+W67+X67+选手操作!S67,VLOOKUP(U67,O:Q,3,0)+选手操作!M67+选手操作!N67+W67+X67+选手操作!S67)),IF(COUNTIF(O:O,U67)=0,"查找失败",IF(ISNUMBER(VLOOKUP(U67,O:Q,3,0))=FALSE,"VP错误","未知错误")))</f>
        <v/>
      </c>
      <c r="W67" s="37"/>
      <c r="X67" s="37"/>
      <c r="Y67" s="39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23" t="str">
        <f ca="1">IFERROR(IF(AS67="","",RANK(AR67,AR$3:AR$434)+COUNTIF(AR$3:AR67,AR67)-1),"/")</f>
        <v/>
      </c>
      <c r="AO67" s="22" t="str">
        <f t="shared" ref="AO67:AO130" si="19">IFERROR(IF(AA67="","",RIGHT(AA67,LEN(AA67)-FIND(".",AA67))),"牌手错误")</f>
        <v/>
      </c>
      <c r="AP67" s="22" t="str">
        <f t="shared" ref="AP67:AP130" si="20">IF(AO67="","",ROUND(AC67,0))</f>
        <v/>
      </c>
      <c r="AQ67" s="24" t="str">
        <f>IFERROR(IF(AO67="","",ROUND(IF(AP67=0,10,10+SIGN(AP67)*10*(1-((SQRT(5)-1)/2)^MIN(ABS(AP67)/(5*SQRT(AR$1)),3))/(1-((SQRT(5)-1)/2)^3)),2)),"请输入副数")</f>
        <v/>
      </c>
      <c r="AR67" s="25" t="str">
        <f ca="1">IF(AS67="","",IF(选手操作!BT67&lt;&gt;"","/",AV67))</f>
        <v/>
      </c>
      <c r="AS67" s="26" t="str">
        <f ca="1">IF(OR(COUNTA(AA$3:AM$434)=0,选手操作!$K67=""),"",选手操作!$K67)</f>
        <v/>
      </c>
      <c r="AT67" s="22" t="str">
        <f ca="1">IFERROR(IF(AS67="","",RANK(AV67,AV$3:AV$434)+COUNTIF(AV$3:AV67,AV67)-1),"/")</f>
        <v/>
      </c>
      <c r="AU67" s="27" t="str">
        <f ca="1">IF(AS67="","",VLOOKUP(AS67,选手操作!$K:$L,2,0))</f>
        <v/>
      </c>
      <c r="AV67" s="24" t="str">
        <f ca="1">IFERROR(IF(AS67="","",IF(选手操作!AT67&lt;&gt;"",V67+AW67+AX67+选手操作!AS67,VLOOKUP(AU67,AO:AQ,3,0)+V67+AW67+AX67+选手操作!AS67)),IF(COUNTIF(AO:AO,AU67)=0,"查找失败",IF(ISNUMBER(VLOOKUP(AU67,AO:AQ,3,0))=FALSE,"VP错误","未知错误")))</f>
        <v/>
      </c>
      <c r="AW67" s="37"/>
      <c r="AX67" s="37"/>
      <c r="AY67" s="39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23" t="str">
        <f ca="1">IFERROR(IF(BS67="","",RANK(BR67,BR$3:BR$434)+COUNTIF(BR$3:BR67,BR67)-1),"/")</f>
        <v/>
      </c>
      <c r="BO67" s="22" t="str">
        <f t="shared" ref="BO67:BO130" si="21">IFERROR(IF(BA67="","",RIGHT(BA67,LEN(BA67)-FIND(".",BA67))),"牌手错误")</f>
        <v/>
      </c>
      <c r="BP67" s="22" t="str">
        <f t="shared" ref="BP67:BP130" si="22">IF(BO67="","",ROUND(BC67,0))</f>
        <v/>
      </c>
      <c r="BQ67" s="24" t="str">
        <f>IFERROR(IF(BO67="","",ROUND(IF(BP67=0,10,10+SIGN(BP67)*10*(1-((SQRT(5)-1)/2)^MIN(ABS(BP67)/(5*SQRT(BR$1)),3))/(1-((SQRT(5)-1)/2)^3)),2)),"请输入副数")</f>
        <v/>
      </c>
      <c r="BR67" s="25" t="str">
        <f ca="1">IF(BS67="","",IF(选手操作!CT67&lt;&gt;"","/",BV67))</f>
        <v/>
      </c>
      <c r="BS67" s="26" t="str">
        <f ca="1">IF(OR(COUNTA(BA$3:BM$434)=0,选手操作!$K67=""),"",选手操作!$K67)</f>
        <v/>
      </c>
      <c r="BT67" s="22" t="str">
        <f ca="1">IFERROR(IF(BS67="","",RANK(BV67,BV$3:BV$434)+COUNTIF(BV$3:BV67,BV67)-1),"/")</f>
        <v/>
      </c>
      <c r="BU67" s="27" t="str">
        <f ca="1">IF(BS67="","",VLOOKUP(BS67,选手操作!$K:$L,2,0))</f>
        <v/>
      </c>
      <c r="BV67" s="24" t="str">
        <f ca="1">IFERROR(IF(BS67="","",IF(选手操作!BT67&lt;&gt;"",AV67+BW67+BX67+选手操作!BS67,VLOOKUP(BU67,BO:BQ,3,0)+AV67+BW67+BX67+选手操作!BS67)),IF(COUNTIF(BO:BO,BU67)=0,"查找失败",IF(ISNUMBER(VLOOKUP(BU67,BO:BQ,3,0))=FALSE,"VP错误","未知错误")))</f>
        <v/>
      </c>
      <c r="BW67" s="37"/>
      <c r="BX67" s="37"/>
      <c r="BY67" s="39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23" t="str">
        <f ca="1">IFERROR(IF(CS67="","",RANK(CR67,CR$3:CR$434)+COUNTIF(CR$3:CR67,CR67)-1),"/")</f>
        <v/>
      </c>
      <c r="CO67" s="22" t="str">
        <f t="shared" ref="CO67:CO130" si="23">IFERROR(IF(CA67="","",RIGHT(CA67,LEN(CA67)-FIND(".",CA67))),"牌手错误")</f>
        <v/>
      </c>
      <c r="CP67" s="22" t="str">
        <f t="shared" ref="CP67:CP130" si="24">IF(CO67="","",ROUND(CC67,0))</f>
        <v/>
      </c>
      <c r="CQ67" s="24" t="str">
        <f>IFERROR(IF(CO67="","",ROUND(IF(CP67=0,10,10+SIGN(CP67)*10*(1-((SQRT(5)-1)/2)^MIN(ABS(CP67)/(5*SQRT(CR$1)),3))/(1-((SQRT(5)-1)/2)^3)),2)),"请输入副数")</f>
        <v/>
      </c>
      <c r="CR67" s="25" t="str">
        <f ca="1">IF(CS67="","",IF(选手操作!DT67&lt;&gt;"","/",CV67))</f>
        <v/>
      </c>
      <c r="CS67" s="26" t="str">
        <f ca="1">IF(OR(COUNTA(CA$3:CM$434)=0,选手操作!$K67=""),"",选手操作!$K67)</f>
        <v/>
      </c>
      <c r="CT67" s="22" t="str">
        <f ca="1">IFERROR(IF(CS67="","",RANK(CV67,CV$3:CV$434)+COUNTIF(CV$3:CV67,CV67)-1),"/")</f>
        <v/>
      </c>
      <c r="CU67" s="27" t="str">
        <f ca="1">IF(CS67="","",VLOOKUP(CS67,选手操作!$K:$L,2,0))</f>
        <v/>
      </c>
      <c r="CV67" s="24" t="str">
        <f ca="1">IFERROR(IF(CS67="","",IF(选手操作!CT67&lt;&gt;"",BV67+CW67+CX67+选手操作!CS67,VLOOKUP(CU67,CO:CQ,3,0)+BV67+CW67+CX67+选手操作!CS67)),IF(COUNTIF(CO:CO,CU67)=0,"查找失败",IF(ISNUMBER(VLOOKUP(CU67,CO:CQ,3,0))=FALSE,"VP错误","未知错误")))</f>
        <v/>
      </c>
      <c r="CW67" s="37"/>
      <c r="CX67" s="37"/>
      <c r="CY67" s="39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23" t="str">
        <f ca="1">IFERROR(IF(DS67="","",RANK(DR67,DR$3:DR$434)+COUNTIF(DR$3:DR67,DR67)-1),"/")</f>
        <v/>
      </c>
      <c r="DO67" s="22" t="str">
        <f t="shared" ref="DO67:DO130" si="25">IFERROR(IF(DA67="","",RIGHT(DA67,LEN(DA67)-FIND(".",DA67))),"牌手错误")</f>
        <v/>
      </c>
      <c r="DP67" s="22" t="str">
        <f t="shared" ref="DP67:DP130" si="26">IF(DO67="","",ROUND(DC67,0))</f>
        <v/>
      </c>
      <c r="DQ67" s="24" t="str">
        <f>IFERROR(IF(DO67="","",ROUND(IF(DP67=0,10,10+SIGN(DP67)*10*(1-((SQRT(5)-1)/2)^MIN(ABS(DP67)/(5*SQRT(DR$1)),3))/(1-((SQRT(5)-1)/2)^3)),2)),"请输入副数")</f>
        <v/>
      </c>
      <c r="DR67" s="25" t="str">
        <f ca="1">IF(DS67="","",IF(选手操作!ET67&lt;&gt;"","/",DV67))</f>
        <v/>
      </c>
      <c r="DS67" s="26" t="str">
        <f ca="1">IF(OR(COUNTA(DA$3:DM$434)=0,选手操作!$K67=""),"",选手操作!$K67)</f>
        <v/>
      </c>
      <c r="DT67" s="22" t="str">
        <f ca="1">IFERROR(IF(DS67="","",RANK(DV67,DV$3:DV$434)+COUNTIF(DV$3:DV67,DV67)-1),"/")</f>
        <v/>
      </c>
      <c r="DU67" s="27" t="str">
        <f ca="1">IF(DS67="","",VLOOKUP(DS67,选手操作!$K:$L,2,0))</f>
        <v/>
      </c>
      <c r="DV67" s="24" t="str">
        <f ca="1">IFERROR(IF(DS67="","",IF(选手操作!DT67&lt;&gt;"",CV67+DW67+DX67+选手操作!DS67,VLOOKUP(DU67,DO:DQ,3,0)+CV67+DW67+DX67+选手操作!DS67)),IF(COUNTIF(DO:DO,DU67)=0,"查找失败",IF(ISNUMBER(VLOOKUP(DU67,DO:DQ,3,0))=FALSE,"VP错误","未知错误")))</f>
        <v/>
      </c>
      <c r="DW67" s="37"/>
      <c r="DX67" s="37"/>
      <c r="DY67" s="39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23" t="str">
        <f ca="1">IFERROR(IF(ES67="","",RANK(ER67,ER$3:ER$434)+COUNTIF(ER$3:ER67,ER67)-1),"/")</f>
        <v/>
      </c>
      <c r="EO67" s="22" t="str">
        <f t="shared" ref="EO67:EO130" si="27">IFERROR(IF(EA67="","",RIGHT(EA67,LEN(EA67)-FIND(".",EA67))),"牌手错误")</f>
        <v/>
      </c>
      <c r="EP67" s="22" t="str">
        <f t="shared" ref="EP67:EP130" si="28">IF(EO67="","",ROUND(EC67,0))</f>
        <v/>
      </c>
      <c r="EQ67" s="24" t="str">
        <f>IFERROR(IF(EO67="","",ROUND(IF(EP67=0,10,10+SIGN(EP67)*10*(1-((SQRT(5)-1)/2)^MIN(ABS(EP67)/(5*SQRT(ER$1)),3))/(1-((SQRT(5)-1)/2)^3)),2)),"请输入副数")</f>
        <v/>
      </c>
      <c r="ER67" s="25" t="str">
        <f ca="1">IF(ES67="","",IF(选手操作!FT67&lt;&gt;"","/",EV67))</f>
        <v/>
      </c>
      <c r="ES67" s="26" t="str">
        <f ca="1">IF(OR(COUNTA(EA$3:EM$434)=0,选手操作!$K67=""),"",选手操作!$K67)</f>
        <v/>
      </c>
      <c r="ET67" s="22" t="str">
        <f ca="1">IFERROR(IF(ES67="","",RANK(EV67,EV$3:EV$434)+COUNTIF(EV$3:EV67,EV67)-1),"/")</f>
        <v/>
      </c>
      <c r="EU67" s="27" t="str">
        <f ca="1">IF(ES67="","",VLOOKUP(ES67,选手操作!$K:$L,2,0))</f>
        <v/>
      </c>
      <c r="EV67" s="24" t="str">
        <f ca="1">IFERROR(IF(ES67="","",IF(选手操作!ET67&lt;&gt;"",DV67+EW67+EX67+选手操作!ES67,VLOOKUP(EU67,EO:EQ,3,0)+DV67+EW67+EX67+选手操作!ES67)),IF(COUNTIF(EO:EO,EU67)=0,"查找失败",IF(ISNUMBER(VLOOKUP(EU67,EO:EQ,3,0))=FALSE,"VP错误","未知错误")))</f>
        <v/>
      </c>
      <c r="EW67" s="37"/>
      <c r="EX67" s="37"/>
      <c r="EY67" s="39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23" t="str">
        <f ca="1">IFERROR(IF(FS67="","",RANK(FR67,FR$3:FR$434)+COUNTIF(FR$3:FR67,FR67)-1),"/")</f>
        <v/>
      </c>
      <c r="FO67" s="22" t="str">
        <f t="shared" ref="FO67:FO130" si="29">IFERROR(IF(FA67="","",RIGHT(FA67,LEN(FA67)-FIND(".",FA67))),"牌手错误")</f>
        <v/>
      </c>
      <c r="FP67" s="22" t="str">
        <f t="shared" ref="FP67:FP130" si="30">IF(FO67="","",ROUND(FC67,0))</f>
        <v/>
      </c>
      <c r="FQ67" s="24" t="str">
        <f>IFERROR(IF(FO67="","",ROUND(IF(FP67=0,10,10+SIGN(FP67)*10*(1-((SQRT(5)-1)/2)^MIN(ABS(FP67)/(5*SQRT(FR$1)),3))/(1-((SQRT(5)-1)/2)^3)),2)),"请输入副数")</f>
        <v/>
      </c>
      <c r="FR67" s="25" t="str">
        <f ca="1">IF(FS67="","",IF(选手操作!GT67&lt;&gt;"","/",FV67))</f>
        <v/>
      </c>
      <c r="FS67" s="26" t="str">
        <f ca="1">IF(OR(COUNTA(FA$3:FM$434)=0,选手操作!$K67=""),"",选手操作!$K67)</f>
        <v/>
      </c>
      <c r="FT67" s="22" t="str">
        <f ca="1">IFERROR(IF(FS67="","",RANK(FV67,FV$3:FV$434)+COUNTIF(FV$3:FV67,FV67)-1),"/")</f>
        <v/>
      </c>
      <c r="FU67" s="27" t="str">
        <f ca="1">IF(FS67="","",VLOOKUP(FS67,选手操作!$K:$L,2,0))</f>
        <v/>
      </c>
      <c r="FV67" s="24" t="str">
        <f ca="1">IFERROR(IF(FS67="","",IF(选手操作!FT67&lt;&gt;"",EV67+FW67+FX67+选手操作!FS67,VLOOKUP(FU67,FO:FQ,3,0)+EV67+FW67+FX67+选手操作!FS67)),IF(COUNTIF(FO:FO,FU67)=0,"查找失败",IF(ISNUMBER(VLOOKUP(FU67,FO:FQ,3,0))=FALSE,"VP错误","未知错误")))</f>
        <v/>
      </c>
      <c r="FW67" s="37"/>
      <c r="FX67" s="37"/>
      <c r="FY67" s="39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23" t="str">
        <f ca="1">IFERROR(IF(GS67="","",RANK(GR67,GR$3:GR$434)+COUNTIF(GR$3:GR67,GR67)-1),"/")</f>
        <v/>
      </c>
      <c r="GO67" s="22" t="str">
        <f t="shared" ref="GO67:GO130" si="31">IFERROR(IF(GA67="","",RIGHT(GA67,LEN(GA67)-FIND(".",GA67))),"牌手错误")</f>
        <v/>
      </c>
      <c r="GP67" s="22" t="str">
        <f t="shared" ref="GP67:GP130" si="32">IF(GO67="","",ROUND(GC67,0))</f>
        <v/>
      </c>
      <c r="GQ67" s="24" t="str">
        <f>IFERROR(IF(GO67="","",ROUND(IF(GP67=0,10,10+SIGN(GP67)*10*(1-((SQRT(5)-1)/2)^MIN(ABS(GP67)/(5*SQRT(GR$1)),3))/(1-((SQRT(5)-1)/2)^3)),2)),"请输入副数")</f>
        <v/>
      </c>
      <c r="GR67" s="25" t="str">
        <f ca="1">IF(GS67="","",IF(选手操作!HT67&lt;&gt;"","/",GV67))</f>
        <v/>
      </c>
      <c r="GS67" s="26" t="str">
        <f ca="1">IF(OR(COUNTA(GA$3:GM$434)=0,选手操作!$K67=""),"",选手操作!$K67)</f>
        <v/>
      </c>
      <c r="GT67" s="22" t="str">
        <f ca="1">IFERROR(IF(GS67="","",RANK(GV67,GV$3:GV$434)+COUNTIF(GV$3:GV67,GV67)-1),"/")</f>
        <v/>
      </c>
      <c r="GU67" s="27" t="str">
        <f ca="1">IF(GS67="","",VLOOKUP(GS67,选手操作!$K:$L,2,0))</f>
        <v/>
      </c>
      <c r="GV67" s="24" t="str">
        <f ca="1">IFERROR(IF(GS67="","",IF(选手操作!GT67&lt;&gt;"",FV67+GW67+GX67+选手操作!GS67,VLOOKUP(GU67,GO:GQ,3,0)+FV67+GW67+GX67+选手操作!GS67)),IF(COUNTIF(GO:GO,GU67)=0,"查找失败",IF(ISNUMBER(VLOOKUP(GU67,GO:GQ,3,0))=FALSE,"VP错误","未知错误")))</f>
        <v/>
      </c>
      <c r="GW67" s="37"/>
      <c r="GX67" s="37"/>
      <c r="GY67" s="39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23" t="str">
        <f ca="1">IFERROR(IF(HS67="","",RANK(HR67,HR$3:HR$434)+COUNTIF(HR$3:HR67,HR67)-1),"/")</f>
        <v/>
      </c>
      <c r="HO67" s="22" t="str">
        <f t="shared" ref="HO67:HO130" si="33">IFERROR(IF(HA67="","",RIGHT(HA67,LEN(HA67)-FIND(".",HA67))),"牌手错误")</f>
        <v/>
      </c>
      <c r="HP67" s="22" t="str">
        <f t="shared" ref="HP67:HP130" si="34">IF(HO67="","",ROUND(HC67,0))</f>
        <v/>
      </c>
      <c r="HQ67" s="24" t="str">
        <f>IFERROR(IF(HO67="","",ROUND(IF(HP67=0,10,10+SIGN(HP67)*10*(1-((SQRT(5)-1)/2)^MIN(ABS(HP67)/(5*SQRT(HR$1)),3))/(1-((SQRT(5)-1)/2)^3)),2)),"请输入副数")</f>
        <v/>
      </c>
      <c r="HR67" s="25" t="str">
        <f ca="1">IF(HS67="","",IF(选手操作!IT67&lt;&gt;"","/",HV67))</f>
        <v/>
      </c>
      <c r="HS67" s="26" t="str">
        <f ca="1">IF(OR(COUNTA(HA$3:HM$434)=0,选手操作!$K67=""),"",选手操作!$K67)</f>
        <v/>
      </c>
      <c r="HT67" s="22" t="str">
        <f ca="1">IFERROR(IF(HS67="","",RANK(HV67,HV$3:HV$434)+COUNTIF(HV$3:HV67,HV67)-1),"/")</f>
        <v/>
      </c>
      <c r="HU67" s="27" t="str">
        <f ca="1">IF(HS67="","",VLOOKUP(HS67,选手操作!$K:$L,2,0))</f>
        <v/>
      </c>
      <c r="HV67" s="24" t="str">
        <f ca="1">IFERROR(IF(HS67="","",IF(选手操作!HT67&lt;&gt;"",GV67+HW67+HX67+选手操作!HS67,VLOOKUP(HU67,HO:HQ,3,0)+GV67+HW67+HX67+选手操作!HS67)),IF(COUNTIF(HO:HO,HU67)=0,"查找失败",IF(ISNUMBER(VLOOKUP(HU67,HO:HQ,3,0))=FALSE,"VP错误","未知错误")))</f>
        <v/>
      </c>
      <c r="HW67" s="37"/>
      <c r="HX67" s="37"/>
      <c r="HY67" s="39"/>
    </row>
    <row r="68" spans="1:23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23" t="str">
        <f ca="1">IFERROR(IF(S68="","",RANK(R68,R$3:R$434)+COUNTIF(R$3:R68,R68)-1),"/")</f>
        <v/>
      </c>
      <c r="O68" s="22" t="str">
        <f t="shared" ref="O68:O131" si="35">IFERROR(IF(A68="","",RIGHT(A68,LEN(A68)-FIND(".",A68))),"牌手错误")</f>
        <v/>
      </c>
      <c r="P68" s="22" t="str">
        <f t="shared" ref="P68:P131" si="36">IF(O68="","",ROUND(C68,0))</f>
        <v/>
      </c>
      <c r="Q68" s="24" t="str">
        <f t="shared" ref="Q68:Q131" si="37">IFERROR(IF(O68="","",ROUND(IF(P68=0,10,10+SIGN(P68)*10*(1-((SQRT(5)-1)/2)^MIN(ABS(P68)/(5*SQRT(R$1)),3))/(1-((SQRT(5)-1)/2)^3)),2)),"请输入副数")</f>
        <v/>
      </c>
      <c r="R68" s="25" t="str">
        <f ca="1">IF(S68="","",IF(选手操作!AT68&lt;&gt;"","/",V68))</f>
        <v/>
      </c>
      <c r="S68" s="26" t="str">
        <f ca="1">IF(OR(COUNTA(A$3:M$434)=0,选手操作!$K68=""),"",选手操作!$K68)</f>
        <v/>
      </c>
      <c r="T68" s="22" t="str">
        <f ca="1">IFERROR(IF(S68="","",RANK(V68,V$3:V$434)+COUNTIF(V$3:V68,V68)-1),"/")</f>
        <v/>
      </c>
      <c r="U68" s="27" t="str">
        <f ca="1">IF(S68="","",VLOOKUP(S68,选手操作!$K:$L,2,0))</f>
        <v/>
      </c>
      <c r="V68" s="24" t="str">
        <f ca="1">IFERROR(IF(S68="","",IF(选手操作!T68&lt;&gt;"",选手操作!M68+选手操作!N68+W68+X68+选手操作!S68,VLOOKUP(U68,O:Q,3,0)+选手操作!M68+选手操作!N68+W68+X68+选手操作!S68)),IF(COUNTIF(O:O,U68)=0,"查找失败",IF(ISNUMBER(VLOOKUP(U68,O:Q,3,0))=FALSE,"VP错误","未知错误")))</f>
        <v/>
      </c>
      <c r="W68" s="37"/>
      <c r="X68" s="37"/>
      <c r="Y68" s="39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23" t="str">
        <f ca="1">IFERROR(IF(AS68="","",RANK(AR68,AR$3:AR$434)+COUNTIF(AR$3:AR68,AR68)-1),"/")</f>
        <v/>
      </c>
      <c r="AO68" s="22" t="str">
        <f t="shared" si="19"/>
        <v/>
      </c>
      <c r="AP68" s="22" t="str">
        <f t="shared" si="20"/>
        <v/>
      </c>
      <c r="AQ68" s="24" t="str">
        <f>IFERROR(IF(AO68="","",ROUND(IF(AP68=0,10,10+SIGN(AP68)*10*(1-((SQRT(5)-1)/2)^MIN(ABS(AP68)/(5*SQRT(AR$1)),3))/(1-((SQRT(5)-1)/2)^3)),2)),"请输入副数")</f>
        <v/>
      </c>
      <c r="AR68" s="25" t="str">
        <f ca="1">IF(AS68="","",IF(选手操作!BT68&lt;&gt;"","/",AV68))</f>
        <v/>
      </c>
      <c r="AS68" s="26" t="str">
        <f ca="1">IF(OR(COUNTA(AA$3:AM$434)=0,选手操作!$K68=""),"",选手操作!$K68)</f>
        <v/>
      </c>
      <c r="AT68" s="22" t="str">
        <f ca="1">IFERROR(IF(AS68="","",RANK(AV68,AV$3:AV$434)+COUNTIF(AV$3:AV68,AV68)-1),"/")</f>
        <v/>
      </c>
      <c r="AU68" s="27" t="str">
        <f ca="1">IF(AS68="","",VLOOKUP(AS68,选手操作!$K:$L,2,0))</f>
        <v/>
      </c>
      <c r="AV68" s="24" t="str">
        <f ca="1">IFERROR(IF(AS68="","",IF(选手操作!AT68&lt;&gt;"",V68+AW68+AX68+选手操作!AS68,VLOOKUP(AU68,AO:AQ,3,0)+V68+AW68+AX68+选手操作!AS68)),IF(COUNTIF(AO:AO,AU68)=0,"查找失败",IF(ISNUMBER(VLOOKUP(AU68,AO:AQ,3,0))=FALSE,"VP错误","未知错误")))</f>
        <v/>
      </c>
      <c r="AW68" s="37"/>
      <c r="AX68" s="37"/>
      <c r="AY68" s="39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23" t="str">
        <f ca="1">IFERROR(IF(BS68="","",RANK(BR68,BR$3:BR$434)+COUNTIF(BR$3:BR68,BR68)-1),"/")</f>
        <v/>
      </c>
      <c r="BO68" s="22" t="str">
        <f t="shared" si="21"/>
        <v/>
      </c>
      <c r="BP68" s="22" t="str">
        <f t="shared" si="22"/>
        <v/>
      </c>
      <c r="BQ68" s="24" t="str">
        <f>IFERROR(IF(BO68="","",ROUND(IF(BP68=0,10,10+SIGN(BP68)*10*(1-((SQRT(5)-1)/2)^MIN(ABS(BP68)/(5*SQRT(BR$1)),3))/(1-((SQRT(5)-1)/2)^3)),2)),"请输入副数")</f>
        <v/>
      </c>
      <c r="BR68" s="25" t="str">
        <f ca="1">IF(BS68="","",IF(选手操作!CT68&lt;&gt;"","/",BV68))</f>
        <v/>
      </c>
      <c r="BS68" s="26" t="str">
        <f ca="1">IF(OR(COUNTA(BA$3:BM$434)=0,选手操作!$K68=""),"",选手操作!$K68)</f>
        <v/>
      </c>
      <c r="BT68" s="22" t="str">
        <f ca="1">IFERROR(IF(BS68="","",RANK(BV68,BV$3:BV$434)+COUNTIF(BV$3:BV68,BV68)-1),"/")</f>
        <v/>
      </c>
      <c r="BU68" s="27" t="str">
        <f ca="1">IF(BS68="","",VLOOKUP(BS68,选手操作!$K:$L,2,0))</f>
        <v/>
      </c>
      <c r="BV68" s="24" t="str">
        <f ca="1">IFERROR(IF(BS68="","",IF(选手操作!BT68&lt;&gt;"",AV68+BW68+BX68+选手操作!BS68,VLOOKUP(BU68,BO:BQ,3,0)+AV68+BW68+BX68+选手操作!BS68)),IF(COUNTIF(BO:BO,BU68)=0,"查找失败",IF(ISNUMBER(VLOOKUP(BU68,BO:BQ,3,0))=FALSE,"VP错误","未知错误")))</f>
        <v/>
      </c>
      <c r="BW68" s="37"/>
      <c r="BX68" s="37"/>
      <c r="BY68" s="39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23" t="str">
        <f ca="1">IFERROR(IF(CS68="","",RANK(CR68,CR$3:CR$434)+COUNTIF(CR$3:CR68,CR68)-1),"/")</f>
        <v/>
      </c>
      <c r="CO68" s="22" t="str">
        <f t="shared" si="23"/>
        <v/>
      </c>
      <c r="CP68" s="22" t="str">
        <f t="shared" si="24"/>
        <v/>
      </c>
      <c r="CQ68" s="24" t="str">
        <f>IFERROR(IF(CO68="","",ROUND(IF(CP68=0,10,10+SIGN(CP68)*10*(1-((SQRT(5)-1)/2)^MIN(ABS(CP68)/(5*SQRT(CR$1)),3))/(1-((SQRT(5)-1)/2)^3)),2)),"请输入副数")</f>
        <v/>
      </c>
      <c r="CR68" s="25" t="str">
        <f ca="1">IF(CS68="","",IF(选手操作!DT68&lt;&gt;"","/",CV68))</f>
        <v/>
      </c>
      <c r="CS68" s="26" t="str">
        <f ca="1">IF(OR(COUNTA(CA$3:CM$434)=0,选手操作!$K68=""),"",选手操作!$K68)</f>
        <v/>
      </c>
      <c r="CT68" s="22" t="str">
        <f ca="1">IFERROR(IF(CS68="","",RANK(CV68,CV$3:CV$434)+COUNTIF(CV$3:CV68,CV68)-1),"/")</f>
        <v/>
      </c>
      <c r="CU68" s="27" t="str">
        <f ca="1">IF(CS68="","",VLOOKUP(CS68,选手操作!$K:$L,2,0))</f>
        <v/>
      </c>
      <c r="CV68" s="24" t="str">
        <f ca="1">IFERROR(IF(CS68="","",IF(选手操作!CT68&lt;&gt;"",BV68+CW68+CX68+选手操作!CS68,VLOOKUP(CU68,CO:CQ,3,0)+BV68+CW68+CX68+选手操作!CS68)),IF(COUNTIF(CO:CO,CU68)=0,"查找失败",IF(ISNUMBER(VLOOKUP(CU68,CO:CQ,3,0))=FALSE,"VP错误","未知错误")))</f>
        <v/>
      </c>
      <c r="CW68" s="37"/>
      <c r="CX68" s="37"/>
      <c r="CY68" s="39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23" t="str">
        <f ca="1">IFERROR(IF(DS68="","",RANK(DR68,DR$3:DR$434)+COUNTIF(DR$3:DR68,DR68)-1),"/")</f>
        <v/>
      </c>
      <c r="DO68" s="22" t="str">
        <f t="shared" si="25"/>
        <v/>
      </c>
      <c r="DP68" s="22" t="str">
        <f t="shared" si="26"/>
        <v/>
      </c>
      <c r="DQ68" s="24" t="str">
        <f>IFERROR(IF(DO68="","",ROUND(IF(DP68=0,10,10+SIGN(DP68)*10*(1-((SQRT(5)-1)/2)^MIN(ABS(DP68)/(5*SQRT(DR$1)),3))/(1-((SQRT(5)-1)/2)^3)),2)),"请输入副数")</f>
        <v/>
      </c>
      <c r="DR68" s="25" t="str">
        <f ca="1">IF(DS68="","",IF(选手操作!ET68&lt;&gt;"","/",DV68))</f>
        <v/>
      </c>
      <c r="DS68" s="26" t="str">
        <f ca="1">IF(OR(COUNTA(DA$3:DM$434)=0,选手操作!$K68=""),"",选手操作!$K68)</f>
        <v/>
      </c>
      <c r="DT68" s="22" t="str">
        <f ca="1">IFERROR(IF(DS68="","",RANK(DV68,DV$3:DV$434)+COUNTIF(DV$3:DV68,DV68)-1),"/")</f>
        <v/>
      </c>
      <c r="DU68" s="27" t="str">
        <f ca="1">IF(DS68="","",VLOOKUP(DS68,选手操作!$K:$L,2,0))</f>
        <v/>
      </c>
      <c r="DV68" s="24" t="str">
        <f ca="1">IFERROR(IF(DS68="","",IF(选手操作!DT68&lt;&gt;"",CV68+DW68+DX68+选手操作!DS68,VLOOKUP(DU68,DO:DQ,3,0)+CV68+DW68+DX68+选手操作!DS68)),IF(COUNTIF(DO:DO,DU68)=0,"查找失败",IF(ISNUMBER(VLOOKUP(DU68,DO:DQ,3,0))=FALSE,"VP错误","未知错误")))</f>
        <v/>
      </c>
      <c r="DW68" s="37"/>
      <c r="DX68" s="37"/>
      <c r="DY68" s="39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23" t="str">
        <f ca="1">IFERROR(IF(ES68="","",RANK(ER68,ER$3:ER$434)+COUNTIF(ER$3:ER68,ER68)-1),"/")</f>
        <v/>
      </c>
      <c r="EO68" s="22" t="str">
        <f t="shared" si="27"/>
        <v/>
      </c>
      <c r="EP68" s="22" t="str">
        <f t="shared" si="28"/>
        <v/>
      </c>
      <c r="EQ68" s="24" t="str">
        <f>IFERROR(IF(EO68="","",ROUND(IF(EP68=0,10,10+SIGN(EP68)*10*(1-((SQRT(5)-1)/2)^MIN(ABS(EP68)/(5*SQRT(ER$1)),3))/(1-((SQRT(5)-1)/2)^3)),2)),"请输入副数")</f>
        <v/>
      </c>
      <c r="ER68" s="25" t="str">
        <f ca="1">IF(ES68="","",IF(选手操作!FT68&lt;&gt;"","/",EV68))</f>
        <v/>
      </c>
      <c r="ES68" s="26" t="str">
        <f ca="1">IF(OR(COUNTA(EA$3:EM$434)=0,选手操作!$K68=""),"",选手操作!$K68)</f>
        <v/>
      </c>
      <c r="ET68" s="22" t="str">
        <f ca="1">IFERROR(IF(ES68="","",RANK(EV68,EV$3:EV$434)+COUNTIF(EV$3:EV68,EV68)-1),"/")</f>
        <v/>
      </c>
      <c r="EU68" s="27" t="str">
        <f ca="1">IF(ES68="","",VLOOKUP(ES68,选手操作!$K:$L,2,0))</f>
        <v/>
      </c>
      <c r="EV68" s="24" t="str">
        <f ca="1">IFERROR(IF(ES68="","",IF(选手操作!ET68&lt;&gt;"",DV68+EW68+EX68+选手操作!ES68,VLOOKUP(EU68,EO:EQ,3,0)+DV68+EW68+EX68+选手操作!ES68)),IF(COUNTIF(EO:EO,EU68)=0,"查找失败",IF(ISNUMBER(VLOOKUP(EU68,EO:EQ,3,0))=FALSE,"VP错误","未知错误")))</f>
        <v/>
      </c>
      <c r="EW68" s="37"/>
      <c r="EX68" s="37"/>
      <c r="EY68" s="39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23" t="str">
        <f ca="1">IFERROR(IF(FS68="","",RANK(FR68,FR$3:FR$434)+COUNTIF(FR$3:FR68,FR68)-1),"/")</f>
        <v/>
      </c>
      <c r="FO68" s="22" t="str">
        <f t="shared" si="29"/>
        <v/>
      </c>
      <c r="FP68" s="22" t="str">
        <f t="shared" si="30"/>
        <v/>
      </c>
      <c r="FQ68" s="24" t="str">
        <f>IFERROR(IF(FO68="","",ROUND(IF(FP68=0,10,10+SIGN(FP68)*10*(1-((SQRT(5)-1)/2)^MIN(ABS(FP68)/(5*SQRT(FR$1)),3))/(1-((SQRT(5)-1)/2)^3)),2)),"请输入副数")</f>
        <v/>
      </c>
      <c r="FR68" s="25" t="str">
        <f ca="1">IF(FS68="","",IF(选手操作!GT68&lt;&gt;"","/",FV68))</f>
        <v/>
      </c>
      <c r="FS68" s="26" t="str">
        <f ca="1">IF(OR(COUNTA(FA$3:FM$434)=0,选手操作!$K68=""),"",选手操作!$K68)</f>
        <v/>
      </c>
      <c r="FT68" s="22" t="str">
        <f ca="1">IFERROR(IF(FS68="","",RANK(FV68,FV$3:FV$434)+COUNTIF(FV$3:FV68,FV68)-1),"/")</f>
        <v/>
      </c>
      <c r="FU68" s="27" t="str">
        <f ca="1">IF(FS68="","",VLOOKUP(FS68,选手操作!$K:$L,2,0))</f>
        <v/>
      </c>
      <c r="FV68" s="24" t="str">
        <f ca="1">IFERROR(IF(FS68="","",IF(选手操作!FT68&lt;&gt;"",EV68+FW68+FX68+选手操作!FS68,VLOOKUP(FU68,FO:FQ,3,0)+EV68+FW68+FX68+选手操作!FS68)),IF(COUNTIF(FO:FO,FU68)=0,"查找失败",IF(ISNUMBER(VLOOKUP(FU68,FO:FQ,3,0))=FALSE,"VP错误","未知错误")))</f>
        <v/>
      </c>
      <c r="FW68" s="37"/>
      <c r="FX68" s="37"/>
      <c r="FY68" s="39"/>
      <c r="GA68" s="31"/>
      <c r="GB68" s="31"/>
      <c r="GC68" s="31"/>
      <c r="GD68" s="31"/>
      <c r="GE68" s="31"/>
      <c r="GF68" s="31"/>
      <c r="GG68" s="31"/>
      <c r="GH68" s="31"/>
      <c r="GI68" s="31"/>
      <c r="GJ68" s="31"/>
      <c r="GK68" s="31"/>
      <c r="GL68" s="31"/>
      <c r="GM68" s="31"/>
      <c r="GN68" s="23" t="str">
        <f ca="1">IFERROR(IF(GS68="","",RANK(GR68,GR$3:GR$434)+COUNTIF(GR$3:GR68,GR68)-1),"/")</f>
        <v/>
      </c>
      <c r="GO68" s="22" t="str">
        <f t="shared" si="31"/>
        <v/>
      </c>
      <c r="GP68" s="22" t="str">
        <f t="shared" si="32"/>
        <v/>
      </c>
      <c r="GQ68" s="24" t="str">
        <f>IFERROR(IF(GO68="","",ROUND(IF(GP68=0,10,10+SIGN(GP68)*10*(1-((SQRT(5)-1)/2)^MIN(ABS(GP68)/(5*SQRT(GR$1)),3))/(1-((SQRT(5)-1)/2)^3)),2)),"请输入副数")</f>
        <v/>
      </c>
      <c r="GR68" s="25" t="str">
        <f ca="1">IF(GS68="","",IF(选手操作!HT68&lt;&gt;"","/",GV68))</f>
        <v/>
      </c>
      <c r="GS68" s="26" t="str">
        <f ca="1">IF(OR(COUNTA(GA$3:GM$434)=0,选手操作!$K68=""),"",选手操作!$K68)</f>
        <v/>
      </c>
      <c r="GT68" s="22" t="str">
        <f ca="1">IFERROR(IF(GS68="","",RANK(GV68,GV$3:GV$434)+COUNTIF(GV$3:GV68,GV68)-1),"/")</f>
        <v/>
      </c>
      <c r="GU68" s="27" t="str">
        <f ca="1">IF(GS68="","",VLOOKUP(GS68,选手操作!$K:$L,2,0))</f>
        <v/>
      </c>
      <c r="GV68" s="24" t="str">
        <f ca="1">IFERROR(IF(GS68="","",IF(选手操作!GT68&lt;&gt;"",FV68+GW68+GX68+选手操作!GS68,VLOOKUP(GU68,GO:GQ,3,0)+FV68+GW68+GX68+选手操作!GS68)),IF(COUNTIF(GO:GO,GU68)=0,"查找失败",IF(ISNUMBER(VLOOKUP(GU68,GO:GQ,3,0))=FALSE,"VP错误","未知错误")))</f>
        <v/>
      </c>
      <c r="GW68" s="37"/>
      <c r="GX68" s="37"/>
      <c r="GY68" s="39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23" t="str">
        <f ca="1">IFERROR(IF(HS68="","",RANK(HR68,HR$3:HR$434)+COUNTIF(HR$3:HR68,HR68)-1),"/")</f>
        <v/>
      </c>
      <c r="HO68" s="22" t="str">
        <f t="shared" si="33"/>
        <v/>
      </c>
      <c r="HP68" s="22" t="str">
        <f t="shared" si="34"/>
        <v/>
      </c>
      <c r="HQ68" s="24" t="str">
        <f>IFERROR(IF(HO68="","",ROUND(IF(HP68=0,10,10+SIGN(HP68)*10*(1-((SQRT(5)-1)/2)^MIN(ABS(HP68)/(5*SQRT(HR$1)),3))/(1-((SQRT(5)-1)/2)^3)),2)),"请输入副数")</f>
        <v/>
      </c>
      <c r="HR68" s="25" t="str">
        <f ca="1">IF(HS68="","",IF(选手操作!IT68&lt;&gt;"","/",HV68))</f>
        <v/>
      </c>
      <c r="HS68" s="26" t="str">
        <f ca="1">IF(OR(COUNTA(HA$3:HM$434)=0,选手操作!$K68=""),"",选手操作!$K68)</f>
        <v/>
      </c>
      <c r="HT68" s="22" t="str">
        <f ca="1">IFERROR(IF(HS68="","",RANK(HV68,HV$3:HV$434)+COUNTIF(HV$3:HV68,HV68)-1),"/")</f>
        <v/>
      </c>
      <c r="HU68" s="27" t="str">
        <f ca="1">IF(HS68="","",VLOOKUP(HS68,选手操作!$K:$L,2,0))</f>
        <v/>
      </c>
      <c r="HV68" s="24" t="str">
        <f ca="1">IFERROR(IF(HS68="","",IF(选手操作!HT68&lt;&gt;"",GV68+HW68+HX68+选手操作!HS68,VLOOKUP(HU68,HO:HQ,3,0)+GV68+HW68+HX68+选手操作!HS68)),IF(COUNTIF(HO:HO,HU68)=0,"查找失败",IF(ISNUMBER(VLOOKUP(HU68,HO:HQ,3,0))=FALSE,"VP错误","未知错误")))</f>
        <v/>
      </c>
      <c r="HW68" s="37"/>
      <c r="HX68" s="37"/>
      <c r="HY68" s="39"/>
    </row>
    <row r="69" spans="1:23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23" t="str">
        <f ca="1">IFERROR(IF(S69="","",RANK(R69,R$3:R$434)+COUNTIF(R$3:R69,R69)-1),"/")</f>
        <v/>
      </c>
      <c r="O69" s="22" t="str">
        <f t="shared" si="35"/>
        <v/>
      </c>
      <c r="P69" s="22" t="str">
        <f t="shared" si="36"/>
        <v/>
      </c>
      <c r="Q69" s="24" t="str">
        <f t="shared" si="37"/>
        <v/>
      </c>
      <c r="R69" s="25" t="str">
        <f ca="1">IF(S69="","",IF(选手操作!AT69&lt;&gt;"","/",V69))</f>
        <v/>
      </c>
      <c r="S69" s="26" t="str">
        <f ca="1">IF(OR(COUNTA(A$3:M$434)=0,选手操作!$K69=""),"",选手操作!$K69)</f>
        <v/>
      </c>
      <c r="T69" s="22" t="str">
        <f ca="1">IFERROR(IF(S69="","",RANK(V69,V$3:V$434)+COUNTIF(V$3:V69,V69)-1),"/")</f>
        <v/>
      </c>
      <c r="U69" s="27" t="str">
        <f ca="1">IF(S69="","",VLOOKUP(S69,选手操作!$K:$L,2,0))</f>
        <v/>
      </c>
      <c r="V69" s="24" t="str">
        <f ca="1">IFERROR(IF(S69="","",IF(选手操作!T69&lt;&gt;"",选手操作!M69+选手操作!N69+W69+X69+选手操作!S69,VLOOKUP(U69,O:Q,3,0)+选手操作!M69+选手操作!N69+W69+X69+选手操作!S69)),IF(COUNTIF(O:O,U69)=0,"查找失败",IF(ISNUMBER(VLOOKUP(U69,O:Q,3,0))=FALSE,"VP错误","未知错误")))</f>
        <v/>
      </c>
      <c r="W69" s="37"/>
      <c r="X69" s="37"/>
      <c r="Y69" s="39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23" t="str">
        <f ca="1">IFERROR(IF(AS69="","",RANK(AR69,AR$3:AR$434)+COUNTIF(AR$3:AR69,AR69)-1),"/")</f>
        <v/>
      </c>
      <c r="AO69" s="22" t="str">
        <f t="shared" si="19"/>
        <v/>
      </c>
      <c r="AP69" s="22" t="str">
        <f t="shared" si="20"/>
        <v/>
      </c>
      <c r="AQ69" s="24" t="str">
        <f>IFERROR(IF(AO69="","",ROUND(IF(AP69=0,10,10+SIGN(AP69)*10*(1-((SQRT(5)-1)/2)^MIN(ABS(AP69)/(5*SQRT(AR$1)),3))/(1-((SQRT(5)-1)/2)^3)),2)),"请输入副数")</f>
        <v/>
      </c>
      <c r="AR69" s="25" t="str">
        <f ca="1">IF(AS69="","",IF(选手操作!BT69&lt;&gt;"","/",AV69))</f>
        <v/>
      </c>
      <c r="AS69" s="26" t="str">
        <f ca="1">IF(OR(COUNTA(AA$3:AM$434)=0,选手操作!$K69=""),"",选手操作!$K69)</f>
        <v/>
      </c>
      <c r="AT69" s="22" t="str">
        <f ca="1">IFERROR(IF(AS69="","",RANK(AV69,AV$3:AV$434)+COUNTIF(AV$3:AV69,AV69)-1),"/")</f>
        <v/>
      </c>
      <c r="AU69" s="27" t="str">
        <f ca="1">IF(AS69="","",VLOOKUP(AS69,选手操作!$K:$L,2,0))</f>
        <v/>
      </c>
      <c r="AV69" s="24" t="str">
        <f ca="1">IFERROR(IF(AS69="","",IF(选手操作!AT69&lt;&gt;"",V69+AW69+AX69+选手操作!AS69,VLOOKUP(AU69,AO:AQ,3,0)+V69+AW69+AX69+选手操作!AS69)),IF(COUNTIF(AO:AO,AU69)=0,"查找失败",IF(ISNUMBER(VLOOKUP(AU69,AO:AQ,3,0))=FALSE,"VP错误","未知错误")))</f>
        <v/>
      </c>
      <c r="AW69" s="37"/>
      <c r="AX69" s="37"/>
      <c r="AY69" s="39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23" t="str">
        <f ca="1">IFERROR(IF(BS69="","",RANK(BR69,BR$3:BR$434)+COUNTIF(BR$3:BR69,BR69)-1),"/")</f>
        <v/>
      </c>
      <c r="BO69" s="22" t="str">
        <f t="shared" si="21"/>
        <v/>
      </c>
      <c r="BP69" s="22" t="str">
        <f t="shared" si="22"/>
        <v/>
      </c>
      <c r="BQ69" s="24" t="str">
        <f>IFERROR(IF(BO69="","",ROUND(IF(BP69=0,10,10+SIGN(BP69)*10*(1-((SQRT(5)-1)/2)^MIN(ABS(BP69)/(5*SQRT(BR$1)),3))/(1-((SQRT(5)-1)/2)^3)),2)),"请输入副数")</f>
        <v/>
      </c>
      <c r="BR69" s="25" t="str">
        <f ca="1">IF(BS69="","",IF(选手操作!CT69&lt;&gt;"","/",BV69))</f>
        <v/>
      </c>
      <c r="BS69" s="26" t="str">
        <f ca="1">IF(OR(COUNTA(BA$3:BM$434)=0,选手操作!$K69=""),"",选手操作!$K69)</f>
        <v/>
      </c>
      <c r="BT69" s="22" t="str">
        <f ca="1">IFERROR(IF(BS69="","",RANK(BV69,BV$3:BV$434)+COUNTIF(BV$3:BV69,BV69)-1),"/")</f>
        <v/>
      </c>
      <c r="BU69" s="27" t="str">
        <f ca="1">IF(BS69="","",VLOOKUP(BS69,选手操作!$K:$L,2,0))</f>
        <v/>
      </c>
      <c r="BV69" s="24" t="str">
        <f ca="1">IFERROR(IF(BS69="","",IF(选手操作!BT69&lt;&gt;"",AV69+BW69+BX69+选手操作!BS69,VLOOKUP(BU69,BO:BQ,3,0)+AV69+BW69+BX69+选手操作!BS69)),IF(COUNTIF(BO:BO,BU69)=0,"查找失败",IF(ISNUMBER(VLOOKUP(BU69,BO:BQ,3,0))=FALSE,"VP错误","未知错误")))</f>
        <v/>
      </c>
      <c r="BW69" s="37"/>
      <c r="BX69" s="37"/>
      <c r="BY69" s="39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23" t="str">
        <f ca="1">IFERROR(IF(CS69="","",RANK(CR69,CR$3:CR$434)+COUNTIF(CR$3:CR69,CR69)-1),"/")</f>
        <v/>
      </c>
      <c r="CO69" s="22" t="str">
        <f t="shared" si="23"/>
        <v/>
      </c>
      <c r="CP69" s="22" t="str">
        <f t="shared" si="24"/>
        <v/>
      </c>
      <c r="CQ69" s="24" t="str">
        <f>IFERROR(IF(CO69="","",ROUND(IF(CP69=0,10,10+SIGN(CP69)*10*(1-((SQRT(5)-1)/2)^MIN(ABS(CP69)/(5*SQRT(CR$1)),3))/(1-((SQRT(5)-1)/2)^3)),2)),"请输入副数")</f>
        <v/>
      </c>
      <c r="CR69" s="25" t="str">
        <f ca="1">IF(CS69="","",IF(选手操作!DT69&lt;&gt;"","/",CV69))</f>
        <v/>
      </c>
      <c r="CS69" s="26" t="str">
        <f ca="1">IF(OR(COUNTA(CA$3:CM$434)=0,选手操作!$K69=""),"",选手操作!$K69)</f>
        <v/>
      </c>
      <c r="CT69" s="22" t="str">
        <f ca="1">IFERROR(IF(CS69="","",RANK(CV69,CV$3:CV$434)+COUNTIF(CV$3:CV69,CV69)-1),"/")</f>
        <v/>
      </c>
      <c r="CU69" s="27" t="str">
        <f ca="1">IF(CS69="","",VLOOKUP(CS69,选手操作!$K:$L,2,0))</f>
        <v/>
      </c>
      <c r="CV69" s="24" t="str">
        <f ca="1">IFERROR(IF(CS69="","",IF(选手操作!CT69&lt;&gt;"",BV69+CW69+CX69+选手操作!CS69,VLOOKUP(CU69,CO:CQ,3,0)+BV69+CW69+CX69+选手操作!CS69)),IF(COUNTIF(CO:CO,CU69)=0,"查找失败",IF(ISNUMBER(VLOOKUP(CU69,CO:CQ,3,0))=FALSE,"VP错误","未知错误")))</f>
        <v/>
      </c>
      <c r="CW69" s="37"/>
      <c r="CX69" s="37"/>
      <c r="CY69" s="39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23" t="str">
        <f ca="1">IFERROR(IF(DS69="","",RANK(DR69,DR$3:DR$434)+COUNTIF(DR$3:DR69,DR69)-1),"/")</f>
        <v/>
      </c>
      <c r="DO69" s="22" t="str">
        <f t="shared" si="25"/>
        <v/>
      </c>
      <c r="DP69" s="22" t="str">
        <f t="shared" si="26"/>
        <v/>
      </c>
      <c r="DQ69" s="24" t="str">
        <f>IFERROR(IF(DO69="","",ROUND(IF(DP69=0,10,10+SIGN(DP69)*10*(1-((SQRT(5)-1)/2)^MIN(ABS(DP69)/(5*SQRT(DR$1)),3))/(1-((SQRT(5)-1)/2)^3)),2)),"请输入副数")</f>
        <v/>
      </c>
      <c r="DR69" s="25" t="str">
        <f ca="1">IF(DS69="","",IF(选手操作!ET69&lt;&gt;"","/",DV69))</f>
        <v/>
      </c>
      <c r="DS69" s="26" t="str">
        <f ca="1">IF(OR(COUNTA(DA$3:DM$434)=0,选手操作!$K69=""),"",选手操作!$K69)</f>
        <v/>
      </c>
      <c r="DT69" s="22" t="str">
        <f ca="1">IFERROR(IF(DS69="","",RANK(DV69,DV$3:DV$434)+COUNTIF(DV$3:DV69,DV69)-1),"/")</f>
        <v/>
      </c>
      <c r="DU69" s="27" t="str">
        <f ca="1">IF(DS69="","",VLOOKUP(DS69,选手操作!$K:$L,2,0))</f>
        <v/>
      </c>
      <c r="DV69" s="24" t="str">
        <f ca="1">IFERROR(IF(DS69="","",IF(选手操作!DT69&lt;&gt;"",CV69+DW69+DX69+选手操作!DS69,VLOOKUP(DU69,DO:DQ,3,0)+CV69+DW69+DX69+选手操作!DS69)),IF(COUNTIF(DO:DO,DU69)=0,"查找失败",IF(ISNUMBER(VLOOKUP(DU69,DO:DQ,3,0))=FALSE,"VP错误","未知错误")))</f>
        <v/>
      </c>
      <c r="DW69" s="37"/>
      <c r="DX69" s="37"/>
      <c r="DY69" s="39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23" t="str">
        <f ca="1">IFERROR(IF(ES69="","",RANK(ER69,ER$3:ER$434)+COUNTIF(ER$3:ER69,ER69)-1),"/")</f>
        <v/>
      </c>
      <c r="EO69" s="22" t="str">
        <f t="shared" si="27"/>
        <v/>
      </c>
      <c r="EP69" s="22" t="str">
        <f t="shared" si="28"/>
        <v/>
      </c>
      <c r="EQ69" s="24" t="str">
        <f>IFERROR(IF(EO69="","",ROUND(IF(EP69=0,10,10+SIGN(EP69)*10*(1-((SQRT(5)-1)/2)^MIN(ABS(EP69)/(5*SQRT(ER$1)),3))/(1-((SQRT(5)-1)/2)^3)),2)),"请输入副数")</f>
        <v/>
      </c>
      <c r="ER69" s="25" t="str">
        <f ca="1">IF(ES69="","",IF(选手操作!FT69&lt;&gt;"","/",EV69))</f>
        <v/>
      </c>
      <c r="ES69" s="26" t="str">
        <f ca="1">IF(OR(COUNTA(EA$3:EM$434)=0,选手操作!$K69=""),"",选手操作!$K69)</f>
        <v/>
      </c>
      <c r="ET69" s="22" t="str">
        <f ca="1">IFERROR(IF(ES69="","",RANK(EV69,EV$3:EV$434)+COUNTIF(EV$3:EV69,EV69)-1),"/")</f>
        <v/>
      </c>
      <c r="EU69" s="27" t="str">
        <f ca="1">IF(ES69="","",VLOOKUP(ES69,选手操作!$K:$L,2,0))</f>
        <v/>
      </c>
      <c r="EV69" s="24" t="str">
        <f ca="1">IFERROR(IF(ES69="","",IF(选手操作!ET69&lt;&gt;"",DV69+EW69+EX69+选手操作!ES69,VLOOKUP(EU69,EO:EQ,3,0)+DV69+EW69+EX69+选手操作!ES69)),IF(COUNTIF(EO:EO,EU69)=0,"查找失败",IF(ISNUMBER(VLOOKUP(EU69,EO:EQ,3,0))=FALSE,"VP错误","未知错误")))</f>
        <v/>
      </c>
      <c r="EW69" s="37"/>
      <c r="EX69" s="37"/>
      <c r="EY69" s="39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23" t="str">
        <f ca="1">IFERROR(IF(FS69="","",RANK(FR69,FR$3:FR$434)+COUNTIF(FR$3:FR69,FR69)-1),"/")</f>
        <v/>
      </c>
      <c r="FO69" s="22" t="str">
        <f t="shared" si="29"/>
        <v/>
      </c>
      <c r="FP69" s="22" t="str">
        <f t="shared" si="30"/>
        <v/>
      </c>
      <c r="FQ69" s="24" t="str">
        <f>IFERROR(IF(FO69="","",ROUND(IF(FP69=0,10,10+SIGN(FP69)*10*(1-((SQRT(5)-1)/2)^MIN(ABS(FP69)/(5*SQRT(FR$1)),3))/(1-((SQRT(5)-1)/2)^3)),2)),"请输入副数")</f>
        <v/>
      </c>
      <c r="FR69" s="25" t="str">
        <f ca="1">IF(FS69="","",IF(选手操作!GT69&lt;&gt;"","/",FV69))</f>
        <v/>
      </c>
      <c r="FS69" s="26" t="str">
        <f ca="1">IF(OR(COUNTA(FA$3:FM$434)=0,选手操作!$K69=""),"",选手操作!$K69)</f>
        <v/>
      </c>
      <c r="FT69" s="22" t="str">
        <f ca="1">IFERROR(IF(FS69="","",RANK(FV69,FV$3:FV$434)+COUNTIF(FV$3:FV69,FV69)-1),"/")</f>
        <v/>
      </c>
      <c r="FU69" s="27" t="str">
        <f ca="1">IF(FS69="","",VLOOKUP(FS69,选手操作!$K:$L,2,0))</f>
        <v/>
      </c>
      <c r="FV69" s="24" t="str">
        <f ca="1">IFERROR(IF(FS69="","",IF(选手操作!FT69&lt;&gt;"",EV69+FW69+FX69+选手操作!FS69,VLOOKUP(FU69,FO:FQ,3,0)+EV69+FW69+FX69+选手操作!FS69)),IF(COUNTIF(FO:FO,FU69)=0,"查找失败",IF(ISNUMBER(VLOOKUP(FU69,FO:FQ,3,0))=FALSE,"VP错误","未知错误")))</f>
        <v/>
      </c>
      <c r="FW69" s="37"/>
      <c r="FX69" s="37"/>
      <c r="FY69" s="39"/>
      <c r="GA69" s="31"/>
      <c r="GB69" s="31"/>
      <c r="GC69" s="31"/>
      <c r="GD69" s="31"/>
      <c r="GE69" s="31"/>
      <c r="GF69" s="31"/>
      <c r="GG69" s="31"/>
      <c r="GH69" s="31"/>
      <c r="GI69" s="31"/>
      <c r="GJ69" s="31"/>
      <c r="GK69" s="31"/>
      <c r="GL69" s="31"/>
      <c r="GM69" s="31"/>
      <c r="GN69" s="23" t="str">
        <f ca="1">IFERROR(IF(GS69="","",RANK(GR69,GR$3:GR$434)+COUNTIF(GR$3:GR69,GR69)-1),"/")</f>
        <v/>
      </c>
      <c r="GO69" s="22" t="str">
        <f t="shared" si="31"/>
        <v/>
      </c>
      <c r="GP69" s="22" t="str">
        <f t="shared" si="32"/>
        <v/>
      </c>
      <c r="GQ69" s="24" t="str">
        <f>IFERROR(IF(GO69="","",ROUND(IF(GP69=0,10,10+SIGN(GP69)*10*(1-((SQRT(5)-1)/2)^MIN(ABS(GP69)/(5*SQRT(GR$1)),3))/(1-((SQRT(5)-1)/2)^3)),2)),"请输入副数")</f>
        <v/>
      </c>
      <c r="GR69" s="25" t="str">
        <f ca="1">IF(GS69="","",IF(选手操作!HT69&lt;&gt;"","/",GV69))</f>
        <v/>
      </c>
      <c r="GS69" s="26" t="str">
        <f ca="1">IF(OR(COUNTA(GA$3:GM$434)=0,选手操作!$K69=""),"",选手操作!$K69)</f>
        <v/>
      </c>
      <c r="GT69" s="22" t="str">
        <f ca="1">IFERROR(IF(GS69="","",RANK(GV69,GV$3:GV$434)+COUNTIF(GV$3:GV69,GV69)-1),"/")</f>
        <v/>
      </c>
      <c r="GU69" s="27" t="str">
        <f ca="1">IF(GS69="","",VLOOKUP(GS69,选手操作!$K:$L,2,0))</f>
        <v/>
      </c>
      <c r="GV69" s="24" t="str">
        <f ca="1">IFERROR(IF(GS69="","",IF(选手操作!GT69&lt;&gt;"",FV69+GW69+GX69+选手操作!GS69,VLOOKUP(GU69,GO:GQ,3,0)+FV69+GW69+GX69+选手操作!GS69)),IF(COUNTIF(GO:GO,GU69)=0,"查找失败",IF(ISNUMBER(VLOOKUP(GU69,GO:GQ,3,0))=FALSE,"VP错误","未知错误")))</f>
        <v/>
      </c>
      <c r="GW69" s="37"/>
      <c r="GX69" s="37"/>
      <c r="GY69" s="39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23" t="str">
        <f ca="1">IFERROR(IF(HS69="","",RANK(HR69,HR$3:HR$434)+COUNTIF(HR$3:HR69,HR69)-1),"/")</f>
        <v/>
      </c>
      <c r="HO69" s="22" t="str">
        <f t="shared" si="33"/>
        <v/>
      </c>
      <c r="HP69" s="22" t="str">
        <f t="shared" si="34"/>
        <v/>
      </c>
      <c r="HQ69" s="24" t="str">
        <f>IFERROR(IF(HO69="","",ROUND(IF(HP69=0,10,10+SIGN(HP69)*10*(1-((SQRT(5)-1)/2)^MIN(ABS(HP69)/(5*SQRT(HR$1)),3))/(1-((SQRT(5)-1)/2)^3)),2)),"请输入副数")</f>
        <v/>
      </c>
      <c r="HR69" s="25" t="str">
        <f ca="1">IF(HS69="","",IF(选手操作!IT69&lt;&gt;"","/",HV69))</f>
        <v/>
      </c>
      <c r="HS69" s="26" t="str">
        <f ca="1">IF(OR(COUNTA(HA$3:HM$434)=0,选手操作!$K69=""),"",选手操作!$K69)</f>
        <v/>
      </c>
      <c r="HT69" s="22" t="str">
        <f ca="1">IFERROR(IF(HS69="","",RANK(HV69,HV$3:HV$434)+COUNTIF(HV$3:HV69,HV69)-1),"/")</f>
        <v/>
      </c>
      <c r="HU69" s="27" t="str">
        <f ca="1">IF(HS69="","",VLOOKUP(HS69,选手操作!$K:$L,2,0))</f>
        <v/>
      </c>
      <c r="HV69" s="24" t="str">
        <f ca="1">IFERROR(IF(HS69="","",IF(选手操作!HT69&lt;&gt;"",GV69+HW69+HX69+选手操作!HS69,VLOOKUP(HU69,HO:HQ,3,0)+GV69+HW69+HX69+选手操作!HS69)),IF(COUNTIF(HO:HO,HU69)=0,"查找失败",IF(ISNUMBER(VLOOKUP(HU69,HO:HQ,3,0))=FALSE,"VP错误","未知错误")))</f>
        <v/>
      </c>
      <c r="HW69" s="37"/>
      <c r="HX69" s="37"/>
      <c r="HY69" s="39"/>
    </row>
    <row r="70" spans="1:23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23" t="str">
        <f ca="1">IFERROR(IF(S70="","",RANK(R70,R$3:R$434)+COUNTIF(R$3:R70,R70)-1),"/")</f>
        <v/>
      </c>
      <c r="O70" s="22" t="str">
        <f t="shared" si="35"/>
        <v/>
      </c>
      <c r="P70" s="22" t="str">
        <f t="shared" si="36"/>
        <v/>
      </c>
      <c r="Q70" s="24" t="str">
        <f t="shared" si="37"/>
        <v/>
      </c>
      <c r="R70" s="25" t="str">
        <f ca="1">IF(S70="","",IF(选手操作!AT70&lt;&gt;"","/",V70))</f>
        <v/>
      </c>
      <c r="S70" s="26" t="str">
        <f ca="1">IF(OR(COUNTA(A$3:M$434)=0,选手操作!$K70=""),"",选手操作!$K70)</f>
        <v/>
      </c>
      <c r="T70" s="22" t="str">
        <f ca="1">IFERROR(IF(S70="","",RANK(V70,V$3:V$434)+COUNTIF(V$3:V70,V70)-1),"/")</f>
        <v/>
      </c>
      <c r="U70" s="27" t="str">
        <f ca="1">IF(S70="","",VLOOKUP(S70,选手操作!$K:$L,2,0))</f>
        <v/>
      </c>
      <c r="V70" s="24" t="str">
        <f ca="1">IFERROR(IF(S70="","",IF(选手操作!T70&lt;&gt;"",选手操作!M70+选手操作!N70+W70+X70+选手操作!S70,VLOOKUP(U70,O:Q,3,0)+选手操作!M70+选手操作!N70+W70+X70+选手操作!S70)),IF(COUNTIF(O:O,U70)=0,"查找失败",IF(ISNUMBER(VLOOKUP(U70,O:Q,3,0))=FALSE,"VP错误","未知错误")))</f>
        <v/>
      </c>
      <c r="W70" s="37"/>
      <c r="X70" s="37"/>
      <c r="Y70" s="39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23" t="str">
        <f ca="1">IFERROR(IF(AS70="","",RANK(AR70,AR$3:AR$434)+COUNTIF(AR$3:AR70,AR70)-1),"/")</f>
        <v/>
      </c>
      <c r="AO70" s="22" t="str">
        <f t="shared" si="19"/>
        <v/>
      </c>
      <c r="AP70" s="22" t="str">
        <f t="shared" si="20"/>
        <v/>
      </c>
      <c r="AQ70" s="24" t="str">
        <f>IFERROR(IF(AO70="","",ROUND(IF(AP70=0,10,10+SIGN(AP70)*10*(1-((SQRT(5)-1)/2)^MIN(ABS(AP70)/(5*SQRT(AR$1)),3))/(1-((SQRT(5)-1)/2)^3)),2)),"请输入副数")</f>
        <v/>
      </c>
      <c r="AR70" s="25" t="str">
        <f ca="1">IF(AS70="","",IF(选手操作!BT70&lt;&gt;"","/",AV70))</f>
        <v/>
      </c>
      <c r="AS70" s="26" t="str">
        <f ca="1">IF(OR(COUNTA(AA$3:AM$434)=0,选手操作!$K70=""),"",选手操作!$K70)</f>
        <v/>
      </c>
      <c r="AT70" s="22" t="str">
        <f ca="1">IFERROR(IF(AS70="","",RANK(AV70,AV$3:AV$434)+COUNTIF(AV$3:AV70,AV70)-1),"/")</f>
        <v/>
      </c>
      <c r="AU70" s="27" t="str">
        <f ca="1">IF(AS70="","",VLOOKUP(AS70,选手操作!$K:$L,2,0))</f>
        <v/>
      </c>
      <c r="AV70" s="24" t="str">
        <f ca="1">IFERROR(IF(AS70="","",IF(选手操作!AT70&lt;&gt;"",V70+AW70+AX70+选手操作!AS70,VLOOKUP(AU70,AO:AQ,3,0)+V70+AW70+AX70+选手操作!AS70)),IF(COUNTIF(AO:AO,AU70)=0,"查找失败",IF(ISNUMBER(VLOOKUP(AU70,AO:AQ,3,0))=FALSE,"VP错误","未知错误")))</f>
        <v/>
      </c>
      <c r="AW70" s="37"/>
      <c r="AX70" s="37"/>
      <c r="AY70" s="39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23" t="str">
        <f ca="1">IFERROR(IF(BS70="","",RANK(BR70,BR$3:BR$434)+COUNTIF(BR$3:BR70,BR70)-1),"/")</f>
        <v/>
      </c>
      <c r="BO70" s="22" t="str">
        <f t="shared" si="21"/>
        <v/>
      </c>
      <c r="BP70" s="22" t="str">
        <f t="shared" si="22"/>
        <v/>
      </c>
      <c r="BQ70" s="24" t="str">
        <f>IFERROR(IF(BO70="","",ROUND(IF(BP70=0,10,10+SIGN(BP70)*10*(1-((SQRT(5)-1)/2)^MIN(ABS(BP70)/(5*SQRT(BR$1)),3))/(1-((SQRT(5)-1)/2)^3)),2)),"请输入副数")</f>
        <v/>
      </c>
      <c r="BR70" s="25" t="str">
        <f ca="1">IF(BS70="","",IF(选手操作!CT70&lt;&gt;"","/",BV70))</f>
        <v/>
      </c>
      <c r="BS70" s="26" t="str">
        <f ca="1">IF(OR(COUNTA(BA$3:BM$434)=0,选手操作!$K70=""),"",选手操作!$K70)</f>
        <v/>
      </c>
      <c r="BT70" s="22" t="str">
        <f ca="1">IFERROR(IF(BS70="","",RANK(BV70,BV$3:BV$434)+COUNTIF(BV$3:BV70,BV70)-1),"/")</f>
        <v/>
      </c>
      <c r="BU70" s="27" t="str">
        <f ca="1">IF(BS70="","",VLOOKUP(BS70,选手操作!$K:$L,2,0))</f>
        <v/>
      </c>
      <c r="BV70" s="24" t="str">
        <f ca="1">IFERROR(IF(BS70="","",IF(选手操作!BT70&lt;&gt;"",AV70+BW70+BX70+选手操作!BS70,VLOOKUP(BU70,BO:BQ,3,0)+AV70+BW70+BX70+选手操作!BS70)),IF(COUNTIF(BO:BO,BU70)=0,"查找失败",IF(ISNUMBER(VLOOKUP(BU70,BO:BQ,3,0))=FALSE,"VP错误","未知错误")))</f>
        <v/>
      </c>
      <c r="BW70" s="37"/>
      <c r="BX70" s="37"/>
      <c r="BY70" s="39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23" t="str">
        <f ca="1">IFERROR(IF(CS70="","",RANK(CR70,CR$3:CR$434)+COUNTIF(CR$3:CR70,CR70)-1),"/")</f>
        <v/>
      </c>
      <c r="CO70" s="22" t="str">
        <f t="shared" si="23"/>
        <v/>
      </c>
      <c r="CP70" s="22" t="str">
        <f t="shared" si="24"/>
        <v/>
      </c>
      <c r="CQ70" s="24" t="str">
        <f>IFERROR(IF(CO70="","",ROUND(IF(CP70=0,10,10+SIGN(CP70)*10*(1-((SQRT(5)-1)/2)^MIN(ABS(CP70)/(5*SQRT(CR$1)),3))/(1-((SQRT(5)-1)/2)^3)),2)),"请输入副数")</f>
        <v/>
      </c>
      <c r="CR70" s="25" t="str">
        <f ca="1">IF(CS70="","",IF(选手操作!DT70&lt;&gt;"","/",CV70))</f>
        <v/>
      </c>
      <c r="CS70" s="26" t="str">
        <f ca="1">IF(OR(COUNTA(CA$3:CM$434)=0,选手操作!$K70=""),"",选手操作!$K70)</f>
        <v/>
      </c>
      <c r="CT70" s="22" t="str">
        <f ca="1">IFERROR(IF(CS70="","",RANK(CV70,CV$3:CV$434)+COUNTIF(CV$3:CV70,CV70)-1),"/")</f>
        <v/>
      </c>
      <c r="CU70" s="27" t="str">
        <f ca="1">IF(CS70="","",VLOOKUP(CS70,选手操作!$K:$L,2,0))</f>
        <v/>
      </c>
      <c r="CV70" s="24" t="str">
        <f ca="1">IFERROR(IF(CS70="","",IF(选手操作!CT70&lt;&gt;"",BV70+CW70+CX70+选手操作!CS70,VLOOKUP(CU70,CO:CQ,3,0)+BV70+CW70+CX70+选手操作!CS70)),IF(COUNTIF(CO:CO,CU70)=0,"查找失败",IF(ISNUMBER(VLOOKUP(CU70,CO:CQ,3,0))=FALSE,"VP错误","未知错误")))</f>
        <v/>
      </c>
      <c r="CW70" s="37"/>
      <c r="CX70" s="37"/>
      <c r="CY70" s="39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23" t="str">
        <f ca="1">IFERROR(IF(DS70="","",RANK(DR70,DR$3:DR$434)+COUNTIF(DR$3:DR70,DR70)-1),"/")</f>
        <v/>
      </c>
      <c r="DO70" s="22" t="str">
        <f t="shared" si="25"/>
        <v/>
      </c>
      <c r="DP70" s="22" t="str">
        <f t="shared" si="26"/>
        <v/>
      </c>
      <c r="DQ70" s="24" t="str">
        <f>IFERROR(IF(DO70="","",ROUND(IF(DP70=0,10,10+SIGN(DP70)*10*(1-((SQRT(5)-1)/2)^MIN(ABS(DP70)/(5*SQRT(DR$1)),3))/(1-((SQRT(5)-1)/2)^3)),2)),"请输入副数")</f>
        <v/>
      </c>
      <c r="DR70" s="25" t="str">
        <f ca="1">IF(DS70="","",IF(选手操作!ET70&lt;&gt;"","/",DV70))</f>
        <v/>
      </c>
      <c r="DS70" s="26" t="str">
        <f ca="1">IF(OR(COUNTA(DA$3:DM$434)=0,选手操作!$K70=""),"",选手操作!$K70)</f>
        <v/>
      </c>
      <c r="DT70" s="22" t="str">
        <f ca="1">IFERROR(IF(DS70="","",RANK(DV70,DV$3:DV$434)+COUNTIF(DV$3:DV70,DV70)-1),"/")</f>
        <v/>
      </c>
      <c r="DU70" s="27" t="str">
        <f ca="1">IF(DS70="","",VLOOKUP(DS70,选手操作!$K:$L,2,0))</f>
        <v/>
      </c>
      <c r="DV70" s="24" t="str">
        <f ca="1">IFERROR(IF(DS70="","",IF(选手操作!DT70&lt;&gt;"",CV70+DW70+DX70+选手操作!DS70,VLOOKUP(DU70,DO:DQ,3,0)+CV70+DW70+DX70+选手操作!DS70)),IF(COUNTIF(DO:DO,DU70)=0,"查找失败",IF(ISNUMBER(VLOOKUP(DU70,DO:DQ,3,0))=FALSE,"VP错误","未知错误")))</f>
        <v/>
      </c>
      <c r="DW70" s="37"/>
      <c r="DX70" s="37"/>
      <c r="DY70" s="39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23" t="str">
        <f ca="1">IFERROR(IF(ES70="","",RANK(ER70,ER$3:ER$434)+COUNTIF(ER$3:ER70,ER70)-1),"/")</f>
        <v/>
      </c>
      <c r="EO70" s="22" t="str">
        <f t="shared" si="27"/>
        <v/>
      </c>
      <c r="EP70" s="22" t="str">
        <f t="shared" si="28"/>
        <v/>
      </c>
      <c r="EQ70" s="24" t="str">
        <f>IFERROR(IF(EO70="","",ROUND(IF(EP70=0,10,10+SIGN(EP70)*10*(1-((SQRT(5)-1)/2)^MIN(ABS(EP70)/(5*SQRT(ER$1)),3))/(1-((SQRT(5)-1)/2)^3)),2)),"请输入副数")</f>
        <v/>
      </c>
      <c r="ER70" s="25" t="str">
        <f ca="1">IF(ES70="","",IF(选手操作!FT70&lt;&gt;"","/",EV70))</f>
        <v/>
      </c>
      <c r="ES70" s="26" t="str">
        <f ca="1">IF(OR(COUNTA(EA$3:EM$434)=0,选手操作!$K70=""),"",选手操作!$K70)</f>
        <v/>
      </c>
      <c r="ET70" s="22" t="str">
        <f ca="1">IFERROR(IF(ES70="","",RANK(EV70,EV$3:EV$434)+COUNTIF(EV$3:EV70,EV70)-1),"/")</f>
        <v/>
      </c>
      <c r="EU70" s="27" t="str">
        <f ca="1">IF(ES70="","",VLOOKUP(ES70,选手操作!$K:$L,2,0))</f>
        <v/>
      </c>
      <c r="EV70" s="24" t="str">
        <f ca="1">IFERROR(IF(ES70="","",IF(选手操作!ET70&lt;&gt;"",DV70+EW70+EX70+选手操作!ES70,VLOOKUP(EU70,EO:EQ,3,0)+DV70+EW70+EX70+选手操作!ES70)),IF(COUNTIF(EO:EO,EU70)=0,"查找失败",IF(ISNUMBER(VLOOKUP(EU70,EO:EQ,3,0))=FALSE,"VP错误","未知错误")))</f>
        <v/>
      </c>
      <c r="EW70" s="37"/>
      <c r="EX70" s="37"/>
      <c r="EY70" s="39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23" t="str">
        <f ca="1">IFERROR(IF(FS70="","",RANK(FR70,FR$3:FR$434)+COUNTIF(FR$3:FR70,FR70)-1),"/")</f>
        <v/>
      </c>
      <c r="FO70" s="22" t="str">
        <f t="shared" si="29"/>
        <v/>
      </c>
      <c r="FP70" s="22" t="str">
        <f t="shared" si="30"/>
        <v/>
      </c>
      <c r="FQ70" s="24" t="str">
        <f>IFERROR(IF(FO70="","",ROUND(IF(FP70=0,10,10+SIGN(FP70)*10*(1-((SQRT(5)-1)/2)^MIN(ABS(FP70)/(5*SQRT(FR$1)),3))/(1-((SQRT(5)-1)/2)^3)),2)),"请输入副数")</f>
        <v/>
      </c>
      <c r="FR70" s="25" t="str">
        <f ca="1">IF(FS70="","",IF(选手操作!GT70&lt;&gt;"","/",FV70))</f>
        <v/>
      </c>
      <c r="FS70" s="26" t="str">
        <f ca="1">IF(OR(COUNTA(FA$3:FM$434)=0,选手操作!$K70=""),"",选手操作!$K70)</f>
        <v/>
      </c>
      <c r="FT70" s="22" t="str">
        <f ca="1">IFERROR(IF(FS70="","",RANK(FV70,FV$3:FV$434)+COUNTIF(FV$3:FV70,FV70)-1),"/")</f>
        <v/>
      </c>
      <c r="FU70" s="27" t="str">
        <f ca="1">IF(FS70="","",VLOOKUP(FS70,选手操作!$K:$L,2,0))</f>
        <v/>
      </c>
      <c r="FV70" s="24" t="str">
        <f ca="1">IFERROR(IF(FS70="","",IF(选手操作!FT70&lt;&gt;"",EV70+FW70+FX70+选手操作!FS70,VLOOKUP(FU70,FO:FQ,3,0)+EV70+FW70+FX70+选手操作!FS70)),IF(COUNTIF(FO:FO,FU70)=0,"查找失败",IF(ISNUMBER(VLOOKUP(FU70,FO:FQ,3,0))=FALSE,"VP错误","未知错误")))</f>
        <v/>
      </c>
      <c r="FW70" s="37"/>
      <c r="FX70" s="37"/>
      <c r="FY70" s="39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23" t="str">
        <f ca="1">IFERROR(IF(GS70="","",RANK(GR70,GR$3:GR$434)+COUNTIF(GR$3:GR70,GR70)-1),"/")</f>
        <v/>
      </c>
      <c r="GO70" s="22" t="str">
        <f t="shared" si="31"/>
        <v/>
      </c>
      <c r="GP70" s="22" t="str">
        <f t="shared" si="32"/>
        <v/>
      </c>
      <c r="GQ70" s="24" t="str">
        <f>IFERROR(IF(GO70="","",ROUND(IF(GP70=0,10,10+SIGN(GP70)*10*(1-((SQRT(5)-1)/2)^MIN(ABS(GP70)/(5*SQRT(GR$1)),3))/(1-((SQRT(5)-1)/2)^3)),2)),"请输入副数")</f>
        <v/>
      </c>
      <c r="GR70" s="25" t="str">
        <f ca="1">IF(GS70="","",IF(选手操作!HT70&lt;&gt;"","/",GV70))</f>
        <v/>
      </c>
      <c r="GS70" s="26" t="str">
        <f ca="1">IF(OR(COUNTA(GA$3:GM$434)=0,选手操作!$K70=""),"",选手操作!$K70)</f>
        <v/>
      </c>
      <c r="GT70" s="22" t="str">
        <f ca="1">IFERROR(IF(GS70="","",RANK(GV70,GV$3:GV$434)+COUNTIF(GV$3:GV70,GV70)-1),"/")</f>
        <v/>
      </c>
      <c r="GU70" s="27" t="str">
        <f ca="1">IF(GS70="","",VLOOKUP(GS70,选手操作!$K:$L,2,0))</f>
        <v/>
      </c>
      <c r="GV70" s="24" t="str">
        <f ca="1">IFERROR(IF(GS70="","",IF(选手操作!GT70&lt;&gt;"",FV70+GW70+GX70+选手操作!GS70,VLOOKUP(GU70,GO:GQ,3,0)+FV70+GW70+GX70+选手操作!GS70)),IF(COUNTIF(GO:GO,GU70)=0,"查找失败",IF(ISNUMBER(VLOOKUP(GU70,GO:GQ,3,0))=FALSE,"VP错误","未知错误")))</f>
        <v/>
      </c>
      <c r="GW70" s="37"/>
      <c r="GX70" s="37"/>
      <c r="GY70" s="39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23" t="str">
        <f ca="1">IFERROR(IF(HS70="","",RANK(HR70,HR$3:HR$434)+COUNTIF(HR$3:HR70,HR70)-1),"/")</f>
        <v/>
      </c>
      <c r="HO70" s="22" t="str">
        <f t="shared" si="33"/>
        <v/>
      </c>
      <c r="HP70" s="22" t="str">
        <f t="shared" si="34"/>
        <v/>
      </c>
      <c r="HQ70" s="24" t="str">
        <f>IFERROR(IF(HO70="","",ROUND(IF(HP70=0,10,10+SIGN(HP70)*10*(1-((SQRT(5)-1)/2)^MIN(ABS(HP70)/(5*SQRT(HR$1)),3))/(1-((SQRT(5)-1)/2)^3)),2)),"请输入副数")</f>
        <v/>
      </c>
      <c r="HR70" s="25" t="str">
        <f ca="1">IF(HS70="","",IF(选手操作!IT70&lt;&gt;"","/",HV70))</f>
        <v/>
      </c>
      <c r="HS70" s="26" t="str">
        <f ca="1">IF(OR(COUNTA(HA$3:HM$434)=0,选手操作!$K70=""),"",选手操作!$K70)</f>
        <v/>
      </c>
      <c r="HT70" s="22" t="str">
        <f ca="1">IFERROR(IF(HS70="","",RANK(HV70,HV$3:HV$434)+COUNTIF(HV$3:HV70,HV70)-1),"/")</f>
        <v/>
      </c>
      <c r="HU70" s="27" t="str">
        <f ca="1">IF(HS70="","",VLOOKUP(HS70,选手操作!$K:$L,2,0))</f>
        <v/>
      </c>
      <c r="HV70" s="24" t="str">
        <f ca="1">IFERROR(IF(HS70="","",IF(选手操作!HT70&lt;&gt;"",GV70+HW70+HX70+选手操作!HS70,VLOOKUP(HU70,HO:HQ,3,0)+GV70+HW70+HX70+选手操作!HS70)),IF(COUNTIF(HO:HO,HU70)=0,"查找失败",IF(ISNUMBER(VLOOKUP(HU70,HO:HQ,3,0))=FALSE,"VP错误","未知错误")))</f>
        <v/>
      </c>
      <c r="HW70" s="37"/>
      <c r="HX70" s="37"/>
      <c r="HY70" s="39"/>
    </row>
    <row r="71" spans="1:23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23" t="str">
        <f ca="1">IFERROR(IF(S71="","",RANK(R71,R$3:R$434)+COUNTIF(R$3:R71,R71)-1),"/")</f>
        <v/>
      </c>
      <c r="O71" s="22" t="str">
        <f t="shared" si="35"/>
        <v/>
      </c>
      <c r="P71" s="22" t="str">
        <f t="shared" si="36"/>
        <v/>
      </c>
      <c r="Q71" s="24" t="str">
        <f t="shared" si="37"/>
        <v/>
      </c>
      <c r="R71" s="25" t="str">
        <f ca="1">IF(S71="","",IF(选手操作!AT71&lt;&gt;"","/",V71))</f>
        <v/>
      </c>
      <c r="S71" s="26" t="str">
        <f ca="1">IF(OR(COUNTA(A$3:M$434)=0,选手操作!$K71=""),"",选手操作!$K71)</f>
        <v/>
      </c>
      <c r="T71" s="22" t="str">
        <f ca="1">IFERROR(IF(S71="","",RANK(V71,V$3:V$434)+COUNTIF(V$3:V71,V71)-1),"/")</f>
        <v/>
      </c>
      <c r="U71" s="27" t="str">
        <f ca="1">IF(S71="","",VLOOKUP(S71,选手操作!$K:$L,2,0))</f>
        <v/>
      </c>
      <c r="V71" s="24" t="str">
        <f ca="1">IFERROR(IF(S71="","",IF(选手操作!T71&lt;&gt;"",选手操作!M71+选手操作!N71+W71+X71+选手操作!S71,VLOOKUP(U71,O:Q,3,0)+选手操作!M71+选手操作!N71+W71+X71+选手操作!S71)),IF(COUNTIF(O:O,U71)=0,"查找失败",IF(ISNUMBER(VLOOKUP(U71,O:Q,3,0))=FALSE,"VP错误","未知错误")))</f>
        <v/>
      </c>
      <c r="W71" s="37"/>
      <c r="X71" s="37"/>
      <c r="Y71" s="39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23" t="str">
        <f ca="1">IFERROR(IF(AS71="","",RANK(AR71,AR$3:AR$434)+COUNTIF(AR$3:AR71,AR71)-1),"/")</f>
        <v/>
      </c>
      <c r="AO71" s="22" t="str">
        <f t="shared" si="19"/>
        <v/>
      </c>
      <c r="AP71" s="22" t="str">
        <f t="shared" si="20"/>
        <v/>
      </c>
      <c r="AQ71" s="24" t="str">
        <f>IFERROR(IF(AO71="","",ROUND(IF(AP71=0,10,10+SIGN(AP71)*10*(1-((SQRT(5)-1)/2)^MIN(ABS(AP71)/(5*SQRT(AR$1)),3))/(1-((SQRT(5)-1)/2)^3)),2)),"请输入副数")</f>
        <v/>
      </c>
      <c r="AR71" s="25" t="str">
        <f ca="1">IF(AS71="","",IF(选手操作!BT71&lt;&gt;"","/",AV71))</f>
        <v/>
      </c>
      <c r="AS71" s="26" t="str">
        <f ca="1">IF(OR(COUNTA(AA$3:AM$434)=0,选手操作!$K71=""),"",选手操作!$K71)</f>
        <v/>
      </c>
      <c r="AT71" s="22" t="str">
        <f ca="1">IFERROR(IF(AS71="","",RANK(AV71,AV$3:AV$434)+COUNTIF(AV$3:AV71,AV71)-1),"/")</f>
        <v/>
      </c>
      <c r="AU71" s="27" t="str">
        <f ca="1">IF(AS71="","",VLOOKUP(AS71,选手操作!$K:$L,2,0))</f>
        <v/>
      </c>
      <c r="AV71" s="24" t="str">
        <f ca="1">IFERROR(IF(AS71="","",IF(选手操作!AT71&lt;&gt;"",V71+AW71+AX71+选手操作!AS71,VLOOKUP(AU71,AO:AQ,3,0)+V71+AW71+AX71+选手操作!AS71)),IF(COUNTIF(AO:AO,AU71)=0,"查找失败",IF(ISNUMBER(VLOOKUP(AU71,AO:AQ,3,0))=FALSE,"VP错误","未知错误")))</f>
        <v/>
      </c>
      <c r="AW71" s="37"/>
      <c r="AX71" s="37"/>
      <c r="AY71" s="39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23" t="str">
        <f ca="1">IFERROR(IF(BS71="","",RANK(BR71,BR$3:BR$434)+COUNTIF(BR$3:BR71,BR71)-1),"/")</f>
        <v/>
      </c>
      <c r="BO71" s="22" t="str">
        <f t="shared" si="21"/>
        <v/>
      </c>
      <c r="BP71" s="22" t="str">
        <f t="shared" si="22"/>
        <v/>
      </c>
      <c r="BQ71" s="24" t="str">
        <f>IFERROR(IF(BO71="","",ROUND(IF(BP71=0,10,10+SIGN(BP71)*10*(1-((SQRT(5)-1)/2)^MIN(ABS(BP71)/(5*SQRT(BR$1)),3))/(1-((SQRT(5)-1)/2)^3)),2)),"请输入副数")</f>
        <v/>
      </c>
      <c r="BR71" s="25" t="str">
        <f ca="1">IF(BS71="","",IF(选手操作!CT71&lt;&gt;"","/",BV71))</f>
        <v/>
      </c>
      <c r="BS71" s="26" t="str">
        <f ca="1">IF(OR(COUNTA(BA$3:BM$434)=0,选手操作!$K71=""),"",选手操作!$K71)</f>
        <v/>
      </c>
      <c r="BT71" s="22" t="str">
        <f ca="1">IFERROR(IF(BS71="","",RANK(BV71,BV$3:BV$434)+COUNTIF(BV$3:BV71,BV71)-1),"/")</f>
        <v/>
      </c>
      <c r="BU71" s="27" t="str">
        <f ca="1">IF(BS71="","",VLOOKUP(BS71,选手操作!$K:$L,2,0))</f>
        <v/>
      </c>
      <c r="BV71" s="24" t="str">
        <f ca="1">IFERROR(IF(BS71="","",IF(选手操作!BT71&lt;&gt;"",AV71+BW71+BX71+选手操作!BS71,VLOOKUP(BU71,BO:BQ,3,0)+AV71+BW71+BX71+选手操作!BS71)),IF(COUNTIF(BO:BO,BU71)=0,"查找失败",IF(ISNUMBER(VLOOKUP(BU71,BO:BQ,3,0))=FALSE,"VP错误","未知错误")))</f>
        <v/>
      </c>
      <c r="BW71" s="37"/>
      <c r="BX71" s="37"/>
      <c r="BY71" s="39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23" t="str">
        <f ca="1">IFERROR(IF(CS71="","",RANK(CR71,CR$3:CR$434)+COUNTIF(CR$3:CR71,CR71)-1),"/")</f>
        <v/>
      </c>
      <c r="CO71" s="22" t="str">
        <f t="shared" si="23"/>
        <v/>
      </c>
      <c r="CP71" s="22" t="str">
        <f t="shared" si="24"/>
        <v/>
      </c>
      <c r="CQ71" s="24" t="str">
        <f>IFERROR(IF(CO71="","",ROUND(IF(CP71=0,10,10+SIGN(CP71)*10*(1-((SQRT(5)-1)/2)^MIN(ABS(CP71)/(5*SQRT(CR$1)),3))/(1-((SQRT(5)-1)/2)^3)),2)),"请输入副数")</f>
        <v/>
      </c>
      <c r="CR71" s="25" t="str">
        <f ca="1">IF(CS71="","",IF(选手操作!DT71&lt;&gt;"","/",CV71))</f>
        <v/>
      </c>
      <c r="CS71" s="26" t="str">
        <f ca="1">IF(OR(COUNTA(CA$3:CM$434)=0,选手操作!$K71=""),"",选手操作!$K71)</f>
        <v/>
      </c>
      <c r="CT71" s="22" t="str">
        <f ca="1">IFERROR(IF(CS71="","",RANK(CV71,CV$3:CV$434)+COUNTIF(CV$3:CV71,CV71)-1),"/")</f>
        <v/>
      </c>
      <c r="CU71" s="27" t="str">
        <f ca="1">IF(CS71="","",VLOOKUP(CS71,选手操作!$K:$L,2,0))</f>
        <v/>
      </c>
      <c r="CV71" s="24" t="str">
        <f ca="1">IFERROR(IF(CS71="","",IF(选手操作!CT71&lt;&gt;"",BV71+CW71+CX71+选手操作!CS71,VLOOKUP(CU71,CO:CQ,3,0)+BV71+CW71+CX71+选手操作!CS71)),IF(COUNTIF(CO:CO,CU71)=0,"查找失败",IF(ISNUMBER(VLOOKUP(CU71,CO:CQ,3,0))=FALSE,"VP错误","未知错误")))</f>
        <v/>
      </c>
      <c r="CW71" s="37"/>
      <c r="CX71" s="37"/>
      <c r="CY71" s="39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23" t="str">
        <f ca="1">IFERROR(IF(DS71="","",RANK(DR71,DR$3:DR$434)+COUNTIF(DR$3:DR71,DR71)-1),"/")</f>
        <v/>
      </c>
      <c r="DO71" s="22" t="str">
        <f t="shared" si="25"/>
        <v/>
      </c>
      <c r="DP71" s="22" t="str">
        <f t="shared" si="26"/>
        <v/>
      </c>
      <c r="DQ71" s="24" t="str">
        <f>IFERROR(IF(DO71="","",ROUND(IF(DP71=0,10,10+SIGN(DP71)*10*(1-((SQRT(5)-1)/2)^MIN(ABS(DP71)/(5*SQRT(DR$1)),3))/(1-((SQRT(5)-1)/2)^3)),2)),"请输入副数")</f>
        <v/>
      </c>
      <c r="DR71" s="25" t="str">
        <f ca="1">IF(DS71="","",IF(选手操作!ET71&lt;&gt;"","/",DV71))</f>
        <v/>
      </c>
      <c r="DS71" s="26" t="str">
        <f ca="1">IF(OR(COUNTA(DA$3:DM$434)=0,选手操作!$K71=""),"",选手操作!$K71)</f>
        <v/>
      </c>
      <c r="DT71" s="22" t="str">
        <f ca="1">IFERROR(IF(DS71="","",RANK(DV71,DV$3:DV$434)+COUNTIF(DV$3:DV71,DV71)-1),"/")</f>
        <v/>
      </c>
      <c r="DU71" s="27" t="str">
        <f ca="1">IF(DS71="","",VLOOKUP(DS71,选手操作!$K:$L,2,0))</f>
        <v/>
      </c>
      <c r="DV71" s="24" t="str">
        <f ca="1">IFERROR(IF(DS71="","",IF(选手操作!DT71&lt;&gt;"",CV71+DW71+DX71+选手操作!DS71,VLOOKUP(DU71,DO:DQ,3,0)+CV71+DW71+DX71+选手操作!DS71)),IF(COUNTIF(DO:DO,DU71)=0,"查找失败",IF(ISNUMBER(VLOOKUP(DU71,DO:DQ,3,0))=FALSE,"VP错误","未知错误")))</f>
        <v/>
      </c>
      <c r="DW71" s="37"/>
      <c r="DX71" s="37"/>
      <c r="DY71" s="39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23" t="str">
        <f ca="1">IFERROR(IF(ES71="","",RANK(ER71,ER$3:ER$434)+COUNTIF(ER$3:ER71,ER71)-1),"/")</f>
        <v/>
      </c>
      <c r="EO71" s="22" t="str">
        <f t="shared" si="27"/>
        <v/>
      </c>
      <c r="EP71" s="22" t="str">
        <f t="shared" si="28"/>
        <v/>
      </c>
      <c r="EQ71" s="24" t="str">
        <f>IFERROR(IF(EO71="","",ROUND(IF(EP71=0,10,10+SIGN(EP71)*10*(1-((SQRT(5)-1)/2)^MIN(ABS(EP71)/(5*SQRT(ER$1)),3))/(1-((SQRT(5)-1)/2)^3)),2)),"请输入副数")</f>
        <v/>
      </c>
      <c r="ER71" s="25" t="str">
        <f ca="1">IF(ES71="","",IF(选手操作!FT71&lt;&gt;"","/",EV71))</f>
        <v/>
      </c>
      <c r="ES71" s="26" t="str">
        <f ca="1">IF(OR(COUNTA(EA$3:EM$434)=0,选手操作!$K71=""),"",选手操作!$K71)</f>
        <v/>
      </c>
      <c r="ET71" s="22" t="str">
        <f ca="1">IFERROR(IF(ES71="","",RANK(EV71,EV$3:EV$434)+COUNTIF(EV$3:EV71,EV71)-1),"/")</f>
        <v/>
      </c>
      <c r="EU71" s="27" t="str">
        <f ca="1">IF(ES71="","",VLOOKUP(ES71,选手操作!$K:$L,2,0))</f>
        <v/>
      </c>
      <c r="EV71" s="24" t="str">
        <f ca="1">IFERROR(IF(ES71="","",IF(选手操作!ET71&lt;&gt;"",DV71+EW71+EX71+选手操作!ES71,VLOOKUP(EU71,EO:EQ,3,0)+DV71+EW71+EX71+选手操作!ES71)),IF(COUNTIF(EO:EO,EU71)=0,"查找失败",IF(ISNUMBER(VLOOKUP(EU71,EO:EQ,3,0))=FALSE,"VP错误","未知错误")))</f>
        <v/>
      </c>
      <c r="EW71" s="37"/>
      <c r="EX71" s="37"/>
      <c r="EY71" s="39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23" t="str">
        <f ca="1">IFERROR(IF(FS71="","",RANK(FR71,FR$3:FR$434)+COUNTIF(FR$3:FR71,FR71)-1),"/")</f>
        <v/>
      </c>
      <c r="FO71" s="22" t="str">
        <f t="shared" si="29"/>
        <v/>
      </c>
      <c r="FP71" s="22" t="str">
        <f t="shared" si="30"/>
        <v/>
      </c>
      <c r="FQ71" s="24" t="str">
        <f>IFERROR(IF(FO71="","",ROUND(IF(FP71=0,10,10+SIGN(FP71)*10*(1-((SQRT(5)-1)/2)^MIN(ABS(FP71)/(5*SQRT(FR$1)),3))/(1-((SQRT(5)-1)/2)^3)),2)),"请输入副数")</f>
        <v/>
      </c>
      <c r="FR71" s="25" t="str">
        <f ca="1">IF(FS71="","",IF(选手操作!GT71&lt;&gt;"","/",FV71))</f>
        <v/>
      </c>
      <c r="FS71" s="26" t="str">
        <f ca="1">IF(OR(COUNTA(FA$3:FM$434)=0,选手操作!$K71=""),"",选手操作!$K71)</f>
        <v/>
      </c>
      <c r="FT71" s="22" t="str">
        <f ca="1">IFERROR(IF(FS71="","",RANK(FV71,FV$3:FV$434)+COUNTIF(FV$3:FV71,FV71)-1),"/")</f>
        <v/>
      </c>
      <c r="FU71" s="27" t="str">
        <f ca="1">IF(FS71="","",VLOOKUP(FS71,选手操作!$K:$L,2,0))</f>
        <v/>
      </c>
      <c r="FV71" s="24" t="str">
        <f ca="1">IFERROR(IF(FS71="","",IF(选手操作!FT71&lt;&gt;"",EV71+FW71+FX71+选手操作!FS71,VLOOKUP(FU71,FO:FQ,3,0)+EV71+FW71+FX71+选手操作!FS71)),IF(COUNTIF(FO:FO,FU71)=0,"查找失败",IF(ISNUMBER(VLOOKUP(FU71,FO:FQ,3,0))=FALSE,"VP错误","未知错误")))</f>
        <v/>
      </c>
      <c r="FW71" s="37"/>
      <c r="FX71" s="37"/>
      <c r="FY71" s="39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23" t="str">
        <f ca="1">IFERROR(IF(GS71="","",RANK(GR71,GR$3:GR$434)+COUNTIF(GR$3:GR71,GR71)-1),"/")</f>
        <v/>
      </c>
      <c r="GO71" s="22" t="str">
        <f t="shared" si="31"/>
        <v/>
      </c>
      <c r="GP71" s="22" t="str">
        <f t="shared" si="32"/>
        <v/>
      </c>
      <c r="GQ71" s="24" t="str">
        <f>IFERROR(IF(GO71="","",ROUND(IF(GP71=0,10,10+SIGN(GP71)*10*(1-((SQRT(5)-1)/2)^MIN(ABS(GP71)/(5*SQRT(GR$1)),3))/(1-((SQRT(5)-1)/2)^3)),2)),"请输入副数")</f>
        <v/>
      </c>
      <c r="GR71" s="25" t="str">
        <f ca="1">IF(GS71="","",IF(选手操作!HT71&lt;&gt;"","/",GV71))</f>
        <v/>
      </c>
      <c r="GS71" s="26" t="str">
        <f ca="1">IF(OR(COUNTA(GA$3:GM$434)=0,选手操作!$K71=""),"",选手操作!$K71)</f>
        <v/>
      </c>
      <c r="GT71" s="22" t="str">
        <f ca="1">IFERROR(IF(GS71="","",RANK(GV71,GV$3:GV$434)+COUNTIF(GV$3:GV71,GV71)-1),"/")</f>
        <v/>
      </c>
      <c r="GU71" s="27" t="str">
        <f ca="1">IF(GS71="","",VLOOKUP(GS71,选手操作!$K:$L,2,0))</f>
        <v/>
      </c>
      <c r="GV71" s="24" t="str">
        <f ca="1">IFERROR(IF(GS71="","",IF(选手操作!GT71&lt;&gt;"",FV71+GW71+GX71+选手操作!GS71,VLOOKUP(GU71,GO:GQ,3,0)+FV71+GW71+GX71+选手操作!GS71)),IF(COUNTIF(GO:GO,GU71)=0,"查找失败",IF(ISNUMBER(VLOOKUP(GU71,GO:GQ,3,0))=FALSE,"VP错误","未知错误")))</f>
        <v/>
      </c>
      <c r="GW71" s="37"/>
      <c r="GX71" s="37"/>
      <c r="GY71" s="39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23" t="str">
        <f ca="1">IFERROR(IF(HS71="","",RANK(HR71,HR$3:HR$434)+COUNTIF(HR$3:HR71,HR71)-1),"/")</f>
        <v/>
      </c>
      <c r="HO71" s="22" t="str">
        <f t="shared" si="33"/>
        <v/>
      </c>
      <c r="HP71" s="22" t="str">
        <f t="shared" si="34"/>
        <v/>
      </c>
      <c r="HQ71" s="24" t="str">
        <f>IFERROR(IF(HO71="","",ROUND(IF(HP71=0,10,10+SIGN(HP71)*10*(1-((SQRT(5)-1)/2)^MIN(ABS(HP71)/(5*SQRT(HR$1)),3))/(1-((SQRT(5)-1)/2)^3)),2)),"请输入副数")</f>
        <v/>
      </c>
      <c r="HR71" s="25" t="str">
        <f ca="1">IF(HS71="","",IF(选手操作!IT71&lt;&gt;"","/",HV71))</f>
        <v/>
      </c>
      <c r="HS71" s="26" t="str">
        <f ca="1">IF(OR(COUNTA(HA$3:HM$434)=0,选手操作!$K71=""),"",选手操作!$K71)</f>
        <v/>
      </c>
      <c r="HT71" s="22" t="str">
        <f ca="1">IFERROR(IF(HS71="","",RANK(HV71,HV$3:HV$434)+COUNTIF(HV$3:HV71,HV71)-1),"/")</f>
        <v/>
      </c>
      <c r="HU71" s="27" t="str">
        <f ca="1">IF(HS71="","",VLOOKUP(HS71,选手操作!$K:$L,2,0))</f>
        <v/>
      </c>
      <c r="HV71" s="24" t="str">
        <f ca="1">IFERROR(IF(HS71="","",IF(选手操作!HT71&lt;&gt;"",GV71+HW71+HX71+选手操作!HS71,VLOOKUP(HU71,HO:HQ,3,0)+GV71+HW71+HX71+选手操作!HS71)),IF(COUNTIF(HO:HO,HU71)=0,"查找失败",IF(ISNUMBER(VLOOKUP(HU71,HO:HQ,3,0))=FALSE,"VP错误","未知错误")))</f>
        <v/>
      </c>
      <c r="HW71" s="37"/>
      <c r="HX71" s="37"/>
      <c r="HY71" s="39"/>
    </row>
    <row r="72" spans="1:23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23" t="str">
        <f ca="1">IFERROR(IF(S72="","",RANK(R72,R$3:R$434)+COUNTIF(R$3:R72,R72)-1),"/")</f>
        <v/>
      </c>
      <c r="O72" s="22" t="str">
        <f t="shared" si="35"/>
        <v/>
      </c>
      <c r="P72" s="22" t="str">
        <f t="shared" si="36"/>
        <v/>
      </c>
      <c r="Q72" s="24" t="str">
        <f t="shared" si="37"/>
        <v/>
      </c>
      <c r="R72" s="25" t="str">
        <f ca="1">IF(S72="","",IF(选手操作!AT72&lt;&gt;"","/",V72))</f>
        <v/>
      </c>
      <c r="S72" s="26" t="str">
        <f ca="1">IF(OR(COUNTA(A$3:M$434)=0,选手操作!$K72=""),"",选手操作!$K72)</f>
        <v/>
      </c>
      <c r="T72" s="22" t="str">
        <f ca="1">IFERROR(IF(S72="","",RANK(V72,V$3:V$434)+COUNTIF(V$3:V72,V72)-1),"/")</f>
        <v/>
      </c>
      <c r="U72" s="27" t="str">
        <f ca="1">IF(S72="","",VLOOKUP(S72,选手操作!$K:$L,2,0))</f>
        <v/>
      </c>
      <c r="V72" s="24" t="str">
        <f ca="1">IFERROR(IF(S72="","",IF(选手操作!T72&lt;&gt;"",选手操作!M72+选手操作!N72+W72+X72+选手操作!S72,VLOOKUP(U72,O:Q,3,0)+选手操作!M72+选手操作!N72+W72+X72+选手操作!S72)),IF(COUNTIF(O:O,U72)=0,"查找失败",IF(ISNUMBER(VLOOKUP(U72,O:Q,3,0))=FALSE,"VP错误","未知错误")))</f>
        <v/>
      </c>
      <c r="W72" s="37"/>
      <c r="X72" s="37"/>
      <c r="Y72" s="39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23" t="str">
        <f ca="1">IFERROR(IF(AS72="","",RANK(AR72,AR$3:AR$434)+COUNTIF(AR$3:AR72,AR72)-1),"/")</f>
        <v/>
      </c>
      <c r="AO72" s="22" t="str">
        <f t="shared" si="19"/>
        <v/>
      </c>
      <c r="AP72" s="22" t="str">
        <f t="shared" si="20"/>
        <v/>
      </c>
      <c r="AQ72" s="24" t="str">
        <f>IFERROR(IF(AO72="","",ROUND(IF(AP72=0,10,10+SIGN(AP72)*10*(1-((SQRT(5)-1)/2)^MIN(ABS(AP72)/(5*SQRT(AR$1)),3))/(1-((SQRT(5)-1)/2)^3)),2)),"请输入副数")</f>
        <v/>
      </c>
      <c r="AR72" s="25" t="str">
        <f ca="1">IF(AS72="","",IF(选手操作!BT72&lt;&gt;"","/",AV72))</f>
        <v/>
      </c>
      <c r="AS72" s="26" t="str">
        <f ca="1">IF(OR(COUNTA(AA$3:AM$434)=0,选手操作!$K72=""),"",选手操作!$K72)</f>
        <v/>
      </c>
      <c r="AT72" s="22" t="str">
        <f ca="1">IFERROR(IF(AS72="","",RANK(AV72,AV$3:AV$434)+COUNTIF(AV$3:AV72,AV72)-1),"/")</f>
        <v/>
      </c>
      <c r="AU72" s="27" t="str">
        <f ca="1">IF(AS72="","",VLOOKUP(AS72,选手操作!$K:$L,2,0))</f>
        <v/>
      </c>
      <c r="AV72" s="24" t="str">
        <f ca="1">IFERROR(IF(AS72="","",IF(选手操作!AT72&lt;&gt;"",V72+AW72+AX72+选手操作!AS72,VLOOKUP(AU72,AO:AQ,3,0)+V72+AW72+AX72+选手操作!AS72)),IF(COUNTIF(AO:AO,AU72)=0,"查找失败",IF(ISNUMBER(VLOOKUP(AU72,AO:AQ,3,0))=FALSE,"VP错误","未知错误")))</f>
        <v/>
      </c>
      <c r="AW72" s="37"/>
      <c r="AX72" s="37"/>
      <c r="AY72" s="39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23" t="str">
        <f ca="1">IFERROR(IF(BS72="","",RANK(BR72,BR$3:BR$434)+COUNTIF(BR$3:BR72,BR72)-1),"/")</f>
        <v/>
      </c>
      <c r="BO72" s="22" t="str">
        <f t="shared" si="21"/>
        <v/>
      </c>
      <c r="BP72" s="22" t="str">
        <f t="shared" si="22"/>
        <v/>
      </c>
      <c r="BQ72" s="24" t="str">
        <f>IFERROR(IF(BO72="","",ROUND(IF(BP72=0,10,10+SIGN(BP72)*10*(1-((SQRT(5)-1)/2)^MIN(ABS(BP72)/(5*SQRT(BR$1)),3))/(1-((SQRT(5)-1)/2)^3)),2)),"请输入副数")</f>
        <v/>
      </c>
      <c r="BR72" s="25" t="str">
        <f ca="1">IF(BS72="","",IF(选手操作!CT72&lt;&gt;"","/",BV72))</f>
        <v/>
      </c>
      <c r="BS72" s="26" t="str">
        <f ca="1">IF(OR(COUNTA(BA$3:BM$434)=0,选手操作!$K72=""),"",选手操作!$K72)</f>
        <v/>
      </c>
      <c r="BT72" s="22" t="str">
        <f ca="1">IFERROR(IF(BS72="","",RANK(BV72,BV$3:BV$434)+COUNTIF(BV$3:BV72,BV72)-1),"/")</f>
        <v/>
      </c>
      <c r="BU72" s="27" t="str">
        <f ca="1">IF(BS72="","",VLOOKUP(BS72,选手操作!$K:$L,2,0))</f>
        <v/>
      </c>
      <c r="BV72" s="24" t="str">
        <f ca="1">IFERROR(IF(BS72="","",IF(选手操作!BT72&lt;&gt;"",AV72+BW72+BX72+选手操作!BS72,VLOOKUP(BU72,BO:BQ,3,0)+AV72+BW72+BX72+选手操作!BS72)),IF(COUNTIF(BO:BO,BU72)=0,"查找失败",IF(ISNUMBER(VLOOKUP(BU72,BO:BQ,3,0))=FALSE,"VP错误","未知错误")))</f>
        <v/>
      </c>
      <c r="BW72" s="37"/>
      <c r="BX72" s="37"/>
      <c r="BY72" s="39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23" t="str">
        <f ca="1">IFERROR(IF(CS72="","",RANK(CR72,CR$3:CR$434)+COUNTIF(CR$3:CR72,CR72)-1),"/")</f>
        <v/>
      </c>
      <c r="CO72" s="22" t="str">
        <f t="shared" si="23"/>
        <v/>
      </c>
      <c r="CP72" s="22" t="str">
        <f t="shared" si="24"/>
        <v/>
      </c>
      <c r="CQ72" s="24" t="str">
        <f>IFERROR(IF(CO72="","",ROUND(IF(CP72=0,10,10+SIGN(CP72)*10*(1-((SQRT(5)-1)/2)^MIN(ABS(CP72)/(5*SQRT(CR$1)),3))/(1-((SQRT(5)-1)/2)^3)),2)),"请输入副数")</f>
        <v/>
      </c>
      <c r="CR72" s="25" t="str">
        <f ca="1">IF(CS72="","",IF(选手操作!DT72&lt;&gt;"","/",CV72))</f>
        <v/>
      </c>
      <c r="CS72" s="26" t="str">
        <f ca="1">IF(OR(COUNTA(CA$3:CM$434)=0,选手操作!$K72=""),"",选手操作!$K72)</f>
        <v/>
      </c>
      <c r="CT72" s="22" t="str">
        <f ca="1">IFERROR(IF(CS72="","",RANK(CV72,CV$3:CV$434)+COUNTIF(CV$3:CV72,CV72)-1),"/")</f>
        <v/>
      </c>
      <c r="CU72" s="27" t="str">
        <f ca="1">IF(CS72="","",VLOOKUP(CS72,选手操作!$K:$L,2,0))</f>
        <v/>
      </c>
      <c r="CV72" s="24" t="str">
        <f ca="1">IFERROR(IF(CS72="","",IF(选手操作!CT72&lt;&gt;"",BV72+CW72+CX72+选手操作!CS72,VLOOKUP(CU72,CO:CQ,3,0)+BV72+CW72+CX72+选手操作!CS72)),IF(COUNTIF(CO:CO,CU72)=0,"查找失败",IF(ISNUMBER(VLOOKUP(CU72,CO:CQ,3,0))=FALSE,"VP错误","未知错误")))</f>
        <v/>
      </c>
      <c r="CW72" s="37"/>
      <c r="CX72" s="37"/>
      <c r="CY72" s="39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23" t="str">
        <f ca="1">IFERROR(IF(DS72="","",RANK(DR72,DR$3:DR$434)+COUNTIF(DR$3:DR72,DR72)-1),"/")</f>
        <v/>
      </c>
      <c r="DO72" s="22" t="str">
        <f t="shared" si="25"/>
        <v/>
      </c>
      <c r="DP72" s="22" t="str">
        <f t="shared" si="26"/>
        <v/>
      </c>
      <c r="DQ72" s="24" t="str">
        <f>IFERROR(IF(DO72="","",ROUND(IF(DP72=0,10,10+SIGN(DP72)*10*(1-((SQRT(5)-1)/2)^MIN(ABS(DP72)/(5*SQRT(DR$1)),3))/(1-((SQRT(5)-1)/2)^3)),2)),"请输入副数")</f>
        <v/>
      </c>
      <c r="DR72" s="25" t="str">
        <f ca="1">IF(DS72="","",IF(选手操作!ET72&lt;&gt;"","/",DV72))</f>
        <v/>
      </c>
      <c r="DS72" s="26" t="str">
        <f ca="1">IF(OR(COUNTA(DA$3:DM$434)=0,选手操作!$K72=""),"",选手操作!$K72)</f>
        <v/>
      </c>
      <c r="DT72" s="22" t="str">
        <f ca="1">IFERROR(IF(DS72="","",RANK(DV72,DV$3:DV$434)+COUNTIF(DV$3:DV72,DV72)-1),"/")</f>
        <v/>
      </c>
      <c r="DU72" s="27" t="str">
        <f ca="1">IF(DS72="","",VLOOKUP(DS72,选手操作!$K:$L,2,0))</f>
        <v/>
      </c>
      <c r="DV72" s="24" t="str">
        <f ca="1">IFERROR(IF(DS72="","",IF(选手操作!DT72&lt;&gt;"",CV72+DW72+DX72+选手操作!DS72,VLOOKUP(DU72,DO:DQ,3,0)+CV72+DW72+DX72+选手操作!DS72)),IF(COUNTIF(DO:DO,DU72)=0,"查找失败",IF(ISNUMBER(VLOOKUP(DU72,DO:DQ,3,0))=FALSE,"VP错误","未知错误")))</f>
        <v/>
      </c>
      <c r="DW72" s="37"/>
      <c r="DX72" s="37"/>
      <c r="DY72" s="39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23" t="str">
        <f ca="1">IFERROR(IF(ES72="","",RANK(ER72,ER$3:ER$434)+COUNTIF(ER$3:ER72,ER72)-1),"/")</f>
        <v/>
      </c>
      <c r="EO72" s="22" t="str">
        <f t="shared" si="27"/>
        <v/>
      </c>
      <c r="EP72" s="22" t="str">
        <f t="shared" si="28"/>
        <v/>
      </c>
      <c r="EQ72" s="24" t="str">
        <f>IFERROR(IF(EO72="","",ROUND(IF(EP72=0,10,10+SIGN(EP72)*10*(1-((SQRT(5)-1)/2)^MIN(ABS(EP72)/(5*SQRT(ER$1)),3))/(1-((SQRT(5)-1)/2)^3)),2)),"请输入副数")</f>
        <v/>
      </c>
      <c r="ER72" s="25" t="str">
        <f ca="1">IF(ES72="","",IF(选手操作!FT72&lt;&gt;"","/",EV72))</f>
        <v/>
      </c>
      <c r="ES72" s="26" t="str">
        <f ca="1">IF(OR(COUNTA(EA$3:EM$434)=0,选手操作!$K72=""),"",选手操作!$K72)</f>
        <v/>
      </c>
      <c r="ET72" s="22" t="str">
        <f ca="1">IFERROR(IF(ES72="","",RANK(EV72,EV$3:EV$434)+COUNTIF(EV$3:EV72,EV72)-1),"/")</f>
        <v/>
      </c>
      <c r="EU72" s="27" t="str">
        <f ca="1">IF(ES72="","",VLOOKUP(ES72,选手操作!$K:$L,2,0))</f>
        <v/>
      </c>
      <c r="EV72" s="24" t="str">
        <f ca="1">IFERROR(IF(ES72="","",IF(选手操作!ET72&lt;&gt;"",DV72+EW72+EX72+选手操作!ES72,VLOOKUP(EU72,EO:EQ,3,0)+DV72+EW72+EX72+选手操作!ES72)),IF(COUNTIF(EO:EO,EU72)=0,"查找失败",IF(ISNUMBER(VLOOKUP(EU72,EO:EQ,3,0))=FALSE,"VP错误","未知错误")))</f>
        <v/>
      </c>
      <c r="EW72" s="37"/>
      <c r="EX72" s="37"/>
      <c r="EY72" s="39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23" t="str">
        <f ca="1">IFERROR(IF(FS72="","",RANK(FR72,FR$3:FR$434)+COUNTIF(FR$3:FR72,FR72)-1),"/")</f>
        <v/>
      </c>
      <c r="FO72" s="22" t="str">
        <f t="shared" si="29"/>
        <v/>
      </c>
      <c r="FP72" s="22" t="str">
        <f t="shared" si="30"/>
        <v/>
      </c>
      <c r="FQ72" s="24" t="str">
        <f>IFERROR(IF(FO72="","",ROUND(IF(FP72=0,10,10+SIGN(FP72)*10*(1-((SQRT(5)-1)/2)^MIN(ABS(FP72)/(5*SQRT(FR$1)),3))/(1-((SQRT(5)-1)/2)^3)),2)),"请输入副数")</f>
        <v/>
      </c>
      <c r="FR72" s="25" t="str">
        <f ca="1">IF(FS72="","",IF(选手操作!GT72&lt;&gt;"","/",FV72))</f>
        <v/>
      </c>
      <c r="FS72" s="26" t="str">
        <f ca="1">IF(OR(COUNTA(FA$3:FM$434)=0,选手操作!$K72=""),"",选手操作!$K72)</f>
        <v/>
      </c>
      <c r="FT72" s="22" t="str">
        <f ca="1">IFERROR(IF(FS72="","",RANK(FV72,FV$3:FV$434)+COUNTIF(FV$3:FV72,FV72)-1),"/")</f>
        <v/>
      </c>
      <c r="FU72" s="27" t="str">
        <f ca="1">IF(FS72="","",VLOOKUP(FS72,选手操作!$K:$L,2,0))</f>
        <v/>
      </c>
      <c r="FV72" s="24" t="str">
        <f ca="1">IFERROR(IF(FS72="","",IF(选手操作!FT72&lt;&gt;"",EV72+FW72+FX72+选手操作!FS72,VLOOKUP(FU72,FO:FQ,3,0)+EV72+FW72+FX72+选手操作!FS72)),IF(COUNTIF(FO:FO,FU72)=0,"查找失败",IF(ISNUMBER(VLOOKUP(FU72,FO:FQ,3,0))=FALSE,"VP错误","未知错误")))</f>
        <v/>
      </c>
      <c r="FW72" s="37"/>
      <c r="FX72" s="37"/>
      <c r="FY72" s="39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23" t="str">
        <f ca="1">IFERROR(IF(GS72="","",RANK(GR72,GR$3:GR$434)+COUNTIF(GR$3:GR72,GR72)-1),"/")</f>
        <v/>
      </c>
      <c r="GO72" s="22" t="str">
        <f t="shared" si="31"/>
        <v/>
      </c>
      <c r="GP72" s="22" t="str">
        <f t="shared" si="32"/>
        <v/>
      </c>
      <c r="GQ72" s="24" t="str">
        <f>IFERROR(IF(GO72="","",ROUND(IF(GP72=0,10,10+SIGN(GP72)*10*(1-((SQRT(5)-1)/2)^MIN(ABS(GP72)/(5*SQRT(GR$1)),3))/(1-((SQRT(5)-1)/2)^3)),2)),"请输入副数")</f>
        <v/>
      </c>
      <c r="GR72" s="25" t="str">
        <f ca="1">IF(GS72="","",IF(选手操作!HT72&lt;&gt;"","/",GV72))</f>
        <v/>
      </c>
      <c r="GS72" s="26" t="str">
        <f ca="1">IF(OR(COUNTA(GA$3:GM$434)=0,选手操作!$K72=""),"",选手操作!$K72)</f>
        <v/>
      </c>
      <c r="GT72" s="22" t="str">
        <f ca="1">IFERROR(IF(GS72="","",RANK(GV72,GV$3:GV$434)+COUNTIF(GV$3:GV72,GV72)-1),"/")</f>
        <v/>
      </c>
      <c r="GU72" s="27" t="str">
        <f ca="1">IF(GS72="","",VLOOKUP(GS72,选手操作!$K:$L,2,0))</f>
        <v/>
      </c>
      <c r="GV72" s="24" t="str">
        <f ca="1">IFERROR(IF(GS72="","",IF(选手操作!GT72&lt;&gt;"",FV72+GW72+GX72+选手操作!GS72,VLOOKUP(GU72,GO:GQ,3,0)+FV72+GW72+GX72+选手操作!GS72)),IF(COUNTIF(GO:GO,GU72)=0,"查找失败",IF(ISNUMBER(VLOOKUP(GU72,GO:GQ,3,0))=FALSE,"VP错误","未知错误")))</f>
        <v/>
      </c>
      <c r="GW72" s="37"/>
      <c r="GX72" s="37"/>
      <c r="GY72" s="39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23" t="str">
        <f ca="1">IFERROR(IF(HS72="","",RANK(HR72,HR$3:HR$434)+COUNTIF(HR$3:HR72,HR72)-1),"/")</f>
        <v/>
      </c>
      <c r="HO72" s="22" t="str">
        <f t="shared" si="33"/>
        <v/>
      </c>
      <c r="HP72" s="22" t="str">
        <f t="shared" si="34"/>
        <v/>
      </c>
      <c r="HQ72" s="24" t="str">
        <f>IFERROR(IF(HO72="","",ROUND(IF(HP72=0,10,10+SIGN(HP72)*10*(1-((SQRT(5)-1)/2)^MIN(ABS(HP72)/(5*SQRT(HR$1)),3))/(1-((SQRT(5)-1)/2)^3)),2)),"请输入副数")</f>
        <v/>
      </c>
      <c r="HR72" s="25" t="str">
        <f ca="1">IF(HS72="","",IF(选手操作!IT72&lt;&gt;"","/",HV72))</f>
        <v/>
      </c>
      <c r="HS72" s="26" t="str">
        <f ca="1">IF(OR(COUNTA(HA$3:HM$434)=0,选手操作!$K72=""),"",选手操作!$K72)</f>
        <v/>
      </c>
      <c r="HT72" s="22" t="str">
        <f ca="1">IFERROR(IF(HS72="","",RANK(HV72,HV$3:HV$434)+COUNTIF(HV$3:HV72,HV72)-1),"/")</f>
        <v/>
      </c>
      <c r="HU72" s="27" t="str">
        <f ca="1">IF(HS72="","",VLOOKUP(HS72,选手操作!$K:$L,2,0))</f>
        <v/>
      </c>
      <c r="HV72" s="24" t="str">
        <f ca="1">IFERROR(IF(HS72="","",IF(选手操作!HT72&lt;&gt;"",GV72+HW72+HX72+选手操作!HS72,VLOOKUP(HU72,HO:HQ,3,0)+GV72+HW72+HX72+选手操作!HS72)),IF(COUNTIF(HO:HO,HU72)=0,"查找失败",IF(ISNUMBER(VLOOKUP(HU72,HO:HQ,3,0))=FALSE,"VP错误","未知错误")))</f>
        <v/>
      </c>
      <c r="HW72" s="37"/>
      <c r="HX72" s="37"/>
      <c r="HY72" s="39"/>
    </row>
    <row r="73" spans="1:23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23" t="str">
        <f ca="1">IFERROR(IF(S73="","",RANK(R73,R$3:R$434)+COUNTIF(R$3:R73,R73)-1),"/")</f>
        <v/>
      </c>
      <c r="O73" s="22" t="str">
        <f t="shared" si="35"/>
        <v/>
      </c>
      <c r="P73" s="22" t="str">
        <f t="shared" si="36"/>
        <v/>
      </c>
      <c r="Q73" s="24" t="str">
        <f t="shared" si="37"/>
        <v/>
      </c>
      <c r="R73" s="25" t="str">
        <f ca="1">IF(S73="","",IF(选手操作!AT73&lt;&gt;"","/",V73))</f>
        <v/>
      </c>
      <c r="S73" s="26" t="str">
        <f ca="1">IF(OR(COUNTA(A$3:M$434)=0,选手操作!$K73=""),"",选手操作!$K73)</f>
        <v/>
      </c>
      <c r="T73" s="22" t="str">
        <f ca="1">IFERROR(IF(S73="","",RANK(V73,V$3:V$434)+COUNTIF(V$3:V73,V73)-1),"/")</f>
        <v/>
      </c>
      <c r="U73" s="27" t="str">
        <f ca="1">IF(S73="","",VLOOKUP(S73,选手操作!$K:$L,2,0))</f>
        <v/>
      </c>
      <c r="V73" s="24" t="str">
        <f ca="1">IFERROR(IF(S73="","",IF(选手操作!T73&lt;&gt;"",选手操作!M73+选手操作!N73+W73+X73+选手操作!S73,VLOOKUP(U73,O:Q,3,0)+选手操作!M73+选手操作!N73+W73+X73+选手操作!S73)),IF(COUNTIF(O:O,U73)=0,"查找失败",IF(ISNUMBER(VLOOKUP(U73,O:Q,3,0))=FALSE,"VP错误","未知错误")))</f>
        <v/>
      </c>
      <c r="W73" s="37"/>
      <c r="X73" s="37"/>
      <c r="Y73" s="39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23" t="str">
        <f ca="1">IFERROR(IF(AS73="","",RANK(AR73,AR$3:AR$434)+COUNTIF(AR$3:AR73,AR73)-1),"/")</f>
        <v/>
      </c>
      <c r="AO73" s="22" t="str">
        <f t="shared" si="19"/>
        <v/>
      </c>
      <c r="AP73" s="22" t="str">
        <f t="shared" si="20"/>
        <v/>
      </c>
      <c r="AQ73" s="24" t="str">
        <f>IFERROR(IF(AO73="","",ROUND(IF(AP73=0,10,10+SIGN(AP73)*10*(1-((SQRT(5)-1)/2)^MIN(ABS(AP73)/(5*SQRT(AR$1)),3))/(1-((SQRT(5)-1)/2)^3)),2)),"请输入副数")</f>
        <v/>
      </c>
      <c r="AR73" s="25" t="str">
        <f ca="1">IF(AS73="","",IF(选手操作!BT73&lt;&gt;"","/",AV73))</f>
        <v/>
      </c>
      <c r="AS73" s="26" t="str">
        <f ca="1">IF(OR(COUNTA(AA$3:AM$434)=0,选手操作!$K73=""),"",选手操作!$K73)</f>
        <v/>
      </c>
      <c r="AT73" s="22" t="str">
        <f ca="1">IFERROR(IF(AS73="","",RANK(AV73,AV$3:AV$434)+COUNTIF(AV$3:AV73,AV73)-1),"/")</f>
        <v/>
      </c>
      <c r="AU73" s="27" t="str">
        <f ca="1">IF(AS73="","",VLOOKUP(AS73,选手操作!$K:$L,2,0))</f>
        <v/>
      </c>
      <c r="AV73" s="24" t="str">
        <f ca="1">IFERROR(IF(AS73="","",IF(选手操作!AT73&lt;&gt;"",V73+AW73+AX73+选手操作!AS73,VLOOKUP(AU73,AO:AQ,3,0)+V73+AW73+AX73+选手操作!AS73)),IF(COUNTIF(AO:AO,AU73)=0,"查找失败",IF(ISNUMBER(VLOOKUP(AU73,AO:AQ,3,0))=FALSE,"VP错误","未知错误")))</f>
        <v/>
      </c>
      <c r="AW73" s="37"/>
      <c r="AX73" s="37"/>
      <c r="AY73" s="39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23" t="str">
        <f ca="1">IFERROR(IF(BS73="","",RANK(BR73,BR$3:BR$434)+COUNTIF(BR$3:BR73,BR73)-1),"/")</f>
        <v/>
      </c>
      <c r="BO73" s="22" t="str">
        <f t="shared" si="21"/>
        <v/>
      </c>
      <c r="BP73" s="22" t="str">
        <f t="shared" si="22"/>
        <v/>
      </c>
      <c r="BQ73" s="24" t="str">
        <f>IFERROR(IF(BO73="","",ROUND(IF(BP73=0,10,10+SIGN(BP73)*10*(1-((SQRT(5)-1)/2)^MIN(ABS(BP73)/(5*SQRT(BR$1)),3))/(1-((SQRT(5)-1)/2)^3)),2)),"请输入副数")</f>
        <v/>
      </c>
      <c r="BR73" s="25" t="str">
        <f ca="1">IF(BS73="","",IF(选手操作!CT73&lt;&gt;"","/",BV73))</f>
        <v/>
      </c>
      <c r="BS73" s="26" t="str">
        <f ca="1">IF(OR(COUNTA(BA$3:BM$434)=0,选手操作!$K73=""),"",选手操作!$K73)</f>
        <v/>
      </c>
      <c r="BT73" s="22" t="str">
        <f ca="1">IFERROR(IF(BS73="","",RANK(BV73,BV$3:BV$434)+COUNTIF(BV$3:BV73,BV73)-1),"/")</f>
        <v/>
      </c>
      <c r="BU73" s="27" t="str">
        <f ca="1">IF(BS73="","",VLOOKUP(BS73,选手操作!$K:$L,2,0))</f>
        <v/>
      </c>
      <c r="BV73" s="24" t="str">
        <f ca="1">IFERROR(IF(BS73="","",IF(选手操作!BT73&lt;&gt;"",AV73+BW73+BX73+选手操作!BS73,VLOOKUP(BU73,BO:BQ,3,0)+AV73+BW73+BX73+选手操作!BS73)),IF(COUNTIF(BO:BO,BU73)=0,"查找失败",IF(ISNUMBER(VLOOKUP(BU73,BO:BQ,3,0))=FALSE,"VP错误","未知错误")))</f>
        <v/>
      </c>
      <c r="BW73" s="37"/>
      <c r="BX73" s="37"/>
      <c r="BY73" s="39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23" t="str">
        <f ca="1">IFERROR(IF(CS73="","",RANK(CR73,CR$3:CR$434)+COUNTIF(CR$3:CR73,CR73)-1),"/")</f>
        <v/>
      </c>
      <c r="CO73" s="22" t="str">
        <f t="shared" si="23"/>
        <v/>
      </c>
      <c r="CP73" s="22" t="str">
        <f t="shared" si="24"/>
        <v/>
      </c>
      <c r="CQ73" s="24" t="str">
        <f>IFERROR(IF(CO73="","",ROUND(IF(CP73=0,10,10+SIGN(CP73)*10*(1-((SQRT(5)-1)/2)^MIN(ABS(CP73)/(5*SQRT(CR$1)),3))/(1-((SQRT(5)-1)/2)^3)),2)),"请输入副数")</f>
        <v/>
      </c>
      <c r="CR73" s="25" t="str">
        <f ca="1">IF(CS73="","",IF(选手操作!DT73&lt;&gt;"","/",CV73))</f>
        <v/>
      </c>
      <c r="CS73" s="26" t="str">
        <f ca="1">IF(OR(COUNTA(CA$3:CM$434)=0,选手操作!$K73=""),"",选手操作!$K73)</f>
        <v/>
      </c>
      <c r="CT73" s="22" t="str">
        <f ca="1">IFERROR(IF(CS73="","",RANK(CV73,CV$3:CV$434)+COUNTIF(CV$3:CV73,CV73)-1),"/")</f>
        <v/>
      </c>
      <c r="CU73" s="27" t="str">
        <f ca="1">IF(CS73="","",VLOOKUP(CS73,选手操作!$K:$L,2,0))</f>
        <v/>
      </c>
      <c r="CV73" s="24" t="str">
        <f ca="1">IFERROR(IF(CS73="","",IF(选手操作!CT73&lt;&gt;"",BV73+CW73+CX73+选手操作!CS73,VLOOKUP(CU73,CO:CQ,3,0)+BV73+CW73+CX73+选手操作!CS73)),IF(COUNTIF(CO:CO,CU73)=0,"查找失败",IF(ISNUMBER(VLOOKUP(CU73,CO:CQ,3,0))=FALSE,"VP错误","未知错误")))</f>
        <v/>
      </c>
      <c r="CW73" s="37"/>
      <c r="CX73" s="37"/>
      <c r="CY73" s="39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23" t="str">
        <f ca="1">IFERROR(IF(DS73="","",RANK(DR73,DR$3:DR$434)+COUNTIF(DR$3:DR73,DR73)-1),"/")</f>
        <v/>
      </c>
      <c r="DO73" s="22" t="str">
        <f t="shared" si="25"/>
        <v/>
      </c>
      <c r="DP73" s="22" t="str">
        <f t="shared" si="26"/>
        <v/>
      </c>
      <c r="DQ73" s="24" t="str">
        <f>IFERROR(IF(DO73="","",ROUND(IF(DP73=0,10,10+SIGN(DP73)*10*(1-((SQRT(5)-1)/2)^MIN(ABS(DP73)/(5*SQRT(DR$1)),3))/(1-((SQRT(5)-1)/2)^3)),2)),"请输入副数")</f>
        <v/>
      </c>
      <c r="DR73" s="25" t="str">
        <f ca="1">IF(DS73="","",IF(选手操作!ET73&lt;&gt;"","/",DV73))</f>
        <v/>
      </c>
      <c r="DS73" s="26" t="str">
        <f ca="1">IF(OR(COUNTA(DA$3:DM$434)=0,选手操作!$K73=""),"",选手操作!$K73)</f>
        <v/>
      </c>
      <c r="DT73" s="22" t="str">
        <f ca="1">IFERROR(IF(DS73="","",RANK(DV73,DV$3:DV$434)+COUNTIF(DV$3:DV73,DV73)-1),"/")</f>
        <v/>
      </c>
      <c r="DU73" s="27" t="str">
        <f ca="1">IF(DS73="","",VLOOKUP(DS73,选手操作!$K:$L,2,0))</f>
        <v/>
      </c>
      <c r="DV73" s="24" t="str">
        <f ca="1">IFERROR(IF(DS73="","",IF(选手操作!DT73&lt;&gt;"",CV73+DW73+DX73+选手操作!DS73,VLOOKUP(DU73,DO:DQ,3,0)+CV73+DW73+DX73+选手操作!DS73)),IF(COUNTIF(DO:DO,DU73)=0,"查找失败",IF(ISNUMBER(VLOOKUP(DU73,DO:DQ,3,0))=FALSE,"VP错误","未知错误")))</f>
        <v/>
      </c>
      <c r="DW73" s="37"/>
      <c r="DX73" s="37"/>
      <c r="DY73" s="39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23" t="str">
        <f ca="1">IFERROR(IF(ES73="","",RANK(ER73,ER$3:ER$434)+COUNTIF(ER$3:ER73,ER73)-1),"/")</f>
        <v/>
      </c>
      <c r="EO73" s="22" t="str">
        <f t="shared" si="27"/>
        <v/>
      </c>
      <c r="EP73" s="22" t="str">
        <f t="shared" si="28"/>
        <v/>
      </c>
      <c r="EQ73" s="24" t="str">
        <f>IFERROR(IF(EO73="","",ROUND(IF(EP73=0,10,10+SIGN(EP73)*10*(1-((SQRT(5)-1)/2)^MIN(ABS(EP73)/(5*SQRT(ER$1)),3))/(1-((SQRT(5)-1)/2)^3)),2)),"请输入副数")</f>
        <v/>
      </c>
      <c r="ER73" s="25" t="str">
        <f ca="1">IF(ES73="","",IF(选手操作!FT73&lt;&gt;"","/",EV73))</f>
        <v/>
      </c>
      <c r="ES73" s="26" t="str">
        <f ca="1">IF(OR(COUNTA(EA$3:EM$434)=0,选手操作!$K73=""),"",选手操作!$K73)</f>
        <v/>
      </c>
      <c r="ET73" s="22" t="str">
        <f ca="1">IFERROR(IF(ES73="","",RANK(EV73,EV$3:EV$434)+COUNTIF(EV$3:EV73,EV73)-1),"/")</f>
        <v/>
      </c>
      <c r="EU73" s="27" t="str">
        <f ca="1">IF(ES73="","",VLOOKUP(ES73,选手操作!$K:$L,2,0))</f>
        <v/>
      </c>
      <c r="EV73" s="24" t="str">
        <f ca="1">IFERROR(IF(ES73="","",IF(选手操作!ET73&lt;&gt;"",DV73+EW73+EX73+选手操作!ES73,VLOOKUP(EU73,EO:EQ,3,0)+DV73+EW73+EX73+选手操作!ES73)),IF(COUNTIF(EO:EO,EU73)=0,"查找失败",IF(ISNUMBER(VLOOKUP(EU73,EO:EQ,3,0))=FALSE,"VP错误","未知错误")))</f>
        <v/>
      </c>
      <c r="EW73" s="37"/>
      <c r="EX73" s="37"/>
      <c r="EY73" s="39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23" t="str">
        <f ca="1">IFERROR(IF(FS73="","",RANK(FR73,FR$3:FR$434)+COUNTIF(FR$3:FR73,FR73)-1),"/")</f>
        <v/>
      </c>
      <c r="FO73" s="22" t="str">
        <f t="shared" si="29"/>
        <v/>
      </c>
      <c r="FP73" s="22" t="str">
        <f t="shared" si="30"/>
        <v/>
      </c>
      <c r="FQ73" s="24" t="str">
        <f>IFERROR(IF(FO73="","",ROUND(IF(FP73=0,10,10+SIGN(FP73)*10*(1-((SQRT(5)-1)/2)^MIN(ABS(FP73)/(5*SQRT(FR$1)),3))/(1-((SQRT(5)-1)/2)^3)),2)),"请输入副数")</f>
        <v/>
      </c>
      <c r="FR73" s="25" t="str">
        <f ca="1">IF(FS73="","",IF(选手操作!GT73&lt;&gt;"","/",FV73))</f>
        <v/>
      </c>
      <c r="FS73" s="26" t="str">
        <f ca="1">IF(OR(COUNTA(FA$3:FM$434)=0,选手操作!$K73=""),"",选手操作!$K73)</f>
        <v/>
      </c>
      <c r="FT73" s="22" t="str">
        <f ca="1">IFERROR(IF(FS73="","",RANK(FV73,FV$3:FV$434)+COUNTIF(FV$3:FV73,FV73)-1),"/")</f>
        <v/>
      </c>
      <c r="FU73" s="27" t="str">
        <f ca="1">IF(FS73="","",VLOOKUP(FS73,选手操作!$K:$L,2,0))</f>
        <v/>
      </c>
      <c r="FV73" s="24" t="str">
        <f ca="1">IFERROR(IF(FS73="","",IF(选手操作!FT73&lt;&gt;"",EV73+FW73+FX73+选手操作!FS73,VLOOKUP(FU73,FO:FQ,3,0)+EV73+FW73+FX73+选手操作!FS73)),IF(COUNTIF(FO:FO,FU73)=0,"查找失败",IF(ISNUMBER(VLOOKUP(FU73,FO:FQ,3,0))=FALSE,"VP错误","未知错误")))</f>
        <v/>
      </c>
      <c r="FW73" s="37"/>
      <c r="FX73" s="37"/>
      <c r="FY73" s="39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23" t="str">
        <f ca="1">IFERROR(IF(GS73="","",RANK(GR73,GR$3:GR$434)+COUNTIF(GR$3:GR73,GR73)-1),"/")</f>
        <v/>
      </c>
      <c r="GO73" s="22" t="str">
        <f t="shared" si="31"/>
        <v/>
      </c>
      <c r="GP73" s="22" t="str">
        <f t="shared" si="32"/>
        <v/>
      </c>
      <c r="GQ73" s="24" t="str">
        <f>IFERROR(IF(GO73="","",ROUND(IF(GP73=0,10,10+SIGN(GP73)*10*(1-((SQRT(5)-1)/2)^MIN(ABS(GP73)/(5*SQRT(GR$1)),3))/(1-((SQRT(5)-1)/2)^3)),2)),"请输入副数")</f>
        <v/>
      </c>
      <c r="GR73" s="25" t="str">
        <f ca="1">IF(GS73="","",IF(选手操作!HT73&lt;&gt;"","/",GV73))</f>
        <v/>
      </c>
      <c r="GS73" s="26" t="str">
        <f ca="1">IF(OR(COUNTA(GA$3:GM$434)=0,选手操作!$K73=""),"",选手操作!$K73)</f>
        <v/>
      </c>
      <c r="GT73" s="22" t="str">
        <f ca="1">IFERROR(IF(GS73="","",RANK(GV73,GV$3:GV$434)+COUNTIF(GV$3:GV73,GV73)-1),"/")</f>
        <v/>
      </c>
      <c r="GU73" s="27" t="str">
        <f ca="1">IF(GS73="","",VLOOKUP(GS73,选手操作!$K:$L,2,0))</f>
        <v/>
      </c>
      <c r="GV73" s="24" t="str">
        <f ca="1">IFERROR(IF(GS73="","",IF(选手操作!GT73&lt;&gt;"",FV73+GW73+GX73+选手操作!GS73,VLOOKUP(GU73,GO:GQ,3,0)+FV73+GW73+GX73+选手操作!GS73)),IF(COUNTIF(GO:GO,GU73)=0,"查找失败",IF(ISNUMBER(VLOOKUP(GU73,GO:GQ,3,0))=FALSE,"VP错误","未知错误")))</f>
        <v/>
      </c>
      <c r="GW73" s="37"/>
      <c r="GX73" s="37"/>
      <c r="GY73" s="39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23" t="str">
        <f ca="1">IFERROR(IF(HS73="","",RANK(HR73,HR$3:HR$434)+COUNTIF(HR$3:HR73,HR73)-1),"/")</f>
        <v/>
      </c>
      <c r="HO73" s="22" t="str">
        <f t="shared" si="33"/>
        <v/>
      </c>
      <c r="HP73" s="22" t="str">
        <f t="shared" si="34"/>
        <v/>
      </c>
      <c r="HQ73" s="24" t="str">
        <f>IFERROR(IF(HO73="","",ROUND(IF(HP73=0,10,10+SIGN(HP73)*10*(1-((SQRT(5)-1)/2)^MIN(ABS(HP73)/(5*SQRT(HR$1)),3))/(1-((SQRT(5)-1)/2)^3)),2)),"请输入副数")</f>
        <v/>
      </c>
      <c r="HR73" s="25" t="str">
        <f ca="1">IF(HS73="","",IF(选手操作!IT73&lt;&gt;"","/",HV73))</f>
        <v/>
      </c>
      <c r="HS73" s="26" t="str">
        <f ca="1">IF(OR(COUNTA(HA$3:HM$434)=0,选手操作!$K73=""),"",选手操作!$K73)</f>
        <v/>
      </c>
      <c r="HT73" s="22" t="str">
        <f ca="1">IFERROR(IF(HS73="","",RANK(HV73,HV$3:HV$434)+COUNTIF(HV$3:HV73,HV73)-1),"/")</f>
        <v/>
      </c>
      <c r="HU73" s="27" t="str">
        <f ca="1">IF(HS73="","",VLOOKUP(HS73,选手操作!$K:$L,2,0))</f>
        <v/>
      </c>
      <c r="HV73" s="24" t="str">
        <f ca="1">IFERROR(IF(HS73="","",IF(选手操作!HT73&lt;&gt;"",GV73+HW73+HX73+选手操作!HS73,VLOOKUP(HU73,HO:HQ,3,0)+GV73+HW73+HX73+选手操作!HS73)),IF(COUNTIF(HO:HO,HU73)=0,"查找失败",IF(ISNUMBER(VLOOKUP(HU73,HO:HQ,3,0))=FALSE,"VP错误","未知错误")))</f>
        <v/>
      </c>
      <c r="HW73" s="37"/>
      <c r="HX73" s="37"/>
      <c r="HY73" s="39"/>
    </row>
    <row r="74" spans="1:23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23" t="str">
        <f ca="1">IFERROR(IF(S74="","",RANK(R74,R$3:R$434)+COUNTIF(R$3:R74,R74)-1),"/")</f>
        <v/>
      </c>
      <c r="O74" s="22" t="str">
        <f t="shared" si="35"/>
        <v/>
      </c>
      <c r="P74" s="22" t="str">
        <f t="shared" si="36"/>
        <v/>
      </c>
      <c r="Q74" s="24" t="str">
        <f t="shared" si="37"/>
        <v/>
      </c>
      <c r="R74" s="25" t="str">
        <f ca="1">IF(S74="","",IF(选手操作!AT74&lt;&gt;"","/",V74))</f>
        <v/>
      </c>
      <c r="S74" s="26" t="str">
        <f ca="1">IF(OR(COUNTA(A$3:M$434)=0,选手操作!$K74=""),"",选手操作!$K74)</f>
        <v/>
      </c>
      <c r="T74" s="22" t="str">
        <f ca="1">IFERROR(IF(S74="","",RANK(V74,V$3:V$434)+COUNTIF(V$3:V74,V74)-1),"/")</f>
        <v/>
      </c>
      <c r="U74" s="27" t="str">
        <f ca="1">IF(S74="","",VLOOKUP(S74,选手操作!$K:$L,2,0))</f>
        <v/>
      </c>
      <c r="V74" s="24" t="str">
        <f ca="1">IFERROR(IF(S74="","",IF(选手操作!T74&lt;&gt;"",选手操作!M74+选手操作!N74+W74+X74+选手操作!S74,VLOOKUP(U74,O:Q,3,0)+选手操作!M74+选手操作!N74+W74+X74+选手操作!S74)),IF(COUNTIF(O:O,U74)=0,"查找失败",IF(ISNUMBER(VLOOKUP(U74,O:Q,3,0))=FALSE,"VP错误","未知错误")))</f>
        <v/>
      </c>
      <c r="W74" s="37"/>
      <c r="X74" s="37"/>
      <c r="Y74" s="39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23" t="str">
        <f ca="1">IFERROR(IF(AS74="","",RANK(AR74,AR$3:AR$434)+COUNTIF(AR$3:AR74,AR74)-1),"/")</f>
        <v/>
      </c>
      <c r="AO74" s="22" t="str">
        <f t="shared" si="19"/>
        <v/>
      </c>
      <c r="AP74" s="22" t="str">
        <f t="shared" si="20"/>
        <v/>
      </c>
      <c r="AQ74" s="24" t="str">
        <f>IFERROR(IF(AO74="","",ROUND(IF(AP74=0,10,10+SIGN(AP74)*10*(1-((SQRT(5)-1)/2)^MIN(ABS(AP74)/(5*SQRT(AR$1)),3))/(1-((SQRT(5)-1)/2)^3)),2)),"请输入副数")</f>
        <v/>
      </c>
      <c r="AR74" s="25" t="str">
        <f ca="1">IF(AS74="","",IF(选手操作!BT74&lt;&gt;"","/",AV74))</f>
        <v/>
      </c>
      <c r="AS74" s="26" t="str">
        <f ca="1">IF(OR(COUNTA(AA$3:AM$434)=0,选手操作!$K74=""),"",选手操作!$K74)</f>
        <v/>
      </c>
      <c r="AT74" s="22" t="str">
        <f ca="1">IFERROR(IF(AS74="","",RANK(AV74,AV$3:AV$434)+COUNTIF(AV$3:AV74,AV74)-1),"/")</f>
        <v/>
      </c>
      <c r="AU74" s="27" t="str">
        <f ca="1">IF(AS74="","",VLOOKUP(AS74,选手操作!$K:$L,2,0))</f>
        <v/>
      </c>
      <c r="AV74" s="24" t="str">
        <f ca="1">IFERROR(IF(AS74="","",IF(选手操作!AT74&lt;&gt;"",V74+AW74+AX74+选手操作!AS74,VLOOKUP(AU74,AO:AQ,3,0)+V74+AW74+AX74+选手操作!AS74)),IF(COUNTIF(AO:AO,AU74)=0,"查找失败",IF(ISNUMBER(VLOOKUP(AU74,AO:AQ,3,0))=FALSE,"VP错误","未知错误")))</f>
        <v/>
      </c>
      <c r="AW74" s="37"/>
      <c r="AX74" s="37"/>
      <c r="AY74" s="39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23" t="str">
        <f ca="1">IFERROR(IF(BS74="","",RANK(BR74,BR$3:BR$434)+COUNTIF(BR$3:BR74,BR74)-1),"/")</f>
        <v/>
      </c>
      <c r="BO74" s="22" t="str">
        <f t="shared" si="21"/>
        <v/>
      </c>
      <c r="BP74" s="22" t="str">
        <f t="shared" si="22"/>
        <v/>
      </c>
      <c r="BQ74" s="24" t="str">
        <f>IFERROR(IF(BO74="","",ROUND(IF(BP74=0,10,10+SIGN(BP74)*10*(1-((SQRT(5)-1)/2)^MIN(ABS(BP74)/(5*SQRT(BR$1)),3))/(1-((SQRT(5)-1)/2)^3)),2)),"请输入副数")</f>
        <v/>
      </c>
      <c r="BR74" s="25" t="str">
        <f ca="1">IF(BS74="","",IF(选手操作!CT74&lt;&gt;"","/",BV74))</f>
        <v/>
      </c>
      <c r="BS74" s="26" t="str">
        <f ca="1">IF(OR(COUNTA(BA$3:BM$434)=0,选手操作!$K74=""),"",选手操作!$K74)</f>
        <v/>
      </c>
      <c r="BT74" s="22" t="str">
        <f ca="1">IFERROR(IF(BS74="","",RANK(BV74,BV$3:BV$434)+COUNTIF(BV$3:BV74,BV74)-1),"/")</f>
        <v/>
      </c>
      <c r="BU74" s="27" t="str">
        <f ca="1">IF(BS74="","",VLOOKUP(BS74,选手操作!$K:$L,2,0))</f>
        <v/>
      </c>
      <c r="BV74" s="24" t="str">
        <f ca="1">IFERROR(IF(BS74="","",IF(选手操作!BT74&lt;&gt;"",AV74+BW74+BX74+选手操作!BS74,VLOOKUP(BU74,BO:BQ,3,0)+AV74+BW74+BX74+选手操作!BS74)),IF(COUNTIF(BO:BO,BU74)=0,"查找失败",IF(ISNUMBER(VLOOKUP(BU74,BO:BQ,3,0))=FALSE,"VP错误","未知错误")))</f>
        <v/>
      </c>
      <c r="BW74" s="37"/>
      <c r="BX74" s="37"/>
      <c r="BY74" s="39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23" t="str">
        <f ca="1">IFERROR(IF(CS74="","",RANK(CR74,CR$3:CR$434)+COUNTIF(CR$3:CR74,CR74)-1),"/")</f>
        <v/>
      </c>
      <c r="CO74" s="22" t="str">
        <f t="shared" si="23"/>
        <v/>
      </c>
      <c r="CP74" s="22" t="str">
        <f t="shared" si="24"/>
        <v/>
      </c>
      <c r="CQ74" s="24" t="str">
        <f>IFERROR(IF(CO74="","",ROUND(IF(CP74=0,10,10+SIGN(CP74)*10*(1-((SQRT(5)-1)/2)^MIN(ABS(CP74)/(5*SQRT(CR$1)),3))/(1-((SQRT(5)-1)/2)^3)),2)),"请输入副数")</f>
        <v/>
      </c>
      <c r="CR74" s="25" t="str">
        <f ca="1">IF(CS74="","",IF(选手操作!DT74&lt;&gt;"","/",CV74))</f>
        <v/>
      </c>
      <c r="CS74" s="26" t="str">
        <f ca="1">IF(OR(COUNTA(CA$3:CM$434)=0,选手操作!$K74=""),"",选手操作!$K74)</f>
        <v/>
      </c>
      <c r="CT74" s="22" t="str">
        <f ca="1">IFERROR(IF(CS74="","",RANK(CV74,CV$3:CV$434)+COUNTIF(CV$3:CV74,CV74)-1),"/")</f>
        <v/>
      </c>
      <c r="CU74" s="27" t="str">
        <f ca="1">IF(CS74="","",VLOOKUP(CS74,选手操作!$K:$L,2,0))</f>
        <v/>
      </c>
      <c r="CV74" s="24" t="str">
        <f ca="1">IFERROR(IF(CS74="","",IF(选手操作!CT74&lt;&gt;"",BV74+CW74+CX74+选手操作!CS74,VLOOKUP(CU74,CO:CQ,3,0)+BV74+CW74+CX74+选手操作!CS74)),IF(COUNTIF(CO:CO,CU74)=0,"查找失败",IF(ISNUMBER(VLOOKUP(CU74,CO:CQ,3,0))=FALSE,"VP错误","未知错误")))</f>
        <v/>
      </c>
      <c r="CW74" s="37"/>
      <c r="CX74" s="37"/>
      <c r="CY74" s="39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23" t="str">
        <f ca="1">IFERROR(IF(DS74="","",RANK(DR74,DR$3:DR$434)+COUNTIF(DR$3:DR74,DR74)-1),"/")</f>
        <v/>
      </c>
      <c r="DO74" s="22" t="str">
        <f t="shared" si="25"/>
        <v/>
      </c>
      <c r="DP74" s="22" t="str">
        <f t="shared" si="26"/>
        <v/>
      </c>
      <c r="DQ74" s="24" t="str">
        <f>IFERROR(IF(DO74="","",ROUND(IF(DP74=0,10,10+SIGN(DP74)*10*(1-((SQRT(5)-1)/2)^MIN(ABS(DP74)/(5*SQRT(DR$1)),3))/(1-((SQRT(5)-1)/2)^3)),2)),"请输入副数")</f>
        <v/>
      </c>
      <c r="DR74" s="25" t="str">
        <f ca="1">IF(DS74="","",IF(选手操作!ET74&lt;&gt;"","/",DV74))</f>
        <v/>
      </c>
      <c r="DS74" s="26" t="str">
        <f ca="1">IF(OR(COUNTA(DA$3:DM$434)=0,选手操作!$K74=""),"",选手操作!$K74)</f>
        <v/>
      </c>
      <c r="DT74" s="22" t="str">
        <f ca="1">IFERROR(IF(DS74="","",RANK(DV74,DV$3:DV$434)+COUNTIF(DV$3:DV74,DV74)-1),"/")</f>
        <v/>
      </c>
      <c r="DU74" s="27" t="str">
        <f ca="1">IF(DS74="","",VLOOKUP(DS74,选手操作!$K:$L,2,0))</f>
        <v/>
      </c>
      <c r="DV74" s="24" t="str">
        <f ca="1">IFERROR(IF(DS74="","",IF(选手操作!DT74&lt;&gt;"",CV74+DW74+DX74+选手操作!DS74,VLOOKUP(DU74,DO:DQ,3,0)+CV74+DW74+DX74+选手操作!DS74)),IF(COUNTIF(DO:DO,DU74)=0,"查找失败",IF(ISNUMBER(VLOOKUP(DU74,DO:DQ,3,0))=FALSE,"VP错误","未知错误")))</f>
        <v/>
      </c>
      <c r="DW74" s="37"/>
      <c r="DX74" s="37"/>
      <c r="DY74" s="39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23" t="str">
        <f ca="1">IFERROR(IF(ES74="","",RANK(ER74,ER$3:ER$434)+COUNTIF(ER$3:ER74,ER74)-1),"/")</f>
        <v/>
      </c>
      <c r="EO74" s="22" t="str">
        <f t="shared" si="27"/>
        <v/>
      </c>
      <c r="EP74" s="22" t="str">
        <f t="shared" si="28"/>
        <v/>
      </c>
      <c r="EQ74" s="24" t="str">
        <f>IFERROR(IF(EO74="","",ROUND(IF(EP74=0,10,10+SIGN(EP74)*10*(1-((SQRT(5)-1)/2)^MIN(ABS(EP74)/(5*SQRT(ER$1)),3))/(1-((SQRT(5)-1)/2)^3)),2)),"请输入副数")</f>
        <v/>
      </c>
      <c r="ER74" s="25" t="str">
        <f ca="1">IF(ES74="","",IF(选手操作!FT74&lt;&gt;"","/",EV74))</f>
        <v/>
      </c>
      <c r="ES74" s="26" t="str">
        <f ca="1">IF(OR(COUNTA(EA$3:EM$434)=0,选手操作!$K74=""),"",选手操作!$K74)</f>
        <v/>
      </c>
      <c r="ET74" s="22" t="str">
        <f ca="1">IFERROR(IF(ES74="","",RANK(EV74,EV$3:EV$434)+COUNTIF(EV$3:EV74,EV74)-1),"/")</f>
        <v/>
      </c>
      <c r="EU74" s="27" t="str">
        <f ca="1">IF(ES74="","",VLOOKUP(ES74,选手操作!$K:$L,2,0))</f>
        <v/>
      </c>
      <c r="EV74" s="24" t="str">
        <f ca="1">IFERROR(IF(ES74="","",IF(选手操作!ET74&lt;&gt;"",DV74+EW74+EX74+选手操作!ES74,VLOOKUP(EU74,EO:EQ,3,0)+DV74+EW74+EX74+选手操作!ES74)),IF(COUNTIF(EO:EO,EU74)=0,"查找失败",IF(ISNUMBER(VLOOKUP(EU74,EO:EQ,3,0))=FALSE,"VP错误","未知错误")))</f>
        <v/>
      </c>
      <c r="EW74" s="37"/>
      <c r="EX74" s="37"/>
      <c r="EY74" s="39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23" t="str">
        <f ca="1">IFERROR(IF(FS74="","",RANK(FR74,FR$3:FR$434)+COUNTIF(FR$3:FR74,FR74)-1),"/")</f>
        <v/>
      </c>
      <c r="FO74" s="22" t="str">
        <f t="shared" si="29"/>
        <v/>
      </c>
      <c r="FP74" s="22" t="str">
        <f t="shared" si="30"/>
        <v/>
      </c>
      <c r="FQ74" s="24" t="str">
        <f>IFERROR(IF(FO74="","",ROUND(IF(FP74=0,10,10+SIGN(FP74)*10*(1-((SQRT(5)-1)/2)^MIN(ABS(FP74)/(5*SQRT(FR$1)),3))/(1-((SQRT(5)-1)/2)^3)),2)),"请输入副数")</f>
        <v/>
      </c>
      <c r="FR74" s="25" t="str">
        <f ca="1">IF(FS74="","",IF(选手操作!GT74&lt;&gt;"","/",FV74))</f>
        <v/>
      </c>
      <c r="FS74" s="26" t="str">
        <f ca="1">IF(OR(COUNTA(FA$3:FM$434)=0,选手操作!$K74=""),"",选手操作!$K74)</f>
        <v/>
      </c>
      <c r="FT74" s="22" t="str">
        <f ca="1">IFERROR(IF(FS74="","",RANK(FV74,FV$3:FV$434)+COUNTIF(FV$3:FV74,FV74)-1),"/")</f>
        <v/>
      </c>
      <c r="FU74" s="27" t="str">
        <f ca="1">IF(FS74="","",VLOOKUP(FS74,选手操作!$K:$L,2,0))</f>
        <v/>
      </c>
      <c r="FV74" s="24" t="str">
        <f ca="1">IFERROR(IF(FS74="","",IF(选手操作!FT74&lt;&gt;"",EV74+FW74+FX74+选手操作!FS74,VLOOKUP(FU74,FO:FQ,3,0)+EV74+FW74+FX74+选手操作!FS74)),IF(COUNTIF(FO:FO,FU74)=0,"查找失败",IF(ISNUMBER(VLOOKUP(FU74,FO:FQ,3,0))=FALSE,"VP错误","未知错误")))</f>
        <v/>
      </c>
      <c r="FW74" s="37"/>
      <c r="FX74" s="37"/>
      <c r="FY74" s="39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23" t="str">
        <f ca="1">IFERROR(IF(GS74="","",RANK(GR74,GR$3:GR$434)+COUNTIF(GR$3:GR74,GR74)-1),"/")</f>
        <v/>
      </c>
      <c r="GO74" s="22" t="str">
        <f t="shared" si="31"/>
        <v/>
      </c>
      <c r="GP74" s="22" t="str">
        <f t="shared" si="32"/>
        <v/>
      </c>
      <c r="GQ74" s="24" t="str">
        <f>IFERROR(IF(GO74="","",ROUND(IF(GP74=0,10,10+SIGN(GP74)*10*(1-((SQRT(5)-1)/2)^MIN(ABS(GP74)/(5*SQRT(GR$1)),3))/(1-((SQRT(5)-1)/2)^3)),2)),"请输入副数")</f>
        <v/>
      </c>
      <c r="GR74" s="25" t="str">
        <f ca="1">IF(GS74="","",IF(选手操作!HT74&lt;&gt;"","/",GV74))</f>
        <v/>
      </c>
      <c r="GS74" s="26" t="str">
        <f ca="1">IF(OR(COUNTA(GA$3:GM$434)=0,选手操作!$K74=""),"",选手操作!$K74)</f>
        <v/>
      </c>
      <c r="GT74" s="22" t="str">
        <f ca="1">IFERROR(IF(GS74="","",RANK(GV74,GV$3:GV$434)+COUNTIF(GV$3:GV74,GV74)-1),"/")</f>
        <v/>
      </c>
      <c r="GU74" s="27" t="str">
        <f ca="1">IF(GS74="","",VLOOKUP(GS74,选手操作!$K:$L,2,0))</f>
        <v/>
      </c>
      <c r="GV74" s="24" t="str">
        <f ca="1">IFERROR(IF(GS74="","",IF(选手操作!GT74&lt;&gt;"",FV74+GW74+GX74+选手操作!GS74,VLOOKUP(GU74,GO:GQ,3,0)+FV74+GW74+GX74+选手操作!GS74)),IF(COUNTIF(GO:GO,GU74)=0,"查找失败",IF(ISNUMBER(VLOOKUP(GU74,GO:GQ,3,0))=FALSE,"VP错误","未知错误")))</f>
        <v/>
      </c>
      <c r="GW74" s="37"/>
      <c r="GX74" s="37"/>
      <c r="GY74" s="39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23" t="str">
        <f ca="1">IFERROR(IF(HS74="","",RANK(HR74,HR$3:HR$434)+COUNTIF(HR$3:HR74,HR74)-1),"/")</f>
        <v/>
      </c>
      <c r="HO74" s="22" t="str">
        <f t="shared" si="33"/>
        <v/>
      </c>
      <c r="HP74" s="22" t="str">
        <f t="shared" si="34"/>
        <v/>
      </c>
      <c r="HQ74" s="24" t="str">
        <f>IFERROR(IF(HO74="","",ROUND(IF(HP74=0,10,10+SIGN(HP74)*10*(1-((SQRT(5)-1)/2)^MIN(ABS(HP74)/(5*SQRT(HR$1)),3))/(1-((SQRT(5)-1)/2)^3)),2)),"请输入副数")</f>
        <v/>
      </c>
      <c r="HR74" s="25" t="str">
        <f ca="1">IF(HS74="","",IF(选手操作!IT74&lt;&gt;"","/",HV74))</f>
        <v/>
      </c>
      <c r="HS74" s="26" t="str">
        <f ca="1">IF(OR(COUNTA(HA$3:HM$434)=0,选手操作!$K74=""),"",选手操作!$K74)</f>
        <v/>
      </c>
      <c r="HT74" s="22" t="str">
        <f ca="1">IFERROR(IF(HS74="","",RANK(HV74,HV$3:HV$434)+COUNTIF(HV$3:HV74,HV74)-1),"/")</f>
        <v/>
      </c>
      <c r="HU74" s="27" t="str">
        <f ca="1">IF(HS74="","",VLOOKUP(HS74,选手操作!$K:$L,2,0))</f>
        <v/>
      </c>
      <c r="HV74" s="24" t="str">
        <f ca="1">IFERROR(IF(HS74="","",IF(选手操作!HT74&lt;&gt;"",GV74+HW74+HX74+选手操作!HS74,VLOOKUP(HU74,HO:HQ,3,0)+GV74+HW74+HX74+选手操作!HS74)),IF(COUNTIF(HO:HO,HU74)=0,"查找失败",IF(ISNUMBER(VLOOKUP(HU74,HO:HQ,3,0))=FALSE,"VP错误","未知错误")))</f>
        <v/>
      </c>
      <c r="HW74" s="37"/>
      <c r="HX74" s="37"/>
      <c r="HY74" s="39"/>
    </row>
    <row r="75" spans="1:23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23" t="str">
        <f ca="1">IFERROR(IF(S75="","",RANK(R75,R$3:R$434)+COUNTIF(R$3:R75,R75)-1),"/")</f>
        <v/>
      </c>
      <c r="O75" s="22" t="str">
        <f t="shared" si="35"/>
        <v/>
      </c>
      <c r="P75" s="22" t="str">
        <f t="shared" si="36"/>
        <v/>
      </c>
      <c r="Q75" s="24" t="str">
        <f t="shared" si="37"/>
        <v/>
      </c>
      <c r="R75" s="25" t="str">
        <f ca="1">IF(S75="","",IF(选手操作!AT75&lt;&gt;"","/",V75))</f>
        <v/>
      </c>
      <c r="S75" s="26" t="str">
        <f ca="1">IF(OR(COUNTA(A$3:M$434)=0,选手操作!$K75=""),"",选手操作!$K75)</f>
        <v/>
      </c>
      <c r="T75" s="22" t="str">
        <f ca="1">IFERROR(IF(S75="","",RANK(V75,V$3:V$434)+COUNTIF(V$3:V75,V75)-1),"/")</f>
        <v/>
      </c>
      <c r="U75" s="27" t="str">
        <f ca="1">IF(S75="","",VLOOKUP(S75,选手操作!$K:$L,2,0))</f>
        <v/>
      </c>
      <c r="V75" s="24" t="str">
        <f ca="1">IFERROR(IF(S75="","",IF(选手操作!T75&lt;&gt;"",选手操作!M75+选手操作!N75+W75+X75+选手操作!S75,VLOOKUP(U75,O:Q,3,0)+选手操作!M75+选手操作!N75+W75+X75+选手操作!S75)),IF(COUNTIF(O:O,U75)=0,"查找失败",IF(ISNUMBER(VLOOKUP(U75,O:Q,3,0))=FALSE,"VP错误","未知错误")))</f>
        <v/>
      </c>
      <c r="W75" s="37"/>
      <c r="X75" s="37"/>
      <c r="Y75" s="39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23" t="str">
        <f ca="1">IFERROR(IF(AS75="","",RANK(AR75,AR$3:AR$434)+COUNTIF(AR$3:AR75,AR75)-1),"/")</f>
        <v/>
      </c>
      <c r="AO75" s="22" t="str">
        <f t="shared" si="19"/>
        <v/>
      </c>
      <c r="AP75" s="22" t="str">
        <f t="shared" si="20"/>
        <v/>
      </c>
      <c r="AQ75" s="24" t="str">
        <f>IFERROR(IF(AO75="","",ROUND(IF(AP75=0,10,10+SIGN(AP75)*10*(1-((SQRT(5)-1)/2)^MIN(ABS(AP75)/(5*SQRT(AR$1)),3))/(1-((SQRT(5)-1)/2)^3)),2)),"请输入副数")</f>
        <v/>
      </c>
      <c r="AR75" s="25" t="str">
        <f ca="1">IF(AS75="","",IF(选手操作!BT75&lt;&gt;"","/",AV75))</f>
        <v/>
      </c>
      <c r="AS75" s="26" t="str">
        <f ca="1">IF(OR(COUNTA(AA$3:AM$434)=0,选手操作!$K75=""),"",选手操作!$K75)</f>
        <v/>
      </c>
      <c r="AT75" s="22" t="str">
        <f ca="1">IFERROR(IF(AS75="","",RANK(AV75,AV$3:AV$434)+COUNTIF(AV$3:AV75,AV75)-1),"/")</f>
        <v/>
      </c>
      <c r="AU75" s="27" t="str">
        <f ca="1">IF(AS75="","",VLOOKUP(AS75,选手操作!$K:$L,2,0))</f>
        <v/>
      </c>
      <c r="AV75" s="24" t="str">
        <f ca="1">IFERROR(IF(AS75="","",IF(选手操作!AT75&lt;&gt;"",V75+AW75+AX75+选手操作!AS75,VLOOKUP(AU75,AO:AQ,3,0)+V75+AW75+AX75+选手操作!AS75)),IF(COUNTIF(AO:AO,AU75)=0,"查找失败",IF(ISNUMBER(VLOOKUP(AU75,AO:AQ,3,0))=FALSE,"VP错误","未知错误")))</f>
        <v/>
      </c>
      <c r="AW75" s="37"/>
      <c r="AX75" s="37"/>
      <c r="AY75" s="39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23" t="str">
        <f ca="1">IFERROR(IF(BS75="","",RANK(BR75,BR$3:BR$434)+COUNTIF(BR$3:BR75,BR75)-1),"/")</f>
        <v/>
      </c>
      <c r="BO75" s="22" t="str">
        <f t="shared" si="21"/>
        <v/>
      </c>
      <c r="BP75" s="22" t="str">
        <f t="shared" si="22"/>
        <v/>
      </c>
      <c r="BQ75" s="24" t="str">
        <f>IFERROR(IF(BO75="","",ROUND(IF(BP75=0,10,10+SIGN(BP75)*10*(1-((SQRT(5)-1)/2)^MIN(ABS(BP75)/(5*SQRT(BR$1)),3))/(1-((SQRT(5)-1)/2)^3)),2)),"请输入副数")</f>
        <v/>
      </c>
      <c r="BR75" s="25" t="str">
        <f ca="1">IF(BS75="","",IF(选手操作!CT75&lt;&gt;"","/",BV75))</f>
        <v/>
      </c>
      <c r="BS75" s="26" t="str">
        <f ca="1">IF(OR(COUNTA(BA$3:BM$434)=0,选手操作!$K75=""),"",选手操作!$K75)</f>
        <v/>
      </c>
      <c r="BT75" s="22" t="str">
        <f ca="1">IFERROR(IF(BS75="","",RANK(BV75,BV$3:BV$434)+COUNTIF(BV$3:BV75,BV75)-1),"/")</f>
        <v/>
      </c>
      <c r="BU75" s="27" t="str">
        <f ca="1">IF(BS75="","",VLOOKUP(BS75,选手操作!$K:$L,2,0))</f>
        <v/>
      </c>
      <c r="BV75" s="24" t="str">
        <f ca="1">IFERROR(IF(BS75="","",IF(选手操作!BT75&lt;&gt;"",AV75+BW75+BX75+选手操作!BS75,VLOOKUP(BU75,BO:BQ,3,0)+AV75+BW75+BX75+选手操作!BS75)),IF(COUNTIF(BO:BO,BU75)=0,"查找失败",IF(ISNUMBER(VLOOKUP(BU75,BO:BQ,3,0))=FALSE,"VP错误","未知错误")))</f>
        <v/>
      </c>
      <c r="BW75" s="37"/>
      <c r="BX75" s="37"/>
      <c r="BY75" s="39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23" t="str">
        <f ca="1">IFERROR(IF(CS75="","",RANK(CR75,CR$3:CR$434)+COUNTIF(CR$3:CR75,CR75)-1),"/")</f>
        <v/>
      </c>
      <c r="CO75" s="22" t="str">
        <f t="shared" si="23"/>
        <v/>
      </c>
      <c r="CP75" s="22" t="str">
        <f t="shared" si="24"/>
        <v/>
      </c>
      <c r="CQ75" s="24" t="str">
        <f>IFERROR(IF(CO75="","",ROUND(IF(CP75=0,10,10+SIGN(CP75)*10*(1-((SQRT(5)-1)/2)^MIN(ABS(CP75)/(5*SQRT(CR$1)),3))/(1-((SQRT(5)-1)/2)^3)),2)),"请输入副数")</f>
        <v/>
      </c>
      <c r="CR75" s="25" t="str">
        <f ca="1">IF(CS75="","",IF(选手操作!DT75&lt;&gt;"","/",CV75))</f>
        <v/>
      </c>
      <c r="CS75" s="26" t="str">
        <f ca="1">IF(OR(COUNTA(CA$3:CM$434)=0,选手操作!$K75=""),"",选手操作!$K75)</f>
        <v/>
      </c>
      <c r="CT75" s="22" t="str">
        <f ca="1">IFERROR(IF(CS75="","",RANK(CV75,CV$3:CV$434)+COUNTIF(CV$3:CV75,CV75)-1),"/")</f>
        <v/>
      </c>
      <c r="CU75" s="27" t="str">
        <f ca="1">IF(CS75="","",VLOOKUP(CS75,选手操作!$K:$L,2,0))</f>
        <v/>
      </c>
      <c r="CV75" s="24" t="str">
        <f ca="1">IFERROR(IF(CS75="","",IF(选手操作!CT75&lt;&gt;"",BV75+CW75+CX75+选手操作!CS75,VLOOKUP(CU75,CO:CQ,3,0)+BV75+CW75+CX75+选手操作!CS75)),IF(COUNTIF(CO:CO,CU75)=0,"查找失败",IF(ISNUMBER(VLOOKUP(CU75,CO:CQ,3,0))=FALSE,"VP错误","未知错误")))</f>
        <v/>
      </c>
      <c r="CW75" s="37"/>
      <c r="CX75" s="37"/>
      <c r="CY75" s="39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23" t="str">
        <f ca="1">IFERROR(IF(DS75="","",RANK(DR75,DR$3:DR$434)+COUNTIF(DR$3:DR75,DR75)-1),"/")</f>
        <v/>
      </c>
      <c r="DO75" s="22" t="str">
        <f t="shared" si="25"/>
        <v/>
      </c>
      <c r="DP75" s="22" t="str">
        <f t="shared" si="26"/>
        <v/>
      </c>
      <c r="DQ75" s="24" t="str">
        <f>IFERROR(IF(DO75="","",ROUND(IF(DP75=0,10,10+SIGN(DP75)*10*(1-((SQRT(5)-1)/2)^MIN(ABS(DP75)/(5*SQRT(DR$1)),3))/(1-((SQRT(5)-1)/2)^3)),2)),"请输入副数")</f>
        <v/>
      </c>
      <c r="DR75" s="25" t="str">
        <f ca="1">IF(DS75="","",IF(选手操作!ET75&lt;&gt;"","/",DV75))</f>
        <v/>
      </c>
      <c r="DS75" s="26" t="str">
        <f ca="1">IF(OR(COUNTA(DA$3:DM$434)=0,选手操作!$K75=""),"",选手操作!$K75)</f>
        <v/>
      </c>
      <c r="DT75" s="22" t="str">
        <f ca="1">IFERROR(IF(DS75="","",RANK(DV75,DV$3:DV$434)+COUNTIF(DV$3:DV75,DV75)-1),"/")</f>
        <v/>
      </c>
      <c r="DU75" s="27" t="str">
        <f ca="1">IF(DS75="","",VLOOKUP(DS75,选手操作!$K:$L,2,0))</f>
        <v/>
      </c>
      <c r="DV75" s="24" t="str">
        <f ca="1">IFERROR(IF(DS75="","",IF(选手操作!DT75&lt;&gt;"",CV75+DW75+DX75+选手操作!DS75,VLOOKUP(DU75,DO:DQ,3,0)+CV75+DW75+DX75+选手操作!DS75)),IF(COUNTIF(DO:DO,DU75)=0,"查找失败",IF(ISNUMBER(VLOOKUP(DU75,DO:DQ,3,0))=FALSE,"VP错误","未知错误")))</f>
        <v/>
      </c>
      <c r="DW75" s="37"/>
      <c r="DX75" s="37"/>
      <c r="DY75" s="39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23" t="str">
        <f ca="1">IFERROR(IF(ES75="","",RANK(ER75,ER$3:ER$434)+COUNTIF(ER$3:ER75,ER75)-1),"/")</f>
        <v/>
      </c>
      <c r="EO75" s="22" t="str">
        <f t="shared" si="27"/>
        <v/>
      </c>
      <c r="EP75" s="22" t="str">
        <f t="shared" si="28"/>
        <v/>
      </c>
      <c r="EQ75" s="24" t="str">
        <f>IFERROR(IF(EO75="","",ROUND(IF(EP75=0,10,10+SIGN(EP75)*10*(1-((SQRT(5)-1)/2)^MIN(ABS(EP75)/(5*SQRT(ER$1)),3))/(1-((SQRT(5)-1)/2)^3)),2)),"请输入副数")</f>
        <v/>
      </c>
      <c r="ER75" s="25" t="str">
        <f ca="1">IF(ES75="","",IF(选手操作!FT75&lt;&gt;"","/",EV75))</f>
        <v/>
      </c>
      <c r="ES75" s="26" t="str">
        <f ca="1">IF(OR(COUNTA(EA$3:EM$434)=0,选手操作!$K75=""),"",选手操作!$K75)</f>
        <v/>
      </c>
      <c r="ET75" s="22" t="str">
        <f ca="1">IFERROR(IF(ES75="","",RANK(EV75,EV$3:EV$434)+COUNTIF(EV$3:EV75,EV75)-1),"/")</f>
        <v/>
      </c>
      <c r="EU75" s="27" t="str">
        <f ca="1">IF(ES75="","",VLOOKUP(ES75,选手操作!$K:$L,2,0))</f>
        <v/>
      </c>
      <c r="EV75" s="24" t="str">
        <f ca="1">IFERROR(IF(ES75="","",IF(选手操作!ET75&lt;&gt;"",DV75+EW75+EX75+选手操作!ES75,VLOOKUP(EU75,EO:EQ,3,0)+DV75+EW75+EX75+选手操作!ES75)),IF(COUNTIF(EO:EO,EU75)=0,"查找失败",IF(ISNUMBER(VLOOKUP(EU75,EO:EQ,3,0))=FALSE,"VP错误","未知错误")))</f>
        <v/>
      </c>
      <c r="EW75" s="37"/>
      <c r="EX75" s="37"/>
      <c r="EY75" s="39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23" t="str">
        <f ca="1">IFERROR(IF(FS75="","",RANK(FR75,FR$3:FR$434)+COUNTIF(FR$3:FR75,FR75)-1),"/")</f>
        <v/>
      </c>
      <c r="FO75" s="22" t="str">
        <f t="shared" si="29"/>
        <v/>
      </c>
      <c r="FP75" s="22" t="str">
        <f t="shared" si="30"/>
        <v/>
      </c>
      <c r="FQ75" s="24" t="str">
        <f>IFERROR(IF(FO75="","",ROUND(IF(FP75=0,10,10+SIGN(FP75)*10*(1-((SQRT(5)-1)/2)^MIN(ABS(FP75)/(5*SQRT(FR$1)),3))/(1-((SQRT(5)-1)/2)^3)),2)),"请输入副数")</f>
        <v/>
      </c>
      <c r="FR75" s="25" t="str">
        <f ca="1">IF(FS75="","",IF(选手操作!GT75&lt;&gt;"","/",FV75))</f>
        <v/>
      </c>
      <c r="FS75" s="26" t="str">
        <f ca="1">IF(OR(COUNTA(FA$3:FM$434)=0,选手操作!$K75=""),"",选手操作!$K75)</f>
        <v/>
      </c>
      <c r="FT75" s="22" t="str">
        <f ca="1">IFERROR(IF(FS75="","",RANK(FV75,FV$3:FV$434)+COUNTIF(FV$3:FV75,FV75)-1),"/")</f>
        <v/>
      </c>
      <c r="FU75" s="27" t="str">
        <f ca="1">IF(FS75="","",VLOOKUP(FS75,选手操作!$K:$L,2,0))</f>
        <v/>
      </c>
      <c r="FV75" s="24" t="str">
        <f ca="1">IFERROR(IF(FS75="","",IF(选手操作!FT75&lt;&gt;"",EV75+FW75+FX75+选手操作!FS75,VLOOKUP(FU75,FO:FQ,3,0)+EV75+FW75+FX75+选手操作!FS75)),IF(COUNTIF(FO:FO,FU75)=0,"查找失败",IF(ISNUMBER(VLOOKUP(FU75,FO:FQ,3,0))=FALSE,"VP错误","未知错误")))</f>
        <v/>
      </c>
      <c r="FW75" s="37"/>
      <c r="FX75" s="37"/>
      <c r="FY75" s="39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23" t="str">
        <f ca="1">IFERROR(IF(GS75="","",RANK(GR75,GR$3:GR$434)+COUNTIF(GR$3:GR75,GR75)-1),"/")</f>
        <v/>
      </c>
      <c r="GO75" s="22" t="str">
        <f t="shared" si="31"/>
        <v/>
      </c>
      <c r="GP75" s="22" t="str">
        <f t="shared" si="32"/>
        <v/>
      </c>
      <c r="GQ75" s="24" t="str">
        <f>IFERROR(IF(GO75="","",ROUND(IF(GP75=0,10,10+SIGN(GP75)*10*(1-((SQRT(5)-1)/2)^MIN(ABS(GP75)/(5*SQRT(GR$1)),3))/(1-((SQRT(5)-1)/2)^3)),2)),"请输入副数")</f>
        <v/>
      </c>
      <c r="GR75" s="25" t="str">
        <f ca="1">IF(GS75="","",IF(选手操作!HT75&lt;&gt;"","/",GV75))</f>
        <v/>
      </c>
      <c r="GS75" s="26" t="str">
        <f ca="1">IF(OR(COUNTA(GA$3:GM$434)=0,选手操作!$K75=""),"",选手操作!$K75)</f>
        <v/>
      </c>
      <c r="GT75" s="22" t="str">
        <f ca="1">IFERROR(IF(GS75="","",RANK(GV75,GV$3:GV$434)+COUNTIF(GV$3:GV75,GV75)-1),"/")</f>
        <v/>
      </c>
      <c r="GU75" s="27" t="str">
        <f ca="1">IF(GS75="","",VLOOKUP(GS75,选手操作!$K:$L,2,0))</f>
        <v/>
      </c>
      <c r="GV75" s="24" t="str">
        <f ca="1">IFERROR(IF(GS75="","",IF(选手操作!GT75&lt;&gt;"",FV75+GW75+GX75+选手操作!GS75,VLOOKUP(GU75,GO:GQ,3,0)+FV75+GW75+GX75+选手操作!GS75)),IF(COUNTIF(GO:GO,GU75)=0,"查找失败",IF(ISNUMBER(VLOOKUP(GU75,GO:GQ,3,0))=FALSE,"VP错误","未知错误")))</f>
        <v/>
      </c>
      <c r="GW75" s="37"/>
      <c r="GX75" s="37"/>
      <c r="GY75" s="39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23" t="str">
        <f ca="1">IFERROR(IF(HS75="","",RANK(HR75,HR$3:HR$434)+COUNTIF(HR$3:HR75,HR75)-1),"/")</f>
        <v/>
      </c>
      <c r="HO75" s="22" t="str">
        <f t="shared" si="33"/>
        <v/>
      </c>
      <c r="HP75" s="22" t="str">
        <f t="shared" si="34"/>
        <v/>
      </c>
      <c r="HQ75" s="24" t="str">
        <f>IFERROR(IF(HO75="","",ROUND(IF(HP75=0,10,10+SIGN(HP75)*10*(1-((SQRT(5)-1)/2)^MIN(ABS(HP75)/(5*SQRT(HR$1)),3))/(1-((SQRT(5)-1)/2)^3)),2)),"请输入副数")</f>
        <v/>
      </c>
      <c r="HR75" s="25" t="str">
        <f ca="1">IF(HS75="","",IF(选手操作!IT75&lt;&gt;"","/",HV75))</f>
        <v/>
      </c>
      <c r="HS75" s="26" t="str">
        <f ca="1">IF(OR(COUNTA(HA$3:HM$434)=0,选手操作!$K75=""),"",选手操作!$K75)</f>
        <v/>
      </c>
      <c r="HT75" s="22" t="str">
        <f ca="1">IFERROR(IF(HS75="","",RANK(HV75,HV$3:HV$434)+COUNTIF(HV$3:HV75,HV75)-1),"/")</f>
        <v/>
      </c>
      <c r="HU75" s="27" t="str">
        <f ca="1">IF(HS75="","",VLOOKUP(HS75,选手操作!$K:$L,2,0))</f>
        <v/>
      </c>
      <c r="HV75" s="24" t="str">
        <f ca="1">IFERROR(IF(HS75="","",IF(选手操作!HT75&lt;&gt;"",GV75+HW75+HX75+选手操作!HS75,VLOOKUP(HU75,HO:HQ,3,0)+GV75+HW75+HX75+选手操作!HS75)),IF(COUNTIF(HO:HO,HU75)=0,"查找失败",IF(ISNUMBER(VLOOKUP(HU75,HO:HQ,3,0))=FALSE,"VP错误","未知错误")))</f>
        <v/>
      </c>
      <c r="HW75" s="37"/>
      <c r="HX75" s="37"/>
      <c r="HY75" s="39"/>
    </row>
    <row r="76" spans="1:23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23" t="str">
        <f ca="1">IFERROR(IF(S76="","",RANK(R76,R$3:R$434)+COUNTIF(R$3:R76,R76)-1),"/")</f>
        <v/>
      </c>
      <c r="O76" s="22" t="str">
        <f t="shared" si="35"/>
        <v/>
      </c>
      <c r="P76" s="22" t="str">
        <f t="shared" si="36"/>
        <v/>
      </c>
      <c r="Q76" s="24" t="str">
        <f t="shared" si="37"/>
        <v/>
      </c>
      <c r="R76" s="25" t="str">
        <f ca="1">IF(S76="","",IF(选手操作!AT76&lt;&gt;"","/",V76))</f>
        <v/>
      </c>
      <c r="S76" s="26" t="str">
        <f ca="1">IF(OR(COUNTA(A$3:M$434)=0,选手操作!$K76=""),"",选手操作!$K76)</f>
        <v/>
      </c>
      <c r="T76" s="22" t="str">
        <f ca="1">IFERROR(IF(S76="","",RANK(V76,V$3:V$434)+COUNTIF(V$3:V76,V76)-1),"/")</f>
        <v/>
      </c>
      <c r="U76" s="27" t="str">
        <f ca="1">IF(S76="","",VLOOKUP(S76,选手操作!$K:$L,2,0))</f>
        <v/>
      </c>
      <c r="V76" s="24" t="str">
        <f ca="1">IFERROR(IF(S76="","",IF(选手操作!T76&lt;&gt;"",选手操作!M76+选手操作!N76+W76+X76+选手操作!S76,VLOOKUP(U76,O:Q,3,0)+选手操作!M76+选手操作!N76+W76+X76+选手操作!S76)),IF(COUNTIF(O:O,U76)=0,"查找失败",IF(ISNUMBER(VLOOKUP(U76,O:Q,3,0))=FALSE,"VP错误","未知错误")))</f>
        <v/>
      </c>
      <c r="W76" s="37"/>
      <c r="X76" s="37"/>
      <c r="Y76" s="39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23" t="str">
        <f ca="1">IFERROR(IF(AS76="","",RANK(AR76,AR$3:AR$434)+COUNTIF(AR$3:AR76,AR76)-1),"/")</f>
        <v/>
      </c>
      <c r="AO76" s="22" t="str">
        <f t="shared" si="19"/>
        <v/>
      </c>
      <c r="AP76" s="22" t="str">
        <f t="shared" si="20"/>
        <v/>
      </c>
      <c r="AQ76" s="24" t="str">
        <f>IFERROR(IF(AO76="","",ROUND(IF(AP76=0,10,10+SIGN(AP76)*10*(1-((SQRT(5)-1)/2)^MIN(ABS(AP76)/(5*SQRT(AR$1)),3))/(1-((SQRT(5)-1)/2)^3)),2)),"请输入副数")</f>
        <v/>
      </c>
      <c r="AR76" s="25" t="str">
        <f ca="1">IF(AS76="","",IF(选手操作!BT76&lt;&gt;"","/",AV76))</f>
        <v/>
      </c>
      <c r="AS76" s="26" t="str">
        <f ca="1">IF(OR(COUNTA(AA$3:AM$434)=0,选手操作!$K76=""),"",选手操作!$K76)</f>
        <v/>
      </c>
      <c r="AT76" s="22" t="str">
        <f ca="1">IFERROR(IF(AS76="","",RANK(AV76,AV$3:AV$434)+COUNTIF(AV$3:AV76,AV76)-1),"/")</f>
        <v/>
      </c>
      <c r="AU76" s="27" t="str">
        <f ca="1">IF(AS76="","",VLOOKUP(AS76,选手操作!$K:$L,2,0))</f>
        <v/>
      </c>
      <c r="AV76" s="24" t="str">
        <f ca="1">IFERROR(IF(AS76="","",IF(选手操作!AT76&lt;&gt;"",V76+AW76+AX76+选手操作!AS76,VLOOKUP(AU76,AO:AQ,3,0)+V76+AW76+AX76+选手操作!AS76)),IF(COUNTIF(AO:AO,AU76)=0,"查找失败",IF(ISNUMBER(VLOOKUP(AU76,AO:AQ,3,0))=FALSE,"VP错误","未知错误")))</f>
        <v/>
      </c>
      <c r="AW76" s="37"/>
      <c r="AX76" s="37"/>
      <c r="AY76" s="39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23" t="str">
        <f ca="1">IFERROR(IF(BS76="","",RANK(BR76,BR$3:BR$434)+COUNTIF(BR$3:BR76,BR76)-1),"/")</f>
        <v/>
      </c>
      <c r="BO76" s="22" t="str">
        <f t="shared" si="21"/>
        <v/>
      </c>
      <c r="BP76" s="22" t="str">
        <f t="shared" si="22"/>
        <v/>
      </c>
      <c r="BQ76" s="24" t="str">
        <f>IFERROR(IF(BO76="","",ROUND(IF(BP76=0,10,10+SIGN(BP76)*10*(1-((SQRT(5)-1)/2)^MIN(ABS(BP76)/(5*SQRT(BR$1)),3))/(1-((SQRT(5)-1)/2)^3)),2)),"请输入副数")</f>
        <v/>
      </c>
      <c r="BR76" s="25" t="str">
        <f ca="1">IF(BS76="","",IF(选手操作!CT76&lt;&gt;"","/",BV76))</f>
        <v/>
      </c>
      <c r="BS76" s="26" t="str">
        <f ca="1">IF(OR(COUNTA(BA$3:BM$434)=0,选手操作!$K76=""),"",选手操作!$K76)</f>
        <v/>
      </c>
      <c r="BT76" s="22" t="str">
        <f ca="1">IFERROR(IF(BS76="","",RANK(BV76,BV$3:BV$434)+COUNTIF(BV$3:BV76,BV76)-1),"/")</f>
        <v/>
      </c>
      <c r="BU76" s="27" t="str">
        <f ca="1">IF(BS76="","",VLOOKUP(BS76,选手操作!$K:$L,2,0))</f>
        <v/>
      </c>
      <c r="BV76" s="24" t="str">
        <f ca="1">IFERROR(IF(BS76="","",IF(选手操作!BT76&lt;&gt;"",AV76+BW76+BX76+选手操作!BS76,VLOOKUP(BU76,BO:BQ,3,0)+AV76+BW76+BX76+选手操作!BS76)),IF(COUNTIF(BO:BO,BU76)=0,"查找失败",IF(ISNUMBER(VLOOKUP(BU76,BO:BQ,3,0))=FALSE,"VP错误","未知错误")))</f>
        <v/>
      </c>
      <c r="BW76" s="37"/>
      <c r="BX76" s="37"/>
      <c r="BY76" s="39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23" t="str">
        <f ca="1">IFERROR(IF(CS76="","",RANK(CR76,CR$3:CR$434)+COUNTIF(CR$3:CR76,CR76)-1),"/")</f>
        <v/>
      </c>
      <c r="CO76" s="22" t="str">
        <f t="shared" si="23"/>
        <v/>
      </c>
      <c r="CP76" s="22" t="str">
        <f t="shared" si="24"/>
        <v/>
      </c>
      <c r="CQ76" s="24" t="str">
        <f>IFERROR(IF(CO76="","",ROUND(IF(CP76=0,10,10+SIGN(CP76)*10*(1-((SQRT(5)-1)/2)^MIN(ABS(CP76)/(5*SQRT(CR$1)),3))/(1-((SQRT(5)-1)/2)^3)),2)),"请输入副数")</f>
        <v/>
      </c>
      <c r="CR76" s="25" t="str">
        <f ca="1">IF(CS76="","",IF(选手操作!DT76&lt;&gt;"","/",CV76))</f>
        <v/>
      </c>
      <c r="CS76" s="26" t="str">
        <f ca="1">IF(OR(COUNTA(CA$3:CM$434)=0,选手操作!$K76=""),"",选手操作!$K76)</f>
        <v/>
      </c>
      <c r="CT76" s="22" t="str">
        <f ca="1">IFERROR(IF(CS76="","",RANK(CV76,CV$3:CV$434)+COUNTIF(CV$3:CV76,CV76)-1),"/")</f>
        <v/>
      </c>
      <c r="CU76" s="27" t="str">
        <f ca="1">IF(CS76="","",VLOOKUP(CS76,选手操作!$K:$L,2,0))</f>
        <v/>
      </c>
      <c r="CV76" s="24" t="str">
        <f ca="1">IFERROR(IF(CS76="","",IF(选手操作!CT76&lt;&gt;"",BV76+CW76+CX76+选手操作!CS76,VLOOKUP(CU76,CO:CQ,3,0)+BV76+CW76+CX76+选手操作!CS76)),IF(COUNTIF(CO:CO,CU76)=0,"查找失败",IF(ISNUMBER(VLOOKUP(CU76,CO:CQ,3,0))=FALSE,"VP错误","未知错误")))</f>
        <v/>
      </c>
      <c r="CW76" s="37"/>
      <c r="CX76" s="37"/>
      <c r="CY76" s="39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23" t="str">
        <f ca="1">IFERROR(IF(DS76="","",RANK(DR76,DR$3:DR$434)+COUNTIF(DR$3:DR76,DR76)-1),"/")</f>
        <v/>
      </c>
      <c r="DO76" s="22" t="str">
        <f t="shared" si="25"/>
        <v/>
      </c>
      <c r="DP76" s="22" t="str">
        <f t="shared" si="26"/>
        <v/>
      </c>
      <c r="DQ76" s="24" t="str">
        <f>IFERROR(IF(DO76="","",ROUND(IF(DP76=0,10,10+SIGN(DP76)*10*(1-((SQRT(5)-1)/2)^MIN(ABS(DP76)/(5*SQRT(DR$1)),3))/(1-((SQRT(5)-1)/2)^3)),2)),"请输入副数")</f>
        <v/>
      </c>
      <c r="DR76" s="25" t="str">
        <f ca="1">IF(DS76="","",IF(选手操作!ET76&lt;&gt;"","/",DV76))</f>
        <v/>
      </c>
      <c r="DS76" s="26" t="str">
        <f ca="1">IF(OR(COUNTA(DA$3:DM$434)=0,选手操作!$K76=""),"",选手操作!$K76)</f>
        <v/>
      </c>
      <c r="DT76" s="22" t="str">
        <f ca="1">IFERROR(IF(DS76="","",RANK(DV76,DV$3:DV$434)+COUNTIF(DV$3:DV76,DV76)-1),"/")</f>
        <v/>
      </c>
      <c r="DU76" s="27" t="str">
        <f ca="1">IF(DS76="","",VLOOKUP(DS76,选手操作!$K:$L,2,0))</f>
        <v/>
      </c>
      <c r="DV76" s="24" t="str">
        <f ca="1">IFERROR(IF(DS76="","",IF(选手操作!DT76&lt;&gt;"",CV76+DW76+DX76+选手操作!DS76,VLOOKUP(DU76,DO:DQ,3,0)+CV76+DW76+DX76+选手操作!DS76)),IF(COUNTIF(DO:DO,DU76)=0,"查找失败",IF(ISNUMBER(VLOOKUP(DU76,DO:DQ,3,0))=FALSE,"VP错误","未知错误")))</f>
        <v/>
      </c>
      <c r="DW76" s="37"/>
      <c r="DX76" s="37"/>
      <c r="DY76" s="39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23" t="str">
        <f ca="1">IFERROR(IF(ES76="","",RANK(ER76,ER$3:ER$434)+COUNTIF(ER$3:ER76,ER76)-1),"/")</f>
        <v/>
      </c>
      <c r="EO76" s="22" t="str">
        <f t="shared" si="27"/>
        <v/>
      </c>
      <c r="EP76" s="22" t="str">
        <f t="shared" si="28"/>
        <v/>
      </c>
      <c r="EQ76" s="24" t="str">
        <f>IFERROR(IF(EO76="","",ROUND(IF(EP76=0,10,10+SIGN(EP76)*10*(1-((SQRT(5)-1)/2)^MIN(ABS(EP76)/(5*SQRT(ER$1)),3))/(1-((SQRT(5)-1)/2)^3)),2)),"请输入副数")</f>
        <v/>
      </c>
      <c r="ER76" s="25" t="str">
        <f ca="1">IF(ES76="","",IF(选手操作!FT76&lt;&gt;"","/",EV76))</f>
        <v/>
      </c>
      <c r="ES76" s="26" t="str">
        <f ca="1">IF(OR(COUNTA(EA$3:EM$434)=0,选手操作!$K76=""),"",选手操作!$K76)</f>
        <v/>
      </c>
      <c r="ET76" s="22" t="str">
        <f ca="1">IFERROR(IF(ES76="","",RANK(EV76,EV$3:EV$434)+COUNTIF(EV$3:EV76,EV76)-1),"/")</f>
        <v/>
      </c>
      <c r="EU76" s="27" t="str">
        <f ca="1">IF(ES76="","",VLOOKUP(ES76,选手操作!$K:$L,2,0))</f>
        <v/>
      </c>
      <c r="EV76" s="24" t="str">
        <f ca="1">IFERROR(IF(ES76="","",IF(选手操作!ET76&lt;&gt;"",DV76+EW76+EX76+选手操作!ES76,VLOOKUP(EU76,EO:EQ,3,0)+DV76+EW76+EX76+选手操作!ES76)),IF(COUNTIF(EO:EO,EU76)=0,"查找失败",IF(ISNUMBER(VLOOKUP(EU76,EO:EQ,3,0))=FALSE,"VP错误","未知错误")))</f>
        <v/>
      </c>
      <c r="EW76" s="37"/>
      <c r="EX76" s="37"/>
      <c r="EY76" s="39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23" t="str">
        <f ca="1">IFERROR(IF(FS76="","",RANK(FR76,FR$3:FR$434)+COUNTIF(FR$3:FR76,FR76)-1),"/")</f>
        <v/>
      </c>
      <c r="FO76" s="22" t="str">
        <f t="shared" si="29"/>
        <v/>
      </c>
      <c r="FP76" s="22" t="str">
        <f t="shared" si="30"/>
        <v/>
      </c>
      <c r="FQ76" s="24" t="str">
        <f>IFERROR(IF(FO76="","",ROUND(IF(FP76=0,10,10+SIGN(FP76)*10*(1-((SQRT(5)-1)/2)^MIN(ABS(FP76)/(5*SQRT(FR$1)),3))/(1-((SQRT(5)-1)/2)^3)),2)),"请输入副数")</f>
        <v/>
      </c>
      <c r="FR76" s="25" t="str">
        <f ca="1">IF(FS76="","",IF(选手操作!GT76&lt;&gt;"","/",FV76))</f>
        <v/>
      </c>
      <c r="FS76" s="26" t="str">
        <f ca="1">IF(OR(COUNTA(FA$3:FM$434)=0,选手操作!$K76=""),"",选手操作!$K76)</f>
        <v/>
      </c>
      <c r="FT76" s="22" t="str">
        <f ca="1">IFERROR(IF(FS76="","",RANK(FV76,FV$3:FV$434)+COUNTIF(FV$3:FV76,FV76)-1),"/")</f>
        <v/>
      </c>
      <c r="FU76" s="27" t="str">
        <f ca="1">IF(FS76="","",VLOOKUP(FS76,选手操作!$K:$L,2,0))</f>
        <v/>
      </c>
      <c r="FV76" s="24" t="str">
        <f ca="1">IFERROR(IF(FS76="","",IF(选手操作!FT76&lt;&gt;"",EV76+FW76+FX76+选手操作!FS76,VLOOKUP(FU76,FO:FQ,3,0)+EV76+FW76+FX76+选手操作!FS76)),IF(COUNTIF(FO:FO,FU76)=0,"查找失败",IF(ISNUMBER(VLOOKUP(FU76,FO:FQ,3,0))=FALSE,"VP错误","未知错误")))</f>
        <v/>
      </c>
      <c r="FW76" s="37"/>
      <c r="FX76" s="37"/>
      <c r="FY76" s="39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23" t="str">
        <f ca="1">IFERROR(IF(GS76="","",RANK(GR76,GR$3:GR$434)+COUNTIF(GR$3:GR76,GR76)-1),"/")</f>
        <v/>
      </c>
      <c r="GO76" s="22" t="str">
        <f t="shared" si="31"/>
        <v/>
      </c>
      <c r="GP76" s="22" t="str">
        <f t="shared" si="32"/>
        <v/>
      </c>
      <c r="GQ76" s="24" t="str">
        <f>IFERROR(IF(GO76="","",ROUND(IF(GP76=0,10,10+SIGN(GP76)*10*(1-((SQRT(5)-1)/2)^MIN(ABS(GP76)/(5*SQRT(GR$1)),3))/(1-((SQRT(5)-1)/2)^3)),2)),"请输入副数")</f>
        <v/>
      </c>
      <c r="GR76" s="25" t="str">
        <f ca="1">IF(GS76="","",IF(选手操作!HT76&lt;&gt;"","/",GV76))</f>
        <v/>
      </c>
      <c r="GS76" s="26" t="str">
        <f ca="1">IF(OR(COUNTA(GA$3:GM$434)=0,选手操作!$K76=""),"",选手操作!$K76)</f>
        <v/>
      </c>
      <c r="GT76" s="22" t="str">
        <f ca="1">IFERROR(IF(GS76="","",RANK(GV76,GV$3:GV$434)+COUNTIF(GV$3:GV76,GV76)-1),"/")</f>
        <v/>
      </c>
      <c r="GU76" s="27" t="str">
        <f ca="1">IF(GS76="","",VLOOKUP(GS76,选手操作!$K:$L,2,0))</f>
        <v/>
      </c>
      <c r="GV76" s="24" t="str">
        <f ca="1">IFERROR(IF(GS76="","",IF(选手操作!GT76&lt;&gt;"",FV76+GW76+GX76+选手操作!GS76,VLOOKUP(GU76,GO:GQ,3,0)+FV76+GW76+GX76+选手操作!GS76)),IF(COUNTIF(GO:GO,GU76)=0,"查找失败",IF(ISNUMBER(VLOOKUP(GU76,GO:GQ,3,0))=FALSE,"VP错误","未知错误")))</f>
        <v/>
      </c>
      <c r="GW76" s="37"/>
      <c r="GX76" s="37"/>
      <c r="GY76" s="39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23" t="str">
        <f ca="1">IFERROR(IF(HS76="","",RANK(HR76,HR$3:HR$434)+COUNTIF(HR$3:HR76,HR76)-1),"/")</f>
        <v/>
      </c>
      <c r="HO76" s="22" t="str">
        <f t="shared" si="33"/>
        <v/>
      </c>
      <c r="HP76" s="22" t="str">
        <f t="shared" si="34"/>
        <v/>
      </c>
      <c r="HQ76" s="24" t="str">
        <f>IFERROR(IF(HO76="","",ROUND(IF(HP76=0,10,10+SIGN(HP76)*10*(1-((SQRT(5)-1)/2)^MIN(ABS(HP76)/(5*SQRT(HR$1)),3))/(1-((SQRT(5)-1)/2)^3)),2)),"请输入副数")</f>
        <v/>
      </c>
      <c r="HR76" s="25" t="str">
        <f ca="1">IF(HS76="","",IF(选手操作!IT76&lt;&gt;"","/",HV76))</f>
        <v/>
      </c>
      <c r="HS76" s="26" t="str">
        <f ca="1">IF(OR(COUNTA(HA$3:HM$434)=0,选手操作!$K76=""),"",选手操作!$K76)</f>
        <v/>
      </c>
      <c r="HT76" s="22" t="str">
        <f ca="1">IFERROR(IF(HS76="","",RANK(HV76,HV$3:HV$434)+COUNTIF(HV$3:HV76,HV76)-1),"/")</f>
        <v/>
      </c>
      <c r="HU76" s="27" t="str">
        <f ca="1">IF(HS76="","",VLOOKUP(HS76,选手操作!$K:$L,2,0))</f>
        <v/>
      </c>
      <c r="HV76" s="24" t="str">
        <f ca="1">IFERROR(IF(HS76="","",IF(选手操作!HT76&lt;&gt;"",GV76+HW76+HX76+选手操作!HS76,VLOOKUP(HU76,HO:HQ,3,0)+GV76+HW76+HX76+选手操作!HS76)),IF(COUNTIF(HO:HO,HU76)=0,"查找失败",IF(ISNUMBER(VLOOKUP(HU76,HO:HQ,3,0))=FALSE,"VP错误","未知错误")))</f>
        <v/>
      </c>
      <c r="HW76" s="37"/>
      <c r="HX76" s="37"/>
      <c r="HY76" s="39"/>
    </row>
    <row r="77" spans="1:23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23" t="str">
        <f ca="1">IFERROR(IF(S77="","",RANK(R77,R$3:R$434)+COUNTIF(R$3:R77,R77)-1),"/")</f>
        <v/>
      </c>
      <c r="O77" s="22" t="str">
        <f t="shared" si="35"/>
        <v/>
      </c>
      <c r="P77" s="22" t="str">
        <f t="shared" si="36"/>
        <v/>
      </c>
      <c r="Q77" s="24" t="str">
        <f t="shared" si="37"/>
        <v/>
      </c>
      <c r="R77" s="25" t="str">
        <f ca="1">IF(S77="","",IF(选手操作!AT77&lt;&gt;"","/",V77))</f>
        <v/>
      </c>
      <c r="S77" s="26" t="str">
        <f ca="1">IF(OR(COUNTA(A$3:M$434)=0,选手操作!$K77=""),"",选手操作!$K77)</f>
        <v/>
      </c>
      <c r="T77" s="22" t="str">
        <f ca="1">IFERROR(IF(S77="","",RANK(V77,V$3:V$434)+COUNTIF(V$3:V77,V77)-1),"/")</f>
        <v/>
      </c>
      <c r="U77" s="27" t="str">
        <f ca="1">IF(S77="","",VLOOKUP(S77,选手操作!$K:$L,2,0))</f>
        <v/>
      </c>
      <c r="V77" s="24" t="str">
        <f ca="1">IFERROR(IF(S77="","",IF(选手操作!T77&lt;&gt;"",选手操作!M77+选手操作!N77+W77+X77+选手操作!S77,VLOOKUP(U77,O:Q,3,0)+选手操作!M77+选手操作!N77+W77+X77+选手操作!S77)),IF(COUNTIF(O:O,U77)=0,"查找失败",IF(ISNUMBER(VLOOKUP(U77,O:Q,3,0))=FALSE,"VP错误","未知错误")))</f>
        <v/>
      </c>
      <c r="W77" s="37"/>
      <c r="X77" s="37"/>
      <c r="Y77" s="39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23" t="str">
        <f ca="1">IFERROR(IF(AS77="","",RANK(AR77,AR$3:AR$434)+COUNTIF(AR$3:AR77,AR77)-1),"/")</f>
        <v/>
      </c>
      <c r="AO77" s="22" t="str">
        <f t="shared" si="19"/>
        <v/>
      </c>
      <c r="AP77" s="22" t="str">
        <f t="shared" si="20"/>
        <v/>
      </c>
      <c r="AQ77" s="24" t="str">
        <f>IFERROR(IF(AO77="","",ROUND(IF(AP77=0,10,10+SIGN(AP77)*10*(1-((SQRT(5)-1)/2)^MIN(ABS(AP77)/(5*SQRT(AR$1)),3))/(1-((SQRT(5)-1)/2)^3)),2)),"请输入副数")</f>
        <v/>
      </c>
      <c r="AR77" s="25" t="str">
        <f ca="1">IF(AS77="","",IF(选手操作!BT77&lt;&gt;"","/",AV77))</f>
        <v/>
      </c>
      <c r="AS77" s="26" t="str">
        <f ca="1">IF(OR(COUNTA(AA$3:AM$434)=0,选手操作!$K77=""),"",选手操作!$K77)</f>
        <v/>
      </c>
      <c r="AT77" s="22" t="str">
        <f ca="1">IFERROR(IF(AS77="","",RANK(AV77,AV$3:AV$434)+COUNTIF(AV$3:AV77,AV77)-1),"/")</f>
        <v/>
      </c>
      <c r="AU77" s="27" t="str">
        <f ca="1">IF(AS77="","",VLOOKUP(AS77,选手操作!$K:$L,2,0))</f>
        <v/>
      </c>
      <c r="AV77" s="24" t="str">
        <f ca="1">IFERROR(IF(AS77="","",IF(选手操作!AT77&lt;&gt;"",V77+AW77+AX77+选手操作!AS77,VLOOKUP(AU77,AO:AQ,3,0)+V77+AW77+AX77+选手操作!AS77)),IF(COUNTIF(AO:AO,AU77)=0,"查找失败",IF(ISNUMBER(VLOOKUP(AU77,AO:AQ,3,0))=FALSE,"VP错误","未知错误")))</f>
        <v/>
      </c>
      <c r="AW77" s="37"/>
      <c r="AX77" s="37"/>
      <c r="AY77" s="39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23" t="str">
        <f ca="1">IFERROR(IF(BS77="","",RANK(BR77,BR$3:BR$434)+COUNTIF(BR$3:BR77,BR77)-1),"/")</f>
        <v/>
      </c>
      <c r="BO77" s="22" t="str">
        <f t="shared" si="21"/>
        <v/>
      </c>
      <c r="BP77" s="22" t="str">
        <f t="shared" si="22"/>
        <v/>
      </c>
      <c r="BQ77" s="24" t="str">
        <f>IFERROR(IF(BO77="","",ROUND(IF(BP77=0,10,10+SIGN(BP77)*10*(1-((SQRT(5)-1)/2)^MIN(ABS(BP77)/(5*SQRT(BR$1)),3))/(1-((SQRT(5)-1)/2)^3)),2)),"请输入副数")</f>
        <v/>
      </c>
      <c r="BR77" s="25" t="str">
        <f ca="1">IF(BS77="","",IF(选手操作!CT77&lt;&gt;"","/",BV77))</f>
        <v/>
      </c>
      <c r="BS77" s="26" t="str">
        <f ca="1">IF(OR(COUNTA(BA$3:BM$434)=0,选手操作!$K77=""),"",选手操作!$K77)</f>
        <v/>
      </c>
      <c r="BT77" s="22" t="str">
        <f ca="1">IFERROR(IF(BS77="","",RANK(BV77,BV$3:BV$434)+COUNTIF(BV$3:BV77,BV77)-1),"/")</f>
        <v/>
      </c>
      <c r="BU77" s="27" t="str">
        <f ca="1">IF(BS77="","",VLOOKUP(BS77,选手操作!$K:$L,2,0))</f>
        <v/>
      </c>
      <c r="BV77" s="24" t="str">
        <f ca="1">IFERROR(IF(BS77="","",IF(选手操作!BT77&lt;&gt;"",AV77+BW77+BX77+选手操作!BS77,VLOOKUP(BU77,BO:BQ,3,0)+AV77+BW77+BX77+选手操作!BS77)),IF(COUNTIF(BO:BO,BU77)=0,"查找失败",IF(ISNUMBER(VLOOKUP(BU77,BO:BQ,3,0))=FALSE,"VP错误","未知错误")))</f>
        <v/>
      </c>
      <c r="BW77" s="37"/>
      <c r="BX77" s="37"/>
      <c r="BY77" s="39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23" t="str">
        <f ca="1">IFERROR(IF(CS77="","",RANK(CR77,CR$3:CR$434)+COUNTIF(CR$3:CR77,CR77)-1),"/")</f>
        <v/>
      </c>
      <c r="CO77" s="22" t="str">
        <f t="shared" si="23"/>
        <v/>
      </c>
      <c r="CP77" s="22" t="str">
        <f t="shared" si="24"/>
        <v/>
      </c>
      <c r="CQ77" s="24" t="str">
        <f>IFERROR(IF(CO77="","",ROUND(IF(CP77=0,10,10+SIGN(CP77)*10*(1-((SQRT(5)-1)/2)^MIN(ABS(CP77)/(5*SQRT(CR$1)),3))/(1-((SQRT(5)-1)/2)^3)),2)),"请输入副数")</f>
        <v/>
      </c>
      <c r="CR77" s="25" t="str">
        <f ca="1">IF(CS77="","",IF(选手操作!DT77&lt;&gt;"","/",CV77))</f>
        <v/>
      </c>
      <c r="CS77" s="26" t="str">
        <f ca="1">IF(OR(COUNTA(CA$3:CM$434)=0,选手操作!$K77=""),"",选手操作!$K77)</f>
        <v/>
      </c>
      <c r="CT77" s="22" t="str">
        <f ca="1">IFERROR(IF(CS77="","",RANK(CV77,CV$3:CV$434)+COUNTIF(CV$3:CV77,CV77)-1),"/")</f>
        <v/>
      </c>
      <c r="CU77" s="27" t="str">
        <f ca="1">IF(CS77="","",VLOOKUP(CS77,选手操作!$K:$L,2,0))</f>
        <v/>
      </c>
      <c r="CV77" s="24" t="str">
        <f ca="1">IFERROR(IF(CS77="","",IF(选手操作!CT77&lt;&gt;"",BV77+CW77+CX77+选手操作!CS77,VLOOKUP(CU77,CO:CQ,3,0)+BV77+CW77+CX77+选手操作!CS77)),IF(COUNTIF(CO:CO,CU77)=0,"查找失败",IF(ISNUMBER(VLOOKUP(CU77,CO:CQ,3,0))=FALSE,"VP错误","未知错误")))</f>
        <v/>
      </c>
      <c r="CW77" s="37"/>
      <c r="CX77" s="37"/>
      <c r="CY77" s="39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23" t="str">
        <f ca="1">IFERROR(IF(DS77="","",RANK(DR77,DR$3:DR$434)+COUNTIF(DR$3:DR77,DR77)-1),"/")</f>
        <v/>
      </c>
      <c r="DO77" s="22" t="str">
        <f t="shared" si="25"/>
        <v/>
      </c>
      <c r="DP77" s="22" t="str">
        <f t="shared" si="26"/>
        <v/>
      </c>
      <c r="DQ77" s="24" t="str">
        <f>IFERROR(IF(DO77="","",ROUND(IF(DP77=0,10,10+SIGN(DP77)*10*(1-((SQRT(5)-1)/2)^MIN(ABS(DP77)/(5*SQRT(DR$1)),3))/(1-((SQRT(5)-1)/2)^3)),2)),"请输入副数")</f>
        <v/>
      </c>
      <c r="DR77" s="25" t="str">
        <f ca="1">IF(DS77="","",IF(选手操作!ET77&lt;&gt;"","/",DV77))</f>
        <v/>
      </c>
      <c r="DS77" s="26" t="str">
        <f ca="1">IF(OR(COUNTA(DA$3:DM$434)=0,选手操作!$K77=""),"",选手操作!$K77)</f>
        <v/>
      </c>
      <c r="DT77" s="22" t="str">
        <f ca="1">IFERROR(IF(DS77="","",RANK(DV77,DV$3:DV$434)+COUNTIF(DV$3:DV77,DV77)-1),"/")</f>
        <v/>
      </c>
      <c r="DU77" s="27" t="str">
        <f ca="1">IF(DS77="","",VLOOKUP(DS77,选手操作!$K:$L,2,0))</f>
        <v/>
      </c>
      <c r="DV77" s="24" t="str">
        <f ca="1">IFERROR(IF(DS77="","",IF(选手操作!DT77&lt;&gt;"",CV77+DW77+DX77+选手操作!DS77,VLOOKUP(DU77,DO:DQ,3,0)+CV77+DW77+DX77+选手操作!DS77)),IF(COUNTIF(DO:DO,DU77)=0,"查找失败",IF(ISNUMBER(VLOOKUP(DU77,DO:DQ,3,0))=FALSE,"VP错误","未知错误")))</f>
        <v/>
      </c>
      <c r="DW77" s="37"/>
      <c r="DX77" s="37"/>
      <c r="DY77" s="39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23" t="str">
        <f ca="1">IFERROR(IF(ES77="","",RANK(ER77,ER$3:ER$434)+COUNTIF(ER$3:ER77,ER77)-1),"/")</f>
        <v/>
      </c>
      <c r="EO77" s="22" t="str">
        <f t="shared" si="27"/>
        <v/>
      </c>
      <c r="EP77" s="22" t="str">
        <f t="shared" si="28"/>
        <v/>
      </c>
      <c r="EQ77" s="24" t="str">
        <f>IFERROR(IF(EO77="","",ROUND(IF(EP77=0,10,10+SIGN(EP77)*10*(1-((SQRT(5)-1)/2)^MIN(ABS(EP77)/(5*SQRT(ER$1)),3))/(1-((SQRT(5)-1)/2)^3)),2)),"请输入副数")</f>
        <v/>
      </c>
      <c r="ER77" s="25" t="str">
        <f ca="1">IF(ES77="","",IF(选手操作!FT77&lt;&gt;"","/",EV77))</f>
        <v/>
      </c>
      <c r="ES77" s="26" t="str">
        <f ca="1">IF(OR(COUNTA(EA$3:EM$434)=0,选手操作!$K77=""),"",选手操作!$K77)</f>
        <v/>
      </c>
      <c r="ET77" s="22" t="str">
        <f ca="1">IFERROR(IF(ES77="","",RANK(EV77,EV$3:EV$434)+COUNTIF(EV$3:EV77,EV77)-1),"/")</f>
        <v/>
      </c>
      <c r="EU77" s="27" t="str">
        <f ca="1">IF(ES77="","",VLOOKUP(ES77,选手操作!$K:$L,2,0))</f>
        <v/>
      </c>
      <c r="EV77" s="24" t="str">
        <f ca="1">IFERROR(IF(ES77="","",IF(选手操作!ET77&lt;&gt;"",DV77+EW77+EX77+选手操作!ES77,VLOOKUP(EU77,EO:EQ,3,0)+DV77+EW77+EX77+选手操作!ES77)),IF(COUNTIF(EO:EO,EU77)=0,"查找失败",IF(ISNUMBER(VLOOKUP(EU77,EO:EQ,3,0))=FALSE,"VP错误","未知错误")))</f>
        <v/>
      </c>
      <c r="EW77" s="37"/>
      <c r="EX77" s="37"/>
      <c r="EY77" s="39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23" t="str">
        <f ca="1">IFERROR(IF(FS77="","",RANK(FR77,FR$3:FR$434)+COUNTIF(FR$3:FR77,FR77)-1),"/")</f>
        <v/>
      </c>
      <c r="FO77" s="22" t="str">
        <f t="shared" si="29"/>
        <v/>
      </c>
      <c r="FP77" s="22" t="str">
        <f t="shared" si="30"/>
        <v/>
      </c>
      <c r="FQ77" s="24" t="str">
        <f>IFERROR(IF(FO77="","",ROUND(IF(FP77=0,10,10+SIGN(FP77)*10*(1-((SQRT(5)-1)/2)^MIN(ABS(FP77)/(5*SQRT(FR$1)),3))/(1-((SQRT(5)-1)/2)^3)),2)),"请输入副数")</f>
        <v/>
      </c>
      <c r="FR77" s="25" t="str">
        <f ca="1">IF(FS77="","",IF(选手操作!GT77&lt;&gt;"","/",FV77))</f>
        <v/>
      </c>
      <c r="FS77" s="26" t="str">
        <f ca="1">IF(OR(COUNTA(FA$3:FM$434)=0,选手操作!$K77=""),"",选手操作!$K77)</f>
        <v/>
      </c>
      <c r="FT77" s="22" t="str">
        <f ca="1">IFERROR(IF(FS77="","",RANK(FV77,FV$3:FV$434)+COUNTIF(FV$3:FV77,FV77)-1),"/")</f>
        <v/>
      </c>
      <c r="FU77" s="27" t="str">
        <f ca="1">IF(FS77="","",VLOOKUP(FS77,选手操作!$K:$L,2,0))</f>
        <v/>
      </c>
      <c r="FV77" s="24" t="str">
        <f ca="1">IFERROR(IF(FS77="","",IF(选手操作!FT77&lt;&gt;"",EV77+FW77+FX77+选手操作!FS77,VLOOKUP(FU77,FO:FQ,3,0)+EV77+FW77+FX77+选手操作!FS77)),IF(COUNTIF(FO:FO,FU77)=0,"查找失败",IF(ISNUMBER(VLOOKUP(FU77,FO:FQ,3,0))=FALSE,"VP错误","未知错误")))</f>
        <v/>
      </c>
      <c r="FW77" s="37"/>
      <c r="FX77" s="37"/>
      <c r="FY77" s="39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23" t="str">
        <f ca="1">IFERROR(IF(GS77="","",RANK(GR77,GR$3:GR$434)+COUNTIF(GR$3:GR77,GR77)-1),"/")</f>
        <v/>
      </c>
      <c r="GO77" s="22" t="str">
        <f t="shared" si="31"/>
        <v/>
      </c>
      <c r="GP77" s="22" t="str">
        <f t="shared" si="32"/>
        <v/>
      </c>
      <c r="GQ77" s="24" t="str">
        <f>IFERROR(IF(GO77="","",ROUND(IF(GP77=0,10,10+SIGN(GP77)*10*(1-((SQRT(5)-1)/2)^MIN(ABS(GP77)/(5*SQRT(GR$1)),3))/(1-((SQRT(5)-1)/2)^3)),2)),"请输入副数")</f>
        <v/>
      </c>
      <c r="GR77" s="25" t="str">
        <f ca="1">IF(GS77="","",IF(选手操作!HT77&lt;&gt;"","/",GV77))</f>
        <v/>
      </c>
      <c r="GS77" s="26" t="str">
        <f ca="1">IF(OR(COUNTA(GA$3:GM$434)=0,选手操作!$K77=""),"",选手操作!$K77)</f>
        <v/>
      </c>
      <c r="GT77" s="22" t="str">
        <f ca="1">IFERROR(IF(GS77="","",RANK(GV77,GV$3:GV$434)+COUNTIF(GV$3:GV77,GV77)-1),"/")</f>
        <v/>
      </c>
      <c r="GU77" s="27" t="str">
        <f ca="1">IF(GS77="","",VLOOKUP(GS77,选手操作!$K:$L,2,0))</f>
        <v/>
      </c>
      <c r="GV77" s="24" t="str">
        <f ca="1">IFERROR(IF(GS77="","",IF(选手操作!GT77&lt;&gt;"",FV77+GW77+GX77+选手操作!GS77,VLOOKUP(GU77,GO:GQ,3,0)+FV77+GW77+GX77+选手操作!GS77)),IF(COUNTIF(GO:GO,GU77)=0,"查找失败",IF(ISNUMBER(VLOOKUP(GU77,GO:GQ,3,0))=FALSE,"VP错误","未知错误")))</f>
        <v/>
      </c>
      <c r="GW77" s="37"/>
      <c r="GX77" s="37"/>
      <c r="GY77" s="39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23" t="str">
        <f ca="1">IFERROR(IF(HS77="","",RANK(HR77,HR$3:HR$434)+COUNTIF(HR$3:HR77,HR77)-1),"/")</f>
        <v/>
      </c>
      <c r="HO77" s="22" t="str">
        <f t="shared" si="33"/>
        <v/>
      </c>
      <c r="HP77" s="22" t="str">
        <f t="shared" si="34"/>
        <v/>
      </c>
      <c r="HQ77" s="24" t="str">
        <f>IFERROR(IF(HO77="","",ROUND(IF(HP77=0,10,10+SIGN(HP77)*10*(1-((SQRT(5)-1)/2)^MIN(ABS(HP77)/(5*SQRT(HR$1)),3))/(1-((SQRT(5)-1)/2)^3)),2)),"请输入副数")</f>
        <v/>
      </c>
      <c r="HR77" s="25" t="str">
        <f ca="1">IF(HS77="","",IF(选手操作!IT77&lt;&gt;"","/",HV77))</f>
        <v/>
      </c>
      <c r="HS77" s="26" t="str">
        <f ca="1">IF(OR(COUNTA(HA$3:HM$434)=0,选手操作!$K77=""),"",选手操作!$K77)</f>
        <v/>
      </c>
      <c r="HT77" s="22" t="str">
        <f ca="1">IFERROR(IF(HS77="","",RANK(HV77,HV$3:HV$434)+COUNTIF(HV$3:HV77,HV77)-1),"/")</f>
        <v/>
      </c>
      <c r="HU77" s="27" t="str">
        <f ca="1">IF(HS77="","",VLOOKUP(HS77,选手操作!$K:$L,2,0))</f>
        <v/>
      </c>
      <c r="HV77" s="24" t="str">
        <f ca="1">IFERROR(IF(HS77="","",IF(选手操作!HT77&lt;&gt;"",GV77+HW77+HX77+选手操作!HS77,VLOOKUP(HU77,HO:HQ,3,0)+GV77+HW77+HX77+选手操作!HS77)),IF(COUNTIF(HO:HO,HU77)=0,"查找失败",IF(ISNUMBER(VLOOKUP(HU77,HO:HQ,3,0))=FALSE,"VP错误","未知错误")))</f>
        <v/>
      </c>
      <c r="HW77" s="37"/>
      <c r="HX77" s="37"/>
      <c r="HY77" s="39"/>
    </row>
    <row r="78" spans="1:23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23" t="str">
        <f ca="1">IFERROR(IF(S78="","",RANK(R78,R$3:R$434)+COUNTIF(R$3:R78,R78)-1),"/")</f>
        <v/>
      </c>
      <c r="O78" s="22" t="str">
        <f t="shared" si="35"/>
        <v/>
      </c>
      <c r="P78" s="22" t="str">
        <f t="shared" si="36"/>
        <v/>
      </c>
      <c r="Q78" s="24" t="str">
        <f t="shared" si="37"/>
        <v/>
      </c>
      <c r="R78" s="25" t="str">
        <f ca="1">IF(S78="","",IF(选手操作!AT78&lt;&gt;"","/",V78))</f>
        <v/>
      </c>
      <c r="S78" s="26" t="str">
        <f ca="1">IF(OR(COUNTA(A$3:M$434)=0,选手操作!$K78=""),"",选手操作!$K78)</f>
        <v/>
      </c>
      <c r="T78" s="22" t="str">
        <f ca="1">IFERROR(IF(S78="","",RANK(V78,V$3:V$434)+COUNTIF(V$3:V78,V78)-1),"/")</f>
        <v/>
      </c>
      <c r="U78" s="27" t="str">
        <f ca="1">IF(S78="","",VLOOKUP(S78,选手操作!$K:$L,2,0))</f>
        <v/>
      </c>
      <c r="V78" s="24" t="str">
        <f ca="1">IFERROR(IF(S78="","",IF(选手操作!T78&lt;&gt;"",选手操作!M78+选手操作!N78+W78+X78+选手操作!S78,VLOOKUP(U78,O:Q,3,0)+选手操作!M78+选手操作!N78+W78+X78+选手操作!S78)),IF(COUNTIF(O:O,U78)=0,"查找失败",IF(ISNUMBER(VLOOKUP(U78,O:Q,3,0))=FALSE,"VP错误","未知错误")))</f>
        <v/>
      </c>
      <c r="W78" s="37"/>
      <c r="X78" s="37"/>
      <c r="Y78" s="39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23" t="str">
        <f ca="1">IFERROR(IF(AS78="","",RANK(AR78,AR$3:AR$434)+COUNTIF(AR$3:AR78,AR78)-1),"/")</f>
        <v/>
      </c>
      <c r="AO78" s="22" t="str">
        <f t="shared" si="19"/>
        <v/>
      </c>
      <c r="AP78" s="22" t="str">
        <f t="shared" si="20"/>
        <v/>
      </c>
      <c r="AQ78" s="24" t="str">
        <f>IFERROR(IF(AO78="","",ROUND(IF(AP78=0,10,10+SIGN(AP78)*10*(1-((SQRT(5)-1)/2)^MIN(ABS(AP78)/(5*SQRT(AR$1)),3))/(1-((SQRT(5)-1)/2)^3)),2)),"请输入副数")</f>
        <v/>
      </c>
      <c r="AR78" s="25" t="str">
        <f ca="1">IF(AS78="","",IF(选手操作!BT78&lt;&gt;"","/",AV78))</f>
        <v/>
      </c>
      <c r="AS78" s="26" t="str">
        <f ca="1">IF(OR(COUNTA(AA$3:AM$434)=0,选手操作!$K78=""),"",选手操作!$K78)</f>
        <v/>
      </c>
      <c r="AT78" s="22" t="str">
        <f ca="1">IFERROR(IF(AS78="","",RANK(AV78,AV$3:AV$434)+COUNTIF(AV$3:AV78,AV78)-1),"/")</f>
        <v/>
      </c>
      <c r="AU78" s="27" t="str">
        <f ca="1">IF(AS78="","",VLOOKUP(AS78,选手操作!$K:$L,2,0))</f>
        <v/>
      </c>
      <c r="AV78" s="24" t="str">
        <f ca="1">IFERROR(IF(AS78="","",IF(选手操作!AT78&lt;&gt;"",V78+AW78+AX78+选手操作!AS78,VLOOKUP(AU78,AO:AQ,3,0)+V78+AW78+AX78+选手操作!AS78)),IF(COUNTIF(AO:AO,AU78)=0,"查找失败",IF(ISNUMBER(VLOOKUP(AU78,AO:AQ,3,0))=FALSE,"VP错误","未知错误")))</f>
        <v/>
      </c>
      <c r="AW78" s="37"/>
      <c r="AX78" s="37"/>
      <c r="AY78" s="39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23" t="str">
        <f ca="1">IFERROR(IF(BS78="","",RANK(BR78,BR$3:BR$434)+COUNTIF(BR$3:BR78,BR78)-1),"/")</f>
        <v/>
      </c>
      <c r="BO78" s="22" t="str">
        <f t="shared" si="21"/>
        <v/>
      </c>
      <c r="BP78" s="22" t="str">
        <f t="shared" si="22"/>
        <v/>
      </c>
      <c r="BQ78" s="24" t="str">
        <f>IFERROR(IF(BO78="","",ROUND(IF(BP78=0,10,10+SIGN(BP78)*10*(1-((SQRT(5)-1)/2)^MIN(ABS(BP78)/(5*SQRT(BR$1)),3))/(1-((SQRT(5)-1)/2)^3)),2)),"请输入副数")</f>
        <v/>
      </c>
      <c r="BR78" s="25" t="str">
        <f ca="1">IF(BS78="","",IF(选手操作!CT78&lt;&gt;"","/",BV78))</f>
        <v/>
      </c>
      <c r="BS78" s="26" t="str">
        <f ca="1">IF(OR(COUNTA(BA$3:BM$434)=0,选手操作!$K78=""),"",选手操作!$K78)</f>
        <v/>
      </c>
      <c r="BT78" s="22" t="str">
        <f ca="1">IFERROR(IF(BS78="","",RANK(BV78,BV$3:BV$434)+COUNTIF(BV$3:BV78,BV78)-1),"/")</f>
        <v/>
      </c>
      <c r="BU78" s="27" t="str">
        <f ca="1">IF(BS78="","",VLOOKUP(BS78,选手操作!$K:$L,2,0))</f>
        <v/>
      </c>
      <c r="BV78" s="24" t="str">
        <f ca="1">IFERROR(IF(BS78="","",IF(选手操作!BT78&lt;&gt;"",AV78+BW78+BX78+选手操作!BS78,VLOOKUP(BU78,BO:BQ,3,0)+AV78+BW78+BX78+选手操作!BS78)),IF(COUNTIF(BO:BO,BU78)=0,"查找失败",IF(ISNUMBER(VLOOKUP(BU78,BO:BQ,3,0))=FALSE,"VP错误","未知错误")))</f>
        <v/>
      </c>
      <c r="BW78" s="37"/>
      <c r="BX78" s="37"/>
      <c r="BY78" s="39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23" t="str">
        <f ca="1">IFERROR(IF(CS78="","",RANK(CR78,CR$3:CR$434)+COUNTIF(CR$3:CR78,CR78)-1),"/")</f>
        <v/>
      </c>
      <c r="CO78" s="22" t="str">
        <f t="shared" si="23"/>
        <v/>
      </c>
      <c r="CP78" s="22" t="str">
        <f t="shared" si="24"/>
        <v/>
      </c>
      <c r="CQ78" s="24" t="str">
        <f>IFERROR(IF(CO78="","",ROUND(IF(CP78=0,10,10+SIGN(CP78)*10*(1-((SQRT(5)-1)/2)^MIN(ABS(CP78)/(5*SQRT(CR$1)),3))/(1-((SQRT(5)-1)/2)^3)),2)),"请输入副数")</f>
        <v/>
      </c>
      <c r="CR78" s="25" t="str">
        <f ca="1">IF(CS78="","",IF(选手操作!DT78&lt;&gt;"","/",CV78))</f>
        <v/>
      </c>
      <c r="CS78" s="26" t="str">
        <f ca="1">IF(OR(COUNTA(CA$3:CM$434)=0,选手操作!$K78=""),"",选手操作!$K78)</f>
        <v/>
      </c>
      <c r="CT78" s="22" t="str">
        <f ca="1">IFERROR(IF(CS78="","",RANK(CV78,CV$3:CV$434)+COUNTIF(CV$3:CV78,CV78)-1),"/")</f>
        <v/>
      </c>
      <c r="CU78" s="27" t="str">
        <f ca="1">IF(CS78="","",VLOOKUP(CS78,选手操作!$K:$L,2,0))</f>
        <v/>
      </c>
      <c r="CV78" s="24" t="str">
        <f ca="1">IFERROR(IF(CS78="","",IF(选手操作!CT78&lt;&gt;"",BV78+CW78+CX78+选手操作!CS78,VLOOKUP(CU78,CO:CQ,3,0)+BV78+CW78+CX78+选手操作!CS78)),IF(COUNTIF(CO:CO,CU78)=0,"查找失败",IF(ISNUMBER(VLOOKUP(CU78,CO:CQ,3,0))=FALSE,"VP错误","未知错误")))</f>
        <v/>
      </c>
      <c r="CW78" s="37"/>
      <c r="CX78" s="37"/>
      <c r="CY78" s="39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23" t="str">
        <f ca="1">IFERROR(IF(DS78="","",RANK(DR78,DR$3:DR$434)+COUNTIF(DR$3:DR78,DR78)-1),"/")</f>
        <v/>
      </c>
      <c r="DO78" s="22" t="str">
        <f t="shared" si="25"/>
        <v/>
      </c>
      <c r="DP78" s="22" t="str">
        <f t="shared" si="26"/>
        <v/>
      </c>
      <c r="DQ78" s="24" t="str">
        <f>IFERROR(IF(DO78="","",ROUND(IF(DP78=0,10,10+SIGN(DP78)*10*(1-((SQRT(5)-1)/2)^MIN(ABS(DP78)/(5*SQRT(DR$1)),3))/(1-((SQRT(5)-1)/2)^3)),2)),"请输入副数")</f>
        <v/>
      </c>
      <c r="DR78" s="25" t="str">
        <f ca="1">IF(DS78="","",IF(选手操作!ET78&lt;&gt;"","/",DV78))</f>
        <v/>
      </c>
      <c r="DS78" s="26" t="str">
        <f ca="1">IF(OR(COUNTA(DA$3:DM$434)=0,选手操作!$K78=""),"",选手操作!$K78)</f>
        <v/>
      </c>
      <c r="DT78" s="22" t="str">
        <f ca="1">IFERROR(IF(DS78="","",RANK(DV78,DV$3:DV$434)+COUNTIF(DV$3:DV78,DV78)-1),"/")</f>
        <v/>
      </c>
      <c r="DU78" s="27" t="str">
        <f ca="1">IF(DS78="","",VLOOKUP(DS78,选手操作!$K:$L,2,0))</f>
        <v/>
      </c>
      <c r="DV78" s="24" t="str">
        <f ca="1">IFERROR(IF(DS78="","",IF(选手操作!DT78&lt;&gt;"",CV78+DW78+DX78+选手操作!DS78,VLOOKUP(DU78,DO:DQ,3,0)+CV78+DW78+DX78+选手操作!DS78)),IF(COUNTIF(DO:DO,DU78)=0,"查找失败",IF(ISNUMBER(VLOOKUP(DU78,DO:DQ,3,0))=FALSE,"VP错误","未知错误")))</f>
        <v/>
      </c>
      <c r="DW78" s="37"/>
      <c r="DX78" s="37"/>
      <c r="DY78" s="39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23" t="str">
        <f ca="1">IFERROR(IF(ES78="","",RANK(ER78,ER$3:ER$434)+COUNTIF(ER$3:ER78,ER78)-1),"/")</f>
        <v/>
      </c>
      <c r="EO78" s="22" t="str">
        <f t="shared" si="27"/>
        <v/>
      </c>
      <c r="EP78" s="22" t="str">
        <f t="shared" si="28"/>
        <v/>
      </c>
      <c r="EQ78" s="24" t="str">
        <f>IFERROR(IF(EO78="","",ROUND(IF(EP78=0,10,10+SIGN(EP78)*10*(1-((SQRT(5)-1)/2)^MIN(ABS(EP78)/(5*SQRT(ER$1)),3))/(1-((SQRT(5)-1)/2)^3)),2)),"请输入副数")</f>
        <v/>
      </c>
      <c r="ER78" s="25" t="str">
        <f ca="1">IF(ES78="","",IF(选手操作!FT78&lt;&gt;"","/",EV78))</f>
        <v/>
      </c>
      <c r="ES78" s="26" t="str">
        <f ca="1">IF(OR(COUNTA(EA$3:EM$434)=0,选手操作!$K78=""),"",选手操作!$K78)</f>
        <v/>
      </c>
      <c r="ET78" s="22" t="str">
        <f ca="1">IFERROR(IF(ES78="","",RANK(EV78,EV$3:EV$434)+COUNTIF(EV$3:EV78,EV78)-1),"/")</f>
        <v/>
      </c>
      <c r="EU78" s="27" t="str">
        <f ca="1">IF(ES78="","",VLOOKUP(ES78,选手操作!$K:$L,2,0))</f>
        <v/>
      </c>
      <c r="EV78" s="24" t="str">
        <f ca="1">IFERROR(IF(ES78="","",IF(选手操作!ET78&lt;&gt;"",DV78+EW78+EX78+选手操作!ES78,VLOOKUP(EU78,EO:EQ,3,0)+DV78+EW78+EX78+选手操作!ES78)),IF(COUNTIF(EO:EO,EU78)=0,"查找失败",IF(ISNUMBER(VLOOKUP(EU78,EO:EQ,3,0))=FALSE,"VP错误","未知错误")))</f>
        <v/>
      </c>
      <c r="EW78" s="37"/>
      <c r="EX78" s="37"/>
      <c r="EY78" s="39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23" t="str">
        <f ca="1">IFERROR(IF(FS78="","",RANK(FR78,FR$3:FR$434)+COUNTIF(FR$3:FR78,FR78)-1),"/")</f>
        <v/>
      </c>
      <c r="FO78" s="22" t="str">
        <f t="shared" si="29"/>
        <v/>
      </c>
      <c r="FP78" s="22" t="str">
        <f t="shared" si="30"/>
        <v/>
      </c>
      <c r="FQ78" s="24" t="str">
        <f>IFERROR(IF(FO78="","",ROUND(IF(FP78=0,10,10+SIGN(FP78)*10*(1-((SQRT(5)-1)/2)^MIN(ABS(FP78)/(5*SQRT(FR$1)),3))/(1-((SQRT(5)-1)/2)^3)),2)),"请输入副数")</f>
        <v/>
      </c>
      <c r="FR78" s="25" t="str">
        <f ca="1">IF(FS78="","",IF(选手操作!GT78&lt;&gt;"","/",FV78))</f>
        <v/>
      </c>
      <c r="FS78" s="26" t="str">
        <f ca="1">IF(OR(COUNTA(FA$3:FM$434)=0,选手操作!$K78=""),"",选手操作!$K78)</f>
        <v/>
      </c>
      <c r="FT78" s="22" t="str">
        <f ca="1">IFERROR(IF(FS78="","",RANK(FV78,FV$3:FV$434)+COUNTIF(FV$3:FV78,FV78)-1),"/")</f>
        <v/>
      </c>
      <c r="FU78" s="27" t="str">
        <f ca="1">IF(FS78="","",VLOOKUP(FS78,选手操作!$K:$L,2,0))</f>
        <v/>
      </c>
      <c r="FV78" s="24" t="str">
        <f ca="1">IFERROR(IF(FS78="","",IF(选手操作!FT78&lt;&gt;"",EV78+FW78+FX78+选手操作!FS78,VLOOKUP(FU78,FO:FQ,3,0)+EV78+FW78+FX78+选手操作!FS78)),IF(COUNTIF(FO:FO,FU78)=0,"查找失败",IF(ISNUMBER(VLOOKUP(FU78,FO:FQ,3,0))=FALSE,"VP错误","未知错误")))</f>
        <v/>
      </c>
      <c r="FW78" s="37"/>
      <c r="FX78" s="37"/>
      <c r="FY78" s="39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23" t="str">
        <f ca="1">IFERROR(IF(GS78="","",RANK(GR78,GR$3:GR$434)+COUNTIF(GR$3:GR78,GR78)-1),"/")</f>
        <v/>
      </c>
      <c r="GO78" s="22" t="str">
        <f t="shared" si="31"/>
        <v/>
      </c>
      <c r="GP78" s="22" t="str">
        <f t="shared" si="32"/>
        <v/>
      </c>
      <c r="GQ78" s="24" t="str">
        <f>IFERROR(IF(GO78="","",ROUND(IF(GP78=0,10,10+SIGN(GP78)*10*(1-((SQRT(5)-1)/2)^MIN(ABS(GP78)/(5*SQRT(GR$1)),3))/(1-((SQRT(5)-1)/2)^3)),2)),"请输入副数")</f>
        <v/>
      </c>
      <c r="GR78" s="25" t="str">
        <f ca="1">IF(GS78="","",IF(选手操作!HT78&lt;&gt;"","/",GV78))</f>
        <v/>
      </c>
      <c r="GS78" s="26" t="str">
        <f ca="1">IF(OR(COUNTA(GA$3:GM$434)=0,选手操作!$K78=""),"",选手操作!$K78)</f>
        <v/>
      </c>
      <c r="GT78" s="22" t="str">
        <f ca="1">IFERROR(IF(GS78="","",RANK(GV78,GV$3:GV$434)+COUNTIF(GV$3:GV78,GV78)-1),"/")</f>
        <v/>
      </c>
      <c r="GU78" s="27" t="str">
        <f ca="1">IF(GS78="","",VLOOKUP(GS78,选手操作!$K:$L,2,0))</f>
        <v/>
      </c>
      <c r="GV78" s="24" t="str">
        <f ca="1">IFERROR(IF(GS78="","",IF(选手操作!GT78&lt;&gt;"",FV78+GW78+GX78+选手操作!GS78,VLOOKUP(GU78,GO:GQ,3,0)+FV78+GW78+GX78+选手操作!GS78)),IF(COUNTIF(GO:GO,GU78)=0,"查找失败",IF(ISNUMBER(VLOOKUP(GU78,GO:GQ,3,0))=FALSE,"VP错误","未知错误")))</f>
        <v/>
      </c>
      <c r="GW78" s="37"/>
      <c r="GX78" s="37"/>
      <c r="GY78" s="39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23" t="str">
        <f ca="1">IFERROR(IF(HS78="","",RANK(HR78,HR$3:HR$434)+COUNTIF(HR$3:HR78,HR78)-1),"/")</f>
        <v/>
      </c>
      <c r="HO78" s="22" t="str">
        <f t="shared" si="33"/>
        <v/>
      </c>
      <c r="HP78" s="22" t="str">
        <f t="shared" si="34"/>
        <v/>
      </c>
      <c r="HQ78" s="24" t="str">
        <f>IFERROR(IF(HO78="","",ROUND(IF(HP78=0,10,10+SIGN(HP78)*10*(1-((SQRT(5)-1)/2)^MIN(ABS(HP78)/(5*SQRT(HR$1)),3))/(1-((SQRT(5)-1)/2)^3)),2)),"请输入副数")</f>
        <v/>
      </c>
      <c r="HR78" s="25" t="str">
        <f ca="1">IF(HS78="","",IF(选手操作!IT78&lt;&gt;"","/",HV78))</f>
        <v/>
      </c>
      <c r="HS78" s="26" t="str">
        <f ca="1">IF(OR(COUNTA(HA$3:HM$434)=0,选手操作!$K78=""),"",选手操作!$K78)</f>
        <v/>
      </c>
      <c r="HT78" s="22" t="str">
        <f ca="1">IFERROR(IF(HS78="","",RANK(HV78,HV$3:HV$434)+COUNTIF(HV$3:HV78,HV78)-1),"/")</f>
        <v/>
      </c>
      <c r="HU78" s="27" t="str">
        <f ca="1">IF(HS78="","",VLOOKUP(HS78,选手操作!$K:$L,2,0))</f>
        <v/>
      </c>
      <c r="HV78" s="24" t="str">
        <f ca="1">IFERROR(IF(HS78="","",IF(选手操作!HT78&lt;&gt;"",GV78+HW78+HX78+选手操作!HS78,VLOOKUP(HU78,HO:HQ,3,0)+GV78+HW78+HX78+选手操作!HS78)),IF(COUNTIF(HO:HO,HU78)=0,"查找失败",IF(ISNUMBER(VLOOKUP(HU78,HO:HQ,3,0))=FALSE,"VP错误","未知错误")))</f>
        <v/>
      </c>
      <c r="HW78" s="37"/>
      <c r="HX78" s="37"/>
      <c r="HY78" s="39"/>
    </row>
    <row r="79" spans="1:23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23" t="str">
        <f ca="1">IFERROR(IF(S79="","",RANK(R79,R$3:R$434)+COUNTIF(R$3:R79,R79)-1),"/")</f>
        <v/>
      </c>
      <c r="O79" s="22" t="str">
        <f t="shared" si="35"/>
        <v/>
      </c>
      <c r="P79" s="22" t="str">
        <f t="shared" si="36"/>
        <v/>
      </c>
      <c r="Q79" s="24" t="str">
        <f t="shared" si="37"/>
        <v/>
      </c>
      <c r="R79" s="25" t="str">
        <f ca="1">IF(S79="","",IF(选手操作!AT79&lt;&gt;"","/",V79))</f>
        <v/>
      </c>
      <c r="S79" s="26" t="str">
        <f ca="1">IF(OR(COUNTA(A$3:M$434)=0,选手操作!$K79=""),"",选手操作!$K79)</f>
        <v/>
      </c>
      <c r="T79" s="22" t="str">
        <f ca="1">IFERROR(IF(S79="","",RANK(V79,V$3:V$434)+COUNTIF(V$3:V79,V79)-1),"/")</f>
        <v/>
      </c>
      <c r="U79" s="27" t="str">
        <f ca="1">IF(S79="","",VLOOKUP(S79,选手操作!$K:$L,2,0))</f>
        <v/>
      </c>
      <c r="V79" s="24" t="str">
        <f ca="1">IFERROR(IF(S79="","",IF(选手操作!T79&lt;&gt;"",选手操作!M79+选手操作!N79+W79+X79+选手操作!S79,VLOOKUP(U79,O:Q,3,0)+选手操作!M79+选手操作!N79+W79+X79+选手操作!S79)),IF(COUNTIF(O:O,U79)=0,"查找失败",IF(ISNUMBER(VLOOKUP(U79,O:Q,3,0))=FALSE,"VP错误","未知错误")))</f>
        <v/>
      </c>
      <c r="W79" s="37"/>
      <c r="X79" s="37"/>
      <c r="Y79" s="39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23" t="str">
        <f ca="1">IFERROR(IF(AS79="","",RANK(AR79,AR$3:AR$434)+COUNTIF(AR$3:AR79,AR79)-1),"/")</f>
        <v/>
      </c>
      <c r="AO79" s="22" t="str">
        <f t="shared" si="19"/>
        <v/>
      </c>
      <c r="AP79" s="22" t="str">
        <f t="shared" si="20"/>
        <v/>
      </c>
      <c r="AQ79" s="24" t="str">
        <f>IFERROR(IF(AO79="","",ROUND(IF(AP79=0,10,10+SIGN(AP79)*10*(1-((SQRT(5)-1)/2)^MIN(ABS(AP79)/(5*SQRT(AR$1)),3))/(1-((SQRT(5)-1)/2)^3)),2)),"请输入副数")</f>
        <v/>
      </c>
      <c r="AR79" s="25" t="str">
        <f ca="1">IF(AS79="","",IF(选手操作!BT79&lt;&gt;"","/",AV79))</f>
        <v/>
      </c>
      <c r="AS79" s="26" t="str">
        <f ca="1">IF(OR(COUNTA(AA$3:AM$434)=0,选手操作!$K79=""),"",选手操作!$K79)</f>
        <v/>
      </c>
      <c r="AT79" s="22" t="str">
        <f ca="1">IFERROR(IF(AS79="","",RANK(AV79,AV$3:AV$434)+COUNTIF(AV$3:AV79,AV79)-1),"/")</f>
        <v/>
      </c>
      <c r="AU79" s="27" t="str">
        <f ca="1">IF(AS79="","",VLOOKUP(AS79,选手操作!$K:$L,2,0))</f>
        <v/>
      </c>
      <c r="AV79" s="24" t="str">
        <f ca="1">IFERROR(IF(AS79="","",IF(选手操作!AT79&lt;&gt;"",V79+AW79+AX79+选手操作!AS79,VLOOKUP(AU79,AO:AQ,3,0)+V79+AW79+AX79+选手操作!AS79)),IF(COUNTIF(AO:AO,AU79)=0,"查找失败",IF(ISNUMBER(VLOOKUP(AU79,AO:AQ,3,0))=FALSE,"VP错误","未知错误")))</f>
        <v/>
      </c>
      <c r="AW79" s="37"/>
      <c r="AX79" s="37"/>
      <c r="AY79" s="39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23" t="str">
        <f ca="1">IFERROR(IF(BS79="","",RANK(BR79,BR$3:BR$434)+COUNTIF(BR$3:BR79,BR79)-1),"/")</f>
        <v/>
      </c>
      <c r="BO79" s="22" t="str">
        <f t="shared" si="21"/>
        <v/>
      </c>
      <c r="BP79" s="22" t="str">
        <f t="shared" si="22"/>
        <v/>
      </c>
      <c r="BQ79" s="24" t="str">
        <f>IFERROR(IF(BO79="","",ROUND(IF(BP79=0,10,10+SIGN(BP79)*10*(1-((SQRT(5)-1)/2)^MIN(ABS(BP79)/(5*SQRT(BR$1)),3))/(1-((SQRT(5)-1)/2)^3)),2)),"请输入副数")</f>
        <v/>
      </c>
      <c r="BR79" s="25" t="str">
        <f ca="1">IF(BS79="","",IF(选手操作!CT79&lt;&gt;"","/",BV79))</f>
        <v/>
      </c>
      <c r="BS79" s="26" t="str">
        <f ca="1">IF(OR(COUNTA(BA$3:BM$434)=0,选手操作!$K79=""),"",选手操作!$K79)</f>
        <v/>
      </c>
      <c r="BT79" s="22" t="str">
        <f ca="1">IFERROR(IF(BS79="","",RANK(BV79,BV$3:BV$434)+COUNTIF(BV$3:BV79,BV79)-1),"/")</f>
        <v/>
      </c>
      <c r="BU79" s="27" t="str">
        <f ca="1">IF(BS79="","",VLOOKUP(BS79,选手操作!$K:$L,2,0))</f>
        <v/>
      </c>
      <c r="BV79" s="24" t="str">
        <f ca="1">IFERROR(IF(BS79="","",IF(选手操作!BT79&lt;&gt;"",AV79+BW79+BX79+选手操作!BS79,VLOOKUP(BU79,BO:BQ,3,0)+AV79+BW79+BX79+选手操作!BS79)),IF(COUNTIF(BO:BO,BU79)=0,"查找失败",IF(ISNUMBER(VLOOKUP(BU79,BO:BQ,3,0))=FALSE,"VP错误","未知错误")))</f>
        <v/>
      </c>
      <c r="BW79" s="37"/>
      <c r="BX79" s="37"/>
      <c r="BY79" s="39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23" t="str">
        <f ca="1">IFERROR(IF(CS79="","",RANK(CR79,CR$3:CR$434)+COUNTIF(CR$3:CR79,CR79)-1),"/")</f>
        <v/>
      </c>
      <c r="CO79" s="22" t="str">
        <f t="shared" si="23"/>
        <v/>
      </c>
      <c r="CP79" s="22" t="str">
        <f t="shared" si="24"/>
        <v/>
      </c>
      <c r="CQ79" s="24" t="str">
        <f>IFERROR(IF(CO79="","",ROUND(IF(CP79=0,10,10+SIGN(CP79)*10*(1-((SQRT(5)-1)/2)^MIN(ABS(CP79)/(5*SQRT(CR$1)),3))/(1-((SQRT(5)-1)/2)^3)),2)),"请输入副数")</f>
        <v/>
      </c>
      <c r="CR79" s="25" t="str">
        <f ca="1">IF(CS79="","",IF(选手操作!DT79&lt;&gt;"","/",CV79))</f>
        <v/>
      </c>
      <c r="CS79" s="26" t="str">
        <f ca="1">IF(OR(COUNTA(CA$3:CM$434)=0,选手操作!$K79=""),"",选手操作!$K79)</f>
        <v/>
      </c>
      <c r="CT79" s="22" t="str">
        <f ca="1">IFERROR(IF(CS79="","",RANK(CV79,CV$3:CV$434)+COUNTIF(CV$3:CV79,CV79)-1),"/")</f>
        <v/>
      </c>
      <c r="CU79" s="27" t="str">
        <f ca="1">IF(CS79="","",VLOOKUP(CS79,选手操作!$K:$L,2,0))</f>
        <v/>
      </c>
      <c r="CV79" s="24" t="str">
        <f ca="1">IFERROR(IF(CS79="","",IF(选手操作!CT79&lt;&gt;"",BV79+CW79+CX79+选手操作!CS79,VLOOKUP(CU79,CO:CQ,3,0)+BV79+CW79+CX79+选手操作!CS79)),IF(COUNTIF(CO:CO,CU79)=0,"查找失败",IF(ISNUMBER(VLOOKUP(CU79,CO:CQ,3,0))=FALSE,"VP错误","未知错误")))</f>
        <v/>
      </c>
      <c r="CW79" s="37"/>
      <c r="CX79" s="37"/>
      <c r="CY79" s="39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23" t="str">
        <f ca="1">IFERROR(IF(DS79="","",RANK(DR79,DR$3:DR$434)+COUNTIF(DR$3:DR79,DR79)-1),"/")</f>
        <v/>
      </c>
      <c r="DO79" s="22" t="str">
        <f t="shared" si="25"/>
        <v/>
      </c>
      <c r="DP79" s="22" t="str">
        <f t="shared" si="26"/>
        <v/>
      </c>
      <c r="DQ79" s="24" t="str">
        <f>IFERROR(IF(DO79="","",ROUND(IF(DP79=0,10,10+SIGN(DP79)*10*(1-((SQRT(5)-1)/2)^MIN(ABS(DP79)/(5*SQRT(DR$1)),3))/(1-((SQRT(5)-1)/2)^3)),2)),"请输入副数")</f>
        <v/>
      </c>
      <c r="DR79" s="25" t="str">
        <f ca="1">IF(DS79="","",IF(选手操作!ET79&lt;&gt;"","/",DV79))</f>
        <v/>
      </c>
      <c r="DS79" s="26" t="str">
        <f ca="1">IF(OR(COUNTA(DA$3:DM$434)=0,选手操作!$K79=""),"",选手操作!$K79)</f>
        <v/>
      </c>
      <c r="DT79" s="22" t="str">
        <f ca="1">IFERROR(IF(DS79="","",RANK(DV79,DV$3:DV$434)+COUNTIF(DV$3:DV79,DV79)-1),"/")</f>
        <v/>
      </c>
      <c r="DU79" s="27" t="str">
        <f ca="1">IF(DS79="","",VLOOKUP(DS79,选手操作!$K:$L,2,0))</f>
        <v/>
      </c>
      <c r="DV79" s="24" t="str">
        <f ca="1">IFERROR(IF(DS79="","",IF(选手操作!DT79&lt;&gt;"",CV79+DW79+DX79+选手操作!DS79,VLOOKUP(DU79,DO:DQ,3,0)+CV79+DW79+DX79+选手操作!DS79)),IF(COUNTIF(DO:DO,DU79)=0,"查找失败",IF(ISNUMBER(VLOOKUP(DU79,DO:DQ,3,0))=FALSE,"VP错误","未知错误")))</f>
        <v/>
      </c>
      <c r="DW79" s="37"/>
      <c r="DX79" s="37"/>
      <c r="DY79" s="39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23" t="str">
        <f ca="1">IFERROR(IF(ES79="","",RANK(ER79,ER$3:ER$434)+COUNTIF(ER$3:ER79,ER79)-1),"/")</f>
        <v/>
      </c>
      <c r="EO79" s="22" t="str">
        <f t="shared" si="27"/>
        <v/>
      </c>
      <c r="EP79" s="22" t="str">
        <f t="shared" si="28"/>
        <v/>
      </c>
      <c r="EQ79" s="24" t="str">
        <f>IFERROR(IF(EO79="","",ROUND(IF(EP79=0,10,10+SIGN(EP79)*10*(1-((SQRT(5)-1)/2)^MIN(ABS(EP79)/(5*SQRT(ER$1)),3))/(1-((SQRT(5)-1)/2)^3)),2)),"请输入副数")</f>
        <v/>
      </c>
      <c r="ER79" s="25" t="str">
        <f ca="1">IF(ES79="","",IF(选手操作!FT79&lt;&gt;"","/",EV79))</f>
        <v/>
      </c>
      <c r="ES79" s="26" t="str">
        <f ca="1">IF(OR(COUNTA(EA$3:EM$434)=0,选手操作!$K79=""),"",选手操作!$K79)</f>
        <v/>
      </c>
      <c r="ET79" s="22" t="str">
        <f ca="1">IFERROR(IF(ES79="","",RANK(EV79,EV$3:EV$434)+COUNTIF(EV$3:EV79,EV79)-1),"/")</f>
        <v/>
      </c>
      <c r="EU79" s="27" t="str">
        <f ca="1">IF(ES79="","",VLOOKUP(ES79,选手操作!$K:$L,2,0))</f>
        <v/>
      </c>
      <c r="EV79" s="24" t="str">
        <f ca="1">IFERROR(IF(ES79="","",IF(选手操作!ET79&lt;&gt;"",DV79+EW79+EX79+选手操作!ES79,VLOOKUP(EU79,EO:EQ,3,0)+DV79+EW79+EX79+选手操作!ES79)),IF(COUNTIF(EO:EO,EU79)=0,"查找失败",IF(ISNUMBER(VLOOKUP(EU79,EO:EQ,3,0))=FALSE,"VP错误","未知错误")))</f>
        <v/>
      </c>
      <c r="EW79" s="37"/>
      <c r="EX79" s="37"/>
      <c r="EY79" s="39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23" t="str">
        <f ca="1">IFERROR(IF(FS79="","",RANK(FR79,FR$3:FR$434)+COUNTIF(FR$3:FR79,FR79)-1),"/")</f>
        <v/>
      </c>
      <c r="FO79" s="22" t="str">
        <f t="shared" si="29"/>
        <v/>
      </c>
      <c r="FP79" s="22" t="str">
        <f t="shared" si="30"/>
        <v/>
      </c>
      <c r="FQ79" s="24" t="str">
        <f>IFERROR(IF(FO79="","",ROUND(IF(FP79=0,10,10+SIGN(FP79)*10*(1-((SQRT(5)-1)/2)^MIN(ABS(FP79)/(5*SQRT(FR$1)),3))/(1-((SQRT(5)-1)/2)^3)),2)),"请输入副数")</f>
        <v/>
      </c>
      <c r="FR79" s="25" t="str">
        <f ca="1">IF(FS79="","",IF(选手操作!GT79&lt;&gt;"","/",FV79))</f>
        <v/>
      </c>
      <c r="FS79" s="26" t="str">
        <f ca="1">IF(OR(COUNTA(FA$3:FM$434)=0,选手操作!$K79=""),"",选手操作!$K79)</f>
        <v/>
      </c>
      <c r="FT79" s="22" t="str">
        <f ca="1">IFERROR(IF(FS79="","",RANK(FV79,FV$3:FV$434)+COUNTIF(FV$3:FV79,FV79)-1),"/")</f>
        <v/>
      </c>
      <c r="FU79" s="27" t="str">
        <f ca="1">IF(FS79="","",VLOOKUP(FS79,选手操作!$K:$L,2,0))</f>
        <v/>
      </c>
      <c r="FV79" s="24" t="str">
        <f ca="1">IFERROR(IF(FS79="","",IF(选手操作!FT79&lt;&gt;"",EV79+FW79+FX79+选手操作!FS79,VLOOKUP(FU79,FO:FQ,3,0)+EV79+FW79+FX79+选手操作!FS79)),IF(COUNTIF(FO:FO,FU79)=0,"查找失败",IF(ISNUMBER(VLOOKUP(FU79,FO:FQ,3,0))=FALSE,"VP错误","未知错误")))</f>
        <v/>
      </c>
      <c r="FW79" s="37"/>
      <c r="FX79" s="37"/>
      <c r="FY79" s="39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23" t="str">
        <f ca="1">IFERROR(IF(GS79="","",RANK(GR79,GR$3:GR$434)+COUNTIF(GR$3:GR79,GR79)-1),"/")</f>
        <v/>
      </c>
      <c r="GO79" s="22" t="str">
        <f t="shared" si="31"/>
        <v/>
      </c>
      <c r="GP79" s="22" t="str">
        <f t="shared" si="32"/>
        <v/>
      </c>
      <c r="GQ79" s="24" t="str">
        <f>IFERROR(IF(GO79="","",ROUND(IF(GP79=0,10,10+SIGN(GP79)*10*(1-((SQRT(5)-1)/2)^MIN(ABS(GP79)/(5*SQRT(GR$1)),3))/(1-((SQRT(5)-1)/2)^3)),2)),"请输入副数")</f>
        <v/>
      </c>
      <c r="GR79" s="25" t="str">
        <f ca="1">IF(GS79="","",IF(选手操作!HT79&lt;&gt;"","/",GV79))</f>
        <v/>
      </c>
      <c r="GS79" s="26" t="str">
        <f ca="1">IF(OR(COUNTA(GA$3:GM$434)=0,选手操作!$K79=""),"",选手操作!$K79)</f>
        <v/>
      </c>
      <c r="GT79" s="22" t="str">
        <f ca="1">IFERROR(IF(GS79="","",RANK(GV79,GV$3:GV$434)+COUNTIF(GV$3:GV79,GV79)-1),"/")</f>
        <v/>
      </c>
      <c r="GU79" s="27" t="str">
        <f ca="1">IF(GS79="","",VLOOKUP(GS79,选手操作!$K:$L,2,0))</f>
        <v/>
      </c>
      <c r="GV79" s="24" t="str">
        <f ca="1">IFERROR(IF(GS79="","",IF(选手操作!GT79&lt;&gt;"",FV79+GW79+GX79+选手操作!GS79,VLOOKUP(GU79,GO:GQ,3,0)+FV79+GW79+GX79+选手操作!GS79)),IF(COUNTIF(GO:GO,GU79)=0,"查找失败",IF(ISNUMBER(VLOOKUP(GU79,GO:GQ,3,0))=FALSE,"VP错误","未知错误")))</f>
        <v/>
      </c>
      <c r="GW79" s="37"/>
      <c r="GX79" s="37"/>
      <c r="GY79" s="39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23" t="str">
        <f ca="1">IFERROR(IF(HS79="","",RANK(HR79,HR$3:HR$434)+COUNTIF(HR$3:HR79,HR79)-1),"/")</f>
        <v/>
      </c>
      <c r="HO79" s="22" t="str">
        <f t="shared" si="33"/>
        <v/>
      </c>
      <c r="HP79" s="22" t="str">
        <f t="shared" si="34"/>
        <v/>
      </c>
      <c r="HQ79" s="24" t="str">
        <f>IFERROR(IF(HO79="","",ROUND(IF(HP79=0,10,10+SIGN(HP79)*10*(1-((SQRT(5)-1)/2)^MIN(ABS(HP79)/(5*SQRT(HR$1)),3))/(1-((SQRT(5)-1)/2)^3)),2)),"请输入副数")</f>
        <v/>
      </c>
      <c r="HR79" s="25" t="str">
        <f ca="1">IF(HS79="","",IF(选手操作!IT79&lt;&gt;"","/",HV79))</f>
        <v/>
      </c>
      <c r="HS79" s="26" t="str">
        <f ca="1">IF(OR(COUNTA(HA$3:HM$434)=0,选手操作!$K79=""),"",选手操作!$K79)</f>
        <v/>
      </c>
      <c r="HT79" s="22" t="str">
        <f ca="1">IFERROR(IF(HS79="","",RANK(HV79,HV$3:HV$434)+COUNTIF(HV$3:HV79,HV79)-1),"/")</f>
        <v/>
      </c>
      <c r="HU79" s="27" t="str">
        <f ca="1">IF(HS79="","",VLOOKUP(HS79,选手操作!$K:$L,2,0))</f>
        <v/>
      </c>
      <c r="HV79" s="24" t="str">
        <f ca="1">IFERROR(IF(HS79="","",IF(选手操作!HT79&lt;&gt;"",GV79+HW79+HX79+选手操作!HS79,VLOOKUP(HU79,HO:HQ,3,0)+GV79+HW79+HX79+选手操作!HS79)),IF(COUNTIF(HO:HO,HU79)=0,"查找失败",IF(ISNUMBER(VLOOKUP(HU79,HO:HQ,3,0))=FALSE,"VP错误","未知错误")))</f>
        <v/>
      </c>
      <c r="HW79" s="37"/>
      <c r="HX79" s="37"/>
      <c r="HY79" s="39"/>
    </row>
    <row r="80" spans="1:23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23" t="str">
        <f ca="1">IFERROR(IF(S80="","",RANK(R80,R$3:R$434)+COUNTIF(R$3:R80,R80)-1),"/")</f>
        <v/>
      </c>
      <c r="O80" s="22" t="str">
        <f t="shared" si="35"/>
        <v/>
      </c>
      <c r="P80" s="22" t="str">
        <f t="shared" si="36"/>
        <v/>
      </c>
      <c r="Q80" s="24" t="str">
        <f t="shared" si="37"/>
        <v/>
      </c>
      <c r="R80" s="25" t="str">
        <f ca="1">IF(S80="","",IF(选手操作!AT80&lt;&gt;"","/",V80))</f>
        <v/>
      </c>
      <c r="S80" s="26" t="str">
        <f ca="1">IF(OR(COUNTA(A$3:M$434)=0,选手操作!$K80=""),"",选手操作!$K80)</f>
        <v/>
      </c>
      <c r="T80" s="22" t="str">
        <f ca="1">IFERROR(IF(S80="","",RANK(V80,V$3:V$434)+COUNTIF(V$3:V80,V80)-1),"/")</f>
        <v/>
      </c>
      <c r="U80" s="27" t="str">
        <f ca="1">IF(S80="","",VLOOKUP(S80,选手操作!$K:$L,2,0))</f>
        <v/>
      </c>
      <c r="V80" s="24" t="str">
        <f ca="1">IFERROR(IF(S80="","",IF(选手操作!T80&lt;&gt;"",选手操作!M80+选手操作!N80+W80+X80+选手操作!S80,VLOOKUP(U80,O:Q,3,0)+选手操作!M80+选手操作!N80+W80+X80+选手操作!S80)),IF(COUNTIF(O:O,U80)=0,"查找失败",IF(ISNUMBER(VLOOKUP(U80,O:Q,3,0))=FALSE,"VP错误","未知错误")))</f>
        <v/>
      </c>
      <c r="W80" s="37"/>
      <c r="X80" s="37"/>
      <c r="Y80" s="39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23" t="str">
        <f ca="1">IFERROR(IF(AS80="","",RANK(AR80,AR$3:AR$434)+COUNTIF(AR$3:AR80,AR80)-1),"/")</f>
        <v/>
      </c>
      <c r="AO80" s="22" t="str">
        <f t="shared" si="19"/>
        <v/>
      </c>
      <c r="AP80" s="22" t="str">
        <f t="shared" si="20"/>
        <v/>
      </c>
      <c r="AQ80" s="24" t="str">
        <f>IFERROR(IF(AO80="","",ROUND(IF(AP80=0,10,10+SIGN(AP80)*10*(1-((SQRT(5)-1)/2)^MIN(ABS(AP80)/(5*SQRT(AR$1)),3))/(1-((SQRT(5)-1)/2)^3)),2)),"请输入副数")</f>
        <v/>
      </c>
      <c r="AR80" s="25" t="str">
        <f ca="1">IF(AS80="","",IF(选手操作!BT80&lt;&gt;"","/",AV80))</f>
        <v/>
      </c>
      <c r="AS80" s="26" t="str">
        <f ca="1">IF(OR(COUNTA(AA$3:AM$434)=0,选手操作!$K80=""),"",选手操作!$K80)</f>
        <v/>
      </c>
      <c r="AT80" s="22" t="str">
        <f ca="1">IFERROR(IF(AS80="","",RANK(AV80,AV$3:AV$434)+COUNTIF(AV$3:AV80,AV80)-1),"/")</f>
        <v/>
      </c>
      <c r="AU80" s="27" t="str">
        <f ca="1">IF(AS80="","",VLOOKUP(AS80,选手操作!$K:$L,2,0))</f>
        <v/>
      </c>
      <c r="AV80" s="24" t="str">
        <f ca="1">IFERROR(IF(AS80="","",IF(选手操作!AT80&lt;&gt;"",V80+AW80+AX80+选手操作!AS80,VLOOKUP(AU80,AO:AQ,3,0)+V80+AW80+AX80+选手操作!AS80)),IF(COUNTIF(AO:AO,AU80)=0,"查找失败",IF(ISNUMBER(VLOOKUP(AU80,AO:AQ,3,0))=FALSE,"VP错误","未知错误")))</f>
        <v/>
      </c>
      <c r="AW80" s="37"/>
      <c r="AX80" s="37"/>
      <c r="AY80" s="39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23" t="str">
        <f ca="1">IFERROR(IF(BS80="","",RANK(BR80,BR$3:BR$434)+COUNTIF(BR$3:BR80,BR80)-1),"/")</f>
        <v/>
      </c>
      <c r="BO80" s="22" t="str">
        <f t="shared" si="21"/>
        <v/>
      </c>
      <c r="BP80" s="22" t="str">
        <f t="shared" si="22"/>
        <v/>
      </c>
      <c r="BQ80" s="24" t="str">
        <f>IFERROR(IF(BO80="","",ROUND(IF(BP80=0,10,10+SIGN(BP80)*10*(1-((SQRT(5)-1)/2)^MIN(ABS(BP80)/(5*SQRT(BR$1)),3))/(1-((SQRT(5)-1)/2)^3)),2)),"请输入副数")</f>
        <v/>
      </c>
      <c r="BR80" s="25" t="str">
        <f ca="1">IF(BS80="","",IF(选手操作!CT80&lt;&gt;"","/",BV80))</f>
        <v/>
      </c>
      <c r="BS80" s="26" t="str">
        <f ca="1">IF(OR(COUNTA(BA$3:BM$434)=0,选手操作!$K80=""),"",选手操作!$K80)</f>
        <v/>
      </c>
      <c r="BT80" s="22" t="str">
        <f ca="1">IFERROR(IF(BS80="","",RANK(BV80,BV$3:BV$434)+COUNTIF(BV$3:BV80,BV80)-1),"/")</f>
        <v/>
      </c>
      <c r="BU80" s="27" t="str">
        <f ca="1">IF(BS80="","",VLOOKUP(BS80,选手操作!$K:$L,2,0))</f>
        <v/>
      </c>
      <c r="BV80" s="24" t="str">
        <f ca="1">IFERROR(IF(BS80="","",IF(选手操作!BT80&lt;&gt;"",AV80+BW80+BX80+选手操作!BS80,VLOOKUP(BU80,BO:BQ,3,0)+AV80+BW80+BX80+选手操作!BS80)),IF(COUNTIF(BO:BO,BU80)=0,"查找失败",IF(ISNUMBER(VLOOKUP(BU80,BO:BQ,3,0))=FALSE,"VP错误","未知错误")))</f>
        <v/>
      </c>
      <c r="BW80" s="37"/>
      <c r="BX80" s="37"/>
      <c r="BY80" s="39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23" t="str">
        <f ca="1">IFERROR(IF(CS80="","",RANK(CR80,CR$3:CR$434)+COUNTIF(CR$3:CR80,CR80)-1),"/")</f>
        <v/>
      </c>
      <c r="CO80" s="22" t="str">
        <f t="shared" si="23"/>
        <v/>
      </c>
      <c r="CP80" s="22" t="str">
        <f t="shared" si="24"/>
        <v/>
      </c>
      <c r="CQ80" s="24" t="str">
        <f>IFERROR(IF(CO80="","",ROUND(IF(CP80=0,10,10+SIGN(CP80)*10*(1-((SQRT(5)-1)/2)^MIN(ABS(CP80)/(5*SQRT(CR$1)),3))/(1-((SQRT(5)-1)/2)^3)),2)),"请输入副数")</f>
        <v/>
      </c>
      <c r="CR80" s="25" t="str">
        <f ca="1">IF(CS80="","",IF(选手操作!DT80&lt;&gt;"","/",CV80))</f>
        <v/>
      </c>
      <c r="CS80" s="26" t="str">
        <f ca="1">IF(OR(COUNTA(CA$3:CM$434)=0,选手操作!$K80=""),"",选手操作!$K80)</f>
        <v/>
      </c>
      <c r="CT80" s="22" t="str">
        <f ca="1">IFERROR(IF(CS80="","",RANK(CV80,CV$3:CV$434)+COUNTIF(CV$3:CV80,CV80)-1),"/")</f>
        <v/>
      </c>
      <c r="CU80" s="27" t="str">
        <f ca="1">IF(CS80="","",VLOOKUP(CS80,选手操作!$K:$L,2,0))</f>
        <v/>
      </c>
      <c r="CV80" s="24" t="str">
        <f ca="1">IFERROR(IF(CS80="","",IF(选手操作!CT80&lt;&gt;"",BV80+CW80+CX80+选手操作!CS80,VLOOKUP(CU80,CO:CQ,3,0)+BV80+CW80+CX80+选手操作!CS80)),IF(COUNTIF(CO:CO,CU80)=0,"查找失败",IF(ISNUMBER(VLOOKUP(CU80,CO:CQ,3,0))=FALSE,"VP错误","未知错误")))</f>
        <v/>
      </c>
      <c r="CW80" s="37"/>
      <c r="CX80" s="37"/>
      <c r="CY80" s="39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23" t="str">
        <f ca="1">IFERROR(IF(DS80="","",RANK(DR80,DR$3:DR$434)+COUNTIF(DR$3:DR80,DR80)-1),"/")</f>
        <v/>
      </c>
      <c r="DO80" s="22" t="str">
        <f t="shared" si="25"/>
        <v/>
      </c>
      <c r="DP80" s="22" t="str">
        <f t="shared" si="26"/>
        <v/>
      </c>
      <c r="DQ80" s="24" t="str">
        <f>IFERROR(IF(DO80="","",ROUND(IF(DP80=0,10,10+SIGN(DP80)*10*(1-((SQRT(5)-1)/2)^MIN(ABS(DP80)/(5*SQRT(DR$1)),3))/(1-((SQRT(5)-1)/2)^3)),2)),"请输入副数")</f>
        <v/>
      </c>
      <c r="DR80" s="25" t="str">
        <f ca="1">IF(DS80="","",IF(选手操作!ET80&lt;&gt;"","/",DV80))</f>
        <v/>
      </c>
      <c r="DS80" s="26" t="str">
        <f ca="1">IF(OR(COUNTA(DA$3:DM$434)=0,选手操作!$K80=""),"",选手操作!$K80)</f>
        <v/>
      </c>
      <c r="DT80" s="22" t="str">
        <f ca="1">IFERROR(IF(DS80="","",RANK(DV80,DV$3:DV$434)+COUNTIF(DV$3:DV80,DV80)-1),"/")</f>
        <v/>
      </c>
      <c r="DU80" s="27" t="str">
        <f ca="1">IF(DS80="","",VLOOKUP(DS80,选手操作!$K:$L,2,0))</f>
        <v/>
      </c>
      <c r="DV80" s="24" t="str">
        <f ca="1">IFERROR(IF(DS80="","",IF(选手操作!DT80&lt;&gt;"",CV80+DW80+DX80+选手操作!DS80,VLOOKUP(DU80,DO:DQ,3,0)+CV80+DW80+DX80+选手操作!DS80)),IF(COUNTIF(DO:DO,DU80)=0,"查找失败",IF(ISNUMBER(VLOOKUP(DU80,DO:DQ,3,0))=FALSE,"VP错误","未知错误")))</f>
        <v/>
      </c>
      <c r="DW80" s="37"/>
      <c r="DX80" s="37"/>
      <c r="DY80" s="39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23" t="str">
        <f ca="1">IFERROR(IF(ES80="","",RANK(ER80,ER$3:ER$434)+COUNTIF(ER$3:ER80,ER80)-1),"/")</f>
        <v/>
      </c>
      <c r="EO80" s="22" t="str">
        <f t="shared" si="27"/>
        <v/>
      </c>
      <c r="EP80" s="22" t="str">
        <f t="shared" si="28"/>
        <v/>
      </c>
      <c r="EQ80" s="24" t="str">
        <f>IFERROR(IF(EO80="","",ROUND(IF(EP80=0,10,10+SIGN(EP80)*10*(1-((SQRT(5)-1)/2)^MIN(ABS(EP80)/(5*SQRT(ER$1)),3))/(1-((SQRT(5)-1)/2)^3)),2)),"请输入副数")</f>
        <v/>
      </c>
      <c r="ER80" s="25" t="str">
        <f ca="1">IF(ES80="","",IF(选手操作!FT80&lt;&gt;"","/",EV80))</f>
        <v/>
      </c>
      <c r="ES80" s="26" t="str">
        <f ca="1">IF(OR(COUNTA(EA$3:EM$434)=0,选手操作!$K80=""),"",选手操作!$K80)</f>
        <v/>
      </c>
      <c r="ET80" s="22" t="str">
        <f ca="1">IFERROR(IF(ES80="","",RANK(EV80,EV$3:EV$434)+COUNTIF(EV$3:EV80,EV80)-1),"/")</f>
        <v/>
      </c>
      <c r="EU80" s="27" t="str">
        <f ca="1">IF(ES80="","",VLOOKUP(ES80,选手操作!$K:$L,2,0))</f>
        <v/>
      </c>
      <c r="EV80" s="24" t="str">
        <f ca="1">IFERROR(IF(ES80="","",IF(选手操作!ET80&lt;&gt;"",DV80+EW80+EX80+选手操作!ES80,VLOOKUP(EU80,EO:EQ,3,0)+DV80+EW80+EX80+选手操作!ES80)),IF(COUNTIF(EO:EO,EU80)=0,"查找失败",IF(ISNUMBER(VLOOKUP(EU80,EO:EQ,3,0))=FALSE,"VP错误","未知错误")))</f>
        <v/>
      </c>
      <c r="EW80" s="37"/>
      <c r="EX80" s="37"/>
      <c r="EY80" s="39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23" t="str">
        <f ca="1">IFERROR(IF(FS80="","",RANK(FR80,FR$3:FR$434)+COUNTIF(FR$3:FR80,FR80)-1),"/")</f>
        <v/>
      </c>
      <c r="FO80" s="22" t="str">
        <f t="shared" si="29"/>
        <v/>
      </c>
      <c r="FP80" s="22" t="str">
        <f t="shared" si="30"/>
        <v/>
      </c>
      <c r="FQ80" s="24" t="str">
        <f>IFERROR(IF(FO80="","",ROUND(IF(FP80=0,10,10+SIGN(FP80)*10*(1-((SQRT(5)-1)/2)^MIN(ABS(FP80)/(5*SQRT(FR$1)),3))/(1-((SQRT(5)-1)/2)^3)),2)),"请输入副数")</f>
        <v/>
      </c>
      <c r="FR80" s="25" t="str">
        <f ca="1">IF(FS80="","",IF(选手操作!GT80&lt;&gt;"","/",FV80))</f>
        <v/>
      </c>
      <c r="FS80" s="26" t="str">
        <f ca="1">IF(OR(COUNTA(FA$3:FM$434)=0,选手操作!$K80=""),"",选手操作!$K80)</f>
        <v/>
      </c>
      <c r="FT80" s="22" t="str">
        <f ca="1">IFERROR(IF(FS80="","",RANK(FV80,FV$3:FV$434)+COUNTIF(FV$3:FV80,FV80)-1),"/")</f>
        <v/>
      </c>
      <c r="FU80" s="27" t="str">
        <f ca="1">IF(FS80="","",VLOOKUP(FS80,选手操作!$K:$L,2,0))</f>
        <v/>
      </c>
      <c r="FV80" s="24" t="str">
        <f ca="1">IFERROR(IF(FS80="","",IF(选手操作!FT80&lt;&gt;"",EV80+FW80+FX80+选手操作!FS80,VLOOKUP(FU80,FO:FQ,3,0)+EV80+FW80+FX80+选手操作!FS80)),IF(COUNTIF(FO:FO,FU80)=0,"查找失败",IF(ISNUMBER(VLOOKUP(FU80,FO:FQ,3,0))=FALSE,"VP错误","未知错误")))</f>
        <v/>
      </c>
      <c r="FW80" s="37"/>
      <c r="FX80" s="37"/>
      <c r="FY80" s="39"/>
      <c r="GA80" s="31"/>
      <c r="GB80" s="31"/>
      <c r="GC80" s="31"/>
      <c r="GD80" s="31"/>
      <c r="GE80" s="31"/>
      <c r="GF80" s="31"/>
      <c r="GG80" s="31"/>
      <c r="GH80" s="31"/>
      <c r="GI80" s="31"/>
      <c r="GJ80" s="31"/>
      <c r="GK80" s="31"/>
      <c r="GL80" s="31"/>
      <c r="GM80" s="31"/>
      <c r="GN80" s="23" t="str">
        <f ca="1">IFERROR(IF(GS80="","",RANK(GR80,GR$3:GR$434)+COUNTIF(GR$3:GR80,GR80)-1),"/")</f>
        <v/>
      </c>
      <c r="GO80" s="22" t="str">
        <f t="shared" si="31"/>
        <v/>
      </c>
      <c r="GP80" s="22" t="str">
        <f t="shared" si="32"/>
        <v/>
      </c>
      <c r="GQ80" s="24" t="str">
        <f>IFERROR(IF(GO80="","",ROUND(IF(GP80=0,10,10+SIGN(GP80)*10*(1-((SQRT(5)-1)/2)^MIN(ABS(GP80)/(5*SQRT(GR$1)),3))/(1-((SQRT(5)-1)/2)^3)),2)),"请输入副数")</f>
        <v/>
      </c>
      <c r="GR80" s="25" t="str">
        <f ca="1">IF(GS80="","",IF(选手操作!HT80&lt;&gt;"","/",GV80))</f>
        <v/>
      </c>
      <c r="GS80" s="26" t="str">
        <f ca="1">IF(OR(COUNTA(GA$3:GM$434)=0,选手操作!$K80=""),"",选手操作!$K80)</f>
        <v/>
      </c>
      <c r="GT80" s="22" t="str">
        <f ca="1">IFERROR(IF(GS80="","",RANK(GV80,GV$3:GV$434)+COUNTIF(GV$3:GV80,GV80)-1),"/")</f>
        <v/>
      </c>
      <c r="GU80" s="27" t="str">
        <f ca="1">IF(GS80="","",VLOOKUP(GS80,选手操作!$K:$L,2,0))</f>
        <v/>
      </c>
      <c r="GV80" s="24" t="str">
        <f ca="1">IFERROR(IF(GS80="","",IF(选手操作!GT80&lt;&gt;"",FV80+GW80+GX80+选手操作!GS80,VLOOKUP(GU80,GO:GQ,3,0)+FV80+GW80+GX80+选手操作!GS80)),IF(COUNTIF(GO:GO,GU80)=0,"查找失败",IF(ISNUMBER(VLOOKUP(GU80,GO:GQ,3,0))=FALSE,"VP错误","未知错误")))</f>
        <v/>
      </c>
      <c r="GW80" s="37"/>
      <c r="GX80" s="37"/>
      <c r="GY80" s="39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23" t="str">
        <f ca="1">IFERROR(IF(HS80="","",RANK(HR80,HR$3:HR$434)+COUNTIF(HR$3:HR80,HR80)-1),"/")</f>
        <v/>
      </c>
      <c r="HO80" s="22" t="str">
        <f t="shared" si="33"/>
        <v/>
      </c>
      <c r="HP80" s="22" t="str">
        <f t="shared" si="34"/>
        <v/>
      </c>
      <c r="HQ80" s="24" t="str">
        <f>IFERROR(IF(HO80="","",ROUND(IF(HP80=0,10,10+SIGN(HP80)*10*(1-((SQRT(5)-1)/2)^MIN(ABS(HP80)/(5*SQRT(HR$1)),3))/(1-((SQRT(5)-1)/2)^3)),2)),"请输入副数")</f>
        <v/>
      </c>
      <c r="HR80" s="25" t="str">
        <f ca="1">IF(HS80="","",IF(选手操作!IT80&lt;&gt;"","/",HV80))</f>
        <v/>
      </c>
      <c r="HS80" s="26" t="str">
        <f ca="1">IF(OR(COUNTA(HA$3:HM$434)=0,选手操作!$K80=""),"",选手操作!$K80)</f>
        <v/>
      </c>
      <c r="HT80" s="22" t="str">
        <f ca="1">IFERROR(IF(HS80="","",RANK(HV80,HV$3:HV$434)+COUNTIF(HV$3:HV80,HV80)-1),"/")</f>
        <v/>
      </c>
      <c r="HU80" s="27" t="str">
        <f ca="1">IF(HS80="","",VLOOKUP(HS80,选手操作!$K:$L,2,0))</f>
        <v/>
      </c>
      <c r="HV80" s="24" t="str">
        <f ca="1">IFERROR(IF(HS80="","",IF(选手操作!HT80&lt;&gt;"",GV80+HW80+HX80+选手操作!HS80,VLOOKUP(HU80,HO:HQ,3,0)+GV80+HW80+HX80+选手操作!HS80)),IF(COUNTIF(HO:HO,HU80)=0,"查找失败",IF(ISNUMBER(VLOOKUP(HU80,HO:HQ,3,0))=FALSE,"VP错误","未知错误")))</f>
        <v/>
      </c>
      <c r="HW80" s="37"/>
      <c r="HX80" s="37"/>
      <c r="HY80" s="39"/>
    </row>
    <row r="81" spans="1:23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23" t="str">
        <f ca="1">IFERROR(IF(S81="","",RANK(R81,R$3:R$434)+COUNTIF(R$3:R81,R81)-1),"/")</f>
        <v/>
      </c>
      <c r="O81" s="22" t="str">
        <f t="shared" si="35"/>
        <v/>
      </c>
      <c r="P81" s="22" t="str">
        <f t="shared" si="36"/>
        <v/>
      </c>
      <c r="Q81" s="24" t="str">
        <f t="shared" si="37"/>
        <v/>
      </c>
      <c r="R81" s="25" t="str">
        <f ca="1">IF(S81="","",IF(选手操作!AT81&lt;&gt;"","/",V81))</f>
        <v/>
      </c>
      <c r="S81" s="26" t="str">
        <f ca="1">IF(OR(COUNTA(A$3:M$434)=0,选手操作!$K81=""),"",选手操作!$K81)</f>
        <v/>
      </c>
      <c r="T81" s="22" t="str">
        <f ca="1">IFERROR(IF(S81="","",RANK(V81,V$3:V$434)+COUNTIF(V$3:V81,V81)-1),"/")</f>
        <v/>
      </c>
      <c r="U81" s="27" t="str">
        <f ca="1">IF(S81="","",VLOOKUP(S81,选手操作!$K:$L,2,0))</f>
        <v/>
      </c>
      <c r="V81" s="24" t="str">
        <f ca="1">IFERROR(IF(S81="","",IF(选手操作!T81&lt;&gt;"",选手操作!M81+选手操作!N81+W81+X81+选手操作!S81,VLOOKUP(U81,O:Q,3,0)+选手操作!M81+选手操作!N81+W81+X81+选手操作!S81)),IF(COUNTIF(O:O,U81)=0,"查找失败",IF(ISNUMBER(VLOOKUP(U81,O:Q,3,0))=FALSE,"VP错误","未知错误")))</f>
        <v/>
      </c>
      <c r="W81" s="37"/>
      <c r="X81" s="37"/>
      <c r="Y81" s="39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23" t="str">
        <f ca="1">IFERROR(IF(AS81="","",RANK(AR81,AR$3:AR$434)+COUNTIF(AR$3:AR81,AR81)-1),"/")</f>
        <v/>
      </c>
      <c r="AO81" s="22" t="str">
        <f t="shared" si="19"/>
        <v/>
      </c>
      <c r="AP81" s="22" t="str">
        <f t="shared" si="20"/>
        <v/>
      </c>
      <c r="AQ81" s="24" t="str">
        <f>IFERROR(IF(AO81="","",ROUND(IF(AP81=0,10,10+SIGN(AP81)*10*(1-((SQRT(5)-1)/2)^MIN(ABS(AP81)/(5*SQRT(AR$1)),3))/(1-((SQRT(5)-1)/2)^3)),2)),"请输入副数")</f>
        <v/>
      </c>
      <c r="AR81" s="25" t="str">
        <f ca="1">IF(AS81="","",IF(选手操作!BT81&lt;&gt;"","/",AV81))</f>
        <v/>
      </c>
      <c r="AS81" s="26" t="str">
        <f ca="1">IF(OR(COUNTA(AA$3:AM$434)=0,选手操作!$K81=""),"",选手操作!$K81)</f>
        <v/>
      </c>
      <c r="AT81" s="22" t="str">
        <f ca="1">IFERROR(IF(AS81="","",RANK(AV81,AV$3:AV$434)+COUNTIF(AV$3:AV81,AV81)-1),"/")</f>
        <v/>
      </c>
      <c r="AU81" s="27" t="str">
        <f ca="1">IF(AS81="","",VLOOKUP(AS81,选手操作!$K:$L,2,0))</f>
        <v/>
      </c>
      <c r="AV81" s="24" t="str">
        <f ca="1">IFERROR(IF(AS81="","",IF(选手操作!AT81&lt;&gt;"",V81+AW81+AX81+选手操作!AS81,VLOOKUP(AU81,AO:AQ,3,0)+V81+AW81+AX81+选手操作!AS81)),IF(COUNTIF(AO:AO,AU81)=0,"查找失败",IF(ISNUMBER(VLOOKUP(AU81,AO:AQ,3,0))=FALSE,"VP错误","未知错误")))</f>
        <v/>
      </c>
      <c r="AW81" s="37"/>
      <c r="AX81" s="37"/>
      <c r="AY81" s="39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23" t="str">
        <f ca="1">IFERROR(IF(BS81="","",RANK(BR81,BR$3:BR$434)+COUNTIF(BR$3:BR81,BR81)-1),"/")</f>
        <v/>
      </c>
      <c r="BO81" s="22" t="str">
        <f t="shared" si="21"/>
        <v/>
      </c>
      <c r="BP81" s="22" t="str">
        <f t="shared" si="22"/>
        <v/>
      </c>
      <c r="BQ81" s="24" t="str">
        <f>IFERROR(IF(BO81="","",ROUND(IF(BP81=0,10,10+SIGN(BP81)*10*(1-((SQRT(5)-1)/2)^MIN(ABS(BP81)/(5*SQRT(BR$1)),3))/(1-((SQRT(5)-1)/2)^3)),2)),"请输入副数")</f>
        <v/>
      </c>
      <c r="BR81" s="25" t="str">
        <f ca="1">IF(BS81="","",IF(选手操作!CT81&lt;&gt;"","/",BV81))</f>
        <v/>
      </c>
      <c r="BS81" s="26" t="str">
        <f ca="1">IF(OR(COUNTA(BA$3:BM$434)=0,选手操作!$K81=""),"",选手操作!$K81)</f>
        <v/>
      </c>
      <c r="BT81" s="22" t="str">
        <f ca="1">IFERROR(IF(BS81="","",RANK(BV81,BV$3:BV$434)+COUNTIF(BV$3:BV81,BV81)-1),"/")</f>
        <v/>
      </c>
      <c r="BU81" s="27" t="str">
        <f ca="1">IF(BS81="","",VLOOKUP(BS81,选手操作!$K:$L,2,0))</f>
        <v/>
      </c>
      <c r="BV81" s="24" t="str">
        <f ca="1">IFERROR(IF(BS81="","",IF(选手操作!BT81&lt;&gt;"",AV81+BW81+BX81+选手操作!BS81,VLOOKUP(BU81,BO:BQ,3,0)+AV81+BW81+BX81+选手操作!BS81)),IF(COUNTIF(BO:BO,BU81)=0,"查找失败",IF(ISNUMBER(VLOOKUP(BU81,BO:BQ,3,0))=FALSE,"VP错误","未知错误")))</f>
        <v/>
      </c>
      <c r="BW81" s="37"/>
      <c r="BX81" s="37"/>
      <c r="BY81" s="39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23" t="str">
        <f ca="1">IFERROR(IF(CS81="","",RANK(CR81,CR$3:CR$434)+COUNTIF(CR$3:CR81,CR81)-1),"/")</f>
        <v/>
      </c>
      <c r="CO81" s="22" t="str">
        <f t="shared" si="23"/>
        <v/>
      </c>
      <c r="CP81" s="22" t="str">
        <f t="shared" si="24"/>
        <v/>
      </c>
      <c r="CQ81" s="24" t="str">
        <f>IFERROR(IF(CO81="","",ROUND(IF(CP81=0,10,10+SIGN(CP81)*10*(1-((SQRT(5)-1)/2)^MIN(ABS(CP81)/(5*SQRT(CR$1)),3))/(1-((SQRT(5)-1)/2)^3)),2)),"请输入副数")</f>
        <v/>
      </c>
      <c r="CR81" s="25" t="str">
        <f ca="1">IF(CS81="","",IF(选手操作!DT81&lt;&gt;"","/",CV81))</f>
        <v/>
      </c>
      <c r="CS81" s="26" t="str">
        <f ca="1">IF(OR(COUNTA(CA$3:CM$434)=0,选手操作!$K81=""),"",选手操作!$K81)</f>
        <v/>
      </c>
      <c r="CT81" s="22" t="str">
        <f ca="1">IFERROR(IF(CS81="","",RANK(CV81,CV$3:CV$434)+COUNTIF(CV$3:CV81,CV81)-1),"/")</f>
        <v/>
      </c>
      <c r="CU81" s="27" t="str">
        <f ca="1">IF(CS81="","",VLOOKUP(CS81,选手操作!$K:$L,2,0))</f>
        <v/>
      </c>
      <c r="CV81" s="24" t="str">
        <f ca="1">IFERROR(IF(CS81="","",IF(选手操作!CT81&lt;&gt;"",BV81+CW81+CX81+选手操作!CS81,VLOOKUP(CU81,CO:CQ,3,0)+BV81+CW81+CX81+选手操作!CS81)),IF(COUNTIF(CO:CO,CU81)=0,"查找失败",IF(ISNUMBER(VLOOKUP(CU81,CO:CQ,3,0))=FALSE,"VP错误","未知错误")))</f>
        <v/>
      </c>
      <c r="CW81" s="37"/>
      <c r="CX81" s="37"/>
      <c r="CY81" s="39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23" t="str">
        <f ca="1">IFERROR(IF(DS81="","",RANK(DR81,DR$3:DR$434)+COUNTIF(DR$3:DR81,DR81)-1),"/")</f>
        <v/>
      </c>
      <c r="DO81" s="22" t="str">
        <f t="shared" si="25"/>
        <v/>
      </c>
      <c r="DP81" s="22" t="str">
        <f t="shared" si="26"/>
        <v/>
      </c>
      <c r="DQ81" s="24" t="str">
        <f>IFERROR(IF(DO81="","",ROUND(IF(DP81=0,10,10+SIGN(DP81)*10*(1-((SQRT(5)-1)/2)^MIN(ABS(DP81)/(5*SQRT(DR$1)),3))/(1-((SQRT(5)-1)/2)^3)),2)),"请输入副数")</f>
        <v/>
      </c>
      <c r="DR81" s="25" t="str">
        <f ca="1">IF(DS81="","",IF(选手操作!ET81&lt;&gt;"","/",DV81))</f>
        <v/>
      </c>
      <c r="DS81" s="26" t="str">
        <f ca="1">IF(OR(COUNTA(DA$3:DM$434)=0,选手操作!$K81=""),"",选手操作!$K81)</f>
        <v/>
      </c>
      <c r="DT81" s="22" t="str">
        <f ca="1">IFERROR(IF(DS81="","",RANK(DV81,DV$3:DV$434)+COUNTIF(DV$3:DV81,DV81)-1),"/")</f>
        <v/>
      </c>
      <c r="DU81" s="27" t="str">
        <f ca="1">IF(DS81="","",VLOOKUP(DS81,选手操作!$K:$L,2,0))</f>
        <v/>
      </c>
      <c r="DV81" s="24" t="str">
        <f ca="1">IFERROR(IF(DS81="","",IF(选手操作!DT81&lt;&gt;"",CV81+DW81+DX81+选手操作!DS81,VLOOKUP(DU81,DO:DQ,3,0)+CV81+DW81+DX81+选手操作!DS81)),IF(COUNTIF(DO:DO,DU81)=0,"查找失败",IF(ISNUMBER(VLOOKUP(DU81,DO:DQ,3,0))=FALSE,"VP错误","未知错误")))</f>
        <v/>
      </c>
      <c r="DW81" s="37"/>
      <c r="DX81" s="37"/>
      <c r="DY81" s="39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23" t="str">
        <f ca="1">IFERROR(IF(ES81="","",RANK(ER81,ER$3:ER$434)+COUNTIF(ER$3:ER81,ER81)-1),"/")</f>
        <v/>
      </c>
      <c r="EO81" s="22" t="str">
        <f t="shared" si="27"/>
        <v/>
      </c>
      <c r="EP81" s="22" t="str">
        <f t="shared" si="28"/>
        <v/>
      </c>
      <c r="EQ81" s="24" t="str">
        <f>IFERROR(IF(EO81="","",ROUND(IF(EP81=0,10,10+SIGN(EP81)*10*(1-((SQRT(5)-1)/2)^MIN(ABS(EP81)/(5*SQRT(ER$1)),3))/(1-((SQRT(5)-1)/2)^3)),2)),"请输入副数")</f>
        <v/>
      </c>
      <c r="ER81" s="25" t="str">
        <f ca="1">IF(ES81="","",IF(选手操作!FT81&lt;&gt;"","/",EV81))</f>
        <v/>
      </c>
      <c r="ES81" s="26" t="str">
        <f ca="1">IF(OR(COUNTA(EA$3:EM$434)=0,选手操作!$K81=""),"",选手操作!$K81)</f>
        <v/>
      </c>
      <c r="ET81" s="22" t="str">
        <f ca="1">IFERROR(IF(ES81="","",RANK(EV81,EV$3:EV$434)+COUNTIF(EV$3:EV81,EV81)-1),"/")</f>
        <v/>
      </c>
      <c r="EU81" s="27" t="str">
        <f ca="1">IF(ES81="","",VLOOKUP(ES81,选手操作!$K:$L,2,0))</f>
        <v/>
      </c>
      <c r="EV81" s="24" t="str">
        <f ca="1">IFERROR(IF(ES81="","",IF(选手操作!ET81&lt;&gt;"",DV81+EW81+EX81+选手操作!ES81,VLOOKUP(EU81,EO:EQ,3,0)+DV81+EW81+EX81+选手操作!ES81)),IF(COUNTIF(EO:EO,EU81)=0,"查找失败",IF(ISNUMBER(VLOOKUP(EU81,EO:EQ,3,0))=FALSE,"VP错误","未知错误")))</f>
        <v/>
      </c>
      <c r="EW81" s="37"/>
      <c r="EX81" s="37"/>
      <c r="EY81" s="39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23" t="str">
        <f ca="1">IFERROR(IF(FS81="","",RANK(FR81,FR$3:FR$434)+COUNTIF(FR$3:FR81,FR81)-1),"/")</f>
        <v/>
      </c>
      <c r="FO81" s="22" t="str">
        <f t="shared" si="29"/>
        <v/>
      </c>
      <c r="FP81" s="22" t="str">
        <f t="shared" si="30"/>
        <v/>
      </c>
      <c r="FQ81" s="24" t="str">
        <f>IFERROR(IF(FO81="","",ROUND(IF(FP81=0,10,10+SIGN(FP81)*10*(1-((SQRT(5)-1)/2)^MIN(ABS(FP81)/(5*SQRT(FR$1)),3))/(1-((SQRT(5)-1)/2)^3)),2)),"请输入副数")</f>
        <v/>
      </c>
      <c r="FR81" s="25" t="str">
        <f ca="1">IF(FS81="","",IF(选手操作!GT81&lt;&gt;"","/",FV81))</f>
        <v/>
      </c>
      <c r="FS81" s="26" t="str">
        <f ca="1">IF(OR(COUNTA(FA$3:FM$434)=0,选手操作!$K81=""),"",选手操作!$K81)</f>
        <v/>
      </c>
      <c r="FT81" s="22" t="str">
        <f ca="1">IFERROR(IF(FS81="","",RANK(FV81,FV$3:FV$434)+COUNTIF(FV$3:FV81,FV81)-1),"/")</f>
        <v/>
      </c>
      <c r="FU81" s="27" t="str">
        <f ca="1">IF(FS81="","",VLOOKUP(FS81,选手操作!$K:$L,2,0))</f>
        <v/>
      </c>
      <c r="FV81" s="24" t="str">
        <f ca="1">IFERROR(IF(FS81="","",IF(选手操作!FT81&lt;&gt;"",EV81+FW81+FX81+选手操作!FS81,VLOOKUP(FU81,FO:FQ,3,0)+EV81+FW81+FX81+选手操作!FS81)),IF(COUNTIF(FO:FO,FU81)=0,"查找失败",IF(ISNUMBER(VLOOKUP(FU81,FO:FQ,3,0))=FALSE,"VP错误","未知错误")))</f>
        <v/>
      </c>
      <c r="FW81" s="37"/>
      <c r="FX81" s="37"/>
      <c r="FY81" s="39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23" t="str">
        <f ca="1">IFERROR(IF(GS81="","",RANK(GR81,GR$3:GR$434)+COUNTIF(GR$3:GR81,GR81)-1),"/")</f>
        <v/>
      </c>
      <c r="GO81" s="22" t="str">
        <f t="shared" si="31"/>
        <v/>
      </c>
      <c r="GP81" s="22" t="str">
        <f t="shared" si="32"/>
        <v/>
      </c>
      <c r="GQ81" s="24" t="str">
        <f>IFERROR(IF(GO81="","",ROUND(IF(GP81=0,10,10+SIGN(GP81)*10*(1-((SQRT(5)-1)/2)^MIN(ABS(GP81)/(5*SQRT(GR$1)),3))/(1-((SQRT(5)-1)/2)^3)),2)),"请输入副数")</f>
        <v/>
      </c>
      <c r="GR81" s="25" t="str">
        <f ca="1">IF(GS81="","",IF(选手操作!HT81&lt;&gt;"","/",GV81))</f>
        <v/>
      </c>
      <c r="GS81" s="26" t="str">
        <f ca="1">IF(OR(COUNTA(GA$3:GM$434)=0,选手操作!$K81=""),"",选手操作!$K81)</f>
        <v/>
      </c>
      <c r="GT81" s="22" t="str">
        <f ca="1">IFERROR(IF(GS81="","",RANK(GV81,GV$3:GV$434)+COUNTIF(GV$3:GV81,GV81)-1),"/")</f>
        <v/>
      </c>
      <c r="GU81" s="27" t="str">
        <f ca="1">IF(GS81="","",VLOOKUP(GS81,选手操作!$K:$L,2,0))</f>
        <v/>
      </c>
      <c r="GV81" s="24" t="str">
        <f ca="1">IFERROR(IF(GS81="","",IF(选手操作!GT81&lt;&gt;"",FV81+GW81+GX81+选手操作!GS81,VLOOKUP(GU81,GO:GQ,3,0)+FV81+GW81+GX81+选手操作!GS81)),IF(COUNTIF(GO:GO,GU81)=0,"查找失败",IF(ISNUMBER(VLOOKUP(GU81,GO:GQ,3,0))=FALSE,"VP错误","未知错误")))</f>
        <v/>
      </c>
      <c r="GW81" s="37"/>
      <c r="GX81" s="37"/>
      <c r="GY81" s="39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23" t="str">
        <f ca="1">IFERROR(IF(HS81="","",RANK(HR81,HR$3:HR$434)+COUNTIF(HR$3:HR81,HR81)-1),"/")</f>
        <v/>
      </c>
      <c r="HO81" s="22" t="str">
        <f t="shared" si="33"/>
        <v/>
      </c>
      <c r="HP81" s="22" t="str">
        <f t="shared" si="34"/>
        <v/>
      </c>
      <c r="HQ81" s="24" t="str">
        <f>IFERROR(IF(HO81="","",ROUND(IF(HP81=0,10,10+SIGN(HP81)*10*(1-((SQRT(5)-1)/2)^MIN(ABS(HP81)/(5*SQRT(HR$1)),3))/(1-((SQRT(5)-1)/2)^3)),2)),"请输入副数")</f>
        <v/>
      </c>
      <c r="HR81" s="25" t="str">
        <f ca="1">IF(HS81="","",IF(选手操作!IT81&lt;&gt;"","/",HV81))</f>
        <v/>
      </c>
      <c r="HS81" s="26" t="str">
        <f ca="1">IF(OR(COUNTA(HA$3:HM$434)=0,选手操作!$K81=""),"",选手操作!$K81)</f>
        <v/>
      </c>
      <c r="HT81" s="22" t="str">
        <f ca="1">IFERROR(IF(HS81="","",RANK(HV81,HV$3:HV$434)+COUNTIF(HV$3:HV81,HV81)-1),"/")</f>
        <v/>
      </c>
      <c r="HU81" s="27" t="str">
        <f ca="1">IF(HS81="","",VLOOKUP(HS81,选手操作!$K:$L,2,0))</f>
        <v/>
      </c>
      <c r="HV81" s="24" t="str">
        <f ca="1">IFERROR(IF(HS81="","",IF(选手操作!HT81&lt;&gt;"",GV81+HW81+HX81+选手操作!HS81,VLOOKUP(HU81,HO:HQ,3,0)+GV81+HW81+HX81+选手操作!HS81)),IF(COUNTIF(HO:HO,HU81)=0,"查找失败",IF(ISNUMBER(VLOOKUP(HU81,HO:HQ,3,0))=FALSE,"VP错误","未知错误")))</f>
        <v/>
      </c>
      <c r="HW81" s="37"/>
      <c r="HX81" s="37"/>
      <c r="HY81" s="39"/>
    </row>
    <row r="82" spans="1:23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23" t="str">
        <f ca="1">IFERROR(IF(S82="","",RANK(R82,R$3:R$434)+COUNTIF(R$3:R82,R82)-1),"/")</f>
        <v/>
      </c>
      <c r="O82" s="22" t="str">
        <f t="shared" si="35"/>
        <v/>
      </c>
      <c r="P82" s="22" t="str">
        <f t="shared" si="36"/>
        <v/>
      </c>
      <c r="Q82" s="24" t="str">
        <f t="shared" si="37"/>
        <v/>
      </c>
      <c r="R82" s="25" t="str">
        <f ca="1">IF(S82="","",IF(选手操作!AT82&lt;&gt;"","/",V82))</f>
        <v/>
      </c>
      <c r="S82" s="26" t="str">
        <f ca="1">IF(OR(COUNTA(A$3:M$434)=0,选手操作!$K82=""),"",选手操作!$K82)</f>
        <v/>
      </c>
      <c r="T82" s="22" t="str">
        <f ca="1">IFERROR(IF(S82="","",RANK(V82,V$3:V$434)+COUNTIF(V$3:V82,V82)-1),"/")</f>
        <v/>
      </c>
      <c r="U82" s="27" t="str">
        <f ca="1">IF(S82="","",VLOOKUP(S82,选手操作!$K:$L,2,0))</f>
        <v/>
      </c>
      <c r="V82" s="24" t="str">
        <f ca="1">IFERROR(IF(S82="","",IF(选手操作!T82&lt;&gt;"",选手操作!M82+选手操作!N82+W82+X82+选手操作!S82,VLOOKUP(U82,O:Q,3,0)+选手操作!M82+选手操作!N82+W82+X82+选手操作!S82)),IF(COUNTIF(O:O,U82)=0,"查找失败",IF(ISNUMBER(VLOOKUP(U82,O:Q,3,0))=FALSE,"VP错误","未知错误")))</f>
        <v/>
      </c>
      <c r="W82" s="37"/>
      <c r="X82" s="37"/>
      <c r="Y82" s="39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23" t="str">
        <f ca="1">IFERROR(IF(AS82="","",RANK(AR82,AR$3:AR$434)+COUNTIF(AR$3:AR82,AR82)-1),"/")</f>
        <v/>
      </c>
      <c r="AO82" s="22" t="str">
        <f t="shared" si="19"/>
        <v/>
      </c>
      <c r="AP82" s="22" t="str">
        <f t="shared" si="20"/>
        <v/>
      </c>
      <c r="AQ82" s="24" t="str">
        <f>IFERROR(IF(AO82="","",ROUND(IF(AP82=0,10,10+SIGN(AP82)*10*(1-((SQRT(5)-1)/2)^MIN(ABS(AP82)/(5*SQRT(AR$1)),3))/(1-((SQRT(5)-1)/2)^3)),2)),"请输入副数")</f>
        <v/>
      </c>
      <c r="AR82" s="25" t="str">
        <f ca="1">IF(AS82="","",IF(选手操作!BT82&lt;&gt;"","/",AV82))</f>
        <v/>
      </c>
      <c r="AS82" s="26" t="str">
        <f ca="1">IF(OR(COUNTA(AA$3:AM$434)=0,选手操作!$K82=""),"",选手操作!$K82)</f>
        <v/>
      </c>
      <c r="AT82" s="22" t="str">
        <f ca="1">IFERROR(IF(AS82="","",RANK(AV82,AV$3:AV$434)+COUNTIF(AV$3:AV82,AV82)-1),"/")</f>
        <v/>
      </c>
      <c r="AU82" s="27" t="str">
        <f ca="1">IF(AS82="","",VLOOKUP(AS82,选手操作!$K:$L,2,0))</f>
        <v/>
      </c>
      <c r="AV82" s="24" t="str">
        <f ca="1">IFERROR(IF(AS82="","",IF(选手操作!AT82&lt;&gt;"",V82+AW82+AX82+选手操作!AS82,VLOOKUP(AU82,AO:AQ,3,0)+V82+AW82+AX82+选手操作!AS82)),IF(COUNTIF(AO:AO,AU82)=0,"查找失败",IF(ISNUMBER(VLOOKUP(AU82,AO:AQ,3,0))=FALSE,"VP错误","未知错误")))</f>
        <v/>
      </c>
      <c r="AW82" s="37"/>
      <c r="AX82" s="37"/>
      <c r="AY82" s="39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23" t="str">
        <f ca="1">IFERROR(IF(BS82="","",RANK(BR82,BR$3:BR$434)+COUNTIF(BR$3:BR82,BR82)-1),"/")</f>
        <v/>
      </c>
      <c r="BO82" s="22" t="str">
        <f t="shared" si="21"/>
        <v/>
      </c>
      <c r="BP82" s="22" t="str">
        <f t="shared" si="22"/>
        <v/>
      </c>
      <c r="BQ82" s="24" t="str">
        <f>IFERROR(IF(BO82="","",ROUND(IF(BP82=0,10,10+SIGN(BP82)*10*(1-((SQRT(5)-1)/2)^MIN(ABS(BP82)/(5*SQRT(BR$1)),3))/(1-((SQRT(5)-1)/2)^3)),2)),"请输入副数")</f>
        <v/>
      </c>
      <c r="BR82" s="25" t="str">
        <f ca="1">IF(BS82="","",IF(选手操作!CT82&lt;&gt;"","/",BV82))</f>
        <v/>
      </c>
      <c r="BS82" s="26" t="str">
        <f ca="1">IF(OR(COUNTA(BA$3:BM$434)=0,选手操作!$K82=""),"",选手操作!$K82)</f>
        <v/>
      </c>
      <c r="BT82" s="22" t="str">
        <f ca="1">IFERROR(IF(BS82="","",RANK(BV82,BV$3:BV$434)+COUNTIF(BV$3:BV82,BV82)-1),"/")</f>
        <v/>
      </c>
      <c r="BU82" s="27" t="str">
        <f ca="1">IF(BS82="","",VLOOKUP(BS82,选手操作!$K:$L,2,0))</f>
        <v/>
      </c>
      <c r="BV82" s="24" t="str">
        <f ca="1">IFERROR(IF(BS82="","",IF(选手操作!BT82&lt;&gt;"",AV82+BW82+BX82+选手操作!BS82,VLOOKUP(BU82,BO:BQ,3,0)+AV82+BW82+BX82+选手操作!BS82)),IF(COUNTIF(BO:BO,BU82)=0,"查找失败",IF(ISNUMBER(VLOOKUP(BU82,BO:BQ,3,0))=FALSE,"VP错误","未知错误")))</f>
        <v/>
      </c>
      <c r="BW82" s="37"/>
      <c r="BX82" s="37"/>
      <c r="BY82" s="39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23" t="str">
        <f ca="1">IFERROR(IF(CS82="","",RANK(CR82,CR$3:CR$434)+COUNTIF(CR$3:CR82,CR82)-1),"/")</f>
        <v/>
      </c>
      <c r="CO82" s="22" t="str">
        <f t="shared" si="23"/>
        <v/>
      </c>
      <c r="CP82" s="22" t="str">
        <f t="shared" si="24"/>
        <v/>
      </c>
      <c r="CQ82" s="24" t="str">
        <f>IFERROR(IF(CO82="","",ROUND(IF(CP82=0,10,10+SIGN(CP82)*10*(1-((SQRT(5)-1)/2)^MIN(ABS(CP82)/(5*SQRT(CR$1)),3))/(1-((SQRT(5)-1)/2)^3)),2)),"请输入副数")</f>
        <v/>
      </c>
      <c r="CR82" s="25" t="str">
        <f ca="1">IF(CS82="","",IF(选手操作!DT82&lt;&gt;"","/",CV82))</f>
        <v/>
      </c>
      <c r="CS82" s="26" t="str">
        <f ca="1">IF(OR(COUNTA(CA$3:CM$434)=0,选手操作!$K82=""),"",选手操作!$K82)</f>
        <v/>
      </c>
      <c r="CT82" s="22" t="str">
        <f ca="1">IFERROR(IF(CS82="","",RANK(CV82,CV$3:CV$434)+COUNTIF(CV$3:CV82,CV82)-1),"/")</f>
        <v/>
      </c>
      <c r="CU82" s="27" t="str">
        <f ca="1">IF(CS82="","",VLOOKUP(CS82,选手操作!$K:$L,2,0))</f>
        <v/>
      </c>
      <c r="CV82" s="24" t="str">
        <f ca="1">IFERROR(IF(CS82="","",IF(选手操作!CT82&lt;&gt;"",BV82+CW82+CX82+选手操作!CS82,VLOOKUP(CU82,CO:CQ,3,0)+BV82+CW82+CX82+选手操作!CS82)),IF(COUNTIF(CO:CO,CU82)=0,"查找失败",IF(ISNUMBER(VLOOKUP(CU82,CO:CQ,3,0))=FALSE,"VP错误","未知错误")))</f>
        <v/>
      </c>
      <c r="CW82" s="37"/>
      <c r="CX82" s="37"/>
      <c r="CY82" s="39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23" t="str">
        <f ca="1">IFERROR(IF(DS82="","",RANK(DR82,DR$3:DR$434)+COUNTIF(DR$3:DR82,DR82)-1),"/")</f>
        <v/>
      </c>
      <c r="DO82" s="22" t="str">
        <f t="shared" si="25"/>
        <v/>
      </c>
      <c r="DP82" s="22" t="str">
        <f t="shared" si="26"/>
        <v/>
      </c>
      <c r="DQ82" s="24" t="str">
        <f>IFERROR(IF(DO82="","",ROUND(IF(DP82=0,10,10+SIGN(DP82)*10*(1-((SQRT(5)-1)/2)^MIN(ABS(DP82)/(5*SQRT(DR$1)),3))/(1-((SQRT(5)-1)/2)^3)),2)),"请输入副数")</f>
        <v/>
      </c>
      <c r="DR82" s="25" t="str">
        <f ca="1">IF(DS82="","",IF(选手操作!ET82&lt;&gt;"","/",DV82))</f>
        <v/>
      </c>
      <c r="DS82" s="26" t="str">
        <f ca="1">IF(OR(COUNTA(DA$3:DM$434)=0,选手操作!$K82=""),"",选手操作!$K82)</f>
        <v/>
      </c>
      <c r="DT82" s="22" t="str">
        <f ca="1">IFERROR(IF(DS82="","",RANK(DV82,DV$3:DV$434)+COUNTIF(DV$3:DV82,DV82)-1),"/")</f>
        <v/>
      </c>
      <c r="DU82" s="27" t="str">
        <f ca="1">IF(DS82="","",VLOOKUP(DS82,选手操作!$K:$L,2,0))</f>
        <v/>
      </c>
      <c r="DV82" s="24" t="str">
        <f ca="1">IFERROR(IF(DS82="","",IF(选手操作!DT82&lt;&gt;"",CV82+DW82+DX82+选手操作!DS82,VLOOKUP(DU82,DO:DQ,3,0)+CV82+DW82+DX82+选手操作!DS82)),IF(COUNTIF(DO:DO,DU82)=0,"查找失败",IF(ISNUMBER(VLOOKUP(DU82,DO:DQ,3,0))=FALSE,"VP错误","未知错误")))</f>
        <v/>
      </c>
      <c r="DW82" s="37"/>
      <c r="DX82" s="37"/>
      <c r="DY82" s="39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23" t="str">
        <f ca="1">IFERROR(IF(ES82="","",RANK(ER82,ER$3:ER$434)+COUNTIF(ER$3:ER82,ER82)-1),"/")</f>
        <v/>
      </c>
      <c r="EO82" s="22" t="str">
        <f t="shared" si="27"/>
        <v/>
      </c>
      <c r="EP82" s="22" t="str">
        <f t="shared" si="28"/>
        <v/>
      </c>
      <c r="EQ82" s="24" t="str">
        <f>IFERROR(IF(EO82="","",ROUND(IF(EP82=0,10,10+SIGN(EP82)*10*(1-((SQRT(5)-1)/2)^MIN(ABS(EP82)/(5*SQRT(ER$1)),3))/(1-((SQRT(5)-1)/2)^3)),2)),"请输入副数")</f>
        <v/>
      </c>
      <c r="ER82" s="25" t="str">
        <f ca="1">IF(ES82="","",IF(选手操作!FT82&lt;&gt;"","/",EV82))</f>
        <v/>
      </c>
      <c r="ES82" s="26" t="str">
        <f ca="1">IF(OR(COUNTA(EA$3:EM$434)=0,选手操作!$K82=""),"",选手操作!$K82)</f>
        <v/>
      </c>
      <c r="ET82" s="22" t="str">
        <f ca="1">IFERROR(IF(ES82="","",RANK(EV82,EV$3:EV$434)+COUNTIF(EV$3:EV82,EV82)-1),"/")</f>
        <v/>
      </c>
      <c r="EU82" s="27" t="str">
        <f ca="1">IF(ES82="","",VLOOKUP(ES82,选手操作!$K:$L,2,0))</f>
        <v/>
      </c>
      <c r="EV82" s="24" t="str">
        <f ca="1">IFERROR(IF(ES82="","",IF(选手操作!ET82&lt;&gt;"",DV82+EW82+EX82+选手操作!ES82,VLOOKUP(EU82,EO:EQ,3,0)+DV82+EW82+EX82+选手操作!ES82)),IF(COUNTIF(EO:EO,EU82)=0,"查找失败",IF(ISNUMBER(VLOOKUP(EU82,EO:EQ,3,0))=FALSE,"VP错误","未知错误")))</f>
        <v/>
      </c>
      <c r="EW82" s="37"/>
      <c r="EX82" s="37"/>
      <c r="EY82" s="39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23" t="str">
        <f ca="1">IFERROR(IF(FS82="","",RANK(FR82,FR$3:FR$434)+COUNTIF(FR$3:FR82,FR82)-1),"/")</f>
        <v/>
      </c>
      <c r="FO82" s="22" t="str">
        <f t="shared" si="29"/>
        <v/>
      </c>
      <c r="FP82" s="22" t="str">
        <f t="shared" si="30"/>
        <v/>
      </c>
      <c r="FQ82" s="24" t="str">
        <f>IFERROR(IF(FO82="","",ROUND(IF(FP82=0,10,10+SIGN(FP82)*10*(1-((SQRT(5)-1)/2)^MIN(ABS(FP82)/(5*SQRT(FR$1)),3))/(1-((SQRT(5)-1)/2)^3)),2)),"请输入副数")</f>
        <v/>
      </c>
      <c r="FR82" s="25" t="str">
        <f ca="1">IF(FS82="","",IF(选手操作!GT82&lt;&gt;"","/",FV82))</f>
        <v/>
      </c>
      <c r="FS82" s="26" t="str">
        <f ca="1">IF(OR(COUNTA(FA$3:FM$434)=0,选手操作!$K82=""),"",选手操作!$K82)</f>
        <v/>
      </c>
      <c r="FT82" s="22" t="str">
        <f ca="1">IFERROR(IF(FS82="","",RANK(FV82,FV$3:FV$434)+COUNTIF(FV$3:FV82,FV82)-1),"/")</f>
        <v/>
      </c>
      <c r="FU82" s="27" t="str">
        <f ca="1">IF(FS82="","",VLOOKUP(FS82,选手操作!$K:$L,2,0))</f>
        <v/>
      </c>
      <c r="FV82" s="24" t="str">
        <f ca="1">IFERROR(IF(FS82="","",IF(选手操作!FT82&lt;&gt;"",EV82+FW82+FX82+选手操作!FS82,VLOOKUP(FU82,FO:FQ,3,0)+EV82+FW82+FX82+选手操作!FS82)),IF(COUNTIF(FO:FO,FU82)=0,"查找失败",IF(ISNUMBER(VLOOKUP(FU82,FO:FQ,3,0))=FALSE,"VP错误","未知错误")))</f>
        <v/>
      </c>
      <c r="FW82" s="37"/>
      <c r="FX82" s="37"/>
      <c r="FY82" s="39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23" t="str">
        <f ca="1">IFERROR(IF(GS82="","",RANK(GR82,GR$3:GR$434)+COUNTIF(GR$3:GR82,GR82)-1),"/")</f>
        <v/>
      </c>
      <c r="GO82" s="22" t="str">
        <f t="shared" si="31"/>
        <v/>
      </c>
      <c r="GP82" s="22" t="str">
        <f t="shared" si="32"/>
        <v/>
      </c>
      <c r="GQ82" s="24" t="str">
        <f>IFERROR(IF(GO82="","",ROUND(IF(GP82=0,10,10+SIGN(GP82)*10*(1-((SQRT(5)-1)/2)^MIN(ABS(GP82)/(5*SQRT(GR$1)),3))/(1-((SQRT(5)-1)/2)^3)),2)),"请输入副数")</f>
        <v/>
      </c>
      <c r="GR82" s="25" t="str">
        <f ca="1">IF(GS82="","",IF(选手操作!HT82&lt;&gt;"","/",GV82))</f>
        <v/>
      </c>
      <c r="GS82" s="26" t="str">
        <f ca="1">IF(OR(COUNTA(GA$3:GM$434)=0,选手操作!$K82=""),"",选手操作!$K82)</f>
        <v/>
      </c>
      <c r="GT82" s="22" t="str">
        <f ca="1">IFERROR(IF(GS82="","",RANK(GV82,GV$3:GV$434)+COUNTIF(GV$3:GV82,GV82)-1),"/")</f>
        <v/>
      </c>
      <c r="GU82" s="27" t="str">
        <f ca="1">IF(GS82="","",VLOOKUP(GS82,选手操作!$K:$L,2,0))</f>
        <v/>
      </c>
      <c r="GV82" s="24" t="str">
        <f ca="1">IFERROR(IF(GS82="","",IF(选手操作!GT82&lt;&gt;"",FV82+GW82+GX82+选手操作!GS82,VLOOKUP(GU82,GO:GQ,3,0)+FV82+GW82+GX82+选手操作!GS82)),IF(COUNTIF(GO:GO,GU82)=0,"查找失败",IF(ISNUMBER(VLOOKUP(GU82,GO:GQ,3,0))=FALSE,"VP错误","未知错误")))</f>
        <v/>
      </c>
      <c r="GW82" s="37"/>
      <c r="GX82" s="37"/>
      <c r="GY82" s="39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23" t="str">
        <f ca="1">IFERROR(IF(HS82="","",RANK(HR82,HR$3:HR$434)+COUNTIF(HR$3:HR82,HR82)-1),"/")</f>
        <v/>
      </c>
      <c r="HO82" s="22" t="str">
        <f t="shared" si="33"/>
        <v/>
      </c>
      <c r="HP82" s="22" t="str">
        <f t="shared" si="34"/>
        <v/>
      </c>
      <c r="HQ82" s="24" t="str">
        <f>IFERROR(IF(HO82="","",ROUND(IF(HP82=0,10,10+SIGN(HP82)*10*(1-((SQRT(5)-1)/2)^MIN(ABS(HP82)/(5*SQRT(HR$1)),3))/(1-((SQRT(5)-1)/2)^3)),2)),"请输入副数")</f>
        <v/>
      </c>
      <c r="HR82" s="25" t="str">
        <f ca="1">IF(HS82="","",IF(选手操作!IT82&lt;&gt;"","/",HV82))</f>
        <v/>
      </c>
      <c r="HS82" s="26" t="str">
        <f ca="1">IF(OR(COUNTA(HA$3:HM$434)=0,选手操作!$K82=""),"",选手操作!$K82)</f>
        <v/>
      </c>
      <c r="HT82" s="22" t="str">
        <f ca="1">IFERROR(IF(HS82="","",RANK(HV82,HV$3:HV$434)+COUNTIF(HV$3:HV82,HV82)-1),"/")</f>
        <v/>
      </c>
      <c r="HU82" s="27" t="str">
        <f ca="1">IF(HS82="","",VLOOKUP(HS82,选手操作!$K:$L,2,0))</f>
        <v/>
      </c>
      <c r="HV82" s="24" t="str">
        <f ca="1">IFERROR(IF(HS82="","",IF(选手操作!HT82&lt;&gt;"",GV82+HW82+HX82+选手操作!HS82,VLOOKUP(HU82,HO:HQ,3,0)+GV82+HW82+HX82+选手操作!HS82)),IF(COUNTIF(HO:HO,HU82)=0,"查找失败",IF(ISNUMBER(VLOOKUP(HU82,HO:HQ,3,0))=FALSE,"VP错误","未知错误")))</f>
        <v/>
      </c>
      <c r="HW82" s="37"/>
      <c r="HX82" s="37"/>
      <c r="HY82" s="39"/>
    </row>
    <row r="83" spans="1:23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23" t="str">
        <f ca="1">IFERROR(IF(S83="","",RANK(R83,R$3:R$434)+COUNTIF(R$3:R83,R83)-1),"/")</f>
        <v/>
      </c>
      <c r="O83" s="22" t="str">
        <f t="shared" si="35"/>
        <v/>
      </c>
      <c r="P83" s="22" t="str">
        <f t="shared" si="36"/>
        <v/>
      </c>
      <c r="Q83" s="24" t="str">
        <f t="shared" si="37"/>
        <v/>
      </c>
      <c r="R83" s="25" t="str">
        <f ca="1">IF(S83="","",IF(选手操作!AT83&lt;&gt;"","/",V83))</f>
        <v/>
      </c>
      <c r="S83" s="26" t="str">
        <f ca="1">IF(OR(COUNTA(A$3:M$434)=0,选手操作!$K83=""),"",选手操作!$K83)</f>
        <v/>
      </c>
      <c r="T83" s="22" t="str">
        <f ca="1">IFERROR(IF(S83="","",RANK(V83,V$3:V$434)+COUNTIF(V$3:V83,V83)-1),"/")</f>
        <v/>
      </c>
      <c r="U83" s="27" t="str">
        <f ca="1">IF(S83="","",VLOOKUP(S83,选手操作!$K:$L,2,0))</f>
        <v/>
      </c>
      <c r="V83" s="24" t="str">
        <f ca="1">IFERROR(IF(S83="","",IF(选手操作!T83&lt;&gt;"",选手操作!M83+选手操作!N83+W83+X83+选手操作!S83,VLOOKUP(U83,O:Q,3,0)+选手操作!M83+选手操作!N83+W83+X83+选手操作!S83)),IF(COUNTIF(O:O,U83)=0,"查找失败",IF(ISNUMBER(VLOOKUP(U83,O:Q,3,0))=FALSE,"VP错误","未知错误")))</f>
        <v/>
      </c>
      <c r="W83" s="37"/>
      <c r="X83" s="37"/>
      <c r="Y83" s="39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23" t="str">
        <f ca="1">IFERROR(IF(AS83="","",RANK(AR83,AR$3:AR$434)+COUNTIF(AR$3:AR83,AR83)-1),"/")</f>
        <v/>
      </c>
      <c r="AO83" s="22" t="str">
        <f t="shared" si="19"/>
        <v/>
      </c>
      <c r="AP83" s="22" t="str">
        <f t="shared" si="20"/>
        <v/>
      </c>
      <c r="AQ83" s="24" t="str">
        <f>IFERROR(IF(AO83="","",ROUND(IF(AP83=0,10,10+SIGN(AP83)*10*(1-((SQRT(5)-1)/2)^MIN(ABS(AP83)/(5*SQRT(AR$1)),3))/(1-((SQRT(5)-1)/2)^3)),2)),"请输入副数")</f>
        <v/>
      </c>
      <c r="AR83" s="25" t="str">
        <f ca="1">IF(AS83="","",IF(选手操作!BT83&lt;&gt;"","/",AV83))</f>
        <v/>
      </c>
      <c r="AS83" s="26" t="str">
        <f ca="1">IF(OR(COUNTA(AA$3:AM$434)=0,选手操作!$K83=""),"",选手操作!$K83)</f>
        <v/>
      </c>
      <c r="AT83" s="22" t="str">
        <f ca="1">IFERROR(IF(AS83="","",RANK(AV83,AV$3:AV$434)+COUNTIF(AV$3:AV83,AV83)-1),"/")</f>
        <v/>
      </c>
      <c r="AU83" s="27" t="str">
        <f ca="1">IF(AS83="","",VLOOKUP(AS83,选手操作!$K:$L,2,0))</f>
        <v/>
      </c>
      <c r="AV83" s="24" t="str">
        <f ca="1">IFERROR(IF(AS83="","",IF(选手操作!AT83&lt;&gt;"",V83+AW83+AX83+选手操作!AS83,VLOOKUP(AU83,AO:AQ,3,0)+V83+AW83+AX83+选手操作!AS83)),IF(COUNTIF(AO:AO,AU83)=0,"查找失败",IF(ISNUMBER(VLOOKUP(AU83,AO:AQ,3,0))=FALSE,"VP错误","未知错误")))</f>
        <v/>
      </c>
      <c r="AW83" s="37"/>
      <c r="AX83" s="37"/>
      <c r="AY83" s="39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23" t="str">
        <f ca="1">IFERROR(IF(BS83="","",RANK(BR83,BR$3:BR$434)+COUNTIF(BR$3:BR83,BR83)-1),"/")</f>
        <v/>
      </c>
      <c r="BO83" s="22" t="str">
        <f t="shared" si="21"/>
        <v/>
      </c>
      <c r="BP83" s="22" t="str">
        <f t="shared" si="22"/>
        <v/>
      </c>
      <c r="BQ83" s="24" t="str">
        <f>IFERROR(IF(BO83="","",ROUND(IF(BP83=0,10,10+SIGN(BP83)*10*(1-((SQRT(5)-1)/2)^MIN(ABS(BP83)/(5*SQRT(BR$1)),3))/(1-((SQRT(5)-1)/2)^3)),2)),"请输入副数")</f>
        <v/>
      </c>
      <c r="BR83" s="25" t="str">
        <f ca="1">IF(BS83="","",IF(选手操作!CT83&lt;&gt;"","/",BV83))</f>
        <v/>
      </c>
      <c r="BS83" s="26" t="str">
        <f ca="1">IF(OR(COUNTA(BA$3:BM$434)=0,选手操作!$K83=""),"",选手操作!$K83)</f>
        <v/>
      </c>
      <c r="BT83" s="22" t="str">
        <f ca="1">IFERROR(IF(BS83="","",RANK(BV83,BV$3:BV$434)+COUNTIF(BV$3:BV83,BV83)-1),"/")</f>
        <v/>
      </c>
      <c r="BU83" s="27" t="str">
        <f ca="1">IF(BS83="","",VLOOKUP(BS83,选手操作!$K:$L,2,0))</f>
        <v/>
      </c>
      <c r="BV83" s="24" t="str">
        <f ca="1">IFERROR(IF(BS83="","",IF(选手操作!BT83&lt;&gt;"",AV83+BW83+BX83+选手操作!BS83,VLOOKUP(BU83,BO:BQ,3,0)+AV83+BW83+BX83+选手操作!BS83)),IF(COUNTIF(BO:BO,BU83)=0,"查找失败",IF(ISNUMBER(VLOOKUP(BU83,BO:BQ,3,0))=FALSE,"VP错误","未知错误")))</f>
        <v/>
      </c>
      <c r="BW83" s="37"/>
      <c r="BX83" s="37"/>
      <c r="BY83" s="39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23" t="str">
        <f ca="1">IFERROR(IF(CS83="","",RANK(CR83,CR$3:CR$434)+COUNTIF(CR$3:CR83,CR83)-1),"/")</f>
        <v/>
      </c>
      <c r="CO83" s="22" t="str">
        <f t="shared" si="23"/>
        <v/>
      </c>
      <c r="CP83" s="22" t="str">
        <f t="shared" si="24"/>
        <v/>
      </c>
      <c r="CQ83" s="24" t="str">
        <f>IFERROR(IF(CO83="","",ROUND(IF(CP83=0,10,10+SIGN(CP83)*10*(1-((SQRT(5)-1)/2)^MIN(ABS(CP83)/(5*SQRT(CR$1)),3))/(1-((SQRT(5)-1)/2)^3)),2)),"请输入副数")</f>
        <v/>
      </c>
      <c r="CR83" s="25" t="str">
        <f ca="1">IF(CS83="","",IF(选手操作!DT83&lt;&gt;"","/",CV83))</f>
        <v/>
      </c>
      <c r="CS83" s="26" t="str">
        <f ca="1">IF(OR(COUNTA(CA$3:CM$434)=0,选手操作!$K83=""),"",选手操作!$K83)</f>
        <v/>
      </c>
      <c r="CT83" s="22" t="str">
        <f ca="1">IFERROR(IF(CS83="","",RANK(CV83,CV$3:CV$434)+COUNTIF(CV$3:CV83,CV83)-1),"/")</f>
        <v/>
      </c>
      <c r="CU83" s="27" t="str">
        <f ca="1">IF(CS83="","",VLOOKUP(CS83,选手操作!$K:$L,2,0))</f>
        <v/>
      </c>
      <c r="CV83" s="24" t="str">
        <f ca="1">IFERROR(IF(CS83="","",IF(选手操作!CT83&lt;&gt;"",BV83+CW83+CX83+选手操作!CS83,VLOOKUP(CU83,CO:CQ,3,0)+BV83+CW83+CX83+选手操作!CS83)),IF(COUNTIF(CO:CO,CU83)=0,"查找失败",IF(ISNUMBER(VLOOKUP(CU83,CO:CQ,3,0))=FALSE,"VP错误","未知错误")))</f>
        <v/>
      </c>
      <c r="CW83" s="37"/>
      <c r="CX83" s="37"/>
      <c r="CY83" s="39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23" t="str">
        <f ca="1">IFERROR(IF(DS83="","",RANK(DR83,DR$3:DR$434)+COUNTIF(DR$3:DR83,DR83)-1),"/")</f>
        <v/>
      </c>
      <c r="DO83" s="22" t="str">
        <f t="shared" si="25"/>
        <v/>
      </c>
      <c r="DP83" s="22" t="str">
        <f t="shared" si="26"/>
        <v/>
      </c>
      <c r="DQ83" s="24" t="str">
        <f>IFERROR(IF(DO83="","",ROUND(IF(DP83=0,10,10+SIGN(DP83)*10*(1-((SQRT(5)-1)/2)^MIN(ABS(DP83)/(5*SQRT(DR$1)),3))/(1-((SQRT(5)-1)/2)^3)),2)),"请输入副数")</f>
        <v/>
      </c>
      <c r="DR83" s="25" t="str">
        <f ca="1">IF(DS83="","",IF(选手操作!ET83&lt;&gt;"","/",DV83))</f>
        <v/>
      </c>
      <c r="DS83" s="26" t="str">
        <f ca="1">IF(OR(COUNTA(DA$3:DM$434)=0,选手操作!$K83=""),"",选手操作!$K83)</f>
        <v/>
      </c>
      <c r="DT83" s="22" t="str">
        <f ca="1">IFERROR(IF(DS83="","",RANK(DV83,DV$3:DV$434)+COUNTIF(DV$3:DV83,DV83)-1),"/")</f>
        <v/>
      </c>
      <c r="DU83" s="27" t="str">
        <f ca="1">IF(DS83="","",VLOOKUP(DS83,选手操作!$K:$L,2,0))</f>
        <v/>
      </c>
      <c r="DV83" s="24" t="str">
        <f ca="1">IFERROR(IF(DS83="","",IF(选手操作!DT83&lt;&gt;"",CV83+DW83+DX83+选手操作!DS83,VLOOKUP(DU83,DO:DQ,3,0)+CV83+DW83+DX83+选手操作!DS83)),IF(COUNTIF(DO:DO,DU83)=0,"查找失败",IF(ISNUMBER(VLOOKUP(DU83,DO:DQ,3,0))=FALSE,"VP错误","未知错误")))</f>
        <v/>
      </c>
      <c r="DW83" s="37"/>
      <c r="DX83" s="37"/>
      <c r="DY83" s="39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23" t="str">
        <f ca="1">IFERROR(IF(ES83="","",RANK(ER83,ER$3:ER$434)+COUNTIF(ER$3:ER83,ER83)-1),"/")</f>
        <v/>
      </c>
      <c r="EO83" s="22" t="str">
        <f t="shared" si="27"/>
        <v/>
      </c>
      <c r="EP83" s="22" t="str">
        <f t="shared" si="28"/>
        <v/>
      </c>
      <c r="EQ83" s="24" t="str">
        <f>IFERROR(IF(EO83="","",ROUND(IF(EP83=0,10,10+SIGN(EP83)*10*(1-((SQRT(5)-1)/2)^MIN(ABS(EP83)/(5*SQRT(ER$1)),3))/(1-((SQRT(5)-1)/2)^3)),2)),"请输入副数")</f>
        <v/>
      </c>
      <c r="ER83" s="25" t="str">
        <f ca="1">IF(ES83="","",IF(选手操作!FT83&lt;&gt;"","/",EV83))</f>
        <v/>
      </c>
      <c r="ES83" s="26" t="str">
        <f ca="1">IF(OR(COUNTA(EA$3:EM$434)=0,选手操作!$K83=""),"",选手操作!$K83)</f>
        <v/>
      </c>
      <c r="ET83" s="22" t="str">
        <f ca="1">IFERROR(IF(ES83="","",RANK(EV83,EV$3:EV$434)+COUNTIF(EV$3:EV83,EV83)-1),"/")</f>
        <v/>
      </c>
      <c r="EU83" s="27" t="str">
        <f ca="1">IF(ES83="","",VLOOKUP(ES83,选手操作!$K:$L,2,0))</f>
        <v/>
      </c>
      <c r="EV83" s="24" t="str">
        <f ca="1">IFERROR(IF(ES83="","",IF(选手操作!ET83&lt;&gt;"",DV83+EW83+EX83+选手操作!ES83,VLOOKUP(EU83,EO:EQ,3,0)+DV83+EW83+EX83+选手操作!ES83)),IF(COUNTIF(EO:EO,EU83)=0,"查找失败",IF(ISNUMBER(VLOOKUP(EU83,EO:EQ,3,0))=FALSE,"VP错误","未知错误")))</f>
        <v/>
      </c>
      <c r="EW83" s="37"/>
      <c r="EX83" s="37"/>
      <c r="EY83" s="39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23" t="str">
        <f ca="1">IFERROR(IF(FS83="","",RANK(FR83,FR$3:FR$434)+COUNTIF(FR$3:FR83,FR83)-1),"/")</f>
        <v/>
      </c>
      <c r="FO83" s="22" t="str">
        <f t="shared" si="29"/>
        <v/>
      </c>
      <c r="FP83" s="22" t="str">
        <f t="shared" si="30"/>
        <v/>
      </c>
      <c r="FQ83" s="24" t="str">
        <f>IFERROR(IF(FO83="","",ROUND(IF(FP83=0,10,10+SIGN(FP83)*10*(1-((SQRT(5)-1)/2)^MIN(ABS(FP83)/(5*SQRT(FR$1)),3))/(1-((SQRT(5)-1)/2)^3)),2)),"请输入副数")</f>
        <v/>
      </c>
      <c r="FR83" s="25" t="str">
        <f ca="1">IF(FS83="","",IF(选手操作!GT83&lt;&gt;"","/",FV83))</f>
        <v/>
      </c>
      <c r="FS83" s="26" t="str">
        <f ca="1">IF(OR(COUNTA(FA$3:FM$434)=0,选手操作!$K83=""),"",选手操作!$K83)</f>
        <v/>
      </c>
      <c r="FT83" s="22" t="str">
        <f ca="1">IFERROR(IF(FS83="","",RANK(FV83,FV$3:FV$434)+COUNTIF(FV$3:FV83,FV83)-1),"/")</f>
        <v/>
      </c>
      <c r="FU83" s="27" t="str">
        <f ca="1">IF(FS83="","",VLOOKUP(FS83,选手操作!$K:$L,2,0))</f>
        <v/>
      </c>
      <c r="FV83" s="24" t="str">
        <f ca="1">IFERROR(IF(FS83="","",IF(选手操作!FT83&lt;&gt;"",EV83+FW83+FX83+选手操作!FS83,VLOOKUP(FU83,FO:FQ,3,0)+EV83+FW83+FX83+选手操作!FS83)),IF(COUNTIF(FO:FO,FU83)=0,"查找失败",IF(ISNUMBER(VLOOKUP(FU83,FO:FQ,3,0))=FALSE,"VP错误","未知错误")))</f>
        <v/>
      </c>
      <c r="FW83" s="37"/>
      <c r="FX83" s="37"/>
      <c r="FY83" s="39"/>
      <c r="GA83" s="31"/>
      <c r="GB83" s="31"/>
      <c r="GC83" s="31"/>
      <c r="GD83" s="31"/>
      <c r="GE83" s="31"/>
      <c r="GF83" s="31"/>
      <c r="GG83" s="31"/>
      <c r="GH83" s="31"/>
      <c r="GI83" s="31"/>
      <c r="GJ83" s="31"/>
      <c r="GK83" s="31"/>
      <c r="GL83" s="31"/>
      <c r="GM83" s="31"/>
      <c r="GN83" s="23" t="str">
        <f ca="1">IFERROR(IF(GS83="","",RANK(GR83,GR$3:GR$434)+COUNTIF(GR$3:GR83,GR83)-1),"/")</f>
        <v/>
      </c>
      <c r="GO83" s="22" t="str">
        <f t="shared" si="31"/>
        <v/>
      </c>
      <c r="GP83" s="22" t="str">
        <f t="shared" si="32"/>
        <v/>
      </c>
      <c r="GQ83" s="24" t="str">
        <f>IFERROR(IF(GO83="","",ROUND(IF(GP83=0,10,10+SIGN(GP83)*10*(1-((SQRT(5)-1)/2)^MIN(ABS(GP83)/(5*SQRT(GR$1)),3))/(1-((SQRT(5)-1)/2)^3)),2)),"请输入副数")</f>
        <v/>
      </c>
      <c r="GR83" s="25" t="str">
        <f ca="1">IF(GS83="","",IF(选手操作!HT83&lt;&gt;"","/",GV83))</f>
        <v/>
      </c>
      <c r="GS83" s="26" t="str">
        <f ca="1">IF(OR(COUNTA(GA$3:GM$434)=0,选手操作!$K83=""),"",选手操作!$K83)</f>
        <v/>
      </c>
      <c r="GT83" s="22" t="str">
        <f ca="1">IFERROR(IF(GS83="","",RANK(GV83,GV$3:GV$434)+COUNTIF(GV$3:GV83,GV83)-1),"/")</f>
        <v/>
      </c>
      <c r="GU83" s="27" t="str">
        <f ca="1">IF(GS83="","",VLOOKUP(GS83,选手操作!$K:$L,2,0))</f>
        <v/>
      </c>
      <c r="GV83" s="24" t="str">
        <f ca="1">IFERROR(IF(GS83="","",IF(选手操作!GT83&lt;&gt;"",FV83+GW83+GX83+选手操作!GS83,VLOOKUP(GU83,GO:GQ,3,0)+FV83+GW83+GX83+选手操作!GS83)),IF(COUNTIF(GO:GO,GU83)=0,"查找失败",IF(ISNUMBER(VLOOKUP(GU83,GO:GQ,3,0))=FALSE,"VP错误","未知错误")))</f>
        <v/>
      </c>
      <c r="GW83" s="37"/>
      <c r="GX83" s="37"/>
      <c r="GY83" s="39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23" t="str">
        <f ca="1">IFERROR(IF(HS83="","",RANK(HR83,HR$3:HR$434)+COUNTIF(HR$3:HR83,HR83)-1),"/")</f>
        <v/>
      </c>
      <c r="HO83" s="22" t="str">
        <f t="shared" si="33"/>
        <v/>
      </c>
      <c r="HP83" s="22" t="str">
        <f t="shared" si="34"/>
        <v/>
      </c>
      <c r="HQ83" s="24" t="str">
        <f>IFERROR(IF(HO83="","",ROUND(IF(HP83=0,10,10+SIGN(HP83)*10*(1-((SQRT(5)-1)/2)^MIN(ABS(HP83)/(5*SQRT(HR$1)),3))/(1-((SQRT(5)-1)/2)^3)),2)),"请输入副数")</f>
        <v/>
      </c>
      <c r="HR83" s="25" t="str">
        <f ca="1">IF(HS83="","",IF(选手操作!IT83&lt;&gt;"","/",HV83))</f>
        <v/>
      </c>
      <c r="HS83" s="26" t="str">
        <f ca="1">IF(OR(COUNTA(HA$3:HM$434)=0,选手操作!$K83=""),"",选手操作!$K83)</f>
        <v/>
      </c>
      <c r="HT83" s="22" t="str">
        <f ca="1">IFERROR(IF(HS83="","",RANK(HV83,HV$3:HV$434)+COUNTIF(HV$3:HV83,HV83)-1),"/")</f>
        <v/>
      </c>
      <c r="HU83" s="27" t="str">
        <f ca="1">IF(HS83="","",VLOOKUP(HS83,选手操作!$K:$L,2,0))</f>
        <v/>
      </c>
      <c r="HV83" s="24" t="str">
        <f ca="1">IFERROR(IF(HS83="","",IF(选手操作!HT83&lt;&gt;"",GV83+HW83+HX83+选手操作!HS83,VLOOKUP(HU83,HO:HQ,3,0)+GV83+HW83+HX83+选手操作!HS83)),IF(COUNTIF(HO:HO,HU83)=0,"查找失败",IF(ISNUMBER(VLOOKUP(HU83,HO:HQ,3,0))=FALSE,"VP错误","未知错误")))</f>
        <v/>
      </c>
      <c r="HW83" s="37"/>
      <c r="HX83" s="37"/>
      <c r="HY83" s="39"/>
    </row>
    <row r="84" spans="1:23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23" t="str">
        <f ca="1">IFERROR(IF(S84="","",RANK(R84,R$3:R$434)+COUNTIF(R$3:R84,R84)-1),"/")</f>
        <v/>
      </c>
      <c r="O84" s="22" t="str">
        <f t="shared" si="35"/>
        <v/>
      </c>
      <c r="P84" s="22" t="str">
        <f t="shared" si="36"/>
        <v/>
      </c>
      <c r="Q84" s="24" t="str">
        <f t="shared" si="37"/>
        <v/>
      </c>
      <c r="R84" s="25" t="str">
        <f ca="1">IF(S84="","",IF(选手操作!AT84&lt;&gt;"","/",V84))</f>
        <v/>
      </c>
      <c r="S84" s="26" t="str">
        <f ca="1">IF(OR(COUNTA(A$3:M$434)=0,选手操作!$K84=""),"",选手操作!$K84)</f>
        <v/>
      </c>
      <c r="T84" s="22" t="str">
        <f ca="1">IFERROR(IF(S84="","",RANK(V84,V$3:V$434)+COUNTIF(V$3:V84,V84)-1),"/")</f>
        <v/>
      </c>
      <c r="U84" s="27" t="str">
        <f ca="1">IF(S84="","",VLOOKUP(S84,选手操作!$K:$L,2,0))</f>
        <v/>
      </c>
      <c r="V84" s="24" t="str">
        <f ca="1">IFERROR(IF(S84="","",IF(选手操作!T84&lt;&gt;"",选手操作!M84+选手操作!N84+W84+X84+选手操作!S84,VLOOKUP(U84,O:Q,3,0)+选手操作!M84+选手操作!N84+W84+X84+选手操作!S84)),IF(COUNTIF(O:O,U84)=0,"查找失败",IF(ISNUMBER(VLOOKUP(U84,O:Q,3,0))=FALSE,"VP错误","未知错误")))</f>
        <v/>
      </c>
      <c r="W84" s="37"/>
      <c r="X84" s="37"/>
      <c r="Y84" s="39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23" t="str">
        <f ca="1">IFERROR(IF(AS84="","",RANK(AR84,AR$3:AR$434)+COUNTIF(AR$3:AR84,AR84)-1),"/")</f>
        <v/>
      </c>
      <c r="AO84" s="22" t="str">
        <f t="shared" si="19"/>
        <v/>
      </c>
      <c r="AP84" s="22" t="str">
        <f t="shared" si="20"/>
        <v/>
      </c>
      <c r="AQ84" s="24" t="str">
        <f>IFERROR(IF(AO84="","",ROUND(IF(AP84=0,10,10+SIGN(AP84)*10*(1-((SQRT(5)-1)/2)^MIN(ABS(AP84)/(5*SQRT(AR$1)),3))/(1-((SQRT(5)-1)/2)^3)),2)),"请输入副数")</f>
        <v/>
      </c>
      <c r="AR84" s="25" t="str">
        <f ca="1">IF(AS84="","",IF(选手操作!BT84&lt;&gt;"","/",AV84))</f>
        <v/>
      </c>
      <c r="AS84" s="26" t="str">
        <f ca="1">IF(OR(COUNTA(AA$3:AM$434)=0,选手操作!$K84=""),"",选手操作!$K84)</f>
        <v/>
      </c>
      <c r="AT84" s="22" t="str">
        <f ca="1">IFERROR(IF(AS84="","",RANK(AV84,AV$3:AV$434)+COUNTIF(AV$3:AV84,AV84)-1),"/")</f>
        <v/>
      </c>
      <c r="AU84" s="27" t="str">
        <f ca="1">IF(AS84="","",VLOOKUP(AS84,选手操作!$K:$L,2,0))</f>
        <v/>
      </c>
      <c r="AV84" s="24" t="str">
        <f ca="1">IFERROR(IF(AS84="","",IF(选手操作!AT84&lt;&gt;"",V84+AW84+AX84+选手操作!AS84,VLOOKUP(AU84,AO:AQ,3,0)+V84+AW84+AX84+选手操作!AS84)),IF(COUNTIF(AO:AO,AU84)=0,"查找失败",IF(ISNUMBER(VLOOKUP(AU84,AO:AQ,3,0))=FALSE,"VP错误","未知错误")))</f>
        <v/>
      </c>
      <c r="AW84" s="37"/>
      <c r="AX84" s="37"/>
      <c r="AY84" s="39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23" t="str">
        <f ca="1">IFERROR(IF(BS84="","",RANK(BR84,BR$3:BR$434)+COUNTIF(BR$3:BR84,BR84)-1),"/")</f>
        <v/>
      </c>
      <c r="BO84" s="22" t="str">
        <f t="shared" si="21"/>
        <v/>
      </c>
      <c r="BP84" s="22" t="str">
        <f t="shared" si="22"/>
        <v/>
      </c>
      <c r="BQ84" s="24" t="str">
        <f>IFERROR(IF(BO84="","",ROUND(IF(BP84=0,10,10+SIGN(BP84)*10*(1-((SQRT(5)-1)/2)^MIN(ABS(BP84)/(5*SQRT(BR$1)),3))/(1-((SQRT(5)-1)/2)^3)),2)),"请输入副数")</f>
        <v/>
      </c>
      <c r="BR84" s="25" t="str">
        <f ca="1">IF(BS84="","",IF(选手操作!CT84&lt;&gt;"","/",BV84))</f>
        <v/>
      </c>
      <c r="BS84" s="26" t="str">
        <f ca="1">IF(OR(COUNTA(BA$3:BM$434)=0,选手操作!$K84=""),"",选手操作!$K84)</f>
        <v/>
      </c>
      <c r="BT84" s="22" t="str">
        <f ca="1">IFERROR(IF(BS84="","",RANK(BV84,BV$3:BV$434)+COUNTIF(BV$3:BV84,BV84)-1),"/")</f>
        <v/>
      </c>
      <c r="BU84" s="27" t="str">
        <f ca="1">IF(BS84="","",VLOOKUP(BS84,选手操作!$K:$L,2,0))</f>
        <v/>
      </c>
      <c r="BV84" s="24" t="str">
        <f ca="1">IFERROR(IF(BS84="","",IF(选手操作!BT84&lt;&gt;"",AV84+BW84+BX84+选手操作!BS84,VLOOKUP(BU84,BO:BQ,3,0)+AV84+BW84+BX84+选手操作!BS84)),IF(COUNTIF(BO:BO,BU84)=0,"查找失败",IF(ISNUMBER(VLOOKUP(BU84,BO:BQ,3,0))=FALSE,"VP错误","未知错误")))</f>
        <v/>
      </c>
      <c r="BW84" s="37"/>
      <c r="BX84" s="37"/>
      <c r="BY84" s="39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23" t="str">
        <f ca="1">IFERROR(IF(CS84="","",RANK(CR84,CR$3:CR$434)+COUNTIF(CR$3:CR84,CR84)-1),"/")</f>
        <v/>
      </c>
      <c r="CO84" s="22" t="str">
        <f t="shared" si="23"/>
        <v/>
      </c>
      <c r="CP84" s="22" t="str">
        <f t="shared" si="24"/>
        <v/>
      </c>
      <c r="CQ84" s="24" t="str">
        <f>IFERROR(IF(CO84="","",ROUND(IF(CP84=0,10,10+SIGN(CP84)*10*(1-((SQRT(5)-1)/2)^MIN(ABS(CP84)/(5*SQRT(CR$1)),3))/(1-((SQRT(5)-1)/2)^3)),2)),"请输入副数")</f>
        <v/>
      </c>
      <c r="CR84" s="25" t="str">
        <f ca="1">IF(CS84="","",IF(选手操作!DT84&lt;&gt;"","/",CV84))</f>
        <v/>
      </c>
      <c r="CS84" s="26" t="str">
        <f ca="1">IF(OR(COUNTA(CA$3:CM$434)=0,选手操作!$K84=""),"",选手操作!$K84)</f>
        <v/>
      </c>
      <c r="CT84" s="22" t="str">
        <f ca="1">IFERROR(IF(CS84="","",RANK(CV84,CV$3:CV$434)+COUNTIF(CV$3:CV84,CV84)-1),"/")</f>
        <v/>
      </c>
      <c r="CU84" s="27" t="str">
        <f ca="1">IF(CS84="","",VLOOKUP(CS84,选手操作!$K:$L,2,0))</f>
        <v/>
      </c>
      <c r="CV84" s="24" t="str">
        <f ca="1">IFERROR(IF(CS84="","",IF(选手操作!CT84&lt;&gt;"",BV84+CW84+CX84+选手操作!CS84,VLOOKUP(CU84,CO:CQ,3,0)+BV84+CW84+CX84+选手操作!CS84)),IF(COUNTIF(CO:CO,CU84)=0,"查找失败",IF(ISNUMBER(VLOOKUP(CU84,CO:CQ,3,0))=FALSE,"VP错误","未知错误")))</f>
        <v/>
      </c>
      <c r="CW84" s="37"/>
      <c r="CX84" s="37"/>
      <c r="CY84" s="39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23" t="str">
        <f ca="1">IFERROR(IF(DS84="","",RANK(DR84,DR$3:DR$434)+COUNTIF(DR$3:DR84,DR84)-1),"/")</f>
        <v/>
      </c>
      <c r="DO84" s="22" t="str">
        <f t="shared" si="25"/>
        <v/>
      </c>
      <c r="DP84" s="22" t="str">
        <f t="shared" si="26"/>
        <v/>
      </c>
      <c r="DQ84" s="24" t="str">
        <f>IFERROR(IF(DO84="","",ROUND(IF(DP84=0,10,10+SIGN(DP84)*10*(1-((SQRT(5)-1)/2)^MIN(ABS(DP84)/(5*SQRT(DR$1)),3))/(1-((SQRT(5)-1)/2)^3)),2)),"请输入副数")</f>
        <v/>
      </c>
      <c r="DR84" s="25" t="str">
        <f ca="1">IF(DS84="","",IF(选手操作!ET84&lt;&gt;"","/",DV84))</f>
        <v/>
      </c>
      <c r="DS84" s="26" t="str">
        <f ca="1">IF(OR(COUNTA(DA$3:DM$434)=0,选手操作!$K84=""),"",选手操作!$K84)</f>
        <v/>
      </c>
      <c r="DT84" s="22" t="str">
        <f ca="1">IFERROR(IF(DS84="","",RANK(DV84,DV$3:DV$434)+COUNTIF(DV$3:DV84,DV84)-1),"/")</f>
        <v/>
      </c>
      <c r="DU84" s="27" t="str">
        <f ca="1">IF(DS84="","",VLOOKUP(DS84,选手操作!$K:$L,2,0))</f>
        <v/>
      </c>
      <c r="DV84" s="24" t="str">
        <f ca="1">IFERROR(IF(DS84="","",IF(选手操作!DT84&lt;&gt;"",CV84+DW84+DX84+选手操作!DS84,VLOOKUP(DU84,DO:DQ,3,0)+CV84+DW84+DX84+选手操作!DS84)),IF(COUNTIF(DO:DO,DU84)=0,"查找失败",IF(ISNUMBER(VLOOKUP(DU84,DO:DQ,3,0))=FALSE,"VP错误","未知错误")))</f>
        <v/>
      </c>
      <c r="DW84" s="37"/>
      <c r="DX84" s="37"/>
      <c r="DY84" s="39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23" t="str">
        <f ca="1">IFERROR(IF(ES84="","",RANK(ER84,ER$3:ER$434)+COUNTIF(ER$3:ER84,ER84)-1),"/")</f>
        <v/>
      </c>
      <c r="EO84" s="22" t="str">
        <f t="shared" si="27"/>
        <v/>
      </c>
      <c r="EP84" s="22" t="str">
        <f t="shared" si="28"/>
        <v/>
      </c>
      <c r="EQ84" s="24" t="str">
        <f>IFERROR(IF(EO84="","",ROUND(IF(EP84=0,10,10+SIGN(EP84)*10*(1-((SQRT(5)-1)/2)^MIN(ABS(EP84)/(5*SQRT(ER$1)),3))/(1-((SQRT(5)-1)/2)^3)),2)),"请输入副数")</f>
        <v/>
      </c>
      <c r="ER84" s="25" t="str">
        <f ca="1">IF(ES84="","",IF(选手操作!FT84&lt;&gt;"","/",EV84))</f>
        <v/>
      </c>
      <c r="ES84" s="26" t="str">
        <f ca="1">IF(OR(COUNTA(EA$3:EM$434)=0,选手操作!$K84=""),"",选手操作!$K84)</f>
        <v/>
      </c>
      <c r="ET84" s="22" t="str">
        <f ca="1">IFERROR(IF(ES84="","",RANK(EV84,EV$3:EV$434)+COUNTIF(EV$3:EV84,EV84)-1),"/")</f>
        <v/>
      </c>
      <c r="EU84" s="27" t="str">
        <f ca="1">IF(ES84="","",VLOOKUP(ES84,选手操作!$K:$L,2,0))</f>
        <v/>
      </c>
      <c r="EV84" s="24" t="str">
        <f ca="1">IFERROR(IF(ES84="","",IF(选手操作!ET84&lt;&gt;"",DV84+EW84+EX84+选手操作!ES84,VLOOKUP(EU84,EO:EQ,3,0)+DV84+EW84+EX84+选手操作!ES84)),IF(COUNTIF(EO:EO,EU84)=0,"查找失败",IF(ISNUMBER(VLOOKUP(EU84,EO:EQ,3,0))=FALSE,"VP错误","未知错误")))</f>
        <v/>
      </c>
      <c r="EW84" s="37"/>
      <c r="EX84" s="37"/>
      <c r="EY84" s="39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23" t="str">
        <f ca="1">IFERROR(IF(FS84="","",RANK(FR84,FR$3:FR$434)+COUNTIF(FR$3:FR84,FR84)-1),"/")</f>
        <v/>
      </c>
      <c r="FO84" s="22" t="str">
        <f t="shared" si="29"/>
        <v/>
      </c>
      <c r="FP84" s="22" t="str">
        <f t="shared" si="30"/>
        <v/>
      </c>
      <c r="FQ84" s="24" t="str">
        <f>IFERROR(IF(FO84="","",ROUND(IF(FP84=0,10,10+SIGN(FP84)*10*(1-((SQRT(5)-1)/2)^MIN(ABS(FP84)/(5*SQRT(FR$1)),3))/(1-((SQRT(5)-1)/2)^3)),2)),"请输入副数")</f>
        <v/>
      </c>
      <c r="FR84" s="25" t="str">
        <f ca="1">IF(FS84="","",IF(选手操作!GT84&lt;&gt;"","/",FV84))</f>
        <v/>
      </c>
      <c r="FS84" s="26" t="str">
        <f ca="1">IF(OR(COUNTA(FA$3:FM$434)=0,选手操作!$K84=""),"",选手操作!$K84)</f>
        <v/>
      </c>
      <c r="FT84" s="22" t="str">
        <f ca="1">IFERROR(IF(FS84="","",RANK(FV84,FV$3:FV$434)+COUNTIF(FV$3:FV84,FV84)-1),"/")</f>
        <v/>
      </c>
      <c r="FU84" s="27" t="str">
        <f ca="1">IF(FS84="","",VLOOKUP(FS84,选手操作!$K:$L,2,0))</f>
        <v/>
      </c>
      <c r="FV84" s="24" t="str">
        <f ca="1">IFERROR(IF(FS84="","",IF(选手操作!FT84&lt;&gt;"",EV84+FW84+FX84+选手操作!FS84,VLOOKUP(FU84,FO:FQ,3,0)+EV84+FW84+FX84+选手操作!FS84)),IF(COUNTIF(FO:FO,FU84)=0,"查找失败",IF(ISNUMBER(VLOOKUP(FU84,FO:FQ,3,0))=FALSE,"VP错误","未知错误")))</f>
        <v/>
      </c>
      <c r="FW84" s="37"/>
      <c r="FX84" s="37"/>
      <c r="FY84" s="39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23" t="str">
        <f ca="1">IFERROR(IF(GS84="","",RANK(GR84,GR$3:GR$434)+COUNTIF(GR$3:GR84,GR84)-1),"/")</f>
        <v/>
      </c>
      <c r="GO84" s="22" t="str">
        <f t="shared" si="31"/>
        <v/>
      </c>
      <c r="GP84" s="22" t="str">
        <f t="shared" si="32"/>
        <v/>
      </c>
      <c r="GQ84" s="24" t="str">
        <f>IFERROR(IF(GO84="","",ROUND(IF(GP84=0,10,10+SIGN(GP84)*10*(1-((SQRT(5)-1)/2)^MIN(ABS(GP84)/(5*SQRT(GR$1)),3))/(1-((SQRT(5)-1)/2)^3)),2)),"请输入副数")</f>
        <v/>
      </c>
      <c r="GR84" s="25" t="str">
        <f ca="1">IF(GS84="","",IF(选手操作!HT84&lt;&gt;"","/",GV84))</f>
        <v/>
      </c>
      <c r="GS84" s="26" t="str">
        <f ca="1">IF(OR(COUNTA(GA$3:GM$434)=0,选手操作!$K84=""),"",选手操作!$K84)</f>
        <v/>
      </c>
      <c r="GT84" s="22" t="str">
        <f ca="1">IFERROR(IF(GS84="","",RANK(GV84,GV$3:GV$434)+COUNTIF(GV$3:GV84,GV84)-1),"/")</f>
        <v/>
      </c>
      <c r="GU84" s="27" t="str">
        <f ca="1">IF(GS84="","",VLOOKUP(GS84,选手操作!$K:$L,2,0))</f>
        <v/>
      </c>
      <c r="GV84" s="24" t="str">
        <f ca="1">IFERROR(IF(GS84="","",IF(选手操作!GT84&lt;&gt;"",FV84+GW84+GX84+选手操作!GS84,VLOOKUP(GU84,GO:GQ,3,0)+FV84+GW84+GX84+选手操作!GS84)),IF(COUNTIF(GO:GO,GU84)=0,"查找失败",IF(ISNUMBER(VLOOKUP(GU84,GO:GQ,3,0))=FALSE,"VP错误","未知错误")))</f>
        <v/>
      </c>
      <c r="GW84" s="37"/>
      <c r="GX84" s="37"/>
      <c r="GY84" s="39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23" t="str">
        <f ca="1">IFERROR(IF(HS84="","",RANK(HR84,HR$3:HR$434)+COUNTIF(HR$3:HR84,HR84)-1),"/")</f>
        <v/>
      </c>
      <c r="HO84" s="22" t="str">
        <f t="shared" si="33"/>
        <v/>
      </c>
      <c r="HP84" s="22" t="str">
        <f t="shared" si="34"/>
        <v/>
      </c>
      <c r="HQ84" s="24" t="str">
        <f>IFERROR(IF(HO84="","",ROUND(IF(HP84=0,10,10+SIGN(HP84)*10*(1-((SQRT(5)-1)/2)^MIN(ABS(HP84)/(5*SQRT(HR$1)),3))/(1-((SQRT(5)-1)/2)^3)),2)),"请输入副数")</f>
        <v/>
      </c>
      <c r="HR84" s="25" t="str">
        <f ca="1">IF(HS84="","",IF(选手操作!IT84&lt;&gt;"","/",HV84))</f>
        <v/>
      </c>
      <c r="HS84" s="26" t="str">
        <f ca="1">IF(OR(COUNTA(HA$3:HM$434)=0,选手操作!$K84=""),"",选手操作!$K84)</f>
        <v/>
      </c>
      <c r="HT84" s="22" t="str">
        <f ca="1">IFERROR(IF(HS84="","",RANK(HV84,HV$3:HV$434)+COUNTIF(HV$3:HV84,HV84)-1),"/")</f>
        <v/>
      </c>
      <c r="HU84" s="27" t="str">
        <f ca="1">IF(HS84="","",VLOOKUP(HS84,选手操作!$K:$L,2,0))</f>
        <v/>
      </c>
      <c r="HV84" s="24" t="str">
        <f ca="1">IFERROR(IF(HS84="","",IF(选手操作!HT84&lt;&gt;"",GV84+HW84+HX84+选手操作!HS84,VLOOKUP(HU84,HO:HQ,3,0)+GV84+HW84+HX84+选手操作!HS84)),IF(COUNTIF(HO:HO,HU84)=0,"查找失败",IF(ISNUMBER(VLOOKUP(HU84,HO:HQ,3,0))=FALSE,"VP错误","未知错误")))</f>
        <v/>
      </c>
      <c r="HW84" s="37"/>
      <c r="HX84" s="37"/>
      <c r="HY84" s="39"/>
    </row>
    <row r="85" spans="1:23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23" t="str">
        <f ca="1">IFERROR(IF(S85="","",RANK(R85,R$3:R$434)+COUNTIF(R$3:R85,R85)-1),"/")</f>
        <v/>
      </c>
      <c r="O85" s="22" t="str">
        <f t="shared" si="35"/>
        <v/>
      </c>
      <c r="P85" s="22" t="str">
        <f t="shared" si="36"/>
        <v/>
      </c>
      <c r="Q85" s="24" t="str">
        <f t="shared" si="37"/>
        <v/>
      </c>
      <c r="R85" s="25" t="str">
        <f ca="1">IF(S85="","",IF(选手操作!AT85&lt;&gt;"","/",V85))</f>
        <v/>
      </c>
      <c r="S85" s="26" t="str">
        <f ca="1">IF(OR(COUNTA(A$3:M$434)=0,选手操作!$K85=""),"",选手操作!$K85)</f>
        <v/>
      </c>
      <c r="T85" s="22" t="str">
        <f ca="1">IFERROR(IF(S85="","",RANK(V85,V$3:V$434)+COUNTIF(V$3:V85,V85)-1),"/")</f>
        <v/>
      </c>
      <c r="U85" s="27" t="str">
        <f ca="1">IF(S85="","",VLOOKUP(S85,选手操作!$K:$L,2,0))</f>
        <v/>
      </c>
      <c r="V85" s="24" t="str">
        <f ca="1">IFERROR(IF(S85="","",IF(选手操作!T85&lt;&gt;"",选手操作!M85+选手操作!N85+W85+X85+选手操作!S85,VLOOKUP(U85,O:Q,3,0)+选手操作!M85+选手操作!N85+W85+X85+选手操作!S85)),IF(COUNTIF(O:O,U85)=0,"查找失败",IF(ISNUMBER(VLOOKUP(U85,O:Q,3,0))=FALSE,"VP错误","未知错误")))</f>
        <v/>
      </c>
      <c r="W85" s="37"/>
      <c r="X85" s="37"/>
      <c r="Y85" s="39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23" t="str">
        <f ca="1">IFERROR(IF(AS85="","",RANK(AR85,AR$3:AR$434)+COUNTIF(AR$3:AR85,AR85)-1),"/")</f>
        <v/>
      </c>
      <c r="AO85" s="22" t="str">
        <f t="shared" si="19"/>
        <v/>
      </c>
      <c r="AP85" s="22" t="str">
        <f t="shared" si="20"/>
        <v/>
      </c>
      <c r="AQ85" s="24" t="str">
        <f>IFERROR(IF(AO85="","",ROUND(IF(AP85=0,10,10+SIGN(AP85)*10*(1-((SQRT(5)-1)/2)^MIN(ABS(AP85)/(5*SQRT(AR$1)),3))/(1-((SQRT(5)-1)/2)^3)),2)),"请输入副数")</f>
        <v/>
      </c>
      <c r="AR85" s="25" t="str">
        <f ca="1">IF(AS85="","",IF(选手操作!BT85&lt;&gt;"","/",AV85))</f>
        <v/>
      </c>
      <c r="AS85" s="26" t="str">
        <f ca="1">IF(OR(COUNTA(AA$3:AM$434)=0,选手操作!$K85=""),"",选手操作!$K85)</f>
        <v/>
      </c>
      <c r="AT85" s="22" t="str">
        <f ca="1">IFERROR(IF(AS85="","",RANK(AV85,AV$3:AV$434)+COUNTIF(AV$3:AV85,AV85)-1),"/")</f>
        <v/>
      </c>
      <c r="AU85" s="27" t="str">
        <f ca="1">IF(AS85="","",VLOOKUP(AS85,选手操作!$K:$L,2,0))</f>
        <v/>
      </c>
      <c r="AV85" s="24" t="str">
        <f ca="1">IFERROR(IF(AS85="","",IF(选手操作!AT85&lt;&gt;"",V85+AW85+AX85+选手操作!AS85,VLOOKUP(AU85,AO:AQ,3,0)+V85+AW85+AX85+选手操作!AS85)),IF(COUNTIF(AO:AO,AU85)=0,"查找失败",IF(ISNUMBER(VLOOKUP(AU85,AO:AQ,3,0))=FALSE,"VP错误","未知错误")))</f>
        <v/>
      </c>
      <c r="AW85" s="37"/>
      <c r="AX85" s="37"/>
      <c r="AY85" s="39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23" t="str">
        <f ca="1">IFERROR(IF(BS85="","",RANK(BR85,BR$3:BR$434)+COUNTIF(BR$3:BR85,BR85)-1),"/")</f>
        <v/>
      </c>
      <c r="BO85" s="22" t="str">
        <f t="shared" si="21"/>
        <v/>
      </c>
      <c r="BP85" s="22" t="str">
        <f t="shared" si="22"/>
        <v/>
      </c>
      <c r="BQ85" s="24" t="str">
        <f>IFERROR(IF(BO85="","",ROUND(IF(BP85=0,10,10+SIGN(BP85)*10*(1-((SQRT(5)-1)/2)^MIN(ABS(BP85)/(5*SQRT(BR$1)),3))/(1-((SQRT(5)-1)/2)^3)),2)),"请输入副数")</f>
        <v/>
      </c>
      <c r="BR85" s="25" t="str">
        <f ca="1">IF(BS85="","",IF(选手操作!CT85&lt;&gt;"","/",BV85))</f>
        <v/>
      </c>
      <c r="BS85" s="26" t="str">
        <f ca="1">IF(OR(COUNTA(BA$3:BM$434)=0,选手操作!$K85=""),"",选手操作!$K85)</f>
        <v/>
      </c>
      <c r="BT85" s="22" t="str">
        <f ca="1">IFERROR(IF(BS85="","",RANK(BV85,BV$3:BV$434)+COUNTIF(BV$3:BV85,BV85)-1),"/")</f>
        <v/>
      </c>
      <c r="BU85" s="27" t="str">
        <f ca="1">IF(BS85="","",VLOOKUP(BS85,选手操作!$K:$L,2,0))</f>
        <v/>
      </c>
      <c r="BV85" s="24" t="str">
        <f ca="1">IFERROR(IF(BS85="","",IF(选手操作!BT85&lt;&gt;"",AV85+BW85+BX85+选手操作!BS85,VLOOKUP(BU85,BO:BQ,3,0)+AV85+BW85+BX85+选手操作!BS85)),IF(COUNTIF(BO:BO,BU85)=0,"查找失败",IF(ISNUMBER(VLOOKUP(BU85,BO:BQ,3,0))=FALSE,"VP错误","未知错误")))</f>
        <v/>
      </c>
      <c r="BW85" s="37"/>
      <c r="BX85" s="37"/>
      <c r="BY85" s="39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23" t="str">
        <f ca="1">IFERROR(IF(CS85="","",RANK(CR85,CR$3:CR$434)+COUNTIF(CR$3:CR85,CR85)-1),"/")</f>
        <v/>
      </c>
      <c r="CO85" s="22" t="str">
        <f t="shared" si="23"/>
        <v/>
      </c>
      <c r="CP85" s="22" t="str">
        <f t="shared" si="24"/>
        <v/>
      </c>
      <c r="CQ85" s="24" t="str">
        <f>IFERROR(IF(CO85="","",ROUND(IF(CP85=0,10,10+SIGN(CP85)*10*(1-((SQRT(5)-1)/2)^MIN(ABS(CP85)/(5*SQRT(CR$1)),3))/(1-((SQRT(5)-1)/2)^3)),2)),"请输入副数")</f>
        <v/>
      </c>
      <c r="CR85" s="25" t="str">
        <f ca="1">IF(CS85="","",IF(选手操作!DT85&lt;&gt;"","/",CV85))</f>
        <v/>
      </c>
      <c r="CS85" s="26" t="str">
        <f ca="1">IF(OR(COUNTA(CA$3:CM$434)=0,选手操作!$K85=""),"",选手操作!$K85)</f>
        <v/>
      </c>
      <c r="CT85" s="22" t="str">
        <f ca="1">IFERROR(IF(CS85="","",RANK(CV85,CV$3:CV$434)+COUNTIF(CV$3:CV85,CV85)-1),"/")</f>
        <v/>
      </c>
      <c r="CU85" s="27" t="str">
        <f ca="1">IF(CS85="","",VLOOKUP(CS85,选手操作!$K:$L,2,0))</f>
        <v/>
      </c>
      <c r="CV85" s="24" t="str">
        <f ca="1">IFERROR(IF(CS85="","",IF(选手操作!CT85&lt;&gt;"",BV85+CW85+CX85+选手操作!CS85,VLOOKUP(CU85,CO:CQ,3,0)+BV85+CW85+CX85+选手操作!CS85)),IF(COUNTIF(CO:CO,CU85)=0,"查找失败",IF(ISNUMBER(VLOOKUP(CU85,CO:CQ,3,0))=FALSE,"VP错误","未知错误")))</f>
        <v/>
      </c>
      <c r="CW85" s="37"/>
      <c r="CX85" s="37"/>
      <c r="CY85" s="39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23" t="str">
        <f ca="1">IFERROR(IF(DS85="","",RANK(DR85,DR$3:DR$434)+COUNTIF(DR$3:DR85,DR85)-1),"/")</f>
        <v/>
      </c>
      <c r="DO85" s="22" t="str">
        <f t="shared" si="25"/>
        <v/>
      </c>
      <c r="DP85" s="22" t="str">
        <f t="shared" si="26"/>
        <v/>
      </c>
      <c r="DQ85" s="24" t="str">
        <f>IFERROR(IF(DO85="","",ROUND(IF(DP85=0,10,10+SIGN(DP85)*10*(1-((SQRT(5)-1)/2)^MIN(ABS(DP85)/(5*SQRT(DR$1)),3))/(1-((SQRT(5)-1)/2)^3)),2)),"请输入副数")</f>
        <v/>
      </c>
      <c r="DR85" s="25" t="str">
        <f ca="1">IF(DS85="","",IF(选手操作!ET85&lt;&gt;"","/",DV85))</f>
        <v/>
      </c>
      <c r="DS85" s="26" t="str">
        <f ca="1">IF(OR(COUNTA(DA$3:DM$434)=0,选手操作!$K85=""),"",选手操作!$K85)</f>
        <v/>
      </c>
      <c r="DT85" s="22" t="str">
        <f ca="1">IFERROR(IF(DS85="","",RANK(DV85,DV$3:DV$434)+COUNTIF(DV$3:DV85,DV85)-1),"/")</f>
        <v/>
      </c>
      <c r="DU85" s="27" t="str">
        <f ca="1">IF(DS85="","",VLOOKUP(DS85,选手操作!$K:$L,2,0))</f>
        <v/>
      </c>
      <c r="DV85" s="24" t="str">
        <f ca="1">IFERROR(IF(DS85="","",IF(选手操作!DT85&lt;&gt;"",CV85+DW85+DX85+选手操作!DS85,VLOOKUP(DU85,DO:DQ,3,0)+CV85+DW85+DX85+选手操作!DS85)),IF(COUNTIF(DO:DO,DU85)=0,"查找失败",IF(ISNUMBER(VLOOKUP(DU85,DO:DQ,3,0))=FALSE,"VP错误","未知错误")))</f>
        <v/>
      </c>
      <c r="DW85" s="37"/>
      <c r="DX85" s="37"/>
      <c r="DY85" s="39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23" t="str">
        <f ca="1">IFERROR(IF(ES85="","",RANK(ER85,ER$3:ER$434)+COUNTIF(ER$3:ER85,ER85)-1),"/")</f>
        <v/>
      </c>
      <c r="EO85" s="22" t="str">
        <f t="shared" si="27"/>
        <v/>
      </c>
      <c r="EP85" s="22" t="str">
        <f t="shared" si="28"/>
        <v/>
      </c>
      <c r="EQ85" s="24" t="str">
        <f>IFERROR(IF(EO85="","",ROUND(IF(EP85=0,10,10+SIGN(EP85)*10*(1-((SQRT(5)-1)/2)^MIN(ABS(EP85)/(5*SQRT(ER$1)),3))/(1-((SQRT(5)-1)/2)^3)),2)),"请输入副数")</f>
        <v/>
      </c>
      <c r="ER85" s="25" t="str">
        <f ca="1">IF(ES85="","",IF(选手操作!FT85&lt;&gt;"","/",EV85))</f>
        <v/>
      </c>
      <c r="ES85" s="26" t="str">
        <f ca="1">IF(OR(COUNTA(EA$3:EM$434)=0,选手操作!$K85=""),"",选手操作!$K85)</f>
        <v/>
      </c>
      <c r="ET85" s="22" t="str">
        <f ca="1">IFERROR(IF(ES85="","",RANK(EV85,EV$3:EV$434)+COUNTIF(EV$3:EV85,EV85)-1),"/")</f>
        <v/>
      </c>
      <c r="EU85" s="27" t="str">
        <f ca="1">IF(ES85="","",VLOOKUP(ES85,选手操作!$K:$L,2,0))</f>
        <v/>
      </c>
      <c r="EV85" s="24" t="str">
        <f ca="1">IFERROR(IF(ES85="","",IF(选手操作!ET85&lt;&gt;"",DV85+EW85+EX85+选手操作!ES85,VLOOKUP(EU85,EO:EQ,3,0)+DV85+EW85+EX85+选手操作!ES85)),IF(COUNTIF(EO:EO,EU85)=0,"查找失败",IF(ISNUMBER(VLOOKUP(EU85,EO:EQ,3,0))=FALSE,"VP错误","未知错误")))</f>
        <v/>
      </c>
      <c r="EW85" s="37"/>
      <c r="EX85" s="37"/>
      <c r="EY85" s="39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23" t="str">
        <f ca="1">IFERROR(IF(FS85="","",RANK(FR85,FR$3:FR$434)+COUNTIF(FR$3:FR85,FR85)-1),"/")</f>
        <v/>
      </c>
      <c r="FO85" s="22" t="str">
        <f t="shared" si="29"/>
        <v/>
      </c>
      <c r="FP85" s="22" t="str">
        <f t="shared" si="30"/>
        <v/>
      </c>
      <c r="FQ85" s="24" t="str">
        <f>IFERROR(IF(FO85="","",ROUND(IF(FP85=0,10,10+SIGN(FP85)*10*(1-((SQRT(5)-1)/2)^MIN(ABS(FP85)/(5*SQRT(FR$1)),3))/(1-((SQRT(5)-1)/2)^3)),2)),"请输入副数")</f>
        <v/>
      </c>
      <c r="FR85" s="25" t="str">
        <f ca="1">IF(FS85="","",IF(选手操作!GT85&lt;&gt;"","/",FV85))</f>
        <v/>
      </c>
      <c r="FS85" s="26" t="str">
        <f ca="1">IF(OR(COUNTA(FA$3:FM$434)=0,选手操作!$K85=""),"",选手操作!$K85)</f>
        <v/>
      </c>
      <c r="FT85" s="22" t="str">
        <f ca="1">IFERROR(IF(FS85="","",RANK(FV85,FV$3:FV$434)+COUNTIF(FV$3:FV85,FV85)-1),"/")</f>
        <v/>
      </c>
      <c r="FU85" s="27" t="str">
        <f ca="1">IF(FS85="","",VLOOKUP(FS85,选手操作!$K:$L,2,0))</f>
        <v/>
      </c>
      <c r="FV85" s="24" t="str">
        <f ca="1">IFERROR(IF(FS85="","",IF(选手操作!FT85&lt;&gt;"",EV85+FW85+FX85+选手操作!FS85,VLOOKUP(FU85,FO:FQ,3,0)+EV85+FW85+FX85+选手操作!FS85)),IF(COUNTIF(FO:FO,FU85)=0,"查找失败",IF(ISNUMBER(VLOOKUP(FU85,FO:FQ,3,0))=FALSE,"VP错误","未知错误")))</f>
        <v/>
      </c>
      <c r="FW85" s="37"/>
      <c r="FX85" s="37"/>
      <c r="FY85" s="39"/>
      <c r="GA85" s="31"/>
      <c r="GB85" s="31"/>
      <c r="GC85" s="31"/>
      <c r="GD85" s="31"/>
      <c r="GE85" s="31"/>
      <c r="GF85" s="31"/>
      <c r="GG85" s="31"/>
      <c r="GH85" s="31"/>
      <c r="GI85" s="31"/>
      <c r="GJ85" s="31"/>
      <c r="GK85" s="31"/>
      <c r="GL85" s="31"/>
      <c r="GM85" s="31"/>
      <c r="GN85" s="23" t="str">
        <f ca="1">IFERROR(IF(GS85="","",RANK(GR85,GR$3:GR$434)+COUNTIF(GR$3:GR85,GR85)-1),"/")</f>
        <v/>
      </c>
      <c r="GO85" s="22" t="str">
        <f t="shared" si="31"/>
        <v/>
      </c>
      <c r="GP85" s="22" t="str">
        <f t="shared" si="32"/>
        <v/>
      </c>
      <c r="GQ85" s="24" t="str">
        <f>IFERROR(IF(GO85="","",ROUND(IF(GP85=0,10,10+SIGN(GP85)*10*(1-((SQRT(5)-1)/2)^MIN(ABS(GP85)/(5*SQRT(GR$1)),3))/(1-((SQRT(5)-1)/2)^3)),2)),"请输入副数")</f>
        <v/>
      </c>
      <c r="GR85" s="25" t="str">
        <f ca="1">IF(GS85="","",IF(选手操作!HT85&lt;&gt;"","/",GV85))</f>
        <v/>
      </c>
      <c r="GS85" s="26" t="str">
        <f ca="1">IF(OR(COUNTA(GA$3:GM$434)=0,选手操作!$K85=""),"",选手操作!$K85)</f>
        <v/>
      </c>
      <c r="GT85" s="22" t="str">
        <f ca="1">IFERROR(IF(GS85="","",RANK(GV85,GV$3:GV$434)+COUNTIF(GV$3:GV85,GV85)-1),"/")</f>
        <v/>
      </c>
      <c r="GU85" s="27" t="str">
        <f ca="1">IF(GS85="","",VLOOKUP(GS85,选手操作!$K:$L,2,0))</f>
        <v/>
      </c>
      <c r="GV85" s="24" t="str">
        <f ca="1">IFERROR(IF(GS85="","",IF(选手操作!GT85&lt;&gt;"",FV85+GW85+GX85+选手操作!GS85,VLOOKUP(GU85,GO:GQ,3,0)+FV85+GW85+GX85+选手操作!GS85)),IF(COUNTIF(GO:GO,GU85)=0,"查找失败",IF(ISNUMBER(VLOOKUP(GU85,GO:GQ,3,0))=FALSE,"VP错误","未知错误")))</f>
        <v/>
      </c>
      <c r="GW85" s="37"/>
      <c r="GX85" s="37"/>
      <c r="GY85" s="39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23" t="str">
        <f ca="1">IFERROR(IF(HS85="","",RANK(HR85,HR$3:HR$434)+COUNTIF(HR$3:HR85,HR85)-1),"/")</f>
        <v/>
      </c>
      <c r="HO85" s="22" t="str">
        <f t="shared" si="33"/>
        <v/>
      </c>
      <c r="HP85" s="22" t="str">
        <f t="shared" si="34"/>
        <v/>
      </c>
      <c r="HQ85" s="24" t="str">
        <f>IFERROR(IF(HO85="","",ROUND(IF(HP85=0,10,10+SIGN(HP85)*10*(1-((SQRT(5)-1)/2)^MIN(ABS(HP85)/(5*SQRT(HR$1)),3))/(1-((SQRT(5)-1)/2)^3)),2)),"请输入副数")</f>
        <v/>
      </c>
      <c r="HR85" s="25" t="str">
        <f ca="1">IF(HS85="","",IF(选手操作!IT85&lt;&gt;"","/",HV85))</f>
        <v/>
      </c>
      <c r="HS85" s="26" t="str">
        <f ca="1">IF(OR(COUNTA(HA$3:HM$434)=0,选手操作!$K85=""),"",选手操作!$K85)</f>
        <v/>
      </c>
      <c r="HT85" s="22" t="str">
        <f ca="1">IFERROR(IF(HS85="","",RANK(HV85,HV$3:HV$434)+COUNTIF(HV$3:HV85,HV85)-1),"/")</f>
        <v/>
      </c>
      <c r="HU85" s="27" t="str">
        <f ca="1">IF(HS85="","",VLOOKUP(HS85,选手操作!$K:$L,2,0))</f>
        <v/>
      </c>
      <c r="HV85" s="24" t="str">
        <f ca="1">IFERROR(IF(HS85="","",IF(选手操作!HT85&lt;&gt;"",GV85+HW85+HX85+选手操作!HS85,VLOOKUP(HU85,HO:HQ,3,0)+GV85+HW85+HX85+选手操作!HS85)),IF(COUNTIF(HO:HO,HU85)=0,"查找失败",IF(ISNUMBER(VLOOKUP(HU85,HO:HQ,3,0))=FALSE,"VP错误","未知错误")))</f>
        <v/>
      </c>
      <c r="HW85" s="37"/>
      <c r="HX85" s="37"/>
      <c r="HY85" s="39"/>
    </row>
    <row r="86" spans="1:23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23" t="str">
        <f ca="1">IFERROR(IF(S86="","",RANK(R86,R$3:R$434)+COUNTIF(R$3:R86,R86)-1),"/")</f>
        <v/>
      </c>
      <c r="O86" s="22" t="str">
        <f t="shared" si="35"/>
        <v/>
      </c>
      <c r="P86" s="22" t="str">
        <f t="shared" si="36"/>
        <v/>
      </c>
      <c r="Q86" s="24" t="str">
        <f t="shared" si="37"/>
        <v/>
      </c>
      <c r="R86" s="25" t="str">
        <f ca="1">IF(S86="","",IF(选手操作!AT86&lt;&gt;"","/",V86))</f>
        <v/>
      </c>
      <c r="S86" s="26" t="str">
        <f ca="1">IF(OR(COUNTA(A$3:M$434)=0,选手操作!$K86=""),"",选手操作!$K86)</f>
        <v/>
      </c>
      <c r="T86" s="22" t="str">
        <f ca="1">IFERROR(IF(S86="","",RANK(V86,V$3:V$434)+COUNTIF(V$3:V86,V86)-1),"/")</f>
        <v/>
      </c>
      <c r="U86" s="27" t="str">
        <f ca="1">IF(S86="","",VLOOKUP(S86,选手操作!$K:$L,2,0))</f>
        <v/>
      </c>
      <c r="V86" s="24" t="str">
        <f ca="1">IFERROR(IF(S86="","",IF(选手操作!T86&lt;&gt;"",选手操作!M86+选手操作!N86+W86+X86+选手操作!S86,VLOOKUP(U86,O:Q,3,0)+选手操作!M86+选手操作!N86+W86+X86+选手操作!S86)),IF(COUNTIF(O:O,U86)=0,"查找失败",IF(ISNUMBER(VLOOKUP(U86,O:Q,3,0))=FALSE,"VP错误","未知错误")))</f>
        <v/>
      </c>
      <c r="W86" s="37"/>
      <c r="X86" s="37"/>
      <c r="Y86" s="39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23" t="str">
        <f ca="1">IFERROR(IF(AS86="","",RANK(AR86,AR$3:AR$434)+COUNTIF(AR$3:AR86,AR86)-1),"/")</f>
        <v/>
      </c>
      <c r="AO86" s="22" t="str">
        <f t="shared" si="19"/>
        <v/>
      </c>
      <c r="AP86" s="22" t="str">
        <f t="shared" si="20"/>
        <v/>
      </c>
      <c r="AQ86" s="24" t="str">
        <f>IFERROR(IF(AO86="","",ROUND(IF(AP86=0,10,10+SIGN(AP86)*10*(1-((SQRT(5)-1)/2)^MIN(ABS(AP86)/(5*SQRT(AR$1)),3))/(1-((SQRT(5)-1)/2)^3)),2)),"请输入副数")</f>
        <v/>
      </c>
      <c r="AR86" s="25" t="str">
        <f ca="1">IF(AS86="","",IF(选手操作!BT86&lt;&gt;"","/",AV86))</f>
        <v/>
      </c>
      <c r="AS86" s="26" t="str">
        <f ca="1">IF(OR(COUNTA(AA$3:AM$434)=0,选手操作!$K86=""),"",选手操作!$K86)</f>
        <v/>
      </c>
      <c r="AT86" s="22" t="str">
        <f ca="1">IFERROR(IF(AS86="","",RANK(AV86,AV$3:AV$434)+COUNTIF(AV$3:AV86,AV86)-1),"/")</f>
        <v/>
      </c>
      <c r="AU86" s="27" t="str">
        <f ca="1">IF(AS86="","",VLOOKUP(AS86,选手操作!$K:$L,2,0))</f>
        <v/>
      </c>
      <c r="AV86" s="24" t="str">
        <f ca="1">IFERROR(IF(AS86="","",IF(选手操作!AT86&lt;&gt;"",V86+AW86+AX86+选手操作!AS86,VLOOKUP(AU86,AO:AQ,3,0)+V86+AW86+AX86+选手操作!AS86)),IF(COUNTIF(AO:AO,AU86)=0,"查找失败",IF(ISNUMBER(VLOOKUP(AU86,AO:AQ,3,0))=FALSE,"VP错误","未知错误")))</f>
        <v/>
      </c>
      <c r="AW86" s="37"/>
      <c r="AX86" s="37"/>
      <c r="AY86" s="39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23" t="str">
        <f ca="1">IFERROR(IF(BS86="","",RANK(BR86,BR$3:BR$434)+COUNTIF(BR$3:BR86,BR86)-1),"/")</f>
        <v/>
      </c>
      <c r="BO86" s="22" t="str">
        <f t="shared" si="21"/>
        <v/>
      </c>
      <c r="BP86" s="22" t="str">
        <f t="shared" si="22"/>
        <v/>
      </c>
      <c r="BQ86" s="24" t="str">
        <f>IFERROR(IF(BO86="","",ROUND(IF(BP86=0,10,10+SIGN(BP86)*10*(1-((SQRT(5)-1)/2)^MIN(ABS(BP86)/(5*SQRT(BR$1)),3))/(1-((SQRT(5)-1)/2)^3)),2)),"请输入副数")</f>
        <v/>
      </c>
      <c r="BR86" s="25" t="str">
        <f ca="1">IF(BS86="","",IF(选手操作!CT86&lt;&gt;"","/",BV86))</f>
        <v/>
      </c>
      <c r="BS86" s="26" t="str">
        <f ca="1">IF(OR(COUNTA(BA$3:BM$434)=0,选手操作!$K86=""),"",选手操作!$K86)</f>
        <v/>
      </c>
      <c r="BT86" s="22" t="str">
        <f ca="1">IFERROR(IF(BS86="","",RANK(BV86,BV$3:BV$434)+COUNTIF(BV$3:BV86,BV86)-1),"/")</f>
        <v/>
      </c>
      <c r="BU86" s="27" t="str">
        <f ca="1">IF(BS86="","",VLOOKUP(BS86,选手操作!$K:$L,2,0))</f>
        <v/>
      </c>
      <c r="BV86" s="24" t="str">
        <f ca="1">IFERROR(IF(BS86="","",IF(选手操作!BT86&lt;&gt;"",AV86+BW86+BX86+选手操作!BS86,VLOOKUP(BU86,BO:BQ,3,0)+AV86+BW86+BX86+选手操作!BS86)),IF(COUNTIF(BO:BO,BU86)=0,"查找失败",IF(ISNUMBER(VLOOKUP(BU86,BO:BQ,3,0))=FALSE,"VP错误","未知错误")))</f>
        <v/>
      </c>
      <c r="BW86" s="37"/>
      <c r="BX86" s="37"/>
      <c r="BY86" s="39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23" t="str">
        <f ca="1">IFERROR(IF(CS86="","",RANK(CR86,CR$3:CR$434)+COUNTIF(CR$3:CR86,CR86)-1),"/")</f>
        <v/>
      </c>
      <c r="CO86" s="22" t="str">
        <f t="shared" si="23"/>
        <v/>
      </c>
      <c r="CP86" s="22" t="str">
        <f t="shared" si="24"/>
        <v/>
      </c>
      <c r="CQ86" s="24" t="str">
        <f>IFERROR(IF(CO86="","",ROUND(IF(CP86=0,10,10+SIGN(CP86)*10*(1-((SQRT(5)-1)/2)^MIN(ABS(CP86)/(5*SQRT(CR$1)),3))/(1-((SQRT(5)-1)/2)^3)),2)),"请输入副数")</f>
        <v/>
      </c>
      <c r="CR86" s="25" t="str">
        <f ca="1">IF(CS86="","",IF(选手操作!DT86&lt;&gt;"","/",CV86))</f>
        <v/>
      </c>
      <c r="CS86" s="26" t="str">
        <f ca="1">IF(OR(COUNTA(CA$3:CM$434)=0,选手操作!$K86=""),"",选手操作!$K86)</f>
        <v/>
      </c>
      <c r="CT86" s="22" t="str">
        <f ca="1">IFERROR(IF(CS86="","",RANK(CV86,CV$3:CV$434)+COUNTIF(CV$3:CV86,CV86)-1),"/")</f>
        <v/>
      </c>
      <c r="CU86" s="27" t="str">
        <f ca="1">IF(CS86="","",VLOOKUP(CS86,选手操作!$K:$L,2,0))</f>
        <v/>
      </c>
      <c r="CV86" s="24" t="str">
        <f ca="1">IFERROR(IF(CS86="","",IF(选手操作!CT86&lt;&gt;"",BV86+CW86+CX86+选手操作!CS86,VLOOKUP(CU86,CO:CQ,3,0)+BV86+CW86+CX86+选手操作!CS86)),IF(COUNTIF(CO:CO,CU86)=0,"查找失败",IF(ISNUMBER(VLOOKUP(CU86,CO:CQ,3,0))=FALSE,"VP错误","未知错误")))</f>
        <v/>
      </c>
      <c r="CW86" s="37"/>
      <c r="CX86" s="37"/>
      <c r="CY86" s="39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23" t="str">
        <f ca="1">IFERROR(IF(DS86="","",RANK(DR86,DR$3:DR$434)+COUNTIF(DR$3:DR86,DR86)-1),"/")</f>
        <v/>
      </c>
      <c r="DO86" s="22" t="str">
        <f t="shared" si="25"/>
        <v/>
      </c>
      <c r="DP86" s="22" t="str">
        <f t="shared" si="26"/>
        <v/>
      </c>
      <c r="DQ86" s="24" t="str">
        <f>IFERROR(IF(DO86="","",ROUND(IF(DP86=0,10,10+SIGN(DP86)*10*(1-((SQRT(5)-1)/2)^MIN(ABS(DP86)/(5*SQRT(DR$1)),3))/(1-((SQRT(5)-1)/2)^3)),2)),"请输入副数")</f>
        <v/>
      </c>
      <c r="DR86" s="25" t="str">
        <f ca="1">IF(DS86="","",IF(选手操作!ET86&lt;&gt;"","/",DV86))</f>
        <v/>
      </c>
      <c r="DS86" s="26" t="str">
        <f ca="1">IF(OR(COUNTA(DA$3:DM$434)=0,选手操作!$K86=""),"",选手操作!$K86)</f>
        <v/>
      </c>
      <c r="DT86" s="22" t="str">
        <f ca="1">IFERROR(IF(DS86="","",RANK(DV86,DV$3:DV$434)+COUNTIF(DV$3:DV86,DV86)-1),"/")</f>
        <v/>
      </c>
      <c r="DU86" s="27" t="str">
        <f ca="1">IF(DS86="","",VLOOKUP(DS86,选手操作!$K:$L,2,0))</f>
        <v/>
      </c>
      <c r="DV86" s="24" t="str">
        <f ca="1">IFERROR(IF(DS86="","",IF(选手操作!DT86&lt;&gt;"",CV86+DW86+DX86+选手操作!DS86,VLOOKUP(DU86,DO:DQ,3,0)+CV86+DW86+DX86+选手操作!DS86)),IF(COUNTIF(DO:DO,DU86)=0,"查找失败",IF(ISNUMBER(VLOOKUP(DU86,DO:DQ,3,0))=FALSE,"VP错误","未知错误")))</f>
        <v/>
      </c>
      <c r="DW86" s="37"/>
      <c r="DX86" s="37"/>
      <c r="DY86" s="39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23" t="str">
        <f ca="1">IFERROR(IF(ES86="","",RANK(ER86,ER$3:ER$434)+COUNTIF(ER$3:ER86,ER86)-1),"/")</f>
        <v/>
      </c>
      <c r="EO86" s="22" t="str">
        <f t="shared" si="27"/>
        <v/>
      </c>
      <c r="EP86" s="22" t="str">
        <f t="shared" si="28"/>
        <v/>
      </c>
      <c r="EQ86" s="24" t="str">
        <f>IFERROR(IF(EO86="","",ROUND(IF(EP86=0,10,10+SIGN(EP86)*10*(1-((SQRT(5)-1)/2)^MIN(ABS(EP86)/(5*SQRT(ER$1)),3))/(1-((SQRT(5)-1)/2)^3)),2)),"请输入副数")</f>
        <v/>
      </c>
      <c r="ER86" s="25" t="str">
        <f ca="1">IF(ES86="","",IF(选手操作!FT86&lt;&gt;"","/",EV86))</f>
        <v/>
      </c>
      <c r="ES86" s="26" t="str">
        <f ca="1">IF(OR(COUNTA(EA$3:EM$434)=0,选手操作!$K86=""),"",选手操作!$K86)</f>
        <v/>
      </c>
      <c r="ET86" s="22" t="str">
        <f ca="1">IFERROR(IF(ES86="","",RANK(EV86,EV$3:EV$434)+COUNTIF(EV$3:EV86,EV86)-1),"/")</f>
        <v/>
      </c>
      <c r="EU86" s="27" t="str">
        <f ca="1">IF(ES86="","",VLOOKUP(ES86,选手操作!$K:$L,2,0))</f>
        <v/>
      </c>
      <c r="EV86" s="24" t="str">
        <f ca="1">IFERROR(IF(ES86="","",IF(选手操作!ET86&lt;&gt;"",DV86+EW86+EX86+选手操作!ES86,VLOOKUP(EU86,EO:EQ,3,0)+DV86+EW86+EX86+选手操作!ES86)),IF(COUNTIF(EO:EO,EU86)=0,"查找失败",IF(ISNUMBER(VLOOKUP(EU86,EO:EQ,3,0))=FALSE,"VP错误","未知错误")))</f>
        <v/>
      </c>
      <c r="EW86" s="37"/>
      <c r="EX86" s="37"/>
      <c r="EY86" s="39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23" t="str">
        <f ca="1">IFERROR(IF(FS86="","",RANK(FR86,FR$3:FR$434)+COUNTIF(FR$3:FR86,FR86)-1),"/")</f>
        <v/>
      </c>
      <c r="FO86" s="22" t="str">
        <f t="shared" si="29"/>
        <v/>
      </c>
      <c r="FP86" s="22" t="str">
        <f t="shared" si="30"/>
        <v/>
      </c>
      <c r="FQ86" s="24" t="str">
        <f>IFERROR(IF(FO86="","",ROUND(IF(FP86=0,10,10+SIGN(FP86)*10*(1-((SQRT(5)-1)/2)^MIN(ABS(FP86)/(5*SQRT(FR$1)),3))/(1-((SQRT(5)-1)/2)^3)),2)),"请输入副数")</f>
        <v/>
      </c>
      <c r="FR86" s="25" t="str">
        <f ca="1">IF(FS86="","",IF(选手操作!GT86&lt;&gt;"","/",FV86))</f>
        <v/>
      </c>
      <c r="FS86" s="26" t="str">
        <f ca="1">IF(OR(COUNTA(FA$3:FM$434)=0,选手操作!$K86=""),"",选手操作!$K86)</f>
        <v/>
      </c>
      <c r="FT86" s="22" t="str">
        <f ca="1">IFERROR(IF(FS86="","",RANK(FV86,FV$3:FV$434)+COUNTIF(FV$3:FV86,FV86)-1),"/")</f>
        <v/>
      </c>
      <c r="FU86" s="27" t="str">
        <f ca="1">IF(FS86="","",VLOOKUP(FS86,选手操作!$K:$L,2,0))</f>
        <v/>
      </c>
      <c r="FV86" s="24" t="str">
        <f ca="1">IFERROR(IF(FS86="","",IF(选手操作!FT86&lt;&gt;"",EV86+FW86+FX86+选手操作!FS86,VLOOKUP(FU86,FO:FQ,3,0)+EV86+FW86+FX86+选手操作!FS86)),IF(COUNTIF(FO:FO,FU86)=0,"查找失败",IF(ISNUMBER(VLOOKUP(FU86,FO:FQ,3,0))=FALSE,"VP错误","未知错误")))</f>
        <v/>
      </c>
      <c r="FW86" s="37"/>
      <c r="FX86" s="37"/>
      <c r="FY86" s="39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23" t="str">
        <f ca="1">IFERROR(IF(GS86="","",RANK(GR86,GR$3:GR$434)+COUNTIF(GR$3:GR86,GR86)-1),"/")</f>
        <v/>
      </c>
      <c r="GO86" s="22" t="str">
        <f t="shared" si="31"/>
        <v/>
      </c>
      <c r="GP86" s="22" t="str">
        <f t="shared" si="32"/>
        <v/>
      </c>
      <c r="GQ86" s="24" t="str">
        <f>IFERROR(IF(GO86="","",ROUND(IF(GP86=0,10,10+SIGN(GP86)*10*(1-((SQRT(5)-1)/2)^MIN(ABS(GP86)/(5*SQRT(GR$1)),3))/(1-((SQRT(5)-1)/2)^3)),2)),"请输入副数")</f>
        <v/>
      </c>
      <c r="GR86" s="25" t="str">
        <f ca="1">IF(GS86="","",IF(选手操作!HT86&lt;&gt;"","/",GV86))</f>
        <v/>
      </c>
      <c r="GS86" s="26" t="str">
        <f ca="1">IF(OR(COUNTA(GA$3:GM$434)=0,选手操作!$K86=""),"",选手操作!$K86)</f>
        <v/>
      </c>
      <c r="GT86" s="22" t="str">
        <f ca="1">IFERROR(IF(GS86="","",RANK(GV86,GV$3:GV$434)+COUNTIF(GV$3:GV86,GV86)-1),"/")</f>
        <v/>
      </c>
      <c r="GU86" s="27" t="str">
        <f ca="1">IF(GS86="","",VLOOKUP(GS86,选手操作!$K:$L,2,0))</f>
        <v/>
      </c>
      <c r="GV86" s="24" t="str">
        <f ca="1">IFERROR(IF(GS86="","",IF(选手操作!GT86&lt;&gt;"",FV86+GW86+GX86+选手操作!GS86,VLOOKUP(GU86,GO:GQ,3,0)+FV86+GW86+GX86+选手操作!GS86)),IF(COUNTIF(GO:GO,GU86)=0,"查找失败",IF(ISNUMBER(VLOOKUP(GU86,GO:GQ,3,0))=FALSE,"VP错误","未知错误")))</f>
        <v/>
      </c>
      <c r="GW86" s="37"/>
      <c r="GX86" s="37"/>
      <c r="GY86" s="39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23" t="str">
        <f ca="1">IFERROR(IF(HS86="","",RANK(HR86,HR$3:HR$434)+COUNTIF(HR$3:HR86,HR86)-1),"/")</f>
        <v/>
      </c>
      <c r="HO86" s="22" t="str">
        <f t="shared" si="33"/>
        <v/>
      </c>
      <c r="HP86" s="22" t="str">
        <f t="shared" si="34"/>
        <v/>
      </c>
      <c r="HQ86" s="24" t="str">
        <f>IFERROR(IF(HO86="","",ROUND(IF(HP86=0,10,10+SIGN(HP86)*10*(1-((SQRT(5)-1)/2)^MIN(ABS(HP86)/(5*SQRT(HR$1)),3))/(1-((SQRT(5)-1)/2)^3)),2)),"请输入副数")</f>
        <v/>
      </c>
      <c r="HR86" s="25" t="str">
        <f ca="1">IF(HS86="","",IF(选手操作!IT86&lt;&gt;"","/",HV86))</f>
        <v/>
      </c>
      <c r="HS86" s="26" t="str">
        <f ca="1">IF(OR(COUNTA(HA$3:HM$434)=0,选手操作!$K86=""),"",选手操作!$K86)</f>
        <v/>
      </c>
      <c r="HT86" s="22" t="str">
        <f ca="1">IFERROR(IF(HS86="","",RANK(HV86,HV$3:HV$434)+COUNTIF(HV$3:HV86,HV86)-1),"/")</f>
        <v/>
      </c>
      <c r="HU86" s="27" t="str">
        <f ca="1">IF(HS86="","",VLOOKUP(HS86,选手操作!$K:$L,2,0))</f>
        <v/>
      </c>
      <c r="HV86" s="24" t="str">
        <f ca="1">IFERROR(IF(HS86="","",IF(选手操作!HT86&lt;&gt;"",GV86+HW86+HX86+选手操作!HS86,VLOOKUP(HU86,HO:HQ,3,0)+GV86+HW86+HX86+选手操作!HS86)),IF(COUNTIF(HO:HO,HU86)=0,"查找失败",IF(ISNUMBER(VLOOKUP(HU86,HO:HQ,3,0))=FALSE,"VP错误","未知错误")))</f>
        <v/>
      </c>
      <c r="HW86" s="37"/>
      <c r="HX86" s="37"/>
      <c r="HY86" s="39"/>
    </row>
    <row r="87" spans="1:23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23" t="str">
        <f ca="1">IFERROR(IF(S87="","",RANK(R87,R$3:R$434)+COUNTIF(R$3:R87,R87)-1),"/")</f>
        <v/>
      </c>
      <c r="O87" s="22" t="str">
        <f t="shared" si="35"/>
        <v/>
      </c>
      <c r="P87" s="22" t="str">
        <f t="shared" si="36"/>
        <v/>
      </c>
      <c r="Q87" s="24" t="str">
        <f t="shared" si="37"/>
        <v/>
      </c>
      <c r="R87" s="25" t="str">
        <f ca="1">IF(S87="","",IF(选手操作!AT87&lt;&gt;"","/",V87))</f>
        <v/>
      </c>
      <c r="S87" s="26" t="str">
        <f ca="1">IF(OR(COUNTA(A$3:M$434)=0,选手操作!$K87=""),"",选手操作!$K87)</f>
        <v/>
      </c>
      <c r="T87" s="22" t="str">
        <f ca="1">IFERROR(IF(S87="","",RANK(V87,V$3:V$434)+COUNTIF(V$3:V87,V87)-1),"/")</f>
        <v/>
      </c>
      <c r="U87" s="27" t="str">
        <f ca="1">IF(S87="","",VLOOKUP(S87,选手操作!$K:$L,2,0))</f>
        <v/>
      </c>
      <c r="V87" s="24" t="str">
        <f ca="1">IFERROR(IF(S87="","",IF(选手操作!T87&lt;&gt;"",选手操作!M87+选手操作!N87+W87+X87+选手操作!S87,VLOOKUP(U87,O:Q,3,0)+选手操作!M87+选手操作!N87+W87+X87+选手操作!S87)),IF(COUNTIF(O:O,U87)=0,"查找失败",IF(ISNUMBER(VLOOKUP(U87,O:Q,3,0))=FALSE,"VP错误","未知错误")))</f>
        <v/>
      </c>
      <c r="W87" s="37"/>
      <c r="X87" s="37"/>
      <c r="Y87" s="39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23" t="str">
        <f ca="1">IFERROR(IF(AS87="","",RANK(AR87,AR$3:AR$434)+COUNTIF(AR$3:AR87,AR87)-1),"/")</f>
        <v/>
      </c>
      <c r="AO87" s="22" t="str">
        <f t="shared" si="19"/>
        <v/>
      </c>
      <c r="AP87" s="22" t="str">
        <f t="shared" si="20"/>
        <v/>
      </c>
      <c r="AQ87" s="24" t="str">
        <f>IFERROR(IF(AO87="","",ROUND(IF(AP87=0,10,10+SIGN(AP87)*10*(1-((SQRT(5)-1)/2)^MIN(ABS(AP87)/(5*SQRT(AR$1)),3))/(1-((SQRT(5)-1)/2)^3)),2)),"请输入副数")</f>
        <v/>
      </c>
      <c r="AR87" s="25" t="str">
        <f ca="1">IF(AS87="","",IF(选手操作!BT87&lt;&gt;"","/",AV87))</f>
        <v/>
      </c>
      <c r="AS87" s="26" t="str">
        <f ca="1">IF(OR(COUNTA(AA$3:AM$434)=0,选手操作!$K87=""),"",选手操作!$K87)</f>
        <v/>
      </c>
      <c r="AT87" s="22" t="str">
        <f ca="1">IFERROR(IF(AS87="","",RANK(AV87,AV$3:AV$434)+COUNTIF(AV$3:AV87,AV87)-1),"/")</f>
        <v/>
      </c>
      <c r="AU87" s="27" t="str">
        <f ca="1">IF(AS87="","",VLOOKUP(AS87,选手操作!$K:$L,2,0))</f>
        <v/>
      </c>
      <c r="AV87" s="24" t="str">
        <f ca="1">IFERROR(IF(AS87="","",IF(选手操作!AT87&lt;&gt;"",V87+AW87+AX87+选手操作!AS87,VLOOKUP(AU87,AO:AQ,3,0)+V87+AW87+AX87+选手操作!AS87)),IF(COUNTIF(AO:AO,AU87)=0,"查找失败",IF(ISNUMBER(VLOOKUP(AU87,AO:AQ,3,0))=FALSE,"VP错误","未知错误")))</f>
        <v/>
      </c>
      <c r="AW87" s="37"/>
      <c r="AX87" s="37"/>
      <c r="AY87" s="39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23" t="str">
        <f ca="1">IFERROR(IF(BS87="","",RANK(BR87,BR$3:BR$434)+COUNTIF(BR$3:BR87,BR87)-1),"/")</f>
        <v/>
      </c>
      <c r="BO87" s="22" t="str">
        <f t="shared" si="21"/>
        <v/>
      </c>
      <c r="BP87" s="22" t="str">
        <f t="shared" si="22"/>
        <v/>
      </c>
      <c r="BQ87" s="24" t="str">
        <f>IFERROR(IF(BO87="","",ROUND(IF(BP87=0,10,10+SIGN(BP87)*10*(1-((SQRT(5)-1)/2)^MIN(ABS(BP87)/(5*SQRT(BR$1)),3))/(1-((SQRT(5)-1)/2)^3)),2)),"请输入副数")</f>
        <v/>
      </c>
      <c r="BR87" s="25" t="str">
        <f ca="1">IF(BS87="","",IF(选手操作!CT87&lt;&gt;"","/",BV87))</f>
        <v/>
      </c>
      <c r="BS87" s="26" t="str">
        <f ca="1">IF(OR(COUNTA(BA$3:BM$434)=0,选手操作!$K87=""),"",选手操作!$K87)</f>
        <v/>
      </c>
      <c r="BT87" s="22" t="str">
        <f ca="1">IFERROR(IF(BS87="","",RANK(BV87,BV$3:BV$434)+COUNTIF(BV$3:BV87,BV87)-1),"/")</f>
        <v/>
      </c>
      <c r="BU87" s="27" t="str">
        <f ca="1">IF(BS87="","",VLOOKUP(BS87,选手操作!$K:$L,2,0))</f>
        <v/>
      </c>
      <c r="BV87" s="24" t="str">
        <f ca="1">IFERROR(IF(BS87="","",IF(选手操作!BT87&lt;&gt;"",AV87+BW87+BX87+选手操作!BS87,VLOOKUP(BU87,BO:BQ,3,0)+AV87+BW87+BX87+选手操作!BS87)),IF(COUNTIF(BO:BO,BU87)=0,"查找失败",IF(ISNUMBER(VLOOKUP(BU87,BO:BQ,3,0))=FALSE,"VP错误","未知错误")))</f>
        <v/>
      </c>
      <c r="BW87" s="37"/>
      <c r="BX87" s="37"/>
      <c r="BY87" s="39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23" t="str">
        <f ca="1">IFERROR(IF(CS87="","",RANK(CR87,CR$3:CR$434)+COUNTIF(CR$3:CR87,CR87)-1),"/")</f>
        <v/>
      </c>
      <c r="CO87" s="22" t="str">
        <f t="shared" si="23"/>
        <v/>
      </c>
      <c r="CP87" s="22" t="str">
        <f t="shared" si="24"/>
        <v/>
      </c>
      <c r="CQ87" s="24" t="str">
        <f>IFERROR(IF(CO87="","",ROUND(IF(CP87=0,10,10+SIGN(CP87)*10*(1-((SQRT(5)-1)/2)^MIN(ABS(CP87)/(5*SQRT(CR$1)),3))/(1-((SQRT(5)-1)/2)^3)),2)),"请输入副数")</f>
        <v/>
      </c>
      <c r="CR87" s="25" t="str">
        <f ca="1">IF(CS87="","",IF(选手操作!DT87&lt;&gt;"","/",CV87))</f>
        <v/>
      </c>
      <c r="CS87" s="26" t="str">
        <f ca="1">IF(OR(COUNTA(CA$3:CM$434)=0,选手操作!$K87=""),"",选手操作!$K87)</f>
        <v/>
      </c>
      <c r="CT87" s="22" t="str">
        <f ca="1">IFERROR(IF(CS87="","",RANK(CV87,CV$3:CV$434)+COUNTIF(CV$3:CV87,CV87)-1),"/")</f>
        <v/>
      </c>
      <c r="CU87" s="27" t="str">
        <f ca="1">IF(CS87="","",VLOOKUP(CS87,选手操作!$K:$L,2,0))</f>
        <v/>
      </c>
      <c r="CV87" s="24" t="str">
        <f ca="1">IFERROR(IF(CS87="","",IF(选手操作!CT87&lt;&gt;"",BV87+CW87+CX87+选手操作!CS87,VLOOKUP(CU87,CO:CQ,3,0)+BV87+CW87+CX87+选手操作!CS87)),IF(COUNTIF(CO:CO,CU87)=0,"查找失败",IF(ISNUMBER(VLOOKUP(CU87,CO:CQ,3,0))=FALSE,"VP错误","未知错误")))</f>
        <v/>
      </c>
      <c r="CW87" s="37"/>
      <c r="CX87" s="37"/>
      <c r="CY87" s="39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23" t="str">
        <f ca="1">IFERROR(IF(DS87="","",RANK(DR87,DR$3:DR$434)+COUNTIF(DR$3:DR87,DR87)-1),"/")</f>
        <v/>
      </c>
      <c r="DO87" s="22" t="str">
        <f t="shared" si="25"/>
        <v/>
      </c>
      <c r="DP87" s="22" t="str">
        <f t="shared" si="26"/>
        <v/>
      </c>
      <c r="DQ87" s="24" t="str">
        <f>IFERROR(IF(DO87="","",ROUND(IF(DP87=0,10,10+SIGN(DP87)*10*(1-((SQRT(5)-1)/2)^MIN(ABS(DP87)/(5*SQRT(DR$1)),3))/(1-((SQRT(5)-1)/2)^3)),2)),"请输入副数")</f>
        <v/>
      </c>
      <c r="DR87" s="25" t="str">
        <f ca="1">IF(DS87="","",IF(选手操作!ET87&lt;&gt;"","/",DV87))</f>
        <v/>
      </c>
      <c r="DS87" s="26" t="str">
        <f ca="1">IF(OR(COUNTA(DA$3:DM$434)=0,选手操作!$K87=""),"",选手操作!$K87)</f>
        <v/>
      </c>
      <c r="DT87" s="22" t="str">
        <f ca="1">IFERROR(IF(DS87="","",RANK(DV87,DV$3:DV$434)+COUNTIF(DV$3:DV87,DV87)-1),"/")</f>
        <v/>
      </c>
      <c r="DU87" s="27" t="str">
        <f ca="1">IF(DS87="","",VLOOKUP(DS87,选手操作!$K:$L,2,0))</f>
        <v/>
      </c>
      <c r="DV87" s="24" t="str">
        <f ca="1">IFERROR(IF(DS87="","",IF(选手操作!DT87&lt;&gt;"",CV87+DW87+DX87+选手操作!DS87,VLOOKUP(DU87,DO:DQ,3,0)+CV87+DW87+DX87+选手操作!DS87)),IF(COUNTIF(DO:DO,DU87)=0,"查找失败",IF(ISNUMBER(VLOOKUP(DU87,DO:DQ,3,0))=FALSE,"VP错误","未知错误")))</f>
        <v/>
      </c>
      <c r="DW87" s="37"/>
      <c r="DX87" s="37"/>
      <c r="DY87" s="39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23" t="str">
        <f ca="1">IFERROR(IF(ES87="","",RANK(ER87,ER$3:ER$434)+COUNTIF(ER$3:ER87,ER87)-1),"/")</f>
        <v/>
      </c>
      <c r="EO87" s="22" t="str">
        <f t="shared" si="27"/>
        <v/>
      </c>
      <c r="EP87" s="22" t="str">
        <f t="shared" si="28"/>
        <v/>
      </c>
      <c r="EQ87" s="24" t="str">
        <f>IFERROR(IF(EO87="","",ROUND(IF(EP87=0,10,10+SIGN(EP87)*10*(1-((SQRT(5)-1)/2)^MIN(ABS(EP87)/(5*SQRT(ER$1)),3))/(1-((SQRT(5)-1)/2)^3)),2)),"请输入副数")</f>
        <v/>
      </c>
      <c r="ER87" s="25" t="str">
        <f ca="1">IF(ES87="","",IF(选手操作!FT87&lt;&gt;"","/",EV87))</f>
        <v/>
      </c>
      <c r="ES87" s="26" t="str">
        <f ca="1">IF(OR(COUNTA(EA$3:EM$434)=0,选手操作!$K87=""),"",选手操作!$K87)</f>
        <v/>
      </c>
      <c r="ET87" s="22" t="str">
        <f ca="1">IFERROR(IF(ES87="","",RANK(EV87,EV$3:EV$434)+COUNTIF(EV$3:EV87,EV87)-1),"/")</f>
        <v/>
      </c>
      <c r="EU87" s="27" t="str">
        <f ca="1">IF(ES87="","",VLOOKUP(ES87,选手操作!$K:$L,2,0))</f>
        <v/>
      </c>
      <c r="EV87" s="24" t="str">
        <f ca="1">IFERROR(IF(ES87="","",IF(选手操作!ET87&lt;&gt;"",DV87+EW87+EX87+选手操作!ES87,VLOOKUP(EU87,EO:EQ,3,0)+DV87+EW87+EX87+选手操作!ES87)),IF(COUNTIF(EO:EO,EU87)=0,"查找失败",IF(ISNUMBER(VLOOKUP(EU87,EO:EQ,3,0))=FALSE,"VP错误","未知错误")))</f>
        <v/>
      </c>
      <c r="EW87" s="37"/>
      <c r="EX87" s="37"/>
      <c r="EY87" s="39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23" t="str">
        <f ca="1">IFERROR(IF(FS87="","",RANK(FR87,FR$3:FR$434)+COUNTIF(FR$3:FR87,FR87)-1),"/")</f>
        <v/>
      </c>
      <c r="FO87" s="22" t="str">
        <f t="shared" si="29"/>
        <v/>
      </c>
      <c r="FP87" s="22" t="str">
        <f t="shared" si="30"/>
        <v/>
      </c>
      <c r="FQ87" s="24" t="str">
        <f>IFERROR(IF(FO87="","",ROUND(IF(FP87=0,10,10+SIGN(FP87)*10*(1-((SQRT(5)-1)/2)^MIN(ABS(FP87)/(5*SQRT(FR$1)),3))/(1-((SQRT(5)-1)/2)^3)),2)),"请输入副数")</f>
        <v/>
      </c>
      <c r="FR87" s="25" t="str">
        <f ca="1">IF(FS87="","",IF(选手操作!GT87&lt;&gt;"","/",FV87))</f>
        <v/>
      </c>
      <c r="FS87" s="26" t="str">
        <f ca="1">IF(OR(COUNTA(FA$3:FM$434)=0,选手操作!$K87=""),"",选手操作!$K87)</f>
        <v/>
      </c>
      <c r="FT87" s="22" t="str">
        <f ca="1">IFERROR(IF(FS87="","",RANK(FV87,FV$3:FV$434)+COUNTIF(FV$3:FV87,FV87)-1),"/")</f>
        <v/>
      </c>
      <c r="FU87" s="27" t="str">
        <f ca="1">IF(FS87="","",VLOOKUP(FS87,选手操作!$K:$L,2,0))</f>
        <v/>
      </c>
      <c r="FV87" s="24" t="str">
        <f ca="1">IFERROR(IF(FS87="","",IF(选手操作!FT87&lt;&gt;"",EV87+FW87+FX87+选手操作!FS87,VLOOKUP(FU87,FO:FQ,3,0)+EV87+FW87+FX87+选手操作!FS87)),IF(COUNTIF(FO:FO,FU87)=0,"查找失败",IF(ISNUMBER(VLOOKUP(FU87,FO:FQ,3,0))=FALSE,"VP错误","未知错误")))</f>
        <v/>
      </c>
      <c r="FW87" s="37"/>
      <c r="FX87" s="37"/>
      <c r="FY87" s="39"/>
      <c r="GA87" s="31"/>
      <c r="GB87" s="31"/>
      <c r="GC87" s="31"/>
      <c r="GD87" s="31"/>
      <c r="GE87" s="31"/>
      <c r="GF87" s="31"/>
      <c r="GG87" s="31"/>
      <c r="GH87" s="31"/>
      <c r="GI87" s="31"/>
      <c r="GJ87" s="31"/>
      <c r="GK87" s="31"/>
      <c r="GL87" s="31"/>
      <c r="GM87" s="31"/>
      <c r="GN87" s="23" t="str">
        <f ca="1">IFERROR(IF(GS87="","",RANK(GR87,GR$3:GR$434)+COUNTIF(GR$3:GR87,GR87)-1),"/")</f>
        <v/>
      </c>
      <c r="GO87" s="22" t="str">
        <f t="shared" si="31"/>
        <v/>
      </c>
      <c r="GP87" s="22" t="str">
        <f t="shared" si="32"/>
        <v/>
      </c>
      <c r="GQ87" s="24" t="str">
        <f>IFERROR(IF(GO87="","",ROUND(IF(GP87=0,10,10+SIGN(GP87)*10*(1-((SQRT(5)-1)/2)^MIN(ABS(GP87)/(5*SQRT(GR$1)),3))/(1-((SQRT(5)-1)/2)^3)),2)),"请输入副数")</f>
        <v/>
      </c>
      <c r="GR87" s="25" t="str">
        <f ca="1">IF(GS87="","",IF(选手操作!HT87&lt;&gt;"","/",GV87))</f>
        <v/>
      </c>
      <c r="GS87" s="26" t="str">
        <f ca="1">IF(OR(COUNTA(GA$3:GM$434)=0,选手操作!$K87=""),"",选手操作!$K87)</f>
        <v/>
      </c>
      <c r="GT87" s="22" t="str">
        <f ca="1">IFERROR(IF(GS87="","",RANK(GV87,GV$3:GV$434)+COUNTIF(GV$3:GV87,GV87)-1),"/")</f>
        <v/>
      </c>
      <c r="GU87" s="27" t="str">
        <f ca="1">IF(GS87="","",VLOOKUP(GS87,选手操作!$K:$L,2,0))</f>
        <v/>
      </c>
      <c r="GV87" s="24" t="str">
        <f ca="1">IFERROR(IF(GS87="","",IF(选手操作!GT87&lt;&gt;"",FV87+GW87+GX87+选手操作!GS87,VLOOKUP(GU87,GO:GQ,3,0)+FV87+GW87+GX87+选手操作!GS87)),IF(COUNTIF(GO:GO,GU87)=0,"查找失败",IF(ISNUMBER(VLOOKUP(GU87,GO:GQ,3,0))=FALSE,"VP错误","未知错误")))</f>
        <v/>
      </c>
      <c r="GW87" s="37"/>
      <c r="GX87" s="37"/>
      <c r="GY87" s="39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23" t="str">
        <f ca="1">IFERROR(IF(HS87="","",RANK(HR87,HR$3:HR$434)+COUNTIF(HR$3:HR87,HR87)-1),"/")</f>
        <v/>
      </c>
      <c r="HO87" s="22" t="str">
        <f t="shared" si="33"/>
        <v/>
      </c>
      <c r="HP87" s="22" t="str">
        <f t="shared" si="34"/>
        <v/>
      </c>
      <c r="HQ87" s="24" t="str">
        <f>IFERROR(IF(HO87="","",ROUND(IF(HP87=0,10,10+SIGN(HP87)*10*(1-((SQRT(5)-1)/2)^MIN(ABS(HP87)/(5*SQRT(HR$1)),3))/(1-((SQRT(5)-1)/2)^3)),2)),"请输入副数")</f>
        <v/>
      </c>
      <c r="HR87" s="25" t="str">
        <f ca="1">IF(HS87="","",IF(选手操作!IT87&lt;&gt;"","/",HV87))</f>
        <v/>
      </c>
      <c r="HS87" s="26" t="str">
        <f ca="1">IF(OR(COUNTA(HA$3:HM$434)=0,选手操作!$K87=""),"",选手操作!$K87)</f>
        <v/>
      </c>
      <c r="HT87" s="22" t="str">
        <f ca="1">IFERROR(IF(HS87="","",RANK(HV87,HV$3:HV$434)+COUNTIF(HV$3:HV87,HV87)-1),"/")</f>
        <v/>
      </c>
      <c r="HU87" s="27" t="str">
        <f ca="1">IF(HS87="","",VLOOKUP(HS87,选手操作!$K:$L,2,0))</f>
        <v/>
      </c>
      <c r="HV87" s="24" t="str">
        <f ca="1">IFERROR(IF(HS87="","",IF(选手操作!HT87&lt;&gt;"",GV87+HW87+HX87+选手操作!HS87,VLOOKUP(HU87,HO:HQ,3,0)+GV87+HW87+HX87+选手操作!HS87)),IF(COUNTIF(HO:HO,HU87)=0,"查找失败",IF(ISNUMBER(VLOOKUP(HU87,HO:HQ,3,0))=FALSE,"VP错误","未知错误")))</f>
        <v/>
      </c>
      <c r="HW87" s="37"/>
      <c r="HX87" s="37"/>
      <c r="HY87" s="39"/>
    </row>
    <row r="88" spans="1:23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23" t="str">
        <f ca="1">IFERROR(IF(S88="","",RANK(R88,R$3:R$434)+COUNTIF(R$3:R88,R88)-1),"/")</f>
        <v/>
      </c>
      <c r="O88" s="22" t="str">
        <f t="shared" si="35"/>
        <v/>
      </c>
      <c r="P88" s="22" t="str">
        <f t="shared" si="36"/>
        <v/>
      </c>
      <c r="Q88" s="24" t="str">
        <f t="shared" si="37"/>
        <v/>
      </c>
      <c r="R88" s="25" t="str">
        <f ca="1">IF(S88="","",IF(选手操作!AT88&lt;&gt;"","/",V88))</f>
        <v/>
      </c>
      <c r="S88" s="26" t="str">
        <f ca="1">IF(OR(COUNTA(A$3:M$434)=0,选手操作!$K88=""),"",选手操作!$K88)</f>
        <v/>
      </c>
      <c r="T88" s="22" t="str">
        <f ca="1">IFERROR(IF(S88="","",RANK(V88,V$3:V$434)+COUNTIF(V$3:V88,V88)-1),"/")</f>
        <v/>
      </c>
      <c r="U88" s="27" t="str">
        <f ca="1">IF(S88="","",VLOOKUP(S88,选手操作!$K:$L,2,0))</f>
        <v/>
      </c>
      <c r="V88" s="24" t="str">
        <f ca="1">IFERROR(IF(S88="","",IF(选手操作!T88&lt;&gt;"",选手操作!M88+选手操作!N88+W88+X88+选手操作!S88,VLOOKUP(U88,O:Q,3,0)+选手操作!M88+选手操作!N88+W88+X88+选手操作!S88)),IF(COUNTIF(O:O,U88)=0,"查找失败",IF(ISNUMBER(VLOOKUP(U88,O:Q,3,0))=FALSE,"VP错误","未知错误")))</f>
        <v/>
      </c>
      <c r="W88" s="37"/>
      <c r="X88" s="37"/>
      <c r="Y88" s="39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23" t="str">
        <f ca="1">IFERROR(IF(AS88="","",RANK(AR88,AR$3:AR$434)+COUNTIF(AR$3:AR88,AR88)-1),"/")</f>
        <v/>
      </c>
      <c r="AO88" s="22" t="str">
        <f t="shared" si="19"/>
        <v/>
      </c>
      <c r="AP88" s="22" t="str">
        <f t="shared" si="20"/>
        <v/>
      </c>
      <c r="AQ88" s="24" t="str">
        <f>IFERROR(IF(AO88="","",ROUND(IF(AP88=0,10,10+SIGN(AP88)*10*(1-((SQRT(5)-1)/2)^MIN(ABS(AP88)/(5*SQRT(AR$1)),3))/(1-((SQRT(5)-1)/2)^3)),2)),"请输入副数")</f>
        <v/>
      </c>
      <c r="AR88" s="25" t="str">
        <f ca="1">IF(AS88="","",IF(选手操作!BT88&lt;&gt;"","/",AV88))</f>
        <v/>
      </c>
      <c r="AS88" s="26" t="str">
        <f ca="1">IF(OR(COUNTA(AA$3:AM$434)=0,选手操作!$K88=""),"",选手操作!$K88)</f>
        <v/>
      </c>
      <c r="AT88" s="22" t="str">
        <f ca="1">IFERROR(IF(AS88="","",RANK(AV88,AV$3:AV$434)+COUNTIF(AV$3:AV88,AV88)-1),"/")</f>
        <v/>
      </c>
      <c r="AU88" s="27" t="str">
        <f ca="1">IF(AS88="","",VLOOKUP(AS88,选手操作!$K:$L,2,0))</f>
        <v/>
      </c>
      <c r="AV88" s="24" t="str">
        <f ca="1">IFERROR(IF(AS88="","",IF(选手操作!AT88&lt;&gt;"",V88+AW88+AX88+选手操作!AS88,VLOOKUP(AU88,AO:AQ,3,0)+V88+AW88+AX88+选手操作!AS88)),IF(COUNTIF(AO:AO,AU88)=0,"查找失败",IF(ISNUMBER(VLOOKUP(AU88,AO:AQ,3,0))=FALSE,"VP错误","未知错误")))</f>
        <v/>
      </c>
      <c r="AW88" s="37"/>
      <c r="AX88" s="37"/>
      <c r="AY88" s="39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23" t="str">
        <f ca="1">IFERROR(IF(BS88="","",RANK(BR88,BR$3:BR$434)+COUNTIF(BR$3:BR88,BR88)-1),"/")</f>
        <v/>
      </c>
      <c r="BO88" s="22" t="str">
        <f t="shared" si="21"/>
        <v/>
      </c>
      <c r="BP88" s="22" t="str">
        <f t="shared" si="22"/>
        <v/>
      </c>
      <c r="BQ88" s="24" t="str">
        <f>IFERROR(IF(BO88="","",ROUND(IF(BP88=0,10,10+SIGN(BP88)*10*(1-((SQRT(5)-1)/2)^MIN(ABS(BP88)/(5*SQRT(BR$1)),3))/(1-((SQRT(5)-1)/2)^3)),2)),"请输入副数")</f>
        <v/>
      </c>
      <c r="BR88" s="25" t="str">
        <f ca="1">IF(BS88="","",IF(选手操作!CT88&lt;&gt;"","/",BV88))</f>
        <v/>
      </c>
      <c r="BS88" s="26" t="str">
        <f ca="1">IF(OR(COUNTA(BA$3:BM$434)=0,选手操作!$K88=""),"",选手操作!$K88)</f>
        <v/>
      </c>
      <c r="BT88" s="22" t="str">
        <f ca="1">IFERROR(IF(BS88="","",RANK(BV88,BV$3:BV$434)+COUNTIF(BV$3:BV88,BV88)-1),"/")</f>
        <v/>
      </c>
      <c r="BU88" s="27" t="str">
        <f ca="1">IF(BS88="","",VLOOKUP(BS88,选手操作!$K:$L,2,0))</f>
        <v/>
      </c>
      <c r="BV88" s="24" t="str">
        <f ca="1">IFERROR(IF(BS88="","",IF(选手操作!BT88&lt;&gt;"",AV88+BW88+BX88+选手操作!BS88,VLOOKUP(BU88,BO:BQ,3,0)+AV88+BW88+BX88+选手操作!BS88)),IF(COUNTIF(BO:BO,BU88)=0,"查找失败",IF(ISNUMBER(VLOOKUP(BU88,BO:BQ,3,0))=FALSE,"VP错误","未知错误")))</f>
        <v/>
      </c>
      <c r="BW88" s="37"/>
      <c r="BX88" s="37"/>
      <c r="BY88" s="39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23" t="str">
        <f ca="1">IFERROR(IF(CS88="","",RANK(CR88,CR$3:CR$434)+COUNTIF(CR$3:CR88,CR88)-1),"/")</f>
        <v/>
      </c>
      <c r="CO88" s="22" t="str">
        <f t="shared" si="23"/>
        <v/>
      </c>
      <c r="CP88" s="22" t="str">
        <f t="shared" si="24"/>
        <v/>
      </c>
      <c r="CQ88" s="24" t="str">
        <f>IFERROR(IF(CO88="","",ROUND(IF(CP88=0,10,10+SIGN(CP88)*10*(1-((SQRT(5)-1)/2)^MIN(ABS(CP88)/(5*SQRT(CR$1)),3))/(1-((SQRT(5)-1)/2)^3)),2)),"请输入副数")</f>
        <v/>
      </c>
      <c r="CR88" s="25" t="str">
        <f ca="1">IF(CS88="","",IF(选手操作!DT88&lt;&gt;"","/",CV88))</f>
        <v/>
      </c>
      <c r="CS88" s="26" t="str">
        <f ca="1">IF(OR(COUNTA(CA$3:CM$434)=0,选手操作!$K88=""),"",选手操作!$K88)</f>
        <v/>
      </c>
      <c r="CT88" s="22" t="str">
        <f ca="1">IFERROR(IF(CS88="","",RANK(CV88,CV$3:CV$434)+COUNTIF(CV$3:CV88,CV88)-1),"/")</f>
        <v/>
      </c>
      <c r="CU88" s="27" t="str">
        <f ca="1">IF(CS88="","",VLOOKUP(CS88,选手操作!$K:$L,2,0))</f>
        <v/>
      </c>
      <c r="CV88" s="24" t="str">
        <f ca="1">IFERROR(IF(CS88="","",IF(选手操作!CT88&lt;&gt;"",BV88+CW88+CX88+选手操作!CS88,VLOOKUP(CU88,CO:CQ,3,0)+BV88+CW88+CX88+选手操作!CS88)),IF(COUNTIF(CO:CO,CU88)=0,"查找失败",IF(ISNUMBER(VLOOKUP(CU88,CO:CQ,3,0))=FALSE,"VP错误","未知错误")))</f>
        <v/>
      </c>
      <c r="CW88" s="37"/>
      <c r="CX88" s="37"/>
      <c r="CY88" s="39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23" t="str">
        <f ca="1">IFERROR(IF(DS88="","",RANK(DR88,DR$3:DR$434)+COUNTIF(DR$3:DR88,DR88)-1),"/")</f>
        <v/>
      </c>
      <c r="DO88" s="22" t="str">
        <f t="shared" si="25"/>
        <v/>
      </c>
      <c r="DP88" s="22" t="str">
        <f t="shared" si="26"/>
        <v/>
      </c>
      <c r="DQ88" s="24" t="str">
        <f>IFERROR(IF(DO88="","",ROUND(IF(DP88=0,10,10+SIGN(DP88)*10*(1-((SQRT(5)-1)/2)^MIN(ABS(DP88)/(5*SQRT(DR$1)),3))/(1-((SQRT(5)-1)/2)^3)),2)),"请输入副数")</f>
        <v/>
      </c>
      <c r="DR88" s="25" t="str">
        <f ca="1">IF(DS88="","",IF(选手操作!ET88&lt;&gt;"","/",DV88))</f>
        <v/>
      </c>
      <c r="DS88" s="26" t="str">
        <f ca="1">IF(OR(COUNTA(DA$3:DM$434)=0,选手操作!$K88=""),"",选手操作!$K88)</f>
        <v/>
      </c>
      <c r="DT88" s="22" t="str">
        <f ca="1">IFERROR(IF(DS88="","",RANK(DV88,DV$3:DV$434)+COUNTIF(DV$3:DV88,DV88)-1),"/")</f>
        <v/>
      </c>
      <c r="DU88" s="27" t="str">
        <f ca="1">IF(DS88="","",VLOOKUP(DS88,选手操作!$K:$L,2,0))</f>
        <v/>
      </c>
      <c r="DV88" s="24" t="str">
        <f ca="1">IFERROR(IF(DS88="","",IF(选手操作!DT88&lt;&gt;"",CV88+DW88+DX88+选手操作!DS88,VLOOKUP(DU88,DO:DQ,3,0)+CV88+DW88+DX88+选手操作!DS88)),IF(COUNTIF(DO:DO,DU88)=0,"查找失败",IF(ISNUMBER(VLOOKUP(DU88,DO:DQ,3,0))=FALSE,"VP错误","未知错误")))</f>
        <v/>
      </c>
      <c r="DW88" s="37"/>
      <c r="DX88" s="37"/>
      <c r="DY88" s="39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23" t="str">
        <f ca="1">IFERROR(IF(ES88="","",RANK(ER88,ER$3:ER$434)+COUNTIF(ER$3:ER88,ER88)-1),"/")</f>
        <v/>
      </c>
      <c r="EO88" s="22" t="str">
        <f t="shared" si="27"/>
        <v/>
      </c>
      <c r="EP88" s="22" t="str">
        <f t="shared" si="28"/>
        <v/>
      </c>
      <c r="EQ88" s="24" t="str">
        <f>IFERROR(IF(EO88="","",ROUND(IF(EP88=0,10,10+SIGN(EP88)*10*(1-((SQRT(5)-1)/2)^MIN(ABS(EP88)/(5*SQRT(ER$1)),3))/(1-((SQRT(5)-1)/2)^3)),2)),"请输入副数")</f>
        <v/>
      </c>
      <c r="ER88" s="25" t="str">
        <f ca="1">IF(ES88="","",IF(选手操作!FT88&lt;&gt;"","/",EV88))</f>
        <v/>
      </c>
      <c r="ES88" s="26" t="str">
        <f ca="1">IF(OR(COUNTA(EA$3:EM$434)=0,选手操作!$K88=""),"",选手操作!$K88)</f>
        <v/>
      </c>
      <c r="ET88" s="22" t="str">
        <f ca="1">IFERROR(IF(ES88="","",RANK(EV88,EV$3:EV$434)+COUNTIF(EV$3:EV88,EV88)-1),"/")</f>
        <v/>
      </c>
      <c r="EU88" s="27" t="str">
        <f ca="1">IF(ES88="","",VLOOKUP(ES88,选手操作!$K:$L,2,0))</f>
        <v/>
      </c>
      <c r="EV88" s="24" t="str">
        <f ca="1">IFERROR(IF(ES88="","",IF(选手操作!ET88&lt;&gt;"",DV88+EW88+EX88+选手操作!ES88,VLOOKUP(EU88,EO:EQ,3,0)+DV88+EW88+EX88+选手操作!ES88)),IF(COUNTIF(EO:EO,EU88)=0,"查找失败",IF(ISNUMBER(VLOOKUP(EU88,EO:EQ,3,0))=FALSE,"VP错误","未知错误")))</f>
        <v/>
      </c>
      <c r="EW88" s="37"/>
      <c r="EX88" s="37"/>
      <c r="EY88" s="39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23" t="str">
        <f ca="1">IFERROR(IF(FS88="","",RANK(FR88,FR$3:FR$434)+COUNTIF(FR$3:FR88,FR88)-1),"/")</f>
        <v/>
      </c>
      <c r="FO88" s="22" t="str">
        <f t="shared" si="29"/>
        <v/>
      </c>
      <c r="FP88" s="22" t="str">
        <f t="shared" si="30"/>
        <v/>
      </c>
      <c r="FQ88" s="24" t="str">
        <f>IFERROR(IF(FO88="","",ROUND(IF(FP88=0,10,10+SIGN(FP88)*10*(1-((SQRT(5)-1)/2)^MIN(ABS(FP88)/(5*SQRT(FR$1)),3))/(1-((SQRT(5)-1)/2)^3)),2)),"请输入副数")</f>
        <v/>
      </c>
      <c r="FR88" s="25" t="str">
        <f ca="1">IF(FS88="","",IF(选手操作!GT88&lt;&gt;"","/",FV88))</f>
        <v/>
      </c>
      <c r="FS88" s="26" t="str">
        <f ca="1">IF(OR(COUNTA(FA$3:FM$434)=0,选手操作!$K88=""),"",选手操作!$K88)</f>
        <v/>
      </c>
      <c r="FT88" s="22" t="str">
        <f ca="1">IFERROR(IF(FS88="","",RANK(FV88,FV$3:FV$434)+COUNTIF(FV$3:FV88,FV88)-1),"/")</f>
        <v/>
      </c>
      <c r="FU88" s="27" t="str">
        <f ca="1">IF(FS88="","",VLOOKUP(FS88,选手操作!$K:$L,2,0))</f>
        <v/>
      </c>
      <c r="FV88" s="24" t="str">
        <f ca="1">IFERROR(IF(FS88="","",IF(选手操作!FT88&lt;&gt;"",EV88+FW88+FX88+选手操作!FS88,VLOOKUP(FU88,FO:FQ,3,0)+EV88+FW88+FX88+选手操作!FS88)),IF(COUNTIF(FO:FO,FU88)=0,"查找失败",IF(ISNUMBER(VLOOKUP(FU88,FO:FQ,3,0))=FALSE,"VP错误","未知错误")))</f>
        <v/>
      </c>
      <c r="FW88" s="37"/>
      <c r="FX88" s="37"/>
      <c r="FY88" s="39"/>
      <c r="GA88" s="31"/>
      <c r="GB88" s="31"/>
      <c r="GC88" s="31"/>
      <c r="GD88" s="31"/>
      <c r="GE88" s="31"/>
      <c r="GF88" s="31"/>
      <c r="GG88" s="31"/>
      <c r="GH88" s="31"/>
      <c r="GI88" s="31"/>
      <c r="GJ88" s="31"/>
      <c r="GK88" s="31"/>
      <c r="GL88" s="31"/>
      <c r="GM88" s="31"/>
      <c r="GN88" s="23" t="str">
        <f ca="1">IFERROR(IF(GS88="","",RANK(GR88,GR$3:GR$434)+COUNTIF(GR$3:GR88,GR88)-1),"/")</f>
        <v/>
      </c>
      <c r="GO88" s="22" t="str">
        <f t="shared" si="31"/>
        <v/>
      </c>
      <c r="GP88" s="22" t="str">
        <f t="shared" si="32"/>
        <v/>
      </c>
      <c r="GQ88" s="24" t="str">
        <f>IFERROR(IF(GO88="","",ROUND(IF(GP88=0,10,10+SIGN(GP88)*10*(1-((SQRT(5)-1)/2)^MIN(ABS(GP88)/(5*SQRT(GR$1)),3))/(1-((SQRT(5)-1)/2)^3)),2)),"请输入副数")</f>
        <v/>
      </c>
      <c r="GR88" s="25" t="str">
        <f ca="1">IF(GS88="","",IF(选手操作!HT88&lt;&gt;"","/",GV88))</f>
        <v/>
      </c>
      <c r="GS88" s="26" t="str">
        <f ca="1">IF(OR(COUNTA(GA$3:GM$434)=0,选手操作!$K88=""),"",选手操作!$K88)</f>
        <v/>
      </c>
      <c r="GT88" s="22" t="str">
        <f ca="1">IFERROR(IF(GS88="","",RANK(GV88,GV$3:GV$434)+COUNTIF(GV$3:GV88,GV88)-1),"/")</f>
        <v/>
      </c>
      <c r="GU88" s="27" t="str">
        <f ca="1">IF(GS88="","",VLOOKUP(GS88,选手操作!$K:$L,2,0))</f>
        <v/>
      </c>
      <c r="GV88" s="24" t="str">
        <f ca="1">IFERROR(IF(GS88="","",IF(选手操作!GT88&lt;&gt;"",FV88+GW88+GX88+选手操作!GS88,VLOOKUP(GU88,GO:GQ,3,0)+FV88+GW88+GX88+选手操作!GS88)),IF(COUNTIF(GO:GO,GU88)=0,"查找失败",IF(ISNUMBER(VLOOKUP(GU88,GO:GQ,3,0))=FALSE,"VP错误","未知错误")))</f>
        <v/>
      </c>
      <c r="GW88" s="37"/>
      <c r="GX88" s="37"/>
      <c r="GY88" s="39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23" t="str">
        <f ca="1">IFERROR(IF(HS88="","",RANK(HR88,HR$3:HR$434)+COUNTIF(HR$3:HR88,HR88)-1),"/")</f>
        <v/>
      </c>
      <c r="HO88" s="22" t="str">
        <f t="shared" si="33"/>
        <v/>
      </c>
      <c r="HP88" s="22" t="str">
        <f t="shared" si="34"/>
        <v/>
      </c>
      <c r="HQ88" s="24" t="str">
        <f>IFERROR(IF(HO88="","",ROUND(IF(HP88=0,10,10+SIGN(HP88)*10*(1-((SQRT(5)-1)/2)^MIN(ABS(HP88)/(5*SQRT(HR$1)),3))/(1-((SQRT(5)-1)/2)^3)),2)),"请输入副数")</f>
        <v/>
      </c>
      <c r="HR88" s="25" t="str">
        <f ca="1">IF(HS88="","",IF(选手操作!IT88&lt;&gt;"","/",HV88))</f>
        <v/>
      </c>
      <c r="HS88" s="26" t="str">
        <f ca="1">IF(OR(COUNTA(HA$3:HM$434)=0,选手操作!$K88=""),"",选手操作!$K88)</f>
        <v/>
      </c>
      <c r="HT88" s="22" t="str">
        <f ca="1">IFERROR(IF(HS88="","",RANK(HV88,HV$3:HV$434)+COUNTIF(HV$3:HV88,HV88)-1),"/")</f>
        <v/>
      </c>
      <c r="HU88" s="27" t="str">
        <f ca="1">IF(HS88="","",VLOOKUP(HS88,选手操作!$K:$L,2,0))</f>
        <v/>
      </c>
      <c r="HV88" s="24" t="str">
        <f ca="1">IFERROR(IF(HS88="","",IF(选手操作!HT88&lt;&gt;"",GV88+HW88+HX88+选手操作!HS88,VLOOKUP(HU88,HO:HQ,3,0)+GV88+HW88+HX88+选手操作!HS88)),IF(COUNTIF(HO:HO,HU88)=0,"查找失败",IF(ISNUMBER(VLOOKUP(HU88,HO:HQ,3,0))=FALSE,"VP错误","未知错误")))</f>
        <v/>
      </c>
      <c r="HW88" s="37"/>
      <c r="HX88" s="37"/>
      <c r="HY88" s="39"/>
    </row>
    <row r="89" spans="1:23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23" t="str">
        <f ca="1">IFERROR(IF(S89="","",RANK(R89,R$3:R$434)+COUNTIF(R$3:R89,R89)-1),"/")</f>
        <v/>
      </c>
      <c r="O89" s="22" t="str">
        <f t="shared" si="35"/>
        <v/>
      </c>
      <c r="P89" s="22" t="str">
        <f t="shared" si="36"/>
        <v/>
      </c>
      <c r="Q89" s="24" t="str">
        <f t="shared" si="37"/>
        <v/>
      </c>
      <c r="R89" s="25" t="str">
        <f ca="1">IF(S89="","",IF(选手操作!AT89&lt;&gt;"","/",V89))</f>
        <v/>
      </c>
      <c r="S89" s="26" t="str">
        <f ca="1">IF(OR(COUNTA(A$3:M$434)=0,选手操作!$K89=""),"",选手操作!$K89)</f>
        <v/>
      </c>
      <c r="T89" s="22" t="str">
        <f ca="1">IFERROR(IF(S89="","",RANK(V89,V$3:V$434)+COUNTIF(V$3:V89,V89)-1),"/")</f>
        <v/>
      </c>
      <c r="U89" s="27" t="str">
        <f ca="1">IF(S89="","",VLOOKUP(S89,选手操作!$K:$L,2,0))</f>
        <v/>
      </c>
      <c r="V89" s="24" t="str">
        <f ca="1">IFERROR(IF(S89="","",IF(选手操作!T89&lt;&gt;"",选手操作!M89+选手操作!N89+W89+X89+选手操作!S89,VLOOKUP(U89,O:Q,3,0)+选手操作!M89+选手操作!N89+W89+X89+选手操作!S89)),IF(COUNTIF(O:O,U89)=0,"查找失败",IF(ISNUMBER(VLOOKUP(U89,O:Q,3,0))=FALSE,"VP错误","未知错误")))</f>
        <v/>
      </c>
      <c r="W89" s="37"/>
      <c r="X89" s="37"/>
      <c r="Y89" s="39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23" t="str">
        <f ca="1">IFERROR(IF(AS89="","",RANK(AR89,AR$3:AR$434)+COUNTIF(AR$3:AR89,AR89)-1),"/")</f>
        <v/>
      </c>
      <c r="AO89" s="22" t="str">
        <f t="shared" si="19"/>
        <v/>
      </c>
      <c r="AP89" s="22" t="str">
        <f t="shared" si="20"/>
        <v/>
      </c>
      <c r="AQ89" s="24" t="str">
        <f>IFERROR(IF(AO89="","",ROUND(IF(AP89=0,10,10+SIGN(AP89)*10*(1-((SQRT(5)-1)/2)^MIN(ABS(AP89)/(5*SQRT(AR$1)),3))/(1-((SQRT(5)-1)/2)^3)),2)),"请输入副数")</f>
        <v/>
      </c>
      <c r="AR89" s="25" t="str">
        <f ca="1">IF(AS89="","",IF(选手操作!BT89&lt;&gt;"","/",AV89))</f>
        <v/>
      </c>
      <c r="AS89" s="26" t="str">
        <f ca="1">IF(OR(COUNTA(AA$3:AM$434)=0,选手操作!$K89=""),"",选手操作!$K89)</f>
        <v/>
      </c>
      <c r="AT89" s="22" t="str">
        <f ca="1">IFERROR(IF(AS89="","",RANK(AV89,AV$3:AV$434)+COUNTIF(AV$3:AV89,AV89)-1),"/")</f>
        <v/>
      </c>
      <c r="AU89" s="27" t="str">
        <f ca="1">IF(AS89="","",VLOOKUP(AS89,选手操作!$K:$L,2,0))</f>
        <v/>
      </c>
      <c r="AV89" s="24" t="str">
        <f ca="1">IFERROR(IF(AS89="","",IF(选手操作!AT89&lt;&gt;"",V89+AW89+AX89+选手操作!AS89,VLOOKUP(AU89,AO:AQ,3,0)+V89+AW89+AX89+选手操作!AS89)),IF(COUNTIF(AO:AO,AU89)=0,"查找失败",IF(ISNUMBER(VLOOKUP(AU89,AO:AQ,3,0))=FALSE,"VP错误","未知错误")))</f>
        <v/>
      </c>
      <c r="AW89" s="37"/>
      <c r="AX89" s="37"/>
      <c r="AY89" s="39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23" t="str">
        <f ca="1">IFERROR(IF(BS89="","",RANK(BR89,BR$3:BR$434)+COUNTIF(BR$3:BR89,BR89)-1),"/")</f>
        <v/>
      </c>
      <c r="BO89" s="22" t="str">
        <f t="shared" si="21"/>
        <v/>
      </c>
      <c r="BP89" s="22" t="str">
        <f t="shared" si="22"/>
        <v/>
      </c>
      <c r="BQ89" s="24" t="str">
        <f>IFERROR(IF(BO89="","",ROUND(IF(BP89=0,10,10+SIGN(BP89)*10*(1-((SQRT(5)-1)/2)^MIN(ABS(BP89)/(5*SQRT(BR$1)),3))/(1-((SQRT(5)-1)/2)^3)),2)),"请输入副数")</f>
        <v/>
      </c>
      <c r="BR89" s="25" t="str">
        <f ca="1">IF(BS89="","",IF(选手操作!CT89&lt;&gt;"","/",BV89))</f>
        <v/>
      </c>
      <c r="BS89" s="26" t="str">
        <f ca="1">IF(OR(COUNTA(BA$3:BM$434)=0,选手操作!$K89=""),"",选手操作!$K89)</f>
        <v/>
      </c>
      <c r="BT89" s="22" t="str">
        <f ca="1">IFERROR(IF(BS89="","",RANK(BV89,BV$3:BV$434)+COUNTIF(BV$3:BV89,BV89)-1),"/")</f>
        <v/>
      </c>
      <c r="BU89" s="27" t="str">
        <f ca="1">IF(BS89="","",VLOOKUP(BS89,选手操作!$K:$L,2,0))</f>
        <v/>
      </c>
      <c r="BV89" s="24" t="str">
        <f ca="1">IFERROR(IF(BS89="","",IF(选手操作!BT89&lt;&gt;"",AV89+BW89+BX89+选手操作!BS89,VLOOKUP(BU89,BO:BQ,3,0)+AV89+BW89+BX89+选手操作!BS89)),IF(COUNTIF(BO:BO,BU89)=0,"查找失败",IF(ISNUMBER(VLOOKUP(BU89,BO:BQ,3,0))=FALSE,"VP错误","未知错误")))</f>
        <v/>
      </c>
      <c r="BW89" s="37"/>
      <c r="BX89" s="37"/>
      <c r="BY89" s="39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23" t="str">
        <f ca="1">IFERROR(IF(CS89="","",RANK(CR89,CR$3:CR$434)+COUNTIF(CR$3:CR89,CR89)-1),"/")</f>
        <v/>
      </c>
      <c r="CO89" s="22" t="str">
        <f t="shared" si="23"/>
        <v/>
      </c>
      <c r="CP89" s="22" t="str">
        <f t="shared" si="24"/>
        <v/>
      </c>
      <c r="CQ89" s="24" t="str">
        <f>IFERROR(IF(CO89="","",ROUND(IF(CP89=0,10,10+SIGN(CP89)*10*(1-((SQRT(5)-1)/2)^MIN(ABS(CP89)/(5*SQRT(CR$1)),3))/(1-((SQRT(5)-1)/2)^3)),2)),"请输入副数")</f>
        <v/>
      </c>
      <c r="CR89" s="25" t="str">
        <f ca="1">IF(CS89="","",IF(选手操作!DT89&lt;&gt;"","/",CV89))</f>
        <v/>
      </c>
      <c r="CS89" s="26" t="str">
        <f ca="1">IF(OR(COUNTA(CA$3:CM$434)=0,选手操作!$K89=""),"",选手操作!$K89)</f>
        <v/>
      </c>
      <c r="CT89" s="22" t="str">
        <f ca="1">IFERROR(IF(CS89="","",RANK(CV89,CV$3:CV$434)+COUNTIF(CV$3:CV89,CV89)-1),"/")</f>
        <v/>
      </c>
      <c r="CU89" s="27" t="str">
        <f ca="1">IF(CS89="","",VLOOKUP(CS89,选手操作!$K:$L,2,0))</f>
        <v/>
      </c>
      <c r="CV89" s="24" t="str">
        <f ca="1">IFERROR(IF(CS89="","",IF(选手操作!CT89&lt;&gt;"",BV89+CW89+CX89+选手操作!CS89,VLOOKUP(CU89,CO:CQ,3,0)+BV89+CW89+CX89+选手操作!CS89)),IF(COUNTIF(CO:CO,CU89)=0,"查找失败",IF(ISNUMBER(VLOOKUP(CU89,CO:CQ,3,0))=FALSE,"VP错误","未知错误")))</f>
        <v/>
      </c>
      <c r="CW89" s="37"/>
      <c r="CX89" s="37"/>
      <c r="CY89" s="39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23" t="str">
        <f ca="1">IFERROR(IF(DS89="","",RANK(DR89,DR$3:DR$434)+COUNTIF(DR$3:DR89,DR89)-1),"/")</f>
        <v/>
      </c>
      <c r="DO89" s="22" t="str">
        <f t="shared" si="25"/>
        <v/>
      </c>
      <c r="DP89" s="22" t="str">
        <f t="shared" si="26"/>
        <v/>
      </c>
      <c r="DQ89" s="24" t="str">
        <f>IFERROR(IF(DO89="","",ROUND(IF(DP89=0,10,10+SIGN(DP89)*10*(1-((SQRT(5)-1)/2)^MIN(ABS(DP89)/(5*SQRT(DR$1)),3))/(1-((SQRT(5)-1)/2)^3)),2)),"请输入副数")</f>
        <v/>
      </c>
      <c r="DR89" s="25" t="str">
        <f ca="1">IF(DS89="","",IF(选手操作!ET89&lt;&gt;"","/",DV89))</f>
        <v/>
      </c>
      <c r="DS89" s="26" t="str">
        <f ca="1">IF(OR(COUNTA(DA$3:DM$434)=0,选手操作!$K89=""),"",选手操作!$K89)</f>
        <v/>
      </c>
      <c r="DT89" s="22" t="str">
        <f ca="1">IFERROR(IF(DS89="","",RANK(DV89,DV$3:DV$434)+COUNTIF(DV$3:DV89,DV89)-1),"/")</f>
        <v/>
      </c>
      <c r="DU89" s="27" t="str">
        <f ca="1">IF(DS89="","",VLOOKUP(DS89,选手操作!$K:$L,2,0))</f>
        <v/>
      </c>
      <c r="DV89" s="24" t="str">
        <f ca="1">IFERROR(IF(DS89="","",IF(选手操作!DT89&lt;&gt;"",CV89+DW89+DX89+选手操作!DS89,VLOOKUP(DU89,DO:DQ,3,0)+CV89+DW89+DX89+选手操作!DS89)),IF(COUNTIF(DO:DO,DU89)=0,"查找失败",IF(ISNUMBER(VLOOKUP(DU89,DO:DQ,3,0))=FALSE,"VP错误","未知错误")))</f>
        <v/>
      </c>
      <c r="DW89" s="37"/>
      <c r="DX89" s="37"/>
      <c r="DY89" s="39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23" t="str">
        <f ca="1">IFERROR(IF(ES89="","",RANK(ER89,ER$3:ER$434)+COUNTIF(ER$3:ER89,ER89)-1),"/")</f>
        <v/>
      </c>
      <c r="EO89" s="22" t="str">
        <f t="shared" si="27"/>
        <v/>
      </c>
      <c r="EP89" s="22" t="str">
        <f t="shared" si="28"/>
        <v/>
      </c>
      <c r="EQ89" s="24" t="str">
        <f>IFERROR(IF(EO89="","",ROUND(IF(EP89=0,10,10+SIGN(EP89)*10*(1-((SQRT(5)-1)/2)^MIN(ABS(EP89)/(5*SQRT(ER$1)),3))/(1-((SQRT(5)-1)/2)^3)),2)),"请输入副数")</f>
        <v/>
      </c>
      <c r="ER89" s="25" t="str">
        <f ca="1">IF(ES89="","",IF(选手操作!FT89&lt;&gt;"","/",EV89))</f>
        <v/>
      </c>
      <c r="ES89" s="26" t="str">
        <f ca="1">IF(OR(COUNTA(EA$3:EM$434)=0,选手操作!$K89=""),"",选手操作!$K89)</f>
        <v/>
      </c>
      <c r="ET89" s="22" t="str">
        <f ca="1">IFERROR(IF(ES89="","",RANK(EV89,EV$3:EV$434)+COUNTIF(EV$3:EV89,EV89)-1),"/")</f>
        <v/>
      </c>
      <c r="EU89" s="27" t="str">
        <f ca="1">IF(ES89="","",VLOOKUP(ES89,选手操作!$K:$L,2,0))</f>
        <v/>
      </c>
      <c r="EV89" s="24" t="str">
        <f ca="1">IFERROR(IF(ES89="","",IF(选手操作!ET89&lt;&gt;"",DV89+EW89+EX89+选手操作!ES89,VLOOKUP(EU89,EO:EQ,3,0)+DV89+EW89+EX89+选手操作!ES89)),IF(COUNTIF(EO:EO,EU89)=0,"查找失败",IF(ISNUMBER(VLOOKUP(EU89,EO:EQ,3,0))=FALSE,"VP错误","未知错误")))</f>
        <v/>
      </c>
      <c r="EW89" s="37"/>
      <c r="EX89" s="37"/>
      <c r="EY89" s="39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23" t="str">
        <f ca="1">IFERROR(IF(FS89="","",RANK(FR89,FR$3:FR$434)+COUNTIF(FR$3:FR89,FR89)-1),"/")</f>
        <v/>
      </c>
      <c r="FO89" s="22" t="str">
        <f t="shared" si="29"/>
        <v/>
      </c>
      <c r="FP89" s="22" t="str">
        <f t="shared" si="30"/>
        <v/>
      </c>
      <c r="FQ89" s="24" t="str">
        <f>IFERROR(IF(FO89="","",ROUND(IF(FP89=0,10,10+SIGN(FP89)*10*(1-((SQRT(5)-1)/2)^MIN(ABS(FP89)/(5*SQRT(FR$1)),3))/(1-((SQRT(5)-1)/2)^3)),2)),"请输入副数")</f>
        <v/>
      </c>
      <c r="FR89" s="25" t="str">
        <f ca="1">IF(FS89="","",IF(选手操作!GT89&lt;&gt;"","/",FV89))</f>
        <v/>
      </c>
      <c r="FS89" s="26" t="str">
        <f ca="1">IF(OR(COUNTA(FA$3:FM$434)=0,选手操作!$K89=""),"",选手操作!$K89)</f>
        <v/>
      </c>
      <c r="FT89" s="22" t="str">
        <f ca="1">IFERROR(IF(FS89="","",RANK(FV89,FV$3:FV$434)+COUNTIF(FV$3:FV89,FV89)-1),"/")</f>
        <v/>
      </c>
      <c r="FU89" s="27" t="str">
        <f ca="1">IF(FS89="","",VLOOKUP(FS89,选手操作!$K:$L,2,0))</f>
        <v/>
      </c>
      <c r="FV89" s="24" t="str">
        <f ca="1">IFERROR(IF(FS89="","",IF(选手操作!FT89&lt;&gt;"",EV89+FW89+FX89+选手操作!FS89,VLOOKUP(FU89,FO:FQ,3,0)+EV89+FW89+FX89+选手操作!FS89)),IF(COUNTIF(FO:FO,FU89)=0,"查找失败",IF(ISNUMBER(VLOOKUP(FU89,FO:FQ,3,0))=FALSE,"VP错误","未知错误")))</f>
        <v/>
      </c>
      <c r="FW89" s="37"/>
      <c r="FX89" s="37"/>
      <c r="FY89" s="39"/>
      <c r="GA89" s="31"/>
      <c r="GB89" s="31"/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23" t="str">
        <f ca="1">IFERROR(IF(GS89="","",RANK(GR89,GR$3:GR$434)+COUNTIF(GR$3:GR89,GR89)-1),"/")</f>
        <v/>
      </c>
      <c r="GO89" s="22" t="str">
        <f t="shared" si="31"/>
        <v/>
      </c>
      <c r="GP89" s="22" t="str">
        <f t="shared" si="32"/>
        <v/>
      </c>
      <c r="GQ89" s="24" t="str">
        <f>IFERROR(IF(GO89="","",ROUND(IF(GP89=0,10,10+SIGN(GP89)*10*(1-((SQRT(5)-1)/2)^MIN(ABS(GP89)/(5*SQRT(GR$1)),3))/(1-((SQRT(5)-1)/2)^3)),2)),"请输入副数")</f>
        <v/>
      </c>
      <c r="GR89" s="25" t="str">
        <f ca="1">IF(GS89="","",IF(选手操作!HT89&lt;&gt;"","/",GV89))</f>
        <v/>
      </c>
      <c r="GS89" s="26" t="str">
        <f ca="1">IF(OR(COUNTA(GA$3:GM$434)=0,选手操作!$K89=""),"",选手操作!$K89)</f>
        <v/>
      </c>
      <c r="GT89" s="22" t="str">
        <f ca="1">IFERROR(IF(GS89="","",RANK(GV89,GV$3:GV$434)+COUNTIF(GV$3:GV89,GV89)-1),"/")</f>
        <v/>
      </c>
      <c r="GU89" s="27" t="str">
        <f ca="1">IF(GS89="","",VLOOKUP(GS89,选手操作!$K:$L,2,0))</f>
        <v/>
      </c>
      <c r="GV89" s="24" t="str">
        <f ca="1">IFERROR(IF(GS89="","",IF(选手操作!GT89&lt;&gt;"",FV89+GW89+GX89+选手操作!GS89,VLOOKUP(GU89,GO:GQ,3,0)+FV89+GW89+GX89+选手操作!GS89)),IF(COUNTIF(GO:GO,GU89)=0,"查找失败",IF(ISNUMBER(VLOOKUP(GU89,GO:GQ,3,0))=FALSE,"VP错误","未知错误")))</f>
        <v/>
      </c>
      <c r="GW89" s="37"/>
      <c r="GX89" s="37"/>
      <c r="GY89" s="39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23" t="str">
        <f ca="1">IFERROR(IF(HS89="","",RANK(HR89,HR$3:HR$434)+COUNTIF(HR$3:HR89,HR89)-1),"/")</f>
        <v/>
      </c>
      <c r="HO89" s="22" t="str">
        <f t="shared" si="33"/>
        <v/>
      </c>
      <c r="HP89" s="22" t="str">
        <f t="shared" si="34"/>
        <v/>
      </c>
      <c r="HQ89" s="24" t="str">
        <f>IFERROR(IF(HO89="","",ROUND(IF(HP89=0,10,10+SIGN(HP89)*10*(1-((SQRT(5)-1)/2)^MIN(ABS(HP89)/(5*SQRT(HR$1)),3))/(1-((SQRT(5)-1)/2)^3)),2)),"请输入副数")</f>
        <v/>
      </c>
      <c r="HR89" s="25" t="str">
        <f ca="1">IF(HS89="","",IF(选手操作!IT89&lt;&gt;"","/",HV89))</f>
        <v/>
      </c>
      <c r="HS89" s="26" t="str">
        <f ca="1">IF(OR(COUNTA(HA$3:HM$434)=0,选手操作!$K89=""),"",选手操作!$K89)</f>
        <v/>
      </c>
      <c r="HT89" s="22" t="str">
        <f ca="1">IFERROR(IF(HS89="","",RANK(HV89,HV$3:HV$434)+COUNTIF(HV$3:HV89,HV89)-1),"/")</f>
        <v/>
      </c>
      <c r="HU89" s="27" t="str">
        <f ca="1">IF(HS89="","",VLOOKUP(HS89,选手操作!$K:$L,2,0))</f>
        <v/>
      </c>
      <c r="HV89" s="24" t="str">
        <f ca="1">IFERROR(IF(HS89="","",IF(选手操作!HT89&lt;&gt;"",GV89+HW89+HX89+选手操作!HS89,VLOOKUP(HU89,HO:HQ,3,0)+GV89+HW89+HX89+选手操作!HS89)),IF(COUNTIF(HO:HO,HU89)=0,"查找失败",IF(ISNUMBER(VLOOKUP(HU89,HO:HQ,3,0))=FALSE,"VP错误","未知错误")))</f>
        <v/>
      </c>
      <c r="HW89" s="37"/>
      <c r="HX89" s="37"/>
      <c r="HY89" s="39"/>
    </row>
    <row r="90" spans="1:23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23" t="str">
        <f ca="1">IFERROR(IF(S90="","",RANK(R90,R$3:R$434)+COUNTIF(R$3:R90,R90)-1),"/")</f>
        <v/>
      </c>
      <c r="O90" s="22" t="str">
        <f t="shared" si="35"/>
        <v/>
      </c>
      <c r="P90" s="22" t="str">
        <f t="shared" si="36"/>
        <v/>
      </c>
      <c r="Q90" s="24" t="str">
        <f t="shared" si="37"/>
        <v/>
      </c>
      <c r="R90" s="25" t="str">
        <f ca="1">IF(S90="","",IF(选手操作!AT90&lt;&gt;"","/",V90))</f>
        <v/>
      </c>
      <c r="S90" s="26" t="str">
        <f ca="1">IF(OR(COUNTA(A$3:M$434)=0,选手操作!$K90=""),"",选手操作!$K90)</f>
        <v/>
      </c>
      <c r="T90" s="22" t="str">
        <f ca="1">IFERROR(IF(S90="","",RANK(V90,V$3:V$434)+COUNTIF(V$3:V90,V90)-1),"/")</f>
        <v/>
      </c>
      <c r="U90" s="27" t="str">
        <f ca="1">IF(S90="","",VLOOKUP(S90,选手操作!$K:$L,2,0))</f>
        <v/>
      </c>
      <c r="V90" s="24" t="str">
        <f ca="1">IFERROR(IF(S90="","",IF(选手操作!T90&lt;&gt;"",选手操作!M90+选手操作!N90+W90+X90+选手操作!S90,VLOOKUP(U90,O:Q,3,0)+选手操作!M90+选手操作!N90+W90+X90+选手操作!S90)),IF(COUNTIF(O:O,U90)=0,"查找失败",IF(ISNUMBER(VLOOKUP(U90,O:Q,3,0))=FALSE,"VP错误","未知错误")))</f>
        <v/>
      </c>
      <c r="W90" s="37"/>
      <c r="X90" s="37"/>
      <c r="Y90" s="39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23" t="str">
        <f ca="1">IFERROR(IF(AS90="","",RANK(AR90,AR$3:AR$434)+COUNTIF(AR$3:AR90,AR90)-1),"/")</f>
        <v/>
      </c>
      <c r="AO90" s="22" t="str">
        <f t="shared" si="19"/>
        <v/>
      </c>
      <c r="AP90" s="22" t="str">
        <f t="shared" si="20"/>
        <v/>
      </c>
      <c r="AQ90" s="24" t="str">
        <f>IFERROR(IF(AO90="","",ROUND(IF(AP90=0,10,10+SIGN(AP90)*10*(1-((SQRT(5)-1)/2)^MIN(ABS(AP90)/(5*SQRT(AR$1)),3))/(1-((SQRT(5)-1)/2)^3)),2)),"请输入副数")</f>
        <v/>
      </c>
      <c r="AR90" s="25" t="str">
        <f ca="1">IF(AS90="","",IF(选手操作!BT90&lt;&gt;"","/",AV90))</f>
        <v/>
      </c>
      <c r="AS90" s="26" t="str">
        <f ca="1">IF(OR(COUNTA(AA$3:AM$434)=0,选手操作!$K90=""),"",选手操作!$K90)</f>
        <v/>
      </c>
      <c r="AT90" s="22" t="str">
        <f ca="1">IFERROR(IF(AS90="","",RANK(AV90,AV$3:AV$434)+COUNTIF(AV$3:AV90,AV90)-1),"/")</f>
        <v/>
      </c>
      <c r="AU90" s="27" t="str">
        <f ca="1">IF(AS90="","",VLOOKUP(AS90,选手操作!$K:$L,2,0))</f>
        <v/>
      </c>
      <c r="AV90" s="24" t="str">
        <f ca="1">IFERROR(IF(AS90="","",IF(选手操作!AT90&lt;&gt;"",V90+AW90+AX90+选手操作!AS90,VLOOKUP(AU90,AO:AQ,3,0)+V90+AW90+AX90+选手操作!AS90)),IF(COUNTIF(AO:AO,AU90)=0,"查找失败",IF(ISNUMBER(VLOOKUP(AU90,AO:AQ,3,0))=FALSE,"VP错误","未知错误")))</f>
        <v/>
      </c>
      <c r="AW90" s="37"/>
      <c r="AX90" s="37"/>
      <c r="AY90" s="39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23" t="str">
        <f ca="1">IFERROR(IF(BS90="","",RANK(BR90,BR$3:BR$434)+COUNTIF(BR$3:BR90,BR90)-1),"/")</f>
        <v/>
      </c>
      <c r="BO90" s="22" t="str">
        <f t="shared" si="21"/>
        <v/>
      </c>
      <c r="BP90" s="22" t="str">
        <f t="shared" si="22"/>
        <v/>
      </c>
      <c r="BQ90" s="24" t="str">
        <f>IFERROR(IF(BO90="","",ROUND(IF(BP90=0,10,10+SIGN(BP90)*10*(1-((SQRT(5)-1)/2)^MIN(ABS(BP90)/(5*SQRT(BR$1)),3))/(1-((SQRT(5)-1)/2)^3)),2)),"请输入副数")</f>
        <v/>
      </c>
      <c r="BR90" s="25" t="str">
        <f ca="1">IF(BS90="","",IF(选手操作!CT90&lt;&gt;"","/",BV90))</f>
        <v/>
      </c>
      <c r="BS90" s="26" t="str">
        <f ca="1">IF(OR(COUNTA(BA$3:BM$434)=0,选手操作!$K90=""),"",选手操作!$K90)</f>
        <v/>
      </c>
      <c r="BT90" s="22" t="str">
        <f ca="1">IFERROR(IF(BS90="","",RANK(BV90,BV$3:BV$434)+COUNTIF(BV$3:BV90,BV90)-1),"/")</f>
        <v/>
      </c>
      <c r="BU90" s="27" t="str">
        <f ca="1">IF(BS90="","",VLOOKUP(BS90,选手操作!$K:$L,2,0))</f>
        <v/>
      </c>
      <c r="BV90" s="24" t="str">
        <f ca="1">IFERROR(IF(BS90="","",IF(选手操作!BT90&lt;&gt;"",AV90+BW90+BX90+选手操作!BS90,VLOOKUP(BU90,BO:BQ,3,0)+AV90+BW90+BX90+选手操作!BS90)),IF(COUNTIF(BO:BO,BU90)=0,"查找失败",IF(ISNUMBER(VLOOKUP(BU90,BO:BQ,3,0))=FALSE,"VP错误","未知错误")))</f>
        <v/>
      </c>
      <c r="BW90" s="37"/>
      <c r="BX90" s="37"/>
      <c r="BY90" s="39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23" t="str">
        <f ca="1">IFERROR(IF(CS90="","",RANK(CR90,CR$3:CR$434)+COUNTIF(CR$3:CR90,CR90)-1),"/")</f>
        <v/>
      </c>
      <c r="CO90" s="22" t="str">
        <f t="shared" si="23"/>
        <v/>
      </c>
      <c r="CP90" s="22" t="str">
        <f t="shared" si="24"/>
        <v/>
      </c>
      <c r="CQ90" s="24" t="str">
        <f>IFERROR(IF(CO90="","",ROUND(IF(CP90=0,10,10+SIGN(CP90)*10*(1-((SQRT(5)-1)/2)^MIN(ABS(CP90)/(5*SQRT(CR$1)),3))/(1-((SQRT(5)-1)/2)^3)),2)),"请输入副数")</f>
        <v/>
      </c>
      <c r="CR90" s="25" t="str">
        <f ca="1">IF(CS90="","",IF(选手操作!DT90&lt;&gt;"","/",CV90))</f>
        <v/>
      </c>
      <c r="CS90" s="26" t="str">
        <f ca="1">IF(OR(COUNTA(CA$3:CM$434)=0,选手操作!$K90=""),"",选手操作!$K90)</f>
        <v/>
      </c>
      <c r="CT90" s="22" t="str">
        <f ca="1">IFERROR(IF(CS90="","",RANK(CV90,CV$3:CV$434)+COUNTIF(CV$3:CV90,CV90)-1),"/")</f>
        <v/>
      </c>
      <c r="CU90" s="27" t="str">
        <f ca="1">IF(CS90="","",VLOOKUP(CS90,选手操作!$K:$L,2,0))</f>
        <v/>
      </c>
      <c r="CV90" s="24" t="str">
        <f ca="1">IFERROR(IF(CS90="","",IF(选手操作!CT90&lt;&gt;"",BV90+CW90+CX90+选手操作!CS90,VLOOKUP(CU90,CO:CQ,3,0)+BV90+CW90+CX90+选手操作!CS90)),IF(COUNTIF(CO:CO,CU90)=0,"查找失败",IF(ISNUMBER(VLOOKUP(CU90,CO:CQ,3,0))=FALSE,"VP错误","未知错误")))</f>
        <v/>
      </c>
      <c r="CW90" s="37"/>
      <c r="CX90" s="37"/>
      <c r="CY90" s="39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23" t="str">
        <f ca="1">IFERROR(IF(DS90="","",RANK(DR90,DR$3:DR$434)+COUNTIF(DR$3:DR90,DR90)-1),"/")</f>
        <v/>
      </c>
      <c r="DO90" s="22" t="str">
        <f t="shared" si="25"/>
        <v/>
      </c>
      <c r="DP90" s="22" t="str">
        <f t="shared" si="26"/>
        <v/>
      </c>
      <c r="DQ90" s="24" t="str">
        <f>IFERROR(IF(DO90="","",ROUND(IF(DP90=0,10,10+SIGN(DP90)*10*(1-((SQRT(5)-1)/2)^MIN(ABS(DP90)/(5*SQRT(DR$1)),3))/(1-((SQRT(5)-1)/2)^3)),2)),"请输入副数")</f>
        <v/>
      </c>
      <c r="DR90" s="25" t="str">
        <f ca="1">IF(DS90="","",IF(选手操作!ET90&lt;&gt;"","/",DV90))</f>
        <v/>
      </c>
      <c r="DS90" s="26" t="str">
        <f ca="1">IF(OR(COUNTA(DA$3:DM$434)=0,选手操作!$K90=""),"",选手操作!$K90)</f>
        <v/>
      </c>
      <c r="DT90" s="22" t="str">
        <f ca="1">IFERROR(IF(DS90="","",RANK(DV90,DV$3:DV$434)+COUNTIF(DV$3:DV90,DV90)-1),"/")</f>
        <v/>
      </c>
      <c r="DU90" s="27" t="str">
        <f ca="1">IF(DS90="","",VLOOKUP(DS90,选手操作!$K:$L,2,0))</f>
        <v/>
      </c>
      <c r="DV90" s="24" t="str">
        <f ca="1">IFERROR(IF(DS90="","",IF(选手操作!DT90&lt;&gt;"",CV90+DW90+DX90+选手操作!DS90,VLOOKUP(DU90,DO:DQ,3,0)+CV90+DW90+DX90+选手操作!DS90)),IF(COUNTIF(DO:DO,DU90)=0,"查找失败",IF(ISNUMBER(VLOOKUP(DU90,DO:DQ,3,0))=FALSE,"VP错误","未知错误")))</f>
        <v/>
      </c>
      <c r="DW90" s="37"/>
      <c r="DX90" s="37"/>
      <c r="DY90" s="39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23" t="str">
        <f ca="1">IFERROR(IF(ES90="","",RANK(ER90,ER$3:ER$434)+COUNTIF(ER$3:ER90,ER90)-1),"/")</f>
        <v/>
      </c>
      <c r="EO90" s="22" t="str">
        <f t="shared" si="27"/>
        <v/>
      </c>
      <c r="EP90" s="22" t="str">
        <f t="shared" si="28"/>
        <v/>
      </c>
      <c r="EQ90" s="24" t="str">
        <f>IFERROR(IF(EO90="","",ROUND(IF(EP90=0,10,10+SIGN(EP90)*10*(1-((SQRT(5)-1)/2)^MIN(ABS(EP90)/(5*SQRT(ER$1)),3))/(1-((SQRT(5)-1)/2)^3)),2)),"请输入副数")</f>
        <v/>
      </c>
      <c r="ER90" s="25" t="str">
        <f ca="1">IF(ES90="","",IF(选手操作!FT90&lt;&gt;"","/",EV90))</f>
        <v/>
      </c>
      <c r="ES90" s="26" t="str">
        <f ca="1">IF(OR(COUNTA(EA$3:EM$434)=0,选手操作!$K90=""),"",选手操作!$K90)</f>
        <v/>
      </c>
      <c r="ET90" s="22" t="str">
        <f ca="1">IFERROR(IF(ES90="","",RANK(EV90,EV$3:EV$434)+COUNTIF(EV$3:EV90,EV90)-1),"/")</f>
        <v/>
      </c>
      <c r="EU90" s="27" t="str">
        <f ca="1">IF(ES90="","",VLOOKUP(ES90,选手操作!$K:$L,2,0))</f>
        <v/>
      </c>
      <c r="EV90" s="24" t="str">
        <f ca="1">IFERROR(IF(ES90="","",IF(选手操作!ET90&lt;&gt;"",DV90+EW90+EX90+选手操作!ES90,VLOOKUP(EU90,EO:EQ,3,0)+DV90+EW90+EX90+选手操作!ES90)),IF(COUNTIF(EO:EO,EU90)=0,"查找失败",IF(ISNUMBER(VLOOKUP(EU90,EO:EQ,3,0))=FALSE,"VP错误","未知错误")))</f>
        <v/>
      </c>
      <c r="EW90" s="37"/>
      <c r="EX90" s="37"/>
      <c r="EY90" s="39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23" t="str">
        <f ca="1">IFERROR(IF(FS90="","",RANK(FR90,FR$3:FR$434)+COUNTIF(FR$3:FR90,FR90)-1),"/")</f>
        <v/>
      </c>
      <c r="FO90" s="22" t="str">
        <f t="shared" si="29"/>
        <v/>
      </c>
      <c r="FP90" s="22" t="str">
        <f t="shared" si="30"/>
        <v/>
      </c>
      <c r="FQ90" s="24" t="str">
        <f>IFERROR(IF(FO90="","",ROUND(IF(FP90=0,10,10+SIGN(FP90)*10*(1-((SQRT(5)-1)/2)^MIN(ABS(FP90)/(5*SQRT(FR$1)),3))/(1-((SQRT(5)-1)/2)^3)),2)),"请输入副数")</f>
        <v/>
      </c>
      <c r="FR90" s="25" t="str">
        <f ca="1">IF(FS90="","",IF(选手操作!GT90&lt;&gt;"","/",FV90))</f>
        <v/>
      </c>
      <c r="FS90" s="26" t="str">
        <f ca="1">IF(OR(COUNTA(FA$3:FM$434)=0,选手操作!$K90=""),"",选手操作!$K90)</f>
        <v/>
      </c>
      <c r="FT90" s="22" t="str">
        <f ca="1">IFERROR(IF(FS90="","",RANK(FV90,FV$3:FV$434)+COUNTIF(FV$3:FV90,FV90)-1),"/")</f>
        <v/>
      </c>
      <c r="FU90" s="27" t="str">
        <f ca="1">IF(FS90="","",VLOOKUP(FS90,选手操作!$K:$L,2,0))</f>
        <v/>
      </c>
      <c r="FV90" s="24" t="str">
        <f ca="1">IFERROR(IF(FS90="","",IF(选手操作!FT90&lt;&gt;"",EV90+FW90+FX90+选手操作!FS90,VLOOKUP(FU90,FO:FQ,3,0)+EV90+FW90+FX90+选手操作!FS90)),IF(COUNTIF(FO:FO,FU90)=0,"查找失败",IF(ISNUMBER(VLOOKUP(FU90,FO:FQ,3,0))=FALSE,"VP错误","未知错误")))</f>
        <v/>
      </c>
      <c r="FW90" s="37"/>
      <c r="FX90" s="37"/>
      <c r="FY90" s="39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23" t="str">
        <f ca="1">IFERROR(IF(GS90="","",RANK(GR90,GR$3:GR$434)+COUNTIF(GR$3:GR90,GR90)-1),"/")</f>
        <v/>
      </c>
      <c r="GO90" s="22" t="str">
        <f t="shared" si="31"/>
        <v/>
      </c>
      <c r="GP90" s="22" t="str">
        <f t="shared" si="32"/>
        <v/>
      </c>
      <c r="GQ90" s="24" t="str">
        <f>IFERROR(IF(GO90="","",ROUND(IF(GP90=0,10,10+SIGN(GP90)*10*(1-((SQRT(5)-1)/2)^MIN(ABS(GP90)/(5*SQRT(GR$1)),3))/(1-((SQRT(5)-1)/2)^3)),2)),"请输入副数")</f>
        <v/>
      </c>
      <c r="GR90" s="25" t="str">
        <f ca="1">IF(GS90="","",IF(选手操作!HT90&lt;&gt;"","/",GV90))</f>
        <v/>
      </c>
      <c r="GS90" s="26" t="str">
        <f ca="1">IF(OR(COUNTA(GA$3:GM$434)=0,选手操作!$K90=""),"",选手操作!$K90)</f>
        <v/>
      </c>
      <c r="GT90" s="22" t="str">
        <f ca="1">IFERROR(IF(GS90="","",RANK(GV90,GV$3:GV$434)+COUNTIF(GV$3:GV90,GV90)-1),"/")</f>
        <v/>
      </c>
      <c r="GU90" s="27" t="str">
        <f ca="1">IF(GS90="","",VLOOKUP(GS90,选手操作!$K:$L,2,0))</f>
        <v/>
      </c>
      <c r="GV90" s="24" t="str">
        <f ca="1">IFERROR(IF(GS90="","",IF(选手操作!GT90&lt;&gt;"",FV90+GW90+GX90+选手操作!GS90,VLOOKUP(GU90,GO:GQ,3,0)+FV90+GW90+GX90+选手操作!GS90)),IF(COUNTIF(GO:GO,GU90)=0,"查找失败",IF(ISNUMBER(VLOOKUP(GU90,GO:GQ,3,0))=FALSE,"VP错误","未知错误")))</f>
        <v/>
      </c>
      <c r="GW90" s="37"/>
      <c r="GX90" s="37"/>
      <c r="GY90" s="39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23" t="str">
        <f ca="1">IFERROR(IF(HS90="","",RANK(HR90,HR$3:HR$434)+COUNTIF(HR$3:HR90,HR90)-1),"/")</f>
        <v/>
      </c>
      <c r="HO90" s="22" t="str">
        <f t="shared" si="33"/>
        <v/>
      </c>
      <c r="HP90" s="22" t="str">
        <f t="shared" si="34"/>
        <v/>
      </c>
      <c r="HQ90" s="24" t="str">
        <f>IFERROR(IF(HO90="","",ROUND(IF(HP90=0,10,10+SIGN(HP90)*10*(1-((SQRT(5)-1)/2)^MIN(ABS(HP90)/(5*SQRT(HR$1)),3))/(1-((SQRT(5)-1)/2)^3)),2)),"请输入副数")</f>
        <v/>
      </c>
      <c r="HR90" s="25" t="str">
        <f ca="1">IF(HS90="","",IF(选手操作!IT90&lt;&gt;"","/",HV90))</f>
        <v/>
      </c>
      <c r="HS90" s="26" t="str">
        <f ca="1">IF(OR(COUNTA(HA$3:HM$434)=0,选手操作!$K90=""),"",选手操作!$K90)</f>
        <v/>
      </c>
      <c r="HT90" s="22" t="str">
        <f ca="1">IFERROR(IF(HS90="","",RANK(HV90,HV$3:HV$434)+COUNTIF(HV$3:HV90,HV90)-1),"/")</f>
        <v/>
      </c>
      <c r="HU90" s="27" t="str">
        <f ca="1">IF(HS90="","",VLOOKUP(HS90,选手操作!$K:$L,2,0))</f>
        <v/>
      </c>
      <c r="HV90" s="24" t="str">
        <f ca="1">IFERROR(IF(HS90="","",IF(选手操作!HT90&lt;&gt;"",GV90+HW90+HX90+选手操作!HS90,VLOOKUP(HU90,HO:HQ,3,0)+GV90+HW90+HX90+选手操作!HS90)),IF(COUNTIF(HO:HO,HU90)=0,"查找失败",IF(ISNUMBER(VLOOKUP(HU90,HO:HQ,3,0))=FALSE,"VP错误","未知错误")))</f>
        <v/>
      </c>
      <c r="HW90" s="37"/>
      <c r="HX90" s="37"/>
      <c r="HY90" s="39"/>
    </row>
    <row r="91" spans="1:23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23" t="str">
        <f ca="1">IFERROR(IF(S91="","",RANK(R91,R$3:R$434)+COUNTIF(R$3:R91,R91)-1),"/")</f>
        <v/>
      </c>
      <c r="O91" s="22" t="str">
        <f t="shared" si="35"/>
        <v/>
      </c>
      <c r="P91" s="22" t="str">
        <f t="shared" si="36"/>
        <v/>
      </c>
      <c r="Q91" s="24" t="str">
        <f t="shared" si="37"/>
        <v/>
      </c>
      <c r="R91" s="25" t="str">
        <f ca="1">IF(S91="","",IF(选手操作!AT91&lt;&gt;"","/",V91))</f>
        <v/>
      </c>
      <c r="S91" s="26" t="str">
        <f ca="1">IF(OR(COUNTA(A$3:M$434)=0,选手操作!$K91=""),"",选手操作!$K91)</f>
        <v/>
      </c>
      <c r="T91" s="22" t="str">
        <f ca="1">IFERROR(IF(S91="","",RANK(V91,V$3:V$434)+COUNTIF(V$3:V91,V91)-1),"/")</f>
        <v/>
      </c>
      <c r="U91" s="27" t="str">
        <f ca="1">IF(S91="","",VLOOKUP(S91,选手操作!$K:$L,2,0))</f>
        <v/>
      </c>
      <c r="V91" s="24" t="str">
        <f ca="1">IFERROR(IF(S91="","",IF(选手操作!T91&lt;&gt;"",选手操作!M91+选手操作!N91+W91+X91+选手操作!S91,VLOOKUP(U91,O:Q,3,0)+选手操作!M91+选手操作!N91+W91+X91+选手操作!S91)),IF(COUNTIF(O:O,U91)=0,"查找失败",IF(ISNUMBER(VLOOKUP(U91,O:Q,3,0))=FALSE,"VP错误","未知错误")))</f>
        <v/>
      </c>
      <c r="W91" s="37"/>
      <c r="X91" s="37"/>
      <c r="Y91" s="39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23" t="str">
        <f ca="1">IFERROR(IF(AS91="","",RANK(AR91,AR$3:AR$434)+COUNTIF(AR$3:AR91,AR91)-1),"/")</f>
        <v/>
      </c>
      <c r="AO91" s="22" t="str">
        <f t="shared" si="19"/>
        <v/>
      </c>
      <c r="AP91" s="22" t="str">
        <f t="shared" si="20"/>
        <v/>
      </c>
      <c r="AQ91" s="24" t="str">
        <f>IFERROR(IF(AO91="","",ROUND(IF(AP91=0,10,10+SIGN(AP91)*10*(1-((SQRT(5)-1)/2)^MIN(ABS(AP91)/(5*SQRT(AR$1)),3))/(1-((SQRT(5)-1)/2)^3)),2)),"请输入副数")</f>
        <v/>
      </c>
      <c r="AR91" s="25" t="str">
        <f ca="1">IF(AS91="","",IF(选手操作!BT91&lt;&gt;"","/",AV91))</f>
        <v/>
      </c>
      <c r="AS91" s="26" t="str">
        <f ca="1">IF(OR(COUNTA(AA$3:AM$434)=0,选手操作!$K91=""),"",选手操作!$K91)</f>
        <v/>
      </c>
      <c r="AT91" s="22" t="str">
        <f ca="1">IFERROR(IF(AS91="","",RANK(AV91,AV$3:AV$434)+COUNTIF(AV$3:AV91,AV91)-1),"/")</f>
        <v/>
      </c>
      <c r="AU91" s="27" t="str">
        <f ca="1">IF(AS91="","",VLOOKUP(AS91,选手操作!$K:$L,2,0))</f>
        <v/>
      </c>
      <c r="AV91" s="24" t="str">
        <f ca="1">IFERROR(IF(AS91="","",IF(选手操作!AT91&lt;&gt;"",V91+AW91+AX91+选手操作!AS91,VLOOKUP(AU91,AO:AQ,3,0)+V91+AW91+AX91+选手操作!AS91)),IF(COUNTIF(AO:AO,AU91)=0,"查找失败",IF(ISNUMBER(VLOOKUP(AU91,AO:AQ,3,0))=FALSE,"VP错误","未知错误")))</f>
        <v/>
      </c>
      <c r="AW91" s="37"/>
      <c r="AX91" s="37"/>
      <c r="AY91" s="39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23" t="str">
        <f ca="1">IFERROR(IF(BS91="","",RANK(BR91,BR$3:BR$434)+COUNTIF(BR$3:BR91,BR91)-1),"/")</f>
        <v/>
      </c>
      <c r="BO91" s="22" t="str">
        <f t="shared" si="21"/>
        <v/>
      </c>
      <c r="BP91" s="22" t="str">
        <f t="shared" si="22"/>
        <v/>
      </c>
      <c r="BQ91" s="24" t="str">
        <f>IFERROR(IF(BO91="","",ROUND(IF(BP91=0,10,10+SIGN(BP91)*10*(1-((SQRT(5)-1)/2)^MIN(ABS(BP91)/(5*SQRT(BR$1)),3))/(1-((SQRT(5)-1)/2)^3)),2)),"请输入副数")</f>
        <v/>
      </c>
      <c r="BR91" s="25" t="str">
        <f ca="1">IF(BS91="","",IF(选手操作!CT91&lt;&gt;"","/",BV91))</f>
        <v/>
      </c>
      <c r="BS91" s="26" t="str">
        <f ca="1">IF(OR(COUNTA(BA$3:BM$434)=0,选手操作!$K91=""),"",选手操作!$K91)</f>
        <v/>
      </c>
      <c r="BT91" s="22" t="str">
        <f ca="1">IFERROR(IF(BS91="","",RANK(BV91,BV$3:BV$434)+COUNTIF(BV$3:BV91,BV91)-1),"/")</f>
        <v/>
      </c>
      <c r="BU91" s="27" t="str">
        <f ca="1">IF(BS91="","",VLOOKUP(BS91,选手操作!$K:$L,2,0))</f>
        <v/>
      </c>
      <c r="BV91" s="24" t="str">
        <f ca="1">IFERROR(IF(BS91="","",IF(选手操作!BT91&lt;&gt;"",AV91+BW91+BX91+选手操作!BS91,VLOOKUP(BU91,BO:BQ,3,0)+AV91+BW91+BX91+选手操作!BS91)),IF(COUNTIF(BO:BO,BU91)=0,"查找失败",IF(ISNUMBER(VLOOKUP(BU91,BO:BQ,3,0))=FALSE,"VP错误","未知错误")))</f>
        <v/>
      </c>
      <c r="BW91" s="37"/>
      <c r="BX91" s="37"/>
      <c r="BY91" s="39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23" t="str">
        <f ca="1">IFERROR(IF(CS91="","",RANK(CR91,CR$3:CR$434)+COUNTIF(CR$3:CR91,CR91)-1),"/")</f>
        <v/>
      </c>
      <c r="CO91" s="22" t="str">
        <f t="shared" si="23"/>
        <v/>
      </c>
      <c r="CP91" s="22" t="str">
        <f t="shared" si="24"/>
        <v/>
      </c>
      <c r="CQ91" s="24" t="str">
        <f>IFERROR(IF(CO91="","",ROUND(IF(CP91=0,10,10+SIGN(CP91)*10*(1-((SQRT(5)-1)/2)^MIN(ABS(CP91)/(5*SQRT(CR$1)),3))/(1-((SQRT(5)-1)/2)^3)),2)),"请输入副数")</f>
        <v/>
      </c>
      <c r="CR91" s="25" t="str">
        <f ca="1">IF(CS91="","",IF(选手操作!DT91&lt;&gt;"","/",CV91))</f>
        <v/>
      </c>
      <c r="CS91" s="26" t="str">
        <f ca="1">IF(OR(COUNTA(CA$3:CM$434)=0,选手操作!$K91=""),"",选手操作!$K91)</f>
        <v/>
      </c>
      <c r="CT91" s="22" t="str">
        <f ca="1">IFERROR(IF(CS91="","",RANK(CV91,CV$3:CV$434)+COUNTIF(CV$3:CV91,CV91)-1),"/")</f>
        <v/>
      </c>
      <c r="CU91" s="27" t="str">
        <f ca="1">IF(CS91="","",VLOOKUP(CS91,选手操作!$K:$L,2,0))</f>
        <v/>
      </c>
      <c r="CV91" s="24" t="str">
        <f ca="1">IFERROR(IF(CS91="","",IF(选手操作!CT91&lt;&gt;"",BV91+CW91+CX91+选手操作!CS91,VLOOKUP(CU91,CO:CQ,3,0)+BV91+CW91+CX91+选手操作!CS91)),IF(COUNTIF(CO:CO,CU91)=0,"查找失败",IF(ISNUMBER(VLOOKUP(CU91,CO:CQ,3,0))=FALSE,"VP错误","未知错误")))</f>
        <v/>
      </c>
      <c r="CW91" s="37"/>
      <c r="CX91" s="37"/>
      <c r="CY91" s="39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23" t="str">
        <f ca="1">IFERROR(IF(DS91="","",RANK(DR91,DR$3:DR$434)+COUNTIF(DR$3:DR91,DR91)-1),"/")</f>
        <v/>
      </c>
      <c r="DO91" s="22" t="str">
        <f t="shared" si="25"/>
        <v/>
      </c>
      <c r="DP91" s="22" t="str">
        <f t="shared" si="26"/>
        <v/>
      </c>
      <c r="DQ91" s="24" t="str">
        <f>IFERROR(IF(DO91="","",ROUND(IF(DP91=0,10,10+SIGN(DP91)*10*(1-((SQRT(5)-1)/2)^MIN(ABS(DP91)/(5*SQRT(DR$1)),3))/(1-((SQRT(5)-1)/2)^3)),2)),"请输入副数")</f>
        <v/>
      </c>
      <c r="DR91" s="25" t="str">
        <f ca="1">IF(DS91="","",IF(选手操作!ET91&lt;&gt;"","/",DV91))</f>
        <v/>
      </c>
      <c r="DS91" s="26" t="str">
        <f ca="1">IF(OR(COUNTA(DA$3:DM$434)=0,选手操作!$K91=""),"",选手操作!$K91)</f>
        <v/>
      </c>
      <c r="DT91" s="22" t="str">
        <f ca="1">IFERROR(IF(DS91="","",RANK(DV91,DV$3:DV$434)+COUNTIF(DV$3:DV91,DV91)-1),"/")</f>
        <v/>
      </c>
      <c r="DU91" s="27" t="str">
        <f ca="1">IF(DS91="","",VLOOKUP(DS91,选手操作!$K:$L,2,0))</f>
        <v/>
      </c>
      <c r="DV91" s="24" t="str">
        <f ca="1">IFERROR(IF(DS91="","",IF(选手操作!DT91&lt;&gt;"",CV91+DW91+DX91+选手操作!DS91,VLOOKUP(DU91,DO:DQ,3,0)+CV91+DW91+DX91+选手操作!DS91)),IF(COUNTIF(DO:DO,DU91)=0,"查找失败",IF(ISNUMBER(VLOOKUP(DU91,DO:DQ,3,0))=FALSE,"VP错误","未知错误")))</f>
        <v/>
      </c>
      <c r="DW91" s="37"/>
      <c r="DX91" s="37"/>
      <c r="DY91" s="39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23" t="str">
        <f ca="1">IFERROR(IF(ES91="","",RANK(ER91,ER$3:ER$434)+COUNTIF(ER$3:ER91,ER91)-1),"/")</f>
        <v/>
      </c>
      <c r="EO91" s="22" t="str">
        <f t="shared" si="27"/>
        <v/>
      </c>
      <c r="EP91" s="22" t="str">
        <f t="shared" si="28"/>
        <v/>
      </c>
      <c r="EQ91" s="24" t="str">
        <f>IFERROR(IF(EO91="","",ROUND(IF(EP91=0,10,10+SIGN(EP91)*10*(1-((SQRT(5)-1)/2)^MIN(ABS(EP91)/(5*SQRT(ER$1)),3))/(1-((SQRT(5)-1)/2)^3)),2)),"请输入副数")</f>
        <v/>
      </c>
      <c r="ER91" s="25" t="str">
        <f ca="1">IF(ES91="","",IF(选手操作!FT91&lt;&gt;"","/",EV91))</f>
        <v/>
      </c>
      <c r="ES91" s="26" t="str">
        <f ca="1">IF(OR(COUNTA(EA$3:EM$434)=0,选手操作!$K91=""),"",选手操作!$K91)</f>
        <v/>
      </c>
      <c r="ET91" s="22" t="str">
        <f ca="1">IFERROR(IF(ES91="","",RANK(EV91,EV$3:EV$434)+COUNTIF(EV$3:EV91,EV91)-1),"/")</f>
        <v/>
      </c>
      <c r="EU91" s="27" t="str">
        <f ca="1">IF(ES91="","",VLOOKUP(ES91,选手操作!$K:$L,2,0))</f>
        <v/>
      </c>
      <c r="EV91" s="24" t="str">
        <f ca="1">IFERROR(IF(ES91="","",IF(选手操作!ET91&lt;&gt;"",DV91+EW91+EX91+选手操作!ES91,VLOOKUP(EU91,EO:EQ,3,0)+DV91+EW91+EX91+选手操作!ES91)),IF(COUNTIF(EO:EO,EU91)=0,"查找失败",IF(ISNUMBER(VLOOKUP(EU91,EO:EQ,3,0))=FALSE,"VP错误","未知错误")))</f>
        <v/>
      </c>
      <c r="EW91" s="37"/>
      <c r="EX91" s="37"/>
      <c r="EY91" s="39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23" t="str">
        <f ca="1">IFERROR(IF(FS91="","",RANK(FR91,FR$3:FR$434)+COUNTIF(FR$3:FR91,FR91)-1),"/")</f>
        <v/>
      </c>
      <c r="FO91" s="22" t="str">
        <f t="shared" si="29"/>
        <v/>
      </c>
      <c r="FP91" s="22" t="str">
        <f t="shared" si="30"/>
        <v/>
      </c>
      <c r="FQ91" s="24" t="str">
        <f>IFERROR(IF(FO91="","",ROUND(IF(FP91=0,10,10+SIGN(FP91)*10*(1-((SQRT(5)-1)/2)^MIN(ABS(FP91)/(5*SQRT(FR$1)),3))/(1-((SQRT(5)-1)/2)^3)),2)),"请输入副数")</f>
        <v/>
      </c>
      <c r="FR91" s="25" t="str">
        <f ca="1">IF(FS91="","",IF(选手操作!GT91&lt;&gt;"","/",FV91))</f>
        <v/>
      </c>
      <c r="FS91" s="26" t="str">
        <f ca="1">IF(OR(COUNTA(FA$3:FM$434)=0,选手操作!$K91=""),"",选手操作!$K91)</f>
        <v/>
      </c>
      <c r="FT91" s="22" t="str">
        <f ca="1">IFERROR(IF(FS91="","",RANK(FV91,FV$3:FV$434)+COUNTIF(FV$3:FV91,FV91)-1),"/")</f>
        <v/>
      </c>
      <c r="FU91" s="27" t="str">
        <f ca="1">IF(FS91="","",VLOOKUP(FS91,选手操作!$K:$L,2,0))</f>
        <v/>
      </c>
      <c r="FV91" s="24" t="str">
        <f ca="1">IFERROR(IF(FS91="","",IF(选手操作!FT91&lt;&gt;"",EV91+FW91+FX91+选手操作!FS91,VLOOKUP(FU91,FO:FQ,3,0)+EV91+FW91+FX91+选手操作!FS91)),IF(COUNTIF(FO:FO,FU91)=0,"查找失败",IF(ISNUMBER(VLOOKUP(FU91,FO:FQ,3,0))=FALSE,"VP错误","未知错误")))</f>
        <v/>
      </c>
      <c r="FW91" s="37"/>
      <c r="FX91" s="37"/>
      <c r="FY91" s="39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23" t="str">
        <f ca="1">IFERROR(IF(GS91="","",RANK(GR91,GR$3:GR$434)+COUNTIF(GR$3:GR91,GR91)-1),"/")</f>
        <v/>
      </c>
      <c r="GO91" s="22" t="str">
        <f t="shared" si="31"/>
        <v/>
      </c>
      <c r="GP91" s="22" t="str">
        <f t="shared" si="32"/>
        <v/>
      </c>
      <c r="GQ91" s="24" t="str">
        <f>IFERROR(IF(GO91="","",ROUND(IF(GP91=0,10,10+SIGN(GP91)*10*(1-((SQRT(5)-1)/2)^MIN(ABS(GP91)/(5*SQRT(GR$1)),3))/(1-((SQRT(5)-1)/2)^3)),2)),"请输入副数")</f>
        <v/>
      </c>
      <c r="GR91" s="25" t="str">
        <f ca="1">IF(GS91="","",IF(选手操作!HT91&lt;&gt;"","/",GV91))</f>
        <v/>
      </c>
      <c r="GS91" s="26" t="str">
        <f ca="1">IF(OR(COUNTA(GA$3:GM$434)=0,选手操作!$K91=""),"",选手操作!$K91)</f>
        <v/>
      </c>
      <c r="GT91" s="22" t="str">
        <f ca="1">IFERROR(IF(GS91="","",RANK(GV91,GV$3:GV$434)+COUNTIF(GV$3:GV91,GV91)-1),"/")</f>
        <v/>
      </c>
      <c r="GU91" s="27" t="str">
        <f ca="1">IF(GS91="","",VLOOKUP(GS91,选手操作!$K:$L,2,0))</f>
        <v/>
      </c>
      <c r="GV91" s="24" t="str">
        <f ca="1">IFERROR(IF(GS91="","",IF(选手操作!GT91&lt;&gt;"",FV91+GW91+GX91+选手操作!GS91,VLOOKUP(GU91,GO:GQ,3,0)+FV91+GW91+GX91+选手操作!GS91)),IF(COUNTIF(GO:GO,GU91)=0,"查找失败",IF(ISNUMBER(VLOOKUP(GU91,GO:GQ,3,0))=FALSE,"VP错误","未知错误")))</f>
        <v/>
      </c>
      <c r="GW91" s="37"/>
      <c r="GX91" s="37"/>
      <c r="GY91" s="39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23" t="str">
        <f ca="1">IFERROR(IF(HS91="","",RANK(HR91,HR$3:HR$434)+COUNTIF(HR$3:HR91,HR91)-1),"/")</f>
        <v/>
      </c>
      <c r="HO91" s="22" t="str">
        <f t="shared" si="33"/>
        <v/>
      </c>
      <c r="HP91" s="22" t="str">
        <f t="shared" si="34"/>
        <v/>
      </c>
      <c r="HQ91" s="24" t="str">
        <f>IFERROR(IF(HO91="","",ROUND(IF(HP91=0,10,10+SIGN(HP91)*10*(1-((SQRT(5)-1)/2)^MIN(ABS(HP91)/(5*SQRT(HR$1)),3))/(1-((SQRT(5)-1)/2)^3)),2)),"请输入副数")</f>
        <v/>
      </c>
      <c r="HR91" s="25" t="str">
        <f ca="1">IF(HS91="","",IF(选手操作!IT91&lt;&gt;"","/",HV91))</f>
        <v/>
      </c>
      <c r="HS91" s="26" t="str">
        <f ca="1">IF(OR(COUNTA(HA$3:HM$434)=0,选手操作!$K91=""),"",选手操作!$K91)</f>
        <v/>
      </c>
      <c r="HT91" s="22" t="str">
        <f ca="1">IFERROR(IF(HS91="","",RANK(HV91,HV$3:HV$434)+COUNTIF(HV$3:HV91,HV91)-1),"/")</f>
        <v/>
      </c>
      <c r="HU91" s="27" t="str">
        <f ca="1">IF(HS91="","",VLOOKUP(HS91,选手操作!$K:$L,2,0))</f>
        <v/>
      </c>
      <c r="HV91" s="24" t="str">
        <f ca="1">IFERROR(IF(HS91="","",IF(选手操作!HT91&lt;&gt;"",GV91+HW91+HX91+选手操作!HS91,VLOOKUP(HU91,HO:HQ,3,0)+GV91+HW91+HX91+选手操作!HS91)),IF(COUNTIF(HO:HO,HU91)=0,"查找失败",IF(ISNUMBER(VLOOKUP(HU91,HO:HQ,3,0))=FALSE,"VP错误","未知错误")))</f>
        <v/>
      </c>
      <c r="HW91" s="37"/>
      <c r="HX91" s="37"/>
      <c r="HY91" s="39"/>
    </row>
    <row r="92" spans="1:23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23" t="str">
        <f ca="1">IFERROR(IF(S92="","",RANK(R92,R$3:R$434)+COUNTIF(R$3:R92,R92)-1),"/")</f>
        <v/>
      </c>
      <c r="O92" s="22" t="str">
        <f t="shared" si="35"/>
        <v/>
      </c>
      <c r="P92" s="22" t="str">
        <f t="shared" si="36"/>
        <v/>
      </c>
      <c r="Q92" s="24" t="str">
        <f t="shared" si="37"/>
        <v/>
      </c>
      <c r="R92" s="25" t="str">
        <f ca="1">IF(S92="","",IF(选手操作!AT92&lt;&gt;"","/",V92))</f>
        <v/>
      </c>
      <c r="S92" s="26" t="str">
        <f ca="1">IF(OR(COUNTA(A$3:M$434)=0,选手操作!$K92=""),"",选手操作!$K92)</f>
        <v/>
      </c>
      <c r="T92" s="22" t="str">
        <f ca="1">IFERROR(IF(S92="","",RANK(V92,V$3:V$434)+COUNTIF(V$3:V92,V92)-1),"/")</f>
        <v/>
      </c>
      <c r="U92" s="27" t="str">
        <f ca="1">IF(S92="","",VLOOKUP(S92,选手操作!$K:$L,2,0))</f>
        <v/>
      </c>
      <c r="V92" s="24" t="str">
        <f ca="1">IFERROR(IF(S92="","",IF(选手操作!T92&lt;&gt;"",选手操作!M92+选手操作!N92+W92+X92+选手操作!S92,VLOOKUP(U92,O:Q,3,0)+选手操作!M92+选手操作!N92+W92+X92+选手操作!S92)),IF(COUNTIF(O:O,U92)=0,"查找失败",IF(ISNUMBER(VLOOKUP(U92,O:Q,3,0))=FALSE,"VP错误","未知错误")))</f>
        <v/>
      </c>
      <c r="W92" s="37"/>
      <c r="X92" s="37"/>
      <c r="Y92" s="39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23" t="str">
        <f ca="1">IFERROR(IF(AS92="","",RANK(AR92,AR$3:AR$434)+COUNTIF(AR$3:AR92,AR92)-1),"/")</f>
        <v/>
      </c>
      <c r="AO92" s="22" t="str">
        <f t="shared" si="19"/>
        <v/>
      </c>
      <c r="AP92" s="22" t="str">
        <f t="shared" si="20"/>
        <v/>
      </c>
      <c r="AQ92" s="24" t="str">
        <f>IFERROR(IF(AO92="","",ROUND(IF(AP92=0,10,10+SIGN(AP92)*10*(1-((SQRT(5)-1)/2)^MIN(ABS(AP92)/(5*SQRT(AR$1)),3))/(1-((SQRT(5)-1)/2)^3)),2)),"请输入副数")</f>
        <v/>
      </c>
      <c r="AR92" s="25" t="str">
        <f ca="1">IF(AS92="","",IF(选手操作!BT92&lt;&gt;"","/",AV92))</f>
        <v/>
      </c>
      <c r="AS92" s="26" t="str">
        <f ca="1">IF(OR(COUNTA(AA$3:AM$434)=0,选手操作!$K92=""),"",选手操作!$K92)</f>
        <v/>
      </c>
      <c r="AT92" s="22" t="str">
        <f ca="1">IFERROR(IF(AS92="","",RANK(AV92,AV$3:AV$434)+COUNTIF(AV$3:AV92,AV92)-1),"/")</f>
        <v/>
      </c>
      <c r="AU92" s="27" t="str">
        <f ca="1">IF(AS92="","",VLOOKUP(AS92,选手操作!$K:$L,2,0))</f>
        <v/>
      </c>
      <c r="AV92" s="24" t="str">
        <f ca="1">IFERROR(IF(AS92="","",IF(选手操作!AT92&lt;&gt;"",V92+AW92+AX92+选手操作!AS92,VLOOKUP(AU92,AO:AQ,3,0)+V92+AW92+AX92+选手操作!AS92)),IF(COUNTIF(AO:AO,AU92)=0,"查找失败",IF(ISNUMBER(VLOOKUP(AU92,AO:AQ,3,0))=FALSE,"VP错误","未知错误")))</f>
        <v/>
      </c>
      <c r="AW92" s="37"/>
      <c r="AX92" s="37"/>
      <c r="AY92" s="39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23" t="str">
        <f ca="1">IFERROR(IF(BS92="","",RANK(BR92,BR$3:BR$434)+COUNTIF(BR$3:BR92,BR92)-1),"/")</f>
        <v/>
      </c>
      <c r="BO92" s="22" t="str">
        <f t="shared" si="21"/>
        <v/>
      </c>
      <c r="BP92" s="22" t="str">
        <f t="shared" si="22"/>
        <v/>
      </c>
      <c r="BQ92" s="24" t="str">
        <f>IFERROR(IF(BO92="","",ROUND(IF(BP92=0,10,10+SIGN(BP92)*10*(1-((SQRT(5)-1)/2)^MIN(ABS(BP92)/(5*SQRT(BR$1)),3))/(1-((SQRT(5)-1)/2)^3)),2)),"请输入副数")</f>
        <v/>
      </c>
      <c r="BR92" s="25" t="str">
        <f ca="1">IF(BS92="","",IF(选手操作!CT92&lt;&gt;"","/",BV92))</f>
        <v/>
      </c>
      <c r="BS92" s="26" t="str">
        <f ca="1">IF(OR(COUNTA(BA$3:BM$434)=0,选手操作!$K92=""),"",选手操作!$K92)</f>
        <v/>
      </c>
      <c r="BT92" s="22" t="str">
        <f ca="1">IFERROR(IF(BS92="","",RANK(BV92,BV$3:BV$434)+COUNTIF(BV$3:BV92,BV92)-1),"/")</f>
        <v/>
      </c>
      <c r="BU92" s="27" t="str">
        <f ca="1">IF(BS92="","",VLOOKUP(BS92,选手操作!$K:$L,2,0))</f>
        <v/>
      </c>
      <c r="BV92" s="24" t="str">
        <f ca="1">IFERROR(IF(BS92="","",IF(选手操作!BT92&lt;&gt;"",AV92+BW92+BX92+选手操作!BS92,VLOOKUP(BU92,BO:BQ,3,0)+AV92+BW92+BX92+选手操作!BS92)),IF(COUNTIF(BO:BO,BU92)=0,"查找失败",IF(ISNUMBER(VLOOKUP(BU92,BO:BQ,3,0))=FALSE,"VP错误","未知错误")))</f>
        <v/>
      </c>
      <c r="BW92" s="37"/>
      <c r="BX92" s="37"/>
      <c r="BY92" s="39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23" t="str">
        <f ca="1">IFERROR(IF(CS92="","",RANK(CR92,CR$3:CR$434)+COUNTIF(CR$3:CR92,CR92)-1),"/")</f>
        <v/>
      </c>
      <c r="CO92" s="22" t="str">
        <f t="shared" si="23"/>
        <v/>
      </c>
      <c r="CP92" s="22" t="str">
        <f t="shared" si="24"/>
        <v/>
      </c>
      <c r="CQ92" s="24" t="str">
        <f>IFERROR(IF(CO92="","",ROUND(IF(CP92=0,10,10+SIGN(CP92)*10*(1-((SQRT(5)-1)/2)^MIN(ABS(CP92)/(5*SQRT(CR$1)),3))/(1-((SQRT(5)-1)/2)^3)),2)),"请输入副数")</f>
        <v/>
      </c>
      <c r="CR92" s="25" t="str">
        <f ca="1">IF(CS92="","",IF(选手操作!DT92&lt;&gt;"","/",CV92))</f>
        <v/>
      </c>
      <c r="CS92" s="26" t="str">
        <f ca="1">IF(OR(COUNTA(CA$3:CM$434)=0,选手操作!$K92=""),"",选手操作!$K92)</f>
        <v/>
      </c>
      <c r="CT92" s="22" t="str">
        <f ca="1">IFERROR(IF(CS92="","",RANK(CV92,CV$3:CV$434)+COUNTIF(CV$3:CV92,CV92)-1),"/")</f>
        <v/>
      </c>
      <c r="CU92" s="27" t="str">
        <f ca="1">IF(CS92="","",VLOOKUP(CS92,选手操作!$K:$L,2,0))</f>
        <v/>
      </c>
      <c r="CV92" s="24" t="str">
        <f ca="1">IFERROR(IF(CS92="","",IF(选手操作!CT92&lt;&gt;"",BV92+CW92+CX92+选手操作!CS92,VLOOKUP(CU92,CO:CQ,3,0)+BV92+CW92+CX92+选手操作!CS92)),IF(COUNTIF(CO:CO,CU92)=0,"查找失败",IF(ISNUMBER(VLOOKUP(CU92,CO:CQ,3,0))=FALSE,"VP错误","未知错误")))</f>
        <v/>
      </c>
      <c r="CW92" s="37"/>
      <c r="CX92" s="37"/>
      <c r="CY92" s="39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23" t="str">
        <f ca="1">IFERROR(IF(DS92="","",RANK(DR92,DR$3:DR$434)+COUNTIF(DR$3:DR92,DR92)-1),"/")</f>
        <v/>
      </c>
      <c r="DO92" s="22" t="str">
        <f t="shared" si="25"/>
        <v/>
      </c>
      <c r="DP92" s="22" t="str">
        <f t="shared" si="26"/>
        <v/>
      </c>
      <c r="DQ92" s="24" t="str">
        <f>IFERROR(IF(DO92="","",ROUND(IF(DP92=0,10,10+SIGN(DP92)*10*(1-((SQRT(5)-1)/2)^MIN(ABS(DP92)/(5*SQRT(DR$1)),3))/(1-((SQRT(5)-1)/2)^3)),2)),"请输入副数")</f>
        <v/>
      </c>
      <c r="DR92" s="25" t="str">
        <f ca="1">IF(DS92="","",IF(选手操作!ET92&lt;&gt;"","/",DV92))</f>
        <v/>
      </c>
      <c r="DS92" s="26" t="str">
        <f ca="1">IF(OR(COUNTA(DA$3:DM$434)=0,选手操作!$K92=""),"",选手操作!$K92)</f>
        <v/>
      </c>
      <c r="DT92" s="22" t="str">
        <f ca="1">IFERROR(IF(DS92="","",RANK(DV92,DV$3:DV$434)+COUNTIF(DV$3:DV92,DV92)-1),"/")</f>
        <v/>
      </c>
      <c r="DU92" s="27" t="str">
        <f ca="1">IF(DS92="","",VLOOKUP(DS92,选手操作!$K:$L,2,0))</f>
        <v/>
      </c>
      <c r="DV92" s="24" t="str">
        <f ca="1">IFERROR(IF(DS92="","",IF(选手操作!DT92&lt;&gt;"",CV92+DW92+DX92+选手操作!DS92,VLOOKUP(DU92,DO:DQ,3,0)+CV92+DW92+DX92+选手操作!DS92)),IF(COUNTIF(DO:DO,DU92)=0,"查找失败",IF(ISNUMBER(VLOOKUP(DU92,DO:DQ,3,0))=FALSE,"VP错误","未知错误")))</f>
        <v/>
      </c>
      <c r="DW92" s="37"/>
      <c r="DX92" s="37"/>
      <c r="DY92" s="39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23" t="str">
        <f ca="1">IFERROR(IF(ES92="","",RANK(ER92,ER$3:ER$434)+COUNTIF(ER$3:ER92,ER92)-1),"/")</f>
        <v/>
      </c>
      <c r="EO92" s="22" t="str">
        <f t="shared" si="27"/>
        <v/>
      </c>
      <c r="EP92" s="22" t="str">
        <f t="shared" si="28"/>
        <v/>
      </c>
      <c r="EQ92" s="24" t="str">
        <f>IFERROR(IF(EO92="","",ROUND(IF(EP92=0,10,10+SIGN(EP92)*10*(1-((SQRT(5)-1)/2)^MIN(ABS(EP92)/(5*SQRT(ER$1)),3))/(1-((SQRT(5)-1)/2)^3)),2)),"请输入副数")</f>
        <v/>
      </c>
      <c r="ER92" s="25" t="str">
        <f ca="1">IF(ES92="","",IF(选手操作!FT92&lt;&gt;"","/",EV92))</f>
        <v/>
      </c>
      <c r="ES92" s="26" t="str">
        <f ca="1">IF(OR(COUNTA(EA$3:EM$434)=0,选手操作!$K92=""),"",选手操作!$K92)</f>
        <v/>
      </c>
      <c r="ET92" s="22" t="str">
        <f ca="1">IFERROR(IF(ES92="","",RANK(EV92,EV$3:EV$434)+COUNTIF(EV$3:EV92,EV92)-1),"/")</f>
        <v/>
      </c>
      <c r="EU92" s="27" t="str">
        <f ca="1">IF(ES92="","",VLOOKUP(ES92,选手操作!$K:$L,2,0))</f>
        <v/>
      </c>
      <c r="EV92" s="24" t="str">
        <f ca="1">IFERROR(IF(ES92="","",IF(选手操作!ET92&lt;&gt;"",DV92+EW92+EX92+选手操作!ES92,VLOOKUP(EU92,EO:EQ,3,0)+DV92+EW92+EX92+选手操作!ES92)),IF(COUNTIF(EO:EO,EU92)=0,"查找失败",IF(ISNUMBER(VLOOKUP(EU92,EO:EQ,3,0))=FALSE,"VP错误","未知错误")))</f>
        <v/>
      </c>
      <c r="EW92" s="37"/>
      <c r="EX92" s="37"/>
      <c r="EY92" s="39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23" t="str">
        <f ca="1">IFERROR(IF(FS92="","",RANK(FR92,FR$3:FR$434)+COUNTIF(FR$3:FR92,FR92)-1),"/")</f>
        <v/>
      </c>
      <c r="FO92" s="22" t="str">
        <f t="shared" si="29"/>
        <v/>
      </c>
      <c r="FP92" s="22" t="str">
        <f t="shared" si="30"/>
        <v/>
      </c>
      <c r="FQ92" s="24" t="str">
        <f>IFERROR(IF(FO92="","",ROUND(IF(FP92=0,10,10+SIGN(FP92)*10*(1-((SQRT(5)-1)/2)^MIN(ABS(FP92)/(5*SQRT(FR$1)),3))/(1-((SQRT(5)-1)/2)^3)),2)),"请输入副数")</f>
        <v/>
      </c>
      <c r="FR92" s="25" t="str">
        <f ca="1">IF(FS92="","",IF(选手操作!GT92&lt;&gt;"","/",FV92))</f>
        <v/>
      </c>
      <c r="FS92" s="26" t="str">
        <f ca="1">IF(OR(COUNTA(FA$3:FM$434)=0,选手操作!$K92=""),"",选手操作!$K92)</f>
        <v/>
      </c>
      <c r="FT92" s="22" t="str">
        <f ca="1">IFERROR(IF(FS92="","",RANK(FV92,FV$3:FV$434)+COUNTIF(FV$3:FV92,FV92)-1),"/")</f>
        <v/>
      </c>
      <c r="FU92" s="27" t="str">
        <f ca="1">IF(FS92="","",VLOOKUP(FS92,选手操作!$K:$L,2,0))</f>
        <v/>
      </c>
      <c r="FV92" s="24" t="str">
        <f ca="1">IFERROR(IF(FS92="","",IF(选手操作!FT92&lt;&gt;"",EV92+FW92+FX92+选手操作!FS92,VLOOKUP(FU92,FO:FQ,3,0)+EV92+FW92+FX92+选手操作!FS92)),IF(COUNTIF(FO:FO,FU92)=0,"查找失败",IF(ISNUMBER(VLOOKUP(FU92,FO:FQ,3,0))=FALSE,"VP错误","未知错误")))</f>
        <v/>
      </c>
      <c r="FW92" s="37"/>
      <c r="FX92" s="37"/>
      <c r="FY92" s="39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23" t="str">
        <f ca="1">IFERROR(IF(GS92="","",RANK(GR92,GR$3:GR$434)+COUNTIF(GR$3:GR92,GR92)-1),"/")</f>
        <v/>
      </c>
      <c r="GO92" s="22" t="str">
        <f t="shared" si="31"/>
        <v/>
      </c>
      <c r="GP92" s="22" t="str">
        <f t="shared" si="32"/>
        <v/>
      </c>
      <c r="GQ92" s="24" t="str">
        <f>IFERROR(IF(GO92="","",ROUND(IF(GP92=0,10,10+SIGN(GP92)*10*(1-((SQRT(5)-1)/2)^MIN(ABS(GP92)/(5*SQRT(GR$1)),3))/(1-((SQRT(5)-1)/2)^3)),2)),"请输入副数")</f>
        <v/>
      </c>
      <c r="GR92" s="25" t="str">
        <f ca="1">IF(GS92="","",IF(选手操作!HT92&lt;&gt;"","/",GV92))</f>
        <v/>
      </c>
      <c r="GS92" s="26" t="str">
        <f ca="1">IF(OR(COUNTA(GA$3:GM$434)=0,选手操作!$K92=""),"",选手操作!$K92)</f>
        <v/>
      </c>
      <c r="GT92" s="22" t="str">
        <f ca="1">IFERROR(IF(GS92="","",RANK(GV92,GV$3:GV$434)+COUNTIF(GV$3:GV92,GV92)-1),"/")</f>
        <v/>
      </c>
      <c r="GU92" s="27" t="str">
        <f ca="1">IF(GS92="","",VLOOKUP(GS92,选手操作!$K:$L,2,0))</f>
        <v/>
      </c>
      <c r="GV92" s="24" t="str">
        <f ca="1">IFERROR(IF(GS92="","",IF(选手操作!GT92&lt;&gt;"",FV92+GW92+GX92+选手操作!GS92,VLOOKUP(GU92,GO:GQ,3,0)+FV92+GW92+GX92+选手操作!GS92)),IF(COUNTIF(GO:GO,GU92)=0,"查找失败",IF(ISNUMBER(VLOOKUP(GU92,GO:GQ,3,0))=FALSE,"VP错误","未知错误")))</f>
        <v/>
      </c>
      <c r="GW92" s="37"/>
      <c r="GX92" s="37"/>
      <c r="GY92" s="39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23" t="str">
        <f ca="1">IFERROR(IF(HS92="","",RANK(HR92,HR$3:HR$434)+COUNTIF(HR$3:HR92,HR92)-1),"/")</f>
        <v/>
      </c>
      <c r="HO92" s="22" t="str">
        <f t="shared" si="33"/>
        <v/>
      </c>
      <c r="HP92" s="22" t="str">
        <f t="shared" si="34"/>
        <v/>
      </c>
      <c r="HQ92" s="24" t="str">
        <f>IFERROR(IF(HO92="","",ROUND(IF(HP92=0,10,10+SIGN(HP92)*10*(1-((SQRT(5)-1)/2)^MIN(ABS(HP92)/(5*SQRT(HR$1)),3))/(1-((SQRT(5)-1)/2)^3)),2)),"请输入副数")</f>
        <v/>
      </c>
      <c r="HR92" s="25" t="str">
        <f ca="1">IF(HS92="","",IF(选手操作!IT92&lt;&gt;"","/",HV92))</f>
        <v/>
      </c>
      <c r="HS92" s="26" t="str">
        <f ca="1">IF(OR(COUNTA(HA$3:HM$434)=0,选手操作!$K92=""),"",选手操作!$K92)</f>
        <v/>
      </c>
      <c r="HT92" s="22" t="str">
        <f ca="1">IFERROR(IF(HS92="","",RANK(HV92,HV$3:HV$434)+COUNTIF(HV$3:HV92,HV92)-1),"/")</f>
        <v/>
      </c>
      <c r="HU92" s="27" t="str">
        <f ca="1">IF(HS92="","",VLOOKUP(HS92,选手操作!$K:$L,2,0))</f>
        <v/>
      </c>
      <c r="HV92" s="24" t="str">
        <f ca="1">IFERROR(IF(HS92="","",IF(选手操作!HT92&lt;&gt;"",GV92+HW92+HX92+选手操作!HS92,VLOOKUP(HU92,HO:HQ,3,0)+GV92+HW92+HX92+选手操作!HS92)),IF(COUNTIF(HO:HO,HU92)=0,"查找失败",IF(ISNUMBER(VLOOKUP(HU92,HO:HQ,3,0))=FALSE,"VP错误","未知错误")))</f>
        <v/>
      </c>
      <c r="HW92" s="37"/>
      <c r="HX92" s="37"/>
      <c r="HY92" s="39"/>
    </row>
    <row r="93" spans="1:23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23" t="str">
        <f ca="1">IFERROR(IF(S93="","",RANK(R93,R$3:R$434)+COUNTIF(R$3:R93,R93)-1),"/")</f>
        <v/>
      </c>
      <c r="O93" s="22" t="str">
        <f t="shared" si="35"/>
        <v/>
      </c>
      <c r="P93" s="22" t="str">
        <f t="shared" si="36"/>
        <v/>
      </c>
      <c r="Q93" s="24" t="str">
        <f t="shared" si="37"/>
        <v/>
      </c>
      <c r="R93" s="25" t="str">
        <f ca="1">IF(S93="","",IF(选手操作!AT93&lt;&gt;"","/",V93))</f>
        <v/>
      </c>
      <c r="S93" s="26" t="str">
        <f ca="1">IF(OR(COUNTA(A$3:M$434)=0,选手操作!$K93=""),"",选手操作!$K93)</f>
        <v/>
      </c>
      <c r="T93" s="22" t="str">
        <f ca="1">IFERROR(IF(S93="","",RANK(V93,V$3:V$434)+COUNTIF(V$3:V93,V93)-1),"/")</f>
        <v/>
      </c>
      <c r="U93" s="27" t="str">
        <f ca="1">IF(S93="","",VLOOKUP(S93,选手操作!$K:$L,2,0))</f>
        <v/>
      </c>
      <c r="V93" s="24" t="str">
        <f ca="1">IFERROR(IF(S93="","",IF(选手操作!T93&lt;&gt;"",选手操作!M93+选手操作!N93+W93+X93+选手操作!S93,VLOOKUP(U93,O:Q,3,0)+选手操作!M93+选手操作!N93+W93+X93+选手操作!S93)),IF(COUNTIF(O:O,U93)=0,"查找失败",IF(ISNUMBER(VLOOKUP(U93,O:Q,3,0))=FALSE,"VP错误","未知错误")))</f>
        <v/>
      </c>
      <c r="W93" s="37"/>
      <c r="X93" s="37"/>
      <c r="Y93" s="39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23" t="str">
        <f ca="1">IFERROR(IF(AS93="","",RANK(AR93,AR$3:AR$434)+COUNTIF(AR$3:AR93,AR93)-1),"/")</f>
        <v/>
      </c>
      <c r="AO93" s="22" t="str">
        <f t="shared" si="19"/>
        <v/>
      </c>
      <c r="AP93" s="22" t="str">
        <f t="shared" si="20"/>
        <v/>
      </c>
      <c r="AQ93" s="24" t="str">
        <f>IFERROR(IF(AO93="","",ROUND(IF(AP93=0,10,10+SIGN(AP93)*10*(1-((SQRT(5)-1)/2)^MIN(ABS(AP93)/(5*SQRT(AR$1)),3))/(1-((SQRT(5)-1)/2)^3)),2)),"请输入副数")</f>
        <v/>
      </c>
      <c r="AR93" s="25" t="str">
        <f ca="1">IF(AS93="","",IF(选手操作!BT93&lt;&gt;"","/",AV93))</f>
        <v/>
      </c>
      <c r="AS93" s="26" t="str">
        <f ca="1">IF(OR(COUNTA(AA$3:AM$434)=0,选手操作!$K93=""),"",选手操作!$K93)</f>
        <v/>
      </c>
      <c r="AT93" s="22" t="str">
        <f ca="1">IFERROR(IF(AS93="","",RANK(AV93,AV$3:AV$434)+COUNTIF(AV$3:AV93,AV93)-1),"/")</f>
        <v/>
      </c>
      <c r="AU93" s="27" t="str">
        <f ca="1">IF(AS93="","",VLOOKUP(AS93,选手操作!$K:$L,2,0))</f>
        <v/>
      </c>
      <c r="AV93" s="24" t="str">
        <f ca="1">IFERROR(IF(AS93="","",IF(选手操作!AT93&lt;&gt;"",V93+AW93+AX93+选手操作!AS93,VLOOKUP(AU93,AO:AQ,3,0)+V93+AW93+AX93+选手操作!AS93)),IF(COUNTIF(AO:AO,AU93)=0,"查找失败",IF(ISNUMBER(VLOOKUP(AU93,AO:AQ,3,0))=FALSE,"VP错误","未知错误")))</f>
        <v/>
      </c>
      <c r="AW93" s="37"/>
      <c r="AX93" s="37"/>
      <c r="AY93" s="39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23" t="str">
        <f ca="1">IFERROR(IF(BS93="","",RANK(BR93,BR$3:BR$434)+COUNTIF(BR$3:BR93,BR93)-1),"/")</f>
        <v/>
      </c>
      <c r="BO93" s="22" t="str">
        <f t="shared" si="21"/>
        <v/>
      </c>
      <c r="BP93" s="22" t="str">
        <f t="shared" si="22"/>
        <v/>
      </c>
      <c r="BQ93" s="24" t="str">
        <f>IFERROR(IF(BO93="","",ROUND(IF(BP93=0,10,10+SIGN(BP93)*10*(1-((SQRT(5)-1)/2)^MIN(ABS(BP93)/(5*SQRT(BR$1)),3))/(1-((SQRT(5)-1)/2)^3)),2)),"请输入副数")</f>
        <v/>
      </c>
      <c r="BR93" s="25" t="str">
        <f ca="1">IF(BS93="","",IF(选手操作!CT93&lt;&gt;"","/",BV93))</f>
        <v/>
      </c>
      <c r="BS93" s="26" t="str">
        <f ca="1">IF(OR(COUNTA(BA$3:BM$434)=0,选手操作!$K93=""),"",选手操作!$K93)</f>
        <v/>
      </c>
      <c r="BT93" s="22" t="str">
        <f ca="1">IFERROR(IF(BS93="","",RANK(BV93,BV$3:BV$434)+COUNTIF(BV$3:BV93,BV93)-1),"/")</f>
        <v/>
      </c>
      <c r="BU93" s="27" t="str">
        <f ca="1">IF(BS93="","",VLOOKUP(BS93,选手操作!$K:$L,2,0))</f>
        <v/>
      </c>
      <c r="BV93" s="24" t="str">
        <f ca="1">IFERROR(IF(BS93="","",IF(选手操作!BT93&lt;&gt;"",AV93+BW93+BX93+选手操作!BS93,VLOOKUP(BU93,BO:BQ,3,0)+AV93+BW93+BX93+选手操作!BS93)),IF(COUNTIF(BO:BO,BU93)=0,"查找失败",IF(ISNUMBER(VLOOKUP(BU93,BO:BQ,3,0))=FALSE,"VP错误","未知错误")))</f>
        <v/>
      </c>
      <c r="BW93" s="37"/>
      <c r="BX93" s="37"/>
      <c r="BY93" s="39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23" t="str">
        <f ca="1">IFERROR(IF(CS93="","",RANK(CR93,CR$3:CR$434)+COUNTIF(CR$3:CR93,CR93)-1),"/")</f>
        <v/>
      </c>
      <c r="CO93" s="22" t="str">
        <f t="shared" si="23"/>
        <v/>
      </c>
      <c r="CP93" s="22" t="str">
        <f t="shared" si="24"/>
        <v/>
      </c>
      <c r="CQ93" s="24" t="str">
        <f>IFERROR(IF(CO93="","",ROUND(IF(CP93=0,10,10+SIGN(CP93)*10*(1-((SQRT(5)-1)/2)^MIN(ABS(CP93)/(5*SQRT(CR$1)),3))/(1-((SQRT(5)-1)/2)^3)),2)),"请输入副数")</f>
        <v/>
      </c>
      <c r="CR93" s="25" t="str">
        <f ca="1">IF(CS93="","",IF(选手操作!DT93&lt;&gt;"","/",CV93))</f>
        <v/>
      </c>
      <c r="CS93" s="26" t="str">
        <f ca="1">IF(OR(COUNTA(CA$3:CM$434)=0,选手操作!$K93=""),"",选手操作!$K93)</f>
        <v/>
      </c>
      <c r="CT93" s="22" t="str">
        <f ca="1">IFERROR(IF(CS93="","",RANK(CV93,CV$3:CV$434)+COUNTIF(CV$3:CV93,CV93)-1),"/")</f>
        <v/>
      </c>
      <c r="CU93" s="27" t="str">
        <f ca="1">IF(CS93="","",VLOOKUP(CS93,选手操作!$K:$L,2,0))</f>
        <v/>
      </c>
      <c r="CV93" s="24" t="str">
        <f ca="1">IFERROR(IF(CS93="","",IF(选手操作!CT93&lt;&gt;"",BV93+CW93+CX93+选手操作!CS93,VLOOKUP(CU93,CO:CQ,3,0)+BV93+CW93+CX93+选手操作!CS93)),IF(COUNTIF(CO:CO,CU93)=0,"查找失败",IF(ISNUMBER(VLOOKUP(CU93,CO:CQ,3,0))=FALSE,"VP错误","未知错误")))</f>
        <v/>
      </c>
      <c r="CW93" s="37"/>
      <c r="CX93" s="37"/>
      <c r="CY93" s="39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23" t="str">
        <f ca="1">IFERROR(IF(DS93="","",RANK(DR93,DR$3:DR$434)+COUNTIF(DR$3:DR93,DR93)-1),"/")</f>
        <v/>
      </c>
      <c r="DO93" s="22" t="str">
        <f t="shared" si="25"/>
        <v/>
      </c>
      <c r="DP93" s="22" t="str">
        <f t="shared" si="26"/>
        <v/>
      </c>
      <c r="DQ93" s="24" t="str">
        <f>IFERROR(IF(DO93="","",ROUND(IF(DP93=0,10,10+SIGN(DP93)*10*(1-((SQRT(5)-1)/2)^MIN(ABS(DP93)/(5*SQRT(DR$1)),3))/(1-((SQRT(5)-1)/2)^3)),2)),"请输入副数")</f>
        <v/>
      </c>
      <c r="DR93" s="25" t="str">
        <f ca="1">IF(DS93="","",IF(选手操作!ET93&lt;&gt;"","/",DV93))</f>
        <v/>
      </c>
      <c r="DS93" s="26" t="str">
        <f ca="1">IF(OR(COUNTA(DA$3:DM$434)=0,选手操作!$K93=""),"",选手操作!$K93)</f>
        <v/>
      </c>
      <c r="DT93" s="22" t="str">
        <f ca="1">IFERROR(IF(DS93="","",RANK(DV93,DV$3:DV$434)+COUNTIF(DV$3:DV93,DV93)-1),"/")</f>
        <v/>
      </c>
      <c r="DU93" s="27" t="str">
        <f ca="1">IF(DS93="","",VLOOKUP(DS93,选手操作!$K:$L,2,0))</f>
        <v/>
      </c>
      <c r="DV93" s="24" t="str">
        <f ca="1">IFERROR(IF(DS93="","",IF(选手操作!DT93&lt;&gt;"",CV93+DW93+DX93+选手操作!DS93,VLOOKUP(DU93,DO:DQ,3,0)+CV93+DW93+DX93+选手操作!DS93)),IF(COUNTIF(DO:DO,DU93)=0,"查找失败",IF(ISNUMBER(VLOOKUP(DU93,DO:DQ,3,0))=FALSE,"VP错误","未知错误")))</f>
        <v/>
      </c>
      <c r="DW93" s="37"/>
      <c r="DX93" s="37"/>
      <c r="DY93" s="39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23" t="str">
        <f ca="1">IFERROR(IF(ES93="","",RANK(ER93,ER$3:ER$434)+COUNTIF(ER$3:ER93,ER93)-1),"/")</f>
        <v/>
      </c>
      <c r="EO93" s="22" t="str">
        <f t="shared" si="27"/>
        <v/>
      </c>
      <c r="EP93" s="22" t="str">
        <f t="shared" si="28"/>
        <v/>
      </c>
      <c r="EQ93" s="24" t="str">
        <f>IFERROR(IF(EO93="","",ROUND(IF(EP93=0,10,10+SIGN(EP93)*10*(1-((SQRT(5)-1)/2)^MIN(ABS(EP93)/(5*SQRT(ER$1)),3))/(1-((SQRT(5)-1)/2)^3)),2)),"请输入副数")</f>
        <v/>
      </c>
      <c r="ER93" s="25" t="str">
        <f ca="1">IF(ES93="","",IF(选手操作!FT93&lt;&gt;"","/",EV93))</f>
        <v/>
      </c>
      <c r="ES93" s="26" t="str">
        <f ca="1">IF(OR(COUNTA(EA$3:EM$434)=0,选手操作!$K93=""),"",选手操作!$K93)</f>
        <v/>
      </c>
      <c r="ET93" s="22" t="str">
        <f ca="1">IFERROR(IF(ES93="","",RANK(EV93,EV$3:EV$434)+COUNTIF(EV$3:EV93,EV93)-1),"/")</f>
        <v/>
      </c>
      <c r="EU93" s="27" t="str">
        <f ca="1">IF(ES93="","",VLOOKUP(ES93,选手操作!$K:$L,2,0))</f>
        <v/>
      </c>
      <c r="EV93" s="24" t="str">
        <f ca="1">IFERROR(IF(ES93="","",IF(选手操作!ET93&lt;&gt;"",DV93+EW93+EX93+选手操作!ES93,VLOOKUP(EU93,EO:EQ,3,0)+DV93+EW93+EX93+选手操作!ES93)),IF(COUNTIF(EO:EO,EU93)=0,"查找失败",IF(ISNUMBER(VLOOKUP(EU93,EO:EQ,3,0))=FALSE,"VP错误","未知错误")))</f>
        <v/>
      </c>
      <c r="EW93" s="37"/>
      <c r="EX93" s="37"/>
      <c r="EY93" s="39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23" t="str">
        <f ca="1">IFERROR(IF(FS93="","",RANK(FR93,FR$3:FR$434)+COUNTIF(FR$3:FR93,FR93)-1),"/")</f>
        <v/>
      </c>
      <c r="FO93" s="22" t="str">
        <f t="shared" si="29"/>
        <v/>
      </c>
      <c r="FP93" s="22" t="str">
        <f t="shared" si="30"/>
        <v/>
      </c>
      <c r="FQ93" s="24" t="str">
        <f>IFERROR(IF(FO93="","",ROUND(IF(FP93=0,10,10+SIGN(FP93)*10*(1-((SQRT(5)-1)/2)^MIN(ABS(FP93)/(5*SQRT(FR$1)),3))/(1-((SQRT(5)-1)/2)^3)),2)),"请输入副数")</f>
        <v/>
      </c>
      <c r="FR93" s="25" t="str">
        <f ca="1">IF(FS93="","",IF(选手操作!GT93&lt;&gt;"","/",FV93))</f>
        <v/>
      </c>
      <c r="FS93" s="26" t="str">
        <f ca="1">IF(OR(COUNTA(FA$3:FM$434)=0,选手操作!$K93=""),"",选手操作!$K93)</f>
        <v/>
      </c>
      <c r="FT93" s="22" t="str">
        <f ca="1">IFERROR(IF(FS93="","",RANK(FV93,FV$3:FV$434)+COUNTIF(FV$3:FV93,FV93)-1),"/")</f>
        <v/>
      </c>
      <c r="FU93" s="27" t="str">
        <f ca="1">IF(FS93="","",VLOOKUP(FS93,选手操作!$K:$L,2,0))</f>
        <v/>
      </c>
      <c r="FV93" s="24" t="str">
        <f ca="1">IFERROR(IF(FS93="","",IF(选手操作!FT93&lt;&gt;"",EV93+FW93+FX93+选手操作!FS93,VLOOKUP(FU93,FO:FQ,3,0)+EV93+FW93+FX93+选手操作!FS93)),IF(COUNTIF(FO:FO,FU93)=0,"查找失败",IF(ISNUMBER(VLOOKUP(FU93,FO:FQ,3,0))=FALSE,"VP错误","未知错误")))</f>
        <v/>
      </c>
      <c r="FW93" s="37"/>
      <c r="FX93" s="37"/>
      <c r="FY93" s="39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23" t="str">
        <f ca="1">IFERROR(IF(GS93="","",RANK(GR93,GR$3:GR$434)+COUNTIF(GR$3:GR93,GR93)-1),"/")</f>
        <v/>
      </c>
      <c r="GO93" s="22" t="str">
        <f t="shared" si="31"/>
        <v/>
      </c>
      <c r="GP93" s="22" t="str">
        <f t="shared" si="32"/>
        <v/>
      </c>
      <c r="GQ93" s="24" t="str">
        <f>IFERROR(IF(GO93="","",ROUND(IF(GP93=0,10,10+SIGN(GP93)*10*(1-((SQRT(5)-1)/2)^MIN(ABS(GP93)/(5*SQRT(GR$1)),3))/(1-((SQRT(5)-1)/2)^3)),2)),"请输入副数")</f>
        <v/>
      </c>
      <c r="GR93" s="25" t="str">
        <f ca="1">IF(GS93="","",IF(选手操作!HT93&lt;&gt;"","/",GV93))</f>
        <v/>
      </c>
      <c r="GS93" s="26" t="str">
        <f ca="1">IF(OR(COUNTA(GA$3:GM$434)=0,选手操作!$K93=""),"",选手操作!$K93)</f>
        <v/>
      </c>
      <c r="GT93" s="22" t="str">
        <f ca="1">IFERROR(IF(GS93="","",RANK(GV93,GV$3:GV$434)+COUNTIF(GV$3:GV93,GV93)-1),"/")</f>
        <v/>
      </c>
      <c r="GU93" s="27" t="str">
        <f ca="1">IF(GS93="","",VLOOKUP(GS93,选手操作!$K:$L,2,0))</f>
        <v/>
      </c>
      <c r="GV93" s="24" t="str">
        <f ca="1">IFERROR(IF(GS93="","",IF(选手操作!GT93&lt;&gt;"",FV93+GW93+GX93+选手操作!GS93,VLOOKUP(GU93,GO:GQ,3,0)+FV93+GW93+GX93+选手操作!GS93)),IF(COUNTIF(GO:GO,GU93)=0,"查找失败",IF(ISNUMBER(VLOOKUP(GU93,GO:GQ,3,0))=FALSE,"VP错误","未知错误")))</f>
        <v/>
      </c>
      <c r="GW93" s="37"/>
      <c r="GX93" s="37"/>
      <c r="GY93" s="39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23" t="str">
        <f ca="1">IFERROR(IF(HS93="","",RANK(HR93,HR$3:HR$434)+COUNTIF(HR$3:HR93,HR93)-1),"/")</f>
        <v/>
      </c>
      <c r="HO93" s="22" t="str">
        <f t="shared" si="33"/>
        <v/>
      </c>
      <c r="HP93" s="22" t="str">
        <f t="shared" si="34"/>
        <v/>
      </c>
      <c r="HQ93" s="24" t="str">
        <f>IFERROR(IF(HO93="","",ROUND(IF(HP93=0,10,10+SIGN(HP93)*10*(1-((SQRT(5)-1)/2)^MIN(ABS(HP93)/(5*SQRT(HR$1)),3))/(1-((SQRT(5)-1)/2)^3)),2)),"请输入副数")</f>
        <v/>
      </c>
      <c r="HR93" s="25" t="str">
        <f ca="1">IF(HS93="","",IF(选手操作!IT93&lt;&gt;"","/",HV93))</f>
        <v/>
      </c>
      <c r="HS93" s="26" t="str">
        <f ca="1">IF(OR(COUNTA(HA$3:HM$434)=0,选手操作!$K93=""),"",选手操作!$K93)</f>
        <v/>
      </c>
      <c r="HT93" s="22" t="str">
        <f ca="1">IFERROR(IF(HS93="","",RANK(HV93,HV$3:HV$434)+COUNTIF(HV$3:HV93,HV93)-1),"/")</f>
        <v/>
      </c>
      <c r="HU93" s="27" t="str">
        <f ca="1">IF(HS93="","",VLOOKUP(HS93,选手操作!$K:$L,2,0))</f>
        <v/>
      </c>
      <c r="HV93" s="24" t="str">
        <f ca="1">IFERROR(IF(HS93="","",IF(选手操作!HT93&lt;&gt;"",GV93+HW93+HX93+选手操作!HS93,VLOOKUP(HU93,HO:HQ,3,0)+GV93+HW93+HX93+选手操作!HS93)),IF(COUNTIF(HO:HO,HU93)=0,"查找失败",IF(ISNUMBER(VLOOKUP(HU93,HO:HQ,3,0))=FALSE,"VP错误","未知错误")))</f>
        <v/>
      </c>
      <c r="HW93" s="37"/>
      <c r="HX93" s="37"/>
      <c r="HY93" s="39"/>
    </row>
    <row r="94" spans="1:23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23" t="str">
        <f ca="1">IFERROR(IF(S94="","",RANK(R94,R$3:R$434)+COUNTIF(R$3:R94,R94)-1),"/")</f>
        <v/>
      </c>
      <c r="O94" s="22" t="str">
        <f t="shared" si="35"/>
        <v/>
      </c>
      <c r="P94" s="22" t="str">
        <f t="shared" si="36"/>
        <v/>
      </c>
      <c r="Q94" s="24" t="str">
        <f t="shared" si="37"/>
        <v/>
      </c>
      <c r="R94" s="25" t="str">
        <f ca="1">IF(S94="","",IF(选手操作!AT94&lt;&gt;"","/",V94))</f>
        <v/>
      </c>
      <c r="S94" s="26" t="str">
        <f ca="1">IF(OR(COUNTA(A$3:M$434)=0,选手操作!$K94=""),"",选手操作!$K94)</f>
        <v/>
      </c>
      <c r="T94" s="22" t="str">
        <f ca="1">IFERROR(IF(S94="","",RANK(V94,V$3:V$434)+COUNTIF(V$3:V94,V94)-1),"/")</f>
        <v/>
      </c>
      <c r="U94" s="27" t="str">
        <f ca="1">IF(S94="","",VLOOKUP(S94,选手操作!$K:$L,2,0))</f>
        <v/>
      </c>
      <c r="V94" s="24" t="str">
        <f ca="1">IFERROR(IF(S94="","",IF(选手操作!T94&lt;&gt;"",选手操作!M94+选手操作!N94+W94+X94+选手操作!S94,VLOOKUP(U94,O:Q,3,0)+选手操作!M94+选手操作!N94+W94+X94+选手操作!S94)),IF(COUNTIF(O:O,U94)=0,"查找失败",IF(ISNUMBER(VLOOKUP(U94,O:Q,3,0))=FALSE,"VP错误","未知错误")))</f>
        <v/>
      </c>
      <c r="W94" s="37"/>
      <c r="X94" s="37"/>
      <c r="Y94" s="39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23" t="str">
        <f ca="1">IFERROR(IF(AS94="","",RANK(AR94,AR$3:AR$434)+COUNTIF(AR$3:AR94,AR94)-1),"/")</f>
        <v/>
      </c>
      <c r="AO94" s="22" t="str">
        <f t="shared" si="19"/>
        <v/>
      </c>
      <c r="AP94" s="22" t="str">
        <f t="shared" si="20"/>
        <v/>
      </c>
      <c r="AQ94" s="24" t="str">
        <f>IFERROR(IF(AO94="","",ROUND(IF(AP94=0,10,10+SIGN(AP94)*10*(1-((SQRT(5)-1)/2)^MIN(ABS(AP94)/(5*SQRT(AR$1)),3))/(1-((SQRT(5)-1)/2)^3)),2)),"请输入副数")</f>
        <v/>
      </c>
      <c r="AR94" s="25" t="str">
        <f ca="1">IF(AS94="","",IF(选手操作!BT94&lt;&gt;"","/",AV94))</f>
        <v/>
      </c>
      <c r="AS94" s="26" t="str">
        <f ca="1">IF(OR(COUNTA(AA$3:AM$434)=0,选手操作!$K94=""),"",选手操作!$K94)</f>
        <v/>
      </c>
      <c r="AT94" s="22" t="str">
        <f ca="1">IFERROR(IF(AS94="","",RANK(AV94,AV$3:AV$434)+COUNTIF(AV$3:AV94,AV94)-1),"/")</f>
        <v/>
      </c>
      <c r="AU94" s="27" t="str">
        <f ca="1">IF(AS94="","",VLOOKUP(AS94,选手操作!$K:$L,2,0))</f>
        <v/>
      </c>
      <c r="AV94" s="24" t="str">
        <f ca="1">IFERROR(IF(AS94="","",IF(选手操作!AT94&lt;&gt;"",V94+AW94+AX94+选手操作!AS94,VLOOKUP(AU94,AO:AQ,3,0)+V94+AW94+AX94+选手操作!AS94)),IF(COUNTIF(AO:AO,AU94)=0,"查找失败",IF(ISNUMBER(VLOOKUP(AU94,AO:AQ,3,0))=FALSE,"VP错误","未知错误")))</f>
        <v/>
      </c>
      <c r="AW94" s="37"/>
      <c r="AX94" s="37"/>
      <c r="AY94" s="39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23" t="str">
        <f ca="1">IFERROR(IF(BS94="","",RANK(BR94,BR$3:BR$434)+COUNTIF(BR$3:BR94,BR94)-1),"/")</f>
        <v/>
      </c>
      <c r="BO94" s="22" t="str">
        <f t="shared" si="21"/>
        <v/>
      </c>
      <c r="BP94" s="22" t="str">
        <f t="shared" si="22"/>
        <v/>
      </c>
      <c r="BQ94" s="24" t="str">
        <f>IFERROR(IF(BO94="","",ROUND(IF(BP94=0,10,10+SIGN(BP94)*10*(1-((SQRT(5)-1)/2)^MIN(ABS(BP94)/(5*SQRT(BR$1)),3))/(1-((SQRT(5)-1)/2)^3)),2)),"请输入副数")</f>
        <v/>
      </c>
      <c r="BR94" s="25" t="str">
        <f ca="1">IF(BS94="","",IF(选手操作!CT94&lt;&gt;"","/",BV94))</f>
        <v/>
      </c>
      <c r="BS94" s="26" t="str">
        <f ca="1">IF(OR(COUNTA(BA$3:BM$434)=0,选手操作!$K94=""),"",选手操作!$K94)</f>
        <v/>
      </c>
      <c r="BT94" s="22" t="str">
        <f ca="1">IFERROR(IF(BS94="","",RANK(BV94,BV$3:BV$434)+COUNTIF(BV$3:BV94,BV94)-1),"/")</f>
        <v/>
      </c>
      <c r="BU94" s="27" t="str">
        <f ca="1">IF(BS94="","",VLOOKUP(BS94,选手操作!$K:$L,2,0))</f>
        <v/>
      </c>
      <c r="BV94" s="24" t="str">
        <f ca="1">IFERROR(IF(BS94="","",IF(选手操作!BT94&lt;&gt;"",AV94+BW94+BX94+选手操作!BS94,VLOOKUP(BU94,BO:BQ,3,0)+AV94+BW94+BX94+选手操作!BS94)),IF(COUNTIF(BO:BO,BU94)=0,"查找失败",IF(ISNUMBER(VLOOKUP(BU94,BO:BQ,3,0))=FALSE,"VP错误","未知错误")))</f>
        <v/>
      </c>
      <c r="BW94" s="37"/>
      <c r="BX94" s="37"/>
      <c r="BY94" s="39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23" t="str">
        <f ca="1">IFERROR(IF(CS94="","",RANK(CR94,CR$3:CR$434)+COUNTIF(CR$3:CR94,CR94)-1),"/")</f>
        <v/>
      </c>
      <c r="CO94" s="22" t="str">
        <f t="shared" si="23"/>
        <v/>
      </c>
      <c r="CP94" s="22" t="str">
        <f t="shared" si="24"/>
        <v/>
      </c>
      <c r="CQ94" s="24" t="str">
        <f>IFERROR(IF(CO94="","",ROUND(IF(CP94=0,10,10+SIGN(CP94)*10*(1-((SQRT(5)-1)/2)^MIN(ABS(CP94)/(5*SQRT(CR$1)),3))/(1-((SQRT(5)-1)/2)^3)),2)),"请输入副数")</f>
        <v/>
      </c>
      <c r="CR94" s="25" t="str">
        <f ca="1">IF(CS94="","",IF(选手操作!DT94&lt;&gt;"","/",CV94))</f>
        <v/>
      </c>
      <c r="CS94" s="26" t="str">
        <f ca="1">IF(OR(COUNTA(CA$3:CM$434)=0,选手操作!$K94=""),"",选手操作!$K94)</f>
        <v/>
      </c>
      <c r="CT94" s="22" t="str">
        <f ca="1">IFERROR(IF(CS94="","",RANK(CV94,CV$3:CV$434)+COUNTIF(CV$3:CV94,CV94)-1),"/")</f>
        <v/>
      </c>
      <c r="CU94" s="27" t="str">
        <f ca="1">IF(CS94="","",VLOOKUP(CS94,选手操作!$K:$L,2,0))</f>
        <v/>
      </c>
      <c r="CV94" s="24" t="str">
        <f ca="1">IFERROR(IF(CS94="","",IF(选手操作!CT94&lt;&gt;"",BV94+CW94+CX94+选手操作!CS94,VLOOKUP(CU94,CO:CQ,3,0)+BV94+CW94+CX94+选手操作!CS94)),IF(COUNTIF(CO:CO,CU94)=0,"查找失败",IF(ISNUMBER(VLOOKUP(CU94,CO:CQ,3,0))=FALSE,"VP错误","未知错误")))</f>
        <v/>
      </c>
      <c r="CW94" s="37"/>
      <c r="CX94" s="37"/>
      <c r="CY94" s="39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23" t="str">
        <f ca="1">IFERROR(IF(DS94="","",RANK(DR94,DR$3:DR$434)+COUNTIF(DR$3:DR94,DR94)-1),"/")</f>
        <v/>
      </c>
      <c r="DO94" s="22" t="str">
        <f t="shared" si="25"/>
        <v/>
      </c>
      <c r="DP94" s="22" t="str">
        <f t="shared" si="26"/>
        <v/>
      </c>
      <c r="DQ94" s="24" t="str">
        <f>IFERROR(IF(DO94="","",ROUND(IF(DP94=0,10,10+SIGN(DP94)*10*(1-((SQRT(5)-1)/2)^MIN(ABS(DP94)/(5*SQRT(DR$1)),3))/(1-((SQRT(5)-1)/2)^3)),2)),"请输入副数")</f>
        <v/>
      </c>
      <c r="DR94" s="25" t="str">
        <f ca="1">IF(DS94="","",IF(选手操作!ET94&lt;&gt;"","/",DV94))</f>
        <v/>
      </c>
      <c r="DS94" s="26" t="str">
        <f ca="1">IF(OR(COUNTA(DA$3:DM$434)=0,选手操作!$K94=""),"",选手操作!$K94)</f>
        <v/>
      </c>
      <c r="DT94" s="22" t="str">
        <f ca="1">IFERROR(IF(DS94="","",RANK(DV94,DV$3:DV$434)+COUNTIF(DV$3:DV94,DV94)-1),"/")</f>
        <v/>
      </c>
      <c r="DU94" s="27" t="str">
        <f ca="1">IF(DS94="","",VLOOKUP(DS94,选手操作!$K:$L,2,0))</f>
        <v/>
      </c>
      <c r="DV94" s="24" t="str">
        <f ca="1">IFERROR(IF(DS94="","",IF(选手操作!DT94&lt;&gt;"",CV94+DW94+DX94+选手操作!DS94,VLOOKUP(DU94,DO:DQ,3,0)+CV94+DW94+DX94+选手操作!DS94)),IF(COUNTIF(DO:DO,DU94)=0,"查找失败",IF(ISNUMBER(VLOOKUP(DU94,DO:DQ,3,0))=FALSE,"VP错误","未知错误")))</f>
        <v/>
      </c>
      <c r="DW94" s="37"/>
      <c r="DX94" s="37"/>
      <c r="DY94" s="39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23" t="str">
        <f ca="1">IFERROR(IF(ES94="","",RANK(ER94,ER$3:ER$434)+COUNTIF(ER$3:ER94,ER94)-1),"/")</f>
        <v/>
      </c>
      <c r="EO94" s="22" t="str">
        <f t="shared" si="27"/>
        <v/>
      </c>
      <c r="EP94" s="22" t="str">
        <f t="shared" si="28"/>
        <v/>
      </c>
      <c r="EQ94" s="24" t="str">
        <f>IFERROR(IF(EO94="","",ROUND(IF(EP94=0,10,10+SIGN(EP94)*10*(1-((SQRT(5)-1)/2)^MIN(ABS(EP94)/(5*SQRT(ER$1)),3))/(1-((SQRT(5)-1)/2)^3)),2)),"请输入副数")</f>
        <v/>
      </c>
      <c r="ER94" s="25" t="str">
        <f ca="1">IF(ES94="","",IF(选手操作!FT94&lt;&gt;"","/",EV94))</f>
        <v/>
      </c>
      <c r="ES94" s="26" t="str">
        <f ca="1">IF(OR(COUNTA(EA$3:EM$434)=0,选手操作!$K94=""),"",选手操作!$K94)</f>
        <v/>
      </c>
      <c r="ET94" s="22" t="str">
        <f ca="1">IFERROR(IF(ES94="","",RANK(EV94,EV$3:EV$434)+COUNTIF(EV$3:EV94,EV94)-1),"/")</f>
        <v/>
      </c>
      <c r="EU94" s="27" t="str">
        <f ca="1">IF(ES94="","",VLOOKUP(ES94,选手操作!$K:$L,2,0))</f>
        <v/>
      </c>
      <c r="EV94" s="24" t="str">
        <f ca="1">IFERROR(IF(ES94="","",IF(选手操作!ET94&lt;&gt;"",DV94+EW94+EX94+选手操作!ES94,VLOOKUP(EU94,EO:EQ,3,0)+DV94+EW94+EX94+选手操作!ES94)),IF(COUNTIF(EO:EO,EU94)=0,"查找失败",IF(ISNUMBER(VLOOKUP(EU94,EO:EQ,3,0))=FALSE,"VP错误","未知错误")))</f>
        <v/>
      </c>
      <c r="EW94" s="37"/>
      <c r="EX94" s="37"/>
      <c r="EY94" s="39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23" t="str">
        <f ca="1">IFERROR(IF(FS94="","",RANK(FR94,FR$3:FR$434)+COUNTIF(FR$3:FR94,FR94)-1),"/")</f>
        <v/>
      </c>
      <c r="FO94" s="22" t="str">
        <f t="shared" si="29"/>
        <v/>
      </c>
      <c r="FP94" s="22" t="str">
        <f t="shared" si="30"/>
        <v/>
      </c>
      <c r="FQ94" s="24" t="str">
        <f>IFERROR(IF(FO94="","",ROUND(IF(FP94=0,10,10+SIGN(FP94)*10*(1-((SQRT(5)-1)/2)^MIN(ABS(FP94)/(5*SQRT(FR$1)),3))/(1-((SQRT(5)-1)/2)^3)),2)),"请输入副数")</f>
        <v/>
      </c>
      <c r="FR94" s="25" t="str">
        <f ca="1">IF(FS94="","",IF(选手操作!GT94&lt;&gt;"","/",FV94))</f>
        <v/>
      </c>
      <c r="FS94" s="26" t="str">
        <f ca="1">IF(OR(COUNTA(FA$3:FM$434)=0,选手操作!$K94=""),"",选手操作!$K94)</f>
        <v/>
      </c>
      <c r="FT94" s="22" t="str">
        <f ca="1">IFERROR(IF(FS94="","",RANK(FV94,FV$3:FV$434)+COUNTIF(FV$3:FV94,FV94)-1),"/")</f>
        <v/>
      </c>
      <c r="FU94" s="27" t="str">
        <f ca="1">IF(FS94="","",VLOOKUP(FS94,选手操作!$K:$L,2,0))</f>
        <v/>
      </c>
      <c r="FV94" s="24" t="str">
        <f ca="1">IFERROR(IF(FS94="","",IF(选手操作!FT94&lt;&gt;"",EV94+FW94+FX94+选手操作!FS94,VLOOKUP(FU94,FO:FQ,3,0)+EV94+FW94+FX94+选手操作!FS94)),IF(COUNTIF(FO:FO,FU94)=0,"查找失败",IF(ISNUMBER(VLOOKUP(FU94,FO:FQ,3,0))=FALSE,"VP错误","未知错误")))</f>
        <v/>
      </c>
      <c r="FW94" s="37"/>
      <c r="FX94" s="37"/>
      <c r="FY94" s="39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23" t="str">
        <f ca="1">IFERROR(IF(GS94="","",RANK(GR94,GR$3:GR$434)+COUNTIF(GR$3:GR94,GR94)-1),"/")</f>
        <v/>
      </c>
      <c r="GO94" s="22" t="str">
        <f t="shared" si="31"/>
        <v/>
      </c>
      <c r="GP94" s="22" t="str">
        <f t="shared" si="32"/>
        <v/>
      </c>
      <c r="GQ94" s="24" t="str">
        <f>IFERROR(IF(GO94="","",ROUND(IF(GP94=0,10,10+SIGN(GP94)*10*(1-((SQRT(5)-1)/2)^MIN(ABS(GP94)/(5*SQRT(GR$1)),3))/(1-((SQRT(5)-1)/2)^3)),2)),"请输入副数")</f>
        <v/>
      </c>
      <c r="GR94" s="25" t="str">
        <f ca="1">IF(GS94="","",IF(选手操作!HT94&lt;&gt;"","/",GV94))</f>
        <v/>
      </c>
      <c r="GS94" s="26" t="str">
        <f ca="1">IF(OR(COUNTA(GA$3:GM$434)=0,选手操作!$K94=""),"",选手操作!$K94)</f>
        <v/>
      </c>
      <c r="GT94" s="22" t="str">
        <f ca="1">IFERROR(IF(GS94="","",RANK(GV94,GV$3:GV$434)+COUNTIF(GV$3:GV94,GV94)-1),"/")</f>
        <v/>
      </c>
      <c r="GU94" s="27" t="str">
        <f ca="1">IF(GS94="","",VLOOKUP(GS94,选手操作!$K:$L,2,0))</f>
        <v/>
      </c>
      <c r="GV94" s="24" t="str">
        <f ca="1">IFERROR(IF(GS94="","",IF(选手操作!GT94&lt;&gt;"",FV94+GW94+GX94+选手操作!GS94,VLOOKUP(GU94,GO:GQ,3,0)+FV94+GW94+GX94+选手操作!GS94)),IF(COUNTIF(GO:GO,GU94)=0,"查找失败",IF(ISNUMBER(VLOOKUP(GU94,GO:GQ,3,0))=FALSE,"VP错误","未知错误")))</f>
        <v/>
      </c>
      <c r="GW94" s="37"/>
      <c r="GX94" s="37"/>
      <c r="GY94" s="39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23" t="str">
        <f ca="1">IFERROR(IF(HS94="","",RANK(HR94,HR$3:HR$434)+COUNTIF(HR$3:HR94,HR94)-1),"/")</f>
        <v/>
      </c>
      <c r="HO94" s="22" t="str">
        <f t="shared" si="33"/>
        <v/>
      </c>
      <c r="HP94" s="22" t="str">
        <f t="shared" si="34"/>
        <v/>
      </c>
      <c r="HQ94" s="24" t="str">
        <f>IFERROR(IF(HO94="","",ROUND(IF(HP94=0,10,10+SIGN(HP94)*10*(1-((SQRT(5)-1)/2)^MIN(ABS(HP94)/(5*SQRT(HR$1)),3))/(1-((SQRT(5)-1)/2)^3)),2)),"请输入副数")</f>
        <v/>
      </c>
      <c r="HR94" s="25" t="str">
        <f ca="1">IF(HS94="","",IF(选手操作!IT94&lt;&gt;"","/",HV94))</f>
        <v/>
      </c>
      <c r="HS94" s="26" t="str">
        <f ca="1">IF(OR(COUNTA(HA$3:HM$434)=0,选手操作!$K94=""),"",选手操作!$K94)</f>
        <v/>
      </c>
      <c r="HT94" s="22" t="str">
        <f ca="1">IFERROR(IF(HS94="","",RANK(HV94,HV$3:HV$434)+COUNTIF(HV$3:HV94,HV94)-1),"/")</f>
        <v/>
      </c>
      <c r="HU94" s="27" t="str">
        <f ca="1">IF(HS94="","",VLOOKUP(HS94,选手操作!$K:$L,2,0))</f>
        <v/>
      </c>
      <c r="HV94" s="24" t="str">
        <f ca="1">IFERROR(IF(HS94="","",IF(选手操作!HT94&lt;&gt;"",GV94+HW94+HX94+选手操作!HS94,VLOOKUP(HU94,HO:HQ,3,0)+GV94+HW94+HX94+选手操作!HS94)),IF(COUNTIF(HO:HO,HU94)=0,"查找失败",IF(ISNUMBER(VLOOKUP(HU94,HO:HQ,3,0))=FALSE,"VP错误","未知错误")))</f>
        <v/>
      </c>
      <c r="HW94" s="37"/>
      <c r="HX94" s="37"/>
      <c r="HY94" s="39"/>
    </row>
    <row r="95" spans="1:23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23" t="str">
        <f ca="1">IFERROR(IF(S95="","",RANK(R95,R$3:R$434)+COUNTIF(R$3:R95,R95)-1),"/")</f>
        <v/>
      </c>
      <c r="O95" s="22" t="str">
        <f t="shared" si="35"/>
        <v/>
      </c>
      <c r="P95" s="22" t="str">
        <f t="shared" si="36"/>
        <v/>
      </c>
      <c r="Q95" s="24" t="str">
        <f t="shared" si="37"/>
        <v/>
      </c>
      <c r="R95" s="25" t="str">
        <f ca="1">IF(S95="","",IF(选手操作!AT95&lt;&gt;"","/",V95))</f>
        <v/>
      </c>
      <c r="S95" s="26" t="str">
        <f ca="1">IF(OR(COUNTA(A$3:M$434)=0,选手操作!$K95=""),"",选手操作!$K95)</f>
        <v/>
      </c>
      <c r="T95" s="22" t="str">
        <f ca="1">IFERROR(IF(S95="","",RANK(V95,V$3:V$434)+COUNTIF(V$3:V95,V95)-1),"/")</f>
        <v/>
      </c>
      <c r="U95" s="27" t="str">
        <f ca="1">IF(S95="","",VLOOKUP(S95,选手操作!$K:$L,2,0))</f>
        <v/>
      </c>
      <c r="V95" s="24" t="str">
        <f ca="1">IFERROR(IF(S95="","",IF(选手操作!T95&lt;&gt;"",选手操作!M95+选手操作!N95+W95+X95+选手操作!S95,VLOOKUP(U95,O:Q,3,0)+选手操作!M95+选手操作!N95+W95+X95+选手操作!S95)),IF(COUNTIF(O:O,U95)=0,"查找失败",IF(ISNUMBER(VLOOKUP(U95,O:Q,3,0))=FALSE,"VP错误","未知错误")))</f>
        <v/>
      </c>
      <c r="W95" s="37"/>
      <c r="X95" s="37"/>
      <c r="Y95" s="39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23" t="str">
        <f ca="1">IFERROR(IF(AS95="","",RANK(AR95,AR$3:AR$434)+COUNTIF(AR$3:AR95,AR95)-1),"/")</f>
        <v/>
      </c>
      <c r="AO95" s="22" t="str">
        <f t="shared" si="19"/>
        <v/>
      </c>
      <c r="AP95" s="22" t="str">
        <f t="shared" si="20"/>
        <v/>
      </c>
      <c r="AQ95" s="24" t="str">
        <f>IFERROR(IF(AO95="","",ROUND(IF(AP95=0,10,10+SIGN(AP95)*10*(1-((SQRT(5)-1)/2)^MIN(ABS(AP95)/(5*SQRT(AR$1)),3))/(1-((SQRT(5)-1)/2)^3)),2)),"请输入副数")</f>
        <v/>
      </c>
      <c r="AR95" s="25" t="str">
        <f ca="1">IF(AS95="","",IF(选手操作!BT95&lt;&gt;"","/",AV95))</f>
        <v/>
      </c>
      <c r="AS95" s="26" t="str">
        <f ca="1">IF(OR(COUNTA(AA$3:AM$434)=0,选手操作!$K95=""),"",选手操作!$K95)</f>
        <v/>
      </c>
      <c r="AT95" s="22" t="str">
        <f ca="1">IFERROR(IF(AS95="","",RANK(AV95,AV$3:AV$434)+COUNTIF(AV$3:AV95,AV95)-1),"/")</f>
        <v/>
      </c>
      <c r="AU95" s="27" t="str">
        <f ca="1">IF(AS95="","",VLOOKUP(AS95,选手操作!$K:$L,2,0))</f>
        <v/>
      </c>
      <c r="AV95" s="24" t="str">
        <f ca="1">IFERROR(IF(AS95="","",IF(选手操作!AT95&lt;&gt;"",V95+AW95+AX95+选手操作!AS95,VLOOKUP(AU95,AO:AQ,3,0)+V95+AW95+AX95+选手操作!AS95)),IF(COUNTIF(AO:AO,AU95)=0,"查找失败",IF(ISNUMBER(VLOOKUP(AU95,AO:AQ,3,0))=FALSE,"VP错误","未知错误")))</f>
        <v/>
      </c>
      <c r="AW95" s="37"/>
      <c r="AX95" s="37"/>
      <c r="AY95" s="39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23" t="str">
        <f ca="1">IFERROR(IF(BS95="","",RANK(BR95,BR$3:BR$434)+COUNTIF(BR$3:BR95,BR95)-1),"/")</f>
        <v/>
      </c>
      <c r="BO95" s="22" t="str">
        <f t="shared" si="21"/>
        <v/>
      </c>
      <c r="BP95" s="22" t="str">
        <f t="shared" si="22"/>
        <v/>
      </c>
      <c r="BQ95" s="24" t="str">
        <f>IFERROR(IF(BO95="","",ROUND(IF(BP95=0,10,10+SIGN(BP95)*10*(1-((SQRT(5)-1)/2)^MIN(ABS(BP95)/(5*SQRT(BR$1)),3))/(1-((SQRT(5)-1)/2)^3)),2)),"请输入副数")</f>
        <v/>
      </c>
      <c r="BR95" s="25" t="str">
        <f ca="1">IF(BS95="","",IF(选手操作!CT95&lt;&gt;"","/",BV95))</f>
        <v/>
      </c>
      <c r="BS95" s="26" t="str">
        <f ca="1">IF(OR(COUNTA(BA$3:BM$434)=0,选手操作!$K95=""),"",选手操作!$K95)</f>
        <v/>
      </c>
      <c r="BT95" s="22" t="str">
        <f ca="1">IFERROR(IF(BS95="","",RANK(BV95,BV$3:BV$434)+COUNTIF(BV$3:BV95,BV95)-1),"/")</f>
        <v/>
      </c>
      <c r="BU95" s="27" t="str">
        <f ca="1">IF(BS95="","",VLOOKUP(BS95,选手操作!$K:$L,2,0))</f>
        <v/>
      </c>
      <c r="BV95" s="24" t="str">
        <f ca="1">IFERROR(IF(BS95="","",IF(选手操作!BT95&lt;&gt;"",AV95+BW95+BX95+选手操作!BS95,VLOOKUP(BU95,BO:BQ,3,0)+AV95+BW95+BX95+选手操作!BS95)),IF(COUNTIF(BO:BO,BU95)=0,"查找失败",IF(ISNUMBER(VLOOKUP(BU95,BO:BQ,3,0))=FALSE,"VP错误","未知错误")))</f>
        <v/>
      </c>
      <c r="BW95" s="37"/>
      <c r="BX95" s="37"/>
      <c r="BY95" s="39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23" t="str">
        <f ca="1">IFERROR(IF(CS95="","",RANK(CR95,CR$3:CR$434)+COUNTIF(CR$3:CR95,CR95)-1),"/")</f>
        <v/>
      </c>
      <c r="CO95" s="22" t="str">
        <f t="shared" si="23"/>
        <v/>
      </c>
      <c r="CP95" s="22" t="str">
        <f t="shared" si="24"/>
        <v/>
      </c>
      <c r="CQ95" s="24" t="str">
        <f>IFERROR(IF(CO95="","",ROUND(IF(CP95=0,10,10+SIGN(CP95)*10*(1-((SQRT(5)-1)/2)^MIN(ABS(CP95)/(5*SQRT(CR$1)),3))/(1-((SQRT(5)-1)/2)^3)),2)),"请输入副数")</f>
        <v/>
      </c>
      <c r="CR95" s="25" t="str">
        <f ca="1">IF(CS95="","",IF(选手操作!DT95&lt;&gt;"","/",CV95))</f>
        <v/>
      </c>
      <c r="CS95" s="26" t="str">
        <f ca="1">IF(OR(COUNTA(CA$3:CM$434)=0,选手操作!$K95=""),"",选手操作!$K95)</f>
        <v/>
      </c>
      <c r="CT95" s="22" t="str">
        <f ca="1">IFERROR(IF(CS95="","",RANK(CV95,CV$3:CV$434)+COUNTIF(CV$3:CV95,CV95)-1),"/")</f>
        <v/>
      </c>
      <c r="CU95" s="27" t="str">
        <f ca="1">IF(CS95="","",VLOOKUP(CS95,选手操作!$K:$L,2,0))</f>
        <v/>
      </c>
      <c r="CV95" s="24" t="str">
        <f ca="1">IFERROR(IF(CS95="","",IF(选手操作!CT95&lt;&gt;"",BV95+CW95+CX95+选手操作!CS95,VLOOKUP(CU95,CO:CQ,3,0)+BV95+CW95+CX95+选手操作!CS95)),IF(COUNTIF(CO:CO,CU95)=0,"查找失败",IF(ISNUMBER(VLOOKUP(CU95,CO:CQ,3,0))=FALSE,"VP错误","未知错误")))</f>
        <v/>
      </c>
      <c r="CW95" s="37"/>
      <c r="CX95" s="37"/>
      <c r="CY95" s="39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23" t="str">
        <f ca="1">IFERROR(IF(DS95="","",RANK(DR95,DR$3:DR$434)+COUNTIF(DR$3:DR95,DR95)-1),"/")</f>
        <v/>
      </c>
      <c r="DO95" s="22" t="str">
        <f t="shared" si="25"/>
        <v/>
      </c>
      <c r="DP95" s="22" t="str">
        <f t="shared" si="26"/>
        <v/>
      </c>
      <c r="DQ95" s="24" t="str">
        <f>IFERROR(IF(DO95="","",ROUND(IF(DP95=0,10,10+SIGN(DP95)*10*(1-((SQRT(5)-1)/2)^MIN(ABS(DP95)/(5*SQRT(DR$1)),3))/(1-((SQRT(5)-1)/2)^3)),2)),"请输入副数")</f>
        <v/>
      </c>
      <c r="DR95" s="25" t="str">
        <f ca="1">IF(DS95="","",IF(选手操作!ET95&lt;&gt;"","/",DV95))</f>
        <v/>
      </c>
      <c r="DS95" s="26" t="str">
        <f ca="1">IF(OR(COUNTA(DA$3:DM$434)=0,选手操作!$K95=""),"",选手操作!$K95)</f>
        <v/>
      </c>
      <c r="DT95" s="22" t="str">
        <f ca="1">IFERROR(IF(DS95="","",RANK(DV95,DV$3:DV$434)+COUNTIF(DV$3:DV95,DV95)-1),"/")</f>
        <v/>
      </c>
      <c r="DU95" s="27" t="str">
        <f ca="1">IF(DS95="","",VLOOKUP(DS95,选手操作!$K:$L,2,0))</f>
        <v/>
      </c>
      <c r="DV95" s="24" t="str">
        <f ca="1">IFERROR(IF(DS95="","",IF(选手操作!DT95&lt;&gt;"",CV95+DW95+DX95+选手操作!DS95,VLOOKUP(DU95,DO:DQ,3,0)+CV95+DW95+DX95+选手操作!DS95)),IF(COUNTIF(DO:DO,DU95)=0,"查找失败",IF(ISNUMBER(VLOOKUP(DU95,DO:DQ,3,0))=FALSE,"VP错误","未知错误")))</f>
        <v/>
      </c>
      <c r="DW95" s="37"/>
      <c r="DX95" s="37"/>
      <c r="DY95" s="39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23" t="str">
        <f ca="1">IFERROR(IF(ES95="","",RANK(ER95,ER$3:ER$434)+COUNTIF(ER$3:ER95,ER95)-1),"/")</f>
        <v/>
      </c>
      <c r="EO95" s="22" t="str">
        <f t="shared" si="27"/>
        <v/>
      </c>
      <c r="EP95" s="22" t="str">
        <f t="shared" si="28"/>
        <v/>
      </c>
      <c r="EQ95" s="24" t="str">
        <f>IFERROR(IF(EO95="","",ROUND(IF(EP95=0,10,10+SIGN(EP95)*10*(1-((SQRT(5)-1)/2)^MIN(ABS(EP95)/(5*SQRT(ER$1)),3))/(1-((SQRT(5)-1)/2)^3)),2)),"请输入副数")</f>
        <v/>
      </c>
      <c r="ER95" s="25" t="str">
        <f ca="1">IF(ES95="","",IF(选手操作!FT95&lt;&gt;"","/",EV95))</f>
        <v/>
      </c>
      <c r="ES95" s="26" t="str">
        <f ca="1">IF(OR(COUNTA(EA$3:EM$434)=0,选手操作!$K95=""),"",选手操作!$K95)</f>
        <v/>
      </c>
      <c r="ET95" s="22" t="str">
        <f ca="1">IFERROR(IF(ES95="","",RANK(EV95,EV$3:EV$434)+COUNTIF(EV$3:EV95,EV95)-1),"/")</f>
        <v/>
      </c>
      <c r="EU95" s="27" t="str">
        <f ca="1">IF(ES95="","",VLOOKUP(ES95,选手操作!$K:$L,2,0))</f>
        <v/>
      </c>
      <c r="EV95" s="24" t="str">
        <f ca="1">IFERROR(IF(ES95="","",IF(选手操作!ET95&lt;&gt;"",DV95+EW95+EX95+选手操作!ES95,VLOOKUP(EU95,EO:EQ,3,0)+DV95+EW95+EX95+选手操作!ES95)),IF(COUNTIF(EO:EO,EU95)=0,"查找失败",IF(ISNUMBER(VLOOKUP(EU95,EO:EQ,3,0))=FALSE,"VP错误","未知错误")))</f>
        <v/>
      </c>
      <c r="EW95" s="37"/>
      <c r="EX95" s="37"/>
      <c r="EY95" s="39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23" t="str">
        <f ca="1">IFERROR(IF(FS95="","",RANK(FR95,FR$3:FR$434)+COUNTIF(FR$3:FR95,FR95)-1),"/")</f>
        <v/>
      </c>
      <c r="FO95" s="22" t="str">
        <f t="shared" si="29"/>
        <v/>
      </c>
      <c r="FP95" s="22" t="str">
        <f t="shared" si="30"/>
        <v/>
      </c>
      <c r="FQ95" s="24" t="str">
        <f>IFERROR(IF(FO95="","",ROUND(IF(FP95=0,10,10+SIGN(FP95)*10*(1-((SQRT(5)-1)/2)^MIN(ABS(FP95)/(5*SQRT(FR$1)),3))/(1-((SQRT(5)-1)/2)^3)),2)),"请输入副数")</f>
        <v/>
      </c>
      <c r="FR95" s="25" t="str">
        <f ca="1">IF(FS95="","",IF(选手操作!GT95&lt;&gt;"","/",FV95))</f>
        <v/>
      </c>
      <c r="FS95" s="26" t="str">
        <f ca="1">IF(OR(COUNTA(FA$3:FM$434)=0,选手操作!$K95=""),"",选手操作!$K95)</f>
        <v/>
      </c>
      <c r="FT95" s="22" t="str">
        <f ca="1">IFERROR(IF(FS95="","",RANK(FV95,FV$3:FV$434)+COUNTIF(FV$3:FV95,FV95)-1),"/")</f>
        <v/>
      </c>
      <c r="FU95" s="27" t="str">
        <f ca="1">IF(FS95="","",VLOOKUP(FS95,选手操作!$K:$L,2,0))</f>
        <v/>
      </c>
      <c r="FV95" s="24" t="str">
        <f ca="1">IFERROR(IF(FS95="","",IF(选手操作!FT95&lt;&gt;"",EV95+FW95+FX95+选手操作!FS95,VLOOKUP(FU95,FO:FQ,3,0)+EV95+FW95+FX95+选手操作!FS95)),IF(COUNTIF(FO:FO,FU95)=0,"查找失败",IF(ISNUMBER(VLOOKUP(FU95,FO:FQ,3,0))=FALSE,"VP错误","未知错误")))</f>
        <v/>
      </c>
      <c r="FW95" s="37"/>
      <c r="FX95" s="37"/>
      <c r="FY95" s="39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23" t="str">
        <f ca="1">IFERROR(IF(GS95="","",RANK(GR95,GR$3:GR$434)+COUNTIF(GR$3:GR95,GR95)-1),"/")</f>
        <v/>
      </c>
      <c r="GO95" s="22" t="str">
        <f t="shared" si="31"/>
        <v/>
      </c>
      <c r="GP95" s="22" t="str">
        <f t="shared" si="32"/>
        <v/>
      </c>
      <c r="GQ95" s="24" t="str">
        <f>IFERROR(IF(GO95="","",ROUND(IF(GP95=0,10,10+SIGN(GP95)*10*(1-((SQRT(5)-1)/2)^MIN(ABS(GP95)/(5*SQRT(GR$1)),3))/(1-((SQRT(5)-1)/2)^3)),2)),"请输入副数")</f>
        <v/>
      </c>
      <c r="GR95" s="25" t="str">
        <f ca="1">IF(GS95="","",IF(选手操作!HT95&lt;&gt;"","/",GV95))</f>
        <v/>
      </c>
      <c r="GS95" s="26" t="str">
        <f ca="1">IF(OR(COUNTA(GA$3:GM$434)=0,选手操作!$K95=""),"",选手操作!$K95)</f>
        <v/>
      </c>
      <c r="GT95" s="22" t="str">
        <f ca="1">IFERROR(IF(GS95="","",RANK(GV95,GV$3:GV$434)+COUNTIF(GV$3:GV95,GV95)-1),"/")</f>
        <v/>
      </c>
      <c r="GU95" s="27" t="str">
        <f ca="1">IF(GS95="","",VLOOKUP(GS95,选手操作!$K:$L,2,0))</f>
        <v/>
      </c>
      <c r="GV95" s="24" t="str">
        <f ca="1">IFERROR(IF(GS95="","",IF(选手操作!GT95&lt;&gt;"",FV95+GW95+GX95+选手操作!GS95,VLOOKUP(GU95,GO:GQ,3,0)+FV95+GW95+GX95+选手操作!GS95)),IF(COUNTIF(GO:GO,GU95)=0,"查找失败",IF(ISNUMBER(VLOOKUP(GU95,GO:GQ,3,0))=FALSE,"VP错误","未知错误")))</f>
        <v/>
      </c>
      <c r="GW95" s="37"/>
      <c r="GX95" s="37"/>
      <c r="GY95" s="39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23" t="str">
        <f ca="1">IFERROR(IF(HS95="","",RANK(HR95,HR$3:HR$434)+COUNTIF(HR$3:HR95,HR95)-1),"/")</f>
        <v/>
      </c>
      <c r="HO95" s="22" t="str">
        <f t="shared" si="33"/>
        <v/>
      </c>
      <c r="HP95" s="22" t="str">
        <f t="shared" si="34"/>
        <v/>
      </c>
      <c r="HQ95" s="24" t="str">
        <f>IFERROR(IF(HO95="","",ROUND(IF(HP95=0,10,10+SIGN(HP95)*10*(1-((SQRT(5)-1)/2)^MIN(ABS(HP95)/(5*SQRT(HR$1)),3))/(1-((SQRT(5)-1)/2)^3)),2)),"请输入副数")</f>
        <v/>
      </c>
      <c r="HR95" s="25" t="str">
        <f ca="1">IF(HS95="","",IF(选手操作!IT95&lt;&gt;"","/",HV95))</f>
        <v/>
      </c>
      <c r="HS95" s="26" t="str">
        <f ca="1">IF(OR(COUNTA(HA$3:HM$434)=0,选手操作!$K95=""),"",选手操作!$K95)</f>
        <v/>
      </c>
      <c r="HT95" s="22" t="str">
        <f ca="1">IFERROR(IF(HS95="","",RANK(HV95,HV$3:HV$434)+COUNTIF(HV$3:HV95,HV95)-1),"/")</f>
        <v/>
      </c>
      <c r="HU95" s="27" t="str">
        <f ca="1">IF(HS95="","",VLOOKUP(HS95,选手操作!$K:$L,2,0))</f>
        <v/>
      </c>
      <c r="HV95" s="24" t="str">
        <f ca="1">IFERROR(IF(HS95="","",IF(选手操作!HT95&lt;&gt;"",GV95+HW95+HX95+选手操作!HS95,VLOOKUP(HU95,HO:HQ,3,0)+GV95+HW95+HX95+选手操作!HS95)),IF(COUNTIF(HO:HO,HU95)=0,"查找失败",IF(ISNUMBER(VLOOKUP(HU95,HO:HQ,3,0))=FALSE,"VP错误","未知错误")))</f>
        <v/>
      </c>
      <c r="HW95" s="37"/>
      <c r="HX95" s="37"/>
      <c r="HY95" s="39"/>
    </row>
    <row r="96" spans="1:23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23" t="str">
        <f ca="1">IFERROR(IF(S96="","",RANK(R96,R$3:R$434)+COUNTIF(R$3:R96,R96)-1),"/")</f>
        <v/>
      </c>
      <c r="O96" s="22" t="str">
        <f t="shared" si="35"/>
        <v/>
      </c>
      <c r="P96" s="22" t="str">
        <f t="shared" si="36"/>
        <v/>
      </c>
      <c r="Q96" s="24" t="str">
        <f t="shared" si="37"/>
        <v/>
      </c>
      <c r="R96" s="25" t="str">
        <f ca="1">IF(S96="","",IF(选手操作!AT96&lt;&gt;"","/",V96))</f>
        <v/>
      </c>
      <c r="S96" s="26" t="str">
        <f ca="1">IF(OR(COUNTA(A$3:M$434)=0,选手操作!$K96=""),"",选手操作!$K96)</f>
        <v/>
      </c>
      <c r="T96" s="22" t="str">
        <f ca="1">IFERROR(IF(S96="","",RANK(V96,V$3:V$434)+COUNTIF(V$3:V96,V96)-1),"/")</f>
        <v/>
      </c>
      <c r="U96" s="27" t="str">
        <f ca="1">IF(S96="","",VLOOKUP(S96,选手操作!$K:$L,2,0))</f>
        <v/>
      </c>
      <c r="V96" s="24" t="str">
        <f ca="1">IFERROR(IF(S96="","",IF(选手操作!T96&lt;&gt;"",选手操作!M96+选手操作!N96+W96+X96+选手操作!S96,VLOOKUP(U96,O:Q,3,0)+选手操作!M96+选手操作!N96+W96+X96+选手操作!S96)),IF(COUNTIF(O:O,U96)=0,"查找失败",IF(ISNUMBER(VLOOKUP(U96,O:Q,3,0))=FALSE,"VP错误","未知错误")))</f>
        <v/>
      </c>
      <c r="W96" s="37"/>
      <c r="X96" s="37"/>
      <c r="Y96" s="39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23" t="str">
        <f ca="1">IFERROR(IF(AS96="","",RANK(AR96,AR$3:AR$434)+COUNTIF(AR$3:AR96,AR96)-1),"/")</f>
        <v/>
      </c>
      <c r="AO96" s="22" t="str">
        <f t="shared" si="19"/>
        <v/>
      </c>
      <c r="AP96" s="22" t="str">
        <f t="shared" si="20"/>
        <v/>
      </c>
      <c r="AQ96" s="24" t="str">
        <f>IFERROR(IF(AO96="","",ROUND(IF(AP96=0,10,10+SIGN(AP96)*10*(1-((SQRT(5)-1)/2)^MIN(ABS(AP96)/(5*SQRT(AR$1)),3))/(1-((SQRT(5)-1)/2)^3)),2)),"请输入副数")</f>
        <v/>
      </c>
      <c r="AR96" s="25" t="str">
        <f ca="1">IF(AS96="","",IF(选手操作!BT96&lt;&gt;"","/",AV96))</f>
        <v/>
      </c>
      <c r="AS96" s="26" t="str">
        <f ca="1">IF(OR(COUNTA(AA$3:AM$434)=0,选手操作!$K96=""),"",选手操作!$K96)</f>
        <v/>
      </c>
      <c r="AT96" s="22" t="str">
        <f ca="1">IFERROR(IF(AS96="","",RANK(AV96,AV$3:AV$434)+COUNTIF(AV$3:AV96,AV96)-1),"/")</f>
        <v/>
      </c>
      <c r="AU96" s="27" t="str">
        <f ca="1">IF(AS96="","",VLOOKUP(AS96,选手操作!$K:$L,2,0))</f>
        <v/>
      </c>
      <c r="AV96" s="24" t="str">
        <f ca="1">IFERROR(IF(AS96="","",IF(选手操作!AT96&lt;&gt;"",V96+AW96+AX96+选手操作!AS96,VLOOKUP(AU96,AO:AQ,3,0)+V96+AW96+AX96+选手操作!AS96)),IF(COUNTIF(AO:AO,AU96)=0,"查找失败",IF(ISNUMBER(VLOOKUP(AU96,AO:AQ,3,0))=FALSE,"VP错误","未知错误")))</f>
        <v/>
      </c>
      <c r="AW96" s="37"/>
      <c r="AX96" s="37"/>
      <c r="AY96" s="39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23" t="str">
        <f ca="1">IFERROR(IF(BS96="","",RANK(BR96,BR$3:BR$434)+COUNTIF(BR$3:BR96,BR96)-1),"/")</f>
        <v/>
      </c>
      <c r="BO96" s="22" t="str">
        <f t="shared" si="21"/>
        <v/>
      </c>
      <c r="BP96" s="22" t="str">
        <f t="shared" si="22"/>
        <v/>
      </c>
      <c r="BQ96" s="24" t="str">
        <f>IFERROR(IF(BO96="","",ROUND(IF(BP96=0,10,10+SIGN(BP96)*10*(1-((SQRT(5)-1)/2)^MIN(ABS(BP96)/(5*SQRT(BR$1)),3))/(1-((SQRT(5)-1)/2)^3)),2)),"请输入副数")</f>
        <v/>
      </c>
      <c r="BR96" s="25" t="str">
        <f ca="1">IF(BS96="","",IF(选手操作!CT96&lt;&gt;"","/",BV96))</f>
        <v/>
      </c>
      <c r="BS96" s="26" t="str">
        <f ca="1">IF(OR(COUNTA(BA$3:BM$434)=0,选手操作!$K96=""),"",选手操作!$K96)</f>
        <v/>
      </c>
      <c r="BT96" s="22" t="str">
        <f ca="1">IFERROR(IF(BS96="","",RANK(BV96,BV$3:BV$434)+COUNTIF(BV$3:BV96,BV96)-1),"/")</f>
        <v/>
      </c>
      <c r="BU96" s="27" t="str">
        <f ca="1">IF(BS96="","",VLOOKUP(BS96,选手操作!$K:$L,2,0))</f>
        <v/>
      </c>
      <c r="BV96" s="24" t="str">
        <f ca="1">IFERROR(IF(BS96="","",IF(选手操作!BT96&lt;&gt;"",AV96+BW96+BX96+选手操作!BS96,VLOOKUP(BU96,BO:BQ,3,0)+AV96+BW96+BX96+选手操作!BS96)),IF(COUNTIF(BO:BO,BU96)=0,"查找失败",IF(ISNUMBER(VLOOKUP(BU96,BO:BQ,3,0))=FALSE,"VP错误","未知错误")))</f>
        <v/>
      </c>
      <c r="BW96" s="37"/>
      <c r="BX96" s="37"/>
      <c r="BY96" s="39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23" t="str">
        <f ca="1">IFERROR(IF(CS96="","",RANK(CR96,CR$3:CR$434)+COUNTIF(CR$3:CR96,CR96)-1),"/")</f>
        <v/>
      </c>
      <c r="CO96" s="22" t="str">
        <f t="shared" si="23"/>
        <v/>
      </c>
      <c r="CP96" s="22" t="str">
        <f t="shared" si="24"/>
        <v/>
      </c>
      <c r="CQ96" s="24" t="str">
        <f>IFERROR(IF(CO96="","",ROUND(IF(CP96=0,10,10+SIGN(CP96)*10*(1-((SQRT(5)-1)/2)^MIN(ABS(CP96)/(5*SQRT(CR$1)),3))/(1-((SQRT(5)-1)/2)^3)),2)),"请输入副数")</f>
        <v/>
      </c>
      <c r="CR96" s="25" t="str">
        <f ca="1">IF(CS96="","",IF(选手操作!DT96&lt;&gt;"","/",CV96))</f>
        <v/>
      </c>
      <c r="CS96" s="26" t="str">
        <f ca="1">IF(OR(COUNTA(CA$3:CM$434)=0,选手操作!$K96=""),"",选手操作!$K96)</f>
        <v/>
      </c>
      <c r="CT96" s="22" t="str">
        <f ca="1">IFERROR(IF(CS96="","",RANK(CV96,CV$3:CV$434)+COUNTIF(CV$3:CV96,CV96)-1),"/")</f>
        <v/>
      </c>
      <c r="CU96" s="27" t="str">
        <f ca="1">IF(CS96="","",VLOOKUP(CS96,选手操作!$K:$L,2,0))</f>
        <v/>
      </c>
      <c r="CV96" s="24" t="str">
        <f ca="1">IFERROR(IF(CS96="","",IF(选手操作!CT96&lt;&gt;"",BV96+CW96+CX96+选手操作!CS96,VLOOKUP(CU96,CO:CQ,3,0)+BV96+CW96+CX96+选手操作!CS96)),IF(COUNTIF(CO:CO,CU96)=0,"查找失败",IF(ISNUMBER(VLOOKUP(CU96,CO:CQ,3,0))=FALSE,"VP错误","未知错误")))</f>
        <v/>
      </c>
      <c r="CW96" s="37"/>
      <c r="CX96" s="37"/>
      <c r="CY96" s="39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23" t="str">
        <f ca="1">IFERROR(IF(DS96="","",RANK(DR96,DR$3:DR$434)+COUNTIF(DR$3:DR96,DR96)-1),"/")</f>
        <v/>
      </c>
      <c r="DO96" s="22" t="str">
        <f t="shared" si="25"/>
        <v/>
      </c>
      <c r="DP96" s="22" t="str">
        <f t="shared" si="26"/>
        <v/>
      </c>
      <c r="DQ96" s="24" t="str">
        <f>IFERROR(IF(DO96="","",ROUND(IF(DP96=0,10,10+SIGN(DP96)*10*(1-((SQRT(5)-1)/2)^MIN(ABS(DP96)/(5*SQRT(DR$1)),3))/(1-((SQRT(5)-1)/2)^3)),2)),"请输入副数")</f>
        <v/>
      </c>
      <c r="DR96" s="25" t="str">
        <f ca="1">IF(DS96="","",IF(选手操作!ET96&lt;&gt;"","/",DV96))</f>
        <v/>
      </c>
      <c r="DS96" s="26" t="str">
        <f ca="1">IF(OR(COUNTA(DA$3:DM$434)=0,选手操作!$K96=""),"",选手操作!$K96)</f>
        <v/>
      </c>
      <c r="DT96" s="22" t="str">
        <f ca="1">IFERROR(IF(DS96="","",RANK(DV96,DV$3:DV$434)+COUNTIF(DV$3:DV96,DV96)-1),"/")</f>
        <v/>
      </c>
      <c r="DU96" s="27" t="str">
        <f ca="1">IF(DS96="","",VLOOKUP(DS96,选手操作!$K:$L,2,0))</f>
        <v/>
      </c>
      <c r="DV96" s="24" t="str">
        <f ca="1">IFERROR(IF(DS96="","",IF(选手操作!DT96&lt;&gt;"",CV96+DW96+DX96+选手操作!DS96,VLOOKUP(DU96,DO:DQ,3,0)+CV96+DW96+DX96+选手操作!DS96)),IF(COUNTIF(DO:DO,DU96)=0,"查找失败",IF(ISNUMBER(VLOOKUP(DU96,DO:DQ,3,0))=FALSE,"VP错误","未知错误")))</f>
        <v/>
      </c>
      <c r="DW96" s="37"/>
      <c r="DX96" s="37"/>
      <c r="DY96" s="39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23" t="str">
        <f ca="1">IFERROR(IF(ES96="","",RANK(ER96,ER$3:ER$434)+COUNTIF(ER$3:ER96,ER96)-1),"/")</f>
        <v/>
      </c>
      <c r="EO96" s="22" t="str">
        <f t="shared" si="27"/>
        <v/>
      </c>
      <c r="EP96" s="22" t="str">
        <f t="shared" si="28"/>
        <v/>
      </c>
      <c r="EQ96" s="24" t="str">
        <f>IFERROR(IF(EO96="","",ROUND(IF(EP96=0,10,10+SIGN(EP96)*10*(1-((SQRT(5)-1)/2)^MIN(ABS(EP96)/(5*SQRT(ER$1)),3))/(1-((SQRT(5)-1)/2)^3)),2)),"请输入副数")</f>
        <v/>
      </c>
      <c r="ER96" s="25" t="str">
        <f ca="1">IF(ES96="","",IF(选手操作!FT96&lt;&gt;"","/",EV96))</f>
        <v/>
      </c>
      <c r="ES96" s="26" t="str">
        <f ca="1">IF(OR(COUNTA(EA$3:EM$434)=0,选手操作!$K96=""),"",选手操作!$K96)</f>
        <v/>
      </c>
      <c r="ET96" s="22" t="str">
        <f ca="1">IFERROR(IF(ES96="","",RANK(EV96,EV$3:EV$434)+COUNTIF(EV$3:EV96,EV96)-1),"/")</f>
        <v/>
      </c>
      <c r="EU96" s="27" t="str">
        <f ca="1">IF(ES96="","",VLOOKUP(ES96,选手操作!$K:$L,2,0))</f>
        <v/>
      </c>
      <c r="EV96" s="24" t="str">
        <f ca="1">IFERROR(IF(ES96="","",IF(选手操作!ET96&lt;&gt;"",DV96+EW96+EX96+选手操作!ES96,VLOOKUP(EU96,EO:EQ,3,0)+DV96+EW96+EX96+选手操作!ES96)),IF(COUNTIF(EO:EO,EU96)=0,"查找失败",IF(ISNUMBER(VLOOKUP(EU96,EO:EQ,3,0))=FALSE,"VP错误","未知错误")))</f>
        <v/>
      </c>
      <c r="EW96" s="37"/>
      <c r="EX96" s="37"/>
      <c r="EY96" s="39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23" t="str">
        <f ca="1">IFERROR(IF(FS96="","",RANK(FR96,FR$3:FR$434)+COUNTIF(FR$3:FR96,FR96)-1),"/")</f>
        <v/>
      </c>
      <c r="FO96" s="22" t="str">
        <f t="shared" si="29"/>
        <v/>
      </c>
      <c r="FP96" s="22" t="str">
        <f t="shared" si="30"/>
        <v/>
      </c>
      <c r="FQ96" s="24" t="str">
        <f>IFERROR(IF(FO96="","",ROUND(IF(FP96=0,10,10+SIGN(FP96)*10*(1-((SQRT(5)-1)/2)^MIN(ABS(FP96)/(5*SQRT(FR$1)),3))/(1-((SQRT(5)-1)/2)^3)),2)),"请输入副数")</f>
        <v/>
      </c>
      <c r="FR96" s="25" t="str">
        <f ca="1">IF(FS96="","",IF(选手操作!GT96&lt;&gt;"","/",FV96))</f>
        <v/>
      </c>
      <c r="FS96" s="26" t="str">
        <f ca="1">IF(OR(COUNTA(FA$3:FM$434)=0,选手操作!$K96=""),"",选手操作!$K96)</f>
        <v/>
      </c>
      <c r="FT96" s="22" t="str">
        <f ca="1">IFERROR(IF(FS96="","",RANK(FV96,FV$3:FV$434)+COUNTIF(FV$3:FV96,FV96)-1),"/")</f>
        <v/>
      </c>
      <c r="FU96" s="27" t="str">
        <f ca="1">IF(FS96="","",VLOOKUP(FS96,选手操作!$K:$L,2,0))</f>
        <v/>
      </c>
      <c r="FV96" s="24" t="str">
        <f ca="1">IFERROR(IF(FS96="","",IF(选手操作!FT96&lt;&gt;"",EV96+FW96+FX96+选手操作!FS96,VLOOKUP(FU96,FO:FQ,3,0)+EV96+FW96+FX96+选手操作!FS96)),IF(COUNTIF(FO:FO,FU96)=0,"查找失败",IF(ISNUMBER(VLOOKUP(FU96,FO:FQ,3,0))=FALSE,"VP错误","未知错误")))</f>
        <v/>
      </c>
      <c r="FW96" s="37"/>
      <c r="FX96" s="37"/>
      <c r="FY96" s="39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23" t="str">
        <f ca="1">IFERROR(IF(GS96="","",RANK(GR96,GR$3:GR$434)+COUNTIF(GR$3:GR96,GR96)-1),"/")</f>
        <v/>
      </c>
      <c r="GO96" s="22" t="str">
        <f t="shared" si="31"/>
        <v/>
      </c>
      <c r="GP96" s="22" t="str">
        <f t="shared" si="32"/>
        <v/>
      </c>
      <c r="GQ96" s="24" t="str">
        <f>IFERROR(IF(GO96="","",ROUND(IF(GP96=0,10,10+SIGN(GP96)*10*(1-((SQRT(5)-1)/2)^MIN(ABS(GP96)/(5*SQRT(GR$1)),3))/(1-((SQRT(5)-1)/2)^3)),2)),"请输入副数")</f>
        <v/>
      </c>
      <c r="GR96" s="25" t="str">
        <f ca="1">IF(GS96="","",IF(选手操作!HT96&lt;&gt;"","/",GV96))</f>
        <v/>
      </c>
      <c r="GS96" s="26" t="str">
        <f ca="1">IF(OR(COUNTA(GA$3:GM$434)=0,选手操作!$K96=""),"",选手操作!$K96)</f>
        <v/>
      </c>
      <c r="GT96" s="22" t="str">
        <f ca="1">IFERROR(IF(GS96="","",RANK(GV96,GV$3:GV$434)+COUNTIF(GV$3:GV96,GV96)-1),"/")</f>
        <v/>
      </c>
      <c r="GU96" s="27" t="str">
        <f ca="1">IF(GS96="","",VLOOKUP(GS96,选手操作!$K:$L,2,0))</f>
        <v/>
      </c>
      <c r="GV96" s="24" t="str">
        <f ca="1">IFERROR(IF(GS96="","",IF(选手操作!GT96&lt;&gt;"",FV96+GW96+GX96+选手操作!GS96,VLOOKUP(GU96,GO:GQ,3,0)+FV96+GW96+GX96+选手操作!GS96)),IF(COUNTIF(GO:GO,GU96)=0,"查找失败",IF(ISNUMBER(VLOOKUP(GU96,GO:GQ,3,0))=FALSE,"VP错误","未知错误")))</f>
        <v/>
      </c>
      <c r="GW96" s="37"/>
      <c r="GX96" s="37"/>
      <c r="GY96" s="39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23" t="str">
        <f ca="1">IFERROR(IF(HS96="","",RANK(HR96,HR$3:HR$434)+COUNTIF(HR$3:HR96,HR96)-1),"/")</f>
        <v/>
      </c>
      <c r="HO96" s="22" t="str">
        <f t="shared" si="33"/>
        <v/>
      </c>
      <c r="HP96" s="22" t="str">
        <f t="shared" si="34"/>
        <v/>
      </c>
      <c r="HQ96" s="24" t="str">
        <f>IFERROR(IF(HO96="","",ROUND(IF(HP96=0,10,10+SIGN(HP96)*10*(1-((SQRT(5)-1)/2)^MIN(ABS(HP96)/(5*SQRT(HR$1)),3))/(1-((SQRT(5)-1)/2)^3)),2)),"请输入副数")</f>
        <v/>
      </c>
      <c r="HR96" s="25" t="str">
        <f ca="1">IF(HS96="","",IF(选手操作!IT96&lt;&gt;"","/",HV96))</f>
        <v/>
      </c>
      <c r="HS96" s="26" t="str">
        <f ca="1">IF(OR(COUNTA(HA$3:HM$434)=0,选手操作!$K96=""),"",选手操作!$K96)</f>
        <v/>
      </c>
      <c r="HT96" s="22" t="str">
        <f ca="1">IFERROR(IF(HS96="","",RANK(HV96,HV$3:HV$434)+COUNTIF(HV$3:HV96,HV96)-1),"/")</f>
        <v/>
      </c>
      <c r="HU96" s="27" t="str">
        <f ca="1">IF(HS96="","",VLOOKUP(HS96,选手操作!$K:$L,2,0))</f>
        <v/>
      </c>
      <c r="HV96" s="24" t="str">
        <f ca="1">IFERROR(IF(HS96="","",IF(选手操作!HT96&lt;&gt;"",GV96+HW96+HX96+选手操作!HS96,VLOOKUP(HU96,HO:HQ,3,0)+GV96+HW96+HX96+选手操作!HS96)),IF(COUNTIF(HO:HO,HU96)=0,"查找失败",IF(ISNUMBER(VLOOKUP(HU96,HO:HQ,3,0))=FALSE,"VP错误","未知错误")))</f>
        <v/>
      </c>
      <c r="HW96" s="37"/>
      <c r="HX96" s="37"/>
      <c r="HY96" s="39"/>
    </row>
    <row r="97" spans="1:23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23" t="str">
        <f ca="1">IFERROR(IF(S97="","",RANK(R97,R$3:R$434)+COUNTIF(R$3:R97,R97)-1),"/")</f>
        <v/>
      </c>
      <c r="O97" s="22" t="str">
        <f t="shared" si="35"/>
        <v/>
      </c>
      <c r="P97" s="22" t="str">
        <f t="shared" si="36"/>
        <v/>
      </c>
      <c r="Q97" s="24" t="str">
        <f t="shared" si="37"/>
        <v/>
      </c>
      <c r="R97" s="25" t="str">
        <f ca="1">IF(S97="","",IF(选手操作!AT97&lt;&gt;"","/",V97))</f>
        <v/>
      </c>
      <c r="S97" s="26" t="str">
        <f ca="1">IF(OR(COUNTA(A$3:M$434)=0,选手操作!$K97=""),"",选手操作!$K97)</f>
        <v/>
      </c>
      <c r="T97" s="22" t="str">
        <f ca="1">IFERROR(IF(S97="","",RANK(V97,V$3:V$434)+COUNTIF(V$3:V97,V97)-1),"/")</f>
        <v/>
      </c>
      <c r="U97" s="27" t="str">
        <f ca="1">IF(S97="","",VLOOKUP(S97,选手操作!$K:$L,2,0))</f>
        <v/>
      </c>
      <c r="V97" s="24" t="str">
        <f ca="1">IFERROR(IF(S97="","",IF(选手操作!T97&lt;&gt;"",选手操作!M97+选手操作!N97+W97+X97+选手操作!S97,VLOOKUP(U97,O:Q,3,0)+选手操作!M97+选手操作!N97+W97+X97+选手操作!S97)),IF(COUNTIF(O:O,U97)=0,"查找失败",IF(ISNUMBER(VLOOKUP(U97,O:Q,3,0))=FALSE,"VP错误","未知错误")))</f>
        <v/>
      </c>
      <c r="W97" s="37"/>
      <c r="X97" s="37"/>
      <c r="Y97" s="39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23" t="str">
        <f ca="1">IFERROR(IF(AS97="","",RANK(AR97,AR$3:AR$434)+COUNTIF(AR$3:AR97,AR97)-1),"/")</f>
        <v/>
      </c>
      <c r="AO97" s="22" t="str">
        <f t="shared" si="19"/>
        <v/>
      </c>
      <c r="AP97" s="22" t="str">
        <f t="shared" si="20"/>
        <v/>
      </c>
      <c r="AQ97" s="24" t="str">
        <f>IFERROR(IF(AO97="","",ROUND(IF(AP97=0,10,10+SIGN(AP97)*10*(1-((SQRT(5)-1)/2)^MIN(ABS(AP97)/(5*SQRT(AR$1)),3))/(1-((SQRT(5)-1)/2)^3)),2)),"请输入副数")</f>
        <v/>
      </c>
      <c r="AR97" s="25" t="str">
        <f ca="1">IF(AS97="","",IF(选手操作!BT97&lt;&gt;"","/",AV97))</f>
        <v/>
      </c>
      <c r="AS97" s="26" t="str">
        <f ca="1">IF(OR(COUNTA(AA$3:AM$434)=0,选手操作!$K97=""),"",选手操作!$K97)</f>
        <v/>
      </c>
      <c r="AT97" s="22" t="str">
        <f ca="1">IFERROR(IF(AS97="","",RANK(AV97,AV$3:AV$434)+COUNTIF(AV$3:AV97,AV97)-1),"/")</f>
        <v/>
      </c>
      <c r="AU97" s="27" t="str">
        <f ca="1">IF(AS97="","",VLOOKUP(AS97,选手操作!$K:$L,2,0))</f>
        <v/>
      </c>
      <c r="AV97" s="24" t="str">
        <f ca="1">IFERROR(IF(AS97="","",IF(选手操作!AT97&lt;&gt;"",V97+AW97+AX97+选手操作!AS97,VLOOKUP(AU97,AO:AQ,3,0)+V97+AW97+AX97+选手操作!AS97)),IF(COUNTIF(AO:AO,AU97)=0,"查找失败",IF(ISNUMBER(VLOOKUP(AU97,AO:AQ,3,0))=FALSE,"VP错误","未知错误")))</f>
        <v/>
      </c>
      <c r="AW97" s="37"/>
      <c r="AX97" s="37"/>
      <c r="AY97" s="39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23" t="str">
        <f ca="1">IFERROR(IF(BS97="","",RANK(BR97,BR$3:BR$434)+COUNTIF(BR$3:BR97,BR97)-1),"/")</f>
        <v/>
      </c>
      <c r="BO97" s="22" t="str">
        <f t="shared" si="21"/>
        <v/>
      </c>
      <c r="BP97" s="22" t="str">
        <f t="shared" si="22"/>
        <v/>
      </c>
      <c r="BQ97" s="24" t="str">
        <f>IFERROR(IF(BO97="","",ROUND(IF(BP97=0,10,10+SIGN(BP97)*10*(1-((SQRT(5)-1)/2)^MIN(ABS(BP97)/(5*SQRT(BR$1)),3))/(1-((SQRT(5)-1)/2)^3)),2)),"请输入副数")</f>
        <v/>
      </c>
      <c r="BR97" s="25" t="str">
        <f ca="1">IF(BS97="","",IF(选手操作!CT97&lt;&gt;"","/",BV97))</f>
        <v/>
      </c>
      <c r="BS97" s="26" t="str">
        <f ca="1">IF(OR(COUNTA(BA$3:BM$434)=0,选手操作!$K97=""),"",选手操作!$K97)</f>
        <v/>
      </c>
      <c r="BT97" s="22" t="str">
        <f ca="1">IFERROR(IF(BS97="","",RANK(BV97,BV$3:BV$434)+COUNTIF(BV$3:BV97,BV97)-1),"/")</f>
        <v/>
      </c>
      <c r="BU97" s="27" t="str">
        <f ca="1">IF(BS97="","",VLOOKUP(BS97,选手操作!$K:$L,2,0))</f>
        <v/>
      </c>
      <c r="BV97" s="24" t="str">
        <f ca="1">IFERROR(IF(BS97="","",IF(选手操作!BT97&lt;&gt;"",AV97+BW97+BX97+选手操作!BS97,VLOOKUP(BU97,BO:BQ,3,0)+AV97+BW97+BX97+选手操作!BS97)),IF(COUNTIF(BO:BO,BU97)=0,"查找失败",IF(ISNUMBER(VLOOKUP(BU97,BO:BQ,3,0))=FALSE,"VP错误","未知错误")))</f>
        <v/>
      </c>
      <c r="BW97" s="37"/>
      <c r="BX97" s="37"/>
      <c r="BY97" s="39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23" t="str">
        <f ca="1">IFERROR(IF(CS97="","",RANK(CR97,CR$3:CR$434)+COUNTIF(CR$3:CR97,CR97)-1),"/")</f>
        <v/>
      </c>
      <c r="CO97" s="22" t="str">
        <f t="shared" si="23"/>
        <v/>
      </c>
      <c r="CP97" s="22" t="str">
        <f t="shared" si="24"/>
        <v/>
      </c>
      <c r="CQ97" s="24" t="str">
        <f>IFERROR(IF(CO97="","",ROUND(IF(CP97=0,10,10+SIGN(CP97)*10*(1-((SQRT(5)-1)/2)^MIN(ABS(CP97)/(5*SQRT(CR$1)),3))/(1-((SQRT(5)-1)/2)^3)),2)),"请输入副数")</f>
        <v/>
      </c>
      <c r="CR97" s="25" t="str">
        <f ca="1">IF(CS97="","",IF(选手操作!DT97&lt;&gt;"","/",CV97))</f>
        <v/>
      </c>
      <c r="CS97" s="26" t="str">
        <f ca="1">IF(OR(COUNTA(CA$3:CM$434)=0,选手操作!$K97=""),"",选手操作!$K97)</f>
        <v/>
      </c>
      <c r="CT97" s="22" t="str">
        <f ca="1">IFERROR(IF(CS97="","",RANK(CV97,CV$3:CV$434)+COUNTIF(CV$3:CV97,CV97)-1),"/")</f>
        <v/>
      </c>
      <c r="CU97" s="27" t="str">
        <f ca="1">IF(CS97="","",VLOOKUP(CS97,选手操作!$K:$L,2,0))</f>
        <v/>
      </c>
      <c r="CV97" s="24" t="str">
        <f ca="1">IFERROR(IF(CS97="","",IF(选手操作!CT97&lt;&gt;"",BV97+CW97+CX97+选手操作!CS97,VLOOKUP(CU97,CO:CQ,3,0)+BV97+CW97+CX97+选手操作!CS97)),IF(COUNTIF(CO:CO,CU97)=0,"查找失败",IF(ISNUMBER(VLOOKUP(CU97,CO:CQ,3,0))=FALSE,"VP错误","未知错误")))</f>
        <v/>
      </c>
      <c r="CW97" s="37"/>
      <c r="CX97" s="37"/>
      <c r="CY97" s="39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23" t="str">
        <f ca="1">IFERROR(IF(DS97="","",RANK(DR97,DR$3:DR$434)+COUNTIF(DR$3:DR97,DR97)-1),"/")</f>
        <v/>
      </c>
      <c r="DO97" s="22" t="str">
        <f t="shared" si="25"/>
        <v/>
      </c>
      <c r="DP97" s="22" t="str">
        <f t="shared" si="26"/>
        <v/>
      </c>
      <c r="DQ97" s="24" t="str">
        <f>IFERROR(IF(DO97="","",ROUND(IF(DP97=0,10,10+SIGN(DP97)*10*(1-((SQRT(5)-1)/2)^MIN(ABS(DP97)/(5*SQRT(DR$1)),3))/(1-((SQRT(5)-1)/2)^3)),2)),"请输入副数")</f>
        <v/>
      </c>
      <c r="DR97" s="25" t="str">
        <f ca="1">IF(DS97="","",IF(选手操作!ET97&lt;&gt;"","/",DV97))</f>
        <v/>
      </c>
      <c r="DS97" s="26" t="str">
        <f ca="1">IF(OR(COUNTA(DA$3:DM$434)=0,选手操作!$K97=""),"",选手操作!$K97)</f>
        <v/>
      </c>
      <c r="DT97" s="22" t="str">
        <f ca="1">IFERROR(IF(DS97="","",RANK(DV97,DV$3:DV$434)+COUNTIF(DV$3:DV97,DV97)-1),"/")</f>
        <v/>
      </c>
      <c r="DU97" s="27" t="str">
        <f ca="1">IF(DS97="","",VLOOKUP(DS97,选手操作!$K:$L,2,0))</f>
        <v/>
      </c>
      <c r="DV97" s="24" t="str">
        <f ca="1">IFERROR(IF(DS97="","",IF(选手操作!DT97&lt;&gt;"",CV97+DW97+DX97+选手操作!DS97,VLOOKUP(DU97,DO:DQ,3,0)+CV97+DW97+DX97+选手操作!DS97)),IF(COUNTIF(DO:DO,DU97)=0,"查找失败",IF(ISNUMBER(VLOOKUP(DU97,DO:DQ,3,0))=FALSE,"VP错误","未知错误")))</f>
        <v/>
      </c>
      <c r="DW97" s="37"/>
      <c r="DX97" s="37"/>
      <c r="DY97" s="39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23" t="str">
        <f ca="1">IFERROR(IF(ES97="","",RANK(ER97,ER$3:ER$434)+COUNTIF(ER$3:ER97,ER97)-1),"/")</f>
        <v/>
      </c>
      <c r="EO97" s="22" t="str">
        <f t="shared" si="27"/>
        <v/>
      </c>
      <c r="EP97" s="22" t="str">
        <f t="shared" si="28"/>
        <v/>
      </c>
      <c r="EQ97" s="24" t="str">
        <f>IFERROR(IF(EO97="","",ROUND(IF(EP97=0,10,10+SIGN(EP97)*10*(1-((SQRT(5)-1)/2)^MIN(ABS(EP97)/(5*SQRT(ER$1)),3))/(1-((SQRT(5)-1)/2)^3)),2)),"请输入副数")</f>
        <v/>
      </c>
      <c r="ER97" s="25" t="str">
        <f ca="1">IF(ES97="","",IF(选手操作!FT97&lt;&gt;"","/",EV97))</f>
        <v/>
      </c>
      <c r="ES97" s="26" t="str">
        <f ca="1">IF(OR(COUNTA(EA$3:EM$434)=0,选手操作!$K97=""),"",选手操作!$K97)</f>
        <v/>
      </c>
      <c r="ET97" s="22" t="str">
        <f ca="1">IFERROR(IF(ES97="","",RANK(EV97,EV$3:EV$434)+COUNTIF(EV$3:EV97,EV97)-1),"/")</f>
        <v/>
      </c>
      <c r="EU97" s="27" t="str">
        <f ca="1">IF(ES97="","",VLOOKUP(ES97,选手操作!$K:$L,2,0))</f>
        <v/>
      </c>
      <c r="EV97" s="24" t="str">
        <f ca="1">IFERROR(IF(ES97="","",IF(选手操作!ET97&lt;&gt;"",DV97+EW97+EX97+选手操作!ES97,VLOOKUP(EU97,EO:EQ,3,0)+DV97+EW97+EX97+选手操作!ES97)),IF(COUNTIF(EO:EO,EU97)=0,"查找失败",IF(ISNUMBER(VLOOKUP(EU97,EO:EQ,3,0))=FALSE,"VP错误","未知错误")))</f>
        <v/>
      </c>
      <c r="EW97" s="37"/>
      <c r="EX97" s="37"/>
      <c r="EY97" s="39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23" t="str">
        <f ca="1">IFERROR(IF(FS97="","",RANK(FR97,FR$3:FR$434)+COUNTIF(FR$3:FR97,FR97)-1),"/")</f>
        <v/>
      </c>
      <c r="FO97" s="22" t="str">
        <f t="shared" si="29"/>
        <v/>
      </c>
      <c r="FP97" s="22" t="str">
        <f t="shared" si="30"/>
        <v/>
      </c>
      <c r="FQ97" s="24" t="str">
        <f>IFERROR(IF(FO97="","",ROUND(IF(FP97=0,10,10+SIGN(FP97)*10*(1-((SQRT(5)-1)/2)^MIN(ABS(FP97)/(5*SQRT(FR$1)),3))/(1-((SQRT(5)-1)/2)^3)),2)),"请输入副数")</f>
        <v/>
      </c>
      <c r="FR97" s="25" t="str">
        <f ca="1">IF(FS97="","",IF(选手操作!GT97&lt;&gt;"","/",FV97))</f>
        <v/>
      </c>
      <c r="FS97" s="26" t="str">
        <f ca="1">IF(OR(COUNTA(FA$3:FM$434)=0,选手操作!$K97=""),"",选手操作!$K97)</f>
        <v/>
      </c>
      <c r="FT97" s="22" t="str">
        <f ca="1">IFERROR(IF(FS97="","",RANK(FV97,FV$3:FV$434)+COUNTIF(FV$3:FV97,FV97)-1),"/")</f>
        <v/>
      </c>
      <c r="FU97" s="27" t="str">
        <f ca="1">IF(FS97="","",VLOOKUP(FS97,选手操作!$K:$L,2,0))</f>
        <v/>
      </c>
      <c r="FV97" s="24" t="str">
        <f ca="1">IFERROR(IF(FS97="","",IF(选手操作!FT97&lt;&gt;"",EV97+FW97+FX97+选手操作!FS97,VLOOKUP(FU97,FO:FQ,3,0)+EV97+FW97+FX97+选手操作!FS97)),IF(COUNTIF(FO:FO,FU97)=0,"查找失败",IF(ISNUMBER(VLOOKUP(FU97,FO:FQ,3,0))=FALSE,"VP错误","未知错误")))</f>
        <v/>
      </c>
      <c r="FW97" s="37"/>
      <c r="FX97" s="37"/>
      <c r="FY97" s="39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23" t="str">
        <f ca="1">IFERROR(IF(GS97="","",RANK(GR97,GR$3:GR$434)+COUNTIF(GR$3:GR97,GR97)-1),"/")</f>
        <v/>
      </c>
      <c r="GO97" s="22" t="str">
        <f t="shared" si="31"/>
        <v/>
      </c>
      <c r="GP97" s="22" t="str">
        <f t="shared" si="32"/>
        <v/>
      </c>
      <c r="GQ97" s="24" t="str">
        <f>IFERROR(IF(GO97="","",ROUND(IF(GP97=0,10,10+SIGN(GP97)*10*(1-((SQRT(5)-1)/2)^MIN(ABS(GP97)/(5*SQRT(GR$1)),3))/(1-((SQRT(5)-1)/2)^3)),2)),"请输入副数")</f>
        <v/>
      </c>
      <c r="GR97" s="25" t="str">
        <f ca="1">IF(GS97="","",IF(选手操作!HT97&lt;&gt;"","/",GV97))</f>
        <v/>
      </c>
      <c r="GS97" s="26" t="str">
        <f ca="1">IF(OR(COUNTA(GA$3:GM$434)=0,选手操作!$K97=""),"",选手操作!$K97)</f>
        <v/>
      </c>
      <c r="GT97" s="22" t="str">
        <f ca="1">IFERROR(IF(GS97="","",RANK(GV97,GV$3:GV$434)+COUNTIF(GV$3:GV97,GV97)-1),"/")</f>
        <v/>
      </c>
      <c r="GU97" s="27" t="str">
        <f ca="1">IF(GS97="","",VLOOKUP(GS97,选手操作!$K:$L,2,0))</f>
        <v/>
      </c>
      <c r="GV97" s="24" t="str">
        <f ca="1">IFERROR(IF(GS97="","",IF(选手操作!GT97&lt;&gt;"",FV97+GW97+GX97+选手操作!GS97,VLOOKUP(GU97,GO:GQ,3,0)+FV97+GW97+GX97+选手操作!GS97)),IF(COUNTIF(GO:GO,GU97)=0,"查找失败",IF(ISNUMBER(VLOOKUP(GU97,GO:GQ,3,0))=FALSE,"VP错误","未知错误")))</f>
        <v/>
      </c>
      <c r="GW97" s="37"/>
      <c r="GX97" s="37"/>
      <c r="GY97" s="39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23" t="str">
        <f ca="1">IFERROR(IF(HS97="","",RANK(HR97,HR$3:HR$434)+COUNTIF(HR$3:HR97,HR97)-1),"/")</f>
        <v/>
      </c>
      <c r="HO97" s="22" t="str">
        <f t="shared" si="33"/>
        <v/>
      </c>
      <c r="HP97" s="22" t="str">
        <f t="shared" si="34"/>
        <v/>
      </c>
      <c r="HQ97" s="24" t="str">
        <f>IFERROR(IF(HO97="","",ROUND(IF(HP97=0,10,10+SIGN(HP97)*10*(1-((SQRT(5)-1)/2)^MIN(ABS(HP97)/(5*SQRT(HR$1)),3))/(1-((SQRT(5)-1)/2)^3)),2)),"请输入副数")</f>
        <v/>
      </c>
      <c r="HR97" s="25" t="str">
        <f ca="1">IF(HS97="","",IF(选手操作!IT97&lt;&gt;"","/",HV97))</f>
        <v/>
      </c>
      <c r="HS97" s="26" t="str">
        <f ca="1">IF(OR(COUNTA(HA$3:HM$434)=0,选手操作!$K97=""),"",选手操作!$K97)</f>
        <v/>
      </c>
      <c r="HT97" s="22" t="str">
        <f ca="1">IFERROR(IF(HS97="","",RANK(HV97,HV$3:HV$434)+COUNTIF(HV$3:HV97,HV97)-1),"/")</f>
        <v/>
      </c>
      <c r="HU97" s="27" t="str">
        <f ca="1">IF(HS97="","",VLOOKUP(HS97,选手操作!$K:$L,2,0))</f>
        <v/>
      </c>
      <c r="HV97" s="24" t="str">
        <f ca="1">IFERROR(IF(HS97="","",IF(选手操作!HT97&lt;&gt;"",GV97+HW97+HX97+选手操作!HS97,VLOOKUP(HU97,HO:HQ,3,0)+GV97+HW97+HX97+选手操作!HS97)),IF(COUNTIF(HO:HO,HU97)=0,"查找失败",IF(ISNUMBER(VLOOKUP(HU97,HO:HQ,3,0))=FALSE,"VP错误","未知错误")))</f>
        <v/>
      </c>
      <c r="HW97" s="37"/>
      <c r="HX97" s="37"/>
      <c r="HY97" s="39"/>
    </row>
    <row r="98" spans="1:23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23" t="str">
        <f ca="1">IFERROR(IF(S98="","",RANK(R98,R$3:R$434)+COUNTIF(R$3:R98,R98)-1),"/")</f>
        <v/>
      </c>
      <c r="O98" s="22" t="str">
        <f t="shared" si="35"/>
        <v/>
      </c>
      <c r="P98" s="22" t="str">
        <f t="shared" si="36"/>
        <v/>
      </c>
      <c r="Q98" s="24" t="str">
        <f t="shared" si="37"/>
        <v/>
      </c>
      <c r="R98" s="25" t="str">
        <f ca="1">IF(S98="","",IF(选手操作!AT98&lt;&gt;"","/",V98))</f>
        <v/>
      </c>
      <c r="S98" s="26" t="str">
        <f ca="1">IF(OR(COUNTA(A$3:M$434)=0,选手操作!$K98=""),"",选手操作!$K98)</f>
        <v/>
      </c>
      <c r="T98" s="22" t="str">
        <f ca="1">IFERROR(IF(S98="","",RANK(V98,V$3:V$434)+COUNTIF(V$3:V98,V98)-1),"/")</f>
        <v/>
      </c>
      <c r="U98" s="27" t="str">
        <f ca="1">IF(S98="","",VLOOKUP(S98,选手操作!$K:$L,2,0))</f>
        <v/>
      </c>
      <c r="V98" s="24" t="str">
        <f ca="1">IFERROR(IF(S98="","",IF(选手操作!T98&lt;&gt;"",选手操作!M98+选手操作!N98+W98+X98+选手操作!S98,VLOOKUP(U98,O:Q,3,0)+选手操作!M98+选手操作!N98+W98+X98+选手操作!S98)),IF(COUNTIF(O:O,U98)=0,"查找失败",IF(ISNUMBER(VLOOKUP(U98,O:Q,3,0))=FALSE,"VP错误","未知错误")))</f>
        <v/>
      </c>
      <c r="W98" s="37"/>
      <c r="X98" s="37"/>
      <c r="Y98" s="39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23" t="str">
        <f ca="1">IFERROR(IF(AS98="","",RANK(AR98,AR$3:AR$434)+COUNTIF(AR$3:AR98,AR98)-1),"/")</f>
        <v/>
      </c>
      <c r="AO98" s="22" t="str">
        <f t="shared" si="19"/>
        <v/>
      </c>
      <c r="AP98" s="22" t="str">
        <f t="shared" si="20"/>
        <v/>
      </c>
      <c r="AQ98" s="24" t="str">
        <f>IFERROR(IF(AO98="","",ROUND(IF(AP98=0,10,10+SIGN(AP98)*10*(1-((SQRT(5)-1)/2)^MIN(ABS(AP98)/(5*SQRT(AR$1)),3))/(1-((SQRT(5)-1)/2)^3)),2)),"请输入副数")</f>
        <v/>
      </c>
      <c r="AR98" s="25" t="str">
        <f ca="1">IF(AS98="","",IF(选手操作!BT98&lt;&gt;"","/",AV98))</f>
        <v/>
      </c>
      <c r="AS98" s="26" t="str">
        <f ca="1">IF(OR(COUNTA(AA$3:AM$434)=0,选手操作!$K98=""),"",选手操作!$K98)</f>
        <v/>
      </c>
      <c r="AT98" s="22" t="str">
        <f ca="1">IFERROR(IF(AS98="","",RANK(AV98,AV$3:AV$434)+COUNTIF(AV$3:AV98,AV98)-1),"/")</f>
        <v/>
      </c>
      <c r="AU98" s="27" t="str">
        <f ca="1">IF(AS98="","",VLOOKUP(AS98,选手操作!$K:$L,2,0))</f>
        <v/>
      </c>
      <c r="AV98" s="24" t="str">
        <f ca="1">IFERROR(IF(AS98="","",IF(选手操作!AT98&lt;&gt;"",V98+AW98+AX98+选手操作!AS98,VLOOKUP(AU98,AO:AQ,3,0)+V98+AW98+AX98+选手操作!AS98)),IF(COUNTIF(AO:AO,AU98)=0,"查找失败",IF(ISNUMBER(VLOOKUP(AU98,AO:AQ,3,0))=FALSE,"VP错误","未知错误")))</f>
        <v/>
      </c>
      <c r="AW98" s="37"/>
      <c r="AX98" s="37"/>
      <c r="AY98" s="39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23" t="str">
        <f ca="1">IFERROR(IF(BS98="","",RANK(BR98,BR$3:BR$434)+COUNTIF(BR$3:BR98,BR98)-1),"/")</f>
        <v/>
      </c>
      <c r="BO98" s="22" t="str">
        <f t="shared" si="21"/>
        <v/>
      </c>
      <c r="BP98" s="22" t="str">
        <f t="shared" si="22"/>
        <v/>
      </c>
      <c r="BQ98" s="24" t="str">
        <f>IFERROR(IF(BO98="","",ROUND(IF(BP98=0,10,10+SIGN(BP98)*10*(1-((SQRT(5)-1)/2)^MIN(ABS(BP98)/(5*SQRT(BR$1)),3))/(1-((SQRT(5)-1)/2)^3)),2)),"请输入副数")</f>
        <v/>
      </c>
      <c r="BR98" s="25" t="str">
        <f ca="1">IF(BS98="","",IF(选手操作!CT98&lt;&gt;"","/",BV98))</f>
        <v/>
      </c>
      <c r="BS98" s="26" t="str">
        <f ca="1">IF(OR(COUNTA(BA$3:BM$434)=0,选手操作!$K98=""),"",选手操作!$K98)</f>
        <v/>
      </c>
      <c r="BT98" s="22" t="str">
        <f ca="1">IFERROR(IF(BS98="","",RANK(BV98,BV$3:BV$434)+COUNTIF(BV$3:BV98,BV98)-1),"/")</f>
        <v/>
      </c>
      <c r="BU98" s="27" t="str">
        <f ca="1">IF(BS98="","",VLOOKUP(BS98,选手操作!$K:$L,2,0))</f>
        <v/>
      </c>
      <c r="BV98" s="24" t="str">
        <f ca="1">IFERROR(IF(BS98="","",IF(选手操作!BT98&lt;&gt;"",AV98+BW98+BX98+选手操作!BS98,VLOOKUP(BU98,BO:BQ,3,0)+AV98+BW98+BX98+选手操作!BS98)),IF(COUNTIF(BO:BO,BU98)=0,"查找失败",IF(ISNUMBER(VLOOKUP(BU98,BO:BQ,3,0))=FALSE,"VP错误","未知错误")))</f>
        <v/>
      </c>
      <c r="BW98" s="37"/>
      <c r="BX98" s="37"/>
      <c r="BY98" s="39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23" t="str">
        <f ca="1">IFERROR(IF(CS98="","",RANK(CR98,CR$3:CR$434)+COUNTIF(CR$3:CR98,CR98)-1),"/")</f>
        <v/>
      </c>
      <c r="CO98" s="22" t="str">
        <f t="shared" si="23"/>
        <v/>
      </c>
      <c r="CP98" s="22" t="str">
        <f t="shared" si="24"/>
        <v/>
      </c>
      <c r="CQ98" s="24" t="str">
        <f>IFERROR(IF(CO98="","",ROUND(IF(CP98=0,10,10+SIGN(CP98)*10*(1-((SQRT(5)-1)/2)^MIN(ABS(CP98)/(5*SQRT(CR$1)),3))/(1-((SQRT(5)-1)/2)^3)),2)),"请输入副数")</f>
        <v/>
      </c>
      <c r="CR98" s="25" t="str">
        <f ca="1">IF(CS98="","",IF(选手操作!DT98&lt;&gt;"","/",CV98))</f>
        <v/>
      </c>
      <c r="CS98" s="26" t="str">
        <f ca="1">IF(OR(COUNTA(CA$3:CM$434)=0,选手操作!$K98=""),"",选手操作!$K98)</f>
        <v/>
      </c>
      <c r="CT98" s="22" t="str">
        <f ca="1">IFERROR(IF(CS98="","",RANK(CV98,CV$3:CV$434)+COUNTIF(CV$3:CV98,CV98)-1),"/")</f>
        <v/>
      </c>
      <c r="CU98" s="27" t="str">
        <f ca="1">IF(CS98="","",VLOOKUP(CS98,选手操作!$K:$L,2,0))</f>
        <v/>
      </c>
      <c r="CV98" s="24" t="str">
        <f ca="1">IFERROR(IF(CS98="","",IF(选手操作!CT98&lt;&gt;"",BV98+CW98+CX98+选手操作!CS98,VLOOKUP(CU98,CO:CQ,3,0)+BV98+CW98+CX98+选手操作!CS98)),IF(COUNTIF(CO:CO,CU98)=0,"查找失败",IF(ISNUMBER(VLOOKUP(CU98,CO:CQ,3,0))=FALSE,"VP错误","未知错误")))</f>
        <v/>
      </c>
      <c r="CW98" s="37"/>
      <c r="CX98" s="37"/>
      <c r="CY98" s="39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23" t="str">
        <f ca="1">IFERROR(IF(DS98="","",RANK(DR98,DR$3:DR$434)+COUNTIF(DR$3:DR98,DR98)-1),"/")</f>
        <v/>
      </c>
      <c r="DO98" s="22" t="str">
        <f t="shared" si="25"/>
        <v/>
      </c>
      <c r="DP98" s="22" t="str">
        <f t="shared" si="26"/>
        <v/>
      </c>
      <c r="DQ98" s="24" t="str">
        <f>IFERROR(IF(DO98="","",ROUND(IF(DP98=0,10,10+SIGN(DP98)*10*(1-((SQRT(5)-1)/2)^MIN(ABS(DP98)/(5*SQRT(DR$1)),3))/(1-((SQRT(5)-1)/2)^3)),2)),"请输入副数")</f>
        <v/>
      </c>
      <c r="DR98" s="25" t="str">
        <f ca="1">IF(DS98="","",IF(选手操作!ET98&lt;&gt;"","/",DV98))</f>
        <v/>
      </c>
      <c r="DS98" s="26" t="str">
        <f ca="1">IF(OR(COUNTA(DA$3:DM$434)=0,选手操作!$K98=""),"",选手操作!$K98)</f>
        <v/>
      </c>
      <c r="DT98" s="22" t="str">
        <f ca="1">IFERROR(IF(DS98="","",RANK(DV98,DV$3:DV$434)+COUNTIF(DV$3:DV98,DV98)-1),"/")</f>
        <v/>
      </c>
      <c r="DU98" s="27" t="str">
        <f ca="1">IF(DS98="","",VLOOKUP(DS98,选手操作!$K:$L,2,0))</f>
        <v/>
      </c>
      <c r="DV98" s="24" t="str">
        <f ca="1">IFERROR(IF(DS98="","",IF(选手操作!DT98&lt;&gt;"",CV98+DW98+DX98+选手操作!DS98,VLOOKUP(DU98,DO:DQ,3,0)+CV98+DW98+DX98+选手操作!DS98)),IF(COUNTIF(DO:DO,DU98)=0,"查找失败",IF(ISNUMBER(VLOOKUP(DU98,DO:DQ,3,0))=FALSE,"VP错误","未知错误")))</f>
        <v/>
      </c>
      <c r="DW98" s="37"/>
      <c r="DX98" s="37"/>
      <c r="DY98" s="39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23" t="str">
        <f ca="1">IFERROR(IF(ES98="","",RANK(ER98,ER$3:ER$434)+COUNTIF(ER$3:ER98,ER98)-1),"/")</f>
        <v/>
      </c>
      <c r="EO98" s="22" t="str">
        <f t="shared" si="27"/>
        <v/>
      </c>
      <c r="EP98" s="22" t="str">
        <f t="shared" si="28"/>
        <v/>
      </c>
      <c r="EQ98" s="24" t="str">
        <f>IFERROR(IF(EO98="","",ROUND(IF(EP98=0,10,10+SIGN(EP98)*10*(1-((SQRT(5)-1)/2)^MIN(ABS(EP98)/(5*SQRT(ER$1)),3))/(1-((SQRT(5)-1)/2)^3)),2)),"请输入副数")</f>
        <v/>
      </c>
      <c r="ER98" s="25" t="str">
        <f ca="1">IF(ES98="","",IF(选手操作!FT98&lt;&gt;"","/",EV98))</f>
        <v/>
      </c>
      <c r="ES98" s="26" t="str">
        <f ca="1">IF(OR(COUNTA(EA$3:EM$434)=0,选手操作!$K98=""),"",选手操作!$K98)</f>
        <v/>
      </c>
      <c r="ET98" s="22" t="str">
        <f ca="1">IFERROR(IF(ES98="","",RANK(EV98,EV$3:EV$434)+COUNTIF(EV$3:EV98,EV98)-1),"/")</f>
        <v/>
      </c>
      <c r="EU98" s="27" t="str">
        <f ca="1">IF(ES98="","",VLOOKUP(ES98,选手操作!$K:$L,2,0))</f>
        <v/>
      </c>
      <c r="EV98" s="24" t="str">
        <f ca="1">IFERROR(IF(ES98="","",IF(选手操作!ET98&lt;&gt;"",DV98+EW98+EX98+选手操作!ES98,VLOOKUP(EU98,EO:EQ,3,0)+DV98+EW98+EX98+选手操作!ES98)),IF(COUNTIF(EO:EO,EU98)=0,"查找失败",IF(ISNUMBER(VLOOKUP(EU98,EO:EQ,3,0))=FALSE,"VP错误","未知错误")))</f>
        <v/>
      </c>
      <c r="EW98" s="37"/>
      <c r="EX98" s="37"/>
      <c r="EY98" s="39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23" t="str">
        <f ca="1">IFERROR(IF(FS98="","",RANK(FR98,FR$3:FR$434)+COUNTIF(FR$3:FR98,FR98)-1),"/")</f>
        <v/>
      </c>
      <c r="FO98" s="22" t="str">
        <f t="shared" si="29"/>
        <v/>
      </c>
      <c r="FP98" s="22" t="str">
        <f t="shared" si="30"/>
        <v/>
      </c>
      <c r="FQ98" s="24" t="str">
        <f>IFERROR(IF(FO98="","",ROUND(IF(FP98=0,10,10+SIGN(FP98)*10*(1-((SQRT(5)-1)/2)^MIN(ABS(FP98)/(5*SQRT(FR$1)),3))/(1-((SQRT(5)-1)/2)^3)),2)),"请输入副数")</f>
        <v/>
      </c>
      <c r="FR98" s="25" t="str">
        <f ca="1">IF(FS98="","",IF(选手操作!GT98&lt;&gt;"","/",FV98))</f>
        <v/>
      </c>
      <c r="FS98" s="26" t="str">
        <f ca="1">IF(OR(COUNTA(FA$3:FM$434)=0,选手操作!$K98=""),"",选手操作!$K98)</f>
        <v/>
      </c>
      <c r="FT98" s="22" t="str">
        <f ca="1">IFERROR(IF(FS98="","",RANK(FV98,FV$3:FV$434)+COUNTIF(FV$3:FV98,FV98)-1),"/")</f>
        <v/>
      </c>
      <c r="FU98" s="27" t="str">
        <f ca="1">IF(FS98="","",VLOOKUP(FS98,选手操作!$K:$L,2,0))</f>
        <v/>
      </c>
      <c r="FV98" s="24" t="str">
        <f ca="1">IFERROR(IF(FS98="","",IF(选手操作!FT98&lt;&gt;"",EV98+FW98+FX98+选手操作!FS98,VLOOKUP(FU98,FO:FQ,3,0)+EV98+FW98+FX98+选手操作!FS98)),IF(COUNTIF(FO:FO,FU98)=0,"查找失败",IF(ISNUMBER(VLOOKUP(FU98,FO:FQ,3,0))=FALSE,"VP错误","未知错误")))</f>
        <v/>
      </c>
      <c r="FW98" s="37"/>
      <c r="FX98" s="37"/>
      <c r="FY98" s="39"/>
      <c r="GA98" s="31"/>
      <c r="GB98" s="31"/>
      <c r="GC98" s="31"/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23" t="str">
        <f ca="1">IFERROR(IF(GS98="","",RANK(GR98,GR$3:GR$434)+COUNTIF(GR$3:GR98,GR98)-1),"/")</f>
        <v/>
      </c>
      <c r="GO98" s="22" t="str">
        <f t="shared" si="31"/>
        <v/>
      </c>
      <c r="GP98" s="22" t="str">
        <f t="shared" si="32"/>
        <v/>
      </c>
      <c r="GQ98" s="24" t="str">
        <f>IFERROR(IF(GO98="","",ROUND(IF(GP98=0,10,10+SIGN(GP98)*10*(1-((SQRT(5)-1)/2)^MIN(ABS(GP98)/(5*SQRT(GR$1)),3))/(1-((SQRT(5)-1)/2)^3)),2)),"请输入副数")</f>
        <v/>
      </c>
      <c r="GR98" s="25" t="str">
        <f ca="1">IF(GS98="","",IF(选手操作!HT98&lt;&gt;"","/",GV98))</f>
        <v/>
      </c>
      <c r="GS98" s="26" t="str">
        <f ca="1">IF(OR(COUNTA(GA$3:GM$434)=0,选手操作!$K98=""),"",选手操作!$K98)</f>
        <v/>
      </c>
      <c r="GT98" s="22" t="str">
        <f ca="1">IFERROR(IF(GS98="","",RANK(GV98,GV$3:GV$434)+COUNTIF(GV$3:GV98,GV98)-1),"/")</f>
        <v/>
      </c>
      <c r="GU98" s="27" t="str">
        <f ca="1">IF(GS98="","",VLOOKUP(GS98,选手操作!$K:$L,2,0))</f>
        <v/>
      </c>
      <c r="GV98" s="24" t="str">
        <f ca="1">IFERROR(IF(GS98="","",IF(选手操作!GT98&lt;&gt;"",FV98+GW98+GX98+选手操作!GS98,VLOOKUP(GU98,GO:GQ,3,0)+FV98+GW98+GX98+选手操作!GS98)),IF(COUNTIF(GO:GO,GU98)=0,"查找失败",IF(ISNUMBER(VLOOKUP(GU98,GO:GQ,3,0))=FALSE,"VP错误","未知错误")))</f>
        <v/>
      </c>
      <c r="GW98" s="37"/>
      <c r="GX98" s="37"/>
      <c r="GY98" s="39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23" t="str">
        <f ca="1">IFERROR(IF(HS98="","",RANK(HR98,HR$3:HR$434)+COUNTIF(HR$3:HR98,HR98)-1),"/")</f>
        <v/>
      </c>
      <c r="HO98" s="22" t="str">
        <f t="shared" si="33"/>
        <v/>
      </c>
      <c r="HP98" s="22" t="str">
        <f t="shared" si="34"/>
        <v/>
      </c>
      <c r="HQ98" s="24" t="str">
        <f>IFERROR(IF(HO98="","",ROUND(IF(HP98=0,10,10+SIGN(HP98)*10*(1-((SQRT(5)-1)/2)^MIN(ABS(HP98)/(5*SQRT(HR$1)),3))/(1-((SQRT(5)-1)/2)^3)),2)),"请输入副数")</f>
        <v/>
      </c>
      <c r="HR98" s="25" t="str">
        <f ca="1">IF(HS98="","",IF(选手操作!IT98&lt;&gt;"","/",HV98))</f>
        <v/>
      </c>
      <c r="HS98" s="26" t="str">
        <f ca="1">IF(OR(COUNTA(HA$3:HM$434)=0,选手操作!$K98=""),"",选手操作!$K98)</f>
        <v/>
      </c>
      <c r="HT98" s="22" t="str">
        <f ca="1">IFERROR(IF(HS98="","",RANK(HV98,HV$3:HV$434)+COUNTIF(HV$3:HV98,HV98)-1),"/")</f>
        <v/>
      </c>
      <c r="HU98" s="27" t="str">
        <f ca="1">IF(HS98="","",VLOOKUP(HS98,选手操作!$K:$L,2,0))</f>
        <v/>
      </c>
      <c r="HV98" s="24" t="str">
        <f ca="1">IFERROR(IF(HS98="","",IF(选手操作!HT98&lt;&gt;"",GV98+HW98+HX98+选手操作!HS98,VLOOKUP(HU98,HO:HQ,3,0)+GV98+HW98+HX98+选手操作!HS98)),IF(COUNTIF(HO:HO,HU98)=0,"查找失败",IF(ISNUMBER(VLOOKUP(HU98,HO:HQ,3,0))=FALSE,"VP错误","未知错误")))</f>
        <v/>
      </c>
      <c r="HW98" s="37"/>
      <c r="HX98" s="37"/>
      <c r="HY98" s="39"/>
    </row>
    <row r="99" spans="1:23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23" t="str">
        <f ca="1">IFERROR(IF(S99="","",RANK(R99,R$3:R$434)+COUNTIF(R$3:R99,R99)-1),"/")</f>
        <v/>
      </c>
      <c r="O99" s="22" t="str">
        <f t="shared" si="35"/>
        <v/>
      </c>
      <c r="P99" s="22" t="str">
        <f t="shared" si="36"/>
        <v/>
      </c>
      <c r="Q99" s="24" t="str">
        <f t="shared" si="37"/>
        <v/>
      </c>
      <c r="R99" s="25" t="str">
        <f ca="1">IF(S99="","",IF(选手操作!AT99&lt;&gt;"","/",V99))</f>
        <v/>
      </c>
      <c r="S99" s="26" t="str">
        <f ca="1">IF(OR(COUNTA(A$3:M$434)=0,选手操作!$K99=""),"",选手操作!$K99)</f>
        <v/>
      </c>
      <c r="T99" s="22" t="str">
        <f ca="1">IFERROR(IF(S99="","",RANK(V99,V$3:V$434)+COUNTIF(V$3:V99,V99)-1),"/")</f>
        <v/>
      </c>
      <c r="U99" s="27" t="str">
        <f ca="1">IF(S99="","",VLOOKUP(S99,选手操作!$K:$L,2,0))</f>
        <v/>
      </c>
      <c r="V99" s="24" t="str">
        <f ca="1">IFERROR(IF(S99="","",IF(选手操作!T99&lt;&gt;"",选手操作!M99+选手操作!N99+W99+X99+选手操作!S99,VLOOKUP(U99,O:Q,3,0)+选手操作!M99+选手操作!N99+W99+X99+选手操作!S99)),IF(COUNTIF(O:O,U99)=0,"查找失败",IF(ISNUMBER(VLOOKUP(U99,O:Q,3,0))=FALSE,"VP错误","未知错误")))</f>
        <v/>
      </c>
      <c r="W99" s="37"/>
      <c r="X99" s="37"/>
      <c r="Y99" s="39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23" t="str">
        <f ca="1">IFERROR(IF(AS99="","",RANK(AR99,AR$3:AR$434)+COUNTIF(AR$3:AR99,AR99)-1),"/")</f>
        <v/>
      </c>
      <c r="AO99" s="22" t="str">
        <f t="shared" si="19"/>
        <v/>
      </c>
      <c r="AP99" s="22" t="str">
        <f t="shared" si="20"/>
        <v/>
      </c>
      <c r="AQ99" s="24" t="str">
        <f>IFERROR(IF(AO99="","",ROUND(IF(AP99=0,10,10+SIGN(AP99)*10*(1-((SQRT(5)-1)/2)^MIN(ABS(AP99)/(5*SQRT(AR$1)),3))/(1-((SQRT(5)-1)/2)^3)),2)),"请输入副数")</f>
        <v/>
      </c>
      <c r="AR99" s="25" t="str">
        <f ca="1">IF(AS99="","",IF(选手操作!BT99&lt;&gt;"","/",AV99))</f>
        <v/>
      </c>
      <c r="AS99" s="26" t="str">
        <f ca="1">IF(OR(COUNTA(AA$3:AM$434)=0,选手操作!$K99=""),"",选手操作!$K99)</f>
        <v/>
      </c>
      <c r="AT99" s="22" t="str">
        <f ca="1">IFERROR(IF(AS99="","",RANK(AV99,AV$3:AV$434)+COUNTIF(AV$3:AV99,AV99)-1),"/")</f>
        <v/>
      </c>
      <c r="AU99" s="27" t="str">
        <f ca="1">IF(AS99="","",VLOOKUP(AS99,选手操作!$K:$L,2,0))</f>
        <v/>
      </c>
      <c r="AV99" s="24" t="str">
        <f ca="1">IFERROR(IF(AS99="","",IF(选手操作!AT99&lt;&gt;"",V99+AW99+AX99+选手操作!AS99,VLOOKUP(AU99,AO:AQ,3,0)+V99+AW99+AX99+选手操作!AS99)),IF(COUNTIF(AO:AO,AU99)=0,"查找失败",IF(ISNUMBER(VLOOKUP(AU99,AO:AQ,3,0))=FALSE,"VP错误","未知错误")))</f>
        <v/>
      </c>
      <c r="AW99" s="37"/>
      <c r="AX99" s="37"/>
      <c r="AY99" s="39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23" t="str">
        <f ca="1">IFERROR(IF(BS99="","",RANK(BR99,BR$3:BR$434)+COUNTIF(BR$3:BR99,BR99)-1),"/")</f>
        <v/>
      </c>
      <c r="BO99" s="22" t="str">
        <f t="shared" si="21"/>
        <v/>
      </c>
      <c r="BP99" s="22" t="str">
        <f t="shared" si="22"/>
        <v/>
      </c>
      <c r="BQ99" s="24" t="str">
        <f>IFERROR(IF(BO99="","",ROUND(IF(BP99=0,10,10+SIGN(BP99)*10*(1-((SQRT(5)-1)/2)^MIN(ABS(BP99)/(5*SQRT(BR$1)),3))/(1-((SQRT(5)-1)/2)^3)),2)),"请输入副数")</f>
        <v/>
      </c>
      <c r="BR99" s="25" t="str">
        <f ca="1">IF(BS99="","",IF(选手操作!CT99&lt;&gt;"","/",BV99))</f>
        <v/>
      </c>
      <c r="BS99" s="26" t="str">
        <f ca="1">IF(OR(COUNTA(BA$3:BM$434)=0,选手操作!$K99=""),"",选手操作!$K99)</f>
        <v/>
      </c>
      <c r="BT99" s="22" t="str">
        <f ca="1">IFERROR(IF(BS99="","",RANK(BV99,BV$3:BV$434)+COUNTIF(BV$3:BV99,BV99)-1),"/")</f>
        <v/>
      </c>
      <c r="BU99" s="27" t="str">
        <f ca="1">IF(BS99="","",VLOOKUP(BS99,选手操作!$K:$L,2,0))</f>
        <v/>
      </c>
      <c r="BV99" s="24" t="str">
        <f ca="1">IFERROR(IF(BS99="","",IF(选手操作!BT99&lt;&gt;"",AV99+BW99+BX99+选手操作!BS99,VLOOKUP(BU99,BO:BQ,3,0)+AV99+BW99+BX99+选手操作!BS99)),IF(COUNTIF(BO:BO,BU99)=0,"查找失败",IF(ISNUMBER(VLOOKUP(BU99,BO:BQ,3,0))=FALSE,"VP错误","未知错误")))</f>
        <v/>
      </c>
      <c r="BW99" s="37"/>
      <c r="BX99" s="37"/>
      <c r="BY99" s="39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23" t="str">
        <f ca="1">IFERROR(IF(CS99="","",RANK(CR99,CR$3:CR$434)+COUNTIF(CR$3:CR99,CR99)-1),"/")</f>
        <v/>
      </c>
      <c r="CO99" s="22" t="str">
        <f t="shared" si="23"/>
        <v/>
      </c>
      <c r="CP99" s="22" t="str">
        <f t="shared" si="24"/>
        <v/>
      </c>
      <c r="CQ99" s="24" t="str">
        <f>IFERROR(IF(CO99="","",ROUND(IF(CP99=0,10,10+SIGN(CP99)*10*(1-((SQRT(5)-1)/2)^MIN(ABS(CP99)/(5*SQRT(CR$1)),3))/(1-((SQRT(5)-1)/2)^3)),2)),"请输入副数")</f>
        <v/>
      </c>
      <c r="CR99" s="25" t="str">
        <f ca="1">IF(CS99="","",IF(选手操作!DT99&lt;&gt;"","/",CV99))</f>
        <v/>
      </c>
      <c r="CS99" s="26" t="str">
        <f ca="1">IF(OR(COUNTA(CA$3:CM$434)=0,选手操作!$K99=""),"",选手操作!$K99)</f>
        <v/>
      </c>
      <c r="CT99" s="22" t="str">
        <f ca="1">IFERROR(IF(CS99="","",RANK(CV99,CV$3:CV$434)+COUNTIF(CV$3:CV99,CV99)-1),"/")</f>
        <v/>
      </c>
      <c r="CU99" s="27" t="str">
        <f ca="1">IF(CS99="","",VLOOKUP(CS99,选手操作!$K:$L,2,0))</f>
        <v/>
      </c>
      <c r="CV99" s="24" t="str">
        <f ca="1">IFERROR(IF(CS99="","",IF(选手操作!CT99&lt;&gt;"",BV99+CW99+CX99+选手操作!CS99,VLOOKUP(CU99,CO:CQ,3,0)+BV99+CW99+CX99+选手操作!CS99)),IF(COUNTIF(CO:CO,CU99)=0,"查找失败",IF(ISNUMBER(VLOOKUP(CU99,CO:CQ,3,0))=FALSE,"VP错误","未知错误")))</f>
        <v/>
      </c>
      <c r="CW99" s="37"/>
      <c r="CX99" s="37"/>
      <c r="CY99" s="39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23" t="str">
        <f ca="1">IFERROR(IF(DS99="","",RANK(DR99,DR$3:DR$434)+COUNTIF(DR$3:DR99,DR99)-1),"/")</f>
        <v/>
      </c>
      <c r="DO99" s="22" t="str">
        <f t="shared" si="25"/>
        <v/>
      </c>
      <c r="DP99" s="22" t="str">
        <f t="shared" si="26"/>
        <v/>
      </c>
      <c r="DQ99" s="24" t="str">
        <f>IFERROR(IF(DO99="","",ROUND(IF(DP99=0,10,10+SIGN(DP99)*10*(1-((SQRT(5)-1)/2)^MIN(ABS(DP99)/(5*SQRT(DR$1)),3))/(1-((SQRT(5)-1)/2)^3)),2)),"请输入副数")</f>
        <v/>
      </c>
      <c r="DR99" s="25" t="str">
        <f ca="1">IF(DS99="","",IF(选手操作!ET99&lt;&gt;"","/",DV99))</f>
        <v/>
      </c>
      <c r="DS99" s="26" t="str">
        <f ca="1">IF(OR(COUNTA(DA$3:DM$434)=0,选手操作!$K99=""),"",选手操作!$K99)</f>
        <v/>
      </c>
      <c r="DT99" s="22" t="str">
        <f ca="1">IFERROR(IF(DS99="","",RANK(DV99,DV$3:DV$434)+COUNTIF(DV$3:DV99,DV99)-1),"/")</f>
        <v/>
      </c>
      <c r="DU99" s="27" t="str">
        <f ca="1">IF(DS99="","",VLOOKUP(DS99,选手操作!$K:$L,2,0))</f>
        <v/>
      </c>
      <c r="DV99" s="24" t="str">
        <f ca="1">IFERROR(IF(DS99="","",IF(选手操作!DT99&lt;&gt;"",CV99+DW99+DX99+选手操作!DS99,VLOOKUP(DU99,DO:DQ,3,0)+CV99+DW99+DX99+选手操作!DS99)),IF(COUNTIF(DO:DO,DU99)=0,"查找失败",IF(ISNUMBER(VLOOKUP(DU99,DO:DQ,3,0))=FALSE,"VP错误","未知错误")))</f>
        <v/>
      </c>
      <c r="DW99" s="37"/>
      <c r="DX99" s="37"/>
      <c r="DY99" s="39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23" t="str">
        <f ca="1">IFERROR(IF(ES99="","",RANK(ER99,ER$3:ER$434)+COUNTIF(ER$3:ER99,ER99)-1),"/")</f>
        <v/>
      </c>
      <c r="EO99" s="22" t="str">
        <f t="shared" si="27"/>
        <v/>
      </c>
      <c r="EP99" s="22" t="str">
        <f t="shared" si="28"/>
        <v/>
      </c>
      <c r="EQ99" s="24" t="str">
        <f>IFERROR(IF(EO99="","",ROUND(IF(EP99=0,10,10+SIGN(EP99)*10*(1-((SQRT(5)-1)/2)^MIN(ABS(EP99)/(5*SQRT(ER$1)),3))/(1-((SQRT(5)-1)/2)^3)),2)),"请输入副数")</f>
        <v/>
      </c>
      <c r="ER99" s="25" t="str">
        <f ca="1">IF(ES99="","",IF(选手操作!FT99&lt;&gt;"","/",EV99))</f>
        <v/>
      </c>
      <c r="ES99" s="26" t="str">
        <f ca="1">IF(OR(COUNTA(EA$3:EM$434)=0,选手操作!$K99=""),"",选手操作!$K99)</f>
        <v/>
      </c>
      <c r="ET99" s="22" t="str">
        <f ca="1">IFERROR(IF(ES99="","",RANK(EV99,EV$3:EV$434)+COUNTIF(EV$3:EV99,EV99)-1),"/")</f>
        <v/>
      </c>
      <c r="EU99" s="27" t="str">
        <f ca="1">IF(ES99="","",VLOOKUP(ES99,选手操作!$K:$L,2,0))</f>
        <v/>
      </c>
      <c r="EV99" s="24" t="str">
        <f ca="1">IFERROR(IF(ES99="","",IF(选手操作!ET99&lt;&gt;"",DV99+EW99+EX99+选手操作!ES99,VLOOKUP(EU99,EO:EQ,3,0)+DV99+EW99+EX99+选手操作!ES99)),IF(COUNTIF(EO:EO,EU99)=0,"查找失败",IF(ISNUMBER(VLOOKUP(EU99,EO:EQ,3,0))=FALSE,"VP错误","未知错误")))</f>
        <v/>
      </c>
      <c r="EW99" s="37"/>
      <c r="EX99" s="37"/>
      <c r="EY99" s="39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23" t="str">
        <f ca="1">IFERROR(IF(FS99="","",RANK(FR99,FR$3:FR$434)+COUNTIF(FR$3:FR99,FR99)-1),"/")</f>
        <v/>
      </c>
      <c r="FO99" s="22" t="str">
        <f t="shared" si="29"/>
        <v/>
      </c>
      <c r="FP99" s="22" t="str">
        <f t="shared" si="30"/>
        <v/>
      </c>
      <c r="FQ99" s="24" t="str">
        <f>IFERROR(IF(FO99="","",ROUND(IF(FP99=0,10,10+SIGN(FP99)*10*(1-((SQRT(5)-1)/2)^MIN(ABS(FP99)/(5*SQRT(FR$1)),3))/(1-((SQRT(5)-1)/2)^3)),2)),"请输入副数")</f>
        <v/>
      </c>
      <c r="FR99" s="25" t="str">
        <f ca="1">IF(FS99="","",IF(选手操作!GT99&lt;&gt;"","/",FV99))</f>
        <v/>
      </c>
      <c r="FS99" s="26" t="str">
        <f ca="1">IF(OR(COUNTA(FA$3:FM$434)=0,选手操作!$K99=""),"",选手操作!$K99)</f>
        <v/>
      </c>
      <c r="FT99" s="22" t="str">
        <f ca="1">IFERROR(IF(FS99="","",RANK(FV99,FV$3:FV$434)+COUNTIF(FV$3:FV99,FV99)-1),"/")</f>
        <v/>
      </c>
      <c r="FU99" s="27" t="str">
        <f ca="1">IF(FS99="","",VLOOKUP(FS99,选手操作!$K:$L,2,0))</f>
        <v/>
      </c>
      <c r="FV99" s="24" t="str">
        <f ca="1">IFERROR(IF(FS99="","",IF(选手操作!FT99&lt;&gt;"",EV99+FW99+FX99+选手操作!FS99,VLOOKUP(FU99,FO:FQ,3,0)+EV99+FW99+FX99+选手操作!FS99)),IF(COUNTIF(FO:FO,FU99)=0,"查找失败",IF(ISNUMBER(VLOOKUP(FU99,FO:FQ,3,0))=FALSE,"VP错误","未知错误")))</f>
        <v/>
      </c>
      <c r="FW99" s="37"/>
      <c r="FX99" s="37"/>
      <c r="FY99" s="39"/>
      <c r="GA99" s="31"/>
      <c r="GB99" s="31"/>
      <c r="GC99" s="31"/>
      <c r="GD99" s="31"/>
      <c r="GE99" s="31"/>
      <c r="GF99" s="31"/>
      <c r="GG99" s="31"/>
      <c r="GH99" s="31"/>
      <c r="GI99" s="31"/>
      <c r="GJ99" s="31"/>
      <c r="GK99" s="31"/>
      <c r="GL99" s="31"/>
      <c r="GM99" s="31"/>
      <c r="GN99" s="23" t="str">
        <f ca="1">IFERROR(IF(GS99="","",RANK(GR99,GR$3:GR$434)+COUNTIF(GR$3:GR99,GR99)-1),"/")</f>
        <v/>
      </c>
      <c r="GO99" s="22" t="str">
        <f t="shared" si="31"/>
        <v/>
      </c>
      <c r="GP99" s="22" t="str">
        <f t="shared" si="32"/>
        <v/>
      </c>
      <c r="GQ99" s="24" t="str">
        <f>IFERROR(IF(GO99="","",ROUND(IF(GP99=0,10,10+SIGN(GP99)*10*(1-((SQRT(5)-1)/2)^MIN(ABS(GP99)/(5*SQRT(GR$1)),3))/(1-((SQRT(5)-1)/2)^3)),2)),"请输入副数")</f>
        <v/>
      </c>
      <c r="GR99" s="25" t="str">
        <f ca="1">IF(GS99="","",IF(选手操作!HT99&lt;&gt;"","/",GV99))</f>
        <v/>
      </c>
      <c r="GS99" s="26" t="str">
        <f ca="1">IF(OR(COUNTA(GA$3:GM$434)=0,选手操作!$K99=""),"",选手操作!$K99)</f>
        <v/>
      </c>
      <c r="GT99" s="22" t="str">
        <f ca="1">IFERROR(IF(GS99="","",RANK(GV99,GV$3:GV$434)+COUNTIF(GV$3:GV99,GV99)-1),"/")</f>
        <v/>
      </c>
      <c r="GU99" s="27" t="str">
        <f ca="1">IF(GS99="","",VLOOKUP(GS99,选手操作!$K:$L,2,0))</f>
        <v/>
      </c>
      <c r="GV99" s="24" t="str">
        <f ca="1">IFERROR(IF(GS99="","",IF(选手操作!GT99&lt;&gt;"",FV99+GW99+GX99+选手操作!GS99,VLOOKUP(GU99,GO:GQ,3,0)+FV99+GW99+GX99+选手操作!GS99)),IF(COUNTIF(GO:GO,GU99)=0,"查找失败",IF(ISNUMBER(VLOOKUP(GU99,GO:GQ,3,0))=FALSE,"VP错误","未知错误")))</f>
        <v/>
      </c>
      <c r="GW99" s="37"/>
      <c r="GX99" s="37"/>
      <c r="GY99" s="39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23" t="str">
        <f ca="1">IFERROR(IF(HS99="","",RANK(HR99,HR$3:HR$434)+COUNTIF(HR$3:HR99,HR99)-1),"/")</f>
        <v/>
      </c>
      <c r="HO99" s="22" t="str">
        <f t="shared" si="33"/>
        <v/>
      </c>
      <c r="HP99" s="22" t="str">
        <f t="shared" si="34"/>
        <v/>
      </c>
      <c r="HQ99" s="24" t="str">
        <f>IFERROR(IF(HO99="","",ROUND(IF(HP99=0,10,10+SIGN(HP99)*10*(1-((SQRT(5)-1)/2)^MIN(ABS(HP99)/(5*SQRT(HR$1)),3))/(1-((SQRT(5)-1)/2)^3)),2)),"请输入副数")</f>
        <v/>
      </c>
      <c r="HR99" s="25" t="str">
        <f ca="1">IF(HS99="","",IF(选手操作!IT99&lt;&gt;"","/",HV99))</f>
        <v/>
      </c>
      <c r="HS99" s="26" t="str">
        <f ca="1">IF(OR(COUNTA(HA$3:HM$434)=0,选手操作!$K99=""),"",选手操作!$K99)</f>
        <v/>
      </c>
      <c r="HT99" s="22" t="str">
        <f ca="1">IFERROR(IF(HS99="","",RANK(HV99,HV$3:HV$434)+COUNTIF(HV$3:HV99,HV99)-1),"/")</f>
        <v/>
      </c>
      <c r="HU99" s="27" t="str">
        <f ca="1">IF(HS99="","",VLOOKUP(HS99,选手操作!$K:$L,2,0))</f>
        <v/>
      </c>
      <c r="HV99" s="24" t="str">
        <f ca="1">IFERROR(IF(HS99="","",IF(选手操作!HT99&lt;&gt;"",GV99+HW99+HX99+选手操作!HS99,VLOOKUP(HU99,HO:HQ,3,0)+GV99+HW99+HX99+选手操作!HS99)),IF(COUNTIF(HO:HO,HU99)=0,"查找失败",IF(ISNUMBER(VLOOKUP(HU99,HO:HQ,3,0))=FALSE,"VP错误","未知错误")))</f>
        <v/>
      </c>
      <c r="HW99" s="37"/>
      <c r="HX99" s="37"/>
      <c r="HY99" s="39"/>
    </row>
    <row r="100" spans="1:23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23" t="str">
        <f ca="1">IFERROR(IF(S100="","",RANK(R100,R$3:R$434)+COUNTIF(R$3:R100,R100)-1),"/")</f>
        <v/>
      </c>
      <c r="O100" s="22" t="str">
        <f t="shared" si="35"/>
        <v/>
      </c>
      <c r="P100" s="22" t="str">
        <f t="shared" si="36"/>
        <v/>
      </c>
      <c r="Q100" s="24" t="str">
        <f t="shared" si="37"/>
        <v/>
      </c>
      <c r="R100" s="25" t="str">
        <f ca="1">IF(S100="","",IF(选手操作!AT100&lt;&gt;"","/",V100))</f>
        <v/>
      </c>
      <c r="S100" s="26" t="str">
        <f ca="1">IF(OR(COUNTA(A$3:M$434)=0,选手操作!$K100=""),"",选手操作!$K100)</f>
        <v/>
      </c>
      <c r="T100" s="22" t="str">
        <f ca="1">IFERROR(IF(S100="","",RANK(V100,V$3:V$434)+COUNTIF(V$3:V100,V100)-1),"/")</f>
        <v/>
      </c>
      <c r="U100" s="27" t="str">
        <f ca="1">IF(S100="","",VLOOKUP(S100,选手操作!$K:$L,2,0))</f>
        <v/>
      </c>
      <c r="V100" s="24" t="str">
        <f ca="1">IFERROR(IF(S100="","",IF(选手操作!T100&lt;&gt;"",选手操作!M100+选手操作!N100+W100+X100+选手操作!S100,VLOOKUP(U100,O:Q,3,0)+选手操作!M100+选手操作!N100+W100+X100+选手操作!S100)),IF(COUNTIF(O:O,U100)=0,"查找失败",IF(ISNUMBER(VLOOKUP(U100,O:Q,3,0))=FALSE,"VP错误","未知错误")))</f>
        <v/>
      </c>
      <c r="W100" s="37"/>
      <c r="X100" s="37"/>
      <c r="Y100" s="39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23" t="str">
        <f ca="1">IFERROR(IF(AS100="","",RANK(AR100,AR$3:AR$434)+COUNTIF(AR$3:AR100,AR100)-1),"/")</f>
        <v/>
      </c>
      <c r="AO100" s="22" t="str">
        <f t="shared" si="19"/>
        <v/>
      </c>
      <c r="AP100" s="22" t="str">
        <f t="shared" si="20"/>
        <v/>
      </c>
      <c r="AQ100" s="24" t="str">
        <f>IFERROR(IF(AO100="","",ROUND(IF(AP100=0,10,10+SIGN(AP100)*10*(1-((SQRT(5)-1)/2)^MIN(ABS(AP100)/(5*SQRT(AR$1)),3))/(1-((SQRT(5)-1)/2)^3)),2)),"请输入副数")</f>
        <v/>
      </c>
      <c r="AR100" s="25" t="str">
        <f ca="1">IF(AS100="","",IF(选手操作!BT100&lt;&gt;"","/",AV100))</f>
        <v/>
      </c>
      <c r="AS100" s="26" t="str">
        <f ca="1">IF(OR(COUNTA(AA$3:AM$434)=0,选手操作!$K100=""),"",选手操作!$K100)</f>
        <v/>
      </c>
      <c r="AT100" s="22" t="str">
        <f ca="1">IFERROR(IF(AS100="","",RANK(AV100,AV$3:AV$434)+COUNTIF(AV$3:AV100,AV100)-1),"/")</f>
        <v/>
      </c>
      <c r="AU100" s="27" t="str">
        <f ca="1">IF(AS100="","",VLOOKUP(AS100,选手操作!$K:$L,2,0))</f>
        <v/>
      </c>
      <c r="AV100" s="24" t="str">
        <f ca="1">IFERROR(IF(AS100="","",IF(选手操作!AT100&lt;&gt;"",V100+AW100+AX100+选手操作!AS100,VLOOKUP(AU100,AO:AQ,3,0)+V100+AW100+AX100+选手操作!AS100)),IF(COUNTIF(AO:AO,AU100)=0,"查找失败",IF(ISNUMBER(VLOOKUP(AU100,AO:AQ,3,0))=FALSE,"VP错误","未知错误")))</f>
        <v/>
      </c>
      <c r="AW100" s="37"/>
      <c r="AX100" s="37"/>
      <c r="AY100" s="39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23" t="str">
        <f ca="1">IFERROR(IF(BS100="","",RANK(BR100,BR$3:BR$434)+COUNTIF(BR$3:BR100,BR100)-1),"/")</f>
        <v/>
      </c>
      <c r="BO100" s="22" t="str">
        <f t="shared" si="21"/>
        <v/>
      </c>
      <c r="BP100" s="22" t="str">
        <f t="shared" si="22"/>
        <v/>
      </c>
      <c r="BQ100" s="24" t="str">
        <f>IFERROR(IF(BO100="","",ROUND(IF(BP100=0,10,10+SIGN(BP100)*10*(1-((SQRT(5)-1)/2)^MIN(ABS(BP100)/(5*SQRT(BR$1)),3))/(1-((SQRT(5)-1)/2)^3)),2)),"请输入副数")</f>
        <v/>
      </c>
      <c r="BR100" s="25" t="str">
        <f ca="1">IF(BS100="","",IF(选手操作!CT100&lt;&gt;"","/",BV100))</f>
        <v/>
      </c>
      <c r="BS100" s="26" t="str">
        <f ca="1">IF(OR(COUNTA(BA$3:BM$434)=0,选手操作!$K100=""),"",选手操作!$K100)</f>
        <v/>
      </c>
      <c r="BT100" s="22" t="str">
        <f ca="1">IFERROR(IF(BS100="","",RANK(BV100,BV$3:BV$434)+COUNTIF(BV$3:BV100,BV100)-1),"/")</f>
        <v/>
      </c>
      <c r="BU100" s="27" t="str">
        <f ca="1">IF(BS100="","",VLOOKUP(BS100,选手操作!$K:$L,2,0))</f>
        <v/>
      </c>
      <c r="BV100" s="24" t="str">
        <f ca="1">IFERROR(IF(BS100="","",IF(选手操作!BT100&lt;&gt;"",AV100+BW100+BX100+选手操作!BS100,VLOOKUP(BU100,BO:BQ,3,0)+AV100+BW100+BX100+选手操作!BS100)),IF(COUNTIF(BO:BO,BU100)=0,"查找失败",IF(ISNUMBER(VLOOKUP(BU100,BO:BQ,3,0))=FALSE,"VP错误","未知错误")))</f>
        <v/>
      </c>
      <c r="BW100" s="37"/>
      <c r="BX100" s="37"/>
      <c r="BY100" s="39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23" t="str">
        <f ca="1">IFERROR(IF(CS100="","",RANK(CR100,CR$3:CR$434)+COUNTIF(CR$3:CR100,CR100)-1),"/")</f>
        <v/>
      </c>
      <c r="CO100" s="22" t="str">
        <f t="shared" si="23"/>
        <v/>
      </c>
      <c r="CP100" s="22" t="str">
        <f t="shared" si="24"/>
        <v/>
      </c>
      <c r="CQ100" s="24" t="str">
        <f>IFERROR(IF(CO100="","",ROUND(IF(CP100=0,10,10+SIGN(CP100)*10*(1-((SQRT(5)-1)/2)^MIN(ABS(CP100)/(5*SQRT(CR$1)),3))/(1-((SQRT(5)-1)/2)^3)),2)),"请输入副数")</f>
        <v/>
      </c>
      <c r="CR100" s="25" t="str">
        <f ca="1">IF(CS100="","",IF(选手操作!DT100&lt;&gt;"","/",CV100))</f>
        <v/>
      </c>
      <c r="CS100" s="26" t="str">
        <f ca="1">IF(OR(COUNTA(CA$3:CM$434)=0,选手操作!$K100=""),"",选手操作!$K100)</f>
        <v/>
      </c>
      <c r="CT100" s="22" t="str">
        <f ca="1">IFERROR(IF(CS100="","",RANK(CV100,CV$3:CV$434)+COUNTIF(CV$3:CV100,CV100)-1),"/")</f>
        <v/>
      </c>
      <c r="CU100" s="27" t="str">
        <f ca="1">IF(CS100="","",VLOOKUP(CS100,选手操作!$K:$L,2,0))</f>
        <v/>
      </c>
      <c r="CV100" s="24" t="str">
        <f ca="1">IFERROR(IF(CS100="","",IF(选手操作!CT100&lt;&gt;"",BV100+CW100+CX100+选手操作!CS100,VLOOKUP(CU100,CO:CQ,3,0)+BV100+CW100+CX100+选手操作!CS100)),IF(COUNTIF(CO:CO,CU100)=0,"查找失败",IF(ISNUMBER(VLOOKUP(CU100,CO:CQ,3,0))=FALSE,"VP错误","未知错误")))</f>
        <v/>
      </c>
      <c r="CW100" s="37"/>
      <c r="CX100" s="37"/>
      <c r="CY100" s="39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23" t="str">
        <f ca="1">IFERROR(IF(DS100="","",RANK(DR100,DR$3:DR$434)+COUNTIF(DR$3:DR100,DR100)-1),"/")</f>
        <v/>
      </c>
      <c r="DO100" s="22" t="str">
        <f t="shared" si="25"/>
        <v/>
      </c>
      <c r="DP100" s="22" t="str">
        <f t="shared" si="26"/>
        <v/>
      </c>
      <c r="DQ100" s="24" t="str">
        <f>IFERROR(IF(DO100="","",ROUND(IF(DP100=0,10,10+SIGN(DP100)*10*(1-((SQRT(5)-1)/2)^MIN(ABS(DP100)/(5*SQRT(DR$1)),3))/(1-((SQRT(5)-1)/2)^3)),2)),"请输入副数")</f>
        <v/>
      </c>
      <c r="DR100" s="25" t="str">
        <f ca="1">IF(DS100="","",IF(选手操作!ET100&lt;&gt;"","/",DV100))</f>
        <v/>
      </c>
      <c r="DS100" s="26" t="str">
        <f ca="1">IF(OR(COUNTA(DA$3:DM$434)=0,选手操作!$K100=""),"",选手操作!$K100)</f>
        <v/>
      </c>
      <c r="DT100" s="22" t="str">
        <f ca="1">IFERROR(IF(DS100="","",RANK(DV100,DV$3:DV$434)+COUNTIF(DV$3:DV100,DV100)-1),"/")</f>
        <v/>
      </c>
      <c r="DU100" s="27" t="str">
        <f ca="1">IF(DS100="","",VLOOKUP(DS100,选手操作!$K:$L,2,0))</f>
        <v/>
      </c>
      <c r="DV100" s="24" t="str">
        <f ca="1">IFERROR(IF(DS100="","",IF(选手操作!DT100&lt;&gt;"",CV100+DW100+DX100+选手操作!DS100,VLOOKUP(DU100,DO:DQ,3,0)+CV100+DW100+DX100+选手操作!DS100)),IF(COUNTIF(DO:DO,DU100)=0,"查找失败",IF(ISNUMBER(VLOOKUP(DU100,DO:DQ,3,0))=FALSE,"VP错误","未知错误")))</f>
        <v/>
      </c>
      <c r="DW100" s="37"/>
      <c r="DX100" s="37"/>
      <c r="DY100" s="39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23" t="str">
        <f ca="1">IFERROR(IF(ES100="","",RANK(ER100,ER$3:ER$434)+COUNTIF(ER$3:ER100,ER100)-1),"/")</f>
        <v/>
      </c>
      <c r="EO100" s="22" t="str">
        <f t="shared" si="27"/>
        <v/>
      </c>
      <c r="EP100" s="22" t="str">
        <f t="shared" si="28"/>
        <v/>
      </c>
      <c r="EQ100" s="24" t="str">
        <f>IFERROR(IF(EO100="","",ROUND(IF(EP100=0,10,10+SIGN(EP100)*10*(1-((SQRT(5)-1)/2)^MIN(ABS(EP100)/(5*SQRT(ER$1)),3))/(1-((SQRT(5)-1)/2)^3)),2)),"请输入副数")</f>
        <v/>
      </c>
      <c r="ER100" s="25" t="str">
        <f ca="1">IF(ES100="","",IF(选手操作!FT100&lt;&gt;"","/",EV100))</f>
        <v/>
      </c>
      <c r="ES100" s="26" t="str">
        <f ca="1">IF(OR(COUNTA(EA$3:EM$434)=0,选手操作!$K100=""),"",选手操作!$K100)</f>
        <v/>
      </c>
      <c r="ET100" s="22" t="str">
        <f ca="1">IFERROR(IF(ES100="","",RANK(EV100,EV$3:EV$434)+COUNTIF(EV$3:EV100,EV100)-1),"/")</f>
        <v/>
      </c>
      <c r="EU100" s="27" t="str">
        <f ca="1">IF(ES100="","",VLOOKUP(ES100,选手操作!$K:$L,2,0))</f>
        <v/>
      </c>
      <c r="EV100" s="24" t="str">
        <f ca="1">IFERROR(IF(ES100="","",IF(选手操作!ET100&lt;&gt;"",DV100+EW100+EX100+选手操作!ES100,VLOOKUP(EU100,EO:EQ,3,0)+DV100+EW100+EX100+选手操作!ES100)),IF(COUNTIF(EO:EO,EU100)=0,"查找失败",IF(ISNUMBER(VLOOKUP(EU100,EO:EQ,3,0))=FALSE,"VP错误","未知错误")))</f>
        <v/>
      </c>
      <c r="EW100" s="37"/>
      <c r="EX100" s="37"/>
      <c r="EY100" s="39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23" t="str">
        <f ca="1">IFERROR(IF(FS100="","",RANK(FR100,FR$3:FR$434)+COUNTIF(FR$3:FR100,FR100)-1),"/")</f>
        <v/>
      </c>
      <c r="FO100" s="22" t="str">
        <f t="shared" si="29"/>
        <v/>
      </c>
      <c r="FP100" s="22" t="str">
        <f t="shared" si="30"/>
        <v/>
      </c>
      <c r="FQ100" s="24" t="str">
        <f>IFERROR(IF(FO100="","",ROUND(IF(FP100=0,10,10+SIGN(FP100)*10*(1-((SQRT(5)-1)/2)^MIN(ABS(FP100)/(5*SQRT(FR$1)),3))/(1-((SQRT(5)-1)/2)^3)),2)),"请输入副数")</f>
        <v/>
      </c>
      <c r="FR100" s="25" t="str">
        <f ca="1">IF(FS100="","",IF(选手操作!GT100&lt;&gt;"","/",FV100))</f>
        <v/>
      </c>
      <c r="FS100" s="26" t="str">
        <f ca="1">IF(OR(COUNTA(FA$3:FM$434)=0,选手操作!$K100=""),"",选手操作!$K100)</f>
        <v/>
      </c>
      <c r="FT100" s="22" t="str">
        <f ca="1">IFERROR(IF(FS100="","",RANK(FV100,FV$3:FV$434)+COUNTIF(FV$3:FV100,FV100)-1),"/")</f>
        <v/>
      </c>
      <c r="FU100" s="27" t="str">
        <f ca="1">IF(FS100="","",VLOOKUP(FS100,选手操作!$K:$L,2,0))</f>
        <v/>
      </c>
      <c r="FV100" s="24" t="str">
        <f ca="1">IFERROR(IF(FS100="","",IF(选手操作!FT100&lt;&gt;"",EV100+FW100+FX100+选手操作!FS100,VLOOKUP(FU100,FO:FQ,3,0)+EV100+FW100+FX100+选手操作!FS100)),IF(COUNTIF(FO:FO,FU100)=0,"查找失败",IF(ISNUMBER(VLOOKUP(FU100,FO:FQ,3,0))=FALSE,"VP错误","未知错误")))</f>
        <v/>
      </c>
      <c r="FW100" s="37"/>
      <c r="FX100" s="37"/>
      <c r="FY100" s="39"/>
      <c r="GA100" s="31"/>
      <c r="GB100" s="31"/>
      <c r="GC100" s="31"/>
      <c r="GD100" s="31"/>
      <c r="GE100" s="31"/>
      <c r="GF100" s="31"/>
      <c r="GG100" s="31"/>
      <c r="GH100" s="31"/>
      <c r="GI100" s="31"/>
      <c r="GJ100" s="31"/>
      <c r="GK100" s="31"/>
      <c r="GL100" s="31"/>
      <c r="GM100" s="31"/>
      <c r="GN100" s="23" t="str">
        <f ca="1">IFERROR(IF(GS100="","",RANK(GR100,GR$3:GR$434)+COUNTIF(GR$3:GR100,GR100)-1),"/")</f>
        <v/>
      </c>
      <c r="GO100" s="22" t="str">
        <f t="shared" si="31"/>
        <v/>
      </c>
      <c r="GP100" s="22" t="str">
        <f t="shared" si="32"/>
        <v/>
      </c>
      <c r="GQ100" s="24" t="str">
        <f>IFERROR(IF(GO100="","",ROUND(IF(GP100=0,10,10+SIGN(GP100)*10*(1-((SQRT(5)-1)/2)^MIN(ABS(GP100)/(5*SQRT(GR$1)),3))/(1-((SQRT(5)-1)/2)^3)),2)),"请输入副数")</f>
        <v/>
      </c>
      <c r="GR100" s="25" t="str">
        <f ca="1">IF(GS100="","",IF(选手操作!HT100&lt;&gt;"","/",GV100))</f>
        <v/>
      </c>
      <c r="GS100" s="26" t="str">
        <f ca="1">IF(OR(COUNTA(GA$3:GM$434)=0,选手操作!$K100=""),"",选手操作!$K100)</f>
        <v/>
      </c>
      <c r="GT100" s="22" t="str">
        <f ca="1">IFERROR(IF(GS100="","",RANK(GV100,GV$3:GV$434)+COUNTIF(GV$3:GV100,GV100)-1),"/")</f>
        <v/>
      </c>
      <c r="GU100" s="27" t="str">
        <f ca="1">IF(GS100="","",VLOOKUP(GS100,选手操作!$K:$L,2,0))</f>
        <v/>
      </c>
      <c r="GV100" s="24" t="str">
        <f ca="1">IFERROR(IF(GS100="","",IF(选手操作!GT100&lt;&gt;"",FV100+GW100+GX100+选手操作!GS100,VLOOKUP(GU100,GO:GQ,3,0)+FV100+GW100+GX100+选手操作!GS100)),IF(COUNTIF(GO:GO,GU100)=0,"查找失败",IF(ISNUMBER(VLOOKUP(GU100,GO:GQ,3,0))=FALSE,"VP错误","未知错误")))</f>
        <v/>
      </c>
      <c r="GW100" s="37"/>
      <c r="GX100" s="37"/>
      <c r="GY100" s="39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23" t="str">
        <f ca="1">IFERROR(IF(HS100="","",RANK(HR100,HR$3:HR$434)+COUNTIF(HR$3:HR100,HR100)-1),"/")</f>
        <v/>
      </c>
      <c r="HO100" s="22" t="str">
        <f t="shared" si="33"/>
        <v/>
      </c>
      <c r="HP100" s="22" t="str">
        <f t="shared" si="34"/>
        <v/>
      </c>
      <c r="HQ100" s="24" t="str">
        <f>IFERROR(IF(HO100="","",ROUND(IF(HP100=0,10,10+SIGN(HP100)*10*(1-((SQRT(5)-1)/2)^MIN(ABS(HP100)/(5*SQRT(HR$1)),3))/(1-((SQRT(5)-1)/2)^3)),2)),"请输入副数")</f>
        <v/>
      </c>
      <c r="HR100" s="25" t="str">
        <f ca="1">IF(HS100="","",IF(选手操作!IT100&lt;&gt;"","/",HV100))</f>
        <v/>
      </c>
      <c r="HS100" s="26" t="str">
        <f ca="1">IF(OR(COUNTA(HA$3:HM$434)=0,选手操作!$K100=""),"",选手操作!$K100)</f>
        <v/>
      </c>
      <c r="HT100" s="22" t="str">
        <f ca="1">IFERROR(IF(HS100="","",RANK(HV100,HV$3:HV$434)+COUNTIF(HV$3:HV100,HV100)-1),"/")</f>
        <v/>
      </c>
      <c r="HU100" s="27" t="str">
        <f ca="1">IF(HS100="","",VLOOKUP(HS100,选手操作!$K:$L,2,0))</f>
        <v/>
      </c>
      <c r="HV100" s="24" t="str">
        <f ca="1">IFERROR(IF(HS100="","",IF(选手操作!HT100&lt;&gt;"",GV100+HW100+HX100+选手操作!HS100,VLOOKUP(HU100,HO:HQ,3,0)+GV100+HW100+HX100+选手操作!HS100)),IF(COUNTIF(HO:HO,HU100)=0,"查找失败",IF(ISNUMBER(VLOOKUP(HU100,HO:HQ,3,0))=FALSE,"VP错误","未知错误")))</f>
        <v/>
      </c>
      <c r="HW100" s="37"/>
      <c r="HX100" s="37"/>
      <c r="HY100" s="39"/>
    </row>
    <row r="101" spans="1:23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23" t="str">
        <f ca="1">IFERROR(IF(S101="","",RANK(R101,R$3:R$434)+COUNTIF(R$3:R101,R101)-1),"/")</f>
        <v/>
      </c>
      <c r="O101" s="22" t="str">
        <f t="shared" si="35"/>
        <v/>
      </c>
      <c r="P101" s="22" t="str">
        <f t="shared" si="36"/>
        <v/>
      </c>
      <c r="Q101" s="24" t="str">
        <f t="shared" si="37"/>
        <v/>
      </c>
      <c r="R101" s="25" t="str">
        <f ca="1">IF(S101="","",IF(选手操作!AT101&lt;&gt;"","/",V101))</f>
        <v/>
      </c>
      <c r="S101" s="26" t="str">
        <f ca="1">IF(OR(COUNTA(A$3:M$434)=0,选手操作!$K101=""),"",选手操作!$K101)</f>
        <v/>
      </c>
      <c r="T101" s="22" t="str">
        <f ca="1">IFERROR(IF(S101="","",RANK(V101,V$3:V$434)+COUNTIF(V$3:V101,V101)-1),"/")</f>
        <v/>
      </c>
      <c r="U101" s="27" t="str">
        <f ca="1">IF(S101="","",VLOOKUP(S101,选手操作!$K:$L,2,0))</f>
        <v/>
      </c>
      <c r="V101" s="24" t="str">
        <f ca="1">IFERROR(IF(S101="","",IF(选手操作!T101&lt;&gt;"",选手操作!M101+选手操作!N101+W101+X101+选手操作!S101,VLOOKUP(U101,O:Q,3,0)+选手操作!M101+选手操作!N101+W101+X101+选手操作!S101)),IF(COUNTIF(O:O,U101)=0,"查找失败",IF(ISNUMBER(VLOOKUP(U101,O:Q,3,0))=FALSE,"VP错误","未知错误")))</f>
        <v/>
      </c>
      <c r="W101" s="37"/>
      <c r="X101" s="37"/>
      <c r="Y101" s="39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23" t="str">
        <f ca="1">IFERROR(IF(AS101="","",RANK(AR101,AR$3:AR$434)+COUNTIF(AR$3:AR101,AR101)-1),"/")</f>
        <v/>
      </c>
      <c r="AO101" s="22" t="str">
        <f t="shared" si="19"/>
        <v/>
      </c>
      <c r="AP101" s="22" t="str">
        <f t="shared" si="20"/>
        <v/>
      </c>
      <c r="AQ101" s="24" t="str">
        <f>IFERROR(IF(AO101="","",ROUND(IF(AP101=0,10,10+SIGN(AP101)*10*(1-((SQRT(5)-1)/2)^MIN(ABS(AP101)/(5*SQRT(AR$1)),3))/(1-((SQRT(5)-1)/2)^3)),2)),"请输入副数")</f>
        <v/>
      </c>
      <c r="AR101" s="25" t="str">
        <f ca="1">IF(AS101="","",IF(选手操作!BT101&lt;&gt;"","/",AV101))</f>
        <v/>
      </c>
      <c r="AS101" s="26" t="str">
        <f ca="1">IF(OR(COUNTA(AA$3:AM$434)=0,选手操作!$K101=""),"",选手操作!$K101)</f>
        <v/>
      </c>
      <c r="AT101" s="22" t="str">
        <f ca="1">IFERROR(IF(AS101="","",RANK(AV101,AV$3:AV$434)+COUNTIF(AV$3:AV101,AV101)-1),"/")</f>
        <v/>
      </c>
      <c r="AU101" s="27" t="str">
        <f ca="1">IF(AS101="","",VLOOKUP(AS101,选手操作!$K:$L,2,0))</f>
        <v/>
      </c>
      <c r="AV101" s="24" t="str">
        <f ca="1">IFERROR(IF(AS101="","",IF(选手操作!AT101&lt;&gt;"",V101+AW101+AX101+选手操作!AS101,VLOOKUP(AU101,AO:AQ,3,0)+V101+AW101+AX101+选手操作!AS101)),IF(COUNTIF(AO:AO,AU101)=0,"查找失败",IF(ISNUMBER(VLOOKUP(AU101,AO:AQ,3,0))=FALSE,"VP错误","未知错误")))</f>
        <v/>
      </c>
      <c r="AW101" s="37"/>
      <c r="AX101" s="37"/>
      <c r="AY101" s="39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23" t="str">
        <f ca="1">IFERROR(IF(BS101="","",RANK(BR101,BR$3:BR$434)+COUNTIF(BR$3:BR101,BR101)-1),"/")</f>
        <v/>
      </c>
      <c r="BO101" s="22" t="str">
        <f t="shared" si="21"/>
        <v/>
      </c>
      <c r="BP101" s="22" t="str">
        <f t="shared" si="22"/>
        <v/>
      </c>
      <c r="BQ101" s="24" t="str">
        <f>IFERROR(IF(BO101="","",ROUND(IF(BP101=0,10,10+SIGN(BP101)*10*(1-((SQRT(5)-1)/2)^MIN(ABS(BP101)/(5*SQRT(BR$1)),3))/(1-((SQRT(5)-1)/2)^3)),2)),"请输入副数")</f>
        <v/>
      </c>
      <c r="BR101" s="25" t="str">
        <f ca="1">IF(BS101="","",IF(选手操作!CT101&lt;&gt;"","/",BV101))</f>
        <v/>
      </c>
      <c r="BS101" s="26" t="str">
        <f ca="1">IF(OR(COUNTA(BA$3:BM$434)=0,选手操作!$K101=""),"",选手操作!$K101)</f>
        <v/>
      </c>
      <c r="BT101" s="22" t="str">
        <f ca="1">IFERROR(IF(BS101="","",RANK(BV101,BV$3:BV$434)+COUNTIF(BV$3:BV101,BV101)-1),"/")</f>
        <v/>
      </c>
      <c r="BU101" s="27" t="str">
        <f ca="1">IF(BS101="","",VLOOKUP(BS101,选手操作!$K:$L,2,0))</f>
        <v/>
      </c>
      <c r="BV101" s="24" t="str">
        <f ca="1">IFERROR(IF(BS101="","",IF(选手操作!BT101&lt;&gt;"",AV101+BW101+BX101+选手操作!BS101,VLOOKUP(BU101,BO:BQ,3,0)+AV101+BW101+BX101+选手操作!BS101)),IF(COUNTIF(BO:BO,BU101)=0,"查找失败",IF(ISNUMBER(VLOOKUP(BU101,BO:BQ,3,0))=FALSE,"VP错误","未知错误")))</f>
        <v/>
      </c>
      <c r="BW101" s="37"/>
      <c r="BX101" s="37"/>
      <c r="BY101" s="39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23" t="str">
        <f ca="1">IFERROR(IF(CS101="","",RANK(CR101,CR$3:CR$434)+COUNTIF(CR$3:CR101,CR101)-1),"/")</f>
        <v/>
      </c>
      <c r="CO101" s="22" t="str">
        <f t="shared" si="23"/>
        <v/>
      </c>
      <c r="CP101" s="22" t="str">
        <f t="shared" si="24"/>
        <v/>
      </c>
      <c r="CQ101" s="24" t="str">
        <f>IFERROR(IF(CO101="","",ROUND(IF(CP101=0,10,10+SIGN(CP101)*10*(1-((SQRT(5)-1)/2)^MIN(ABS(CP101)/(5*SQRT(CR$1)),3))/(1-((SQRT(5)-1)/2)^3)),2)),"请输入副数")</f>
        <v/>
      </c>
      <c r="CR101" s="25" t="str">
        <f ca="1">IF(CS101="","",IF(选手操作!DT101&lt;&gt;"","/",CV101))</f>
        <v/>
      </c>
      <c r="CS101" s="26" t="str">
        <f ca="1">IF(OR(COUNTA(CA$3:CM$434)=0,选手操作!$K101=""),"",选手操作!$K101)</f>
        <v/>
      </c>
      <c r="CT101" s="22" t="str">
        <f ca="1">IFERROR(IF(CS101="","",RANK(CV101,CV$3:CV$434)+COUNTIF(CV$3:CV101,CV101)-1),"/")</f>
        <v/>
      </c>
      <c r="CU101" s="27" t="str">
        <f ca="1">IF(CS101="","",VLOOKUP(CS101,选手操作!$K:$L,2,0))</f>
        <v/>
      </c>
      <c r="CV101" s="24" t="str">
        <f ca="1">IFERROR(IF(CS101="","",IF(选手操作!CT101&lt;&gt;"",BV101+CW101+CX101+选手操作!CS101,VLOOKUP(CU101,CO:CQ,3,0)+BV101+CW101+CX101+选手操作!CS101)),IF(COUNTIF(CO:CO,CU101)=0,"查找失败",IF(ISNUMBER(VLOOKUP(CU101,CO:CQ,3,0))=FALSE,"VP错误","未知错误")))</f>
        <v/>
      </c>
      <c r="CW101" s="37"/>
      <c r="CX101" s="37"/>
      <c r="CY101" s="39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23" t="str">
        <f ca="1">IFERROR(IF(DS101="","",RANK(DR101,DR$3:DR$434)+COUNTIF(DR$3:DR101,DR101)-1),"/")</f>
        <v/>
      </c>
      <c r="DO101" s="22" t="str">
        <f t="shared" si="25"/>
        <v/>
      </c>
      <c r="DP101" s="22" t="str">
        <f t="shared" si="26"/>
        <v/>
      </c>
      <c r="DQ101" s="24" t="str">
        <f>IFERROR(IF(DO101="","",ROUND(IF(DP101=0,10,10+SIGN(DP101)*10*(1-((SQRT(5)-1)/2)^MIN(ABS(DP101)/(5*SQRT(DR$1)),3))/(1-((SQRT(5)-1)/2)^3)),2)),"请输入副数")</f>
        <v/>
      </c>
      <c r="DR101" s="25" t="str">
        <f ca="1">IF(DS101="","",IF(选手操作!ET101&lt;&gt;"","/",DV101))</f>
        <v/>
      </c>
      <c r="DS101" s="26" t="str">
        <f ca="1">IF(OR(COUNTA(DA$3:DM$434)=0,选手操作!$K101=""),"",选手操作!$K101)</f>
        <v/>
      </c>
      <c r="DT101" s="22" t="str">
        <f ca="1">IFERROR(IF(DS101="","",RANK(DV101,DV$3:DV$434)+COUNTIF(DV$3:DV101,DV101)-1),"/")</f>
        <v/>
      </c>
      <c r="DU101" s="27" t="str">
        <f ca="1">IF(DS101="","",VLOOKUP(DS101,选手操作!$K:$L,2,0))</f>
        <v/>
      </c>
      <c r="DV101" s="24" t="str">
        <f ca="1">IFERROR(IF(DS101="","",IF(选手操作!DT101&lt;&gt;"",CV101+DW101+DX101+选手操作!DS101,VLOOKUP(DU101,DO:DQ,3,0)+CV101+DW101+DX101+选手操作!DS101)),IF(COUNTIF(DO:DO,DU101)=0,"查找失败",IF(ISNUMBER(VLOOKUP(DU101,DO:DQ,3,0))=FALSE,"VP错误","未知错误")))</f>
        <v/>
      </c>
      <c r="DW101" s="37"/>
      <c r="DX101" s="37"/>
      <c r="DY101" s="39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23" t="str">
        <f ca="1">IFERROR(IF(ES101="","",RANK(ER101,ER$3:ER$434)+COUNTIF(ER$3:ER101,ER101)-1),"/")</f>
        <v/>
      </c>
      <c r="EO101" s="22" t="str">
        <f t="shared" si="27"/>
        <v/>
      </c>
      <c r="EP101" s="22" t="str">
        <f t="shared" si="28"/>
        <v/>
      </c>
      <c r="EQ101" s="24" t="str">
        <f>IFERROR(IF(EO101="","",ROUND(IF(EP101=0,10,10+SIGN(EP101)*10*(1-((SQRT(5)-1)/2)^MIN(ABS(EP101)/(5*SQRT(ER$1)),3))/(1-((SQRT(5)-1)/2)^3)),2)),"请输入副数")</f>
        <v/>
      </c>
      <c r="ER101" s="25" t="str">
        <f ca="1">IF(ES101="","",IF(选手操作!FT101&lt;&gt;"","/",EV101))</f>
        <v/>
      </c>
      <c r="ES101" s="26" t="str">
        <f ca="1">IF(OR(COUNTA(EA$3:EM$434)=0,选手操作!$K101=""),"",选手操作!$K101)</f>
        <v/>
      </c>
      <c r="ET101" s="22" t="str">
        <f ca="1">IFERROR(IF(ES101="","",RANK(EV101,EV$3:EV$434)+COUNTIF(EV$3:EV101,EV101)-1),"/")</f>
        <v/>
      </c>
      <c r="EU101" s="27" t="str">
        <f ca="1">IF(ES101="","",VLOOKUP(ES101,选手操作!$K:$L,2,0))</f>
        <v/>
      </c>
      <c r="EV101" s="24" t="str">
        <f ca="1">IFERROR(IF(ES101="","",IF(选手操作!ET101&lt;&gt;"",DV101+EW101+EX101+选手操作!ES101,VLOOKUP(EU101,EO:EQ,3,0)+DV101+EW101+EX101+选手操作!ES101)),IF(COUNTIF(EO:EO,EU101)=0,"查找失败",IF(ISNUMBER(VLOOKUP(EU101,EO:EQ,3,0))=FALSE,"VP错误","未知错误")))</f>
        <v/>
      </c>
      <c r="EW101" s="37"/>
      <c r="EX101" s="37"/>
      <c r="EY101" s="39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23" t="str">
        <f ca="1">IFERROR(IF(FS101="","",RANK(FR101,FR$3:FR$434)+COUNTIF(FR$3:FR101,FR101)-1),"/")</f>
        <v/>
      </c>
      <c r="FO101" s="22" t="str">
        <f t="shared" si="29"/>
        <v/>
      </c>
      <c r="FP101" s="22" t="str">
        <f t="shared" si="30"/>
        <v/>
      </c>
      <c r="FQ101" s="24" t="str">
        <f>IFERROR(IF(FO101="","",ROUND(IF(FP101=0,10,10+SIGN(FP101)*10*(1-((SQRT(5)-1)/2)^MIN(ABS(FP101)/(5*SQRT(FR$1)),3))/(1-((SQRT(5)-1)/2)^3)),2)),"请输入副数")</f>
        <v/>
      </c>
      <c r="FR101" s="25" t="str">
        <f ca="1">IF(FS101="","",IF(选手操作!GT101&lt;&gt;"","/",FV101))</f>
        <v/>
      </c>
      <c r="FS101" s="26" t="str">
        <f ca="1">IF(OR(COUNTA(FA$3:FM$434)=0,选手操作!$K101=""),"",选手操作!$K101)</f>
        <v/>
      </c>
      <c r="FT101" s="22" t="str">
        <f ca="1">IFERROR(IF(FS101="","",RANK(FV101,FV$3:FV$434)+COUNTIF(FV$3:FV101,FV101)-1),"/")</f>
        <v/>
      </c>
      <c r="FU101" s="27" t="str">
        <f ca="1">IF(FS101="","",VLOOKUP(FS101,选手操作!$K:$L,2,0))</f>
        <v/>
      </c>
      <c r="FV101" s="24" t="str">
        <f ca="1">IFERROR(IF(FS101="","",IF(选手操作!FT101&lt;&gt;"",EV101+FW101+FX101+选手操作!FS101,VLOOKUP(FU101,FO:FQ,3,0)+EV101+FW101+FX101+选手操作!FS101)),IF(COUNTIF(FO:FO,FU101)=0,"查找失败",IF(ISNUMBER(VLOOKUP(FU101,FO:FQ,3,0))=FALSE,"VP错误","未知错误")))</f>
        <v/>
      </c>
      <c r="FW101" s="37"/>
      <c r="FX101" s="37"/>
      <c r="FY101" s="39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23" t="str">
        <f ca="1">IFERROR(IF(GS101="","",RANK(GR101,GR$3:GR$434)+COUNTIF(GR$3:GR101,GR101)-1),"/")</f>
        <v/>
      </c>
      <c r="GO101" s="22" t="str">
        <f t="shared" si="31"/>
        <v/>
      </c>
      <c r="GP101" s="22" t="str">
        <f t="shared" si="32"/>
        <v/>
      </c>
      <c r="GQ101" s="24" t="str">
        <f>IFERROR(IF(GO101="","",ROUND(IF(GP101=0,10,10+SIGN(GP101)*10*(1-((SQRT(5)-1)/2)^MIN(ABS(GP101)/(5*SQRT(GR$1)),3))/(1-((SQRT(5)-1)/2)^3)),2)),"请输入副数")</f>
        <v/>
      </c>
      <c r="GR101" s="25" t="str">
        <f ca="1">IF(GS101="","",IF(选手操作!HT101&lt;&gt;"","/",GV101))</f>
        <v/>
      </c>
      <c r="GS101" s="26" t="str">
        <f ca="1">IF(OR(COUNTA(GA$3:GM$434)=0,选手操作!$K101=""),"",选手操作!$K101)</f>
        <v/>
      </c>
      <c r="GT101" s="22" t="str">
        <f ca="1">IFERROR(IF(GS101="","",RANK(GV101,GV$3:GV$434)+COUNTIF(GV$3:GV101,GV101)-1),"/")</f>
        <v/>
      </c>
      <c r="GU101" s="27" t="str">
        <f ca="1">IF(GS101="","",VLOOKUP(GS101,选手操作!$K:$L,2,0))</f>
        <v/>
      </c>
      <c r="GV101" s="24" t="str">
        <f ca="1">IFERROR(IF(GS101="","",IF(选手操作!GT101&lt;&gt;"",FV101+GW101+GX101+选手操作!GS101,VLOOKUP(GU101,GO:GQ,3,0)+FV101+GW101+GX101+选手操作!GS101)),IF(COUNTIF(GO:GO,GU101)=0,"查找失败",IF(ISNUMBER(VLOOKUP(GU101,GO:GQ,3,0))=FALSE,"VP错误","未知错误")))</f>
        <v/>
      </c>
      <c r="GW101" s="37"/>
      <c r="GX101" s="37"/>
      <c r="GY101" s="39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23" t="str">
        <f ca="1">IFERROR(IF(HS101="","",RANK(HR101,HR$3:HR$434)+COUNTIF(HR$3:HR101,HR101)-1),"/")</f>
        <v/>
      </c>
      <c r="HO101" s="22" t="str">
        <f t="shared" si="33"/>
        <v/>
      </c>
      <c r="HP101" s="22" t="str">
        <f t="shared" si="34"/>
        <v/>
      </c>
      <c r="HQ101" s="24" t="str">
        <f>IFERROR(IF(HO101="","",ROUND(IF(HP101=0,10,10+SIGN(HP101)*10*(1-((SQRT(5)-1)/2)^MIN(ABS(HP101)/(5*SQRT(HR$1)),3))/(1-((SQRT(5)-1)/2)^3)),2)),"请输入副数")</f>
        <v/>
      </c>
      <c r="HR101" s="25" t="str">
        <f ca="1">IF(HS101="","",IF(选手操作!IT101&lt;&gt;"","/",HV101))</f>
        <v/>
      </c>
      <c r="HS101" s="26" t="str">
        <f ca="1">IF(OR(COUNTA(HA$3:HM$434)=0,选手操作!$K101=""),"",选手操作!$K101)</f>
        <v/>
      </c>
      <c r="HT101" s="22" t="str">
        <f ca="1">IFERROR(IF(HS101="","",RANK(HV101,HV$3:HV$434)+COUNTIF(HV$3:HV101,HV101)-1),"/")</f>
        <v/>
      </c>
      <c r="HU101" s="27" t="str">
        <f ca="1">IF(HS101="","",VLOOKUP(HS101,选手操作!$K:$L,2,0))</f>
        <v/>
      </c>
      <c r="HV101" s="24" t="str">
        <f ca="1">IFERROR(IF(HS101="","",IF(选手操作!HT101&lt;&gt;"",GV101+HW101+HX101+选手操作!HS101,VLOOKUP(HU101,HO:HQ,3,0)+GV101+HW101+HX101+选手操作!HS101)),IF(COUNTIF(HO:HO,HU101)=0,"查找失败",IF(ISNUMBER(VLOOKUP(HU101,HO:HQ,3,0))=FALSE,"VP错误","未知错误")))</f>
        <v/>
      </c>
      <c r="HW101" s="37"/>
      <c r="HX101" s="37"/>
      <c r="HY101" s="39"/>
    </row>
    <row r="102" spans="1:23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23" t="str">
        <f ca="1">IFERROR(IF(S102="","",RANK(R102,R$3:R$434)+COUNTIF(R$3:R102,R102)-1),"/")</f>
        <v/>
      </c>
      <c r="O102" s="22" t="str">
        <f t="shared" si="35"/>
        <v/>
      </c>
      <c r="P102" s="22" t="str">
        <f t="shared" si="36"/>
        <v/>
      </c>
      <c r="Q102" s="24" t="str">
        <f t="shared" si="37"/>
        <v/>
      </c>
      <c r="R102" s="25" t="str">
        <f ca="1">IF(S102="","",IF(选手操作!AT102&lt;&gt;"","/",V102))</f>
        <v/>
      </c>
      <c r="S102" s="26" t="str">
        <f ca="1">IF(OR(COUNTA(A$3:M$434)=0,选手操作!$K102=""),"",选手操作!$K102)</f>
        <v/>
      </c>
      <c r="T102" s="22" t="str">
        <f ca="1">IFERROR(IF(S102="","",RANK(V102,V$3:V$434)+COUNTIF(V$3:V102,V102)-1),"/")</f>
        <v/>
      </c>
      <c r="U102" s="27" t="str">
        <f ca="1">IF(S102="","",VLOOKUP(S102,选手操作!$K:$L,2,0))</f>
        <v/>
      </c>
      <c r="V102" s="24" t="str">
        <f ca="1">IFERROR(IF(S102="","",IF(选手操作!T102&lt;&gt;"",选手操作!M102+选手操作!N102+W102+X102+选手操作!S102,VLOOKUP(U102,O:Q,3,0)+选手操作!M102+选手操作!N102+W102+X102+选手操作!S102)),IF(COUNTIF(O:O,U102)=0,"查找失败",IF(ISNUMBER(VLOOKUP(U102,O:Q,3,0))=FALSE,"VP错误","未知错误")))</f>
        <v/>
      </c>
      <c r="W102" s="37"/>
      <c r="X102" s="37"/>
      <c r="Y102" s="39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23" t="str">
        <f ca="1">IFERROR(IF(AS102="","",RANK(AR102,AR$3:AR$434)+COUNTIF(AR$3:AR102,AR102)-1),"/")</f>
        <v/>
      </c>
      <c r="AO102" s="22" t="str">
        <f t="shared" si="19"/>
        <v/>
      </c>
      <c r="AP102" s="22" t="str">
        <f t="shared" si="20"/>
        <v/>
      </c>
      <c r="AQ102" s="24" t="str">
        <f>IFERROR(IF(AO102="","",ROUND(IF(AP102=0,10,10+SIGN(AP102)*10*(1-((SQRT(5)-1)/2)^MIN(ABS(AP102)/(5*SQRT(AR$1)),3))/(1-((SQRT(5)-1)/2)^3)),2)),"请输入副数")</f>
        <v/>
      </c>
      <c r="AR102" s="25" t="str">
        <f ca="1">IF(AS102="","",IF(选手操作!BT102&lt;&gt;"","/",AV102))</f>
        <v/>
      </c>
      <c r="AS102" s="26" t="str">
        <f ca="1">IF(OR(COUNTA(AA$3:AM$434)=0,选手操作!$K102=""),"",选手操作!$K102)</f>
        <v/>
      </c>
      <c r="AT102" s="22" t="str">
        <f ca="1">IFERROR(IF(AS102="","",RANK(AV102,AV$3:AV$434)+COUNTIF(AV$3:AV102,AV102)-1),"/")</f>
        <v/>
      </c>
      <c r="AU102" s="27" t="str">
        <f ca="1">IF(AS102="","",VLOOKUP(AS102,选手操作!$K:$L,2,0))</f>
        <v/>
      </c>
      <c r="AV102" s="24" t="str">
        <f ca="1">IFERROR(IF(AS102="","",IF(选手操作!AT102&lt;&gt;"",V102+AW102+AX102+选手操作!AS102,VLOOKUP(AU102,AO:AQ,3,0)+V102+AW102+AX102+选手操作!AS102)),IF(COUNTIF(AO:AO,AU102)=0,"查找失败",IF(ISNUMBER(VLOOKUP(AU102,AO:AQ,3,0))=FALSE,"VP错误","未知错误")))</f>
        <v/>
      </c>
      <c r="AW102" s="37"/>
      <c r="AX102" s="37"/>
      <c r="AY102" s="39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23" t="str">
        <f ca="1">IFERROR(IF(BS102="","",RANK(BR102,BR$3:BR$434)+COUNTIF(BR$3:BR102,BR102)-1),"/")</f>
        <v/>
      </c>
      <c r="BO102" s="22" t="str">
        <f t="shared" si="21"/>
        <v/>
      </c>
      <c r="BP102" s="22" t="str">
        <f t="shared" si="22"/>
        <v/>
      </c>
      <c r="BQ102" s="24" t="str">
        <f>IFERROR(IF(BO102="","",ROUND(IF(BP102=0,10,10+SIGN(BP102)*10*(1-((SQRT(5)-1)/2)^MIN(ABS(BP102)/(5*SQRT(BR$1)),3))/(1-((SQRT(5)-1)/2)^3)),2)),"请输入副数")</f>
        <v/>
      </c>
      <c r="BR102" s="25" t="str">
        <f ca="1">IF(BS102="","",IF(选手操作!CT102&lt;&gt;"","/",BV102))</f>
        <v/>
      </c>
      <c r="BS102" s="26" t="str">
        <f ca="1">IF(OR(COUNTA(BA$3:BM$434)=0,选手操作!$K102=""),"",选手操作!$K102)</f>
        <v/>
      </c>
      <c r="BT102" s="22" t="str">
        <f ca="1">IFERROR(IF(BS102="","",RANK(BV102,BV$3:BV$434)+COUNTIF(BV$3:BV102,BV102)-1),"/")</f>
        <v/>
      </c>
      <c r="BU102" s="27" t="str">
        <f ca="1">IF(BS102="","",VLOOKUP(BS102,选手操作!$K:$L,2,0))</f>
        <v/>
      </c>
      <c r="BV102" s="24" t="str">
        <f ca="1">IFERROR(IF(BS102="","",IF(选手操作!BT102&lt;&gt;"",AV102+BW102+BX102+选手操作!BS102,VLOOKUP(BU102,BO:BQ,3,0)+AV102+BW102+BX102+选手操作!BS102)),IF(COUNTIF(BO:BO,BU102)=0,"查找失败",IF(ISNUMBER(VLOOKUP(BU102,BO:BQ,3,0))=FALSE,"VP错误","未知错误")))</f>
        <v/>
      </c>
      <c r="BW102" s="37"/>
      <c r="BX102" s="37"/>
      <c r="BY102" s="39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23" t="str">
        <f ca="1">IFERROR(IF(CS102="","",RANK(CR102,CR$3:CR$434)+COUNTIF(CR$3:CR102,CR102)-1),"/")</f>
        <v/>
      </c>
      <c r="CO102" s="22" t="str">
        <f t="shared" si="23"/>
        <v/>
      </c>
      <c r="CP102" s="22" t="str">
        <f t="shared" si="24"/>
        <v/>
      </c>
      <c r="CQ102" s="24" t="str">
        <f>IFERROR(IF(CO102="","",ROUND(IF(CP102=0,10,10+SIGN(CP102)*10*(1-((SQRT(5)-1)/2)^MIN(ABS(CP102)/(5*SQRT(CR$1)),3))/(1-((SQRT(5)-1)/2)^3)),2)),"请输入副数")</f>
        <v/>
      </c>
      <c r="CR102" s="25" t="str">
        <f ca="1">IF(CS102="","",IF(选手操作!DT102&lt;&gt;"","/",CV102))</f>
        <v/>
      </c>
      <c r="CS102" s="26" t="str">
        <f ca="1">IF(OR(COUNTA(CA$3:CM$434)=0,选手操作!$K102=""),"",选手操作!$K102)</f>
        <v/>
      </c>
      <c r="CT102" s="22" t="str">
        <f ca="1">IFERROR(IF(CS102="","",RANK(CV102,CV$3:CV$434)+COUNTIF(CV$3:CV102,CV102)-1),"/")</f>
        <v/>
      </c>
      <c r="CU102" s="27" t="str">
        <f ca="1">IF(CS102="","",VLOOKUP(CS102,选手操作!$K:$L,2,0))</f>
        <v/>
      </c>
      <c r="CV102" s="24" t="str">
        <f ca="1">IFERROR(IF(CS102="","",IF(选手操作!CT102&lt;&gt;"",BV102+CW102+CX102+选手操作!CS102,VLOOKUP(CU102,CO:CQ,3,0)+BV102+CW102+CX102+选手操作!CS102)),IF(COUNTIF(CO:CO,CU102)=0,"查找失败",IF(ISNUMBER(VLOOKUP(CU102,CO:CQ,3,0))=FALSE,"VP错误","未知错误")))</f>
        <v/>
      </c>
      <c r="CW102" s="37"/>
      <c r="CX102" s="37"/>
      <c r="CY102" s="39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23" t="str">
        <f ca="1">IFERROR(IF(DS102="","",RANK(DR102,DR$3:DR$434)+COUNTIF(DR$3:DR102,DR102)-1),"/")</f>
        <v/>
      </c>
      <c r="DO102" s="22" t="str">
        <f t="shared" si="25"/>
        <v/>
      </c>
      <c r="DP102" s="22" t="str">
        <f t="shared" si="26"/>
        <v/>
      </c>
      <c r="DQ102" s="24" t="str">
        <f>IFERROR(IF(DO102="","",ROUND(IF(DP102=0,10,10+SIGN(DP102)*10*(1-((SQRT(5)-1)/2)^MIN(ABS(DP102)/(5*SQRT(DR$1)),3))/(1-((SQRT(5)-1)/2)^3)),2)),"请输入副数")</f>
        <v/>
      </c>
      <c r="DR102" s="25" t="str">
        <f ca="1">IF(DS102="","",IF(选手操作!ET102&lt;&gt;"","/",DV102))</f>
        <v/>
      </c>
      <c r="DS102" s="26" t="str">
        <f ca="1">IF(OR(COUNTA(DA$3:DM$434)=0,选手操作!$K102=""),"",选手操作!$K102)</f>
        <v/>
      </c>
      <c r="DT102" s="22" t="str">
        <f ca="1">IFERROR(IF(DS102="","",RANK(DV102,DV$3:DV$434)+COUNTIF(DV$3:DV102,DV102)-1),"/")</f>
        <v/>
      </c>
      <c r="DU102" s="27" t="str">
        <f ca="1">IF(DS102="","",VLOOKUP(DS102,选手操作!$K:$L,2,0))</f>
        <v/>
      </c>
      <c r="DV102" s="24" t="str">
        <f ca="1">IFERROR(IF(DS102="","",IF(选手操作!DT102&lt;&gt;"",CV102+DW102+DX102+选手操作!DS102,VLOOKUP(DU102,DO:DQ,3,0)+CV102+DW102+DX102+选手操作!DS102)),IF(COUNTIF(DO:DO,DU102)=0,"查找失败",IF(ISNUMBER(VLOOKUP(DU102,DO:DQ,3,0))=FALSE,"VP错误","未知错误")))</f>
        <v/>
      </c>
      <c r="DW102" s="37"/>
      <c r="DX102" s="37"/>
      <c r="DY102" s="39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23" t="str">
        <f ca="1">IFERROR(IF(ES102="","",RANK(ER102,ER$3:ER$434)+COUNTIF(ER$3:ER102,ER102)-1),"/")</f>
        <v/>
      </c>
      <c r="EO102" s="22" t="str">
        <f t="shared" si="27"/>
        <v/>
      </c>
      <c r="EP102" s="22" t="str">
        <f t="shared" si="28"/>
        <v/>
      </c>
      <c r="EQ102" s="24" t="str">
        <f>IFERROR(IF(EO102="","",ROUND(IF(EP102=0,10,10+SIGN(EP102)*10*(1-((SQRT(5)-1)/2)^MIN(ABS(EP102)/(5*SQRT(ER$1)),3))/(1-((SQRT(5)-1)/2)^3)),2)),"请输入副数")</f>
        <v/>
      </c>
      <c r="ER102" s="25" t="str">
        <f ca="1">IF(ES102="","",IF(选手操作!FT102&lt;&gt;"","/",EV102))</f>
        <v/>
      </c>
      <c r="ES102" s="26" t="str">
        <f ca="1">IF(OR(COUNTA(EA$3:EM$434)=0,选手操作!$K102=""),"",选手操作!$K102)</f>
        <v/>
      </c>
      <c r="ET102" s="22" t="str">
        <f ca="1">IFERROR(IF(ES102="","",RANK(EV102,EV$3:EV$434)+COUNTIF(EV$3:EV102,EV102)-1),"/")</f>
        <v/>
      </c>
      <c r="EU102" s="27" t="str">
        <f ca="1">IF(ES102="","",VLOOKUP(ES102,选手操作!$K:$L,2,0))</f>
        <v/>
      </c>
      <c r="EV102" s="24" t="str">
        <f ca="1">IFERROR(IF(ES102="","",IF(选手操作!ET102&lt;&gt;"",DV102+EW102+EX102+选手操作!ES102,VLOOKUP(EU102,EO:EQ,3,0)+DV102+EW102+EX102+选手操作!ES102)),IF(COUNTIF(EO:EO,EU102)=0,"查找失败",IF(ISNUMBER(VLOOKUP(EU102,EO:EQ,3,0))=FALSE,"VP错误","未知错误")))</f>
        <v/>
      </c>
      <c r="EW102" s="37"/>
      <c r="EX102" s="37"/>
      <c r="EY102" s="39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23" t="str">
        <f ca="1">IFERROR(IF(FS102="","",RANK(FR102,FR$3:FR$434)+COUNTIF(FR$3:FR102,FR102)-1),"/")</f>
        <v/>
      </c>
      <c r="FO102" s="22" t="str">
        <f t="shared" si="29"/>
        <v/>
      </c>
      <c r="FP102" s="22" t="str">
        <f t="shared" si="30"/>
        <v/>
      </c>
      <c r="FQ102" s="24" t="str">
        <f>IFERROR(IF(FO102="","",ROUND(IF(FP102=0,10,10+SIGN(FP102)*10*(1-((SQRT(5)-1)/2)^MIN(ABS(FP102)/(5*SQRT(FR$1)),3))/(1-((SQRT(5)-1)/2)^3)),2)),"请输入副数")</f>
        <v/>
      </c>
      <c r="FR102" s="25" t="str">
        <f ca="1">IF(FS102="","",IF(选手操作!GT102&lt;&gt;"","/",FV102))</f>
        <v/>
      </c>
      <c r="FS102" s="26" t="str">
        <f ca="1">IF(OR(COUNTA(FA$3:FM$434)=0,选手操作!$K102=""),"",选手操作!$K102)</f>
        <v/>
      </c>
      <c r="FT102" s="22" t="str">
        <f ca="1">IFERROR(IF(FS102="","",RANK(FV102,FV$3:FV$434)+COUNTIF(FV$3:FV102,FV102)-1),"/")</f>
        <v/>
      </c>
      <c r="FU102" s="27" t="str">
        <f ca="1">IF(FS102="","",VLOOKUP(FS102,选手操作!$K:$L,2,0))</f>
        <v/>
      </c>
      <c r="FV102" s="24" t="str">
        <f ca="1">IFERROR(IF(FS102="","",IF(选手操作!FT102&lt;&gt;"",EV102+FW102+FX102+选手操作!FS102,VLOOKUP(FU102,FO:FQ,3,0)+EV102+FW102+FX102+选手操作!FS102)),IF(COUNTIF(FO:FO,FU102)=0,"查找失败",IF(ISNUMBER(VLOOKUP(FU102,FO:FQ,3,0))=FALSE,"VP错误","未知错误")))</f>
        <v/>
      </c>
      <c r="FW102" s="37"/>
      <c r="FX102" s="37"/>
      <c r="FY102" s="39"/>
      <c r="GA102" s="31"/>
      <c r="GB102" s="31"/>
      <c r="GC102" s="31"/>
      <c r="GD102" s="31"/>
      <c r="GE102" s="31"/>
      <c r="GF102" s="31"/>
      <c r="GG102" s="31"/>
      <c r="GH102" s="31"/>
      <c r="GI102" s="31"/>
      <c r="GJ102" s="31"/>
      <c r="GK102" s="31"/>
      <c r="GL102" s="31"/>
      <c r="GM102" s="31"/>
      <c r="GN102" s="23" t="str">
        <f ca="1">IFERROR(IF(GS102="","",RANK(GR102,GR$3:GR$434)+COUNTIF(GR$3:GR102,GR102)-1),"/")</f>
        <v/>
      </c>
      <c r="GO102" s="22" t="str">
        <f t="shared" si="31"/>
        <v/>
      </c>
      <c r="GP102" s="22" t="str">
        <f t="shared" si="32"/>
        <v/>
      </c>
      <c r="GQ102" s="24" t="str">
        <f>IFERROR(IF(GO102="","",ROUND(IF(GP102=0,10,10+SIGN(GP102)*10*(1-((SQRT(5)-1)/2)^MIN(ABS(GP102)/(5*SQRT(GR$1)),3))/(1-((SQRT(5)-1)/2)^3)),2)),"请输入副数")</f>
        <v/>
      </c>
      <c r="GR102" s="25" t="str">
        <f ca="1">IF(GS102="","",IF(选手操作!HT102&lt;&gt;"","/",GV102))</f>
        <v/>
      </c>
      <c r="GS102" s="26" t="str">
        <f ca="1">IF(OR(COUNTA(GA$3:GM$434)=0,选手操作!$K102=""),"",选手操作!$K102)</f>
        <v/>
      </c>
      <c r="GT102" s="22" t="str">
        <f ca="1">IFERROR(IF(GS102="","",RANK(GV102,GV$3:GV$434)+COUNTIF(GV$3:GV102,GV102)-1),"/")</f>
        <v/>
      </c>
      <c r="GU102" s="27" t="str">
        <f ca="1">IF(GS102="","",VLOOKUP(GS102,选手操作!$K:$L,2,0))</f>
        <v/>
      </c>
      <c r="GV102" s="24" t="str">
        <f ca="1">IFERROR(IF(GS102="","",IF(选手操作!GT102&lt;&gt;"",FV102+GW102+GX102+选手操作!GS102,VLOOKUP(GU102,GO:GQ,3,0)+FV102+GW102+GX102+选手操作!GS102)),IF(COUNTIF(GO:GO,GU102)=0,"查找失败",IF(ISNUMBER(VLOOKUP(GU102,GO:GQ,3,0))=FALSE,"VP错误","未知错误")))</f>
        <v/>
      </c>
      <c r="GW102" s="37"/>
      <c r="GX102" s="37"/>
      <c r="GY102" s="39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23" t="str">
        <f ca="1">IFERROR(IF(HS102="","",RANK(HR102,HR$3:HR$434)+COUNTIF(HR$3:HR102,HR102)-1),"/")</f>
        <v/>
      </c>
      <c r="HO102" s="22" t="str">
        <f t="shared" si="33"/>
        <v/>
      </c>
      <c r="HP102" s="22" t="str">
        <f t="shared" si="34"/>
        <v/>
      </c>
      <c r="HQ102" s="24" t="str">
        <f>IFERROR(IF(HO102="","",ROUND(IF(HP102=0,10,10+SIGN(HP102)*10*(1-((SQRT(5)-1)/2)^MIN(ABS(HP102)/(5*SQRT(HR$1)),3))/(1-((SQRT(5)-1)/2)^3)),2)),"请输入副数")</f>
        <v/>
      </c>
      <c r="HR102" s="25" t="str">
        <f ca="1">IF(HS102="","",IF(选手操作!IT102&lt;&gt;"","/",HV102))</f>
        <v/>
      </c>
      <c r="HS102" s="26" t="str">
        <f ca="1">IF(OR(COUNTA(HA$3:HM$434)=0,选手操作!$K102=""),"",选手操作!$K102)</f>
        <v/>
      </c>
      <c r="HT102" s="22" t="str">
        <f ca="1">IFERROR(IF(HS102="","",RANK(HV102,HV$3:HV$434)+COUNTIF(HV$3:HV102,HV102)-1),"/")</f>
        <v/>
      </c>
      <c r="HU102" s="27" t="str">
        <f ca="1">IF(HS102="","",VLOOKUP(HS102,选手操作!$K:$L,2,0))</f>
        <v/>
      </c>
      <c r="HV102" s="24" t="str">
        <f ca="1">IFERROR(IF(HS102="","",IF(选手操作!HT102&lt;&gt;"",GV102+HW102+HX102+选手操作!HS102,VLOOKUP(HU102,HO:HQ,3,0)+GV102+HW102+HX102+选手操作!HS102)),IF(COUNTIF(HO:HO,HU102)=0,"查找失败",IF(ISNUMBER(VLOOKUP(HU102,HO:HQ,3,0))=FALSE,"VP错误","未知错误")))</f>
        <v/>
      </c>
      <c r="HW102" s="37"/>
      <c r="HX102" s="37"/>
      <c r="HY102" s="39"/>
    </row>
    <row r="103" spans="1:23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23" t="str">
        <f ca="1">IFERROR(IF(S103="","",RANK(R103,R$3:R$434)+COUNTIF(R$3:R103,R103)-1),"/")</f>
        <v/>
      </c>
      <c r="O103" s="22" t="str">
        <f t="shared" si="35"/>
        <v/>
      </c>
      <c r="P103" s="22" t="str">
        <f t="shared" si="36"/>
        <v/>
      </c>
      <c r="Q103" s="24" t="str">
        <f t="shared" si="37"/>
        <v/>
      </c>
      <c r="R103" s="25" t="str">
        <f ca="1">IF(S103="","",IF(选手操作!AT103&lt;&gt;"","/",V103))</f>
        <v/>
      </c>
      <c r="S103" s="26" t="str">
        <f ca="1">IF(OR(COUNTA(A$3:M$434)=0,选手操作!$K103=""),"",选手操作!$K103)</f>
        <v/>
      </c>
      <c r="T103" s="22" t="str">
        <f ca="1">IFERROR(IF(S103="","",RANK(V103,V$3:V$434)+COUNTIF(V$3:V103,V103)-1),"/")</f>
        <v/>
      </c>
      <c r="U103" s="27" t="str">
        <f ca="1">IF(S103="","",VLOOKUP(S103,选手操作!$K:$L,2,0))</f>
        <v/>
      </c>
      <c r="V103" s="24" t="str">
        <f ca="1">IFERROR(IF(S103="","",IF(选手操作!T103&lt;&gt;"",选手操作!M103+选手操作!N103+W103+X103+选手操作!S103,VLOOKUP(U103,O:Q,3,0)+选手操作!M103+选手操作!N103+W103+X103+选手操作!S103)),IF(COUNTIF(O:O,U103)=0,"查找失败",IF(ISNUMBER(VLOOKUP(U103,O:Q,3,0))=FALSE,"VP错误","未知错误")))</f>
        <v/>
      </c>
      <c r="W103" s="37"/>
      <c r="X103" s="37"/>
      <c r="Y103" s="39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23" t="str">
        <f ca="1">IFERROR(IF(AS103="","",RANK(AR103,AR$3:AR$434)+COUNTIF(AR$3:AR103,AR103)-1),"/")</f>
        <v/>
      </c>
      <c r="AO103" s="22" t="str">
        <f t="shared" si="19"/>
        <v/>
      </c>
      <c r="AP103" s="22" t="str">
        <f t="shared" si="20"/>
        <v/>
      </c>
      <c r="AQ103" s="24" t="str">
        <f>IFERROR(IF(AO103="","",ROUND(IF(AP103=0,10,10+SIGN(AP103)*10*(1-((SQRT(5)-1)/2)^MIN(ABS(AP103)/(5*SQRT(AR$1)),3))/(1-((SQRT(5)-1)/2)^3)),2)),"请输入副数")</f>
        <v/>
      </c>
      <c r="AR103" s="25" t="str">
        <f ca="1">IF(AS103="","",IF(选手操作!BT103&lt;&gt;"","/",AV103))</f>
        <v/>
      </c>
      <c r="AS103" s="26" t="str">
        <f ca="1">IF(OR(COUNTA(AA$3:AM$434)=0,选手操作!$K103=""),"",选手操作!$K103)</f>
        <v/>
      </c>
      <c r="AT103" s="22" t="str">
        <f ca="1">IFERROR(IF(AS103="","",RANK(AV103,AV$3:AV$434)+COUNTIF(AV$3:AV103,AV103)-1),"/")</f>
        <v/>
      </c>
      <c r="AU103" s="27" t="str">
        <f ca="1">IF(AS103="","",VLOOKUP(AS103,选手操作!$K:$L,2,0))</f>
        <v/>
      </c>
      <c r="AV103" s="24" t="str">
        <f ca="1">IFERROR(IF(AS103="","",IF(选手操作!AT103&lt;&gt;"",V103+AW103+AX103+选手操作!AS103,VLOOKUP(AU103,AO:AQ,3,0)+V103+AW103+AX103+选手操作!AS103)),IF(COUNTIF(AO:AO,AU103)=0,"查找失败",IF(ISNUMBER(VLOOKUP(AU103,AO:AQ,3,0))=FALSE,"VP错误","未知错误")))</f>
        <v/>
      </c>
      <c r="AW103" s="37"/>
      <c r="AX103" s="37"/>
      <c r="AY103" s="39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23" t="str">
        <f ca="1">IFERROR(IF(BS103="","",RANK(BR103,BR$3:BR$434)+COUNTIF(BR$3:BR103,BR103)-1),"/")</f>
        <v/>
      </c>
      <c r="BO103" s="22" t="str">
        <f t="shared" si="21"/>
        <v/>
      </c>
      <c r="BP103" s="22" t="str">
        <f t="shared" si="22"/>
        <v/>
      </c>
      <c r="BQ103" s="24" t="str">
        <f>IFERROR(IF(BO103="","",ROUND(IF(BP103=0,10,10+SIGN(BP103)*10*(1-((SQRT(5)-1)/2)^MIN(ABS(BP103)/(5*SQRT(BR$1)),3))/(1-((SQRT(5)-1)/2)^3)),2)),"请输入副数")</f>
        <v/>
      </c>
      <c r="BR103" s="25" t="str">
        <f ca="1">IF(BS103="","",IF(选手操作!CT103&lt;&gt;"","/",BV103))</f>
        <v/>
      </c>
      <c r="BS103" s="26" t="str">
        <f ca="1">IF(OR(COUNTA(BA$3:BM$434)=0,选手操作!$K103=""),"",选手操作!$K103)</f>
        <v/>
      </c>
      <c r="BT103" s="22" t="str">
        <f ca="1">IFERROR(IF(BS103="","",RANK(BV103,BV$3:BV$434)+COUNTIF(BV$3:BV103,BV103)-1),"/")</f>
        <v/>
      </c>
      <c r="BU103" s="27" t="str">
        <f ca="1">IF(BS103="","",VLOOKUP(BS103,选手操作!$K:$L,2,0))</f>
        <v/>
      </c>
      <c r="BV103" s="24" t="str">
        <f ca="1">IFERROR(IF(BS103="","",IF(选手操作!BT103&lt;&gt;"",AV103+BW103+BX103+选手操作!BS103,VLOOKUP(BU103,BO:BQ,3,0)+AV103+BW103+BX103+选手操作!BS103)),IF(COUNTIF(BO:BO,BU103)=0,"查找失败",IF(ISNUMBER(VLOOKUP(BU103,BO:BQ,3,0))=FALSE,"VP错误","未知错误")))</f>
        <v/>
      </c>
      <c r="BW103" s="37"/>
      <c r="BX103" s="37"/>
      <c r="BY103" s="39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23" t="str">
        <f ca="1">IFERROR(IF(CS103="","",RANK(CR103,CR$3:CR$434)+COUNTIF(CR$3:CR103,CR103)-1),"/")</f>
        <v/>
      </c>
      <c r="CO103" s="22" t="str">
        <f t="shared" si="23"/>
        <v/>
      </c>
      <c r="CP103" s="22" t="str">
        <f t="shared" si="24"/>
        <v/>
      </c>
      <c r="CQ103" s="24" t="str">
        <f>IFERROR(IF(CO103="","",ROUND(IF(CP103=0,10,10+SIGN(CP103)*10*(1-((SQRT(5)-1)/2)^MIN(ABS(CP103)/(5*SQRT(CR$1)),3))/(1-((SQRT(5)-1)/2)^3)),2)),"请输入副数")</f>
        <v/>
      </c>
      <c r="CR103" s="25" t="str">
        <f ca="1">IF(CS103="","",IF(选手操作!DT103&lt;&gt;"","/",CV103))</f>
        <v/>
      </c>
      <c r="CS103" s="26" t="str">
        <f ca="1">IF(OR(COUNTA(CA$3:CM$434)=0,选手操作!$K103=""),"",选手操作!$K103)</f>
        <v/>
      </c>
      <c r="CT103" s="22" t="str">
        <f ca="1">IFERROR(IF(CS103="","",RANK(CV103,CV$3:CV$434)+COUNTIF(CV$3:CV103,CV103)-1),"/")</f>
        <v/>
      </c>
      <c r="CU103" s="27" t="str">
        <f ca="1">IF(CS103="","",VLOOKUP(CS103,选手操作!$K:$L,2,0))</f>
        <v/>
      </c>
      <c r="CV103" s="24" t="str">
        <f ca="1">IFERROR(IF(CS103="","",IF(选手操作!CT103&lt;&gt;"",BV103+CW103+CX103+选手操作!CS103,VLOOKUP(CU103,CO:CQ,3,0)+BV103+CW103+CX103+选手操作!CS103)),IF(COUNTIF(CO:CO,CU103)=0,"查找失败",IF(ISNUMBER(VLOOKUP(CU103,CO:CQ,3,0))=FALSE,"VP错误","未知错误")))</f>
        <v/>
      </c>
      <c r="CW103" s="37"/>
      <c r="CX103" s="37"/>
      <c r="CY103" s="39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23" t="str">
        <f ca="1">IFERROR(IF(DS103="","",RANK(DR103,DR$3:DR$434)+COUNTIF(DR$3:DR103,DR103)-1),"/")</f>
        <v/>
      </c>
      <c r="DO103" s="22" t="str">
        <f t="shared" si="25"/>
        <v/>
      </c>
      <c r="DP103" s="22" t="str">
        <f t="shared" si="26"/>
        <v/>
      </c>
      <c r="DQ103" s="24" t="str">
        <f>IFERROR(IF(DO103="","",ROUND(IF(DP103=0,10,10+SIGN(DP103)*10*(1-((SQRT(5)-1)/2)^MIN(ABS(DP103)/(5*SQRT(DR$1)),3))/(1-((SQRT(5)-1)/2)^3)),2)),"请输入副数")</f>
        <v/>
      </c>
      <c r="DR103" s="25" t="str">
        <f ca="1">IF(DS103="","",IF(选手操作!ET103&lt;&gt;"","/",DV103))</f>
        <v/>
      </c>
      <c r="DS103" s="26" t="str">
        <f ca="1">IF(OR(COUNTA(DA$3:DM$434)=0,选手操作!$K103=""),"",选手操作!$K103)</f>
        <v/>
      </c>
      <c r="DT103" s="22" t="str">
        <f ca="1">IFERROR(IF(DS103="","",RANK(DV103,DV$3:DV$434)+COUNTIF(DV$3:DV103,DV103)-1),"/")</f>
        <v/>
      </c>
      <c r="DU103" s="27" t="str">
        <f ca="1">IF(DS103="","",VLOOKUP(DS103,选手操作!$K:$L,2,0))</f>
        <v/>
      </c>
      <c r="DV103" s="24" t="str">
        <f ca="1">IFERROR(IF(DS103="","",IF(选手操作!DT103&lt;&gt;"",CV103+DW103+DX103+选手操作!DS103,VLOOKUP(DU103,DO:DQ,3,0)+CV103+DW103+DX103+选手操作!DS103)),IF(COUNTIF(DO:DO,DU103)=0,"查找失败",IF(ISNUMBER(VLOOKUP(DU103,DO:DQ,3,0))=FALSE,"VP错误","未知错误")))</f>
        <v/>
      </c>
      <c r="DW103" s="37"/>
      <c r="DX103" s="37"/>
      <c r="DY103" s="39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23" t="str">
        <f ca="1">IFERROR(IF(ES103="","",RANK(ER103,ER$3:ER$434)+COUNTIF(ER$3:ER103,ER103)-1),"/")</f>
        <v/>
      </c>
      <c r="EO103" s="22" t="str">
        <f t="shared" si="27"/>
        <v/>
      </c>
      <c r="EP103" s="22" t="str">
        <f t="shared" si="28"/>
        <v/>
      </c>
      <c r="EQ103" s="24" t="str">
        <f>IFERROR(IF(EO103="","",ROUND(IF(EP103=0,10,10+SIGN(EP103)*10*(1-((SQRT(5)-1)/2)^MIN(ABS(EP103)/(5*SQRT(ER$1)),3))/(1-((SQRT(5)-1)/2)^3)),2)),"请输入副数")</f>
        <v/>
      </c>
      <c r="ER103" s="25" t="str">
        <f ca="1">IF(ES103="","",IF(选手操作!FT103&lt;&gt;"","/",EV103))</f>
        <v/>
      </c>
      <c r="ES103" s="26" t="str">
        <f ca="1">IF(OR(COUNTA(EA$3:EM$434)=0,选手操作!$K103=""),"",选手操作!$K103)</f>
        <v/>
      </c>
      <c r="ET103" s="22" t="str">
        <f ca="1">IFERROR(IF(ES103="","",RANK(EV103,EV$3:EV$434)+COUNTIF(EV$3:EV103,EV103)-1),"/")</f>
        <v/>
      </c>
      <c r="EU103" s="27" t="str">
        <f ca="1">IF(ES103="","",VLOOKUP(ES103,选手操作!$K:$L,2,0))</f>
        <v/>
      </c>
      <c r="EV103" s="24" t="str">
        <f ca="1">IFERROR(IF(ES103="","",IF(选手操作!ET103&lt;&gt;"",DV103+EW103+EX103+选手操作!ES103,VLOOKUP(EU103,EO:EQ,3,0)+DV103+EW103+EX103+选手操作!ES103)),IF(COUNTIF(EO:EO,EU103)=0,"查找失败",IF(ISNUMBER(VLOOKUP(EU103,EO:EQ,3,0))=FALSE,"VP错误","未知错误")))</f>
        <v/>
      </c>
      <c r="EW103" s="37"/>
      <c r="EX103" s="37"/>
      <c r="EY103" s="39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23" t="str">
        <f ca="1">IFERROR(IF(FS103="","",RANK(FR103,FR$3:FR$434)+COUNTIF(FR$3:FR103,FR103)-1),"/")</f>
        <v/>
      </c>
      <c r="FO103" s="22" t="str">
        <f t="shared" si="29"/>
        <v/>
      </c>
      <c r="FP103" s="22" t="str">
        <f t="shared" si="30"/>
        <v/>
      </c>
      <c r="FQ103" s="24" t="str">
        <f>IFERROR(IF(FO103="","",ROUND(IF(FP103=0,10,10+SIGN(FP103)*10*(1-((SQRT(5)-1)/2)^MIN(ABS(FP103)/(5*SQRT(FR$1)),3))/(1-((SQRT(5)-1)/2)^3)),2)),"请输入副数")</f>
        <v/>
      </c>
      <c r="FR103" s="25" t="str">
        <f ca="1">IF(FS103="","",IF(选手操作!GT103&lt;&gt;"","/",FV103))</f>
        <v/>
      </c>
      <c r="FS103" s="26" t="str">
        <f ca="1">IF(OR(COUNTA(FA$3:FM$434)=0,选手操作!$K103=""),"",选手操作!$K103)</f>
        <v/>
      </c>
      <c r="FT103" s="22" t="str">
        <f ca="1">IFERROR(IF(FS103="","",RANK(FV103,FV$3:FV$434)+COUNTIF(FV$3:FV103,FV103)-1),"/")</f>
        <v/>
      </c>
      <c r="FU103" s="27" t="str">
        <f ca="1">IF(FS103="","",VLOOKUP(FS103,选手操作!$K:$L,2,0))</f>
        <v/>
      </c>
      <c r="FV103" s="24" t="str">
        <f ca="1">IFERROR(IF(FS103="","",IF(选手操作!FT103&lt;&gt;"",EV103+FW103+FX103+选手操作!FS103,VLOOKUP(FU103,FO:FQ,3,0)+EV103+FW103+FX103+选手操作!FS103)),IF(COUNTIF(FO:FO,FU103)=0,"查找失败",IF(ISNUMBER(VLOOKUP(FU103,FO:FQ,3,0))=FALSE,"VP错误","未知错误")))</f>
        <v/>
      </c>
      <c r="FW103" s="37"/>
      <c r="FX103" s="37"/>
      <c r="FY103" s="39"/>
      <c r="GA103" s="31"/>
      <c r="GB103" s="31"/>
      <c r="GC103" s="31"/>
      <c r="GD103" s="31"/>
      <c r="GE103" s="31"/>
      <c r="GF103" s="31"/>
      <c r="GG103" s="31"/>
      <c r="GH103" s="31"/>
      <c r="GI103" s="31"/>
      <c r="GJ103" s="31"/>
      <c r="GK103" s="31"/>
      <c r="GL103" s="31"/>
      <c r="GM103" s="31"/>
      <c r="GN103" s="23" t="str">
        <f ca="1">IFERROR(IF(GS103="","",RANK(GR103,GR$3:GR$434)+COUNTIF(GR$3:GR103,GR103)-1),"/")</f>
        <v/>
      </c>
      <c r="GO103" s="22" t="str">
        <f t="shared" si="31"/>
        <v/>
      </c>
      <c r="GP103" s="22" t="str">
        <f t="shared" si="32"/>
        <v/>
      </c>
      <c r="GQ103" s="24" t="str">
        <f>IFERROR(IF(GO103="","",ROUND(IF(GP103=0,10,10+SIGN(GP103)*10*(1-((SQRT(5)-1)/2)^MIN(ABS(GP103)/(5*SQRT(GR$1)),3))/(1-((SQRT(5)-1)/2)^3)),2)),"请输入副数")</f>
        <v/>
      </c>
      <c r="GR103" s="25" t="str">
        <f ca="1">IF(GS103="","",IF(选手操作!HT103&lt;&gt;"","/",GV103))</f>
        <v/>
      </c>
      <c r="GS103" s="26" t="str">
        <f ca="1">IF(OR(COUNTA(GA$3:GM$434)=0,选手操作!$K103=""),"",选手操作!$K103)</f>
        <v/>
      </c>
      <c r="GT103" s="22" t="str">
        <f ca="1">IFERROR(IF(GS103="","",RANK(GV103,GV$3:GV$434)+COUNTIF(GV$3:GV103,GV103)-1),"/")</f>
        <v/>
      </c>
      <c r="GU103" s="27" t="str">
        <f ca="1">IF(GS103="","",VLOOKUP(GS103,选手操作!$K:$L,2,0))</f>
        <v/>
      </c>
      <c r="GV103" s="24" t="str">
        <f ca="1">IFERROR(IF(GS103="","",IF(选手操作!GT103&lt;&gt;"",FV103+GW103+GX103+选手操作!GS103,VLOOKUP(GU103,GO:GQ,3,0)+FV103+GW103+GX103+选手操作!GS103)),IF(COUNTIF(GO:GO,GU103)=0,"查找失败",IF(ISNUMBER(VLOOKUP(GU103,GO:GQ,3,0))=FALSE,"VP错误","未知错误")))</f>
        <v/>
      </c>
      <c r="GW103" s="37"/>
      <c r="GX103" s="37"/>
      <c r="GY103" s="39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23" t="str">
        <f ca="1">IFERROR(IF(HS103="","",RANK(HR103,HR$3:HR$434)+COUNTIF(HR$3:HR103,HR103)-1),"/")</f>
        <v/>
      </c>
      <c r="HO103" s="22" t="str">
        <f t="shared" si="33"/>
        <v/>
      </c>
      <c r="HP103" s="22" t="str">
        <f t="shared" si="34"/>
        <v/>
      </c>
      <c r="HQ103" s="24" t="str">
        <f>IFERROR(IF(HO103="","",ROUND(IF(HP103=0,10,10+SIGN(HP103)*10*(1-((SQRT(5)-1)/2)^MIN(ABS(HP103)/(5*SQRT(HR$1)),3))/(1-((SQRT(5)-1)/2)^3)),2)),"请输入副数")</f>
        <v/>
      </c>
      <c r="HR103" s="25" t="str">
        <f ca="1">IF(HS103="","",IF(选手操作!IT103&lt;&gt;"","/",HV103))</f>
        <v/>
      </c>
      <c r="HS103" s="26" t="str">
        <f ca="1">IF(OR(COUNTA(HA$3:HM$434)=0,选手操作!$K103=""),"",选手操作!$K103)</f>
        <v/>
      </c>
      <c r="HT103" s="22" t="str">
        <f ca="1">IFERROR(IF(HS103="","",RANK(HV103,HV$3:HV$434)+COUNTIF(HV$3:HV103,HV103)-1),"/")</f>
        <v/>
      </c>
      <c r="HU103" s="27" t="str">
        <f ca="1">IF(HS103="","",VLOOKUP(HS103,选手操作!$K:$L,2,0))</f>
        <v/>
      </c>
      <c r="HV103" s="24" t="str">
        <f ca="1">IFERROR(IF(HS103="","",IF(选手操作!HT103&lt;&gt;"",GV103+HW103+HX103+选手操作!HS103,VLOOKUP(HU103,HO:HQ,3,0)+GV103+HW103+HX103+选手操作!HS103)),IF(COUNTIF(HO:HO,HU103)=0,"查找失败",IF(ISNUMBER(VLOOKUP(HU103,HO:HQ,3,0))=FALSE,"VP错误","未知错误")))</f>
        <v/>
      </c>
      <c r="HW103" s="37"/>
      <c r="HX103" s="37"/>
      <c r="HY103" s="39"/>
    </row>
    <row r="104" spans="1:23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23" t="str">
        <f ca="1">IFERROR(IF(S104="","",RANK(R104,R$3:R$434)+COUNTIF(R$3:R104,R104)-1),"/")</f>
        <v/>
      </c>
      <c r="O104" s="22" t="str">
        <f t="shared" si="35"/>
        <v/>
      </c>
      <c r="P104" s="22" t="str">
        <f t="shared" si="36"/>
        <v/>
      </c>
      <c r="Q104" s="24" t="str">
        <f t="shared" si="37"/>
        <v/>
      </c>
      <c r="R104" s="25" t="str">
        <f ca="1">IF(S104="","",IF(选手操作!AT104&lt;&gt;"","/",V104))</f>
        <v/>
      </c>
      <c r="S104" s="26" t="str">
        <f ca="1">IF(OR(COUNTA(A$3:M$434)=0,选手操作!$K104=""),"",选手操作!$K104)</f>
        <v/>
      </c>
      <c r="T104" s="22" t="str">
        <f ca="1">IFERROR(IF(S104="","",RANK(V104,V$3:V$434)+COUNTIF(V$3:V104,V104)-1),"/")</f>
        <v/>
      </c>
      <c r="U104" s="27" t="str">
        <f ca="1">IF(S104="","",VLOOKUP(S104,选手操作!$K:$L,2,0))</f>
        <v/>
      </c>
      <c r="V104" s="24" t="str">
        <f ca="1">IFERROR(IF(S104="","",IF(选手操作!T104&lt;&gt;"",选手操作!M104+选手操作!N104+W104+X104+选手操作!S104,VLOOKUP(U104,O:Q,3,0)+选手操作!M104+选手操作!N104+W104+X104+选手操作!S104)),IF(COUNTIF(O:O,U104)=0,"查找失败",IF(ISNUMBER(VLOOKUP(U104,O:Q,3,0))=FALSE,"VP错误","未知错误")))</f>
        <v/>
      </c>
      <c r="W104" s="37"/>
      <c r="X104" s="37"/>
      <c r="Y104" s="39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23" t="str">
        <f ca="1">IFERROR(IF(AS104="","",RANK(AR104,AR$3:AR$434)+COUNTIF(AR$3:AR104,AR104)-1),"/")</f>
        <v/>
      </c>
      <c r="AO104" s="22" t="str">
        <f t="shared" si="19"/>
        <v/>
      </c>
      <c r="AP104" s="22" t="str">
        <f t="shared" si="20"/>
        <v/>
      </c>
      <c r="AQ104" s="24" t="str">
        <f>IFERROR(IF(AO104="","",ROUND(IF(AP104=0,10,10+SIGN(AP104)*10*(1-((SQRT(5)-1)/2)^MIN(ABS(AP104)/(5*SQRT(AR$1)),3))/(1-((SQRT(5)-1)/2)^3)),2)),"请输入副数")</f>
        <v/>
      </c>
      <c r="AR104" s="25" t="str">
        <f ca="1">IF(AS104="","",IF(选手操作!BT104&lt;&gt;"","/",AV104))</f>
        <v/>
      </c>
      <c r="AS104" s="26" t="str">
        <f ca="1">IF(OR(COUNTA(AA$3:AM$434)=0,选手操作!$K104=""),"",选手操作!$K104)</f>
        <v/>
      </c>
      <c r="AT104" s="22" t="str">
        <f ca="1">IFERROR(IF(AS104="","",RANK(AV104,AV$3:AV$434)+COUNTIF(AV$3:AV104,AV104)-1),"/")</f>
        <v/>
      </c>
      <c r="AU104" s="27" t="str">
        <f ca="1">IF(AS104="","",VLOOKUP(AS104,选手操作!$K:$L,2,0))</f>
        <v/>
      </c>
      <c r="AV104" s="24" t="str">
        <f ca="1">IFERROR(IF(AS104="","",IF(选手操作!AT104&lt;&gt;"",V104+AW104+AX104+选手操作!AS104,VLOOKUP(AU104,AO:AQ,3,0)+V104+AW104+AX104+选手操作!AS104)),IF(COUNTIF(AO:AO,AU104)=0,"查找失败",IF(ISNUMBER(VLOOKUP(AU104,AO:AQ,3,0))=FALSE,"VP错误","未知错误")))</f>
        <v/>
      </c>
      <c r="AW104" s="37"/>
      <c r="AX104" s="37"/>
      <c r="AY104" s="39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23" t="str">
        <f ca="1">IFERROR(IF(BS104="","",RANK(BR104,BR$3:BR$434)+COUNTIF(BR$3:BR104,BR104)-1),"/")</f>
        <v/>
      </c>
      <c r="BO104" s="22" t="str">
        <f t="shared" si="21"/>
        <v/>
      </c>
      <c r="BP104" s="22" t="str">
        <f t="shared" si="22"/>
        <v/>
      </c>
      <c r="BQ104" s="24" t="str">
        <f>IFERROR(IF(BO104="","",ROUND(IF(BP104=0,10,10+SIGN(BP104)*10*(1-((SQRT(5)-1)/2)^MIN(ABS(BP104)/(5*SQRT(BR$1)),3))/(1-((SQRT(5)-1)/2)^3)),2)),"请输入副数")</f>
        <v/>
      </c>
      <c r="BR104" s="25" t="str">
        <f ca="1">IF(BS104="","",IF(选手操作!CT104&lt;&gt;"","/",BV104))</f>
        <v/>
      </c>
      <c r="BS104" s="26" t="str">
        <f ca="1">IF(OR(COUNTA(BA$3:BM$434)=0,选手操作!$K104=""),"",选手操作!$K104)</f>
        <v/>
      </c>
      <c r="BT104" s="22" t="str">
        <f ca="1">IFERROR(IF(BS104="","",RANK(BV104,BV$3:BV$434)+COUNTIF(BV$3:BV104,BV104)-1),"/")</f>
        <v/>
      </c>
      <c r="BU104" s="27" t="str">
        <f ca="1">IF(BS104="","",VLOOKUP(BS104,选手操作!$K:$L,2,0))</f>
        <v/>
      </c>
      <c r="BV104" s="24" t="str">
        <f ca="1">IFERROR(IF(BS104="","",IF(选手操作!BT104&lt;&gt;"",AV104+BW104+BX104+选手操作!BS104,VLOOKUP(BU104,BO:BQ,3,0)+AV104+BW104+BX104+选手操作!BS104)),IF(COUNTIF(BO:BO,BU104)=0,"查找失败",IF(ISNUMBER(VLOOKUP(BU104,BO:BQ,3,0))=FALSE,"VP错误","未知错误")))</f>
        <v/>
      </c>
      <c r="BW104" s="37"/>
      <c r="BX104" s="37"/>
      <c r="BY104" s="39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23" t="str">
        <f ca="1">IFERROR(IF(CS104="","",RANK(CR104,CR$3:CR$434)+COUNTIF(CR$3:CR104,CR104)-1),"/")</f>
        <v/>
      </c>
      <c r="CO104" s="22" t="str">
        <f t="shared" si="23"/>
        <v/>
      </c>
      <c r="CP104" s="22" t="str">
        <f t="shared" si="24"/>
        <v/>
      </c>
      <c r="CQ104" s="24" t="str">
        <f>IFERROR(IF(CO104="","",ROUND(IF(CP104=0,10,10+SIGN(CP104)*10*(1-((SQRT(5)-1)/2)^MIN(ABS(CP104)/(5*SQRT(CR$1)),3))/(1-((SQRT(5)-1)/2)^3)),2)),"请输入副数")</f>
        <v/>
      </c>
      <c r="CR104" s="25" t="str">
        <f ca="1">IF(CS104="","",IF(选手操作!DT104&lt;&gt;"","/",CV104))</f>
        <v/>
      </c>
      <c r="CS104" s="26" t="str">
        <f ca="1">IF(OR(COUNTA(CA$3:CM$434)=0,选手操作!$K104=""),"",选手操作!$K104)</f>
        <v/>
      </c>
      <c r="CT104" s="22" t="str">
        <f ca="1">IFERROR(IF(CS104="","",RANK(CV104,CV$3:CV$434)+COUNTIF(CV$3:CV104,CV104)-1),"/")</f>
        <v/>
      </c>
      <c r="CU104" s="27" t="str">
        <f ca="1">IF(CS104="","",VLOOKUP(CS104,选手操作!$K:$L,2,0))</f>
        <v/>
      </c>
      <c r="CV104" s="24" t="str">
        <f ca="1">IFERROR(IF(CS104="","",IF(选手操作!CT104&lt;&gt;"",BV104+CW104+CX104+选手操作!CS104,VLOOKUP(CU104,CO:CQ,3,0)+BV104+CW104+CX104+选手操作!CS104)),IF(COUNTIF(CO:CO,CU104)=0,"查找失败",IF(ISNUMBER(VLOOKUP(CU104,CO:CQ,3,0))=FALSE,"VP错误","未知错误")))</f>
        <v/>
      </c>
      <c r="CW104" s="37"/>
      <c r="CX104" s="37"/>
      <c r="CY104" s="39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23" t="str">
        <f ca="1">IFERROR(IF(DS104="","",RANK(DR104,DR$3:DR$434)+COUNTIF(DR$3:DR104,DR104)-1),"/")</f>
        <v/>
      </c>
      <c r="DO104" s="22" t="str">
        <f t="shared" si="25"/>
        <v/>
      </c>
      <c r="DP104" s="22" t="str">
        <f t="shared" si="26"/>
        <v/>
      </c>
      <c r="DQ104" s="24" t="str">
        <f>IFERROR(IF(DO104="","",ROUND(IF(DP104=0,10,10+SIGN(DP104)*10*(1-((SQRT(5)-1)/2)^MIN(ABS(DP104)/(5*SQRT(DR$1)),3))/(1-((SQRT(5)-1)/2)^3)),2)),"请输入副数")</f>
        <v/>
      </c>
      <c r="DR104" s="25" t="str">
        <f ca="1">IF(DS104="","",IF(选手操作!ET104&lt;&gt;"","/",DV104))</f>
        <v/>
      </c>
      <c r="DS104" s="26" t="str">
        <f ca="1">IF(OR(COUNTA(DA$3:DM$434)=0,选手操作!$K104=""),"",选手操作!$K104)</f>
        <v/>
      </c>
      <c r="DT104" s="22" t="str">
        <f ca="1">IFERROR(IF(DS104="","",RANK(DV104,DV$3:DV$434)+COUNTIF(DV$3:DV104,DV104)-1),"/")</f>
        <v/>
      </c>
      <c r="DU104" s="27" t="str">
        <f ca="1">IF(DS104="","",VLOOKUP(DS104,选手操作!$K:$L,2,0))</f>
        <v/>
      </c>
      <c r="DV104" s="24" t="str">
        <f ca="1">IFERROR(IF(DS104="","",IF(选手操作!DT104&lt;&gt;"",CV104+DW104+DX104+选手操作!DS104,VLOOKUP(DU104,DO:DQ,3,0)+CV104+DW104+DX104+选手操作!DS104)),IF(COUNTIF(DO:DO,DU104)=0,"查找失败",IF(ISNUMBER(VLOOKUP(DU104,DO:DQ,3,0))=FALSE,"VP错误","未知错误")))</f>
        <v/>
      </c>
      <c r="DW104" s="37"/>
      <c r="DX104" s="37"/>
      <c r="DY104" s="39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23" t="str">
        <f ca="1">IFERROR(IF(ES104="","",RANK(ER104,ER$3:ER$434)+COUNTIF(ER$3:ER104,ER104)-1),"/")</f>
        <v/>
      </c>
      <c r="EO104" s="22" t="str">
        <f t="shared" si="27"/>
        <v/>
      </c>
      <c r="EP104" s="22" t="str">
        <f t="shared" si="28"/>
        <v/>
      </c>
      <c r="EQ104" s="24" t="str">
        <f>IFERROR(IF(EO104="","",ROUND(IF(EP104=0,10,10+SIGN(EP104)*10*(1-((SQRT(5)-1)/2)^MIN(ABS(EP104)/(5*SQRT(ER$1)),3))/(1-((SQRT(5)-1)/2)^3)),2)),"请输入副数")</f>
        <v/>
      </c>
      <c r="ER104" s="25" t="str">
        <f ca="1">IF(ES104="","",IF(选手操作!FT104&lt;&gt;"","/",EV104))</f>
        <v/>
      </c>
      <c r="ES104" s="26" t="str">
        <f ca="1">IF(OR(COUNTA(EA$3:EM$434)=0,选手操作!$K104=""),"",选手操作!$K104)</f>
        <v/>
      </c>
      <c r="ET104" s="22" t="str">
        <f ca="1">IFERROR(IF(ES104="","",RANK(EV104,EV$3:EV$434)+COUNTIF(EV$3:EV104,EV104)-1),"/")</f>
        <v/>
      </c>
      <c r="EU104" s="27" t="str">
        <f ca="1">IF(ES104="","",VLOOKUP(ES104,选手操作!$K:$L,2,0))</f>
        <v/>
      </c>
      <c r="EV104" s="24" t="str">
        <f ca="1">IFERROR(IF(ES104="","",IF(选手操作!ET104&lt;&gt;"",DV104+EW104+EX104+选手操作!ES104,VLOOKUP(EU104,EO:EQ,3,0)+DV104+EW104+EX104+选手操作!ES104)),IF(COUNTIF(EO:EO,EU104)=0,"查找失败",IF(ISNUMBER(VLOOKUP(EU104,EO:EQ,3,0))=FALSE,"VP错误","未知错误")))</f>
        <v/>
      </c>
      <c r="EW104" s="37"/>
      <c r="EX104" s="37"/>
      <c r="EY104" s="39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23" t="str">
        <f ca="1">IFERROR(IF(FS104="","",RANK(FR104,FR$3:FR$434)+COUNTIF(FR$3:FR104,FR104)-1),"/")</f>
        <v/>
      </c>
      <c r="FO104" s="22" t="str">
        <f t="shared" si="29"/>
        <v/>
      </c>
      <c r="FP104" s="22" t="str">
        <f t="shared" si="30"/>
        <v/>
      </c>
      <c r="FQ104" s="24" t="str">
        <f>IFERROR(IF(FO104="","",ROUND(IF(FP104=0,10,10+SIGN(FP104)*10*(1-((SQRT(5)-1)/2)^MIN(ABS(FP104)/(5*SQRT(FR$1)),3))/(1-((SQRT(5)-1)/2)^3)),2)),"请输入副数")</f>
        <v/>
      </c>
      <c r="FR104" s="25" t="str">
        <f ca="1">IF(FS104="","",IF(选手操作!GT104&lt;&gt;"","/",FV104))</f>
        <v/>
      </c>
      <c r="FS104" s="26" t="str">
        <f ca="1">IF(OR(COUNTA(FA$3:FM$434)=0,选手操作!$K104=""),"",选手操作!$K104)</f>
        <v/>
      </c>
      <c r="FT104" s="22" t="str">
        <f ca="1">IFERROR(IF(FS104="","",RANK(FV104,FV$3:FV$434)+COUNTIF(FV$3:FV104,FV104)-1),"/")</f>
        <v/>
      </c>
      <c r="FU104" s="27" t="str">
        <f ca="1">IF(FS104="","",VLOOKUP(FS104,选手操作!$K:$L,2,0))</f>
        <v/>
      </c>
      <c r="FV104" s="24" t="str">
        <f ca="1">IFERROR(IF(FS104="","",IF(选手操作!FT104&lt;&gt;"",EV104+FW104+FX104+选手操作!FS104,VLOOKUP(FU104,FO:FQ,3,0)+EV104+FW104+FX104+选手操作!FS104)),IF(COUNTIF(FO:FO,FU104)=0,"查找失败",IF(ISNUMBER(VLOOKUP(FU104,FO:FQ,3,0))=FALSE,"VP错误","未知错误")))</f>
        <v/>
      </c>
      <c r="FW104" s="37"/>
      <c r="FX104" s="37"/>
      <c r="FY104" s="39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23" t="str">
        <f ca="1">IFERROR(IF(GS104="","",RANK(GR104,GR$3:GR$434)+COUNTIF(GR$3:GR104,GR104)-1),"/")</f>
        <v/>
      </c>
      <c r="GO104" s="22" t="str">
        <f t="shared" si="31"/>
        <v/>
      </c>
      <c r="GP104" s="22" t="str">
        <f t="shared" si="32"/>
        <v/>
      </c>
      <c r="GQ104" s="24" t="str">
        <f>IFERROR(IF(GO104="","",ROUND(IF(GP104=0,10,10+SIGN(GP104)*10*(1-((SQRT(5)-1)/2)^MIN(ABS(GP104)/(5*SQRT(GR$1)),3))/(1-((SQRT(5)-1)/2)^3)),2)),"请输入副数")</f>
        <v/>
      </c>
      <c r="GR104" s="25" t="str">
        <f ca="1">IF(GS104="","",IF(选手操作!HT104&lt;&gt;"","/",GV104))</f>
        <v/>
      </c>
      <c r="GS104" s="26" t="str">
        <f ca="1">IF(OR(COUNTA(GA$3:GM$434)=0,选手操作!$K104=""),"",选手操作!$K104)</f>
        <v/>
      </c>
      <c r="GT104" s="22" t="str">
        <f ca="1">IFERROR(IF(GS104="","",RANK(GV104,GV$3:GV$434)+COUNTIF(GV$3:GV104,GV104)-1),"/")</f>
        <v/>
      </c>
      <c r="GU104" s="27" t="str">
        <f ca="1">IF(GS104="","",VLOOKUP(GS104,选手操作!$K:$L,2,0))</f>
        <v/>
      </c>
      <c r="GV104" s="24" t="str">
        <f ca="1">IFERROR(IF(GS104="","",IF(选手操作!GT104&lt;&gt;"",FV104+GW104+GX104+选手操作!GS104,VLOOKUP(GU104,GO:GQ,3,0)+FV104+GW104+GX104+选手操作!GS104)),IF(COUNTIF(GO:GO,GU104)=0,"查找失败",IF(ISNUMBER(VLOOKUP(GU104,GO:GQ,3,0))=FALSE,"VP错误","未知错误")))</f>
        <v/>
      </c>
      <c r="GW104" s="37"/>
      <c r="GX104" s="37"/>
      <c r="GY104" s="39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23" t="str">
        <f ca="1">IFERROR(IF(HS104="","",RANK(HR104,HR$3:HR$434)+COUNTIF(HR$3:HR104,HR104)-1),"/")</f>
        <v/>
      </c>
      <c r="HO104" s="22" t="str">
        <f t="shared" si="33"/>
        <v/>
      </c>
      <c r="HP104" s="22" t="str">
        <f t="shared" si="34"/>
        <v/>
      </c>
      <c r="HQ104" s="24" t="str">
        <f>IFERROR(IF(HO104="","",ROUND(IF(HP104=0,10,10+SIGN(HP104)*10*(1-((SQRT(5)-1)/2)^MIN(ABS(HP104)/(5*SQRT(HR$1)),3))/(1-((SQRT(5)-1)/2)^3)),2)),"请输入副数")</f>
        <v/>
      </c>
      <c r="HR104" s="25" t="str">
        <f ca="1">IF(HS104="","",IF(选手操作!IT104&lt;&gt;"","/",HV104))</f>
        <v/>
      </c>
      <c r="HS104" s="26" t="str">
        <f ca="1">IF(OR(COUNTA(HA$3:HM$434)=0,选手操作!$K104=""),"",选手操作!$K104)</f>
        <v/>
      </c>
      <c r="HT104" s="22" t="str">
        <f ca="1">IFERROR(IF(HS104="","",RANK(HV104,HV$3:HV$434)+COUNTIF(HV$3:HV104,HV104)-1),"/")</f>
        <v/>
      </c>
      <c r="HU104" s="27" t="str">
        <f ca="1">IF(HS104="","",VLOOKUP(HS104,选手操作!$K:$L,2,0))</f>
        <v/>
      </c>
      <c r="HV104" s="24" t="str">
        <f ca="1">IFERROR(IF(HS104="","",IF(选手操作!HT104&lt;&gt;"",GV104+HW104+HX104+选手操作!HS104,VLOOKUP(HU104,HO:HQ,3,0)+GV104+HW104+HX104+选手操作!HS104)),IF(COUNTIF(HO:HO,HU104)=0,"查找失败",IF(ISNUMBER(VLOOKUP(HU104,HO:HQ,3,0))=FALSE,"VP错误","未知错误")))</f>
        <v/>
      </c>
      <c r="HW104" s="37"/>
      <c r="HX104" s="37"/>
      <c r="HY104" s="39"/>
    </row>
    <row r="105" spans="1:23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23" t="str">
        <f ca="1">IFERROR(IF(S105="","",RANK(R105,R$3:R$434)+COUNTIF(R$3:R105,R105)-1),"/")</f>
        <v/>
      </c>
      <c r="O105" s="22" t="str">
        <f t="shared" si="35"/>
        <v/>
      </c>
      <c r="P105" s="22" t="str">
        <f t="shared" si="36"/>
        <v/>
      </c>
      <c r="Q105" s="24" t="str">
        <f t="shared" si="37"/>
        <v/>
      </c>
      <c r="R105" s="25" t="str">
        <f ca="1">IF(S105="","",IF(选手操作!AT105&lt;&gt;"","/",V105))</f>
        <v/>
      </c>
      <c r="S105" s="26" t="str">
        <f ca="1">IF(OR(COUNTA(A$3:M$434)=0,选手操作!$K105=""),"",选手操作!$K105)</f>
        <v/>
      </c>
      <c r="T105" s="22" t="str">
        <f ca="1">IFERROR(IF(S105="","",RANK(V105,V$3:V$434)+COUNTIF(V$3:V105,V105)-1),"/")</f>
        <v/>
      </c>
      <c r="U105" s="27" t="str">
        <f ca="1">IF(S105="","",VLOOKUP(S105,选手操作!$K:$L,2,0))</f>
        <v/>
      </c>
      <c r="V105" s="24" t="str">
        <f ca="1">IFERROR(IF(S105="","",IF(选手操作!T105&lt;&gt;"",选手操作!M105+选手操作!N105+W105+X105+选手操作!S105,VLOOKUP(U105,O:Q,3,0)+选手操作!M105+选手操作!N105+W105+X105+选手操作!S105)),IF(COUNTIF(O:O,U105)=0,"查找失败",IF(ISNUMBER(VLOOKUP(U105,O:Q,3,0))=FALSE,"VP错误","未知错误")))</f>
        <v/>
      </c>
      <c r="W105" s="37"/>
      <c r="X105" s="37"/>
      <c r="Y105" s="39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23" t="str">
        <f ca="1">IFERROR(IF(AS105="","",RANK(AR105,AR$3:AR$434)+COUNTIF(AR$3:AR105,AR105)-1),"/")</f>
        <v/>
      </c>
      <c r="AO105" s="22" t="str">
        <f t="shared" si="19"/>
        <v/>
      </c>
      <c r="AP105" s="22" t="str">
        <f t="shared" si="20"/>
        <v/>
      </c>
      <c r="AQ105" s="24" t="str">
        <f>IFERROR(IF(AO105="","",ROUND(IF(AP105=0,10,10+SIGN(AP105)*10*(1-((SQRT(5)-1)/2)^MIN(ABS(AP105)/(5*SQRT(AR$1)),3))/(1-((SQRT(5)-1)/2)^3)),2)),"请输入副数")</f>
        <v/>
      </c>
      <c r="AR105" s="25" t="str">
        <f ca="1">IF(AS105="","",IF(选手操作!BT105&lt;&gt;"","/",AV105))</f>
        <v/>
      </c>
      <c r="AS105" s="26" t="str">
        <f ca="1">IF(OR(COUNTA(AA$3:AM$434)=0,选手操作!$K105=""),"",选手操作!$K105)</f>
        <v/>
      </c>
      <c r="AT105" s="22" t="str">
        <f ca="1">IFERROR(IF(AS105="","",RANK(AV105,AV$3:AV$434)+COUNTIF(AV$3:AV105,AV105)-1),"/")</f>
        <v/>
      </c>
      <c r="AU105" s="27" t="str">
        <f ca="1">IF(AS105="","",VLOOKUP(AS105,选手操作!$K:$L,2,0))</f>
        <v/>
      </c>
      <c r="AV105" s="24" t="str">
        <f ca="1">IFERROR(IF(AS105="","",IF(选手操作!AT105&lt;&gt;"",V105+AW105+AX105+选手操作!AS105,VLOOKUP(AU105,AO:AQ,3,0)+V105+AW105+AX105+选手操作!AS105)),IF(COUNTIF(AO:AO,AU105)=0,"查找失败",IF(ISNUMBER(VLOOKUP(AU105,AO:AQ,3,0))=FALSE,"VP错误","未知错误")))</f>
        <v/>
      </c>
      <c r="AW105" s="37"/>
      <c r="AX105" s="37"/>
      <c r="AY105" s="39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23" t="str">
        <f ca="1">IFERROR(IF(BS105="","",RANK(BR105,BR$3:BR$434)+COUNTIF(BR$3:BR105,BR105)-1),"/")</f>
        <v/>
      </c>
      <c r="BO105" s="22" t="str">
        <f t="shared" si="21"/>
        <v/>
      </c>
      <c r="BP105" s="22" t="str">
        <f t="shared" si="22"/>
        <v/>
      </c>
      <c r="BQ105" s="24" t="str">
        <f>IFERROR(IF(BO105="","",ROUND(IF(BP105=0,10,10+SIGN(BP105)*10*(1-((SQRT(5)-1)/2)^MIN(ABS(BP105)/(5*SQRT(BR$1)),3))/(1-((SQRT(5)-1)/2)^3)),2)),"请输入副数")</f>
        <v/>
      </c>
      <c r="BR105" s="25" t="str">
        <f ca="1">IF(BS105="","",IF(选手操作!CT105&lt;&gt;"","/",BV105))</f>
        <v/>
      </c>
      <c r="BS105" s="26" t="str">
        <f ca="1">IF(OR(COUNTA(BA$3:BM$434)=0,选手操作!$K105=""),"",选手操作!$K105)</f>
        <v/>
      </c>
      <c r="BT105" s="22" t="str">
        <f ca="1">IFERROR(IF(BS105="","",RANK(BV105,BV$3:BV$434)+COUNTIF(BV$3:BV105,BV105)-1),"/")</f>
        <v/>
      </c>
      <c r="BU105" s="27" t="str">
        <f ca="1">IF(BS105="","",VLOOKUP(BS105,选手操作!$K:$L,2,0))</f>
        <v/>
      </c>
      <c r="BV105" s="24" t="str">
        <f ca="1">IFERROR(IF(BS105="","",IF(选手操作!BT105&lt;&gt;"",AV105+BW105+BX105+选手操作!BS105,VLOOKUP(BU105,BO:BQ,3,0)+AV105+BW105+BX105+选手操作!BS105)),IF(COUNTIF(BO:BO,BU105)=0,"查找失败",IF(ISNUMBER(VLOOKUP(BU105,BO:BQ,3,0))=FALSE,"VP错误","未知错误")))</f>
        <v/>
      </c>
      <c r="BW105" s="37"/>
      <c r="BX105" s="37"/>
      <c r="BY105" s="39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23" t="str">
        <f ca="1">IFERROR(IF(CS105="","",RANK(CR105,CR$3:CR$434)+COUNTIF(CR$3:CR105,CR105)-1),"/")</f>
        <v/>
      </c>
      <c r="CO105" s="22" t="str">
        <f t="shared" si="23"/>
        <v/>
      </c>
      <c r="CP105" s="22" t="str">
        <f t="shared" si="24"/>
        <v/>
      </c>
      <c r="CQ105" s="24" t="str">
        <f>IFERROR(IF(CO105="","",ROUND(IF(CP105=0,10,10+SIGN(CP105)*10*(1-((SQRT(5)-1)/2)^MIN(ABS(CP105)/(5*SQRT(CR$1)),3))/(1-((SQRT(5)-1)/2)^3)),2)),"请输入副数")</f>
        <v/>
      </c>
      <c r="CR105" s="25" t="str">
        <f ca="1">IF(CS105="","",IF(选手操作!DT105&lt;&gt;"","/",CV105))</f>
        <v/>
      </c>
      <c r="CS105" s="26" t="str">
        <f ca="1">IF(OR(COUNTA(CA$3:CM$434)=0,选手操作!$K105=""),"",选手操作!$K105)</f>
        <v/>
      </c>
      <c r="CT105" s="22" t="str">
        <f ca="1">IFERROR(IF(CS105="","",RANK(CV105,CV$3:CV$434)+COUNTIF(CV$3:CV105,CV105)-1),"/")</f>
        <v/>
      </c>
      <c r="CU105" s="27" t="str">
        <f ca="1">IF(CS105="","",VLOOKUP(CS105,选手操作!$K:$L,2,0))</f>
        <v/>
      </c>
      <c r="CV105" s="24" t="str">
        <f ca="1">IFERROR(IF(CS105="","",IF(选手操作!CT105&lt;&gt;"",BV105+CW105+CX105+选手操作!CS105,VLOOKUP(CU105,CO:CQ,3,0)+BV105+CW105+CX105+选手操作!CS105)),IF(COUNTIF(CO:CO,CU105)=0,"查找失败",IF(ISNUMBER(VLOOKUP(CU105,CO:CQ,3,0))=FALSE,"VP错误","未知错误")))</f>
        <v/>
      </c>
      <c r="CW105" s="37"/>
      <c r="CX105" s="37"/>
      <c r="CY105" s="39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23" t="str">
        <f ca="1">IFERROR(IF(DS105="","",RANK(DR105,DR$3:DR$434)+COUNTIF(DR$3:DR105,DR105)-1),"/")</f>
        <v/>
      </c>
      <c r="DO105" s="22" t="str">
        <f t="shared" si="25"/>
        <v/>
      </c>
      <c r="DP105" s="22" t="str">
        <f t="shared" si="26"/>
        <v/>
      </c>
      <c r="DQ105" s="24" t="str">
        <f>IFERROR(IF(DO105="","",ROUND(IF(DP105=0,10,10+SIGN(DP105)*10*(1-((SQRT(5)-1)/2)^MIN(ABS(DP105)/(5*SQRT(DR$1)),3))/(1-((SQRT(5)-1)/2)^3)),2)),"请输入副数")</f>
        <v/>
      </c>
      <c r="DR105" s="25" t="str">
        <f ca="1">IF(DS105="","",IF(选手操作!ET105&lt;&gt;"","/",DV105))</f>
        <v/>
      </c>
      <c r="DS105" s="26" t="str">
        <f ca="1">IF(OR(COUNTA(DA$3:DM$434)=0,选手操作!$K105=""),"",选手操作!$K105)</f>
        <v/>
      </c>
      <c r="DT105" s="22" t="str">
        <f ca="1">IFERROR(IF(DS105="","",RANK(DV105,DV$3:DV$434)+COUNTIF(DV$3:DV105,DV105)-1),"/")</f>
        <v/>
      </c>
      <c r="DU105" s="27" t="str">
        <f ca="1">IF(DS105="","",VLOOKUP(DS105,选手操作!$K:$L,2,0))</f>
        <v/>
      </c>
      <c r="DV105" s="24" t="str">
        <f ca="1">IFERROR(IF(DS105="","",IF(选手操作!DT105&lt;&gt;"",CV105+DW105+DX105+选手操作!DS105,VLOOKUP(DU105,DO:DQ,3,0)+CV105+DW105+DX105+选手操作!DS105)),IF(COUNTIF(DO:DO,DU105)=0,"查找失败",IF(ISNUMBER(VLOOKUP(DU105,DO:DQ,3,0))=FALSE,"VP错误","未知错误")))</f>
        <v/>
      </c>
      <c r="DW105" s="37"/>
      <c r="DX105" s="37"/>
      <c r="DY105" s="39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23" t="str">
        <f ca="1">IFERROR(IF(ES105="","",RANK(ER105,ER$3:ER$434)+COUNTIF(ER$3:ER105,ER105)-1),"/")</f>
        <v/>
      </c>
      <c r="EO105" s="22" t="str">
        <f t="shared" si="27"/>
        <v/>
      </c>
      <c r="EP105" s="22" t="str">
        <f t="shared" si="28"/>
        <v/>
      </c>
      <c r="EQ105" s="24" t="str">
        <f>IFERROR(IF(EO105="","",ROUND(IF(EP105=0,10,10+SIGN(EP105)*10*(1-((SQRT(5)-1)/2)^MIN(ABS(EP105)/(5*SQRT(ER$1)),3))/(1-((SQRT(5)-1)/2)^3)),2)),"请输入副数")</f>
        <v/>
      </c>
      <c r="ER105" s="25" t="str">
        <f ca="1">IF(ES105="","",IF(选手操作!FT105&lt;&gt;"","/",EV105))</f>
        <v/>
      </c>
      <c r="ES105" s="26" t="str">
        <f ca="1">IF(OR(COUNTA(EA$3:EM$434)=0,选手操作!$K105=""),"",选手操作!$K105)</f>
        <v/>
      </c>
      <c r="ET105" s="22" t="str">
        <f ca="1">IFERROR(IF(ES105="","",RANK(EV105,EV$3:EV$434)+COUNTIF(EV$3:EV105,EV105)-1),"/")</f>
        <v/>
      </c>
      <c r="EU105" s="27" t="str">
        <f ca="1">IF(ES105="","",VLOOKUP(ES105,选手操作!$K:$L,2,0))</f>
        <v/>
      </c>
      <c r="EV105" s="24" t="str">
        <f ca="1">IFERROR(IF(ES105="","",IF(选手操作!ET105&lt;&gt;"",DV105+EW105+EX105+选手操作!ES105,VLOOKUP(EU105,EO:EQ,3,0)+DV105+EW105+EX105+选手操作!ES105)),IF(COUNTIF(EO:EO,EU105)=0,"查找失败",IF(ISNUMBER(VLOOKUP(EU105,EO:EQ,3,0))=FALSE,"VP错误","未知错误")))</f>
        <v/>
      </c>
      <c r="EW105" s="37"/>
      <c r="EX105" s="37"/>
      <c r="EY105" s="39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23" t="str">
        <f ca="1">IFERROR(IF(FS105="","",RANK(FR105,FR$3:FR$434)+COUNTIF(FR$3:FR105,FR105)-1),"/")</f>
        <v/>
      </c>
      <c r="FO105" s="22" t="str">
        <f t="shared" si="29"/>
        <v/>
      </c>
      <c r="FP105" s="22" t="str">
        <f t="shared" si="30"/>
        <v/>
      </c>
      <c r="FQ105" s="24" t="str">
        <f>IFERROR(IF(FO105="","",ROUND(IF(FP105=0,10,10+SIGN(FP105)*10*(1-((SQRT(5)-1)/2)^MIN(ABS(FP105)/(5*SQRT(FR$1)),3))/(1-((SQRT(5)-1)/2)^3)),2)),"请输入副数")</f>
        <v/>
      </c>
      <c r="FR105" s="25" t="str">
        <f ca="1">IF(FS105="","",IF(选手操作!GT105&lt;&gt;"","/",FV105))</f>
        <v/>
      </c>
      <c r="FS105" s="26" t="str">
        <f ca="1">IF(OR(COUNTA(FA$3:FM$434)=0,选手操作!$K105=""),"",选手操作!$K105)</f>
        <v/>
      </c>
      <c r="FT105" s="22" t="str">
        <f ca="1">IFERROR(IF(FS105="","",RANK(FV105,FV$3:FV$434)+COUNTIF(FV$3:FV105,FV105)-1),"/")</f>
        <v/>
      </c>
      <c r="FU105" s="27" t="str">
        <f ca="1">IF(FS105="","",VLOOKUP(FS105,选手操作!$K:$L,2,0))</f>
        <v/>
      </c>
      <c r="FV105" s="24" t="str">
        <f ca="1">IFERROR(IF(FS105="","",IF(选手操作!FT105&lt;&gt;"",EV105+FW105+FX105+选手操作!FS105,VLOOKUP(FU105,FO:FQ,3,0)+EV105+FW105+FX105+选手操作!FS105)),IF(COUNTIF(FO:FO,FU105)=0,"查找失败",IF(ISNUMBER(VLOOKUP(FU105,FO:FQ,3,0))=FALSE,"VP错误","未知错误")))</f>
        <v/>
      </c>
      <c r="FW105" s="37"/>
      <c r="FX105" s="37"/>
      <c r="FY105" s="39"/>
      <c r="GA105" s="31"/>
      <c r="GB105" s="31"/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23" t="str">
        <f ca="1">IFERROR(IF(GS105="","",RANK(GR105,GR$3:GR$434)+COUNTIF(GR$3:GR105,GR105)-1),"/")</f>
        <v/>
      </c>
      <c r="GO105" s="22" t="str">
        <f t="shared" si="31"/>
        <v/>
      </c>
      <c r="GP105" s="22" t="str">
        <f t="shared" si="32"/>
        <v/>
      </c>
      <c r="GQ105" s="24" t="str">
        <f>IFERROR(IF(GO105="","",ROUND(IF(GP105=0,10,10+SIGN(GP105)*10*(1-((SQRT(5)-1)/2)^MIN(ABS(GP105)/(5*SQRT(GR$1)),3))/(1-((SQRT(5)-1)/2)^3)),2)),"请输入副数")</f>
        <v/>
      </c>
      <c r="GR105" s="25" t="str">
        <f ca="1">IF(GS105="","",IF(选手操作!HT105&lt;&gt;"","/",GV105))</f>
        <v/>
      </c>
      <c r="GS105" s="26" t="str">
        <f ca="1">IF(OR(COUNTA(GA$3:GM$434)=0,选手操作!$K105=""),"",选手操作!$K105)</f>
        <v/>
      </c>
      <c r="GT105" s="22" t="str">
        <f ca="1">IFERROR(IF(GS105="","",RANK(GV105,GV$3:GV$434)+COUNTIF(GV$3:GV105,GV105)-1),"/")</f>
        <v/>
      </c>
      <c r="GU105" s="27" t="str">
        <f ca="1">IF(GS105="","",VLOOKUP(GS105,选手操作!$K:$L,2,0))</f>
        <v/>
      </c>
      <c r="GV105" s="24" t="str">
        <f ca="1">IFERROR(IF(GS105="","",IF(选手操作!GT105&lt;&gt;"",FV105+GW105+GX105+选手操作!GS105,VLOOKUP(GU105,GO:GQ,3,0)+FV105+GW105+GX105+选手操作!GS105)),IF(COUNTIF(GO:GO,GU105)=0,"查找失败",IF(ISNUMBER(VLOOKUP(GU105,GO:GQ,3,0))=FALSE,"VP错误","未知错误")))</f>
        <v/>
      </c>
      <c r="GW105" s="37"/>
      <c r="GX105" s="37"/>
      <c r="GY105" s="39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23" t="str">
        <f ca="1">IFERROR(IF(HS105="","",RANK(HR105,HR$3:HR$434)+COUNTIF(HR$3:HR105,HR105)-1),"/")</f>
        <v/>
      </c>
      <c r="HO105" s="22" t="str">
        <f t="shared" si="33"/>
        <v/>
      </c>
      <c r="HP105" s="22" t="str">
        <f t="shared" si="34"/>
        <v/>
      </c>
      <c r="HQ105" s="24" t="str">
        <f>IFERROR(IF(HO105="","",ROUND(IF(HP105=0,10,10+SIGN(HP105)*10*(1-((SQRT(5)-1)/2)^MIN(ABS(HP105)/(5*SQRT(HR$1)),3))/(1-((SQRT(5)-1)/2)^3)),2)),"请输入副数")</f>
        <v/>
      </c>
      <c r="HR105" s="25" t="str">
        <f ca="1">IF(HS105="","",IF(选手操作!IT105&lt;&gt;"","/",HV105))</f>
        <v/>
      </c>
      <c r="HS105" s="26" t="str">
        <f ca="1">IF(OR(COUNTA(HA$3:HM$434)=0,选手操作!$K105=""),"",选手操作!$K105)</f>
        <v/>
      </c>
      <c r="HT105" s="22" t="str">
        <f ca="1">IFERROR(IF(HS105="","",RANK(HV105,HV$3:HV$434)+COUNTIF(HV$3:HV105,HV105)-1),"/")</f>
        <v/>
      </c>
      <c r="HU105" s="27" t="str">
        <f ca="1">IF(HS105="","",VLOOKUP(HS105,选手操作!$K:$L,2,0))</f>
        <v/>
      </c>
      <c r="HV105" s="24" t="str">
        <f ca="1">IFERROR(IF(HS105="","",IF(选手操作!HT105&lt;&gt;"",GV105+HW105+HX105+选手操作!HS105,VLOOKUP(HU105,HO:HQ,3,0)+GV105+HW105+HX105+选手操作!HS105)),IF(COUNTIF(HO:HO,HU105)=0,"查找失败",IF(ISNUMBER(VLOOKUP(HU105,HO:HQ,3,0))=FALSE,"VP错误","未知错误")))</f>
        <v/>
      </c>
      <c r="HW105" s="37"/>
      <c r="HX105" s="37"/>
      <c r="HY105" s="39"/>
    </row>
    <row r="106" spans="1:23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23" t="str">
        <f ca="1">IFERROR(IF(S106="","",RANK(R106,R$3:R$434)+COUNTIF(R$3:R106,R106)-1),"/")</f>
        <v/>
      </c>
      <c r="O106" s="22" t="str">
        <f t="shared" si="35"/>
        <v/>
      </c>
      <c r="P106" s="22" t="str">
        <f t="shared" si="36"/>
        <v/>
      </c>
      <c r="Q106" s="24" t="str">
        <f t="shared" si="37"/>
        <v/>
      </c>
      <c r="R106" s="25" t="str">
        <f ca="1">IF(S106="","",IF(选手操作!AT106&lt;&gt;"","/",V106))</f>
        <v/>
      </c>
      <c r="S106" s="26" t="str">
        <f ca="1">IF(OR(COUNTA(A$3:M$434)=0,选手操作!$K106=""),"",选手操作!$K106)</f>
        <v/>
      </c>
      <c r="T106" s="22" t="str">
        <f ca="1">IFERROR(IF(S106="","",RANK(V106,V$3:V$434)+COUNTIF(V$3:V106,V106)-1),"/")</f>
        <v/>
      </c>
      <c r="U106" s="27" t="str">
        <f ca="1">IF(S106="","",VLOOKUP(S106,选手操作!$K:$L,2,0))</f>
        <v/>
      </c>
      <c r="V106" s="24" t="str">
        <f ca="1">IFERROR(IF(S106="","",IF(选手操作!T106&lt;&gt;"",选手操作!M106+选手操作!N106+W106+X106+选手操作!S106,VLOOKUP(U106,O:Q,3,0)+选手操作!M106+选手操作!N106+W106+X106+选手操作!S106)),IF(COUNTIF(O:O,U106)=0,"查找失败",IF(ISNUMBER(VLOOKUP(U106,O:Q,3,0))=FALSE,"VP错误","未知错误")))</f>
        <v/>
      </c>
      <c r="W106" s="37"/>
      <c r="X106" s="37"/>
      <c r="Y106" s="39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23" t="str">
        <f ca="1">IFERROR(IF(AS106="","",RANK(AR106,AR$3:AR$434)+COUNTIF(AR$3:AR106,AR106)-1),"/")</f>
        <v/>
      </c>
      <c r="AO106" s="22" t="str">
        <f t="shared" si="19"/>
        <v/>
      </c>
      <c r="AP106" s="22" t="str">
        <f t="shared" si="20"/>
        <v/>
      </c>
      <c r="AQ106" s="24" t="str">
        <f>IFERROR(IF(AO106="","",ROUND(IF(AP106=0,10,10+SIGN(AP106)*10*(1-((SQRT(5)-1)/2)^MIN(ABS(AP106)/(5*SQRT(AR$1)),3))/(1-((SQRT(5)-1)/2)^3)),2)),"请输入副数")</f>
        <v/>
      </c>
      <c r="AR106" s="25" t="str">
        <f ca="1">IF(AS106="","",IF(选手操作!BT106&lt;&gt;"","/",AV106))</f>
        <v/>
      </c>
      <c r="AS106" s="26" t="str">
        <f ca="1">IF(OR(COUNTA(AA$3:AM$434)=0,选手操作!$K106=""),"",选手操作!$K106)</f>
        <v/>
      </c>
      <c r="AT106" s="22" t="str">
        <f ca="1">IFERROR(IF(AS106="","",RANK(AV106,AV$3:AV$434)+COUNTIF(AV$3:AV106,AV106)-1),"/")</f>
        <v/>
      </c>
      <c r="AU106" s="27" t="str">
        <f ca="1">IF(AS106="","",VLOOKUP(AS106,选手操作!$K:$L,2,0))</f>
        <v/>
      </c>
      <c r="AV106" s="24" t="str">
        <f ca="1">IFERROR(IF(AS106="","",IF(选手操作!AT106&lt;&gt;"",V106+AW106+AX106+选手操作!AS106,VLOOKUP(AU106,AO:AQ,3,0)+V106+AW106+AX106+选手操作!AS106)),IF(COUNTIF(AO:AO,AU106)=0,"查找失败",IF(ISNUMBER(VLOOKUP(AU106,AO:AQ,3,0))=FALSE,"VP错误","未知错误")))</f>
        <v/>
      </c>
      <c r="AW106" s="37"/>
      <c r="AX106" s="37"/>
      <c r="AY106" s="39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23" t="str">
        <f ca="1">IFERROR(IF(BS106="","",RANK(BR106,BR$3:BR$434)+COUNTIF(BR$3:BR106,BR106)-1),"/")</f>
        <v/>
      </c>
      <c r="BO106" s="22" t="str">
        <f t="shared" si="21"/>
        <v/>
      </c>
      <c r="BP106" s="22" t="str">
        <f t="shared" si="22"/>
        <v/>
      </c>
      <c r="BQ106" s="24" t="str">
        <f>IFERROR(IF(BO106="","",ROUND(IF(BP106=0,10,10+SIGN(BP106)*10*(1-((SQRT(5)-1)/2)^MIN(ABS(BP106)/(5*SQRT(BR$1)),3))/(1-((SQRT(5)-1)/2)^3)),2)),"请输入副数")</f>
        <v/>
      </c>
      <c r="BR106" s="25" t="str">
        <f ca="1">IF(BS106="","",IF(选手操作!CT106&lt;&gt;"","/",BV106))</f>
        <v/>
      </c>
      <c r="BS106" s="26" t="str">
        <f ca="1">IF(OR(COUNTA(BA$3:BM$434)=0,选手操作!$K106=""),"",选手操作!$K106)</f>
        <v/>
      </c>
      <c r="BT106" s="22" t="str">
        <f ca="1">IFERROR(IF(BS106="","",RANK(BV106,BV$3:BV$434)+COUNTIF(BV$3:BV106,BV106)-1),"/")</f>
        <v/>
      </c>
      <c r="BU106" s="27" t="str">
        <f ca="1">IF(BS106="","",VLOOKUP(BS106,选手操作!$K:$L,2,0))</f>
        <v/>
      </c>
      <c r="BV106" s="24" t="str">
        <f ca="1">IFERROR(IF(BS106="","",IF(选手操作!BT106&lt;&gt;"",AV106+BW106+BX106+选手操作!BS106,VLOOKUP(BU106,BO:BQ,3,0)+AV106+BW106+BX106+选手操作!BS106)),IF(COUNTIF(BO:BO,BU106)=0,"查找失败",IF(ISNUMBER(VLOOKUP(BU106,BO:BQ,3,0))=FALSE,"VP错误","未知错误")))</f>
        <v/>
      </c>
      <c r="BW106" s="37"/>
      <c r="BX106" s="37"/>
      <c r="BY106" s="39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23" t="str">
        <f ca="1">IFERROR(IF(CS106="","",RANK(CR106,CR$3:CR$434)+COUNTIF(CR$3:CR106,CR106)-1),"/")</f>
        <v/>
      </c>
      <c r="CO106" s="22" t="str">
        <f t="shared" si="23"/>
        <v/>
      </c>
      <c r="CP106" s="22" t="str">
        <f t="shared" si="24"/>
        <v/>
      </c>
      <c r="CQ106" s="24" t="str">
        <f>IFERROR(IF(CO106="","",ROUND(IF(CP106=0,10,10+SIGN(CP106)*10*(1-((SQRT(5)-1)/2)^MIN(ABS(CP106)/(5*SQRT(CR$1)),3))/(1-((SQRT(5)-1)/2)^3)),2)),"请输入副数")</f>
        <v/>
      </c>
      <c r="CR106" s="25" t="str">
        <f ca="1">IF(CS106="","",IF(选手操作!DT106&lt;&gt;"","/",CV106))</f>
        <v/>
      </c>
      <c r="CS106" s="26" t="str">
        <f ca="1">IF(OR(COUNTA(CA$3:CM$434)=0,选手操作!$K106=""),"",选手操作!$K106)</f>
        <v/>
      </c>
      <c r="CT106" s="22" t="str">
        <f ca="1">IFERROR(IF(CS106="","",RANK(CV106,CV$3:CV$434)+COUNTIF(CV$3:CV106,CV106)-1),"/")</f>
        <v/>
      </c>
      <c r="CU106" s="27" t="str">
        <f ca="1">IF(CS106="","",VLOOKUP(CS106,选手操作!$K:$L,2,0))</f>
        <v/>
      </c>
      <c r="CV106" s="24" t="str">
        <f ca="1">IFERROR(IF(CS106="","",IF(选手操作!CT106&lt;&gt;"",BV106+CW106+CX106+选手操作!CS106,VLOOKUP(CU106,CO:CQ,3,0)+BV106+CW106+CX106+选手操作!CS106)),IF(COUNTIF(CO:CO,CU106)=0,"查找失败",IF(ISNUMBER(VLOOKUP(CU106,CO:CQ,3,0))=FALSE,"VP错误","未知错误")))</f>
        <v/>
      </c>
      <c r="CW106" s="37"/>
      <c r="CX106" s="37"/>
      <c r="CY106" s="39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23" t="str">
        <f ca="1">IFERROR(IF(DS106="","",RANK(DR106,DR$3:DR$434)+COUNTIF(DR$3:DR106,DR106)-1),"/")</f>
        <v/>
      </c>
      <c r="DO106" s="22" t="str">
        <f t="shared" si="25"/>
        <v/>
      </c>
      <c r="DP106" s="22" t="str">
        <f t="shared" si="26"/>
        <v/>
      </c>
      <c r="DQ106" s="24" t="str">
        <f>IFERROR(IF(DO106="","",ROUND(IF(DP106=0,10,10+SIGN(DP106)*10*(1-((SQRT(5)-1)/2)^MIN(ABS(DP106)/(5*SQRT(DR$1)),3))/(1-((SQRT(5)-1)/2)^3)),2)),"请输入副数")</f>
        <v/>
      </c>
      <c r="DR106" s="25" t="str">
        <f ca="1">IF(DS106="","",IF(选手操作!ET106&lt;&gt;"","/",DV106))</f>
        <v/>
      </c>
      <c r="DS106" s="26" t="str">
        <f ca="1">IF(OR(COUNTA(DA$3:DM$434)=0,选手操作!$K106=""),"",选手操作!$K106)</f>
        <v/>
      </c>
      <c r="DT106" s="22" t="str">
        <f ca="1">IFERROR(IF(DS106="","",RANK(DV106,DV$3:DV$434)+COUNTIF(DV$3:DV106,DV106)-1),"/")</f>
        <v/>
      </c>
      <c r="DU106" s="27" t="str">
        <f ca="1">IF(DS106="","",VLOOKUP(DS106,选手操作!$K:$L,2,0))</f>
        <v/>
      </c>
      <c r="DV106" s="24" t="str">
        <f ca="1">IFERROR(IF(DS106="","",IF(选手操作!DT106&lt;&gt;"",CV106+DW106+DX106+选手操作!DS106,VLOOKUP(DU106,DO:DQ,3,0)+CV106+DW106+DX106+选手操作!DS106)),IF(COUNTIF(DO:DO,DU106)=0,"查找失败",IF(ISNUMBER(VLOOKUP(DU106,DO:DQ,3,0))=FALSE,"VP错误","未知错误")))</f>
        <v/>
      </c>
      <c r="DW106" s="37"/>
      <c r="DX106" s="37"/>
      <c r="DY106" s="39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23" t="str">
        <f ca="1">IFERROR(IF(ES106="","",RANK(ER106,ER$3:ER$434)+COUNTIF(ER$3:ER106,ER106)-1),"/")</f>
        <v/>
      </c>
      <c r="EO106" s="22" t="str">
        <f t="shared" si="27"/>
        <v/>
      </c>
      <c r="EP106" s="22" t="str">
        <f t="shared" si="28"/>
        <v/>
      </c>
      <c r="EQ106" s="24" t="str">
        <f>IFERROR(IF(EO106="","",ROUND(IF(EP106=0,10,10+SIGN(EP106)*10*(1-((SQRT(5)-1)/2)^MIN(ABS(EP106)/(5*SQRT(ER$1)),3))/(1-((SQRT(5)-1)/2)^3)),2)),"请输入副数")</f>
        <v/>
      </c>
      <c r="ER106" s="25" t="str">
        <f ca="1">IF(ES106="","",IF(选手操作!FT106&lt;&gt;"","/",EV106))</f>
        <v/>
      </c>
      <c r="ES106" s="26" t="str">
        <f ca="1">IF(OR(COUNTA(EA$3:EM$434)=0,选手操作!$K106=""),"",选手操作!$K106)</f>
        <v/>
      </c>
      <c r="ET106" s="22" t="str">
        <f ca="1">IFERROR(IF(ES106="","",RANK(EV106,EV$3:EV$434)+COUNTIF(EV$3:EV106,EV106)-1),"/")</f>
        <v/>
      </c>
      <c r="EU106" s="27" t="str">
        <f ca="1">IF(ES106="","",VLOOKUP(ES106,选手操作!$K:$L,2,0))</f>
        <v/>
      </c>
      <c r="EV106" s="24" t="str">
        <f ca="1">IFERROR(IF(ES106="","",IF(选手操作!ET106&lt;&gt;"",DV106+EW106+EX106+选手操作!ES106,VLOOKUP(EU106,EO:EQ,3,0)+DV106+EW106+EX106+选手操作!ES106)),IF(COUNTIF(EO:EO,EU106)=0,"查找失败",IF(ISNUMBER(VLOOKUP(EU106,EO:EQ,3,0))=FALSE,"VP错误","未知错误")))</f>
        <v/>
      </c>
      <c r="EW106" s="37"/>
      <c r="EX106" s="37"/>
      <c r="EY106" s="39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23" t="str">
        <f ca="1">IFERROR(IF(FS106="","",RANK(FR106,FR$3:FR$434)+COUNTIF(FR$3:FR106,FR106)-1),"/")</f>
        <v/>
      </c>
      <c r="FO106" s="22" t="str">
        <f t="shared" si="29"/>
        <v/>
      </c>
      <c r="FP106" s="22" t="str">
        <f t="shared" si="30"/>
        <v/>
      </c>
      <c r="FQ106" s="24" t="str">
        <f>IFERROR(IF(FO106="","",ROUND(IF(FP106=0,10,10+SIGN(FP106)*10*(1-((SQRT(5)-1)/2)^MIN(ABS(FP106)/(5*SQRT(FR$1)),3))/(1-((SQRT(5)-1)/2)^3)),2)),"请输入副数")</f>
        <v/>
      </c>
      <c r="FR106" s="25" t="str">
        <f ca="1">IF(FS106="","",IF(选手操作!GT106&lt;&gt;"","/",FV106))</f>
        <v/>
      </c>
      <c r="FS106" s="26" t="str">
        <f ca="1">IF(OR(COUNTA(FA$3:FM$434)=0,选手操作!$K106=""),"",选手操作!$K106)</f>
        <v/>
      </c>
      <c r="FT106" s="22" t="str">
        <f ca="1">IFERROR(IF(FS106="","",RANK(FV106,FV$3:FV$434)+COUNTIF(FV$3:FV106,FV106)-1),"/")</f>
        <v/>
      </c>
      <c r="FU106" s="27" t="str">
        <f ca="1">IF(FS106="","",VLOOKUP(FS106,选手操作!$K:$L,2,0))</f>
        <v/>
      </c>
      <c r="FV106" s="24" t="str">
        <f ca="1">IFERROR(IF(FS106="","",IF(选手操作!FT106&lt;&gt;"",EV106+FW106+FX106+选手操作!FS106,VLOOKUP(FU106,FO:FQ,3,0)+EV106+FW106+FX106+选手操作!FS106)),IF(COUNTIF(FO:FO,FU106)=0,"查找失败",IF(ISNUMBER(VLOOKUP(FU106,FO:FQ,3,0))=FALSE,"VP错误","未知错误")))</f>
        <v/>
      </c>
      <c r="FW106" s="37"/>
      <c r="FX106" s="37"/>
      <c r="FY106" s="39"/>
      <c r="GA106" s="31"/>
      <c r="GB106" s="31"/>
      <c r="GC106" s="31"/>
      <c r="GD106" s="31"/>
      <c r="GE106" s="31"/>
      <c r="GF106" s="31"/>
      <c r="GG106" s="31"/>
      <c r="GH106" s="31"/>
      <c r="GI106" s="31"/>
      <c r="GJ106" s="31"/>
      <c r="GK106" s="31"/>
      <c r="GL106" s="31"/>
      <c r="GM106" s="31"/>
      <c r="GN106" s="23" t="str">
        <f ca="1">IFERROR(IF(GS106="","",RANK(GR106,GR$3:GR$434)+COUNTIF(GR$3:GR106,GR106)-1),"/")</f>
        <v/>
      </c>
      <c r="GO106" s="22" t="str">
        <f t="shared" si="31"/>
        <v/>
      </c>
      <c r="GP106" s="22" t="str">
        <f t="shared" si="32"/>
        <v/>
      </c>
      <c r="GQ106" s="24" t="str">
        <f>IFERROR(IF(GO106="","",ROUND(IF(GP106=0,10,10+SIGN(GP106)*10*(1-((SQRT(5)-1)/2)^MIN(ABS(GP106)/(5*SQRT(GR$1)),3))/(1-((SQRT(5)-1)/2)^3)),2)),"请输入副数")</f>
        <v/>
      </c>
      <c r="GR106" s="25" t="str">
        <f ca="1">IF(GS106="","",IF(选手操作!HT106&lt;&gt;"","/",GV106))</f>
        <v/>
      </c>
      <c r="GS106" s="26" t="str">
        <f ca="1">IF(OR(COUNTA(GA$3:GM$434)=0,选手操作!$K106=""),"",选手操作!$K106)</f>
        <v/>
      </c>
      <c r="GT106" s="22" t="str">
        <f ca="1">IFERROR(IF(GS106="","",RANK(GV106,GV$3:GV$434)+COUNTIF(GV$3:GV106,GV106)-1),"/")</f>
        <v/>
      </c>
      <c r="GU106" s="27" t="str">
        <f ca="1">IF(GS106="","",VLOOKUP(GS106,选手操作!$K:$L,2,0))</f>
        <v/>
      </c>
      <c r="GV106" s="24" t="str">
        <f ca="1">IFERROR(IF(GS106="","",IF(选手操作!GT106&lt;&gt;"",FV106+GW106+GX106+选手操作!GS106,VLOOKUP(GU106,GO:GQ,3,0)+FV106+GW106+GX106+选手操作!GS106)),IF(COUNTIF(GO:GO,GU106)=0,"查找失败",IF(ISNUMBER(VLOOKUP(GU106,GO:GQ,3,0))=FALSE,"VP错误","未知错误")))</f>
        <v/>
      </c>
      <c r="GW106" s="37"/>
      <c r="GX106" s="37"/>
      <c r="GY106" s="39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23" t="str">
        <f ca="1">IFERROR(IF(HS106="","",RANK(HR106,HR$3:HR$434)+COUNTIF(HR$3:HR106,HR106)-1),"/")</f>
        <v/>
      </c>
      <c r="HO106" s="22" t="str">
        <f t="shared" si="33"/>
        <v/>
      </c>
      <c r="HP106" s="22" t="str">
        <f t="shared" si="34"/>
        <v/>
      </c>
      <c r="HQ106" s="24" t="str">
        <f>IFERROR(IF(HO106="","",ROUND(IF(HP106=0,10,10+SIGN(HP106)*10*(1-((SQRT(5)-1)/2)^MIN(ABS(HP106)/(5*SQRT(HR$1)),3))/(1-((SQRT(5)-1)/2)^3)),2)),"请输入副数")</f>
        <v/>
      </c>
      <c r="HR106" s="25" t="str">
        <f ca="1">IF(HS106="","",IF(选手操作!IT106&lt;&gt;"","/",HV106))</f>
        <v/>
      </c>
      <c r="HS106" s="26" t="str">
        <f ca="1">IF(OR(COUNTA(HA$3:HM$434)=0,选手操作!$K106=""),"",选手操作!$K106)</f>
        <v/>
      </c>
      <c r="HT106" s="22" t="str">
        <f ca="1">IFERROR(IF(HS106="","",RANK(HV106,HV$3:HV$434)+COUNTIF(HV$3:HV106,HV106)-1),"/")</f>
        <v/>
      </c>
      <c r="HU106" s="27" t="str">
        <f ca="1">IF(HS106="","",VLOOKUP(HS106,选手操作!$K:$L,2,0))</f>
        <v/>
      </c>
      <c r="HV106" s="24" t="str">
        <f ca="1">IFERROR(IF(HS106="","",IF(选手操作!HT106&lt;&gt;"",GV106+HW106+HX106+选手操作!HS106,VLOOKUP(HU106,HO:HQ,3,0)+GV106+HW106+HX106+选手操作!HS106)),IF(COUNTIF(HO:HO,HU106)=0,"查找失败",IF(ISNUMBER(VLOOKUP(HU106,HO:HQ,3,0))=FALSE,"VP错误","未知错误")))</f>
        <v/>
      </c>
      <c r="HW106" s="37"/>
      <c r="HX106" s="37"/>
      <c r="HY106" s="39"/>
    </row>
    <row r="107" spans="1:23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23" t="str">
        <f ca="1">IFERROR(IF(S107="","",RANK(R107,R$3:R$434)+COUNTIF(R$3:R107,R107)-1),"/")</f>
        <v/>
      </c>
      <c r="O107" s="22" t="str">
        <f t="shared" si="35"/>
        <v/>
      </c>
      <c r="P107" s="22" t="str">
        <f t="shared" si="36"/>
        <v/>
      </c>
      <c r="Q107" s="24" t="str">
        <f t="shared" si="37"/>
        <v/>
      </c>
      <c r="R107" s="25" t="str">
        <f ca="1">IF(S107="","",IF(选手操作!AT107&lt;&gt;"","/",V107))</f>
        <v/>
      </c>
      <c r="S107" s="26" t="str">
        <f ca="1">IF(OR(COUNTA(A$3:M$434)=0,选手操作!$K107=""),"",选手操作!$K107)</f>
        <v/>
      </c>
      <c r="T107" s="22" t="str">
        <f ca="1">IFERROR(IF(S107="","",RANK(V107,V$3:V$434)+COUNTIF(V$3:V107,V107)-1),"/")</f>
        <v/>
      </c>
      <c r="U107" s="27" t="str">
        <f ca="1">IF(S107="","",VLOOKUP(S107,选手操作!$K:$L,2,0))</f>
        <v/>
      </c>
      <c r="V107" s="24" t="str">
        <f ca="1">IFERROR(IF(S107="","",IF(选手操作!T107&lt;&gt;"",选手操作!M107+选手操作!N107+W107+X107+选手操作!S107,VLOOKUP(U107,O:Q,3,0)+选手操作!M107+选手操作!N107+W107+X107+选手操作!S107)),IF(COUNTIF(O:O,U107)=0,"查找失败",IF(ISNUMBER(VLOOKUP(U107,O:Q,3,0))=FALSE,"VP错误","未知错误")))</f>
        <v/>
      </c>
      <c r="W107" s="37"/>
      <c r="X107" s="37"/>
      <c r="Y107" s="39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23" t="str">
        <f ca="1">IFERROR(IF(AS107="","",RANK(AR107,AR$3:AR$434)+COUNTIF(AR$3:AR107,AR107)-1),"/")</f>
        <v/>
      </c>
      <c r="AO107" s="22" t="str">
        <f t="shared" si="19"/>
        <v/>
      </c>
      <c r="AP107" s="22" t="str">
        <f t="shared" si="20"/>
        <v/>
      </c>
      <c r="AQ107" s="24" t="str">
        <f>IFERROR(IF(AO107="","",ROUND(IF(AP107=0,10,10+SIGN(AP107)*10*(1-((SQRT(5)-1)/2)^MIN(ABS(AP107)/(5*SQRT(AR$1)),3))/(1-((SQRT(5)-1)/2)^3)),2)),"请输入副数")</f>
        <v/>
      </c>
      <c r="AR107" s="25" t="str">
        <f ca="1">IF(AS107="","",IF(选手操作!BT107&lt;&gt;"","/",AV107))</f>
        <v/>
      </c>
      <c r="AS107" s="26" t="str">
        <f ca="1">IF(OR(COUNTA(AA$3:AM$434)=0,选手操作!$K107=""),"",选手操作!$K107)</f>
        <v/>
      </c>
      <c r="AT107" s="22" t="str">
        <f ca="1">IFERROR(IF(AS107="","",RANK(AV107,AV$3:AV$434)+COUNTIF(AV$3:AV107,AV107)-1),"/")</f>
        <v/>
      </c>
      <c r="AU107" s="27" t="str">
        <f ca="1">IF(AS107="","",VLOOKUP(AS107,选手操作!$K:$L,2,0))</f>
        <v/>
      </c>
      <c r="AV107" s="24" t="str">
        <f ca="1">IFERROR(IF(AS107="","",IF(选手操作!AT107&lt;&gt;"",V107+AW107+AX107+选手操作!AS107,VLOOKUP(AU107,AO:AQ,3,0)+V107+AW107+AX107+选手操作!AS107)),IF(COUNTIF(AO:AO,AU107)=0,"查找失败",IF(ISNUMBER(VLOOKUP(AU107,AO:AQ,3,0))=FALSE,"VP错误","未知错误")))</f>
        <v/>
      </c>
      <c r="AW107" s="37"/>
      <c r="AX107" s="37"/>
      <c r="AY107" s="39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23" t="str">
        <f ca="1">IFERROR(IF(BS107="","",RANK(BR107,BR$3:BR$434)+COUNTIF(BR$3:BR107,BR107)-1),"/")</f>
        <v/>
      </c>
      <c r="BO107" s="22" t="str">
        <f t="shared" si="21"/>
        <v/>
      </c>
      <c r="BP107" s="22" t="str">
        <f t="shared" si="22"/>
        <v/>
      </c>
      <c r="BQ107" s="24" t="str">
        <f>IFERROR(IF(BO107="","",ROUND(IF(BP107=0,10,10+SIGN(BP107)*10*(1-((SQRT(5)-1)/2)^MIN(ABS(BP107)/(5*SQRT(BR$1)),3))/(1-((SQRT(5)-1)/2)^3)),2)),"请输入副数")</f>
        <v/>
      </c>
      <c r="BR107" s="25" t="str">
        <f ca="1">IF(BS107="","",IF(选手操作!CT107&lt;&gt;"","/",BV107))</f>
        <v/>
      </c>
      <c r="BS107" s="26" t="str">
        <f ca="1">IF(OR(COUNTA(BA$3:BM$434)=0,选手操作!$K107=""),"",选手操作!$K107)</f>
        <v/>
      </c>
      <c r="BT107" s="22" t="str">
        <f ca="1">IFERROR(IF(BS107="","",RANK(BV107,BV$3:BV$434)+COUNTIF(BV$3:BV107,BV107)-1),"/")</f>
        <v/>
      </c>
      <c r="BU107" s="27" t="str">
        <f ca="1">IF(BS107="","",VLOOKUP(BS107,选手操作!$K:$L,2,0))</f>
        <v/>
      </c>
      <c r="BV107" s="24" t="str">
        <f ca="1">IFERROR(IF(BS107="","",IF(选手操作!BT107&lt;&gt;"",AV107+BW107+BX107+选手操作!BS107,VLOOKUP(BU107,BO:BQ,3,0)+AV107+BW107+BX107+选手操作!BS107)),IF(COUNTIF(BO:BO,BU107)=0,"查找失败",IF(ISNUMBER(VLOOKUP(BU107,BO:BQ,3,0))=FALSE,"VP错误","未知错误")))</f>
        <v/>
      </c>
      <c r="BW107" s="37"/>
      <c r="BX107" s="37"/>
      <c r="BY107" s="39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23" t="str">
        <f ca="1">IFERROR(IF(CS107="","",RANK(CR107,CR$3:CR$434)+COUNTIF(CR$3:CR107,CR107)-1),"/")</f>
        <v/>
      </c>
      <c r="CO107" s="22" t="str">
        <f t="shared" si="23"/>
        <v/>
      </c>
      <c r="CP107" s="22" t="str">
        <f t="shared" si="24"/>
        <v/>
      </c>
      <c r="CQ107" s="24" t="str">
        <f>IFERROR(IF(CO107="","",ROUND(IF(CP107=0,10,10+SIGN(CP107)*10*(1-((SQRT(5)-1)/2)^MIN(ABS(CP107)/(5*SQRT(CR$1)),3))/(1-((SQRT(5)-1)/2)^3)),2)),"请输入副数")</f>
        <v/>
      </c>
      <c r="CR107" s="25" t="str">
        <f ca="1">IF(CS107="","",IF(选手操作!DT107&lt;&gt;"","/",CV107))</f>
        <v/>
      </c>
      <c r="CS107" s="26" t="str">
        <f ca="1">IF(OR(COUNTA(CA$3:CM$434)=0,选手操作!$K107=""),"",选手操作!$K107)</f>
        <v/>
      </c>
      <c r="CT107" s="22" t="str">
        <f ca="1">IFERROR(IF(CS107="","",RANK(CV107,CV$3:CV$434)+COUNTIF(CV$3:CV107,CV107)-1),"/")</f>
        <v/>
      </c>
      <c r="CU107" s="27" t="str">
        <f ca="1">IF(CS107="","",VLOOKUP(CS107,选手操作!$K:$L,2,0))</f>
        <v/>
      </c>
      <c r="CV107" s="24" t="str">
        <f ca="1">IFERROR(IF(CS107="","",IF(选手操作!CT107&lt;&gt;"",BV107+CW107+CX107+选手操作!CS107,VLOOKUP(CU107,CO:CQ,3,0)+BV107+CW107+CX107+选手操作!CS107)),IF(COUNTIF(CO:CO,CU107)=0,"查找失败",IF(ISNUMBER(VLOOKUP(CU107,CO:CQ,3,0))=FALSE,"VP错误","未知错误")))</f>
        <v/>
      </c>
      <c r="CW107" s="37"/>
      <c r="CX107" s="37"/>
      <c r="CY107" s="39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23" t="str">
        <f ca="1">IFERROR(IF(DS107="","",RANK(DR107,DR$3:DR$434)+COUNTIF(DR$3:DR107,DR107)-1),"/")</f>
        <v/>
      </c>
      <c r="DO107" s="22" t="str">
        <f t="shared" si="25"/>
        <v/>
      </c>
      <c r="DP107" s="22" t="str">
        <f t="shared" si="26"/>
        <v/>
      </c>
      <c r="DQ107" s="24" t="str">
        <f>IFERROR(IF(DO107="","",ROUND(IF(DP107=0,10,10+SIGN(DP107)*10*(1-((SQRT(5)-1)/2)^MIN(ABS(DP107)/(5*SQRT(DR$1)),3))/(1-((SQRT(5)-1)/2)^3)),2)),"请输入副数")</f>
        <v/>
      </c>
      <c r="DR107" s="25" t="str">
        <f ca="1">IF(DS107="","",IF(选手操作!ET107&lt;&gt;"","/",DV107))</f>
        <v/>
      </c>
      <c r="DS107" s="26" t="str">
        <f ca="1">IF(OR(COUNTA(DA$3:DM$434)=0,选手操作!$K107=""),"",选手操作!$K107)</f>
        <v/>
      </c>
      <c r="DT107" s="22" t="str">
        <f ca="1">IFERROR(IF(DS107="","",RANK(DV107,DV$3:DV$434)+COUNTIF(DV$3:DV107,DV107)-1),"/")</f>
        <v/>
      </c>
      <c r="DU107" s="27" t="str">
        <f ca="1">IF(DS107="","",VLOOKUP(DS107,选手操作!$K:$L,2,0))</f>
        <v/>
      </c>
      <c r="DV107" s="24" t="str">
        <f ca="1">IFERROR(IF(DS107="","",IF(选手操作!DT107&lt;&gt;"",CV107+DW107+DX107+选手操作!DS107,VLOOKUP(DU107,DO:DQ,3,0)+CV107+DW107+DX107+选手操作!DS107)),IF(COUNTIF(DO:DO,DU107)=0,"查找失败",IF(ISNUMBER(VLOOKUP(DU107,DO:DQ,3,0))=FALSE,"VP错误","未知错误")))</f>
        <v/>
      </c>
      <c r="DW107" s="37"/>
      <c r="DX107" s="37"/>
      <c r="DY107" s="39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23" t="str">
        <f ca="1">IFERROR(IF(ES107="","",RANK(ER107,ER$3:ER$434)+COUNTIF(ER$3:ER107,ER107)-1),"/")</f>
        <v/>
      </c>
      <c r="EO107" s="22" t="str">
        <f t="shared" si="27"/>
        <v/>
      </c>
      <c r="EP107" s="22" t="str">
        <f t="shared" si="28"/>
        <v/>
      </c>
      <c r="EQ107" s="24" t="str">
        <f>IFERROR(IF(EO107="","",ROUND(IF(EP107=0,10,10+SIGN(EP107)*10*(1-((SQRT(5)-1)/2)^MIN(ABS(EP107)/(5*SQRT(ER$1)),3))/(1-((SQRT(5)-1)/2)^3)),2)),"请输入副数")</f>
        <v/>
      </c>
      <c r="ER107" s="25" t="str">
        <f ca="1">IF(ES107="","",IF(选手操作!FT107&lt;&gt;"","/",EV107))</f>
        <v/>
      </c>
      <c r="ES107" s="26" t="str">
        <f ca="1">IF(OR(COUNTA(EA$3:EM$434)=0,选手操作!$K107=""),"",选手操作!$K107)</f>
        <v/>
      </c>
      <c r="ET107" s="22" t="str">
        <f ca="1">IFERROR(IF(ES107="","",RANK(EV107,EV$3:EV$434)+COUNTIF(EV$3:EV107,EV107)-1),"/")</f>
        <v/>
      </c>
      <c r="EU107" s="27" t="str">
        <f ca="1">IF(ES107="","",VLOOKUP(ES107,选手操作!$K:$L,2,0))</f>
        <v/>
      </c>
      <c r="EV107" s="24" t="str">
        <f ca="1">IFERROR(IF(ES107="","",IF(选手操作!ET107&lt;&gt;"",DV107+EW107+EX107+选手操作!ES107,VLOOKUP(EU107,EO:EQ,3,0)+DV107+EW107+EX107+选手操作!ES107)),IF(COUNTIF(EO:EO,EU107)=0,"查找失败",IF(ISNUMBER(VLOOKUP(EU107,EO:EQ,3,0))=FALSE,"VP错误","未知错误")))</f>
        <v/>
      </c>
      <c r="EW107" s="37"/>
      <c r="EX107" s="37"/>
      <c r="EY107" s="39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23" t="str">
        <f ca="1">IFERROR(IF(FS107="","",RANK(FR107,FR$3:FR$434)+COUNTIF(FR$3:FR107,FR107)-1),"/")</f>
        <v/>
      </c>
      <c r="FO107" s="22" t="str">
        <f t="shared" si="29"/>
        <v/>
      </c>
      <c r="FP107" s="22" t="str">
        <f t="shared" si="30"/>
        <v/>
      </c>
      <c r="FQ107" s="24" t="str">
        <f>IFERROR(IF(FO107="","",ROUND(IF(FP107=0,10,10+SIGN(FP107)*10*(1-((SQRT(5)-1)/2)^MIN(ABS(FP107)/(5*SQRT(FR$1)),3))/(1-((SQRT(5)-1)/2)^3)),2)),"请输入副数")</f>
        <v/>
      </c>
      <c r="FR107" s="25" t="str">
        <f ca="1">IF(FS107="","",IF(选手操作!GT107&lt;&gt;"","/",FV107))</f>
        <v/>
      </c>
      <c r="FS107" s="26" t="str">
        <f ca="1">IF(OR(COUNTA(FA$3:FM$434)=0,选手操作!$K107=""),"",选手操作!$K107)</f>
        <v/>
      </c>
      <c r="FT107" s="22" t="str">
        <f ca="1">IFERROR(IF(FS107="","",RANK(FV107,FV$3:FV$434)+COUNTIF(FV$3:FV107,FV107)-1),"/")</f>
        <v/>
      </c>
      <c r="FU107" s="27" t="str">
        <f ca="1">IF(FS107="","",VLOOKUP(FS107,选手操作!$K:$L,2,0))</f>
        <v/>
      </c>
      <c r="FV107" s="24" t="str">
        <f ca="1">IFERROR(IF(FS107="","",IF(选手操作!FT107&lt;&gt;"",EV107+FW107+FX107+选手操作!FS107,VLOOKUP(FU107,FO:FQ,3,0)+EV107+FW107+FX107+选手操作!FS107)),IF(COUNTIF(FO:FO,FU107)=0,"查找失败",IF(ISNUMBER(VLOOKUP(FU107,FO:FQ,3,0))=FALSE,"VP错误","未知错误")))</f>
        <v/>
      </c>
      <c r="FW107" s="37"/>
      <c r="FX107" s="37"/>
      <c r="FY107" s="39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23" t="str">
        <f ca="1">IFERROR(IF(GS107="","",RANK(GR107,GR$3:GR$434)+COUNTIF(GR$3:GR107,GR107)-1),"/")</f>
        <v/>
      </c>
      <c r="GO107" s="22" t="str">
        <f t="shared" si="31"/>
        <v/>
      </c>
      <c r="GP107" s="22" t="str">
        <f t="shared" si="32"/>
        <v/>
      </c>
      <c r="GQ107" s="24" t="str">
        <f>IFERROR(IF(GO107="","",ROUND(IF(GP107=0,10,10+SIGN(GP107)*10*(1-((SQRT(5)-1)/2)^MIN(ABS(GP107)/(5*SQRT(GR$1)),3))/(1-((SQRT(5)-1)/2)^3)),2)),"请输入副数")</f>
        <v/>
      </c>
      <c r="GR107" s="25" t="str">
        <f ca="1">IF(GS107="","",IF(选手操作!HT107&lt;&gt;"","/",GV107))</f>
        <v/>
      </c>
      <c r="GS107" s="26" t="str">
        <f ca="1">IF(OR(COUNTA(GA$3:GM$434)=0,选手操作!$K107=""),"",选手操作!$K107)</f>
        <v/>
      </c>
      <c r="GT107" s="22" t="str">
        <f ca="1">IFERROR(IF(GS107="","",RANK(GV107,GV$3:GV$434)+COUNTIF(GV$3:GV107,GV107)-1),"/")</f>
        <v/>
      </c>
      <c r="GU107" s="27" t="str">
        <f ca="1">IF(GS107="","",VLOOKUP(GS107,选手操作!$K:$L,2,0))</f>
        <v/>
      </c>
      <c r="GV107" s="24" t="str">
        <f ca="1">IFERROR(IF(GS107="","",IF(选手操作!GT107&lt;&gt;"",FV107+GW107+GX107+选手操作!GS107,VLOOKUP(GU107,GO:GQ,3,0)+FV107+GW107+GX107+选手操作!GS107)),IF(COUNTIF(GO:GO,GU107)=0,"查找失败",IF(ISNUMBER(VLOOKUP(GU107,GO:GQ,3,0))=FALSE,"VP错误","未知错误")))</f>
        <v/>
      </c>
      <c r="GW107" s="37"/>
      <c r="GX107" s="37"/>
      <c r="GY107" s="39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23" t="str">
        <f ca="1">IFERROR(IF(HS107="","",RANK(HR107,HR$3:HR$434)+COUNTIF(HR$3:HR107,HR107)-1),"/")</f>
        <v/>
      </c>
      <c r="HO107" s="22" t="str">
        <f t="shared" si="33"/>
        <v/>
      </c>
      <c r="HP107" s="22" t="str">
        <f t="shared" si="34"/>
        <v/>
      </c>
      <c r="HQ107" s="24" t="str">
        <f>IFERROR(IF(HO107="","",ROUND(IF(HP107=0,10,10+SIGN(HP107)*10*(1-((SQRT(5)-1)/2)^MIN(ABS(HP107)/(5*SQRT(HR$1)),3))/(1-((SQRT(5)-1)/2)^3)),2)),"请输入副数")</f>
        <v/>
      </c>
      <c r="HR107" s="25" t="str">
        <f ca="1">IF(HS107="","",IF(选手操作!IT107&lt;&gt;"","/",HV107))</f>
        <v/>
      </c>
      <c r="HS107" s="26" t="str">
        <f ca="1">IF(OR(COUNTA(HA$3:HM$434)=0,选手操作!$K107=""),"",选手操作!$K107)</f>
        <v/>
      </c>
      <c r="HT107" s="22" t="str">
        <f ca="1">IFERROR(IF(HS107="","",RANK(HV107,HV$3:HV$434)+COUNTIF(HV$3:HV107,HV107)-1),"/")</f>
        <v/>
      </c>
      <c r="HU107" s="27" t="str">
        <f ca="1">IF(HS107="","",VLOOKUP(HS107,选手操作!$K:$L,2,0))</f>
        <v/>
      </c>
      <c r="HV107" s="24" t="str">
        <f ca="1">IFERROR(IF(HS107="","",IF(选手操作!HT107&lt;&gt;"",GV107+HW107+HX107+选手操作!HS107,VLOOKUP(HU107,HO:HQ,3,0)+GV107+HW107+HX107+选手操作!HS107)),IF(COUNTIF(HO:HO,HU107)=0,"查找失败",IF(ISNUMBER(VLOOKUP(HU107,HO:HQ,3,0))=FALSE,"VP错误","未知错误")))</f>
        <v/>
      </c>
      <c r="HW107" s="37"/>
      <c r="HX107" s="37"/>
      <c r="HY107" s="39"/>
    </row>
    <row r="108" spans="1:23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23" t="str">
        <f ca="1">IFERROR(IF(S108="","",RANK(R108,R$3:R$434)+COUNTIF(R$3:R108,R108)-1),"/")</f>
        <v/>
      </c>
      <c r="O108" s="22" t="str">
        <f t="shared" si="35"/>
        <v/>
      </c>
      <c r="P108" s="22" t="str">
        <f t="shared" si="36"/>
        <v/>
      </c>
      <c r="Q108" s="24" t="str">
        <f t="shared" si="37"/>
        <v/>
      </c>
      <c r="R108" s="25" t="str">
        <f ca="1">IF(S108="","",IF(选手操作!AT108&lt;&gt;"","/",V108))</f>
        <v/>
      </c>
      <c r="S108" s="26" t="str">
        <f ca="1">IF(OR(COUNTA(A$3:M$434)=0,选手操作!$K108=""),"",选手操作!$K108)</f>
        <v/>
      </c>
      <c r="T108" s="22" t="str">
        <f ca="1">IFERROR(IF(S108="","",RANK(V108,V$3:V$434)+COUNTIF(V$3:V108,V108)-1),"/")</f>
        <v/>
      </c>
      <c r="U108" s="27" t="str">
        <f ca="1">IF(S108="","",VLOOKUP(S108,选手操作!$K:$L,2,0))</f>
        <v/>
      </c>
      <c r="V108" s="24" t="str">
        <f ca="1">IFERROR(IF(S108="","",IF(选手操作!T108&lt;&gt;"",选手操作!M108+选手操作!N108+W108+X108+选手操作!S108,VLOOKUP(U108,O:Q,3,0)+选手操作!M108+选手操作!N108+W108+X108+选手操作!S108)),IF(COUNTIF(O:O,U108)=0,"查找失败",IF(ISNUMBER(VLOOKUP(U108,O:Q,3,0))=FALSE,"VP错误","未知错误")))</f>
        <v/>
      </c>
      <c r="W108" s="37"/>
      <c r="X108" s="37"/>
      <c r="Y108" s="39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23" t="str">
        <f ca="1">IFERROR(IF(AS108="","",RANK(AR108,AR$3:AR$434)+COUNTIF(AR$3:AR108,AR108)-1),"/")</f>
        <v/>
      </c>
      <c r="AO108" s="22" t="str">
        <f t="shared" si="19"/>
        <v/>
      </c>
      <c r="AP108" s="22" t="str">
        <f t="shared" si="20"/>
        <v/>
      </c>
      <c r="AQ108" s="24" t="str">
        <f>IFERROR(IF(AO108="","",ROUND(IF(AP108=0,10,10+SIGN(AP108)*10*(1-((SQRT(5)-1)/2)^MIN(ABS(AP108)/(5*SQRT(AR$1)),3))/(1-((SQRT(5)-1)/2)^3)),2)),"请输入副数")</f>
        <v/>
      </c>
      <c r="AR108" s="25" t="str">
        <f ca="1">IF(AS108="","",IF(选手操作!BT108&lt;&gt;"","/",AV108))</f>
        <v/>
      </c>
      <c r="AS108" s="26" t="str">
        <f ca="1">IF(OR(COUNTA(AA$3:AM$434)=0,选手操作!$K108=""),"",选手操作!$K108)</f>
        <v/>
      </c>
      <c r="AT108" s="22" t="str">
        <f ca="1">IFERROR(IF(AS108="","",RANK(AV108,AV$3:AV$434)+COUNTIF(AV$3:AV108,AV108)-1),"/")</f>
        <v/>
      </c>
      <c r="AU108" s="27" t="str">
        <f ca="1">IF(AS108="","",VLOOKUP(AS108,选手操作!$K:$L,2,0))</f>
        <v/>
      </c>
      <c r="AV108" s="24" t="str">
        <f ca="1">IFERROR(IF(AS108="","",IF(选手操作!AT108&lt;&gt;"",V108+AW108+AX108+选手操作!AS108,VLOOKUP(AU108,AO:AQ,3,0)+V108+AW108+AX108+选手操作!AS108)),IF(COUNTIF(AO:AO,AU108)=0,"查找失败",IF(ISNUMBER(VLOOKUP(AU108,AO:AQ,3,0))=FALSE,"VP错误","未知错误")))</f>
        <v/>
      </c>
      <c r="AW108" s="37"/>
      <c r="AX108" s="37"/>
      <c r="AY108" s="39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23" t="str">
        <f ca="1">IFERROR(IF(BS108="","",RANK(BR108,BR$3:BR$434)+COUNTIF(BR$3:BR108,BR108)-1),"/")</f>
        <v/>
      </c>
      <c r="BO108" s="22" t="str">
        <f t="shared" si="21"/>
        <v/>
      </c>
      <c r="BP108" s="22" t="str">
        <f t="shared" si="22"/>
        <v/>
      </c>
      <c r="BQ108" s="24" t="str">
        <f>IFERROR(IF(BO108="","",ROUND(IF(BP108=0,10,10+SIGN(BP108)*10*(1-((SQRT(5)-1)/2)^MIN(ABS(BP108)/(5*SQRT(BR$1)),3))/(1-((SQRT(5)-1)/2)^3)),2)),"请输入副数")</f>
        <v/>
      </c>
      <c r="BR108" s="25" t="str">
        <f ca="1">IF(BS108="","",IF(选手操作!CT108&lt;&gt;"","/",BV108))</f>
        <v/>
      </c>
      <c r="BS108" s="26" t="str">
        <f ca="1">IF(OR(COUNTA(BA$3:BM$434)=0,选手操作!$K108=""),"",选手操作!$K108)</f>
        <v/>
      </c>
      <c r="BT108" s="22" t="str">
        <f ca="1">IFERROR(IF(BS108="","",RANK(BV108,BV$3:BV$434)+COUNTIF(BV$3:BV108,BV108)-1),"/")</f>
        <v/>
      </c>
      <c r="BU108" s="27" t="str">
        <f ca="1">IF(BS108="","",VLOOKUP(BS108,选手操作!$K:$L,2,0))</f>
        <v/>
      </c>
      <c r="BV108" s="24" t="str">
        <f ca="1">IFERROR(IF(BS108="","",IF(选手操作!BT108&lt;&gt;"",AV108+BW108+BX108+选手操作!BS108,VLOOKUP(BU108,BO:BQ,3,0)+AV108+BW108+BX108+选手操作!BS108)),IF(COUNTIF(BO:BO,BU108)=0,"查找失败",IF(ISNUMBER(VLOOKUP(BU108,BO:BQ,3,0))=FALSE,"VP错误","未知错误")))</f>
        <v/>
      </c>
      <c r="BW108" s="37"/>
      <c r="BX108" s="37"/>
      <c r="BY108" s="39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23" t="str">
        <f ca="1">IFERROR(IF(CS108="","",RANK(CR108,CR$3:CR$434)+COUNTIF(CR$3:CR108,CR108)-1),"/")</f>
        <v/>
      </c>
      <c r="CO108" s="22" t="str">
        <f t="shared" si="23"/>
        <v/>
      </c>
      <c r="CP108" s="22" t="str">
        <f t="shared" si="24"/>
        <v/>
      </c>
      <c r="CQ108" s="24" t="str">
        <f>IFERROR(IF(CO108="","",ROUND(IF(CP108=0,10,10+SIGN(CP108)*10*(1-((SQRT(5)-1)/2)^MIN(ABS(CP108)/(5*SQRT(CR$1)),3))/(1-((SQRT(5)-1)/2)^3)),2)),"请输入副数")</f>
        <v/>
      </c>
      <c r="CR108" s="25" t="str">
        <f ca="1">IF(CS108="","",IF(选手操作!DT108&lt;&gt;"","/",CV108))</f>
        <v/>
      </c>
      <c r="CS108" s="26" t="str">
        <f ca="1">IF(OR(COUNTA(CA$3:CM$434)=0,选手操作!$K108=""),"",选手操作!$K108)</f>
        <v/>
      </c>
      <c r="CT108" s="22" t="str">
        <f ca="1">IFERROR(IF(CS108="","",RANK(CV108,CV$3:CV$434)+COUNTIF(CV$3:CV108,CV108)-1),"/")</f>
        <v/>
      </c>
      <c r="CU108" s="27" t="str">
        <f ca="1">IF(CS108="","",VLOOKUP(CS108,选手操作!$K:$L,2,0))</f>
        <v/>
      </c>
      <c r="CV108" s="24" t="str">
        <f ca="1">IFERROR(IF(CS108="","",IF(选手操作!CT108&lt;&gt;"",BV108+CW108+CX108+选手操作!CS108,VLOOKUP(CU108,CO:CQ,3,0)+BV108+CW108+CX108+选手操作!CS108)),IF(COUNTIF(CO:CO,CU108)=0,"查找失败",IF(ISNUMBER(VLOOKUP(CU108,CO:CQ,3,0))=FALSE,"VP错误","未知错误")))</f>
        <v/>
      </c>
      <c r="CW108" s="37"/>
      <c r="CX108" s="37"/>
      <c r="CY108" s="39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23" t="str">
        <f ca="1">IFERROR(IF(DS108="","",RANK(DR108,DR$3:DR$434)+COUNTIF(DR$3:DR108,DR108)-1),"/")</f>
        <v/>
      </c>
      <c r="DO108" s="22" t="str">
        <f t="shared" si="25"/>
        <v/>
      </c>
      <c r="DP108" s="22" t="str">
        <f t="shared" si="26"/>
        <v/>
      </c>
      <c r="DQ108" s="24" t="str">
        <f>IFERROR(IF(DO108="","",ROUND(IF(DP108=0,10,10+SIGN(DP108)*10*(1-((SQRT(5)-1)/2)^MIN(ABS(DP108)/(5*SQRT(DR$1)),3))/(1-((SQRT(5)-1)/2)^3)),2)),"请输入副数")</f>
        <v/>
      </c>
      <c r="DR108" s="25" t="str">
        <f ca="1">IF(DS108="","",IF(选手操作!ET108&lt;&gt;"","/",DV108))</f>
        <v/>
      </c>
      <c r="DS108" s="26" t="str">
        <f ca="1">IF(OR(COUNTA(DA$3:DM$434)=0,选手操作!$K108=""),"",选手操作!$K108)</f>
        <v/>
      </c>
      <c r="DT108" s="22" t="str">
        <f ca="1">IFERROR(IF(DS108="","",RANK(DV108,DV$3:DV$434)+COUNTIF(DV$3:DV108,DV108)-1),"/")</f>
        <v/>
      </c>
      <c r="DU108" s="27" t="str">
        <f ca="1">IF(DS108="","",VLOOKUP(DS108,选手操作!$K:$L,2,0))</f>
        <v/>
      </c>
      <c r="DV108" s="24" t="str">
        <f ca="1">IFERROR(IF(DS108="","",IF(选手操作!DT108&lt;&gt;"",CV108+DW108+DX108+选手操作!DS108,VLOOKUP(DU108,DO:DQ,3,0)+CV108+DW108+DX108+选手操作!DS108)),IF(COUNTIF(DO:DO,DU108)=0,"查找失败",IF(ISNUMBER(VLOOKUP(DU108,DO:DQ,3,0))=FALSE,"VP错误","未知错误")))</f>
        <v/>
      </c>
      <c r="DW108" s="37"/>
      <c r="DX108" s="37"/>
      <c r="DY108" s="39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23" t="str">
        <f ca="1">IFERROR(IF(ES108="","",RANK(ER108,ER$3:ER$434)+COUNTIF(ER$3:ER108,ER108)-1),"/")</f>
        <v/>
      </c>
      <c r="EO108" s="22" t="str">
        <f t="shared" si="27"/>
        <v/>
      </c>
      <c r="EP108" s="22" t="str">
        <f t="shared" si="28"/>
        <v/>
      </c>
      <c r="EQ108" s="24" t="str">
        <f>IFERROR(IF(EO108="","",ROUND(IF(EP108=0,10,10+SIGN(EP108)*10*(1-((SQRT(5)-1)/2)^MIN(ABS(EP108)/(5*SQRT(ER$1)),3))/(1-((SQRT(5)-1)/2)^3)),2)),"请输入副数")</f>
        <v/>
      </c>
      <c r="ER108" s="25" t="str">
        <f ca="1">IF(ES108="","",IF(选手操作!FT108&lt;&gt;"","/",EV108))</f>
        <v/>
      </c>
      <c r="ES108" s="26" t="str">
        <f ca="1">IF(OR(COUNTA(EA$3:EM$434)=0,选手操作!$K108=""),"",选手操作!$K108)</f>
        <v/>
      </c>
      <c r="ET108" s="22" t="str">
        <f ca="1">IFERROR(IF(ES108="","",RANK(EV108,EV$3:EV$434)+COUNTIF(EV$3:EV108,EV108)-1),"/")</f>
        <v/>
      </c>
      <c r="EU108" s="27" t="str">
        <f ca="1">IF(ES108="","",VLOOKUP(ES108,选手操作!$K:$L,2,0))</f>
        <v/>
      </c>
      <c r="EV108" s="24" t="str">
        <f ca="1">IFERROR(IF(ES108="","",IF(选手操作!ET108&lt;&gt;"",DV108+EW108+EX108+选手操作!ES108,VLOOKUP(EU108,EO:EQ,3,0)+DV108+EW108+EX108+选手操作!ES108)),IF(COUNTIF(EO:EO,EU108)=0,"查找失败",IF(ISNUMBER(VLOOKUP(EU108,EO:EQ,3,0))=FALSE,"VP错误","未知错误")))</f>
        <v/>
      </c>
      <c r="EW108" s="37"/>
      <c r="EX108" s="37"/>
      <c r="EY108" s="39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23" t="str">
        <f ca="1">IFERROR(IF(FS108="","",RANK(FR108,FR$3:FR$434)+COUNTIF(FR$3:FR108,FR108)-1),"/")</f>
        <v/>
      </c>
      <c r="FO108" s="22" t="str">
        <f t="shared" si="29"/>
        <v/>
      </c>
      <c r="FP108" s="22" t="str">
        <f t="shared" si="30"/>
        <v/>
      </c>
      <c r="FQ108" s="24" t="str">
        <f>IFERROR(IF(FO108="","",ROUND(IF(FP108=0,10,10+SIGN(FP108)*10*(1-((SQRT(5)-1)/2)^MIN(ABS(FP108)/(5*SQRT(FR$1)),3))/(1-((SQRT(5)-1)/2)^3)),2)),"请输入副数")</f>
        <v/>
      </c>
      <c r="FR108" s="25" t="str">
        <f ca="1">IF(FS108="","",IF(选手操作!GT108&lt;&gt;"","/",FV108))</f>
        <v/>
      </c>
      <c r="FS108" s="26" t="str">
        <f ca="1">IF(OR(COUNTA(FA$3:FM$434)=0,选手操作!$K108=""),"",选手操作!$K108)</f>
        <v/>
      </c>
      <c r="FT108" s="22" t="str">
        <f ca="1">IFERROR(IF(FS108="","",RANK(FV108,FV$3:FV$434)+COUNTIF(FV$3:FV108,FV108)-1),"/")</f>
        <v/>
      </c>
      <c r="FU108" s="27" t="str">
        <f ca="1">IF(FS108="","",VLOOKUP(FS108,选手操作!$K:$L,2,0))</f>
        <v/>
      </c>
      <c r="FV108" s="24" t="str">
        <f ca="1">IFERROR(IF(FS108="","",IF(选手操作!FT108&lt;&gt;"",EV108+FW108+FX108+选手操作!FS108,VLOOKUP(FU108,FO:FQ,3,0)+EV108+FW108+FX108+选手操作!FS108)),IF(COUNTIF(FO:FO,FU108)=0,"查找失败",IF(ISNUMBER(VLOOKUP(FU108,FO:FQ,3,0))=FALSE,"VP错误","未知错误")))</f>
        <v/>
      </c>
      <c r="FW108" s="37"/>
      <c r="FX108" s="37"/>
      <c r="FY108" s="39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23" t="str">
        <f ca="1">IFERROR(IF(GS108="","",RANK(GR108,GR$3:GR$434)+COUNTIF(GR$3:GR108,GR108)-1),"/")</f>
        <v/>
      </c>
      <c r="GO108" s="22" t="str">
        <f t="shared" si="31"/>
        <v/>
      </c>
      <c r="GP108" s="22" t="str">
        <f t="shared" si="32"/>
        <v/>
      </c>
      <c r="GQ108" s="24" t="str">
        <f>IFERROR(IF(GO108="","",ROUND(IF(GP108=0,10,10+SIGN(GP108)*10*(1-((SQRT(5)-1)/2)^MIN(ABS(GP108)/(5*SQRT(GR$1)),3))/(1-((SQRT(5)-1)/2)^3)),2)),"请输入副数")</f>
        <v/>
      </c>
      <c r="GR108" s="25" t="str">
        <f ca="1">IF(GS108="","",IF(选手操作!HT108&lt;&gt;"","/",GV108))</f>
        <v/>
      </c>
      <c r="GS108" s="26" t="str">
        <f ca="1">IF(OR(COUNTA(GA$3:GM$434)=0,选手操作!$K108=""),"",选手操作!$K108)</f>
        <v/>
      </c>
      <c r="GT108" s="22" t="str">
        <f ca="1">IFERROR(IF(GS108="","",RANK(GV108,GV$3:GV$434)+COUNTIF(GV$3:GV108,GV108)-1),"/")</f>
        <v/>
      </c>
      <c r="GU108" s="27" t="str">
        <f ca="1">IF(GS108="","",VLOOKUP(GS108,选手操作!$K:$L,2,0))</f>
        <v/>
      </c>
      <c r="GV108" s="24" t="str">
        <f ca="1">IFERROR(IF(GS108="","",IF(选手操作!GT108&lt;&gt;"",FV108+GW108+GX108+选手操作!GS108,VLOOKUP(GU108,GO:GQ,3,0)+FV108+GW108+GX108+选手操作!GS108)),IF(COUNTIF(GO:GO,GU108)=0,"查找失败",IF(ISNUMBER(VLOOKUP(GU108,GO:GQ,3,0))=FALSE,"VP错误","未知错误")))</f>
        <v/>
      </c>
      <c r="GW108" s="37"/>
      <c r="GX108" s="37"/>
      <c r="GY108" s="39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23" t="str">
        <f ca="1">IFERROR(IF(HS108="","",RANK(HR108,HR$3:HR$434)+COUNTIF(HR$3:HR108,HR108)-1),"/")</f>
        <v/>
      </c>
      <c r="HO108" s="22" t="str">
        <f t="shared" si="33"/>
        <v/>
      </c>
      <c r="HP108" s="22" t="str">
        <f t="shared" si="34"/>
        <v/>
      </c>
      <c r="HQ108" s="24" t="str">
        <f>IFERROR(IF(HO108="","",ROUND(IF(HP108=0,10,10+SIGN(HP108)*10*(1-((SQRT(5)-1)/2)^MIN(ABS(HP108)/(5*SQRT(HR$1)),3))/(1-((SQRT(5)-1)/2)^3)),2)),"请输入副数")</f>
        <v/>
      </c>
      <c r="HR108" s="25" t="str">
        <f ca="1">IF(HS108="","",IF(选手操作!IT108&lt;&gt;"","/",HV108))</f>
        <v/>
      </c>
      <c r="HS108" s="26" t="str">
        <f ca="1">IF(OR(COUNTA(HA$3:HM$434)=0,选手操作!$K108=""),"",选手操作!$K108)</f>
        <v/>
      </c>
      <c r="HT108" s="22" t="str">
        <f ca="1">IFERROR(IF(HS108="","",RANK(HV108,HV$3:HV$434)+COUNTIF(HV$3:HV108,HV108)-1),"/")</f>
        <v/>
      </c>
      <c r="HU108" s="27" t="str">
        <f ca="1">IF(HS108="","",VLOOKUP(HS108,选手操作!$K:$L,2,0))</f>
        <v/>
      </c>
      <c r="HV108" s="24" t="str">
        <f ca="1">IFERROR(IF(HS108="","",IF(选手操作!HT108&lt;&gt;"",GV108+HW108+HX108+选手操作!HS108,VLOOKUP(HU108,HO:HQ,3,0)+GV108+HW108+HX108+选手操作!HS108)),IF(COUNTIF(HO:HO,HU108)=0,"查找失败",IF(ISNUMBER(VLOOKUP(HU108,HO:HQ,3,0))=FALSE,"VP错误","未知错误")))</f>
        <v/>
      </c>
      <c r="HW108" s="37"/>
      <c r="HX108" s="37"/>
      <c r="HY108" s="39"/>
    </row>
    <row r="109" spans="1:23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23" t="str">
        <f ca="1">IFERROR(IF(S109="","",RANK(R109,R$3:R$434)+COUNTIF(R$3:R109,R109)-1),"/")</f>
        <v/>
      </c>
      <c r="O109" s="22" t="str">
        <f t="shared" si="35"/>
        <v/>
      </c>
      <c r="P109" s="22" t="str">
        <f t="shared" si="36"/>
        <v/>
      </c>
      <c r="Q109" s="24" t="str">
        <f t="shared" si="37"/>
        <v/>
      </c>
      <c r="R109" s="25" t="str">
        <f ca="1">IF(S109="","",IF(选手操作!AT109&lt;&gt;"","/",V109))</f>
        <v/>
      </c>
      <c r="S109" s="26" t="str">
        <f ca="1">IF(OR(COUNTA(A$3:M$434)=0,选手操作!$K109=""),"",选手操作!$K109)</f>
        <v/>
      </c>
      <c r="T109" s="22" t="str">
        <f ca="1">IFERROR(IF(S109="","",RANK(V109,V$3:V$434)+COUNTIF(V$3:V109,V109)-1),"/")</f>
        <v/>
      </c>
      <c r="U109" s="27" t="str">
        <f ca="1">IF(S109="","",VLOOKUP(S109,选手操作!$K:$L,2,0))</f>
        <v/>
      </c>
      <c r="V109" s="24" t="str">
        <f ca="1">IFERROR(IF(S109="","",IF(选手操作!T109&lt;&gt;"",选手操作!M109+选手操作!N109+W109+X109+选手操作!S109,VLOOKUP(U109,O:Q,3,0)+选手操作!M109+选手操作!N109+W109+X109+选手操作!S109)),IF(COUNTIF(O:O,U109)=0,"查找失败",IF(ISNUMBER(VLOOKUP(U109,O:Q,3,0))=FALSE,"VP错误","未知错误")))</f>
        <v/>
      </c>
      <c r="W109" s="37"/>
      <c r="X109" s="37"/>
      <c r="Y109" s="39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23" t="str">
        <f ca="1">IFERROR(IF(AS109="","",RANK(AR109,AR$3:AR$434)+COUNTIF(AR$3:AR109,AR109)-1),"/")</f>
        <v/>
      </c>
      <c r="AO109" s="22" t="str">
        <f t="shared" si="19"/>
        <v/>
      </c>
      <c r="AP109" s="22" t="str">
        <f t="shared" si="20"/>
        <v/>
      </c>
      <c r="AQ109" s="24" t="str">
        <f>IFERROR(IF(AO109="","",ROUND(IF(AP109=0,10,10+SIGN(AP109)*10*(1-((SQRT(5)-1)/2)^MIN(ABS(AP109)/(5*SQRT(AR$1)),3))/(1-((SQRT(5)-1)/2)^3)),2)),"请输入副数")</f>
        <v/>
      </c>
      <c r="AR109" s="25" t="str">
        <f ca="1">IF(AS109="","",IF(选手操作!BT109&lt;&gt;"","/",AV109))</f>
        <v/>
      </c>
      <c r="AS109" s="26" t="str">
        <f ca="1">IF(OR(COUNTA(AA$3:AM$434)=0,选手操作!$K109=""),"",选手操作!$K109)</f>
        <v/>
      </c>
      <c r="AT109" s="22" t="str">
        <f ca="1">IFERROR(IF(AS109="","",RANK(AV109,AV$3:AV$434)+COUNTIF(AV$3:AV109,AV109)-1),"/")</f>
        <v/>
      </c>
      <c r="AU109" s="27" t="str">
        <f ca="1">IF(AS109="","",VLOOKUP(AS109,选手操作!$K:$L,2,0))</f>
        <v/>
      </c>
      <c r="AV109" s="24" t="str">
        <f ca="1">IFERROR(IF(AS109="","",IF(选手操作!AT109&lt;&gt;"",V109+AW109+AX109+选手操作!AS109,VLOOKUP(AU109,AO:AQ,3,0)+V109+AW109+AX109+选手操作!AS109)),IF(COUNTIF(AO:AO,AU109)=0,"查找失败",IF(ISNUMBER(VLOOKUP(AU109,AO:AQ,3,0))=FALSE,"VP错误","未知错误")))</f>
        <v/>
      </c>
      <c r="AW109" s="37"/>
      <c r="AX109" s="37"/>
      <c r="AY109" s="39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23" t="str">
        <f ca="1">IFERROR(IF(BS109="","",RANK(BR109,BR$3:BR$434)+COUNTIF(BR$3:BR109,BR109)-1),"/")</f>
        <v/>
      </c>
      <c r="BO109" s="22" t="str">
        <f t="shared" si="21"/>
        <v/>
      </c>
      <c r="BP109" s="22" t="str">
        <f t="shared" si="22"/>
        <v/>
      </c>
      <c r="BQ109" s="24" t="str">
        <f>IFERROR(IF(BO109="","",ROUND(IF(BP109=0,10,10+SIGN(BP109)*10*(1-((SQRT(5)-1)/2)^MIN(ABS(BP109)/(5*SQRT(BR$1)),3))/(1-((SQRT(5)-1)/2)^3)),2)),"请输入副数")</f>
        <v/>
      </c>
      <c r="BR109" s="25" t="str">
        <f ca="1">IF(BS109="","",IF(选手操作!CT109&lt;&gt;"","/",BV109))</f>
        <v/>
      </c>
      <c r="BS109" s="26" t="str">
        <f ca="1">IF(OR(COUNTA(BA$3:BM$434)=0,选手操作!$K109=""),"",选手操作!$K109)</f>
        <v/>
      </c>
      <c r="BT109" s="22" t="str">
        <f ca="1">IFERROR(IF(BS109="","",RANK(BV109,BV$3:BV$434)+COUNTIF(BV$3:BV109,BV109)-1),"/")</f>
        <v/>
      </c>
      <c r="BU109" s="27" t="str">
        <f ca="1">IF(BS109="","",VLOOKUP(BS109,选手操作!$K:$L,2,0))</f>
        <v/>
      </c>
      <c r="BV109" s="24" t="str">
        <f ca="1">IFERROR(IF(BS109="","",IF(选手操作!BT109&lt;&gt;"",AV109+BW109+BX109+选手操作!BS109,VLOOKUP(BU109,BO:BQ,3,0)+AV109+BW109+BX109+选手操作!BS109)),IF(COUNTIF(BO:BO,BU109)=0,"查找失败",IF(ISNUMBER(VLOOKUP(BU109,BO:BQ,3,0))=FALSE,"VP错误","未知错误")))</f>
        <v/>
      </c>
      <c r="BW109" s="37"/>
      <c r="BX109" s="37"/>
      <c r="BY109" s="39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23" t="str">
        <f ca="1">IFERROR(IF(CS109="","",RANK(CR109,CR$3:CR$434)+COUNTIF(CR$3:CR109,CR109)-1),"/")</f>
        <v/>
      </c>
      <c r="CO109" s="22" t="str">
        <f t="shared" si="23"/>
        <v/>
      </c>
      <c r="CP109" s="22" t="str">
        <f t="shared" si="24"/>
        <v/>
      </c>
      <c r="CQ109" s="24" t="str">
        <f>IFERROR(IF(CO109="","",ROUND(IF(CP109=0,10,10+SIGN(CP109)*10*(1-((SQRT(5)-1)/2)^MIN(ABS(CP109)/(5*SQRT(CR$1)),3))/(1-((SQRT(5)-1)/2)^3)),2)),"请输入副数")</f>
        <v/>
      </c>
      <c r="CR109" s="25" t="str">
        <f ca="1">IF(CS109="","",IF(选手操作!DT109&lt;&gt;"","/",CV109))</f>
        <v/>
      </c>
      <c r="CS109" s="26" t="str">
        <f ca="1">IF(OR(COUNTA(CA$3:CM$434)=0,选手操作!$K109=""),"",选手操作!$K109)</f>
        <v/>
      </c>
      <c r="CT109" s="22" t="str">
        <f ca="1">IFERROR(IF(CS109="","",RANK(CV109,CV$3:CV$434)+COUNTIF(CV$3:CV109,CV109)-1),"/")</f>
        <v/>
      </c>
      <c r="CU109" s="27" t="str">
        <f ca="1">IF(CS109="","",VLOOKUP(CS109,选手操作!$K:$L,2,0))</f>
        <v/>
      </c>
      <c r="CV109" s="24" t="str">
        <f ca="1">IFERROR(IF(CS109="","",IF(选手操作!CT109&lt;&gt;"",BV109+CW109+CX109+选手操作!CS109,VLOOKUP(CU109,CO:CQ,3,0)+BV109+CW109+CX109+选手操作!CS109)),IF(COUNTIF(CO:CO,CU109)=0,"查找失败",IF(ISNUMBER(VLOOKUP(CU109,CO:CQ,3,0))=FALSE,"VP错误","未知错误")))</f>
        <v/>
      </c>
      <c r="CW109" s="37"/>
      <c r="CX109" s="37"/>
      <c r="CY109" s="39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23" t="str">
        <f ca="1">IFERROR(IF(DS109="","",RANK(DR109,DR$3:DR$434)+COUNTIF(DR$3:DR109,DR109)-1),"/")</f>
        <v/>
      </c>
      <c r="DO109" s="22" t="str">
        <f t="shared" si="25"/>
        <v/>
      </c>
      <c r="DP109" s="22" t="str">
        <f t="shared" si="26"/>
        <v/>
      </c>
      <c r="DQ109" s="24" t="str">
        <f>IFERROR(IF(DO109="","",ROUND(IF(DP109=0,10,10+SIGN(DP109)*10*(1-((SQRT(5)-1)/2)^MIN(ABS(DP109)/(5*SQRT(DR$1)),3))/(1-((SQRT(5)-1)/2)^3)),2)),"请输入副数")</f>
        <v/>
      </c>
      <c r="DR109" s="25" t="str">
        <f ca="1">IF(DS109="","",IF(选手操作!ET109&lt;&gt;"","/",DV109))</f>
        <v/>
      </c>
      <c r="DS109" s="26" t="str">
        <f ca="1">IF(OR(COUNTA(DA$3:DM$434)=0,选手操作!$K109=""),"",选手操作!$K109)</f>
        <v/>
      </c>
      <c r="DT109" s="22" t="str">
        <f ca="1">IFERROR(IF(DS109="","",RANK(DV109,DV$3:DV$434)+COUNTIF(DV$3:DV109,DV109)-1),"/")</f>
        <v/>
      </c>
      <c r="DU109" s="27" t="str">
        <f ca="1">IF(DS109="","",VLOOKUP(DS109,选手操作!$K:$L,2,0))</f>
        <v/>
      </c>
      <c r="DV109" s="24" t="str">
        <f ca="1">IFERROR(IF(DS109="","",IF(选手操作!DT109&lt;&gt;"",CV109+DW109+DX109+选手操作!DS109,VLOOKUP(DU109,DO:DQ,3,0)+CV109+DW109+DX109+选手操作!DS109)),IF(COUNTIF(DO:DO,DU109)=0,"查找失败",IF(ISNUMBER(VLOOKUP(DU109,DO:DQ,3,0))=FALSE,"VP错误","未知错误")))</f>
        <v/>
      </c>
      <c r="DW109" s="37"/>
      <c r="DX109" s="37"/>
      <c r="DY109" s="39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23" t="str">
        <f ca="1">IFERROR(IF(ES109="","",RANK(ER109,ER$3:ER$434)+COUNTIF(ER$3:ER109,ER109)-1),"/")</f>
        <v/>
      </c>
      <c r="EO109" s="22" t="str">
        <f t="shared" si="27"/>
        <v/>
      </c>
      <c r="EP109" s="22" t="str">
        <f t="shared" si="28"/>
        <v/>
      </c>
      <c r="EQ109" s="24" t="str">
        <f>IFERROR(IF(EO109="","",ROUND(IF(EP109=0,10,10+SIGN(EP109)*10*(1-((SQRT(5)-1)/2)^MIN(ABS(EP109)/(5*SQRT(ER$1)),3))/(1-((SQRT(5)-1)/2)^3)),2)),"请输入副数")</f>
        <v/>
      </c>
      <c r="ER109" s="25" t="str">
        <f ca="1">IF(ES109="","",IF(选手操作!FT109&lt;&gt;"","/",EV109))</f>
        <v/>
      </c>
      <c r="ES109" s="26" t="str">
        <f ca="1">IF(OR(COUNTA(EA$3:EM$434)=0,选手操作!$K109=""),"",选手操作!$K109)</f>
        <v/>
      </c>
      <c r="ET109" s="22" t="str">
        <f ca="1">IFERROR(IF(ES109="","",RANK(EV109,EV$3:EV$434)+COUNTIF(EV$3:EV109,EV109)-1),"/")</f>
        <v/>
      </c>
      <c r="EU109" s="27" t="str">
        <f ca="1">IF(ES109="","",VLOOKUP(ES109,选手操作!$K:$L,2,0))</f>
        <v/>
      </c>
      <c r="EV109" s="24" t="str">
        <f ca="1">IFERROR(IF(ES109="","",IF(选手操作!ET109&lt;&gt;"",DV109+EW109+EX109+选手操作!ES109,VLOOKUP(EU109,EO:EQ,3,0)+DV109+EW109+EX109+选手操作!ES109)),IF(COUNTIF(EO:EO,EU109)=0,"查找失败",IF(ISNUMBER(VLOOKUP(EU109,EO:EQ,3,0))=FALSE,"VP错误","未知错误")))</f>
        <v/>
      </c>
      <c r="EW109" s="37"/>
      <c r="EX109" s="37"/>
      <c r="EY109" s="39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23" t="str">
        <f ca="1">IFERROR(IF(FS109="","",RANK(FR109,FR$3:FR$434)+COUNTIF(FR$3:FR109,FR109)-1),"/")</f>
        <v/>
      </c>
      <c r="FO109" s="22" t="str">
        <f t="shared" si="29"/>
        <v/>
      </c>
      <c r="FP109" s="22" t="str">
        <f t="shared" si="30"/>
        <v/>
      </c>
      <c r="FQ109" s="24" t="str">
        <f>IFERROR(IF(FO109="","",ROUND(IF(FP109=0,10,10+SIGN(FP109)*10*(1-((SQRT(5)-1)/2)^MIN(ABS(FP109)/(5*SQRT(FR$1)),3))/(1-((SQRT(5)-1)/2)^3)),2)),"请输入副数")</f>
        <v/>
      </c>
      <c r="FR109" s="25" t="str">
        <f ca="1">IF(FS109="","",IF(选手操作!GT109&lt;&gt;"","/",FV109))</f>
        <v/>
      </c>
      <c r="FS109" s="26" t="str">
        <f ca="1">IF(OR(COUNTA(FA$3:FM$434)=0,选手操作!$K109=""),"",选手操作!$K109)</f>
        <v/>
      </c>
      <c r="FT109" s="22" t="str">
        <f ca="1">IFERROR(IF(FS109="","",RANK(FV109,FV$3:FV$434)+COUNTIF(FV$3:FV109,FV109)-1),"/")</f>
        <v/>
      </c>
      <c r="FU109" s="27" t="str">
        <f ca="1">IF(FS109="","",VLOOKUP(FS109,选手操作!$K:$L,2,0))</f>
        <v/>
      </c>
      <c r="FV109" s="24" t="str">
        <f ca="1">IFERROR(IF(FS109="","",IF(选手操作!FT109&lt;&gt;"",EV109+FW109+FX109+选手操作!FS109,VLOOKUP(FU109,FO:FQ,3,0)+EV109+FW109+FX109+选手操作!FS109)),IF(COUNTIF(FO:FO,FU109)=0,"查找失败",IF(ISNUMBER(VLOOKUP(FU109,FO:FQ,3,0))=FALSE,"VP错误","未知错误")))</f>
        <v/>
      </c>
      <c r="FW109" s="37"/>
      <c r="FX109" s="37"/>
      <c r="FY109" s="39"/>
      <c r="GA109" s="31"/>
      <c r="GB109" s="31"/>
      <c r="GC109" s="31"/>
      <c r="GD109" s="31"/>
      <c r="GE109" s="31"/>
      <c r="GF109" s="31"/>
      <c r="GG109" s="31"/>
      <c r="GH109" s="31"/>
      <c r="GI109" s="31"/>
      <c r="GJ109" s="31"/>
      <c r="GK109" s="31"/>
      <c r="GL109" s="31"/>
      <c r="GM109" s="31"/>
      <c r="GN109" s="23" t="str">
        <f ca="1">IFERROR(IF(GS109="","",RANK(GR109,GR$3:GR$434)+COUNTIF(GR$3:GR109,GR109)-1),"/")</f>
        <v/>
      </c>
      <c r="GO109" s="22" t="str">
        <f t="shared" si="31"/>
        <v/>
      </c>
      <c r="GP109" s="22" t="str">
        <f t="shared" si="32"/>
        <v/>
      </c>
      <c r="GQ109" s="24" t="str">
        <f>IFERROR(IF(GO109="","",ROUND(IF(GP109=0,10,10+SIGN(GP109)*10*(1-((SQRT(5)-1)/2)^MIN(ABS(GP109)/(5*SQRT(GR$1)),3))/(1-((SQRT(5)-1)/2)^3)),2)),"请输入副数")</f>
        <v/>
      </c>
      <c r="GR109" s="25" t="str">
        <f ca="1">IF(GS109="","",IF(选手操作!HT109&lt;&gt;"","/",GV109))</f>
        <v/>
      </c>
      <c r="GS109" s="26" t="str">
        <f ca="1">IF(OR(COUNTA(GA$3:GM$434)=0,选手操作!$K109=""),"",选手操作!$K109)</f>
        <v/>
      </c>
      <c r="GT109" s="22" t="str">
        <f ca="1">IFERROR(IF(GS109="","",RANK(GV109,GV$3:GV$434)+COUNTIF(GV$3:GV109,GV109)-1),"/")</f>
        <v/>
      </c>
      <c r="GU109" s="27" t="str">
        <f ca="1">IF(GS109="","",VLOOKUP(GS109,选手操作!$K:$L,2,0))</f>
        <v/>
      </c>
      <c r="GV109" s="24" t="str">
        <f ca="1">IFERROR(IF(GS109="","",IF(选手操作!GT109&lt;&gt;"",FV109+GW109+GX109+选手操作!GS109,VLOOKUP(GU109,GO:GQ,3,0)+FV109+GW109+GX109+选手操作!GS109)),IF(COUNTIF(GO:GO,GU109)=0,"查找失败",IF(ISNUMBER(VLOOKUP(GU109,GO:GQ,3,0))=FALSE,"VP错误","未知错误")))</f>
        <v/>
      </c>
      <c r="GW109" s="37"/>
      <c r="GX109" s="37"/>
      <c r="GY109" s="39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23" t="str">
        <f ca="1">IFERROR(IF(HS109="","",RANK(HR109,HR$3:HR$434)+COUNTIF(HR$3:HR109,HR109)-1),"/")</f>
        <v/>
      </c>
      <c r="HO109" s="22" t="str">
        <f t="shared" si="33"/>
        <v/>
      </c>
      <c r="HP109" s="22" t="str">
        <f t="shared" si="34"/>
        <v/>
      </c>
      <c r="HQ109" s="24" t="str">
        <f>IFERROR(IF(HO109="","",ROUND(IF(HP109=0,10,10+SIGN(HP109)*10*(1-((SQRT(5)-1)/2)^MIN(ABS(HP109)/(5*SQRT(HR$1)),3))/(1-((SQRT(5)-1)/2)^3)),2)),"请输入副数")</f>
        <v/>
      </c>
      <c r="HR109" s="25" t="str">
        <f ca="1">IF(HS109="","",IF(选手操作!IT109&lt;&gt;"","/",HV109))</f>
        <v/>
      </c>
      <c r="HS109" s="26" t="str">
        <f ca="1">IF(OR(COUNTA(HA$3:HM$434)=0,选手操作!$K109=""),"",选手操作!$K109)</f>
        <v/>
      </c>
      <c r="HT109" s="22" t="str">
        <f ca="1">IFERROR(IF(HS109="","",RANK(HV109,HV$3:HV$434)+COUNTIF(HV$3:HV109,HV109)-1),"/")</f>
        <v/>
      </c>
      <c r="HU109" s="27" t="str">
        <f ca="1">IF(HS109="","",VLOOKUP(HS109,选手操作!$K:$L,2,0))</f>
        <v/>
      </c>
      <c r="HV109" s="24" t="str">
        <f ca="1">IFERROR(IF(HS109="","",IF(选手操作!HT109&lt;&gt;"",GV109+HW109+HX109+选手操作!HS109,VLOOKUP(HU109,HO:HQ,3,0)+GV109+HW109+HX109+选手操作!HS109)),IF(COUNTIF(HO:HO,HU109)=0,"查找失败",IF(ISNUMBER(VLOOKUP(HU109,HO:HQ,3,0))=FALSE,"VP错误","未知错误")))</f>
        <v/>
      </c>
      <c r="HW109" s="37"/>
      <c r="HX109" s="37"/>
      <c r="HY109" s="39"/>
    </row>
    <row r="110" spans="1:23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23" t="str">
        <f ca="1">IFERROR(IF(S110="","",RANK(R110,R$3:R$434)+COUNTIF(R$3:R110,R110)-1),"/")</f>
        <v/>
      </c>
      <c r="O110" s="22" t="str">
        <f t="shared" si="35"/>
        <v/>
      </c>
      <c r="P110" s="22" t="str">
        <f t="shared" si="36"/>
        <v/>
      </c>
      <c r="Q110" s="24" t="str">
        <f t="shared" si="37"/>
        <v/>
      </c>
      <c r="R110" s="25" t="str">
        <f ca="1">IF(S110="","",IF(选手操作!AT110&lt;&gt;"","/",V110))</f>
        <v/>
      </c>
      <c r="S110" s="26" t="str">
        <f ca="1">IF(OR(COUNTA(A$3:M$434)=0,选手操作!$K110=""),"",选手操作!$K110)</f>
        <v/>
      </c>
      <c r="T110" s="22" t="str">
        <f ca="1">IFERROR(IF(S110="","",RANK(V110,V$3:V$434)+COUNTIF(V$3:V110,V110)-1),"/")</f>
        <v/>
      </c>
      <c r="U110" s="27" t="str">
        <f ca="1">IF(S110="","",VLOOKUP(S110,选手操作!$K:$L,2,0))</f>
        <v/>
      </c>
      <c r="V110" s="24" t="str">
        <f ca="1">IFERROR(IF(S110="","",IF(选手操作!T110&lt;&gt;"",选手操作!M110+选手操作!N110+W110+X110+选手操作!S110,VLOOKUP(U110,O:Q,3,0)+选手操作!M110+选手操作!N110+W110+X110+选手操作!S110)),IF(COUNTIF(O:O,U110)=0,"查找失败",IF(ISNUMBER(VLOOKUP(U110,O:Q,3,0))=FALSE,"VP错误","未知错误")))</f>
        <v/>
      </c>
      <c r="W110" s="37"/>
      <c r="X110" s="37"/>
      <c r="Y110" s="39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23" t="str">
        <f ca="1">IFERROR(IF(AS110="","",RANK(AR110,AR$3:AR$434)+COUNTIF(AR$3:AR110,AR110)-1),"/")</f>
        <v/>
      </c>
      <c r="AO110" s="22" t="str">
        <f t="shared" si="19"/>
        <v/>
      </c>
      <c r="AP110" s="22" t="str">
        <f t="shared" si="20"/>
        <v/>
      </c>
      <c r="AQ110" s="24" t="str">
        <f>IFERROR(IF(AO110="","",ROUND(IF(AP110=0,10,10+SIGN(AP110)*10*(1-((SQRT(5)-1)/2)^MIN(ABS(AP110)/(5*SQRT(AR$1)),3))/(1-((SQRT(5)-1)/2)^3)),2)),"请输入副数")</f>
        <v/>
      </c>
      <c r="AR110" s="25" t="str">
        <f ca="1">IF(AS110="","",IF(选手操作!BT110&lt;&gt;"","/",AV110))</f>
        <v/>
      </c>
      <c r="AS110" s="26" t="str">
        <f ca="1">IF(OR(COUNTA(AA$3:AM$434)=0,选手操作!$K110=""),"",选手操作!$K110)</f>
        <v/>
      </c>
      <c r="AT110" s="22" t="str">
        <f ca="1">IFERROR(IF(AS110="","",RANK(AV110,AV$3:AV$434)+COUNTIF(AV$3:AV110,AV110)-1),"/")</f>
        <v/>
      </c>
      <c r="AU110" s="27" t="str">
        <f ca="1">IF(AS110="","",VLOOKUP(AS110,选手操作!$K:$L,2,0))</f>
        <v/>
      </c>
      <c r="AV110" s="24" t="str">
        <f ca="1">IFERROR(IF(AS110="","",IF(选手操作!AT110&lt;&gt;"",V110+AW110+AX110+选手操作!AS110,VLOOKUP(AU110,AO:AQ,3,0)+V110+AW110+AX110+选手操作!AS110)),IF(COUNTIF(AO:AO,AU110)=0,"查找失败",IF(ISNUMBER(VLOOKUP(AU110,AO:AQ,3,0))=FALSE,"VP错误","未知错误")))</f>
        <v/>
      </c>
      <c r="AW110" s="37"/>
      <c r="AX110" s="37"/>
      <c r="AY110" s="39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23" t="str">
        <f ca="1">IFERROR(IF(BS110="","",RANK(BR110,BR$3:BR$434)+COUNTIF(BR$3:BR110,BR110)-1),"/")</f>
        <v/>
      </c>
      <c r="BO110" s="22" t="str">
        <f t="shared" si="21"/>
        <v/>
      </c>
      <c r="BP110" s="22" t="str">
        <f t="shared" si="22"/>
        <v/>
      </c>
      <c r="BQ110" s="24" t="str">
        <f>IFERROR(IF(BO110="","",ROUND(IF(BP110=0,10,10+SIGN(BP110)*10*(1-((SQRT(5)-1)/2)^MIN(ABS(BP110)/(5*SQRT(BR$1)),3))/(1-((SQRT(5)-1)/2)^3)),2)),"请输入副数")</f>
        <v/>
      </c>
      <c r="BR110" s="25" t="str">
        <f ca="1">IF(BS110="","",IF(选手操作!CT110&lt;&gt;"","/",BV110))</f>
        <v/>
      </c>
      <c r="BS110" s="26" t="str">
        <f ca="1">IF(OR(COUNTA(BA$3:BM$434)=0,选手操作!$K110=""),"",选手操作!$K110)</f>
        <v/>
      </c>
      <c r="BT110" s="22" t="str">
        <f ca="1">IFERROR(IF(BS110="","",RANK(BV110,BV$3:BV$434)+COUNTIF(BV$3:BV110,BV110)-1),"/")</f>
        <v/>
      </c>
      <c r="BU110" s="27" t="str">
        <f ca="1">IF(BS110="","",VLOOKUP(BS110,选手操作!$K:$L,2,0))</f>
        <v/>
      </c>
      <c r="BV110" s="24" t="str">
        <f ca="1">IFERROR(IF(BS110="","",IF(选手操作!BT110&lt;&gt;"",AV110+BW110+BX110+选手操作!BS110,VLOOKUP(BU110,BO:BQ,3,0)+AV110+BW110+BX110+选手操作!BS110)),IF(COUNTIF(BO:BO,BU110)=0,"查找失败",IF(ISNUMBER(VLOOKUP(BU110,BO:BQ,3,0))=FALSE,"VP错误","未知错误")))</f>
        <v/>
      </c>
      <c r="BW110" s="37"/>
      <c r="BX110" s="37"/>
      <c r="BY110" s="39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23" t="str">
        <f ca="1">IFERROR(IF(CS110="","",RANK(CR110,CR$3:CR$434)+COUNTIF(CR$3:CR110,CR110)-1),"/")</f>
        <v/>
      </c>
      <c r="CO110" s="22" t="str">
        <f t="shared" si="23"/>
        <v/>
      </c>
      <c r="CP110" s="22" t="str">
        <f t="shared" si="24"/>
        <v/>
      </c>
      <c r="CQ110" s="24" t="str">
        <f>IFERROR(IF(CO110="","",ROUND(IF(CP110=0,10,10+SIGN(CP110)*10*(1-((SQRT(5)-1)/2)^MIN(ABS(CP110)/(5*SQRT(CR$1)),3))/(1-((SQRT(5)-1)/2)^3)),2)),"请输入副数")</f>
        <v/>
      </c>
      <c r="CR110" s="25" t="str">
        <f ca="1">IF(CS110="","",IF(选手操作!DT110&lt;&gt;"","/",CV110))</f>
        <v/>
      </c>
      <c r="CS110" s="26" t="str">
        <f ca="1">IF(OR(COUNTA(CA$3:CM$434)=0,选手操作!$K110=""),"",选手操作!$K110)</f>
        <v/>
      </c>
      <c r="CT110" s="22" t="str">
        <f ca="1">IFERROR(IF(CS110="","",RANK(CV110,CV$3:CV$434)+COUNTIF(CV$3:CV110,CV110)-1),"/")</f>
        <v/>
      </c>
      <c r="CU110" s="27" t="str">
        <f ca="1">IF(CS110="","",VLOOKUP(CS110,选手操作!$K:$L,2,0))</f>
        <v/>
      </c>
      <c r="CV110" s="24" t="str">
        <f ca="1">IFERROR(IF(CS110="","",IF(选手操作!CT110&lt;&gt;"",BV110+CW110+CX110+选手操作!CS110,VLOOKUP(CU110,CO:CQ,3,0)+BV110+CW110+CX110+选手操作!CS110)),IF(COUNTIF(CO:CO,CU110)=0,"查找失败",IF(ISNUMBER(VLOOKUP(CU110,CO:CQ,3,0))=FALSE,"VP错误","未知错误")))</f>
        <v/>
      </c>
      <c r="CW110" s="37"/>
      <c r="CX110" s="37"/>
      <c r="CY110" s="39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23" t="str">
        <f ca="1">IFERROR(IF(DS110="","",RANK(DR110,DR$3:DR$434)+COUNTIF(DR$3:DR110,DR110)-1),"/")</f>
        <v/>
      </c>
      <c r="DO110" s="22" t="str">
        <f t="shared" si="25"/>
        <v/>
      </c>
      <c r="DP110" s="22" t="str">
        <f t="shared" si="26"/>
        <v/>
      </c>
      <c r="DQ110" s="24" t="str">
        <f>IFERROR(IF(DO110="","",ROUND(IF(DP110=0,10,10+SIGN(DP110)*10*(1-((SQRT(5)-1)/2)^MIN(ABS(DP110)/(5*SQRT(DR$1)),3))/(1-((SQRT(5)-1)/2)^3)),2)),"请输入副数")</f>
        <v/>
      </c>
      <c r="DR110" s="25" t="str">
        <f ca="1">IF(DS110="","",IF(选手操作!ET110&lt;&gt;"","/",DV110))</f>
        <v/>
      </c>
      <c r="DS110" s="26" t="str">
        <f ca="1">IF(OR(COUNTA(DA$3:DM$434)=0,选手操作!$K110=""),"",选手操作!$K110)</f>
        <v/>
      </c>
      <c r="DT110" s="22" t="str">
        <f ca="1">IFERROR(IF(DS110="","",RANK(DV110,DV$3:DV$434)+COUNTIF(DV$3:DV110,DV110)-1),"/")</f>
        <v/>
      </c>
      <c r="DU110" s="27" t="str">
        <f ca="1">IF(DS110="","",VLOOKUP(DS110,选手操作!$K:$L,2,0))</f>
        <v/>
      </c>
      <c r="DV110" s="24" t="str">
        <f ca="1">IFERROR(IF(DS110="","",IF(选手操作!DT110&lt;&gt;"",CV110+DW110+DX110+选手操作!DS110,VLOOKUP(DU110,DO:DQ,3,0)+CV110+DW110+DX110+选手操作!DS110)),IF(COUNTIF(DO:DO,DU110)=0,"查找失败",IF(ISNUMBER(VLOOKUP(DU110,DO:DQ,3,0))=FALSE,"VP错误","未知错误")))</f>
        <v/>
      </c>
      <c r="DW110" s="37"/>
      <c r="DX110" s="37"/>
      <c r="DY110" s="39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23" t="str">
        <f ca="1">IFERROR(IF(ES110="","",RANK(ER110,ER$3:ER$434)+COUNTIF(ER$3:ER110,ER110)-1),"/")</f>
        <v/>
      </c>
      <c r="EO110" s="22" t="str">
        <f t="shared" si="27"/>
        <v/>
      </c>
      <c r="EP110" s="22" t="str">
        <f t="shared" si="28"/>
        <v/>
      </c>
      <c r="EQ110" s="24" t="str">
        <f>IFERROR(IF(EO110="","",ROUND(IF(EP110=0,10,10+SIGN(EP110)*10*(1-((SQRT(5)-1)/2)^MIN(ABS(EP110)/(5*SQRT(ER$1)),3))/(1-((SQRT(5)-1)/2)^3)),2)),"请输入副数")</f>
        <v/>
      </c>
      <c r="ER110" s="25" t="str">
        <f ca="1">IF(ES110="","",IF(选手操作!FT110&lt;&gt;"","/",EV110))</f>
        <v/>
      </c>
      <c r="ES110" s="26" t="str">
        <f ca="1">IF(OR(COUNTA(EA$3:EM$434)=0,选手操作!$K110=""),"",选手操作!$K110)</f>
        <v/>
      </c>
      <c r="ET110" s="22" t="str">
        <f ca="1">IFERROR(IF(ES110="","",RANK(EV110,EV$3:EV$434)+COUNTIF(EV$3:EV110,EV110)-1),"/")</f>
        <v/>
      </c>
      <c r="EU110" s="27" t="str">
        <f ca="1">IF(ES110="","",VLOOKUP(ES110,选手操作!$K:$L,2,0))</f>
        <v/>
      </c>
      <c r="EV110" s="24" t="str">
        <f ca="1">IFERROR(IF(ES110="","",IF(选手操作!ET110&lt;&gt;"",DV110+EW110+EX110+选手操作!ES110,VLOOKUP(EU110,EO:EQ,3,0)+DV110+EW110+EX110+选手操作!ES110)),IF(COUNTIF(EO:EO,EU110)=0,"查找失败",IF(ISNUMBER(VLOOKUP(EU110,EO:EQ,3,0))=FALSE,"VP错误","未知错误")))</f>
        <v/>
      </c>
      <c r="EW110" s="37"/>
      <c r="EX110" s="37"/>
      <c r="EY110" s="39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23" t="str">
        <f ca="1">IFERROR(IF(FS110="","",RANK(FR110,FR$3:FR$434)+COUNTIF(FR$3:FR110,FR110)-1),"/")</f>
        <v/>
      </c>
      <c r="FO110" s="22" t="str">
        <f t="shared" si="29"/>
        <v/>
      </c>
      <c r="FP110" s="22" t="str">
        <f t="shared" si="30"/>
        <v/>
      </c>
      <c r="FQ110" s="24" t="str">
        <f>IFERROR(IF(FO110="","",ROUND(IF(FP110=0,10,10+SIGN(FP110)*10*(1-((SQRT(5)-1)/2)^MIN(ABS(FP110)/(5*SQRT(FR$1)),3))/(1-((SQRT(5)-1)/2)^3)),2)),"请输入副数")</f>
        <v/>
      </c>
      <c r="FR110" s="25" t="str">
        <f ca="1">IF(FS110="","",IF(选手操作!GT110&lt;&gt;"","/",FV110))</f>
        <v/>
      </c>
      <c r="FS110" s="26" t="str">
        <f ca="1">IF(OR(COUNTA(FA$3:FM$434)=0,选手操作!$K110=""),"",选手操作!$K110)</f>
        <v/>
      </c>
      <c r="FT110" s="22" t="str">
        <f ca="1">IFERROR(IF(FS110="","",RANK(FV110,FV$3:FV$434)+COUNTIF(FV$3:FV110,FV110)-1),"/")</f>
        <v/>
      </c>
      <c r="FU110" s="27" t="str">
        <f ca="1">IF(FS110="","",VLOOKUP(FS110,选手操作!$K:$L,2,0))</f>
        <v/>
      </c>
      <c r="FV110" s="24" t="str">
        <f ca="1">IFERROR(IF(FS110="","",IF(选手操作!FT110&lt;&gt;"",EV110+FW110+FX110+选手操作!FS110,VLOOKUP(FU110,FO:FQ,3,0)+EV110+FW110+FX110+选手操作!FS110)),IF(COUNTIF(FO:FO,FU110)=0,"查找失败",IF(ISNUMBER(VLOOKUP(FU110,FO:FQ,3,0))=FALSE,"VP错误","未知错误")))</f>
        <v/>
      </c>
      <c r="FW110" s="37"/>
      <c r="FX110" s="37"/>
      <c r="FY110" s="39"/>
      <c r="GA110" s="31"/>
      <c r="GB110" s="31"/>
      <c r="GC110" s="31"/>
      <c r="GD110" s="31"/>
      <c r="GE110" s="31"/>
      <c r="GF110" s="31"/>
      <c r="GG110" s="31"/>
      <c r="GH110" s="31"/>
      <c r="GI110" s="31"/>
      <c r="GJ110" s="31"/>
      <c r="GK110" s="31"/>
      <c r="GL110" s="31"/>
      <c r="GM110" s="31"/>
      <c r="GN110" s="23" t="str">
        <f ca="1">IFERROR(IF(GS110="","",RANK(GR110,GR$3:GR$434)+COUNTIF(GR$3:GR110,GR110)-1),"/")</f>
        <v/>
      </c>
      <c r="GO110" s="22" t="str">
        <f t="shared" si="31"/>
        <v/>
      </c>
      <c r="GP110" s="22" t="str">
        <f t="shared" si="32"/>
        <v/>
      </c>
      <c r="GQ110" s="24" t="str">
        <f>IFERROR(IF(GO110="","",ROUND(IF(GP110=0,10,10+SIGN(GP110)*10*(1-((SQRT(5)-1)/2)^MIN(ABS(GP110)/(5*SQRT(GR$1)),3))/(1-((SQRT(5)-1)/2)^3)),2)),"请输入副数")</f>
        <v/>
      </c>
      <c r="GR110" s="25" t="str">
        <f ca="1">IF(GS110="","",IF(选手操作!HT110&lt;&gt;"","/",GV110))</f>
        <v/>
      </c>
      <c r="GS110" s="26" t="str">
        <f ca="1">IF(OR(COUNTA(GA$3:GM$434)=0,选手操作!$K110=""),"",选手操作!$K110)</f>
        <v/>
      </c>
      <c r="GT110" s="22" t="str">
        <f ca="1">IFERROR(IF(GS110="","",RANK(GV110,GV$3:GV$434)+COUNTIF(GV$3:GV110,GV110)-1),"/")</f>
        <v/>
      </c>
      <c r="GU110" s="27" t="str">
        <f ca="1">IF(GS110="","",VLOOKUP(GS110,选手操作!$K:$L,2,0))</f>
        <v/>
      </c>
      <c r="GV110" s="24" t="str">
        <f ca="1">IFERROR(IF(GS110="","",IF(选手操作!GT110&lt;&gt;"",FV110+GW110+GX110+选手操作!GS110,VLOOKUP(GU110,GO:GQ,3,0)+FV110+GW110+GX110+选手操作!GS110)),IF(COUNTIF(GO:GO,GU110)=0,"查找失败",IF(ISNUMBER(VLOOKUP(GU110,GO:GQ,3,0))=FALSE,"VP错误","未知错误")))</f>
        <v/>
      </c>
      <c r="GW110" s="37"/>
      <c r="GX110" s="37"/>
      <c r="GY110" s="39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23" t="str">
        <f ca="1">IFERROR(IF(HS110="","",RANK(HR110,HR$3:HR$434)+COUNTIF(HR$3:HR110,HR110)-1),"/")</f>
        <v/>
      </c>
      <c r="HO110" s="22" t="str">
        <f t="shared" si="33"/>
        <v/>
      </c>
      <c r="HP110" s="22" t="str">
        <f t="shared" si="34"/>
        <v/>
      </c>
      <c r="HQ110" s="24" t="str">
        <f>IFERROR(IF(HO110="","",ROUND(IF(HP110=0,10,10+SIGN(HP110)*10*(1-((SQRT(5)-1)/2)^MIN(ABS(HP110)/(5*SQRT(HR$1)),3))/(1-((SQRT(5)-1)/2)^3)),2)),"请输入副数")</f>
        <v/>
      </c>
      <c r="HR110" s="25" t="str">
        <f ca="1">IF(HS110="","",IF(选手操作!IT110&lt;&gt;"","/",HV110))</f>
        <v/>
      </c>
      <c r="HS110" s="26" t="str">
        <f ca="1">IF(OR(COUNTA(HA$3:HM$434)=0,选手操作!$K110=""),"",选手操作!$K110)</f>
        <v/>
      </c>
      <c r="HT110" s="22" t="str">
        <f ca="1">IFERROR(IF(HS110="","",RANK(HV110,HV$3:HV$434)+COUNTIF(HV$3:HV110,HV110)-1),"/")</f>
        <v/>
      </c>
      <c r="HU110" s="27" t="str">
        <f ca="1">IF(HS110="","",VLOOKUP(HS110,选手操作!$K:$L,2,0))</f>
        <v/>
      </c>
      <c r="HV110" s="24" t="str">
        <f ca="1">IFERROR(IF(HS110="","",IF(选手操作!HT110&lt;&gt;"",GV110+HW110+HX110+选手操作!HS110,VLOOKUP(HU110,HO:HQ,3,0)+GV110+HW110+HX110+选手操作!HS110)),IF(COUNTIF(HO:HO,HU110)=0,"查找失败",IF(ISNUMBER(VLOOKUP(HU110,HO:HQ,3,0))=FALSE,"VP错误","未知错误")))</f>
        <v/>
      </c>
      <c r="HW110" s="37"/>
      <c r="HX110" s="37"/>
      <c r="HY110" s="39"/>
    </row>
    <row r="111" spans="1:23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23" t="str">
        <f ca="1">IFERROR(IF(S111="","",RANK(R111,R$3:R$434)+COUNTIF(R$3:R111,R111)-1),"/")</f>
        <v/>
      </c>
      <c r="O111" s="22" t="str">
        <f t="shared" si="35"/>
        <v/>
      </c>
      <c r="P111" s="22" t="str">
        <f t="shared" si="36"/>
        <v/>
      </c>
      <c r="Q111" s="24" t="str">
        <f t="shared" si="37"/>
        <v/>
      </c>
      <c r="R111" s="25" t="str">
        <f ca="1">IF(S111="","",IF(选手操作!AT111&lt;&gt;"","/",V111))</f>
        <v/>
      </c>
      <c r="S111" s="26" t="str">
        <f ca="1">IF(OR(COUNTA(A$3:M$434)=0,选手操作!$K111=""),"",选手操作!$K111)</f>
        <v/>
      </c>
      <c r="T111" s="22" t="str">
        <f ca="1">IFERROR(IF(S111="","",RANK(V111,V$3:V$434)+COUNTIF(V$3:V111,V111)-1),"/")</f>
        <v/>
      </c>
      <c r="U111" s="27" t="str">
        <f ca="1">IF(S111="","",VLOOKUP(S111,选手操作!$K:$L,2,0))</f>
        <v/>
      </c>
      <c r="V111" s="24" t="str">
        <f ca="1">IFERROR(IF(S111="","",IF(选手操作!T111&lt;&gt;"",选手操作!M111+选手操作!N111+W111+X111+选手操作!S111,VLOOKUP(U111,O:Q,3,0)+选手操作!M111+选手操作!N111+W111+X111+选手操作!S111)),IF(COUNTIF(O:O,U111)=0,"查找失败",IF(ISNUMBER(VLOOKUP(U111,O:Q,3,0))=FALSE,"VP错误","未知错误")))</f>
        <v/>
      </c>
      <c r="W111" s="37"/>
      <c r="X111" s="37"/>
      <c r="Y111" s="39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23" t="str">
        <f ca="1">IFERROR(IF(AS111="","",RANK(AR111,AR$3:AR$434)+COUNTIF(AR$3:AR111,AR111)-1),"/")</f>
        <v/>
      </c>
      <c r="AO111" s="22" t="str">
        <f t="shared" si="19"/>
        <v/>
      </c>
      <c r="AP111" s="22" t="str">
        <f t="shared" si="20"/>
        <v/>
      </c>
      <c r="AQ111" s="24" t="str">
        <f>IFERROR(IF(AO111="","",ROUND(IF(AP111=0,10,10+SIGN(AP111)*10*(1-((SQRT(5)-1)/2)^MIN(ABS(AP111)/(5*SQRT(AR$1)),3))/(1-((SQRT(5)-1)/2)^3)),2)),"请输入副数")</f>
        <v/>
      </c>
      <c r="AR111" s="25" t="str">
        <f ca="1">IF(AS111="","",IF(选手操作!BT111&lt;&gt;"","/",AV111))</f>
        <v/>
      </c>
      <c r="AS111" s="26" t="str">
        <f ca="1">IF(OR(COUNTA(AA$3:AM$434)=0,选手操作!$K111=""),"",选手操作!$K111)</f>
        <v/>
      </c>
      <c r="AT111" s="22" t="str">
        <f ca="1">IFERROR(IF(AS111="","",RANK(AV111,AV$3:AV$434)+COUNTIF(AV$3:AV111,AV111)-1),"/")</f>
        <v/>
      </c>
      <c r="AU111" s="27" t="str">
        <f ca="1">IF(AS111="","",VLOOKUP(AS111,选手操作!$K:$L,2,0))</f>
        <v/>
      </c>
      <c r="AV111" s="24" t="str">
        <f ca="1">IFERROR(IF(AS111="","",IF(选手操作!AT111&lt;&gt;"",V111+AW111+AX111+选手操作!AS111,VLOOKUP(AU111,AO:AQ,3,0)+V111+AW111+AX111+选手操作!AS111)),IF(COUNTIF(AO:AO,AU111)=0,"查找失败",IF(ISNUMBER(VLOOKUP(AU111,AO:AQ,3,0))=FALSE,"VP错误","未知错误")))</f>
        <v/>
      </c>
      <c r="AW111" s="37"/>
      <c r="AX111" s="37"/>
      <c r="AY111" s="39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23" t="str">
        <f ca="1">IFERROR(IF(BS111="","",RANK(BR111,BR$3:BR$434)+COUNTIF(BR$3:BR111,BR111)-1),"/")</f>
        <v/>
      </c>
      <c r="BO111" s="22" t="str">
        <f t="shared" si="21"/>
        <v/>
      </c>
      <c r="BP111" s="22" t="str">
        <f t="shared" si="22"/>
        <v/>
      </c>
      <c r="BQ111" s="24" t="str">
        <f>IFERROR(IF(BO111="","",ROUND(IF(BP111=0,10,10+SIGN(BP111)*10*(1-((SQRT(5)-1)/2)^MIN(ABS(BP111)/(5*SQRT(BR$1)),3))/(1-((SQRT(5)-1)/2)^3)),2)),"请输入副数")</f>
        <v/>
      </c>
      <c r="BR111" s="25" t="str">
        <f ca="1">IF(BS111="","",IF(选手操作!CT111&lt;&gt;"","/",BV111))</f>
        <v/>
      </c>
      <c r="BS111" s="26" t="str">
        <f ca="1">IF(OR(COUNTA(BA$3:BM$434)=0,选手操作!$K111=""),"",选手操作!$K111)</f>
        <v/>
      </c>
      <c r="BT111" s="22" t="str">
        <f ca="1">IFERROR(IF(BS111="","",RANK(BV111,BV$3:BV$434)+COUNTIF(BV$3:BV111,BV111)-1),"/")</f>
        <v/>
      </c>
      <c r="BU111" s="27" t="str">
        <f ca="1">IF(BS111="","",VLOOKUP(BS111,选手操作!$K:$L,2,0))</f>
        <v/>
      </c>
      <c r="BV111" s="24" t="str">
        <f ca="1">IFERROR(IF(BS111="","",IF(选手操作!BT111&lt;&gt;"",AV111+BW111+BX111+选手操作!BS111,VLOOKUP(BU111,BO:BQ,3,0)+AV111+BW111+BX111+选手操作!BS111)),IF(COUNTIF(BO:BO,BU111)=0,"查找失败",IF(ISNUMBER(VLOOKUP(BU111,BO:BQ,3,0))=FALSE,"VP错误","未知错误")))</f>
        <v/>
      </c>
      <c r="BW111" s="37"/>
      <c r="BX111" s="37"/>
      <c r="BY111" s="39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23" t="str">
        <f ca="1">IFERROR(IF(CS111="","",RANK(CR111,CR$3:CR$434)+COUNTIF(CR$3:CR111,CR111)-1),"/")</f>
        <v/>
      </c>
      <c r="CO111" s="22" t="str">
        <f t="shared" si="23"/>
        <v/>
      </c>
      <c r="CP111" s="22" t="str">
        <f t="shared" si="24"/>
        <v/>
      </c>
      <c r="CQ111" s="24" t="str">
        <f>IFERROR(IF(CO111="","",ROUND(IF(CP111=0,10,10+SIGN(CP111)*10*(1-((SQRT(5)-1)/2)^MIN(ABS(CP111)/(5*SQRT(CR$1)),3))/(1-((SQRT(5)-1)/2)^3)),2)),"请输入副数")</f>
        <v/>
      </c>
      <c r="CR111" s="25" t="str">
        <f ca="1">IF(CS111="","",IF(选手操作!DT111&lt;&gt;"","/",CV111))</f>
        <v/>
      </c>
      <c r="CS111" s="26" t="str">
        <f ca="1">IF(OR(COUNTA(CA$3:CM$434)=0,选手操作!$K111=""),"",选手操作!$K111)</f>
        <v/>
      </c>
      <c r="CT111" s="22" t="str">
        <f ca="1">IFERROR(IF(CS111="","",RANK(CV111,CV$3:CV$434)+COUNTIF(CV$3:CV111,CV111)-1),"/")</f>
        <v/>
      </c>
      <c r="CU111" s="27" t="str">
        <f ca="1">IF(CS111="","",VLOOKUP(CS111,选手操作!$K:$L,2,0))</f>
        <v/>
      </c>
      <c r="CV111" s="24" t="str">
        <f ca="1">IFERROR(IF(CS111="","",IF(选手操作!CT111&lt;&gt;"",BV111+CW111+CX111+选手操作!CS111,VLOOKUP(CU111,CO:CQ,3,0)+BV111+CW111+CX111+选手操作!CS111)),IF(COUNTIF(CO:CO,CU111)=0,"查找失败",IF(ISNUMBER(VLOOKUP(CU111,CO:CQ,3,0))=FALSE,"VP错误","未知错误")))</f>
        <v/>
      </c>
      <c r="CW111" s="37"/>
      <c r="CX111" s="37"/>
      <c r="CY111" s="39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23" t="str">
        <f ca="1">IFERROR(IF(DS111="","",RANK(DR111,DR$3:DR$434)+COUNTIF(DR$3:DR111,DR111)-1),"/")</f>
        <v/>
      </c>
      <c r="DO111" s="22" t="str">
        <f t="shared" si="25"/>
        <v/>
      </c>
      <c r="DP111" s="22" t="str">
        <f t="shared" si="26"/>
        <v/>
      </c>
      <c r="DQ111" s="24" t="str">
        <f>IFERROR(IF(DO111="","",ROUND(IF(DP111=0,10,10+SIGN(DP111)*10*(1-((SQRT(5)-1)/2)^MIN(ABS(DP111)/(5*SQRT(DR$1)),3))/(1-((SQRT(5)-1)/2)^3)),2)),"请输入副数")</f>
        <v/>
      </c>
      <c r="DR111" s="25" t="str">
        <f ca="1">IF(DS111="","",IF(选手操作!ET111&lt;&gt;"","/",DV111))</f>
        <v/>
      </c>
      <c r="DS111" s="26" t="str">
        <f ca="1">IF(OR(COUNTA(DA$3:DM$434)=0,选手操作!$K111=""),"",选手操作!$K111)</f>
        <v/>
      </c>
      <c r="DT111" s="22" t="str">
        <f ca="1">IFERROR(IF(DS111="","",RANK(DV111,DV$3:DV$434)+COUNTIF(DV$3:DV111,DV111)-1),"/")</f>
        <v/>
      </c>
      <c r="DU111" s="27" t="str">
        <f ca="1">IF(DS111="","",VLOOKUP(DS111,选手操作!$K:$L,2,0))</f>
        <v/>
      </c>
      <c r="DV111" s="24" t="str">
        <f ca="1">IFERROR(IF(DS111="","",IF(选手操作!DT111&lt;&gt;"",CV111+DW111+DX111+选手操作!DS111,VLOOKUP(DU111,DO:DQ,3,0)+CV111+DW111+DX111+选手操作!DS111)),IF(COUNTIF(DO:DO,DU111)=0,"查找失败",IF(ISNUMBER(VLOOKUP(DU111,DO:DQ,3,0))=FALSE,"VP错误","未知错误")))</f>
        <v/>
      </c>
      <c r="DW111" s="37"/>
      <c r="DX111" s="37"/>
      <c r="DY111" s="39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23" t="str">
        <f ca="1">IFERROR(IF(ES111="","",RANK(ER111,ER$3:ER$434)+COUNTIF(ER$3:ER111,ER111)-1),"/")</f>
        <v/>
      </c>
      <c r="EO111" s="22" t="str">
        <f t="shared" si="27"/>
        <v/>
      </c>
      <c r="EP111" s="22" t="str">
        <f t="shared" si="28"/>
        <v/>
      </c>
      <c r="EQ111" s="24" t="str">
        <f>IFERROR(IF(EO111="","",ROUND(IF(EP111=0,10,10+SIGN(EP111)*10*(1-((SQRT(5)-1)/2)^MIN(ABS(EP111)/(5*SQRT(ER$1)),3))/(1-((SQRT(5)-1)/2)^3)),2)),"请输入副数")</f>
        <v/>
      </c>
      <c r="ER111" s="25" t="str">
        <f ca="1">IF(ES111="","",IF(选手操作!FT111&lt;&gt;"","/",EV111))</f>
        <v/>
      </c>
      <c r="ES111" s="26" t="str">
        <f ca="1">IF(OR(COUNTA(EA$3:EM$434)=0,选手操作!$K111=""),"",选手操作!$K111)</f>
        <v/>
      </c>
      <c r="ET111" s="22" t="str">
        <f ca="1">IFERROR(IF(ES111="","",RANK(EV111,EV$3:EV$434)+COUNTIF(EV$3:EV111,EV111)-1),"/")</f>
        <v/>
      </c>
      <c r="EU111" s="27" t="str">
        <f ca="1">IF(ES111="","",VLOOKUP(ES111,选手操作!$K:$L,2,0))</f>
        <v/>
      </c>
      <c r="EV111" s="24" t="str">
        <f ca="1">IFERROR(IF(ES111="","",IF(选手操作!ET111&lt;&gt;"",DV111+EW111+EX111+选手操作!ES111,VLOOKUP(EU111,EO:EQ,3,0)+DV111+EW111+EX111+选手操作!ES111)),IF(COUNTIF(EO:EO,EU111)=0,"查找失败",IF(ISNUMBER(VLOOKUP(EU111,EO:EQ,3,0))=FALSE,"VP错误","未知错误")))</f>
        <v/>
      </c>
      <c r="EW111" s="37"/>
      <c r="EX111" s="37"/>
      <c r="EY111" s="39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23" t="str">
        <f ca="1">IFERROR(IF(FS111="","",RANK(FR111,FR$3:FR$434)+COUNTIF(FR$3:FR111,FR111)-1),"/")</f>
        <v/>
      </c>
      <c r="FO111" s="22" t="str">
        <f t="shared" si="29"/>
        <v/>
      </c>
      <c r="FP111" s="22" t="str">
        <f t="shared" si="30"/>
        <v/>
      </c>
      <c r="FQ111" s="24" t="str">
        <f>IFERROR(IF(FO111="","",ROUND(IF(FP111=0,10,10+SIGN(FP111)*10*(1-((SQRT(5)-1)/2)^MIN(ABS(FP111)/(5*SQRT(FR$1)),3))/(1-((SQRT(5)-1)/2)^3)),2)),"请输入副数")</f>
        <v/>
      </c>
      <c r="FR111" s="25" t="str">
        <f ca="1">IF(FS111="","",IF(选手操作!GT111&lt;&gt;"","/",FV111))</f>
        <v/>
      </c>
      <c r="FS111" s="26" t="str">
        <f ca="1">IF(OR(COUNTA(FA$3:FM$434)=0,选手操作!$K111=""),"",选手操作!$K111)</f>
        <v/>
      </c>
      <c r="FT111" s="22" t="str">
        <f ca="1">IFERROR(IF(FS111="","",RANK(FV111,FV$3:FV$434)+COUNTIF(FV$3:FV111,FV111)-1),"/")</f>
        <v/>
      </c>
      <c r="FU111" s="27" t="str">
        <f ca="1">IF(FS111="","",VLOOKUP(FS111,选手操作!$K:$L,2,0))</f>
        <v/>
      </c>
      <c r="FV111" s="24" t="str">
        <f ca="1">IFERROR(IF(FS111="","",IF(选手操作!FT111&lt;&gt;"",EV111+FW111+FX111+选手操作!FS111,VLOOKUP(FU111,FO:FQ,3,0)+EV111+FW111+FX111+选手操作!FS111)),IF(COUNTIF(FO:FO,FU111)=0,"查找失败",IF(ISNUMBER(VLOOKUP(FU111,FO:FQ,3,0))=FALSE,"VP错误","未知错误")))</f>
        <v/>
      </c>
      <c r="FW111" s="37"/>
      <c r="FX111" s="37"/>
      <c r="FY111" s="39"/>
      <c r="GA111" s="31"/>
      <c r="GB111" s="31"/>
      <c r="GC111" s="31"/>
      <c r="GD111" s="31"/>
      <c r="GE111" s="31"/>
      <c r="GF111" s="31"/>
      <c r="GG111" s="31"/>
      <c r="GH111" s="31"/>
      <c r="GI111" s="31"/>
      <c r="GJ111" s="31"/>
      <c r="GK111" s="31"/>
      <c r="GL111" s="31"/>
      <c r="GM111" s="31"/>
      <c r="GN111" s="23" t="str">
        <f ca="1">IFERROR(IF(GS111="","",RANK(GR111,GR$3:GR$434)+COUNTIF(GR$3:GR111,GR111)-1),"/")</f>
        <v/>
      </c>
      <c r="GO111" s="22" t="str">
        <f t="shared" si="31"/>
        <v/>
      </c>
      <c r="GP111" s="22" t="str">
        <f t="shared" si="32"/>
        <v/>
      </c>
      <c r="GQ111" s="24" t="str">
        <f>IFERROR(IF(GO111="","",ROUND(IF(GP111=0,10,10+SIGN(GP111)*10*(1-((SQRT(5)-1)/2)^MIN(ABS(GP111)/(5*SQRT(GR$1)),3))/(1-((SQRT(5)-1)/2)^3)),2)),"请输入副数")</f>
        <v/>
      </c>
      <c r="GR111" s="25" t="str">
        <f ca="1">IF(GS111="","",IF(选手操作!HT111&lt;&gt;"","/",GV111))</f>
        <v/>
      </c>
      <c r="GS111" s="26" t="str">
        <f ca="1">IF(OR(COUNTA(GA$3:GM$434)=0,选手操作!$K111=""),"",选手操作!$K111)</f>
        <v/>
      </c>
      <c r="GT111" s="22" t="str">
        <f ca="1">IFERROR(IF(GS111="","",RANK(GV111,GV$3:GV$434)+COUNTIF(GV$3:GV111,GV111)-1),"/")</f>
        <v/>
      </c>
      <c r="GU111" s="27" t="str">
        <f ca="1">IF(GS111="","",VLOOKUP(GS111,选手操作!$K:$L,2,0))</f>
        <v/>
      </c>
      <c r="GV111" s="24" t="str">
        <f ca="1">IFERROR(IF(GS111="","",IF(选手操作!GT111&lt;&gt;"",FV111+GW111+GX111+选手操作!GS111,VLOOKUP(GU111,GO:GQ,3,0)+FV111+GW111+GX111+选手操作!GS111)),IF(COUNTIF(GO:GO,GU111)=0,"查找失败",IF(ISNUMBER(VLOOKUP(GU111,GO:GQ,3,0))=FALSE,"VP错误","未知错误")))</f>
        <v/>
      </c>
      <c r="GW111" s="37"/>
      <c r="GX111" s="37"/>
      <c r="GY111" s="39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23" t="str">
        <f ca="1">IFERROR(IF(HS111="","",RANK(HR111,HR$3:HR$434)+COUNTIF(HR$3:HR111,HR111)-1),"/")</f>
        <v/>
      </c>
      <c r="HO111" s="22" t="str">
        <f t="shared" si="33"/>
        <v/>
      </c>
      <c r="HP111" s="22" t="str">
        <f t="shared" si="34"/>
        <v/>
      </c>
      <c r="HQ111" s="24" t="str">
        <f>IFERROR(IF(HO111="","",ROUND(IF(HP111=0,10,10+SIGN(HP111)*10*(1-((SQRT(5)-1)/2)^MIN(ABS(HP111)/(5*SQRT(HR$1)),3))/(1-((SQRT(5)-1)/2)^3)),2)),"请输入副数")</f>
        <v/>
      </c>
      <c r="HR111" s="25" t="str">
        <f ca="1">IF(HS111="","",IF(选手操作!IT111&lt;&gt;"","/",HV111))</f>
        <v/>
      </c>
      <c r="HS111" s="26" t="str">
        <f ca="1">IF(OR(COUNTA(HA$3:HM$434)=0,选手操作!$K111=""),"",选手操作!$K111)</f>
        <v/>
      </c>
      <c r="HT111" s="22" t="str">
        <f ca="1">IFERROR(IF(HS111="","",RANK(HV111,HV$3:HV$434)+COUNTIF(HV$3:HV111,HV111)-1),"/")</f>
        <v/>
      </c>
      <c r="HU111" s="27" t="str">
        <f ca="1">IF(HS111="","",VLOOKUP(HS111,选手操作!$K:$L,2,0))</f>
        <v/>
      </c>
      <c r="HV111" s="24" t="str">
        <f ca="1">IFERROR(IF(HS111="","",IF(选手操作!HT111&lt;&gt;"",GV111+HW111+HX111+选手操作!HS111,VLOOKUP(HU111,HO:HQ,3,0)+GV111+HW111+HX111+选手操作!HS111)),IF(COUNTIF(HO:HO,HU111)=0,"查找失败",IF(ISNUMBER(VLOOKUP(HU111,HO:HQ,3,0))=FALSE,"VP错误","未知错误")))</f>
        <v/>
      </c>
      <c r="HW111" s="37"/>
      <c r="HX111" s="37"/>
      <c r="HY111" s="39"/>
    </row>
    <row r="112" spans="1:23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23" t="str">
        <f ca="1">IFERROR(IF(S112="","",RANK(R112,R$3:R$434)+COUNTIF(R$3:R112,R112)-1),"/")</f>
        <v/>
      </c>
      <c r="O112" s="22" t="str">
        <f t="shared" si="35"/>
        <v/>
      </c>
      <c r="P112" s="22" t="str">
        <f t="shared" si="36"/>
        <v/>
      </c>
      <c r="Q112" s="24" t="str">
        <f t="shared" si="37"/>
        <v/>
      </c>
      <c r="R112" s="25" t="str">
        <f ca="1">IF(S112="","",IF(选手操作!AT112&lt;&gt;"","/",V112))</f>
        <v/>
      </c>
      <c r="S112" s="26" t="str">
        <f ca="1">IF(OR(COUNTA(A$3:M$434)=0,选手操作!$K112=""),"",选手操作!$K112)</f>
        <v/>
      </c>
      <c r="T112" s="22" t="str">
        <f ca="1">IFERROR(IF(S112="","",RANK(V112,V$3:V$434)+COUNTIF(V$3:V112,V112)-1),"/")</f>
        <v/>
      </c>
      <c r="U112" s="27" t="str">
        <f ca="1">IF(S112="","",VLOOKUP(S112,选手操作!$K:$L,2,0))</f>
        <v/>
      </c>
      <c r="V112" s="24" t="str">
        <f ca="1">IFERROR(IF(S112="","",IF(选手操作!T112&lt;&gt;"",选手操作!M112+选手操作!N112+W112+X112+选手操作!S112,VLOOKUP(U112,O:Q,3,0)+选手操作!M112+选手操作!N112+W112+X112+选手操作!S112)),IF(COUNTIF(O:O,U112)=0,"查找失败",IF(ISNUMBER(VLOOKUP(U112,O:Q,3,0))=FALSE,"VP错误","未知错误")))</f>
        <v/>
      </c>
      <c r="W112" s="37"/>
      <c r="X112" s="37"/>
      <c r="Y112" s="39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23" t="str">
        <f ca="1">IFERROR(IF(AS112="","",RANK(AR112,AR$3:AR$434)+COUNTIF(AR$3:AR112,AR112)-1),"/")</f>
        <v/>
      </c>
      <c r="AO112" s="22" t="str">
        <f t="shared" si="19"/>
        <v/>
      </c>
      <c r="AP112" s="22" t="str">
        <f t="shared" si="20"/>
        <v/>
      </c>
      <c r="AQ112" s="24" t="str">
        <f>IFERROR(IF(AO112="","",ROUND(IF(AP112=0,10,10+SIGN(AP112)*10*(1-((SQRT(5)-1)/2)^MIN(ABS(AP112)/(5*SQRT(AR$1)),3))/(1-((SQRT(5)-1)/2)^3)),2)),"请输入副数")</f>
        <v/>
      </c>
      <c r="AR112" s="25" t="str">
        <f ca="1">IF(AS112="","",IF(选手操作!BT112&lt;&gt;"","/",AV112))</f>
        <v/>
      </c>
      <c r="AS112" s="26" t="str">
        <f ca="1">IF(OR(COUNTA(AA$3:AM$434)=0,选手操作!$K112=""),"",选手操作!$K112)</f>
        <v/>
      </c>
      <c r="AT112" s="22" t="str">
        <f ca="1">IFERROR(IF(AS112="","",RANK(AV112,AV$3:AV$434)+COUNTIF(AV$3:AV112,AV112)-1),"/")</f>
        <v/>
      </c>
      <c r="AU112" s="27" t="str">
        <f ca="1">IF(AS112="","",VLOOKUP(AS112,选手操作!$K:$L,2,0))</f>
        <v/>
      </c>
      <c r="AV112" s="24" t="str">
        <f ca="1">IFERROR(IF(AS112="","",IF(选手操作!AT112&lt;&gt;"",V112+AW112+AX112+选手操作!AS112,VLOOKUP(AU112,AO:AQ,3,0)+V112+AW112+AX112+选手操作!AS112)),IF(COUNTIF(AO:AO,AU112)=0,"查找失败",IF(ISNUMBER(VLOOKUP(AU112,AO:AQ,3,0))=FALSE,"VP错误","未知错误")))</f>
        <v/>
      </c>
      <c r="AW112" s="37"/>
      <c r="AX112" s="37"/>
      <c r="AY112" s="39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23" t="str">
        <f ca="1">IFERROR(IF(BS112="","",RANK(BR112,BR$3:BR$434)+COUNTIF(BR$3:BR112,BR112)-1),"/")</f>
        <v/>
      </c>
      <c r="BO112" s="22" t="str">
        <f t="shared" si="21"/>
        <v/>
      </c>
      <c r="BP112" s="22" t="str">
        <f t="shared" si="22"/>
        <v/>
      </c>
      <c r="BQ112" s="24" t="str">
        <f>IFERROR(IF(BO112="","",ROUND(IF(BP112=0,10,10+SIGN(BP112)*10*(1-((SQRT(5)-1)/2)^MIN(ABS(BP112)/(5*SQRT(BR$1)),3))/(1-((SQRT(5)-1)/2)^3)),2)),"请输入副数")</f>
        <v/>
      </c>
      <c r="BR112" s="25" t="str">
        <f ca="1">IF(BS112="","",IF(选手操作!CT112&lt;&gt;"","/",BV112))</f>
        <v/>
      </c>
      <c r="BS112" s="26" t="str">
        <f ca="1">IF(OR(COUNTA(BA$3:BM$434)=0,选手操作!$K112=""),"",选手操作!$K112)</f>
        <v/>
      </c>
      <c r="BT112" s="22" t="str">
        <f ca="1">IFERROR(IF(BS112="","",RANK(BV112,BV$3:BV$434)+COUNTIF(BV$3:BV112,BV112)-1),"/")</f>
        <v/>
      </c>
      <c r="BU112" s="27" t="str">
        <f ca="1">IF(BS112="","",VLOOKUP(BS112,选手操作!$K:$L,2,0))</f>
        <v/>
      </c>
      <c r="BV112" s="24" t="str">
        <f ca="1">IFERROR(IF(BS112="","",IF(选手操作!BT112&lt;&gt;"",AV112+BW112+BX112+选手操作!BS112,VLOOKUP(BU112,BO:BQ,3,0)+AV112+BW112+BX112+选手操作!BS112)),IF(COUNTIF(BO:BO,BU112)=0,"查找失败",IF(ISNUMBER(VLOOKUP(BU112,BO:BQ,3,0))=FALSE,"VP错误","未知错误")))</f>
        <v/>
      </c>
      <c r="BW112" s="37"/>
      <c r="BX112" s="37"/>
      <c r="BY112" s="39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23" t="str">
        <f ca="1">IFERROR(IF(CS112="","",RANK(CR112,CR$3:CR$434)+COUNTIF(CR$3:CR112,CR112)-1),"/")</f>
        <v/>
      </c>
      <c r="CO112" s="22" t="str">
        <f t="shared" si="23"/>
        <v/>
      </c>
      <c r="CP112" s="22" t="str">
        <f t="shared" si="24"/>
        <v/>
      </c>
      <c r="CQ112" s="24" t="str">
        <f>IFERROR(IF(CO112="","",ROUND(IF(CP112=0,10,10+SIGN(CP112)*10*(1-((SQRT(5)-1)/2)^MIN(ABS(CP112)/(5*SQRT(CR$1)),3))/(1-((SQRT(5)-1)/2)^3)),2)),"请输入副数")</f>
        <v/>
      </c>
      <c r="CR112" s="25" t="str">
        <f ca="1">IF(CS112="","",IF(选手操作!DT112&lt;&gt;"","/",CV112))</f>
        <v/>
      </c>
      <c r="CS112" s="26" t="str">
        <f ca="1">IF(OR(COUNTA(CA$3:CM$434)=0,选手操作!$K112=""),"",选手操作!$K112)</f>
        <v/>
      </c>
      <c r="CT112" s="22" t="str">
        <f ca="1">IFERROR(IF(CS112="","",RANK(CV112,CV$3:CV$434)+COUNTIF(CV$3:CV112,CV112)-1),"/")</f>
        <v/>
      </c>
      <c r="CU112" s="27" t="str">
        <f ca="1">IF(CS112="","",VLOOKUP(CS112,选手操作!$K:$L,2,0))</f>
        <v/>
      </c>
      <c r="CV112" s="24" t="str">
        <f ca="1">IFERROR(IF(CS112="","",IF(选手操作!CT112&lt;&gt;"",BV112+CW112+CX112+选手操作!CS112,VLOOKUP(CU112,CO:CQ,3,0)+BV112+CW112+CX112+选手操作!CS112)),IF(COUNTIF(CO:CO,CU112)=0,"查找失败",IF(ISNUMBER(VLOOKUP(CU112,CO:CQ,3,0))=FALSE,"VP错误","未知错误")))</f>
        <v/>
      </c>
      <c r="CW112" s="37"/>
      <c r="CX112" s="37"/>
      <c r="CY112" s="39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23" t="str">
        <f ca="1">IFERROR(IF(DS112="","",RANK(DR112,DR$3:DR$434)+COUNTIF(DR$3:DR112,DR112)-1),"/")</f>
        <v/>
      </c>
      <c r="DO112" s="22" t="str">
        <f t="shared" si="25"/>
        <v/>
      </c>
      <c r="DP112" s="22" t="str">
        <f t="shared" si="26"/>
        <v/>
      </c>
      <c r="DQ112" s="24" t="str">
        <f>IFERROR(IF(DO112="","",ROUND(IF(DP112=0,10,10+SIGN(DP112)*10*(1-((SQRT(5)-1)/2)^MIN(ABS(DP112)/(5*SQRT(DR$1)),3))/(1-((SQRT(5)-1)/2)^3)),2)),"请输入副数")</f>
        <v/>
      </c>
      <c r="DR112" s="25" t="str">
        <f ca="1">IF(DS112="","",IF(选手操作!ET112&lt;&gt;"","/",DV112))</f>
        <v/>
      </c>
      <c r="DS112" s="26" t="str">
        <f ca="1">IF(OR(COUNTA(DA$3:DM$434)=0,选手操作!$K112=""),"",选手操作!$K112)</f>
        <v/>
      </c>
      <c r="DT112" s="22" t="str">
        <f ca="1">IFERROR(IF(DS112="","",RANK(DV112,DV$3:DV$434)+COUNTIF(DV$3:DV112,DV112)-1),"/")</f>
        <v/>
      </c>
      <c r="DU112" s="27" t="str">
        <f ca="1">IF(DS112="","",VLOOKUP(DS112,选手操作!$K:$L,2,0))</f>
        <v/>
      </c>
      <c r="DV112" s="24" t="str">
        <f ca="1">IFERROR(IF(DS112="","",IF(选手操作!DT112&lt;&gt;"",CV112+DW112+DX112+选手操作!DS112,VLOOKUP(DU112,DO:DQ,3,0)+CV112+DW112+DX112+选手操作!DS112)),IF(COUNTIF(DO:DO,DU112)=0,"查找失败",IF(ISNUMBER(VLOOKUP(DU112,DO:DQ,3,0))=FALSE,"VP错误","未知错误")))</f>
        <v/>
      </c>
      <c r="DW112" s="37"/>
      <c r="DX112" s="37"/>
      <c r="DY112" s="39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23" t="str">
        <f ca="1">IFERROR(IF(ES112="","",RANK(ER112,ER$3:ER$434)+COUNTIF(ER$3:ER112,ER112)-1),"/")</f>
        <v/>
      </c>
      <c r="EO112" s="22" t="str">
        <f t="shared" si="27"/>
        <v/>
      </c>
      <c r="EP112" s="22" t="str">
        <f t="shared" si="28"/>
        <v/>
      </c>
      <c r="EQ112" s="24" t="str">
        <f>IFERROR(IF(EO112="","",ROUND(IF(EP112=0,10,10+SIGN(EP112)*10*(1-((SQRT(5)-1)/2)^MIN(ABS(EP112)/(5*SQRT(ER$1)),3))/(1-((SQRT(5)-1)/2)^3)),2)),"请输入副数")</f>
        <v/>
      </c>
      <c r="ER112" s="25" t="str">
        <f ca="1">IF(ES112="","",IF(选手操作!FT112&lt;&gt;"","/",EV112))</f>
        <v/>
      </c>
      <c r="ES112" s="26" t="str">
        <f ca="1">IF(OR(COUNTA(EA$3:EM$434)=0,选手操作!$K112=""),"",选手操作!$K112)</f>
        <v/>
      </c>
      <c r="ET112" s="22" t="str">
        <f ca="1">IFERROR(IF(ES112="","",RANK(EV112,EV$3:EV$434)+COUNTIF(EV$3:EV112,EV112)-1),"/")</f>
        <v/>
      </c>
      <c r="EU112" s="27" t="str">
        <f ca="1">IF(ES112="","",VLOOKUP(ES112,选手操作!$K:$L,2,0))</f>
        <v/>
      </c>
      <c r="EV112" s="24" t="str">
        <f ca="1">IFERROR(IF(ES112="","",IF(选手操作!ET112&lt;&gt;"",DV112+EW112+EX112+选手操作!ES112,VLOOKUP(EU112,EO:EQ,3,0)+DV112+EW112+EX112+选手操作!ES112)),IF(COUNTIF(EO:EO,EU112)=0,"查找失败",IF(ISNUMBER(VLOOKUP(EU112,EO:EQ,3,0))=FALSE,"VP错误","未知错误")))</f>
        <v/>
      </c>
      <c r="EW112" s="37"/>
      <c r="EX112" s="37"/>
      <c r="EY112" s="39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23" t="str">
        <f ca="1">IFERROR(IF(FS112="","",RANK(FR112,FR$3:FR$434)+COUNTIF(FR$3:FR112,FR112)-1),"/")</f>
        <v/>
      </c>
      <c r="FO112" s="22" t="str">
        <f t="shared" si="29"/>
        <v/>
      </c>
      <c r="FP112" s="22" t="str">
        <f t="shared" si="30"/>
        <v/>
      </c>
      <c r="FQ112" s="24" t="str">
        <f>IFERROR(IF(FO112="","",ROUND(IF(FP112=0,10,10+SIGN(FP112)*10*(1-((SQRT(5)-1)/2)^MIN(ABS(FP112)/(5*SQRT(FR$1)),3))/(1-((SQRT(5)-1)/2)^3)),2)),"请输入副数")</f>
        <v/>
      </c>
      <c r="FR112" s="25" t="str">
        <f ca="1">IF(FS112="","",IF(选手操作!GT112&lt;&gt;"","/",FV112))</f>
        <v/>
      </c>
      <c r="FS112" s="26" t="str">
        <f ca="1">IF(OR(COUNTA(FA$3:FM$434)=0,选手操作!$K112=""),"",选手操作!$K112)</f>
        <v/>
      </c>
      <c r="FT112" s="22" t="str">
        <f ca="1">IFERROR(IF(FS112="","",RANK(FV112,FV$3:FV$434)+COUNTIF(FV$3:FV112,FV112)-1),"/")</f>
        <v/>
      </c>
      <c r="FU112" s="27" t="str">
        <f ca="1">IF(FS112="","",VLOOKUP(FS112,选手操作!$K:$L,2,0))</f>
        <v/>
      </c>
      <c r="FV112" s="24" t="str">
        <f ca="1">IFERROR(IF(FS112="","",IF(选手操作!FT112&lt;&gt;"",EV112+FW112+FX112+选手操作!FS112,VLOOKUP(FU112,FO:FQ,3,0)+EV112+FW112+FX112+选手操作!FS112)),IF(COUNTIF(FO:FO,FU112)=0,"查找失败",IF(ISNUMBER(VLOOKUP(FU112,FO:FQ,3,0))=FALSE,"VP错误","未知错误")))</f>
        <v/>
      </c>
      <c r="FW112" s="37"/>
      <c r="FX112" s="37"/>
      <c r="FY112" s="39"/>
      <c r="GA112" s="31"/>
      <c r="GB112" s="31"/>
      <c r="GC112" s="31"/>
      <c r="GD112" s="31"/>
      <c r="GE112" s="31"/>
      <c r="GF112" s="31"/>
      <c r="GG112" s="31"/>
      <c r="GH112" s="31"/>
      <c r="GI112" s="31"/>
      <c r="GJ112" s="31"/>
      <c r="GK112" s="31"/>
      <c r="GL112" s="31"/>
      <c r="GM112" s="31"/>
      <c r="GN112" s="23" t="str">
        <f ca="1">IFERROR(IF(GS112="","",RANK(GR112,GR$3:GR$434)+COUNTIF(GR$3:GR112,GR112)-1),"/")</f>
        <v/>
      </c>
      <c r="GO112" s="22" t="str">
        <f t="shared" si="31"/>
        <v/>
      </c>
      <c r="GP112" s="22" t="str">
        <f t="shared" si="32"/>
        <v/>
      </c>
      <c r="GQ112" s="24" t="str">
        <f>IFERROR(IF(GO112="","",ROUND(IF(GP112=0,10,10+SIGN(GP112)*10*(1-((SQRT(5)-1)/2)^MIN(ABS(GP112)/(5*SQRT(GR$1)),3))/(1-((SQRT(5)-1)/2)^3)),2)),"请输入副数")</f>
        <v/>
      </c>
      <c r="GR112" s="25" t="str">
        <f ca="1">IF(GS112="","",IF(选手操作!HT112&lt;&gt;"","/",GV112))</f>
        <v/>
      </c>
      <c r="GS112" s="26" t="str">
        <f ca="1">IF(OR(COUNTA(GA$3:GM$434)=0,选手操作!$K112=""),"",选手操作!$K112)</f>
        <v/>
      </c>
      <c r="GT112" s="22" t="str">
        <f ca="1">IFERROR(IF(GS112="","",RANK(GV112,GV$3:GV$434)+COUNTIF(GV$3:GV112,GV112)-1),"/")</f>
        <v/>
      </c>
      <c r="GU112" s="27" t="str">
        <f ca="1">IF(GS112="","",VLOOKUP(GS112,选手操作!$K:$L,2,0))</f>
        <v/>
      </c>
      <c r="GV112" s="24" t="str">
        <f ca="1">IFERROR(IF(GS112="","",IF(选手操作!GT112&lt;&gt;"",FV112+GW112+GX112+选手操作!GS112,VLOOKUP(GU112,GO:GQ,3,0)+FV112+GW112+GX112+选手操作!GS112)),IF(COUNTIF(GO:GO,GU112)=0,"查找失败",IF(ISNUMBER(VLOOKUP(GU112,GO:GQ,3,0))=FALSE,"VP错误","未知错误")))</f>
        <v/>
      </c>
      <c r="GW112" s="37"/>
      <c r="GX112" s="37"/>
      <c r="GY112" s="39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23" t="str">
        <f ca="1">IFERROR(IF(HS112="","",RANK(HR112,HR$3:HR$434)+COUNTIF(HR$3:HR112,HR112)-1),"/")</f>
        <v/>
      </c>
      <c r="HO112" s="22" t="str">
        <f t="shared" si="33"/>
        <v/>
      </c>
      <c r="HP112" s="22" t="str">
        <f t="shared" si="34"/>
        <v/>
      </c>
      <c r="HQ112" s="24" t="str">
        <f>IFERROR(IF(HO112="","",ROUND(IF(HP112=0,10,10+SIGN(HP112)*10*(1-((SQRT(5)-1)/2)^MIN(ABS(HP112)/(5*SQRT(HR$1)),3))/(1-((SQRT(5)-1)/2)^3)),2)),"请输入副数")</f>
        <v/>
      </c>
      <c r="HR112" s="25" t="str">
        <f ca="1">IF(HS112="","",IF(选手操作!IT112&lt;&gt;"","/",HV112))</f>
        <v/>
      </c>
      <c r="HS112" s="26" t="str">
        <f ca="1">IF(OR(COUNTA(HA$3:HM$434)=0,选手操作!$K112=""),"",选手操作!$K112)</f>
        <v/>
      </c>
      <c r="HT112" s="22" t="str">
        <f ca="1">IFERROR(IF(HS112="","",RANK(HV112,HV$3:HV$434)+COUNTIF(HV$3:HV112,HV112)-1),"/")</f>
        <v/>
      </c>
      <c r="HU112" s="27" t="str">
        <f ca="1">IF(HS112="","",VLOOKUP(HS112,选手操作!$K:$L,2,0))</f>
        <v/>
      </c>
      <c r="HV112" s="24" t="str">
        <f ca="1">IFERROR(IF(HS112="","",IF(选手操作!HT112&lt;&gt;"",GV112+HW112+HX112+选手操作!HS112,VLOOKUP(HU112,HO:HQ,3,0)+GV112+HW112+HX112+选手操作!HS112)),IF(COUNTIF(HO:HO,HU112)=0,"查找失败",IF(ISNUMBER(VLOOKUP(HU112,HO:HQ,3,0))=FALSE,"VP错误","未知错误")))</f>
        <v/>
      </c>
      <c r="HW112" s="37"/>
      <c r="HX112" s="37"/>
      <c r="HY112" s="39"/>
    </row>
    <row r="113" spans="1:23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23" t="str">
        <f ca="1">IFERROR(IF(S113="","",RANK(R113,R$3:R$434)+COUNTIF(R$3:R113,R113)-1),"/")</f>
        <v/>
      </c>
      <c r="O113" s="22" t="str">
        <f t="shared" si="35"/>
        <v/>
      </c>
      <c r="P113" s="22" t="str">
        <f t="shared" si="36"/>
        <v/>
      </c>
      <c r="Q113" s="24" t="str">
        <f t="shared" si="37"/>
        <v/>
      </c>
      <c r="R113" s="25" t="str">
        <f ca="1">IF(S113="","",IF(选手操作!AT113&lt;&gt;"","/",V113))</f>
        <v/>
      </c>
      <c r="S113" s="26" t="str">
        <f ca="1">IF(OR(COUNTA(A$3:M$434)=0,选手操作!$K113=""),"",选手操作!$K113)</f>
        <v/>
      </c>
      <c r="T113" s="22" t="str">
        <f ca="1">IFERROR(IF(S113="","",RANK(V113,V$3:V$434)+COUNTIF(V$3:V113,V113)-1),"/")</f>
        <v/>
      </c>
      <c r="U113" s="27" t="str">
        <f ca="1">IF(S113="","",VLOOKUP(S113,选手操作!$K:$L,2,0))</f>
        <v/>
      </c>
      <c r="V113" s="24" t="str">
        <f ca="1">IFERROR(IF(S113="","",IF(选手操作!T113&lt;&gt;"",选手操作!M113+选手操作!N113+W113+X113+选手操作!S113,VLOOKUP(U113,O:Q,3,0)+选手操作!M113+选手操作!N113+W113+X113+选手操作!S113)),IF(COUNTIF(O:O,U113)=0,"查找失败",IF(ISNUMBER(VLOOKUP(U113,O:Q,3,0))=FALSE,"VP错误","未知错误")))</f>
        <v/>
      </c>
      <c r="W113" s="37"/>
      <c r="X113" s="37"/>
      <c r="Y113" s="39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23" t="str">
        <f ca="1">IFERROR(IF(AS113="","",RANK(AR113,AR$3:AR$434)+COUNTIF(AR$3:AR113,AR113)-1),"/")</f>
        <v/>
      </c>
      <c r="AO113" s="22" t="str">
        <f t="shared" si="19"/>
        <v/>
      </c>
      <c r="AP113" s="22" t="str">
        <f t="shared" si="20"/>
        <v/>
      </c>
      <c r="AQ113" s="24" t="str">
        <f>IFERROR(IF(AO113="","",ROUND(IF(AP113=0,10,10+SIGN(AP113)*10*(1-((SQRT(5)-1)/2)^MIN(ABS(AP113)/(5*SQRT(AR$1)),3))/(1-((SQRT(5)-1)/2)^3)),2)),"请输入副数")</f>
        <v/>
      </c>
      <c r="AR113" s="25" t="str">
        <f ca="1">IF(AS113="","",IF(选手操作!BT113&lt;&gt;"","/",AV113))</f>
        <v/>
      </c>
      <c r="AS113" s="26" t="str">
        <f ca="1">IF(OR(COUNTA(AA$3:AM$434)=0,选手操作!$K113=""),"",选手操作!$K113)</f>
        <v/>
      </c>
      <c r="AT113" s="22" t="str">
        <f ca="1">IFERROR(IF(AS113="","",RANK(AV113,AV$3:AV$434)+COUNTIF(AV$3:AV113,AV113)-1),"/")</f>
        <v/>
      </c>
      <c r="AU113" s="27" t="str">
        <f ca="1">IF(AS113="","",VLOOKUP(AS113,选手操作!$K:$L,2,0))</f>
        <v/>
      </c>
      <c r="AV113" s="24" t="str">
        <f ca="1">IFERROR(IF(AS113="","",IF(选手操作!AT113&lt;&gt;"",V113+AW113+AX113+选手操作!AS113,VLOOKUP(AU113,AO:AQ,3,0)+V113+AW113+AX113+选手操作!AS113)),IF(COUNTIF(AO:AO,AU113)=0,"查找失败",IF(ISNUMBER(VLOOKUP(AU113,AO:AQ,3,0))=FALSE,"VP错误","未知错误")))</f>
        <v/>
      </c>
      <c r="AW113" s="37"/>
      <c r="AX113" s="37"/>
      <c r="AY113" s="39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23" t="str">
        <f ca="1">IFERROR(IF(BS113="","",RANK(BR113,BR$3:BR$434)+COUNTIF(BR$3:BR113,BR113)-1),"/")</f>
        <v/>
      </c>
      <c r="BO113" s="22" t="str">
        <f t="shared" si="21"/>
        <v/>
      </c>
      <c r="BP113" s="22" t="str">
        <f t="shared" si="22"/>
        <v/>
      </c>
      <c r="BQ113" s="24" t="str">
        <f>IFERROR(IF(BO113="","",ROUND(IF(BP113=0,10,10+SIGN(BP113)*10*(1-((SQRT(5)-1)/2)^MIN(ABS(BP113)/(5*SQRT(BR$1)),3))/(1-((SQRT(5)-1)/2)^3)),2)),"请输入副数")</f>
        <v/>
      </c>
      <c r="BR113" s="25" t="str">
        <f ca="1">IF(BS113="","",IF(选手操作!CT113&lt;&gt;"","/",BV113))</f>
        <v/>
      </c>
      <c r="BS113" s="26" t="str">
        <f ca="1">IF(OR(COUNTA(BA$3:BM$434)=0,选手操作!$K113=""),"",选手操作!$K113)</f>
        <v/>
      </c>
      <c r="BT113" s="22" t="str">
        <f ca="1">IFERROR(IF(BS113="","",RANK(BV113,BV$3:BV$434)+COUNTIF(BV$3:BV113,BV113)-1),"/")</f>
        <v/>
      </c>
      <c r="BU113" s="27" t="str">
        <f ca="1">IF(BS113="","",VLOOKUP(BS113,选手操作!$K:$L,2,0))</f>
        <v/>
      </c>
      <c r="BV113" s="24" t="str">
        <f ca="1">IFERROR(IF(BS113="","",IF(选手操作!BT113&lt;&gt;"",AV113+BW113+BX113+选手操作!BS113,VLOOKUP(BU113,BO:BQ,3,0)+AV113+BW113+BX113+选手操作!BS113)),IF(COUNTIF(BO:BO,BU113)=0,"查找失败",IF(ISNUMBER(VLOOKUP(BU113,BO:BQ,3,0))=FALSE,"VP错误","未知错误")))</f>
        <v/>
      </c>
      <c r="BW113" s="37"/>
      <c r="BX113" s="37"/>
      <c r="BY113" s="39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23" t="str">
        <f ca="1">IFERROR(IF(CS113="","",RANK(CR113,CR$3:CR$434)+COUNTIF(CR$3:CR113,CR113)-1),"/")</f>
        <v/>
      </c>
      <c r="CO113" s="22" t="str">
        <f t="shared" si="23"/>
        <v/>
      </c>
      <c r="CP113" s="22" t="str">
        <f t="shared" si="24"/>
        <v/>
      </c>
      <c r="CQ113" s="24" t="str">
        <f>IFERROR(IF(CO113="","",ROUND(IF(CP113=0,10,10+SIGN(CP113)*10*(1-((SQRT(5)-1)/2)^MIN(ABS(CP113)/(5*SQRT(CR$1)),3))/(1-((SQRT(5)-1)/2)^3)),2)),"请输入副数")</f>
        <v/>
      </c>
      <c r="CR113" s="25" t="str">
        <f ca="1">IF(CS113="","",IF(选手操作!DT113&lt;&gt;"","/",CV113))</f>
        <v/>
      </c>
      <c r="CS113" s="26" t="str">
        <f ca="1">IF(OR(COUNTA(CA$3:CM$434)=0,选手操作!$K113=""),"",选手操作!$K113)</f>
        <v/>
      </c>
      <c r="CT113" s="22" t="str">
        <f ca="1">IFERROR(IF(CS113="","",RANK(CV113,CV$3:CV$434)+COUNTIF(CV$3:CV113,CV113)-1),"/")</f>
        <v/>
      </c>
      <c r="CU113" s="27" t="str">
        <f ca="1">IF(CS113="","",VLOOKUP(CS113,选手操作!$K:$L,2,0))</f>
        <v/>
      </c>
      <c r="CV113" s="24" t="str">
        <f ca="1">IFERROR(IF(CS113="","",IF(选手操作!CT113&lt;&gt;"",BV113+CW113+CX113+选手操作!CS113,VLOOKUP(CU113,CO:CQ,3,0)+BV113+CW113+CX113+选手操作!CS113)),IF(COUNTIF(CO:CO,CU113)=0,"查找失败",IF(ISNUMBER(VLOOKUP(CU113,CO:CQ,3,0))=FALSE,"VP错误","未知错误")))</f>
        <v/>
      </c>
      <c r="CW113" s="37"/>
      <c r="CX113" s="37"/>
      <c r="CY113" s="39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23" t="str">
        <f ca="1">IFERROR(IF(DS113="","",RANK(DR113,DR$3:DR$434)+COUNTIF(DR$3:DR113,DR113)-1),"/")</f>
        <v/>
      </c>
      <c r="DO113" s="22" t="str">
        <f t="shared" si="25"/>
        <v/>
      </c>
      <c r="DP113" s="22" t="str">
        <f t="shared" si="26"/>
        <v/>
      </c>
      <c r="DQ113" s="24" t="str">
        <f>IFERROR(IF(DO113="","",ROUND(IF(DP113=0,10,10+SIGN(DP113)*10*(1-((SQRT(5)-1)/2)^MIN(ABS(DP113)/(5*SQRT(DR$1)),3))/(1-((SQRT(5)-1)/2)^3)),2)),"请输入副数")</f>
        <v/>
      </c>
      <c r="DR113" s="25" t="str">
        <f ca="1">IF(DS113="","",IF(选手操作!ET113&lt;&gt;"","/",DV113))</f>
        <v/>
      </c>
      <c r="DS113" s="26" t="str">
        <f ca="1">IF(OR(COUNTA(DA$3:DM$434)=0,选手操作!$K113=""),"",选手操作!$K113)</f>
        <v/>
      </c>
      <c r="DT113" s="22" t="str">
        <f ca="1">IFERROR(IF(DS113="","",RANK(DV113,DV$3:DV$434)+COUNTIF(DV$3:DV113,DV113)-1),"/")</f>
        <v/>
      </c>
      <c r="DU113" s="27" t="str">
        <f ca="1">IF(DS113="","",VLOOKUP(DS113,选手操作!$K:$L,2,0))</f>
        <v/>
      </c>
      <c r="DV113" s="24" t="str">
        <f ca="1">IFERROR(IF(DS113="","",IF(选手操作!DT113&lt;&gt;"",CV113+DW113+DX113+选手操作!DS113,VLOOKUP(DU113,DO:DQ,3,0)+CV113+DW113+DX113+选手操作!DS113)),IF(COUNTIF(DO:DO,DU113)=0,"查找失败",IF(ISNUMBER(VLOOKUP(DU113,DO:DQ,3,0))=FALSE,"VP错误","未知错误")))</f>
        <v/>
      </c>
      <c r="DW113" s="37"/>
      <c r="DX113" s="37"/>
      <c r="DY113" s="39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23" t="str">
        <f ca="1">IFERROR(IF(ES113="","",RANK(ER113,ER$3:ER$434)+COUNTIF(ER$3:ER113,ER113)-1),"/")</f>
        <v/>
      </c>
      <c r="EO113" s="22" t="str">
        <f t="shared" si="27"/>
        <v/>
      </c>
      <c r="EP113" s="22" t="str">
        <f t="shared" si="28"/>
        <v/>
      </c>
      <c r="EQ113" s="24" t="str">
        <f>IFERROR(IF(EO113="","",ROUND(IF(EP113=0,10,10+SIGN(EP113)*10*(1-((SQRT(5)-1)/2)^MIN(ABS(EP113)/(5*SQRT(ER$1)),3))/(1-((SQRT(5)-1)/2)^3)),2)),"请输入副数")</f>
        <v/>
      </c>
      <c r="ER113" s="25" t="str">
        <f ca="1">IF(ES113="","",IF(选手操作!FT113&lt;&gt;"","/",EV113))</f>
        <v/>
      </c>
      <c r="ES113" s="26" t="str">
        <f ca="1">IF(OR(COUNTA(EA$3:EM$434)=0,选手操作!$K113=""),"",选手操作!$K113)</f>
        <v/>
      </c>
      <c r="ET113" s="22" t="str">
        <f ca="1">IFERROR(IF(ES113="","",RANK(EV113,EV$3:EV$434)+COUNTIF(EV$3:EV113,EV113)-1),"/")</f>
        <v/>
      </c>
      <c r="EU113" s="27" t="str">
        <f ca="1">IF(ES113="","",VLOOKUP(ES113,选手操作!$K:$L,2,0))</f>
        <v/>
      </c>
      <c r="EV113" s="24" t="str">
        <f ca="1">IFERROR(IF(ES113="","",IF(选手操作!ET113&lt;&gt;"",DV113+EW113+EX113+选手操作!ES113,VLOOKUP(EU113,EO:EQ,3,0)+DV113+EW113+EX113+选手操作!ES113)),IF(COUNTIF(EO:EO,EU113)=0,"查找失败",IF(ISNUMBER(VLOOKUP(EU113,EO:EQ,3,0))=FALSE,"VP错误","未知错误")))</f>
        <v/>
      </c>
      <c r="EW113" s="37"/>
      <c r="EX113" s="37"/>
      <c r="EY113" s="39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23" t="str">
        <f ca="1">IFERROR(IF(FS113="","",RANK(FR113,FR$3:FR$434)+COUNTIF(FR$3:FR113,FR113)-1),"/")</f>
        <v/>
      </c>
      <c r="FO113" s="22" t="str">
        <f t="shared" si="29"/>
        <v/>
      </c>
      <c r="FP113" s="22" t="str">
        <f t="shared" si="30"/>
        <v/>
      </c>
      <c r="FQ113" s="24" t="str">
        <f>IFERROR(IF(FO113="","",ROUND(IF(FP113=0,10,10+SIGN(FP113)*10*(1-((SQRT(5)-1)/2)^MIN(ABS(FP113)/(5*SQRT(FR$1)),3))/(1-((SQRT(5)-1)/2)^3)),2)),"请输入副数")</f>
        <v/>
      </c>
      <c r="FR113" s="25" t="str">
        <f ca="1">IF(FS113="","",IF(选手操作!GT113&lt;&gt;"","/",FV113))</f>
        <v/>
      </c>
      <c r="FS113" s="26" t="str">
        <f ca="1">IF(OR(COUNTA(FA$3:FM$434)=0,选手操作!$K113=""),"",选手操作!$K113)</f>
        <v/>
      </c>
      <c r="FT113" s="22" t="str">
        <f ca="1">IFERROR(IF(FS113="","",RANK(FV113,FV$3:FV$434)+COUNTIF(FV$3:FV113,FV113)-1),"/")</f>
        <v/>
      </c>
      <c r="FU113" s="27" t="str">
        <f ca="1">IF(FS113="","",VLOOKUP(FS113,选手操作!$K:$L,2,0))</f>
        <v/>
      </c>
      <c r="FV113" s="24" t="str">
        <f ca="1">IFERROR(IF(FS113="","",IF(选手操作!FT113&lt;&gt;"",EV113+FW113+FX113+选手操作!FS113,VLOOKUP(FU113,FO:FQ,3,0)+EV113+FW113+FX113+选手操作!FS113)),IF(COUNTIF(FO:FO,FU113)=0,"查找失败",IF(ISNUMBER(VLOOKUP(FU113,FO:FQ,3,0))=FALSE,"VP错误","未知错误")))</f>
        <v/>
      </c>
      <c r="FW113" s="37"/>
      <c r="FX113" s="37"/>
      <c r="FY113" s="39"/>
      <c r="GA113" s="31"/>
      <c r="GB113" s="31"/>
      <c r="GC113" s="31"/>
      <c r="GD113" s="31"/>
      <c r="GE113" s="31"/>
      <c r="GF113" s="31"/>
      <c r="GG113" s="31"/>
      <c r="GH113" s="31"/>
      <c r="GI113" s="31"/>
      <c r="GJ113" s="31"/>
      <c r="GK113" s="31"/>
      <c r="GL113" s="31"/>
      <c r="GM113" s="31"/>
      <c r="GN113" s="23" t="str">
        <f ca="1">IFERROR(IF(GS113="","",RANK(GR113,GR$3:GR$434)+COUNTIF(GR$3:GR113,GR113)-1),"/")</f>
        <v/>
      </c>
      <c r="GO113" s="22" t="str">
        <f t="shared" si="31"/>
        <v/>
      </c>
      <c r="GP113" s="22" t="str">
        <f t="shared" si="32"/>
        <v/>
      </c>
      <c r="GQ113" s="24" t="str">
        <f>IFERROR(IF(GO113="","",ROUND(IF(GP113=0,10,10+SIGN(GP113)*10*(1-((SQRT(5)-1)/2)^MIN(ABS(GP113)/(5*SQRT(GR$1)),3))/(1-((SQRT(5)-1)/2)^3)),2)),"请输入副数")</f>
        <v/>
      </c>
      <c r="GR113" s="25" t="str">
        <f ca="1">IF(GS113="","",IF(选手操作!HT113&lt;&gt;"","/",GV113))</f>
        <v/>
      </c>
      <c r="GS113" s="26" t="str">
        <f ca="1">IF(OR(COUNTA(GA$3:GM$434)=0,选手操作!$K113=""),"",选手操作!$K113)</f>
        <v/>
      </c>
      <c r="GT113" s="22" t="str">
        <f ca="1">IFERROR(IF(GS113="","",RANK(GV113,GV$3:GV$434)+COUNTIF(GV$3:GV113,GV113)-1),"/")</f>
        <v/>
      </c>
      <c r="GU113" s="27" t="str">
        <f ca="1">IF(GS113="","",VLOOKUP(GS113,选手操作!$K:$L,2,0))</f>
        <v/>
      </c>
      <c r="GV113" s="24" t="str">
        <f ca="1">IFERROR(IF(GS113="","",IF(选手操作!GT113&lt;&gt;"",FV113+GW113+GX113+选手操作!GS113,VLOOKUP(GU113,GO:GQ,3,0)+FV113+GW113+GX113+选手操作!GS113)),IF(COUNTIF(GO:GO,GU113)=0,"查找失败",IF(ISNUMBER(VLOOKUP(GU113,GO:GQ,3,0))=FALSE,"VP错误","未知错误")))</f>
        <v/>
      </c>
      <c r="GW113" s="37"/>
      <c r="GX113" s="37"/>
      <c r="GY113" s="39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23" t="str">
        <f ca="1">IFERROR(IF(HS113="","",RANK(HR113,HR$3:HR$434)+COUNTIF(HR$3:HR113,HR113)-1),"/")</f>
        <v/>
      </c>
      <c r="HO113" s="22" t="str">
        <f t="shared" si="33"/>
        <v/>
      </c>
      <c r="HP113" s="22" t="str">
        <f t="shared" si="34"/>
        <v/>
      </c>
      <c r="HQ113" s="24" t="str">
        <f>IFERROR(IF(HO113="","",ROUND(IF(HP113=0,10,10+SIGN(HP113)*10*(1-((SQRT(5)-1)/2)^MIN(ABS(HP113)/(5*SQRT(HR$1)),3))/(1-((SQRT(5)-1)/2)^3)),2)),"请输入副数")</f>
        <v/>
      </c>
      <c r="HR113" s="25" t="str">
        <f ca="1">IF(HS113="","",IF(选手操作!IT113&lt;&gt;"","/",HV113))</f>
        <v/>
      </c>
      <c r="HS113" s="26" t="str">
        <f ca="1">IF(OR(COUNTA(HA$3:HM$434)=0,选手操作!$K113=""),"",选手操作!$K113)</f>
        <v/>
      </c>
      <c r="HT113" s="22" t="str">
        <f ca="1">IFERROR(IF(HS113="","",RANK(HV113,HV$3:HV$434)+COUNTIF(HV$3:HV113,HV113)-1),"/")</f>
        <v/>
      </c>
      <c r="HU113" s="27" t="str">
        <f ca="1">IF(HS113="","",VLOOKUP(HS113,选手操作!$K:$L,2,0))</f>
        <v/>
      </c>
      <c r="HV113" s="24" t="str">
        <f ca="1">IFERROR(IF(HS113="","",IF(选手操作!HT113&lt;&gt;"",GV113+HW113+HX113+选手操作!HS113,VLOOKUP(HU113,HO:HQ,3,0)+GV113+HW113+HX113+选手操作!HS113)),IF(COUNTIF(HO:HO,HU113)=0,"查找失败",IF(ISNUMBER(VLOOKUP(HU113,HO:HQ,3,0))=FALSE,"VP错误","未知错误")))</f>
        <v/>
      </c>
      <c r="HW113" s="37"/>
      <c r="HX113" s="37"/>
      <c r="HY113" s="39"/>
    </row>
    <row r="114" spans="1:23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23" t="str">
        <f ca="1">IFERROR(IF(S114="","",RANK(R114,R$3:R$434)+COUNTIF(R$3:R114,R114)-1),"/")</f>
        <v/>
      </c>
      <c r="O114" s="22" t="str">
        <f t="shared" si="35"/>
        <v/>
      </c>
      <c r="P114" s="22" t="str">
        <f t="shared" si="36"/>
        <v/>
      </c>
      <c r="Q114" s="24" t="str">
        <f t="shared" si="37"/>
        <v/>
      </c>
      <c r="R114" s="25" t="str">
        <f ca="1">IF(S114="","",IF(选手操作!AT114&lt;&gt;"","/",V114))</f>
        <v/>
      </c>
      <c r="S114" s="26" t="str">
        <f ca="1">IF(OR(COUNTA(A$3:M$434)=0,选手操作!$K114=""),"",选手操作!$K114)</f>
        <v/>
      </c>
      <c r="T114" s="22" t="str">
        <f ca="1">IFERROR(IF(S114="","",RANK(V114,V$3:V$434)+COUNTIF(V$3:V114,V114)-1),"/")</f>
        <v/>
      </c>
      <c r="U114" s="27" t="str">
        <f ca="1">IF(S114="","",VLOOKUP(S114,选手操作!$K:$L,2,0))</f>
        <v/>
      </c>
      <c r="V114" s="24" t="str">
        <f ca="1">IFERROR(IF(S114="","",IF(选手操作!T114&lt;&gt;"",选手操作!M114+选手操作!N114+W114+X114+选手操作!S114,VLOOKUP(U114,O:Q,3,0)+选手操作!M114+选手操作!N114+W114+X114+选手操作!S114)),IF(COUNTIF(O:O,U114)=0,"查找失败",IF(ISNUMBER(VLOOKUP(U114,O:Q,3,0))=FALSE,"VP错误","未知错误")))</f>
        <v/>
      </c>
      <c r="W114" s="37"/>
      <c r="X114" s="37"/>
      <c r="Y114" s="39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23" t="str">
        <f ca="1">IFERROR(IF(AS114="","",RANK(AR114,AR$3:AR$434)+COUNTIF(AR$3:AR114,AR114)-1),"/")</f>
        <v/>
      </c>
      <c r="AO114" s="22" t="str">
        <f t="shared" si="19"/>
        <v/>
      </c>
      <c r="AP114" s="22" t="str">
        <f t="shared" si="20"/>
        <v/>
      </c>
      <c r="AQ114" s="24" t="str">
        <f>IFERROR(IF(AO114="","",ROUND(IF(AP114=0,10,10+SIGN(AP114)*10*(1-((SQRT(5)-1)/2)^MIN(ABS(AP114)/(5*SQRT(AR$1)),3))/(1-((SQRT(5)-1)/2)^3)),2)),"请输入副数")</f>
        <v/>
      </c>
      <c r="AR114" s="25" t="str">
        <f ca="1">IF(AS114="","",IF(选手操作!BT114&lt;&gt;"","/",AV114))</f>
        <v/>
      </c>
      <c r="AS114" s="26" t="str">
        <f ca="1">IF(OR(COUNTA(AA$3:AM$434)=0,选手操作!$K114=""),"",选手操作!$K114)</f>
        <v/>
      </c>
      <c r="AT114" s="22" t="str">
        <f ca="1">IFERROR(IF(AS114="","",RANK(AV114,AV$3:AV$434)+COUNTIF(AV$3:AV114,AV114)-1),"/")</f>
        <v/>
      </c>
      <c r="AU114" s="27" t="str">
        <f ca="1">IF(AS114="","",VLOOKUP(AS114,选手操作!$K:$L,2,0))</f>
        <v/>
      </c>
      <c r="AV114" s="24" t="str">
        <f ca="1">IFERROR(IF(AS114="","",IF(选手操作!AT114&lt;&gt;"",V114+AW114+AX114+选手操作!AS114,VLOOKUP(AU114,AO:AQ,3,0)+V114+AW114+AX114+选手操作!AS114)),IF(COUNTIF(AO:AO,AU114)=0,"查找失败",IF(ISNUMBER(VLOOKUP(AU114,AO:AQ,3,0))=FALSE,"VP错误","未知错误")))</f>
        <v/>
      </c>
      <c r="AW114" s="37"/>
      <c r="AX114" s="37"/>
      <c r="AY114" s="39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23" t="str">
        <f ca="1">IFERROR(IF(BS114="","",RANK(BR114,BR$3:BR$434)+COUNTIF(BR$3:BR114,BR114)-1),"/")</f>
        <v/>
      </c>
      <c r="BO114" s="22" t="str">
        <f t="shared" si="21"/>
        <v/>
      </c>
      <c r="BP114" s="22" t="str">
        <f t="shared" si="22"/>
        <v/>
      </c>
      <c r="BQ114" s="24" t="str">
        <f>IFERROR(IF(BO114="","",ROUND(IF(BP114=0,10,10+SIGN(BP114)*10*(1-((SQRT(5)-1)/2)^MIN(ABS(BP114)/(5*SQRT(BR$1)),3))/(1-((SQRT(5)-1)/2)^3)),2)),"请输入副数")</f>
        <v/>
      </c>
      <c r="BR114" s="25" t="str">
        <f ca="1">IF(BS114="","",IF(选手操作!CT114&lt;&gt;"","/",BV114))</f>
        <v/>
      </c>
      <c r="BS114" s="26" t="str">
        <f ca="1">IF(OR(COUNTA(BA$3:BM$434)=0,选手操作!$K114=""),"",选手操作!$K114)</f>
        <v/>
      </c>
      <c r="BT114" s="22" t="str">
        <f ca="1">IFERROR(IF(BS114="","",RANK(BV114,BV$3:BV$434)+COUNTIF(BV$3:BV114,BV114)-1),"/")</f>
        <v/>
      </c>
      <c r="BU114" s="27" t="str">
        <f ca="1">IF(BS114="","",VLOOKUP(BS114,选手操作!$K:$L,2,0))</f>
        <v/>
      </c>
      <c r="BV114" s="24" t="str">
        <f ca="1">IFERROR(IF(BS114="","",IF(选手操作!BT114&lt;&gt;"",AV114+BW114+BX114+选手操作!BS114,VLOOKUP(BU114,BO:BQ,3,0)+AV114+BW114+BX114+选手操作!BS114)),IF(COUNTIF(BO:BO,BU114)=0,"查找失败",IF(ISNUMBER(VLOOKUP(BU114,BO:BQ,3,0))=FALSE,"VP错误","未知错误")))</f>
        <v/>
      </c>
      <c r="BW114" s="37"/>
      <c r="BX114" s="37"/>
      <c r="BY114" s="39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23" t="str">
        <f ca="1">IFERROR(IF(CS114="","",RANK(CR114,CR$3:CR$434)+COUNTIF(CR$3:CR114,CR114)-1),"/")</f>
        <v/>
      </c>
      <c r="CO114" s="22" t="str">
        <f t="shared" si="23"/>
        <v/>
      </c>
      <c r="CP114" s="22" t="str">
        <f t="shared" si="24"/>
        <v/>
      </c>
      <c r="CQ114" s="24" t="str">
        <f>IFERROR(IF(CO114="","",ROUND(IF(CP114=0,10,10+SIGN(CP114)*10*(1-((SQRT(5)-1)/2)^MIN(ABS(CP114)/(5*SQRT(CR$1)),3))/(1-((SQRT(5)-1)/2)^3)),2)),"请输入副数")</f>
        <v/>
      </c>
      <c r="CR114" s="25" t="str">
        <f ca="1">IF(CS114="","",IF(选手操作!DT114&lt;&gt;"","/",CV114))</f>
        <v/>
      </c>
      <c r="CS114" s="26" t="str">
        <f ca="1">IF(OR(COUNTA(CA$3:CM$434)=0,选手操作!$K114=""),"",选手操作!$K114)</f>
        <v/>
      </c>
      <c r="CT114" s="22" t="str">
        <f ca="1">IFERROR(IF(CS114="","",RANK(CV114,CV$3:CV$434)+COUNTIF(CV$3:CV114,CV114)-1),"/")</f>
        <v/>
      </c>
      <c r="CU114" s="27" t="str">
        <f ca="1">IF(CS114="","",VLOOKUP(CS114,选手操作!$K:$L,2,0))</f>
        <v/>
      </c>
      <c r="CV114" s="24" t="str">
        <f ca="1">IFERROR(IF(CS114="","",IF(选手操作!CT114&lt;&gt;"",BV114+CW114+CX114+选手操作!CS114,VLOOKUP(CU114,CO:CQ,3,0)+BV114+CW114+CX114+选手操作!CS114)),IF(COUNTIF(CO:CO,CU114)=0,"查找失败",IF(ISNUMBER(VLOOKUP(CU114,CO:CQ,3,0))=FALSE,"VP错误","未知错误")))</f>
        <v/>
      </c>
      <c r="CW114" s="37"/>
      <c r="CX114" s="37"/>
      <c r="CY114" s="39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23" t="str">
        <f ca="1">IFERROR(IF(DS114="","",RANK(DR114,DR$3:DR$434)+COUNTIF(DR$3:DR114,DR114)-1),"/")</f>
        <v/>
      </c>
      <c r="DO114" s="22" t="str">
        <f t="shared" si="25"/>
        <v/>
      </c>
      <c r="DP114" s="22" t="str">
        <f t="shared" si="26"/>
        <v/>
      </c>
      <c r="DQ114" s="24" t="str">
        <f>IFERROR(IF(DO114="","",ROUND(IF(DP114=0,10,10+SIGN(DP114)*10*(1-((SQRT(5)-1)/2)^MIN(ABS(DP114)/(5*SQRT(DR$1)),3))/(1-((SQRT(5)-1)/2)^3)),2)),"请输入副数")</f>
        <v/>
      </c>
      <c r="DR114" s="25" t="str">
        <f ca="1">IF(DS114="","",IF(选手操作!ET114&lt;&gt;"","/",DV114))</f>
        <v/>
      </c>
      <c r="DS114" s="26" t="str">
        <f ca="1">IF(OR(COUNTA(DA$3:DM$434)=0,选手操作!$K114=""),"",选手操作!$K114)</f>
        <v/>
      </c>
      <c r="DT114" s="22" t="str">
        <f ca="1">IFERROR(IF(DS114="","",RANK(DV114,DV$3:DV$434)+COUNTIF(DV$3:DV114,DV114)-1),"/")</f>
        <v/>
      </c>
      <c r="DU114" s="27" t="str">
        <f ca="1">IF(DS114="","",VLOOKUP(DS114,选手操作!$K:$L,2,0))</f>
        <v/>
      </c>
      <c r="DV114" s="24" t="str">
        <f ca="1">IFERROR(IF(DS114="","",IF(选手操作!DT114&lt;&gt;"",CV114+DW114+DX114+选手操作!DS114,VLOOKUP(DU114,DO:DQ,3,0)+CV114+DW114+DX114+选手操作!DS114)),IF(COUNTIF(DO:DO,DU114)=0,"查找失败",IF(ISNUMBER(VLOOKUP(DU114,DO:DQ,3,0))=FALSE,"VP错误","未知错误")))</f>
        <v/>
      </c>
      <c r="DW114" s="37"/>
      <c r="DX114" s="37"/>
      <c r="DY114" s="39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23" t="str">
        <f ca="1">IFERROR(IF(ES114="","",RANK(ER114,ER$3:ER$434)+COUNTIF(ER$3:ER114,ER114)-1),"/")</f>
        <v/>
      </c>
      <c r="EO114" s="22" t="str">
        <f t="shared" si="27"/>
        <v/>
      </c>
      <c r="EP114" s="22" t="str">
        <f t="shared" si="28"/>
        <v/>
      </c>
      <c r="EQ114" s="24" t="str">
        <f>IFERROR(IF(EO114="","",ROUND(IF(EP114=0,10,10+SIGN(EP114)*10*(1-((SQRT(5)-1)/2)^MIN(ABS(EP114)/(5*SQRT(ER$1)),3))/(1-((SQRT(5)-1)/2)^3)),2)),"请输入副数")</f>
        <v/>
      </c>
      <c r="ER114" s="25" t="str">
        <f ca="1">IF(ES114="","",IF(选手操作!FT114&lt;&gt;"","/",EV114))</f>
        <v/>
      </c>
      <c r="ES114" s="26" t="str">
        <f ca="1">IF(OR(COUNTA(EA$3:EM$434)=0,选手操作!$K114=""),"",选手操作!$K114)</f>
        <v/>
      </c>
      <c r="ET114" s="22" t="str">
        <f ca="1">IFERROR(IF(ES114="","",RANK(EV114,EV$3:EV$434)+COUNTIF(EV$3:EV114,EV114)-1),"/")</f>
        <v/>
      </c>
      <c r="EU114" s="27" t="str">
        <f ca="1">IF(ES114="","",VLOOKUP(ES114,选手操作!$K:$L,2,0))</f>
        <v/>
      </c>
      <c r="EV114" s="24" t="str">
        <f ca="1">IFERROR(IF(ES114="","",IF(选手操作!ET114&lt;&gt;"",DV114+EW114+EX114+选手操作!ES114,VLOOKUP(EU114,EO:EQ,3,0)+DV114+EW114+EX114+选手操作!ES114)),IF(COUNTIF(EO:EO,EU114)=0,"查找失败",IF(ISNUMBER(VLOOKUP(EU114,EO:EQ,3,0))=FALSE,"VP错误","未知错误")))</f>
        <v/>
      </c>
      <c r="EW114" s="37"/>
      <c r="EX114" s="37"/>
      <c r="EY114" s="39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23" t="str">
        <f ca="1">IFERROR(IF(FS114="","",RANK(FR114,FR$3:FR$434)+COUNTIF(FR$3:FR114,FR114)-1),"/")</f>
        <v/>
      </c>
      <c r="FO114" s="22" t="str">
        <f t="shared" si="29"/>
        <v/>
      </c>
      <c r="FP114" s="22" t="str">
        <f t="shared" si="30"/>
        <v/>
      </c>
      <c r="FQ114" s="24" t="str">
        <f>IFERROR(IF(FO114="","",ROUND(IF(FP114=0,10,10+SIGN(FP114)*10*(1-((SQRT(5)-1)/2)^MIN(ABS(FP114)/(5*SQRT(FR$1)),3))/(1-((SQRT(5)-1)/2)^3)),2)),"请输入副数")</f>
        <v/>
      </c>
      <c r="FR114" s="25" t="str">
        <f ca="1">IF(FS114="","",IF(选手操作!GT114&lt;&gt;"","/",FV114))</f>
        <v/>
      </c>
      <c r="FS114" s="26" t="str">
        <f ca="1">IF(OR(COUNTA(FA$3:FM$434)=0,选手操作!$K114=""),"",选手操作!$K114)</f>
        <v/>
      </c>
      <c r="FT114" s="22" t="str">
        <f ca="1">IFERROR(IF(FS114="","",RANK(FV114,FV$3:FV$434)+COUNTIF(FV$3:FV114,FV114)-1),"/")</f>
        <v/>
      </c>
      <c r="FU114" s="27" t="str">
        <f ca="1">IF(FS114="","",VLOOKUP(FS114,选手操作!$K:$L,2,0))</f>
        <v/>
      </c>
      <c r="FV114" s="24" t="str">
        <f ca="1">IFERROR(IF(FS114="","",IF(选手操作!FT114&lt;&gt;"",EV114+FW114+FX114+选手操作!FS114,VLOOKUP(FU114,FO:FQ,3,0)+EV114+FW114+FX114+选手操作!FS114)),IF(COUNTIF(FO:FO,FU114)=0,"查找失败",IF(ISNUMBER(VLOOKUP(FU114,FO:FQ,3,0))=FALSE,"VP错误","未知错误")))</f>
        <v/>
      </c>
      <c r="FW114" s="37"/>
      <c r="FX114" s="37"/>
      <c r="FY114" s="39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23" t="str">
        <f ca="1">IFERROR(IF(GS114="","",RANK(GR114,GR$3:GR$434)+COUNTIF(GR$3:GR114,GR114)-1),"/")</f>
        <v/>
      </c>
      <c r="GO114" s="22" t="str">
        <f t="shared" si="31"/>
        <v/>
      </c>
      <c r="GP114" s="22" t="str">
        <f t="shared" si="32"/>
        <v/>
      </c>
      <c r="GQ114" s="24" t="str">
        <f>IFERROR(IF(GO114="","",ROUND(IF(GP114=0,10,10+SIGN(GP114)*10*(1-((SQRT(5)-1)/2)^MIN(ABS(GP114)/(5*SQRT(GR$1)),3))/(1-((SQRT(5)-1)/2)^3)),2)),"请输入副数")</f>
        <v/>
      </c>
      <c r="GR114" s="25" t="str">
        <f ca="1">IF(GS114="","",IF(选手操作!HT114&lt;&gt;"","/",GV114))</f>
        <v/>
      </c>
      <c r="GS114" s="26" t="str">
        <f ca="1">IF(OR(COUNTA(GA$3:GM$434)=0,选手操作!$K114=""),"",选手操作!$K114)</f>
        <v/>
      </c>
      <c r="GT114" s="22" t="str">
        <f ca="1">IFERROR(IF(GS114="","",RANK(GV114,GV$3:GV$434)+COUNTIF(GV$3:GV114,GV114)-1),"/")</f>
        <v/>
      </c>
      <c r="GU114" s="27" t="str">
        <f ca="1">IF(GS114="","",VLOOKUP(GS114,选手操作!$K:$L,2,0))</f>
        <v/>
      </c>
      <c r="GV114" s="24" t="str">
        <f ca="1">IFERROR(IF(GS114="","",IF(选手操作!GT114&lt;&gt;"",FV114+GW114+GX114+选手操作!GS114,VLOOKUP(GU114,GO:GQ,3,0)+FV114+GW114+GX114+选手操作!GS114)),IF(COUNTIF(GO:GO,GU114)=0,"查找失败",IF(ISNUMBER(VLOOKUP(GU114,GO:GQ,3,0))=FALSE,"VP错误","未知错误")))</f>
        <v/>
      </c>
      <c r="GW114" s="37"/>
      <c r="GX114" s="37"/>
      <c r="GY114" s="39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23" t="str">
        <f ca="1">IFERROR(IF(HS114="","",RANK(HR114,HR$3:HR$434)+COUNTIF(HR$3:HR114,HR114)-1),"/")</f>
        <v/>
      </c>
      <c r="HO114" s="22" t="str">
        <f t="shared" si="33"/>
        <v/>
      </c>
      <c r="HP114" s="22" t="str">
        <f t="shared" si="34"/>
        <v/>
      </c>
      <c r="HQ114" s="24" t="str">
        <f>IFERROR(IF(HO114="","",ROUND(IF(HP114=0,10,10+SIGN(HP114)*10*(1-((SQRT(5)-1)/2)^MIN(ABS(HP114)/(5*SQRT(HR$1)),3))/(1-((SQRT(5)-1)/2)^3)),2)),"请输入副数")</f>
        <v/>
      </c>
      <c r="HR114" s="25" t="str">
        <f ca="1">IF(HS114="","",IF(选手操作!IT114&lt;&gt;"","/",HV114))</f>
        <v/>
      </c>
      <c r="HS114" s="26" t="str">
        <f ca="1">IF(OR(COUNTA(HA$3:HM$434)=0,选手操作!$K114=""),"",选手操作!$K114)</f>
        <v/>
      </c>
      <c r="HT114" s="22" t="str">
        <f ca="1">IFERROR(IF(HS114="","",RANK(HV114,HV$3:HV$434)+COUNTIF(HV$3:HV114,HV114)-1),"/")</f>
        <v/>
      </c>
      <c r="HU114" s="27" t="str">
        <f ca="1">IF(HS114="","",VLOOKUP(HS114,选手操作!$K:$L,2,0))</f>
        <v/>
      </c>
      <c r="HV114" s="24" t="str">
        <f ca="1">IFERROR(IF(HS114="","",IF(选手操作!HT114&lt;&gt;"",GV114+HW114+HX114+选手操作!HS114,VLOOKUP(HU114,HO:HQ,3,0)+GV114+HW114+HX114+选手操作!HS114)),IF(COUNTIF(HO:HO,HU114)=0,"查找失败",IF(ISNUMBER(VLOOKUP(HU114,HO:HQ,3,0))=FALSE,"VP错误","未知错误")))</f>
        <v/>
      </c>
      <c r="HW114" s="37"/>
      <c r="HX114" s="37"/>
      <c r="HY114" s="39"/>
    </row>
    <row r="115" spans="1:23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23" t="str">
        <f ca="1">IFERROR(IF(S115="","",RANK(R115,R$3:R$434)+COUNTIF(R$3:R115,R115)-1),"/")</f>
        <v/>
      </c>
      <c r="O115" s="22" t="str">
        <f t="shared" si="35"/>
        <v/>
      </c>
      <c r="P115" s="22" t="str">
        <f t="shared" si="36"/>
        <v/>
      </c>
      <c r="Q115" s="24" t="str">
        <f t="shared" si="37"/>
        <v/>
      </c>
      <c r="R115" s="25" t="str">
        <f ca="1">IF(S115="","",IF(选手操作!AT115&lt;&gt;"","/",V115))</f>
        <v/>
      </c>
      <c r="S115" s="26" t="str">
        <f ca="1">IF(OR(COUNTA(A$3:M$434)=0,选手操作!$K115=""),"",选手操作!$K115)</f>
        <v/>
      </c>
      <c r="T115" s="22" t="str">
        <f ca="1">IFERROR(IF(S115="","",RANK(V115,V$3:V$434)+COUNTIF(V$3:V115,V115)-1),"/")</f>
        <v/>
      </c>
      <c r="U115" s="27" t="str">
        <f ca="1">IF(S115="","",VLOOKUP(S115,选手操作!$K:$L,2,0))</f>
        <v/>
      </c>
      <c r="V115" s="24" t="str">
        <f ca="1">IFERROR(IF(S115="","",IF(选手操作!T115&lt;&gt;"",选手操作!M115+选手操作!N115+W115+X115+选手操作!S115,VLOOKUP(U115,O:Q,3,0)+选手操作!M115+选手操作!N115+W115+X115+选手操作!S115)),IF(COUNTIF(O:O,U115)=0,"查找失败",IF(ISNUMBER(VLOOKUP(U115,O:Q,3,0))=FALSE,"VP错误","未知错误")))</f>
        <v/>
      </c>
      <c r="W115" s="37"/>
      <c r="X115" s="37"/>
      <c r="Y115" s="39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23" t="str">
        <f ca="1">IFERROR(IF(AS115="","",RANK(AR115,AR$3:AR$434)+COUNTIF(AR$3:AR115,AR115)-1),"/")</f>
        <v/>
      </c>
      <c r="AO115" s="22" t="str">
        <f t="shared" si="19"/>
        <v/>
      </c>
      <c r="AP115" s="22" t="str">
        <f t="shared" si="20"/>
        <v/>
      </c>
      <c r="AQ115" s="24" t="str">
        <f>IFERROR(IF(AO115="","",ROUND(IF(AP115=0,10,10+SIGN(AP115)*10*(1-((SQRT(5)-1)/2)^MIN(ABS(AP115)/(5*SQRT(AR$1)),3))/(1-((SQRT(5)-1)/2)^3)),2)),"请输入副数")</f>
        <v/>
      </c>
      <c r="AR115" s="25" t="str">
        <f ca="1">IF(AS115="","",IF(选手操作!BT115&lt;&gt;"","/",AV115))</f>
        <v/>
      </c>
      <c r="AS115" s="26" t="str">
        <f ca="1">IF(OR(COUNTA(AA$3:AM$434)=0,选手操作!$K115=""),"",选手操作!$K115)</f>
        <v/>
      </c>
      <c r="AT115" s="22" t="str">
        <f ca="1">IFERROR(IF(AS115="","",RANK(AV115,AV$3:AV$434)+COUNTIF(AV$3:AV115,AV115)-1),"/")</f>
        <v/>
      </c>
      <c r="AU115" s="27" t="str">
        <f ca="1">IF(AS115="","",VLOOKUP(AS115,选手操作!$K:$L,2,0))</f>
        <v/>
      </c>
      <c r="AV115" s="24" t="str">
        <f ca="1">IFERROR(IF(AS115="","",IF(选手操作!AT115&lt;&gt;"",V115+AW115+AX115+选手操作!AS115,VLOOKUP(AU115,AO:AQ,3,0)+V115+AW115+AX115+选手操作!AS115)),IF(COUNTIF(AO:AO,AU115)=0,"查找失败",IF(ISNUMBER(VLOOKUP(AU115,AO:AQ,3,0))=FALSE,"VP错误","未知错误")))</f>
        <v/>
      </c>
      <c r="AW115" s="37"/>
      <c r="AX115" s="37"/>
      <c r="AY115" s="39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23" t="str">
        <f ca="1">IFERROR(IF(BS115="","",RANK(BR115,BR$3:BR$434)+COUNTIF(BR$3:BR115,BR115)-1),"/")</f>
        <v/>
      </c>
      <c r="BO115" s="22" t="str">
        <f t="shared" si="21"/>
        <v/>
      </c>
      <c r="BP115" s="22" t="str">
        <f t="shared" si="22"/>
        <v/>
      </c>
      <c r="BQ115" s="24" t="str">
        <f>IFERROR(IF(BO115="","",ROUND(IF(BP115=0,10,10+SIGN(BP115)*10*(1-((SQRT(5)-1)/2)^MIN(ABS(BP115)/(5*SQRT(BR$1)),3))/(1-((SQRT(5)-1)/2)^3)),2)),"请输入副数")</f>
        <v/>
      </c>
      <c r="BR115" s="25" t="str">
        <f ca="1">IF(BS115="","",IF(选手操作!CT115&lt;&gt;"","/",BV115))</f>
        <v/>
      </c>
      <c r="BS115" s="26" t="str">
        <f ca="1">IF(OR(COUNTA(BA$3:BM$434)=0,选手操作!$K115=""),"",选手操作!$K115)</f>
        <v/>
      </c>
      <c r="BT115" s="22" t="str">
        <f ca="1">IFERROR(IF(BS115="","",RANK(BV115,BV$3:BV$434)+COUNTIF(BV$3:BV115,BV115)-1),"/")</f>
        <v/>
      </c>
      <c r="BU115" s="27" t="str">
        <f ca="1">IF(BS115="","",VLOOKUP(BS115,选手操作!$K:$L,2,0))</f>
        <v/>
      </c>
      <c r="BV115" s="24" t="str">
        <f ca="1">IFERROR(IF(BS115="","",IF(选手操作!BT115&lt;&gt;"",AV115+BW115+BX115+选手操作!BS115,VLOOKUP(BU115,BO:BQ,3,0)+AV115+BW115+BX115+选手操作!BS115)),IF(COUNTIF(BO:BO,BU115)=0,"查找失败",IF(ISNUMBER(VLOOKUP(BU115,BO:BQ,3,0))=FALSE,"VP错误","未知错误")))</f>
        <v/>
      </c>
      <c r="BW115" s="37"/>
      <c r="BX115" s="37"/>
      <c r="BY115" s="39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23" t="str">
        <f ca="1">IFERROR(IF(CS115="","",RANK(CR115,CR$3:CR$434)+COUNTIF(CR$3:CR115,CR115)-1),"/")</f>
        <v/>
      </c>
      <c r="CO115" s="22" t="str">
        <f t="shared" si="23"/>
        <v/>
      </c>
      <c r="CP115" s="22" t="str">
        <f t="shared" si="24"/>
        <v/>
      </c>
      <c r="CQ115" s="24" t="str">
        <f>IFERROR(IF(CO115="","",ROUND(IF(CP115=0,10,10+SIGN(CP115)*10*(1-((SQRT(5)-1)/2)^MIN(ABS(CP115)/(5*SQRT(CR$1)),3))/(1-((SQRT(5)-1)/2)^3)),2)),"请输入副数")</f>
        <v/>
      </c>
      <c r="CR115" s="25" t="str">
        <f ca="1">IF(CS115="","",IF(选手操作!DT115&lt;&gt;"","/",CV115))</f>
        <v/>
      </c>
      <c r="CS115" s="26" t="str">
        <f ca="1">IF(OR(COUNTA(CA$3:CM$434)=0,选手操作!$K115=""),"",选手操作!$K115)</f>
        <v/>
      </c>
      <c r="CT115" s="22" t="str">
        <f ca="1">IFERROR(IF(CS115="","",RANK(CV115,CV$3:CV$434)+COUNTIF(CV$3:CV115,CV115)-1),"/")</f>
        <v/>
      </c>
      <c r="CU115" s="27" t="str">
        <f ca="1">IF(CS115="","",VLOOKUP(CS115,选手操作!$K:$L,2,0))</f>
        <v/>
      </c>
      <c r="CV115" s="24" t="str">
        <f ca="1">IFERROR(IF(CS115="","",IF(选手操作!CT115&lt;&gt;"",BV115+CW115+CX115+选手操作!CS115,VLOOKUP(CU115,CO:CQ,3,0)+BV115+CW115+CX115+选手操作!CS115)),IF(COUNTIF(CO:CO,CU115)=0,"查找失败",IF(ISNUMBER(VLOOKUP(CU115,CO:CQ,3,0))=FALSE,"VP错误","未知错误")))</f>
        <v/>
      </c>
      <c r="CW115" s="37"/>
      <c r="CX115" s="37"/>
      <c r="CY115" s="39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23" t="str">
        <f ca="1">IFERROR(IF(DS115="","",RANK(DR115,DR$3:DR$434)+COUNTIF(DR$3:DR115,DR115)-1),"/")</f>
        <v/>
      </c>
      <c r="DO115" s="22" t="str">
        <f t="shared" si="25"/>
        <v/>
      </c>
      <c r="DP115" s="22" t="str">
        <f t="shared" si="26"/>
        <v/>
      </c>
      <c r="DQ115" s="24" t="str">
        <f>IFERROR(IF(DO115="","",ROUND(IF(DP115=0,10,10+SIGN(DP115)*10*(1-((SQRT(5)-1)/2)^MIN(ABS(DP115)/(5*SQRT(DR$1)),3))/(1-((SQRT(5)-1)/2)^3)),2)),"请输入副数")</f>
        <v/>
      </c>
      <c r="DR115" s="25" t="str">
        <f ca="1">IF(DS115="","",IF(选手操作!ET115&lt;&gt;"","/",DV115))</f>
        <v/>
      </c>
      <c r="DS115" s="26" t="str">
        <f ca="1">IF(OR(COUNTA(DA$3:DM$434)=0,选手操作!$K115=""),"",选手操作!$K115)</f>
        <v/>
      </c>
      <c r="DT115" s="22" t="str">
        <f ca="1">IFERROR(IF(DS115="","",RANK(DV115,DV$3:DV$434)+COUNTIF(DV$3:DV115,DV115)-1),"/")</f>
        <v/>
      </c>
      <c r="DU115" s="27" t="str">
        <f ca="1">IF(DS115="","",VLOOKUP(DS115,选手操作!$K:$L,2,0))</f>
        <v/>
      </c>
      <c r="DV115" s="24" t="str">
        <f ca="1">IFERROR(IF(DS115="","",IF(选手操作!DT115&lt;&gt;"",CV115+DW115+DX115+选手操作!DS115,VLOOKUP(DU115,DO:DQ,3,0)+CV115+DW115+DX115+选手操作!DS115)),IF(COUNTIF(DO:DO,DU115)=0,"查找失败",IF(ISNUMBER(VLOOKUP(DU115,DO:DQ,3,0))=FALSE,"VP错误","未知错误")))</f>
        <v/>
      </c>
      <c r="DW115" s="37"/>
      <c r="DX115" s="37"/>
      <c r="DY115" s="39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23" t="str">
        <f ca="1">IFERROR(IF(ES115="","",RANK(ER115,ER$3:ER$434)+COUNTIF(ER$3:ER115,ER115)-1),"/")</f>
        <v/>
      </c>
      <c r="EO115" s="22" t="str">
        <f t="shared" si="27"/>
        <v/>
      </c>
      <c r="EP115" s="22" t="str">
        <f t="shared" si="28"/>
        <v/>
      </c>
      <c r="EQ115" s="24" t="str">
        <f>IFERROR(IF(EO115="","",ROUND(IF(EP115=0,10,10+SIGN(EP115)*10*(1-((SQRT(5)-1)/2)^MIN(ABS(EP115)/(5*SQRT(ER$1)),3))/(1-((SQRT(5)-1)/2)^3)),2)),"请输入副数")</f>
        <v/>
      </c>
      <c r="ER115" s="25" t="str">
        <f ca="1">IF(ES115="","",IF(选手操作!FT115&lt;&gt;"","/",EV115))</f>
        <v/>
      </c>
      <c r="ES115" s="26" t="str">
        <f ca="1">IF(OR(COUNTA(EA$3:EM$434)=0,选手操作!$K115=""),"",选手操作!$K115)</f>
        <v/>
      </c>
      <c r="ET115" s="22" t="str">
        <f ca="1">IFERROR(IF(ES115="","",RANK(EV115,EV$3:EV$434)+COUNTIF(EV$3:EV115,EV115)-1),"/")</f>
        <v/>
      </c>
      <c r="EU115" s="27" t="str">
        <f ca="1">IF(ES115="","",VLOOKUP(ES115,选手操作!$K:$L,2,0))</f>
        <v/>
      </c>
      <c r="EV115" s="24" t="str">
        <f ca="1">IFERROR(IF(ES115="","",IF(选手操作!ET115&lt;&gt;"",DV115+EW115+EX115+选手操作!ES115,VLOOKUP(EU115,EO:EQ,3,0)+DV115+EW115+EX115+选手操作!ES115)),IF(COUNTIF(EO:EO,EU115)=0,"查找失败",IF(ISNUMBER(VLOOKUP(EU115,EO:EQ,3,0))=FALSE,"VP错误","未知错误")))</f>
        <v/>
      </c>
      <c r="EW115" s="37"/>
      <c r="EX115" s="37"/>
      <c r="EY115" s="39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23" t="str">
        <f ca="1">IFERROR(IF(FS115="","",RANK(FR115,FR$3:FR$434)+COUNTIF(FR$3:FR115,FR115)-1),"/")</f>
        <v/>
      </c>
      <c r="FO115" s="22" t="str">
        <f t="shared" si="29"/>
        <v/>
      </c>
      <c r="FP115" s="22" t="str">
        <f t="shared" si="30"/>
        <v/>
      </c>
      <c r="FQ115" s="24" t="str">
        <f>IFERROR(IF(FO115="","",ROUND(IF(FP115=0,10,10+SIGN(FP115)*10*(1-((SQRT(5)-1)/2)^MIN(ABS(FP115)/(5*SQRT(FR$1)),3))/(1-((SQRT(5)-1)/2)^3)),2)),"请输入副数")</f>
        <v/>
      </c>
      <c r="FR115" s="25" t="str">
        <f ca="1">IF(FS115="","",IF(选手操作!GT115&lt;&gt;"","/",FV115))</f>
        <v/>
      </c>
      <c r="FS115" s="26" t="str">
        <f ca="1">IF(OR(COUNTA(FA$3:FM$434)=0,选手操作!$K115=""),"",选手操作!$K115)</f>
        <v/>
      </c>
      <c r="FT115" s="22" t="str">
        <f ca="1">IFERROR(IF(FS115="","",RANK(FV115,FV$3:FV$434)+COUNTIF(FV$3:FV115,FV115)-1),"/")</f>
        <v/>
      </c>
      <c r="FU115" s="27" t="str">
        <f ca="1">IF(FS115="","",VLOOKUP(FS115,选手操作!$K:$L,2,0))</f>
        <v/>
      </c>
      <c r="FV115" s="24" t="str">
        <f ca="1">IFERROR(IF(FS115="","",IF(选手操作!FT115&lt;&gt;"",EV115+FW115+FX115+选手操作!FS115,VLOOKUP(FU115,FO:FQ,3,0)+EV115+FW115+FX115+选手操作!FS115)),IF(COUNTIF(FO:FO,FU115)=0,"查找失败",IF(ISNUMBER(VLOOKUP(FU115,FO:FQ,3,0))=FALSE,"VP错误","未知错误")))</f>
        <v/>
      </c>
      <c r="FW115" s="37"/>
      <c r="FX115" s="37"/>
      <c r="FY115" s="39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23" t="str">
        <f ca="1">IFERROR(IF(GS115="","",RANK(GR115,GR$3:GR$434)+COUNTIF(GR$3:GR115,GR115)-1),"/")</f>
        <v/>
      </c>
      <c r="GO115" s="22" t="str">
        <f t="shared" si="31"/>
        <v/>
      </c>
      <c r="GP115" s="22" t="str">
        <f t="shared" si="32"/>
        <v/>
      </c>
      <c r="GQ115" s="24" t="str">
        <f>IFERROR(IF(GO115="","",ROUND(IF(GP115=0,10,10+SIGN(GP115)*10*(1-((SQRT(5)-1)/2)^MIN(ABS(GP115)/(5*SQRT(GR$1)),3))/(1-((SQRT(5)-1)/2)^3)),2)),"请输入副数")</f>
        <v/>
      </c>
      <c r="GR115" s="25" t="str">
        <f ca="1">IF(GS115="","",IF(选手操作!HT115&lt;&gt;"","/",GV115))</f>
        <v/>
      </c>
      <c r="GS115" s="26" t="str">
        <f ca="1">IF(OR(COUNTA(GA$3:GM$434)=0,选手操作!$K115=""),"",选手操作!$K115)</f>
        <v/>
      </c>
      <c r="GT115" s="22" t="str">
        <f ca="1">IFERROR(IF(GS115="","",RANK(GV115,GV$3:GV$434)+COUNTIF(GV$3:GV115,GV115)-1),"/")</f>
        <v/>
      </c>
      <c r="GU115" s="27" t="str">
        <f ca="1">IF(GS115="","",VLOOKUP(GS115,选手操作!$K:$L,2,0))</f>
        <v/>
      </c>
      <c r="GV115" s="24" t="str">
        <f ca="1">IFERROR(IF(GS115="","",IF(选手操作!GT115&lt;&gt;"",FV115+GW115+GX115+选手操作!GS115,VLOOKUP(GU115,GO:GQ,3,0)+FV115+GW115+GX115+选手操作!GS115)),IF(COUNTIF(GO:GO,GU115)=0,"查找失败",IF(ISNUMBER(VLOOKUP(GU115,GO:GQ,3,0))=FALSE,"VP错误","未知错误")))</f>
        <v/>
      </c>
      <c r="GW115" s="37"/>
      <c r="GX115" s="37"/>
      <c r="GY115" s="39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23" t="str">
        <f ca="1">IFERROR(IF(HS115="","",RANK(HR115,HR$3:HR$434)+COUNTIF(HR$3:HR115,HR115)-1),"/")</f>
        <v/>
      </c>
      <c r="HO115" s="22" t="str">
        <f t="shared" si="33"/>
        <v/>
      </c>
      <c r="HP115" s="22" t="str">
        <f t="shared" si="34"/>
        <v/>
      </c>
      <c r="HQ115" s="24" t="str">
        <f>IFERROR(IF(HO115="","",ROUND(IF(HP115=0,10,10+SIGN(HP115)*10*(1-((SQRT(5)-1)/2)^MIN(ABS(HP115)/(5*SQRT(HR$1)),3))/(1-((SQRT(5)-1)/2)^3)),2)),"请输入副数")</f>
        <v/>
      </c>
      <c r="HR115" s="25" t="str">
        <f ca="1">IF(HS115="","",IF(选手操作!IT115&lt;&gt;"","/",HV115))</f>
        <v/>
      </c>
      <c r="HS115" s="26" t="str">
        <f ca="1">IF(OR(COUNTA(HA$3:HM$434)=0,选手操作!$K115=""),"",选手操作!$K115)</f>
        <v/>
      </c>
      <c r="HT115" s="22" t="str">
        <f ca="1">IFERROR(IF(HS115="","",RANK(HV115,HV$3:HV$434)+COUNTIF(HV$3:HV115,HV115)-1),"/")</f>
        <v/>
      </c>
      <c r="HU115" s="27" t="str">
        <f ca="1">IF(HS115="","",VLOOKUP(HS115,选手操作!$K:$L,2,0))</f>
        <v/>
      </c>
      <c r="HV115" s="24" t="str">
        <f ca="1">IFERROR(IF(HS115="","",IF(选手操作!HT115&lt;&gt;"",GV115+HW115+HX115+选手操作!HS115,VLOOKUP(HU115,HO:HQ,3,0)+GV115+HW115+HX115+选手操作!HS115)),IF(COUNTIF(HO:HO,HU115)=0,"查找失败",IF(ISNUMBER(VLOOKUP(HU115,HO:HQ,3,0))=FALSE,"VP错误","未知错误")))</f>
        <v/>
      </c>
      <c r="HW115" s="37"/>
      <c r="HX115" s="37"/>
      <c r="HY115" s="39"/>
    </row>
    <row r="116" spans="1:23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23" t="str">
        <f ca="1">IFERROR(IF(S116="","",RANK(R116,R$3:R$434)+COUNTIF(R$3:R116,R116)-1),"/")</f>
        <v/>
      </c>
      <c r="O116" s="22" t="str">
        <f t="shared" si="35"/>
        <v/>
      </c>
      <c r="P116" s="22" t="str">
        <f t="shared" si="36"/>
        <v/>
      </c>
      <c r="Q116" s="24" t="str">
        <f t="shared" si="37"/>
        <v/>
      </c>
      <c r="R116" s="25" t="str">
        <f ca="1">IF(S116="","",IF(选手操作!AT116&lt;&gt;"","/",V116))</f>
        <v/>
      </c>
      <c r="S116" s="26" t="str">
        <f ca="1">IF(OR(COUNTA(A$3:M$434)=0,选手操作!$K116=""),"",选手操作!$K116)</f>
        <v/>
      </c>
      <c r="T116" s="22" t="str">
        <f ca="1">IFERROR(IF(S116="","",RANK(V116,V$3:V$434)+COUNTIF(V$3:V116,V116)-1),"/")</f>
        <v/>
      </c>
      <c r="U116" s="27" t="str">
        <f ca="1">IF(S116="","",VLOOKUP(S116,选手操作!$K:$L,2,0))</f>
        <v/>
      </c>
      <c r="V116" s="24" t="str">
        <f ca="1">IFERROR(IF(S116="","",IF(选手操作!T116&lt;&gt;"",选手操作!M116+选手操作!N116+W116+X116+选手操作!S116,VLOOKUP(U116,O:Q,3,0)+选手操作!M116+选手操作!N116+W116+X116+选手操作!S116)),IF(COUNTIF(O:O,U116)=0,"查找失败",IF(ISNUMBER(VLOOKUP(U116,O:Q,3,0))=FALSE,"VP错误","未知错误")))</f>
        <v/>
      </c>
      <c r="W116" s="37"/>
      <c r="X116" s="37"/>
      <c r="Y116" s="39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23" t="str">
        <f ca="1">IFERROR(IF(AS116="","",RANK(AR116,AR$3:AR$434)+COUNTIF(AR$3:AR116,AR116)-1),"/")</f>
        <v/>
      </c>
      <c r="AO116" s="22" t="str">
        <f t="shared" si="19"/>
        <v/>
      </c>
      <c r="AP116" s="22" t="str">
        <f t="shared" si="20"/>
        <v/>
      </c>
      <c r="AQ116" s="24" t="str">
        <f>IFERROR(IF(AO116="","",ROUND(IF(AP116=0,10,10+SIGN(AP116)*10*(1-((SQRT(5)-1)/2)^MIN(ABS(AP116)/(5*SQRT(AR$1)),3))/(1-((SQRT(5)-1)/2)^3)),2)),"请输入副数")</f>
        <v/>
      </c>
      <c r="AR116" s="25" t="str">
        <f ca="1">IF(AS116="","",IF(选手操作!BT116&lt;&gt;"","/",AV116))</f>
        <v/>
      </c>
      <c r="AS116" s="26" t="str">
        <f ca="1">IF(OR(COUNTA(AA$3:AM$434)=0,选手操作!$K116=""),"",选手操作!$K116)</f>
        <v/>
      </c>
      <c r="AT116" s="22" t="str">
        <f ca="1">IFERROR(IF(AS116="","",RANK(AV116,AV$3:AV$434)+COUNTIF(AV$3:AV116,AV116)-1),"/")</f>
        <v/>
      </c>
      <c r="AU116" s="27" t="str">
        <f ca="1">IF(AS116="","",VLOOKUP(AS116,选手操作!$K:$L,2,0))</f>
        <v/>
      </c>
      <c r="AV116" s="24" t="str">
        <f ca="1">IFERROR(IF(AS116="","",IF(选手操作!AT116&lt;&gt;"",V116+AW116+AX116+选手操作!AS116,VLOOKUP(AU116,AO:AQ,3,0)+V116+AW116+AX116+选手操作!AS116)),IF(COUNTIF(AO:AO,AU116)=0,"查找失败",IF(ISNUMBER(VLOOKUP(AU116,AO:AQ,3,0))=FALSE,"VP错误","未知错误")))</f>
        <v/>
      </c>
      <c r="AW116" s="37"/>
      <c r="AX116" s="37"/>
      <c r="AY116" s="39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23" t="str">
        <f ca="1">IFERROR(IF(BS116="","",RANK(BR116,BR$3:BR$434)+COUNTIF(BR$3:BR116,BR116)-1),"/")</f>
        <v/>
      </c>
      <c r="BO116" s="22" t="str">
        <f t="shared" si="21"/>
        <v/>
      </c>
      <c r="BP116" s="22" t="str">
        <f t="shared" si="22"/>
        <v/>
      </c>
      <c r="BQ116" s="24" t="str">
        <f>IFERROR(IF(BO116="","",ROUND(IF(BP116=0,10,10+SIGN(BP116)*10*(1-((SQRT(5)-1)/2)^MIN(ABS(BP116)/(5*SQRT(BR$1)),3))/(1-((SQRT(5)-1)/2)^3)),2)),"请输入副数")</f>
        <v/>
      </c>
      <c r="BR116" s="25" t="str">
        <f ca="1">IF(BS116="","",IF(选手操作!CT116&lt;&gt;"","/",BV116))</f>
        <v/>
      </c>
      <c r="BS116" s="26" t="str">
        <f ca="1">IF(OR(COUNTA(BA$3:BM$434)=0,选手操作!$K116=""),"",选手操作!$K116)</f>
        <v/>
      </c>
      <c r="BT116" s="22" t="str">
        <f ca="1">IFERROR(IF(BS116="","",RANK(BV116,BV$3:BV$434)+COUNTIF(BV$3:BV116,BV116)-1),"/")</f>
        <v/>
      </c>
      <c r="BU116" s="27" t="str">
        <f ca="1">IF(BS116="","",VLOOKUP(BS116,选手操作!$K:$L,2,0))</f>
        <v/>
      </c>
      <c r="BV116" s="24" t="str">
        <f ca="1">IFERROR(IF(BS116="","",IF(选手操作!BT116&lt;&gt;"",AV116+BW116+BX116+选手操作!BS116,VLOOKUP(BU116,BO:BQ,3,0)+AV116+BW116+BX116+选手操作!BS116)),IF(COUNTIF(BO:BO,BU116)=0,"查找失败",IF(ISNUMBER(VLOOKUP(BU116,BO:BQ,3,0))=FALSE,"VP错误","未知错误")))</f>
        <v/>
      </c>
      <c r="BW116" s="37"/>
      <c r="BX116" s="37"/>
      <c r="BY116" s="39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23" t="str">
        <f ca="1">IFERROR(IF(CS116="","",RANK(CR116,CR$3:CR$434)+COUNTIF(CR$3:CR116,CR116)-1),"/")</f>
        <v/>
      </c>
      <c r="CO116" s="22" t="str">
        <f t="shared" si="23"/>
        <v/>
      </c>
      <c r="CP116" s="22" t="str">
        <f t="shared" si="24"/>
        <v/>
      </c>
      <c r="CQ116" s="24" t="str">
        <f>IFERROR(IF(CO116="","",ROUND(IF(CP116=0,10,10+SIGN(CP116)*10*(1-((SQRT(5)-1)/2)^MIN(ABS(CP116)/(5*SQRT(CR$1)),3))/(1-((SQRT(5)-1)/2)^3)),2)),"请输入副数")</f>
        <v/>
      </c>
      <c r="CR116" s="25" t="str">
        <f ca="1">IF(CS116="","",IF(选手操作!DT116&lt;&gt;"","/",CV116))</f>
        <v/>
      </c>
      <c r="CS116" s="26" t="str">
        <f ca="1">IF(OR(COUNTA(CA$3:CM$434)=0,选手操作!$K116=""),"",选手操作!$K116)</f>
        <v/>
      </c>
      <c r="CT116" s="22" t="str">
        <f ca="1">IFERROR(IF(CS116="","",RANK(CV116,CV$3:CV$434)+COUNTIF(CV$3:CV116,CV116)-1),"/")</f>
        <v/>
      </c>
      <c r="CU116" s="27" t="str">
        <f ca="1">IF(CS116="","",VLOOKUP(CS116,选手操作!$K:$L,2,0))</f>
        <v/>
      </c>
      <c r="CV116" s="24" t="str">
        <f ca="1">IFERROR(IF(CS116="","",IF(选手操作!CT116&lt;&gt;"",BV116+CW116+CX116+选手操作!CS116,VLOOKUP(CU116,CO:CQ,3,0)+BV116+CW116+CX116+选手操作!CS116)),IF(COUNTIF(CO:CO,CU116)=0,"查找失败",IF(ISNUMBER(VLOOKUP(CU116,CO:CQ,3,0))=FALSE,"VP错误","未知错误")))</f>
        <v/>
      </c>
      <c r="CW116" s="37"/>
      <c r="CX116" s="37"/>
      <c r="CY116" s="39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23" t="str">
        <f ca="1">IFERROR(IF(DS116="","",RANK(DR116,DR$3:DR$434)+COUNTIF(DR$3:DR116,DR116)-1),"/")</f>
        <v/>
      </c>
      <c r="DO116" s="22" t="str">
        <f t="shared" si="25"/>
        <v/>
      </c>
      <c r="DP116" s="22" t="str">
        <f t="shared" si="26"/>
        <v/>
      </c>
      <c r="DQ116" s="24" t="str">
        <f>IFERROR(IF(DO116="","",ROUND(IF(DP116=0,10,10+SIGN(DP116)*10*(1-((SQRT(5)-1)/2)^MIN(ABS(DP116)/(5*SQRT(DR$1)),3))/(1-((SQRT(5)-1)/2)^3)),2)),"请输入副数")</f>
        <v/>
      </c>
      <c r="DR116" s="25" t="str">
        <f ca="1">IF(DS116="","",IF(选手操作!ET116&lt;&gt;"","/",DV116))</f>
        <v/>
      </c>
      <c r="DS116" s="26" t="str">
        <f ca="1">IF(OR(COUNTA(DA$3:DM$434)=0,选手操作!$K116=""),"",选手操作!$K116)</f>
        <v/>
      </c>
      <c r="DT116" s="22" t="str">
        <f ca="1">IFERROR(IF(DS116="","",RANK(DV116,DV$3:DV$434)+COUNTIF(DV$3:DV116,DV116)-1),"/")</f>
        <v/>
      </c>
      <c r="DU116" s="27" t="str">
        <f ca="1">IF(DS116="","",VLOOKUP(DS116,选手操作!$K:$L,2,0))</f>
        <v/>
      </c>
      <c r="DV116" s="24" t="str">
        <f ca="1">IFERROR(IF(DS116="","",IF(选手操作!DT116&lt;&gt;"",CV116+DW116+DX116+选手操作!DS116,VLOOKUP(DU116,DO:DQ,3,0)+CV116+DW116+DX116+选手操作!DS116)),IF(COUNTIF(DO:DO,DU116)=0,"查找失败",IF(ISNUMBER(VLOOKUP(DU116,DO:DQ,3,0))=FALSE,"VP错误","未知错误")))</f>
        <v/>
      </c>
      <c r="DW116" s="37"/>
      <c r="DX116" s="37"/>
      <c r="DY116" s="39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23" t="str">
        <f ca="1">IFERROR(IF(ES116="","",RANK(ER116,ER$3:ER$434)+COUNTIF(ER$3:ER116,ER116)-1),"/")</f>
        <v/>
      </c>
      <c r="EO116" s="22" t="str">
        <f t="shared" si="27"/>
        <v/>
      </c>
      <c r="EP116" s="22" t="str">
        <f t="shared" si="28"/>
        <v/>
      </c>
      <c r="EQ116" s="24" t="str">
        <f>IFERROR(IF(EO116="","",ROUND(IF(EP116=0,10,10+SIGN(EP116)*10*(1-((SQRT(5)-1)/2)^MIN(ABS(EP116)/(5*SQRT(ER$1)),3))/(1-((SQRT(5)-1)/2)^3)),2)),"请输入副数")</f>
        <v/>
      </c>
      <c r="ER116" s="25" t="str">
        <f ca="1">IF(ES116="","",IF(选手操作!FT116&lt;&gt;"","/",EV116))</f>
        <v/>
      </c>
      <c r="ES116" s="26" t="str">
        <f ca="1">IF(OR(COUNTA(EA$3:EM$434)=0,选手操作!$K116=""),"",选手操作!$K116)</f>
        <v/>
      </c>
      <c r="ET116" s="22" t="str">
        <f ca="1">IFERROR(IF(ES116="","",RANK(EV116,EV$3:EV$434)+COUNTIF(EV$3:EV116,EV116)-1),"/")</f>
        <v/>
      </c>
      <c r="EU116" s="27" t="str">
        <f ca="1">IF(ES116="","",VLOOKUP(ES116,选手操作!$K:$L,2,0))</f>
        <v/>
      </c>
      <c r="EV116" s="24" t="str">
        <f ca="1">IFERROR(IF(ES116="","",IF(选手操作!ET116&lt;&gt;"",DV116+EW116+EX116+选手操作!ES116,VLOOKUP(EU116,EO:EQ,3,0)+DV116+EW116+EX116+选手操作!ES116)),IF(COUNTIF(EO:EO,EU116)=0,"查找失败",IF(ISNUMBER(VLOOKUP(EU116,EO:EQ,3,0))=FALSE,"VP错误","未知错误")))</f>
        <v/>
      </c>
      <c r="EW116" s="37"/>
      <c r="EX116" s="37"/>
      <c r="EY116" s="39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23" t="str">
        <f ca="1">IFERROR(IF(FS116="","",RANK(FR116,FR$3:FR$434)+COUNTIF(FR$3:FR116,FR116)-1),"/")</f>
        <v/>
      </c>
      <c r="FO116" s="22" t="str">
        <f t="shared" si="29"/>
        <v/>
      </c>
      <c r="FP116" s="22" t="str">
        <f t="shared" si="30"/>
        <v/>
      </c>
      <c r="FQ116" s="24" t="str">
        <f>IFERROR(IF(FO116="","",ROUND(IF(FP116=0,10,10+SIGN(FP116)*10*(1-((SQRT(5)-1)/2)^MIN(ABS(FP116)/(5*SQRT(FR$1)),3))/(1-((SQRT(5)-1)/2)^3)),2)),"请输入副数")</f>
        <v/>
      </c>
      <c r="FR116" s="25" t="str">
        <f ca="1">IF(FS116="","",IF(选手操作!GT116&lt;&gt;"","/",FV116))</f>
        <v/>
      </c>
      <c r="FS116" s="26" t="str">
        <f ca="1">IF(OR(COUNTA(FA$3:FM$434)=0,选手操作!$K116=""),"",选手操作!$K116)</f>
        <v/>
      </c>
      <c r="FT116" s="22" t="str">
        <f ca="1">IFERROR(IF(FS116="","",RANK(FV116,FV$3:FV$434)+COUNTIF(FV$3:FV116,FV116)-1),"/")</f>
        <v/>
      </c>
      <c r="FU116" s="27" t="str">
        <f ca="1">IF(FS116="","",VLOOKUP(FS116,选手操作!$K:$L,2,0))</f>
        <v/>
      </c>
      <c r="FV116" s="24" t="str">
        <f ca="1">IFERROR(IF(FS116="","",IF(选手操作!FT116&lt;&gt;"",EV116+FW116+FX116+选手操作!FS116,VLOOKUP(FU116,FO:FQ,3,0)+EV116+FW116+FX116+选手操作!FS116)),IF(COUNTIF(FO:FO,FU116)=0,"查找失败",IF(ISNUMBER(VLOOKUP(FU116,FO:FQ,3,0))=FALSE,"VP错误","未知错误")))</f>
        <v/>
      </c>
      <c r="FW116" s="37"/>
      <c r="FX116" s="37"/>
      <c r="FY116" s="39"/>
      <c r="GA116" s="31"/>
      <c r="GB116" s="31"/>
      <c r="GC116" s="31"/>
      <c r="GD116" s="31"/>
      <c r="GE116" s="31"/>
      <c r="GF116" s="31"/>
      <c r="GG116" s="31"/>
      <c r="GH116" s="31"/>
      <c r="GI116" s="31"/>
      <c r="GJ116" s="31"/>
      <c r="GK116" s="31"/>
      <c r="GL116" s="31"/>
      <c r="GM116" s="31"/>
      <c r="GN116" s="23" t="str">
        <f ca="1">IFERROR(IF(GS116="","",RANK(GR116,GR$3:GR$434)+COUNTIF(GR$3:GR116,GR116)-1),"/")</f>
        <v/>
      </c>
      <c r="GO116" s="22" t="str">
        <f t="shared" si="31"/>
        <v/>
      </c>
      <c r="GP116" s="22" t="str">
        <f t="shared" si="32"/>
        <v/>
      </c>
      <c r="GQ116" s="24" t="str">
        <f>IFERROR(IF(GO116="","",ROUND(IF(GP116=0,10,10+SIGN(GP116)*10*(1-((SQRT(5)-1)/2)^MIN(ABS(GP116)/(5*SQRT(GR$1)),3))/(1-((SQRT(5)-1)/2)^3)),2)),"请输入副数")</f>
        <v/>
      </c>
      <c r="GR116" s="25" t="str">
        <f ca="1">IF(GS116="","",IF(选手操作!HT116&lt;&gt;"","/",GV116))</f>
        <v/>
      </c>
      <c r="GS116" s="26" t="str">
        <f ca="1">IF(OR(COUNTA(GA$3:GM$434)=0,选手操作!$K116=""),"",选手操作!$K116)</f>
        <v/>
      </c>
      <c r="GT116" s="22" t="str">
        <f ca="1">IFERROR(IF(GS116="","",RANK(GV116,GV$3:GV$434)+COUNTIF(GV$3:GV116,GV116)-1),"/")</f>
        <v/>
      </c>
      <c r="GU116" s="27" t="str">
        <f ca="1">IF(GS116="","",VLOOKUP(GS116,选手操作!$K:$L,2,0))</f>
        <v/>
      </c>
      <c r="GV116" s="24" t="str">
        <f ca="1">IFERROR(IF(GS116="","",IF(选手操作!GT116&lt;&gt;"",FV116+GW116+GX116+选手操作!GS116,VLOOKUP(GU116,GO:GQ,3,0)+FV116+GW116+GX116+选手操作!GS116)),IF(COUNTIF(GO:GO,GU116)=0,"查找失败",IF(ISNUMBER(VLOOKUP(GU116,GO:GQ,3,0))=FALSE,"VP错误","未知错误")))</f>
        <v/>
      </c>
      <c r="GW116" s="37"/>
      <c r="GX116" s="37"/>
      <c r="GY116" s="39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23" t="str">
        <f ca="1">IFERROR(IF(HS116="","",RANK(HR116,HR$3:HR$434)+COUNTIF(HR$3:HR116,HR116)-1),"/")</f>
        <v/>
      </c>
      <c r="HO116" s="22" t="str">
        <f t="shared" si="33"/>
        <v/>
      </c>
      <c r="HP116" s="22" t="str">
        <f t="shared" si="34"/>
        <v/>
      </c>
      <c r="HQ116" s="24" t="str">
        <f>IFERROR(IF(HO116="","",ROUND(IF(HP116=0,10,10+SIGN(HP116)*10*(1-((SQRT(5)-1)/2)^MIN(ABS(HP116)/(5*SQRT(HR$1)),3))/(1-((SQRT(5)-1)/2)^3)),2)),"请输入副数")</f>
        <v/>
      </c>
      <c r="HR116" s="25" t="str">
        <f ca="1">IF(HS116="","",IF(选手操作!IT116&lt;&gt;"","/",HV116))</f>
        <v/>
      </c>
      <c r="HS116" s="26" t="str">
        <f ca="1">IF(OR(COUNTA(HA$3:HM$434)=0,选手操作!$K116=""),"",选手操作!$K116)</f>
        <v/>
      </c>
      <c r="HT116" s="22" t="str">
        <f ca="1">IFERROR(IF(HS116="","",RANK(HV116,HV$3:HV$434)+COUNTIF(HV$3:HV116,HV116)-1),"/")</f>
        <v/>
      </c>
      <c r="HU116" s="27" t="str">
        <f ca="1">IF(HS116="","",VLOOKUP(HS116,选手操作!$K:$L,2,0))</f>
        <v/>
      </c>
      <c r="HV116" s="24" t="str">
        <f ca="1">IFERROR(IF(HS116="","",IF(选手操作!HT116&lt;&gt;"",GV116+HW116+HX116+选手操作!HS116,VLOOKUP(HU116,HO:HQ,3,0)+GV116+HW116+HX116+选手操作!HS116)),IF(COUNTIF(HO:HO,HU116)=0,"查找失败",IF(ISNUMBER(VLOOKUP(HU116,HO:HQ,3,0))=FALSE,"VP错误","未知错误")))</f>
        <v/>
      </c>
      <c r="HW116" s="37"/>
      <c r="HX116" s="37"/>
      <c r="HY116" s="39"/>
    </row>
    <row r="117" spans="1:23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23" t="str">
        <f ca="1">IFERROR(IF(S117="","",RANK(R117,R$3:R$434)+COUNTIF(R$3:R117,R117)-1),"/")</f>
        <v/>
      </c>
      <c r="O117" s="22" t="str">
        <f t="shared" si="35"/>
        <v/>
      </c>
      <c r="P117" s="22" t="str">
        <f t="shared" si="36"/>
        <v/>
      </c>
      <c r="Q117" s="24" t="str">
        <f t="shared" si="37"/>
        <v/>
      </c>
      <c r="R117" s="25" t="str">
        <f ca="1">IF(S117="","",IF(选手操作!AT117&lt;&gt;"","/",V117))</f>
        <v/>
      </c>
      <c r="S117" s="26" t="str">
        <f ca="1">IF(OR(COUNTA(A$3:M$434)=0,选手操作!$K117=""),"",选手操作!$K117)</f>
        <v/>
      </c>
      <c r="T117" s="22" t="str">
        <f ca="1">IFERROR(IF(S117="","",RANK(V117,V$3:V$434)+COUNTIF(V$3:V117,V117)-1),"/")</f>
        <v/>
      </c>
      <c r="U117" s="27" t="str">
        <f ca="1">IF(S117="","",VLOOKUP(S117,选手操作!$K:$L,2,0))</f>
        <v/>
      </c>
      <c r="V117" s="24" t="str">
        <f ca="1">IFERROR(IF(S117="","",IF(选手操作!T117&lt;&gt;"",选手操作!M117+选手操作!N117+W117+X117+选手操作!S117,VLOOKUP(U117,O:Q,3,0)+选手操作!M117+选手操作!N117+W117+X117+选手操作!S117)),IF(COUNTIF(O:O,U117)=0,"查找失败",IF(ISNUMBER(VLOOKUP(U117,O:Q,3,0))=FALSE,"VP错误","未知错误")))</f>
        <v/>
      </c>
      <c r="W117" s="37"/>
      <c r="X117" s="37"/>
      <c r="Y117" s="39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23" t="str">
        <f ca="1">IFERROR(IF(AS117="","",RANK(AR117,AR$3:AR$434)+COUNTIF(AR$3:AR117,AR117)-1),"/")</f>
        <v/>
      </c>
      <c r="AO117" s="22" t="str">
        <f t="shared" si="19"/>
        <v/>
      </c>
      <c r="AP117" s="22" t="str">
        <f t="shared" si="20"/>
        <v/>
      </c>
      <c r="AQ117" s="24" t="str">
        <f>IFERROR(IF(AO117="","",ROUND(IF(AP117=0,10,10+SIGN(AP117)*10*(1-((SQRT(5)-1)/2)^MIN(ABS(AP117)/(5*SQRT(AR$1)),3))/(1-((SQRT(5)-1)/2)^3)),2)),"请输入副数")</f>
        <v/>
      </c>
      <c r="AR117" s="25" t="str">
        <f ca="1">IF(AS117="","",IF(选手操作!BT117&lt;&gt;"","/",AV117))</f>
        <v/>
      </c>
      <c r="AS117" s="26" t="str">
        <f ca="1">IF(OR(COUNTA(AA$3:AM$434)=0,选手操作!$K117=""),"",选手操作!$K117)</f>
        <v/>
      </c>
      <c r="AT117" s="22" t="str">
        <f ca="1">IFERROR(IF(AS117="","",RANK(AV117,AV$3:AV$434)+COUNTIF(AV$3:AV117,AV117)-1),"/")</f>
        <v/>
      </c>
      <c r="AU117" s="27" t="str">
        <f ca="1">IF(AS117="","",VLOOKUP(AS117,选手操作!$K:$L,2,0))</f>
        <v/>
      </c>
      <c r="AV117" s="24" t="str">
        <f ca="1">IFERROR(IF(AS117="","",IF(选手操作!AT117&lt;&gt;"",V117+AW117+AX117+选手操作!AS117,VLOOKUP(AU117,AO:AQ,3,0)+V117+AW117+AX117+选手操作!AS117)),IF(COUNTIF(AO:AO,AU117)=0,"查找失败",IF(ISNUMBER(VLOOKUP(AU117,AO:AQ,3,0))=FALSE,"VP错误","未知错误")))</f>
        <v/>
      </c>
      <c r="AW117" s="37"/>
      <c r="AX117" s="37"/>
      <c r="AY117" s="39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23" t="str">
        <f ca="1">IFERROR(IF(BS117="","",RANK(BR117,BR$3:BR$434)+COUNTIF(BR$3:BR117,BR117)-1),"/")</f>
        <v/>
      </c>
      <c r="BO117" s="22" t="str">
        <f t="shared" si="21"/>
        <v/>
      </c>
      <c r="BP117" s="22" t="str">
        <f t="shared" si="22"/>
        <v/>
      </c>
      <c r="BQ117" s="24" t="str">
        <f>IFERROR(IF(BO117="","",ROUND(IF(BP117=0,10,10+SIGN(BP117)*10*(1-((SQRT(5)-1)/2)^MIN(ABS(BP117)/(5*SQRT(BR$1)),3))/(1-((SQRT(5)-1)/2)^3)),2)),"请输入副数")</f>
        <v/>
      </c>
      <c r="BR117" s="25" t="str">
        <f ca="1">IF(BS117="","",IF(选手操作!CT117&lt;&gt;"","/",BV117))</f>
        <v/>
      </c>
      <c r="BS117" s="26" t="str">
        <f ca="1">IF(OR(COUNTA(BA$3:BM$434)=0,选手操作!$K117=""),"",选手操作!$K117)</f>
        <v/>
      </c>
      <c r="BT117" s="22" t="str">
        <f ca="1">IFERROR(IF(BS117="","",RANK(BV117,BV$3:BV$434)+COUNTIF(BV$3:BV117,BV117)-1),"/")</f>
        <v/>
      </c>
      <c r="BU117" s="27" t="str">
        <f ca="1">IF(BS117="","",VLOOKUP(BS117,选手操作!$K:$L,2,0))</f>
        <v/>
      </c>
      <c r="BV117" s="24" t="str">
        <f ca="1">IFERROR(IF(BS117="","",IF(选手操作!BT117&lt;&gt;"",AV117+BW117+BX117+选手操作!BS117,VLOOKUP(BU117,BO:BQ,3,0)+AV117+BW117+BX117+选手操作!BS117)),IF(COUNTIF(BO:BO,BU117)=0,"查找失败",IF(ISNUMBER(VLOOKUP(BU117,BO:BQ,3,0))=FALSE,"VP错误","未知错误")))</f>
        <v/>
      </c>
      <c r="BW117" s="37"/>
      <c r="BX117" s="37"/>
      <c r="BY117" s="39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23" t="str">
        <f ca="1">IFERROR(IF(CS117="","",RANK(CR117,CR$3:CR$434)+COUNTIF(CR$3:CR117,CR117)-1),"/")</f>
        <v/>
      </c>
      <c r="CO117" s="22" t="str">
        <f t="shared" si="23"/>
        <v/>
      </c>
      <c r="CP117" s="22" t="str">
        <f t="shared" si="24"/>
        <v/>
      </c>
      <c r="CQ117" s="24" t="str">
        <f>IFERROR(IF(CO117="","",ROUND(IF(CP117=0,10,10+SIGN(CP117)*10*(1-((SQRT(5)-1)/2)^MIN(ABS(CP117)/(5*SQRT(CR$1)),3))/(1-((SQRT(5)-1)/2)^3)),2)),"请输入副数")</f>
        <v/>
      </c>
      <c r="CR117" s="25" t="str">
        <f ca="1">IF(CS117="","",IF(选手操作!DT117&lt;&gt;"","/",CV117))</f>
        <v/>
      </c>
      <c r="CS117" s="26" t="str">
        <f ca="1">IF(OR(COUNTA(CA$3:CM$434)=0,选手操作!$K117=""),"",选手操作!$K117)</f>
        <v/>
      </c>
      <c r="CT117" s="22" t="str">
        <f ca="1">IFERROR(IF(CS117="","",RANK(CV117,CV$3:CV$434)+COUNTIF(CV$3:CV117,CV117)-1),"/")</f>
        <v/>
      </c>
      <c r="CU117" s="27" t="str">
        <f ca="1">IF(CS117="","",VLOOKUP(CS117,选手操作!$K:$L,2,0))</f>
        <v/>
      </c>
      <c r="CV117" s="24" t="str">
        <f ca="1">IFERROR(IF(CS117="","",IF(选手操作!CT117&lt;&gt;"",BV117+CW117+CX117+选手操作!CS117,VLOOKUP(CU117,CO:CQ,3,0)+BV117+CW117+CX117+选手操作!CS117)),IF(COUNTIF(CO:CO,CU117)=0,"查找失败",IF(ISNUMBER(VLOOKUP(CU117,CO:CQ,3,0))=FALSE,"VP错误","未知错误")))</f>
        <v/>
      </c>
      <c r="CW117" s="37"/>
      <c r="CX117" s="37"/>
      <c r="CY117" s="39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23" t="str">
        <f ca="1">IFERROR(IF(DS117="","",RANK(DR117,DR$3:DR$434)+COUNTIF(DR$3:DR117,DR117)-1),"/")</f>
        <v/>
      </c>
      <c r="DO117" s="22" t="str">
        <f t="shared" si="25"/>
        <v/>
      </c>
      <c r="DP117" s="22" t="str">
        <f t="shared" si="26"/>
        <v/>
      </c>
      <c r="DQ117" s="24" t="str">
        <f>IFERROR(IF(DO117="","",ROUND(IF(DP117=0,10,10+SIGN(DP117)*10*(1-((SQRT(5)-1)/2)^MIN(ABS(DP117)/(5*SQRT(DR$1)),3))/(1-((SQRT(5)-1)/2)^3)),2)),"请输入副数")</f>
        <v/>
      </c>
      <c r="DR117" s="25" t="str">
        <f ca="1">IF(DS117="","",IF(选手操作!ET117&lt;&gt;"","/",DV117))</f>
        <v/>
      </c>
      <c r="DS117" s="26" t="str">
        <f ca="1">IF(OR(COUNTA(DA$3:DM$434)=0,选手操作!$K117=""),"",选手操作!$K117)</f>
        <v/>
      </c>
      <c r="DT117" s="22" t="str">
        <f ca="1">IFERROR(IF(DS117="","",RANK(DV117,DV$3:DV$434)+COUNTIF(DV$3:DV117,DV117)-1),"/")</f>
        <v/>
      </c>
      <c r="DU117" s="27" t="str">
        <f ca="1">IF(DS117="","",VLOOKUP(DS117,选手操作!$K:$L,2,0))</f>
        <v/>
      </c>
      <c r="DV117" s="24" t="str">
        <f ca="1">IFERROR(IF(DS117="","",IF(选手操作!DT117&lt;&gt;"",CV117+DW117+DX117+选手操作!DS117,VLOOKUP(DU117,DO:DQ,3,0)+CV117+DW117+DX117+选手操作!DS117)),IF(COUNTIF(DO:DO,DU117)=0,"查找失败",IF(ISNUMBER(VLOOKUP(DU117,DO:DQ,3,0))=FALSE,"VP错误","未知错误")))</f>
        <v/>
      </c>
      <c r="DW117" s="37"/>
      <c r="DX117" s="37"/>
      <c r="DY117" s="39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23" t="str">
        <f ca="1">IFERROR(IF(ES117="","",RANK(ER117,ER$3:ER$434)+COUNTIF(ER$3:ER117,ER117)-1),"/")</f>
        <v/>
      </c>
      <c r="EO117" s="22" t="str">
        <f t="shared" si="27"/>
        <v/>
      </c>
      <c r="EP117" s="22" t="str">
        <f t="shared" si="28"/>
        <v/>
      </c>
      <c r="EQ117" s="24" t="str">
        <f>IFERROR(IF(EO117="","",ROUND(IF(EP117=0,10,10+SIGN(EP117)*10*(1-((SQRT(5)-1)/2)^MIN(ABS(EP117)/(5*SQRT(ER$1)),3))/(1-((SQRT(5)-1)/2)^3)),2)),"请输入副数")</f>
        <v/>
      </c>
      <c r="ER117" s="25" t="str">
        <f ca="1">IF(ES117="","",IF(选手操作!FT117&lt;&gt;"","/",EV117))</f>
        <v/>
      </c>
      <c r="ES117" s="26" t="str">
        <f ca="1">IF(OR(COUNTA(EA$3:EM$434)=0,选手操作!$K117=""),"",选手操作!$K117)</f>
        <v/>
      </c>
      <c r="ET117" s="22" t="str">
        <f ca="1">IFERROR(IF(ES117="","",RANK(EV117,EV$3:EV$434)+COUNTIF(EV$3:EV117,EV117)-1),"/")</f>
        <v/>
      </c>
      <c r="EU117" s="27" t="str">
        <f ca="1">IF(ES117="","",VLOOKUP(ES117,选手操作!$K:$L,2,0))</f>
        <v/>
      </c>
      <c r="EV117" s="24" t="str">
        <f ca="1">IFERROR(IF(ES117="","",IF(选手操作!ET117&lt;&gt;"",DV117+EW117+EX117+选手操作!ES117,VLOOKUP(EU117,EO:EQ,3,0)+DV117+EW117+EX117+选手操作!ES117)),IF(COUNTIF(EO:EO,EU117)=0,"查找失败",IF(ISNUMBER(VLOOKUP(EU117,EO:EQ,3,0))=FALSE,"VP错误","未知错误")))</f>
        <v/>
      </c>
      <c r="EW117" s="37"/>
      <c r="EX117" s="37"/>
      <c r="EY117" s="39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23" t="str">
        <f ca="1">IFERROR(IF(FS117="","",RANK(FR117,FR$3:FR$434)+COUNTIF(FR$3:FR117,FR117)-1),"/")</f>
        <v/>
      </c>
      <c r="FO117" s="22" t="str">
        <f t="shared" si="29"/>
        <v/>
      </c>
      <c r="FP117" s="22" t="str">
        <f t="shared" si="30"/>
        <v/>
      </c>
      <c r="FQ117" s="24" t="str">
        <f>IFERROR(IF(FO117="","",ROUND(IF(FP117=0,10,10+SIGN(FP117)*10*(1-((SQRT(5)-1)/2)^MIN(ABS(FP117)/(5*SQRT(FR$1)),3))/(1-((SQRT(5)-1)/2)^3)),2)),"请输入副数")</f>
        <v/>
      </c>
      <c r="FR117" s="25" t="str">
        <f ca="1">IF(FS117="","",IF(选手操作!GT117&lt;&gt;"","/",FV117))</f>
        <v/>
      </c>
      <c r="FS117" s="26" t="str">
        <f ca="1">IF(OR(COUNTA(FA$3:FM$434)=0,选手操作!$K117=""),"",选手操作!$K117)</f>
        <v/>
      </c>
      <c r="FT117" s="22" t="str">
        <f ca="1">IFERROR(IF(FS117="","",RANK(FV117,FV$3:FV$434)+COUNTIF(FV$3:FV117,FV117)-1),"/")</f>
        <v/>
      </c>
      <c r="FU117" s="27" t="str">
        <f ca="1">IF(FS117="","",VLOOKUP(FS117,选手操作!$K:$L,2,0))</f>
        <v/>
      </c>
      <c r="FV117" s="24" t="str">
        <f ca="1">IFERROR(IF(FS117="","",IF(选手操作!FT117&lt;&gt;"",EV117+FW117+FX117+选手操作!FS117,VLOOKUP(FU117,FO:FQ,3,0)+EV117+FW117+FX117+选手操作!FS117)),IF(COUNTIF(FO:FO,FU117)=0,"查找失败",IF(ISNUMBER(VLOOKUP(FU117,FO:FQ,3,0))=FALSE,"VP错误","未知错误")))</f>
        <v/>
      </c>
      <c r="FW117" s="37"/>
      <c r="FX117" s="37"/>
      <c r="FY117" s="39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23" t="str">
        <f ca="1">IFERROR(IF(GS117="","",RANK(GR117,GR$3:GR$434)+COUNTIF(GR$3:GR117,GR117)-1),"/")</f>
        <v/>
      </c>
      <c r="GO117" s="22" t="str">
        <f t="shared" si="31"/>
        <v/>
      </c>
      <c r="GP117" s="22" t="str">
        <f t="shared" si="32"/>
        <v/>
      </c>
      <c r="GQ117" s="24" t="str">
        <f>IFERROR(IF(GO117="","",ROUND(IF(GP117=0,10,10+SIGN(GP117)*10*(1-((SQRT(5)-1)/2)^MIN(ABS(GP117)/(5*SQRT(GR$1)),3))/(1-((SQRT(5)-1)/2)^3)),2)),"请输入副数")</f>
        <v/>
      </c>
      <c r="GR117" s="25" t="str">
        <f ca="1">IF(GS117="","",IF(选手操作!HT117&lt;&gt;"","/",GV117))</f>
        <v/>
      </c>
      <c r="GS117" s="26" t="str">
        <f ca="1">IF(OR(COUNTA(GA$3:GM$434)=0,选手操作!$K117=""),"",选手操作!$K117)</f>
        <v/>
      </c>
      <c r="GT117" s="22" t="str">
        <f ca="1">IFERROR(IF(GS117="","",RANK(GV117,GV$3:GV$434)+COUNTIF(GV$3:GV117,GV117)-1),"/")</f>
        <v/>
      </c>
      <c r="GU117" s="27" t="str">
        <f ca="1">IF(GS117="","",VLOOKUP(GS117,选手操作!$K:$L,2,0))</f>
        <v/>
      </c>
      <c r="GV117" s="24" t="str">
        <f ca="1">IFERROR(IF(GS117="","",IF(选手操作!GT117&lt;&gt;"",FV117+GW117+GX117+选手操作!GS117,VLOOKUP(GU117,GO:GQ,3,0)+FV117+GW117+GX117+选手操作!GS117)),IF(COUNTIF(GO:GO,GU117)=0,"查找失败",IF(ISNUMBER(VLOOKUP(GU117,GO:GQ,3,0))=FALSE,"VP错误","未知错误")))</f>
        <v/>
      </c>
      <c r="GW117" s="37"/>
      <c r="GX117" s="37"/>
      <c r="GY117" s="39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23" t="str">
        <f ca="1">IFERROR(IF(HS117="","",RANK(HR117,HR$3:HR$434)+COUNTIF(HR$3:HR117,HR117)-1),"/")</f>
        <v/>
      </c>
      <c r="HO117" s="22" t="str">
        <f t="shared" si="33"/>
        <v/>
      </c>
      <c r="HP117" s="22" t="str">
        <f t="shared" si="34"/>
        <v/>
      </c>
      <c r="HQ117" s="24" t="str">
        <f>IFERROR(IF(HO117="","",ROUND(IF(HP117=0,10,10+SIGN(HP117)*10*(1-((SQRT(5)-1)/2)^MIN(ABS(HP117)/(5*SQRT(HR$1)),3))/(1-((SQRT(5)-1)/2)^3)),2)),"请输入副数")</f>
        <v/>
      </c>
      <c r="HR117" s="25" t="str">
        <f ca="1">IF(HS117="","",IF(选手操作!IT117&lt;&gt;"","/",HV117))</f>
        <v/>
      </c>
      <c r="HS117" s="26" t="str">
        <f ca="1">IF(OR(COUNTA(HA$3:HM$434)=0,选手操作!$K117=""),"",选手操作!$K117)</f>
        <v/>
      </c>
      <c r="HT117" s="22" t="str">
        <f ca="1">IFERROR(IF(HS117="","",RANK(HV117,HV$3:HV$434)+COUNTIF(HV$3:HV117,HV117)-1),"/")</f>
        <v/>
      </c>
      <c r="HU117" s="27" t="str">
        <f ca="1">IF(HS117="","",VLOOKUP(HS117,选手操作!$K:$L,2,0))</f>
        <v/>
      </c>
      <c r="HV117" s="24" t="str">
        <f ca="1">IFERROR(IF(HS117="","",IF(选手操作!HT117&lt;&gt;"",GV117+HW117+HX117+选手操作!HS117,VLOOKUP(HU117,HO:HQ,3,0)+GV117+HW117+HX117+选手操作!HS117)),IF(COUNTIF(HO:HO,HU117)=0,"查找失败",IF(ISNUMBER(VLOOKUP(HU117,HO:HQ,3,0))=FALSE,"VP错误","未知错误")))</f>
        <v/>
      </c>
      <c r="HW117" s="37"/>
      <c r="HX117" s="37"/>
      <c r="HY117" s="39"/>
    </row>
    <row r="118" spans="1:23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23" t="str">
        <f ca="1">IFERROR(IF(S118="","",RANK(R118,R$3:R$434)+COUNTIF(R$3:R118,R118)-1),"/")</f>
        <v/>
      </c>
      <c r="O118" s="22" t="str">
        <f t="shared" si="35"/>
        <v/>
      </c>
      <c r="P118" s="22" t="str">
        <f t="shared" si="36"/>
        <v/>
      </c>
      <c r="Q118" s="24" t="str">
        <f t="shared" si="37"/>
        <v/>
      </c>
      <c r="R118" s="25" t="str">
        <f ca="1">IF(S118="","",IF(选手操作!AT118&lt;&gt;"","/",V118))</f>
        <v/>
      </c>
      <c r="S118" s="26" t="str">
        <f ca="1">IF(OR(COUNTA(A$3:M$434)=0,选手操作!$K118=""),"",选手操作!$K118)</f>
        <v/>
      </c>
      <c r="T118" s="22" t="str">
        <f ca="1">IFERROR(IF(S118="","",RANK(V118,V$3:V$434)+COUNTIF(V$3:V118,V118)-1),"/")</f>
        <v/>
      </c>
      <c r="U118" s="27" t="str">
        <f ca="1">IF(S118="","",VLOOKUP(S118,选手操作!$K:$L,2,0))</f>
        <v/>
      </c>
      <c r="V118" s="24" t="str">
        <f ca="1">IFERROR(IF(S118="","",IF(选手操作!T118&lt;&gt;"",选手操作!M118+选手操作!N118+W118+X118+选手操作!S118,VLOOKUP(U118,O:Q,3,0)+选手操作!M118+选手操作!N118+W118+X118+选手操作!S118)),IF(COUNTIF(O:O,U118)=0,"查找失败",IF(ISNUMBER(VLOOKUP(U118,O:Q,3,0))=FALSE,"VP错误","未知错误")))</f>
        <v/>
      </c>
      <c r="W118" s="37"/>
      <c r="X118" s="37"/>
      <c r="Y118" s="39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23" t="str">
        <f ca="1">IFERROR(IF(AS118="","",RANK(AR118,AR$3:AR$434)+COUNTIF(AR$3:AR118,AR118)-1),"/")</f>
        <v/>
      </c>
      <c r="AO118" s="22" t="str">
        <f t="shared" si="19"/>
        <v/>
      </c>
      <c r="AP118" s="22" t="str">
        <f t="shared" si="20"/>
        <v/>
      </c>
      <c r="AQ118" s="24" t="str">
        <f>IFERROR(IF(AO118="","",ROUND(IF(AP118=0,10,10+SIGN(AP118)*10*(1-((SQRT(5)-1)/2)^MIN(ABS(AP118)/(5*SQRT(AR$1)),3))/(1-((SQRT(5)-1)/2)^3)),2)),"请输入副数")</f>
        <v/>
      </c>
      <c r="AR118" s="25" t="str">
        <f ca="1">IF(AS118="","",IF(选手操作!BT118&lt;&gt;"","/",AV118))</f>
        <v/>
      </c>
      <c r="AS118" s="26" t="str">
        <f ca="1">IF(OR(COUNTA(AA$3:AM$434)=0,选手操作!$K118=""),"",选手操作!$K118)</f>
        <v/>
      </c>
      <c r="AT118" s="22" t="str">
        <f ca="1">IFERROR(IF(AS118="","",RANK(AV118,AV$3:AV$434)+COUNTIF(AV$3:AV118,AV118)-1),"/")</f>
        <v/>
      </c>
      <c r="AU118" s="27" t="str">
        <f ca="1">IF(AS118="","",VLOOKUP(AS118,选手操作!$K:$L,2,0))</f>
        <v/>
      </c>
      <c r="AV118" s="24" t="str">
        <f ca="1">IFERROR(IF(AS118="","",IF(选手操作!AT118&lt;&gt;"",V118+AW118+AX118+选手操作!AS118,VLOOKUP(AU118,AO:AQ,3,0)+V118+AW118+AX118+选手操作!AS118)),IF(COUNTIF(AO:AO,AU118)=0,"查找失败",IF(ISNUMBER(VLOOKUP(AU118,AO:AQ,3,0))=FALSE,"VP错误","未知错误")))</f>
        <v/>
      </c>
      <c r="AW118" s="37"/>
      <c r="AX118" s="37"/>
      <c r="AY118" s="39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23" t="str">
        <f ca="1">IFERROR(IF(BS118="","",RANK(BR118,BR$3:BR$434)+COUNTIF(BR$3:BR118,BR118)-1),"/")</f>
        <v/>
      </c>
      <c r="BO118" s="22" t="str">
        <f t="shared" si="21"/>
        <v/>
      </c>
      <c r="BP118" s="22" t="str">
        <f t="shared" si="22"/>
        <v/>
      </c>
      <c r="BQ118" s="24" t="str">
        <f>IFERROR(IF(BO118="","",ROUND(IF(BP118=0,10,10+SIGN(BP118)*10*(1-((SQRT(5)-1)/2)^MIN(ABS(BP118)/(5*SQRT(BR$1)),3))/(1-((SQRT(5)-1)/2)^3)),2)),"请输入副数")</f>
        <v/>
      </c>
      <c r="BR118" s="25" t="str">
        <f ca="1">IF(BS118="","",IF(选手操作!CT118&lt;&gt;"","/",BV118))</f>
        <v/>
      </c>
      <c r="BS118" s="26" t="str">
        <f ca="1">IF(OR(COUNTA(BA$3:BM$434)=0,选手操作!$K118=""),"",选手操作!$K118)</f>
        <v/>
      </c>
      <c r="BT118" s="22" t="str">
        <f ca="1">IFERROR(IF(BS118="","",RANK(BV118,BV$3:BV$434)+COUNTIF(BV$3:BV118,BV118)-1),"/")</f>
        <v/>
      </c>
      <c r="BU118" s="27" t="str">
        <f ca="1">IF(BS118="","",VLOOKUP(BS118,选手操作!$K:$L,2,0))</f>
        <v/>
      </c>
      <c r="BV118" s="24" t="str">
        <f ca="1">IFERROR(IF(BS118="","",IF(选手操作!BT118&lt;&gt;"",AV118+BW118+BX118+选手操作!BS118,VLOOKUP(BU118,BO:BQ,3,0)+AV118+BW118+BX118+选手操作!BS118)),IF(COUNTIF(BO:BO,BU118)=0,"查找失败",IF(ISNUMBER(VLOOKUP(BU118,BO:BQ,3,0))=FALSE,"VP错误","未知错误")))</f>
        <v/>
      </c>
      <c r="BW118" s="37"/>
      <c r="BX118" s="37"/>
      <c r="BY118" s="39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23" t="str">
        <f ca="1">IFERROR(IF(CS118="","",RANK(CR118,CR$3:CR$434)+COUNTIF(CR$3:CR118,CR118)-1),"/")</f>
        <v/>
      </c>
      <c r="CO118" s="22" t="str">
        <f t="shared" si="23"/>
        <v/>
      </c>
      <c r="CP118" s="22" t="str">
        <f t="shared" si="24"/>
        <v/>
      </c>
      <c r="CQ118" s="24" t="str">
        <f>IFERROR(IF(CO118="","",ROUND(IF(CP118=0,10,10+SIGN(CP118)*10*(1-((SQRT(5)-1)/2)^MIN(ABS(CP118)/(5*SQRT(CR$1)),3))/(1-((SQRT(5)-1)/2)^3)),2)),"请输入副数")</f>
        <v/>
      </c>
      <c r="CR118" s="25" t="str">
        <f ca="1">IF(CS118="","",IF(选手操作!DT118&lt;&gt;"","/",CV118))</f>
        <v/>
      </c>
      <c r="CS118" s="26" t="str">
        <f ca="1">IF(OR(COUNTA(CA$3:CM$434)=0,选手操作!$K118=""),"",选手操作!$K118)</f>
        <v/>
      </c>
      <c r="CT118" s="22" t="str">
        <f ca="1">IFERROR(IF(CS118="","",RANK(CV118,CV$3:CV$434)+COUNTIF(CV$3:CV118,CV118)-1),"/")</f>
        <v/>
      </c>
      <c r="CU118" s="27" t="str">
        <f ca="1">IF(CS118="","",VLOOKUP(CS118,选手操作!$K:$L,2,0))</f>
        <v/>
      </c>
      <c r="CV118" s="24" t="str">
        <f ca="1">IFERROR(IF(CS118="","",IF(选手操作!CT118&lt;&gt;"",BV118+CW118+CX118+选手操作!CS118,VLOOKUP(CU118,CO:CQ,3,0)+BV118+CW118+CX118+选手操作!CS118)),IF(COUNTIF(CO:CO,CU118)=0,"查找失败",IF(ISNUMBER(VLOOKUP(CU118,CO:CQ,3,0))=FALSE,"VP错误","未知错误")))</f>
        <v/>
      </c>
      <c r="CW118" s="37"/>
      <c r="CX118" s="37"/>
      <c r="CY118" s="39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23" t="str">
        <f ca="1">IFERROR(IF(DS118="","",RANK(DR118,DR$3:DR$434)+COUNTIF(DR$3:DR118,DR118)-1),"/")</f>
        <v/>
      </c>
      <c r="DO118" s="22" t="str">
        <f t="shared" si="25"/>
        <v/>
      </c>
      <c r="DP118" s="22" t="str">
        <f t="shared" si="26"/>
        <v/>
      </c>
      <c r="DQ118" s="24" t="str">
        <f>IFERROR(IF(DO118="","",ROUND(IF(DP118=0,10,10+SIGN(DP118)*10*(1-((SQRT(5)-1)/2)^MIN(ABS(DP118)/(5*SQRT(DR$1)),3))/(1-((SQRT(5)-1)/2)^3)),2)),"请输入副数")</f>
        <v/>
      </c>
      <c r="DR118" s="25" t="str">
        <f ca="1">IF(DS118="","",IF(选手操作!ET118&lt;&gt;"","/",DV118))</f>
        <v/>
      </c>
      <c r="DS118" s="26" t="str">
        <f ca="1">IF(OR(COUNTA(DA$3:DM$434)=0,选手操作!$K118=""),"",选手操作!$K118)</f>
        <v/>
      </c>
      <c r="DT118" s="22" t="str">
        <f ca="1">IFERROR(IF(DS118="","",RANK(DV118,DV$3:DV$434)+COUNTIF(DV$3:DV118,DV118)-1),"/")</f>
        <v/>
      </c>
      <c r="DU118" s="27" t="str">
        <f ca="1">IF(DS118="","",VLOOKUP(DS118,选手操作!$K:$L,2,0))</f>
        <v/>
      </c>
      <c r="DV118" s="24" t="str">
        <f ca="1">IFERROR(IF(DS118="","",IF(选手操作!DT118&lt;&gt;"",CV118+DW118+DX118+选手操作!DS118,VLOOKUP(DU118,DO:DQ,3,0)+CV118+DW118+DX118+选手操作!DS118)),IF(COUNTIF(DO:DO,DU118)=0,"查找失败",IF(ISNUMBER(VLOOKUP(DU118,DO:DQ,3,0))=FALSE,"VP错误","未知错误")))</f>
        <v/>
      </c>
      <c r="DW118" s="37"/>
      <c r="DX118" s="37"/>
      <c r="DY118" s="39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23" t="str">
        <f ca="1">IFERROR(IF(ES118="","",RANK(ER118,ER$3:ER$434)+COUNTIF(ER$3:ER118,ER118)-1),"/")</f>
        <v/>
      </c>
      <c r="EO118" s="22" t="str">
        <f t="shared" si="27"/>
        <v/>
      </c>
      <c r="EP118" s="22" t="str">
        <f t="shared" si="28"/>
        <v/>
      </c>
      <c r="EQ118" s="24" t="str">
        <f>IFERROR(IF(EO118="","",ROUND(IF(EP118=0,10,10+SIGN(EP118)*10*(1-((SQRT(5)-1)/2)^MIN(ABS(EP118)/(5*SQRT(ER$1)),3))/(1-((SQRT(5)-1)/2)^3)),2)),"请输入副数")</f>
        <v/>
      </c>
      <c r="ER118" s="25" t="str">
        <f ca="1">IF(ES118="","",IF(选手操作!FT118&lt;&gt;"","/",EV118))</f>
        <v/>
      </c>
      <c r="ES118" s="26" t="str">
        <f ca="1">IF(OR(COUNTA(EA$3:EM$434)=0,选手操作!$K118=""),"",选手操作!$K118)</f>
        <v/>
      </c>
      <c r="ET118" s="22" t="str">
        <f ca="1">IFERROR(IF(ES118="","",RANK(EV118,EV$3:EV$434)+COUNTIF(EV$3:EV118,EV118)-1),"/")</f>
        <v/>
      </c>
      <c r="EU118" s="27" t="str">
        <f ca="1">IF(ES118="","",VLOOKUP(ES118,选手操作!$K:$L,2,0))</f>
        <v/>
      </c>
      <c r="EV118" s="24" t="str">
        <f ca="1">IFERROR(IF(ES118="","",IF(选手操作!ET118&lt;&gt;"",DV118+EW118+EX118+选手操作!ES118,VLOOKUP(EU118,EO:EQ,3,0)+DV118+EW118+EX118+选手操作!ES118)),IF(COUNTIF(EO:EO,EU118)=0,"查找失败",IF(ISNUMBER(VLOOKUP(EU118,EO:EQ,3,0))=FALSE,"VP错误","未知错误")))</f>
        <v/>
      </c>
      <c r="EW118" s="37"/>
      <c r="EX118" s="37"/>
      <c r="EY118" s="39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23" t="str">
        <f ca="1">IFERROR(IF(FS118="","",RANK(FR118,FR$3:FR$434)+COUNTIF(FR$3:FR118,FR118)-1),"/")</f>
        <v/>
      </c>
      <c r="FO118" s="22" t="str">
        <f t="shared" si="29"/>
        <v/>
      </c>
      <c r="FP118" s="22" t="str">
        <f t="shared" si="30"/>
        <v/>
      </c>
      <c r="FQ118" s="24" t="str">
        <f>IFERROR(IF(FO118="","",ROUND(IF(FP118=0,10,10+SIGN(FP118)*10*(1-((SQRT(5)-1)/2)^MIN(ABS(FP118)/(5*SQRT(FR$1)),3))/(1-((SQRT(5)-1)/2)^3)),2)),"请输入副数")</f>
        <v/>
      </c>
      <c r="FR118" s="25" t="str">
        <f ca="1">IF(FS118="","",IF(选手操作!GT118&lt;&gt;"","/",FV118))</f>
        <v/>
      </c>
      <c r="FS118" s="26" t="str">
        <f ca="1">IF(OR(COUNTA(FA$3:FM$434)=0,选手操作!$K118=""),"",选手操作!$K118)</f>
        <v/>
      </c>
      <c r="FT118" s="22" t="str">
        <f ca="1">IFERROR(IF(FS118="","",RANK(FV118,FV$3:FV$434)+COUNTIF(FV$3:FV118,FV118)-1),"/")</f>
        <v/>
      </c>
      <c r="FU118" s="27" t="str">
        <f ca="1">IF(FS118="","",VLOOKUP(FS118,选手操作!$K:$L,2,0))</f>
        <v/>
      </c>
      <c r="FV118" s="24" t="str">
        <f ca="1">IFERROR(IF(FS118="","",IF(选手操作!FT118&lt;&gt;"",EV118+FW118+FX118+选手操作!FS118,VLOOKUP(FU118,FO:FQ,3,0)+EV118+FW118+FX118+选手操作!FS118)),IF(COUNTIF(FO:FO,FU118)=0,"查找失败",IF(ISNUMBER(VLOOKUP(FU118,FO:FQ,3,0))=FALSE,"VP错误","未知错误")))</f>
        <v/>
      </c>
      <c r="FW118" s="37"/>
      <c r="FX118" s="37"/>
      <c r="FY118" s="39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23" t="str">
        <f ca="1">IFERROR(IF(GS118="","",RANK(GR118,GR$3:GR$434)+COUNTIF(GR$3:GR118,GR118)-1),"/")</f>
        <v/>
      </c>
      <c r="GO118" s="22" t="str">
        <f t="shared" si="31"/>
        <v/>
      </c>
      <c r="GP118" s="22" t="str">
        <f t="shared" si="32"/>
        <v/>
      </c>
      <c r="GQ118" s="24" t="str">
        <f>IFERROR(IF(GO118="","",ROUND(IF(GP118=0,10,10+SIGN(GP118)*10*(1-((SQRT(5)-1)/2)^MIN(ABS(GP118)/(5*SQRT(GR$1)),3))/(1-((SQRT(5)-1)/2)^3)),2)),"请输入副数")</f>
        <v/>
      </c>
      <c r="GR118" s="25" t="str">
        <f ca="1">IF(GS118="","",IF(选手操作!HT118&lt;&gt;"","/",GV118))</f>
        <v/>
      </c>
      <c r="GS118" s="26" t="str">
        <f ca="1">IF(OR(COUNTA(GA$3:GM$434)=0,选手操作!$K118=""),"",选手操作!$K118)</f>
        <v/>
      </c>
      <c r="GT118" s="22" t="str">
        <f ca="1">IFERROR(IF(GS118="","",RANK(GV118,GV$3:GV$434)+COUNTIF(GV$3:GV118,GV118)-1),"/")</f>
        <v/>
      </c>
      <c r="GU118" s="27" t="str">
        <f ca="1">IF(GS118="","",VLOOKUP(GS118,选手操作!$K:$L,2,0))</f>
        <v/>
      </c>
      <c r="GV118" s="24" t="str">
        <f ca="1">IFERROR(IF(GS118="","",IF(选手操作!GT118&lt;&gt;"",FV118+GW118+GX118+选手操作!GS118,VLOOKUP(GU118,GO:GQ,3,0)+FV118+GW118+GX118+选手操作!GS118)),IF(COUNTIF(GO:GO,GU118)=0,"查找失败",IF(ISNUMBER(VLOOKUP(GU118,GO:GQ,3,0))=FALSE,"VP错误","未知错误")))</f>
        <v/>
      </c>
      <c r="GW118" s="37"/>
      <c r="GX118" s="37"/>
      <c r="GY118" s="39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23" t="str">
        <f ca="1">IFERROR(IF(HS118="","",RANK(HR118,HR$3:HR$434)+COUNTIF(HR$3:HR118,HR118)-1),"/")</f>
        <v/>
      </c>
      <c r="HO118" s="22" t="str">
        <f t="shared" si="33"/>
        <v/>
      </c>
      <c r="HP118" s="22" t="str">
        <f t="shared" si="34"/>
        <v/>
      </c>
      <c r="HQ118" s="24" t="str">
        <f>IFERROR(IF(HO118="","",ROUND(IF(HP118=0,10,10+SIGN(HP118)*10*(1-((SQRT(5)-1)/2)^MIN(ABS(HP118)/(5*SQRT(HR$1)),3))/(1-((SQRT(5)-1)/2)^3)),2)),"请输入副数")</f>
        <v/>
      </c>
      <c r="HR118" s="25" t="str">
        <f ca="1">IF(HS118="","",IF(选手操作!IT118&lt;&gt;"","/",HV118))</f>
        <v/>
      </c>
      <c r="HS118" s="26" t="str">
        <f ca="1">IF(OR(COUNTA(HA$3:HM$434)=0,选手操作!$K118=""),"",选手操作!$K118)</f>
        <v/>
      </c>
      <c r="HT118" s="22" t="str">
        <f ca="1">IFERROR(IF(HS118="","",RANK(HV118,HV$3:HV$434)+COUNTIF(HV$3:HV118,HV118)-1),"/")</f>
        <v/>
      </c>
      <c r="HU118" s="27" t="str">
        <f ca="1">IF(HS118="","",VLOOKUP(HS118,选手操作!$K:$L,2,0))</f>
        <v/>
      </c>
      <c r="HV118" s="24" t="str">
        <f ca="1">IFERROR(IF(HS118="","",IF(选手操作!HT118&lt;&gt;"",GV118+HW118+HX118+选手操作!HS118,VLOOKUP(HU118,HO:HQ,3,0)+GV118+HW118+HX118+选手操作!HS118)),IF(COUNTIF(HO:HO,HU118)=0,"查找失败",IF(ISNUMBER(VLOOKUP(HU118,HO:HQ,3,0))=FALSE,"VP错误","未知错误")))</f>
        <v/>
      </c>
      <c r="HW118" s="37"/>
      <c r="HX118" s="37"/>
      <c r="HY118" s="39"/>
    </row>
    <row r="119" spans="1:23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23" t="str">
        <f ca="1">IFERROR(IF(S119="","",RANK(R119,R$3:R$434)+COUNTIF(R$3:R119,R119)-1),"/")</f>
        <v/>
      </c>
      <c r="O119" s="22" t="str">
        <f t="shared" si="35"/>
        <v/>
      </c>
      <c r="P119" s="22" t="str">
        <f t="shared" si="36"/>
        <v/>
      </c>
      <c r="Q119" s="24" t="str">
        <f t="shared" si="37"/>
        <v/>
      </c>
      <c r="R119" s="25" t="str">
        <f ca="1">IF(S119="","",IF(选手操作!AT119&lt;&gt;"","/",V119))</f>
        <v/>
      </c>
      <c r="S119" s="26" t="str">
        <f ca="1">IF(OR(COUNTA(A$3:M$434)=0,选手操作!$K119=""),"",选手操作!$K119)</f>
        <v/>
      </c>
      <c r="T119" s="22" t="str">
        <f ca="1">IFERROR(IF(S119="","",RANK(V119,V$3:V$434)+COUNTIF(V$3:V119,V119)-1),"/")</f>
        <v/>
      </c>
      <c r="U119" s="27" t="str">
        <f ca="1">IF(S119="","",VLOOKUP(S119,选手操作!$K:$L,2,0))</f>
        <v/>
      </c>
      <c r="V119" s="24" t="str">
        <f ca="1">IFERROR(IF(S119="","",IF(选手操作!T119&lt;&gt;"",选手操作!M119+选手操作!N119+W119+X119+选手操作!S119,VLOOKUP(U119,O:Q,3,0)+选手操作!M119+选手操作!N119+W119+X119+选手操作!S119)),IF(COUNTIF(O:O,U119)=0,"查找失败",IF(ISNUMBER(VLOOKUP(U119,O:Q,3,0))=FALSE,"VP错误","未知错误")))</f>
        <v/>
      </c>
      <c r="W119" s="37"/>
      <c r="X119" s="37"/>
      <c r="Y119" s="39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23" t="str">
        <f ca="1">IFERROR(IF(AS119="","",RANK(AR119,AR$3:AR$434)+COUNTIF(AR$3:AR119,AR119)-1),"/")</f>
        <v/>
      </c>
      <c r="AO119" s="22" t="str">
        <f t="shared" si="19"/>
        <v/>
      </c>
      <c r="AP119" s="22" t="str">
        <f t="shared" si="20"/>
        <v/>
      </c>
      <c r="AQ119" s="24" t="str">
        <f>IFERROR(IF(AO119="","",ROUND(IF(AP119=0,10,10+SIGN(AP119)*10*(1-((SQRT(5)-1)/2)^MIN(ABS(AP119)/(5*SQRT(AR$1)),3))/(1-((SQRT(5)-1)/2)^3)),2)),"请输入副数")</f>
        <v/>
      </c>
      <c r="AR119" s="25" t="str">
        <f ca="1">IF(AS119="","",IF(选手操作!BT119&lt;&gt;"","/",AV119))</f>
        <v/>
      </c>
      <c r="AS119" s="26" t="str">
        <f ca="1">IF(OR(COUNTA(AA$3:AM$434)=0,选手操作!$K119=""),"",选手操作!$K119)</f>
        <v/>
      </c>
      <c r="AT119" s="22" t="str">
        <f ca="1">IFERROR(IF(AS119="","",RANK(AV119,AV$3:AV$434)+COUNTIF(AV$3:AV119,AV119)-1),"/")</f>
        <v/>
      </c>
      <c r="AU119" s="27" t="str">
        <f ca="1">IF(AS119="","",VLOOKUP(AS119,选手操作!$K:$L,2,0))</f>
        <v/>
      </c>
      <c r="AV119" s="24" t="str">
        <f ca="1">IFERROR(IF(AS119="","",IF(选手操作!AT119&lt;&gt;"",V119+AW119+AX119+选手操作!AS119,VLOOKUP(AU119,AO:AQ,3,0)+V119+AW119+AX119+选手操作!AS119)),IF(COUNTIF(AO:AO,AU119)=0,"查找失败",IF(ISNUMBER(VLOOKUP(AU119,AO:AQ,3,0))=FALSE,"VP错误","未知错误")))</f>
        <v/>
      </c>
      <c r="AW119" s="37"/>
      <c r="AX119" s="37"/>
      <c r="AY119" s="39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23" t="str">
        <f ca="1">IFERROR(IF(BS119="","",RANK(BR119,BR$3:BR$434)+COUNTIF(BR$3:BR119,BR119)-1),"/")</f>
        <v/>
      </c>
      <c r="BO119" s="22" t="str">
        <f t="shared" si="21"/>
        <v/>
      </c>
      <c r="BP119" s="22" t="str">
        <f t="shared" si="22"/>
        <v/>
      </c>
      <c r="BQ119" s="24" t="str">
        <f>IFERROR(IF(BO119="","",ROUND(IF(BP119=0,10,10+SIGN(BP119)*10*(1-((SQRT(5)-1)/2)^MIN(ABS(BP119)/(5*SQRT(BR$1)),3))/(1-((SQRT(5)-1)/2)^3)),2)),"请输入副数")</f>
        <v/>
      </c>
      <c r="BR119" s="25" t="str">
        <f ca="1">IF(BS119="","",IF(选手操作!CT119&lt;&gt;"","/",BV119))</f>
        <v/>
      </c>
      <c r="BS119" s="26" t="str">
        <f ca="1">IF(OR(COUNTA(BA$3:BM$434)=0,选手操作!$K119=""),"",选手操作!$K119)</f>
        <v/>
      </c>
      <c r="BT119" s="22" t="str">
        <f ca="1">IFERROR(IF(BS119="","",RANK(BV119,BV$3:BV$434)+COUNTIF(BV$3:BV119,BV119)-1),"/")</f>
        <v/>
      </c>
      <c r="BU119" s="27" t="str">
        <f ca="1">IF(BS119="","",VLOOKUP(BS119,选手操作!$K:$L,2,0))</f>
        <v/>
      </c>
      <c r="BV119" s="24" t="str">
        <f ca="1">IFERROR(IF(BS119="","",IF(选手操作!BT119&lt;&gt;"",AV119+BW119+BX119+选手操作!BS119,VLOOKUP(BU119,BO:BQ,3,0)+AV119+BW119+BX119+选手操作!BS119)),IF(COUNTIF(BO:BO,BU119)=0,"查找失败",IF(ISNUMBER(VLOOKUP(BU119,BO:BQ,3,0))=FALSE,"VP错误","未知错误")))</f>
        <v/>
      </c>
      <c r="BW119" s="37"/>
      <c r="BX119" s="37"/>
      <c r="BY119" s="39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23" t="str">
        <f ca="1">IFERROR(IF(CS119="","",RANK(CR119,CR$3:CR$434)+COUNTIF(CR$3:CR119,CR119)-1),"/")</f>
        <v/>
      </c>
      <c r="CO119" s="22" t="str">
        <f t="shared" si="23"/>
        <v/>
      </c>
      <c r="CP119" s="22" t="str">
        <f t="shared" si="24"/>
        <v/>
      </c>
      <c r="CQ119" s="24" t="str">
        <f>IFERROR(IF(CO119="","",ROUND(IF(CP119=0,10,10+SIGN(CP119)*10*(1-((SQRT(5)-1)/2)^MIN(ABS(CP119)/(5*SQRT(CR$1)),3))/(1-((SQRT(5)-1)/2)^3)),2)),"请输入副数")</f>
        <v/>
      </c>
      <c r="CR119" s="25" t="str">
        <f ca="1">IF(CS119="","",IF(选手操作!DT119&lt;&gt;"","/",CV119))</f>
        <v/>
      </c>
      <c r="CS119" s="26" t="str">
        <f ca="1">IF(OR(COUNTA(CA$3:CM$434)=0,选手操作!$K119=""),"",选手操作!$K119)</f>
        <v/>
      </c>
      <c r="CT119" s="22" t="str">
        <f ca="1">IFERROR(IF(CS119="","",RANK(CV119,CV$3:CV$434)+COUNTIF(CV$3:CV119,CV119)-1),"/")</f>
        <v/>
      </c>
      <c r="CU119" s="27" t="str">
        <f ca="1">IF(CS119="","",VLOOKUP(CS119,选手操作!$K:$L,2,0))</f>
        <v/>
      </c>
      <c r="CV119" s="24" t="str">
        <f ca="1">IFERROR(IF(CS119="","",IF(选手操作!CT119&lt;&gt;"",BV119+CW119+CX119+选手操作!CS119,VLOOKUP(CU119,CO:CQ,3,0)+BV119+CW119+CX119+选手操作!CS119)),IF(COUNTIF(CO:CO,CU119)=0,"查找失败",IF(ISNUMBER(VLOOKUP(CU119,CO:CQ,3,0))=FALSE,"VP错误","未知错误")))</f>
        <v/>
      </c>
      <c r="CW119" s="37"/>
      <c r="CX119" s="37"/>
      <c r="CY119" s="39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23" t="str">
        <f ca="1">IFERROR(IF(DS119="","",RANK(DR119,DR$3:DR$434)+COUNTIF(DR$3:DR119,DR119)-1),"/")</f>
        <v/>
      </c>
      <c r="DO119" s="22" t="str">
        <f t="shared" si="25"/>
        <v/>
      </c>
      <c r="DP119" s="22" t="str">
        <f t="shared" si="26"/>
        <v/>
      </c>
      <c r="DQ119" s="24" t="str">
        <f>IFERROR(IF(DO119="","",ROUND(IF(DP119=0,10,10+SIGN(DP119)*10*(1-((SQRT(5)-1)/2)^MIN(ABS(DP119)/(5*SQRT(DR$1)),3))/(1-((SQRT(5)-1)/2)^3)),2)),"请输入副数")</f>
        <v/>
      </c>
      <c r="DR119" s="25" t="str">
        <f ca="1">IF(DS119="","",IF(选手操作!ET119&lt;&gt;"","/",DV119))</f>
        <v/>
      </c>
      <c r="DS119" s="26" t="str">
        <f ca="1">IF(OR(COUNTA(DA$3:DM$434)=0,选手操作!$K119=""),"",选手操作!$K119)</f>
        <v/>
      </c>
      <c r="DT119" s="22" t="str">
        <f ca="1">IFERROR(IF(DS119="","",RANK(DV119,DV$3:DV$434)+COUNTIF(DV$3:DV119,DV119)-1),"/")</f>
        <v/>
      </c>
      <c r="DU119" s="27" t="str">
        <f ca="1">IF(DS119="","",VLOOKUP(DS119,选手操作!$K:$L,2,0))</f>
        <v/>
      </c>
      <c r="DV119" s="24" t="str">
        <f ca="1">IFERROR(IF(DS119="","",IF(选手操作!DT119&lt;&gt;"",CV119+DW119+DX119+选手操作!DS119,VLOOKUP(DU119,DO:DQ,3,0)+CV119+DW119+DX119+选手操作!DS119)),IF(COUNTIF(DO:DO,DU119)=0,"查找失败",IF(ISNUMBER(VLOOKUP(DU119,DO:DQ,3,0))=FALSE,"VP错误","未知错误")))</f>
        <v/>
      </c>
      <c r="DW119" s="37"/>
      <c r="DX119" s="37"/>
      <c r="DY119" s="39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23" t="str">
        <f ca="1">IFERROR(IF(ES119="","",RANK(ER119,ER$3:ER$434)+COUNTIF(ER$3:ER119,ER119)-1),"/")</f>
        <v/>
      </c>
      <c r="EO119" s="22" t="str">
        <f t="shared" si="27"/>
        <v/>
      </c>
      <c r="EP119" s="22" t="str">
        <f t="shared" si="28"/>
        <v/>
      </c>
      <c r="EQ119" s="24" t="str">
        <f>IFERROR(IF(EO119="","",ROUND(IF(EP119=0,10,10+SIGN(EP119)*10*(1-((SQRT(5)-1)/2)^MIN(ABS(EP119)/(5*SQRT(ER$1)),3))/(1-((SQRT(5)-1)/2)^3)),2)),"请输入副数")</f>
        <v/>
      </c>
      <c r="ER119" s="25" t="str">
        <f ca="1">IF(ES119="","",IF(选手操作!FT119&lt;&gt;"","/",EV119))</f>
        <v/>
      </c>
      <c r="ES119" s="26" t="str">
        <f ca="1">IF(OR(COUNTA(EA$3:EM$434)=0,选手操作!$K119=""),"",选手操作!$K119)</f>
        <v/>
      </c>
      <c r="ET119" s="22" t="str">
        <f ca="1">IFERROR(IF(ES119="","",RANK(EV119,EV$3:EV$434)+COUNTIF(EV$3:EV119,EV119)-1),"/")</f>
        <v/>
      </c>
      <c r="EU119" s="27" t="str">
        <f ca="1">IF(ES119="","",VLOOKUP(ES119,选手操作!$K:$L,2,0))</f>
        <v/>
      </c>
      <c r="EV119" s="24" t="str">
        <f ca="1">IFERROR(IF(ES119="","",IF(选手操作!ET119&lt;&gt;"",DV119+EW119+EX119+选手操作!ES119,VLOOKUP(EU119,EO:EQ,3,0)+DV119+EW119+EX119+选手操作!ES119)),IF(COUNTIF(EO:EO,EU119)=0,"查找失败",IF(ISNUMBER(VLOOKUP(EU119,EO:EQ,3,0))=FALSE,"VP错误","未知错误")))</f>
        <v/>
      </c>
      <c r="EW119" s="37"/>
      <c r="EX119" s="37"/>
      <c r="EY119" s="39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23" t="str">
        <f ca="1">IFERROR(IF(FS119="","",RANK(FR119,FR$3:FR$434)+COUNTIF(FR$3:FR119,FR119)-1),"/")</f>
        <v/>
      </c>
      <c r="FO119" s="22" t="str">
        <f t="shared" si="29"/>
        <v/>
      </c>
      <c r="FP119" s="22" t="str">
        <f t="shared" si="30"/>
        <v/>
      </c>
      <c r="FQ119" s="24" t="str">
        <f>IFERROR(IF(FO119="","",ROUND(IF(FP119=0,10,10+SIGN(FP119)*10*(1-((SQRT(5)-1)/2)^MIN(ABS(FP119)/(5*SQRT(FR$1)),3))/(1-((SQRT(5)-1)/2)^3)),2)),"请输入副数")</f>
        <v/>
      </c>
      <c r="FR119" s="25" t="str">
        <f ca="1">IF(FS119="","",IF(选手操作!GT119&lt;&gt;"","/",FV119))</f>
        <v/>
      </c>
      <c r="FS119" s="26" t="str">
        <f ca="1">IF(OR(COUNTA(FA$3:FM$434)=0,选手操作!$K119=""),"",选手操作!$K119)</f>
        <v/>
      </c>
      <c r="FT119" s="22" t="str">
        <f ca="1">IFERROR(IF(FS119="","",RANK(FV119,FV$3:FV$434)+COUNTIF(FV$3:FV119,FV119)-1),"/")</f>
        <v/>
      </c>
      <c r="FU119" s="27" t="str">
        <f ca="1">IF(FS119="","",VLOOKUP(FS119,选手操作!$K:$L,2,0))</f>
        <v/>
      </c>
      <c r="FV119" s="24" t="str">
        <f ca="1">IFERROR(IF(FS119="","",IF(选手操作!FT119&lt;&gt;"",EV119+FW119+FX119+选手操作!FS119,VLOOKUP(FU119,FO:FQ,3,0)+EV119+FW119+FX119+选手操作!FS119)),IF(COUNTIF(FO:FO,FU119)=0,"查找失败",IF(ISNUMBER(VLOOKUP(FU119,FO:FQ,3,0))=FALSE,"VP错误","未知错误")))</f>
        <v/>
      </c>
      <c r="FW119" s="37"/>
      <c r="FX119" s="37"/>
      <c r="FY119" s="39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23" t="str">
        <f ca="1">IFERROR(IF(GS119="","",RANK(GR119,GR$3:GR$434)+COUNTIF(GR$3:GR119,GR119)-1),"/")</f>
        <v/>
      </c>
      <c r="GO119" s="22" t="str">
        <f t="shared" si="31"/>
        <v/>
      </c>
      <c r="GP119" s="22" t="str">
        <f t="shared" si="32"/>
        <v/>
      </c>
      <c r="GQ119" s="24" t="str">
        <f>IFERROR(IF(GO119="","",ROUND(IF(GP119=0,10,10+SIGN(GP119)*10*(1-((SQRT(5)-1)/2)^MIN(ABS(GP119)/(5*SQRT(GR$1)),3))/(1-((SQRT(5)-1)/2)^3)),2)),"请输入副数")</f>
        <v/>
      </c>
      <c r="GR119" s="25" t="str">
        <f ca="1">IF(GS119="","",IF(选手操作!HT119&lt;&gt;"","/",GV119))</f>
        <v/>
      </c>
      <c r="GS119" s="26" t="str">
        <f ca="1">IF(OR(COUNTA(GA$3:GM$434)=0,选手操作!$K119=""),"",选手操作!$K119)</f>
        <v/>
      </c>
      <c r="GT119" s="22" t="str">
        <f ca="1">IFERROR(IF(GS119="","",RANK(GV119,GV$3:GV$434)+COUNTIF(GV$3:GV119,GV119)-1),"/")</f>
        <v/>
      </c>
      <c r="GU119" s="27" t="str">
        <f ca="1">IF(GS119="","",VLOOKUP(GS119,选手操作!$K:$L,2,0))</f>
        <v/>
      </c>
      <c r="GV119" s="24" t="str">
        <f ca="1">IFERROR(IF(GS119="","",IF(选手操作!GT119&lt;&gt;"",FV119+GW119+GX119+选手操作!GS119,VLOOKUP(GU119,GO:GQ,3,0)+FV119+GW119+GX119+选手操作!GS119)),IF(COUNTIF(GO:GO,GU119)=0,"查找失败",IF(ISNUMBER(VLOOKUP(GU119,GO:GQ,3,0))=FALSE,"VP错误","未知错误")))</f>
        <v/>
      </c>
      <c r="GW119" s="37"/>
      <c r="GX119" s="37"/>
      <c r="GY119" s="39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23" t="str">
        <f ca="1">IFERROR(IF(HS119="","",RANK(HR119,HR$3:HR$434)+COUNTIF(HR$3:HR119,HR119)-1),"/")</f>
        <v/>
      </c>
      <c r="HO119" s="22" t="str">
        <f t="shared" si="33"/>
        <v/>
      </c>
      <c r="HP119" s="22" t="str">
        <f t="shared" si="34"/>
        <v/>
      </c>
      <c r="HQ119" s="24" t="str">
        <f>IFERROR(IF(HO119="","",ROUND(IF(HP119=0,10,10+SIGN(HP119)*10*(1-((SQRT(5)-1)/2)^MIN(ABS(HP119)/(5*SQRT(HR$1)),3))/(1-((SQRT(5)-1)/2)^3)),2)),"请输入副数")</f>
        <v/>
      </c>
      <c r="HR119" s="25" t="str">
        <f ca="1">IF(HS119="","",IF(选手操作!IT119&lt;&gt;"","/",HV119))</f>
        <v/>
      </c>
      <c r="HS119" s="26" t="str">
        <f ca="1">IF(OR(COUNTA(HA$3:HM$434)=0,选手操作!$K119=""),"",选手操作!$K119)</f>
        <v/>
      </c>
      <c r="HT119" s="22" t="str">
        <f ca="1">IFERROR(IF(HS119="","",RANK(HV119,HV$3:HV$434)+COUNTIF(HV$3:HV119,HV119)-1),"/")</f>
        <v/>
      </c>
      <c r="HU119" s="27" t="str">
        <f ca="1">IF(HS119="","",VLOOKUP(HS119,选手操作!$K:$L,2,0))</f>
        <v/>
      </c>
      <c r="HV119" s="24" t="str">
        <f ca="1">IFERROR(IF(HS119="","",IF(选手操作!HT119&lt;&gt;"",GV119+HW119+HX119+选手操作!HS119,VLOOKUP(HU119,HO:HQ,3,0)+GV119+HW119+HX119+选手操作!HS119)),IF(COUNTIF(HO:HO,HU119)=0,"查找失败",IF(ISNUMBER(VLOOKUP(HU119,HO:HQ,3,0))=FALSE,"VP错误","未知错误")))</f>
        <v/>
      </c>
      <c r="HW119" s="37"/>
      <c r="HX119" s="37"/>
      <c r="HY119" s="39"/>
    </row>
    <row r="120" spans="1:23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23" t="str">
        <f ca="1">IFERROR(IF(S120="","",RANK(R120,R$3:R$434)+COUNTIF(R$3:R120,R120)-1),"/")</f>
        <v/>
      </c>
      <c r="O120" s="22" t="str">
        <f t="shared" si="35"/>
        <v/>
      </c>
      <c r="P120" s="22" t="str">
        <f t="shared" si="36"/>
        <v/>
      </c>
      <c r="Q120" s="24" t="str">
        <f t="shared" si="37"/>
        <v/>
      </c>
      <c r="R120" s="25" t="str">
        <f ca="1">IF(S120="","",IF(选手操作!AT120&lt;&gt;"","/",V120))</f>
        <v/>
      </c>
      <c r="S120" s="26" t="str">
        <f ca="1">IF(OR(COUNTA(A$3:M$434)=0,选手操作!$K120=""),"",选手操作!$K120)</f>
        <v/>
      </c>
      <c r="T120" s="22" t="str">
        <f ca="1">IFERROR(IF(S120="","",RANK(V120,V$3:V$434)+COUNTIF(V$3:V120,V120)-1),"/")</f>
        <v/>
      </c>
      <c r="U120" s="27" t="str">
        <f ca="1">IF(S120="","",VLOOKUP(S120,选手操作!$K:$L,2,0))</f>
        <v/>
      </c>
      <c r="V120" s="24" t="str">
        <f ca="1">IFERROR(IF(S120="","",IF(选手操作!T120&lt;&gt;"",选手操作!M120+选手操作!N120+W120+X120+选手操作!S120,VLOOKUP(U120,O:Q,3,0)+选手操作!M120+选手操作!N120+W120+X120+选手操作!S120)),IF(COUNTIF(O:O,U120)=0,"查找失败",IF(ISNUMBER(VLOOKUP(U120,O:Q,3,0))=FALSE,"VP错误","未知错误")))</f>
        <v/>
      </c>
      <c r="W120" s="37"/>
      <c r="X120" s="37"/>
      <c r="Y120" s="39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23" t="str">
        <f ca="1">IFERROR(IF(AS120="","",RANK(AR120,AR$3:AR$434)+COUNTIF(AR$3:AR120,AR120)-1),"/")</f>
        <v/>
      </c>
      <c r="AO120" s="22" t="str">
        <f t="shared" si="19"/>
        <v/>
      </c>
      <c r="AP120" s="22" t="str">
        <f t="shared" si="20"/>
        <v/>
      </c>
      <c r="AQ120" s="24" t="str">
        <f>IFERROR(IF(AO120="","",ROUND(IF(AP120=0,10,10+SIGN(AP120)*10*(1-((SQRT(5)-1)/2)^MIN(ABS(AP120)/(5*SQRT(AR$1)),3))/(1-((SQRT(5)-1)/2)^3)),2)),"请输入副数")</f>
        <v/>
      </c>
      <c r="AR120" s="25" t="str">
        <f ca="1">IF(AS120="","",IF(选手操作!BT120&lt;&gt;"","/",AV120))</f>
        <v/>
      </c>
      <c r="AS120" s="26" t="str">
        <f ca="1">IF(OR(COUNTA(AA$3:AM$434)=0,选手操作!$K120=""),"",选手操作!$K120)</f>
        <v/>
      </c>
      <c r="AT120" s="22" t="str">
        <f ca="1">IFERROR(IF(AS120="","",RANK(AV120,AV$3:AV$434)+COUNTIF(AV$3:AV120,AV120)-1),"/")</f>
        <v/>
      </c>
      <c r="AU120" s="27" t="str">
        <f ca="1">IF(AS120="","",VLOOKUP(AS120,选手操作!$K:$L,2,0))</f>
        <v/>
      </c>
      <c r="AV120" s="24" t="str">
        <f ca="1">IFERROR(IF(AS120="","",IF(选手操作!AT120&lt;&gt;"",V120+AW120+AX120+选手操作!AS120,VLOOKUP(AU120,AO:AQ,3,0)+V120+AW120+AX120+选手操作!AS120)),IF(COUNTIF(AO:AO,AU120)=0,"查找失败",IF(ISNUMBER(VLOOKUP(AU120,AO:AQ,3,0))=FALSE,"VP错误","未知错误")))</f>
        <v/>
      </c>
      <c r="AW120" s="37"/>
      <c r="AX120" s="37"/>
      <c r="AY120" s="39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23" t="str">
        <f ca="1">IFERROR(IF(BS120="","",RANK(BR120,BR$3:BR$434)+COUNTIF(BR$3:BR120,BR120)-1),"/")</f>
        <v/>
      </c>
      <c r="BO120" s="22" t="str">
        <f t="shared" si="21"/>
        <v/>
      </c>
      <c r="BP120" s="22" t="str">
        <f t="shared" si="22"/>
        <v/>
      </c>
      <c r="BQ120" s="24" t="str">
        <f>IFERROR(IF(BO120="","",ROUND(IF(BP120=0,10,10+SIGN(BP120)*10*(1-((SQRT(5)-1)/2)^MIN(ABS(BP120)/(5*SQRT(BR$1)),3))/(1-((SQRT(5)-1)/2)^3)),2)),"请输入副数")</f>
        <v/>
      </c>
      <c r="BR120" s="25" t="str">
        <f ca="1">IF(BS120="","",IF(选手操作!CT120&lt;&gt;"","/",BV120))</f>
        <v/>
      </c>
      <c r="BS120" s="26" t="str">
        <f ca="1">IF(OR(COUNTA(BA$3:BM$434)=0,选手操作!$K120=""),"",选手操作!$K120)</f>
        <v/>
      </c>
      <c r="BT120" s="22" t="str">
        <f ca="1">IFERROR(IF(BS120="","",RANK(BV120,BV$3:BV$434)+COUNTIF(BV$3:BV120,BV120)-1),"/")</f>
        <v/>
      </c>
      <c r="BU120" s="27" t="str">
        <f ca="1">IF(BS120="","",VLOOKUP(BS120,选手操作!$K:$L,2,0))</f>
        <v/>
      </c>
      <c r="BV120" s="24" t="str">
        <f ca="1">IFERROR(IF(BS120="","",IF(选手操作!BT120&lt;&gt;"",AV120+BW120+BX120+选手操作!BS120,VLOOKUP(BU120,BO:BQ,3,0)+AV120+BW120+BX120+选手操作!BS120)),IF(COUNTIF(BO:BO,BU120)=0,"查找失败",IF(ISNUMBER(VLOOKUP(BU120,BO:BQ,3,0))=FALSE,"VP错误","未知错误")))</f>
        <v/>
      </c>
      <c r="BW120" s="37"/>
      <c r="BX120" s="37"/>
      <c r="BY120" s="39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23" t="str">
        <f ca="1">IFERROR(IF(CS120="","",RANK(CR120,CR$3:CR$434)+COUNTIF(CR$3:CR120,CR120)-1),"/")</f>
        <v/>
      </c>
      <c r="CO120" s="22" t="str">
        <f t="shared" si="23"/>
        <v/>
      </c>
      <c r="CP120" s="22" t="str">
        <f t="shared" si="24"/>
        <v/>
      </c>
      <c r="CQ120" s="24" t="str">
        <f>IFERROR(IF(CO120="","",ROUND(IF(CP120=0,10,10+SIGN(CP120)*10*(1-((SQRT(5)-1)/2)^MIN(ABS(CP120)/(5*SQRT(CR$1)),3))/(1-((SQRT(5)-1)/2)^3)),2)),"请输入副数")</f>
        <v/>
      </c>
      <c r="CR120" s="25" t="str">
        <f ca="1">IF(CS120="","",IF(选手操作!DT120&lt;&gt;"","/",CV120))</f>
        <v/>
      </c>
      <c r="CS120" s="26" t="str">
        <f ca="1">IF(OR(COUNTA(CA$3:CM$434)=0,选手操作!$K120=""),"",选手操作!$K120)</f>
        <v/>
      </c>
      <c r="CT120" s="22" t="str">
        <f ca="1">IFERROR(IF(CS120="","",RANK(CV120,CV$3:CV$434)+COUNTIF(CV$3:CV120,CV120)-1),"/")</f>
        <v/>
      </c>
      <c r="CU120" s="27" t="str">
        <f ca="1">IF(CS120="","",VLOOKUP(CS120,选手操作!$K:$L,2,0))</f>
        <v/>
      </c>
      <c r="CV120" s="24" t="str">
        <f ca="1">IFERROR(IF(CS120="","",IF(选手操作!CT120&lt;&gt;"",BV120+CW120+CX120+选手操作!CS120,VLOOKUP(CU120,CO:CQ,3,0)+BV120+CW120+CX120+选手操作!CS120)),IF(COUNTIF(CO:CO,CU120)=0,"查找失败",IF(ISNUMBER(VLOOKUP(CU120,CO:CQ,3,0))=FALSE,"VP错误","未知错误")))</f>
        <v/>
      </c>
      <c r="CW120" s="37"/>
      <c r="CX120" s="37"/>
      <c r="CY120" s="39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23" t="str">
        <f ca="1">IFERROR(IF(DS120="","",RANK(DR120,DR$3:DR$434)+COUNTIF(DR$3:DR120,DR120)-1),"/")</f>
        <v/>
      </c>
      <c r="DO120" s="22" t="str">
        <f t="shared" si="25"/>
        <v/>
      </c>
      <c r="DP120" s="22" t="str">
        <f t="shared" si="26"/>
        <v/>
      </c>
      <c r="DQ120" s="24" t="str">
        <f>IFERROR(IF(DO120="","",ROUND(IF(DP120=0,10,10+SIGN(DP120)*10*(1-((SQRT(5)-1)/2)^MIN(ABS(DP120)/(5*SQRT(DR$1)),3))/(1-((SQRT(5)-1)/2)^3)),2)),"请输入副数")</f>
        <v/>
      </c>
      <c r="DR120" s="25" t="str">
        <f ca="1">IF(DS120="","",IF(选手操作!ET120&lt;&gt;"","/",DV120))</f>
        <v/>
      </c>
      <c r="DS120" s="26" t="str">
        <f ca="1">IF(OR(COUNTA(DA$3:DM$434)=0,选手操作!$K120=""),"",选手操作!$K120)</f>
        <v/>
      </c>
      <c r="DT120" s="22" t="str">
        <f ca="1">IFERROR(IF(DS120="","",RANK(DV120,DV$3:DV$434)+COUNTIF(DV$3:DV120,DV120)-1),"/")</f>
        <v/>
      </c>
      <c r="DU120" s="27" t="str">
        <f ca="1">IF(DS120="","",VLOOKUP(DS120,选手操作!$K:$L,2,0))</f>
        <v/>
      </c>
      <c r="DV120" s="24" t="str">
        <f ca="1">IFERROR(IF(DS120="","",IF(选手操作!DT120&lt;&gt;"",CV120+DW120+DX120+选手操作!DS120,VLOOKUP(DU120,DO:DQ,3,0)+CV120+DW120+DX120+选手操作!DS120)),IF(COUNTIF(DO:DO,DU120)=0,"查找失败",IF(ISNUMBER(VLOOKUP(DU120,DO:DQ,3,0))=FALSE,"VP错误","未知错误")))</f>
        <v/>
      </c>
      <c r="DW120" s="37"/>
      <c r="DX120" s="37"/>
      <c r="DY120" s="39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23" t="str">
        <f ca="1">IFERROR(IF(ES120="","",RANK(ER120,ER$3:ER$434)+COUNTIF(ER$3:ER120,ER120)-1),"/")</f>
        <v/>
      </c>
      <c r="EO120" s="22" t="str">
        <f t="shared" si="27"/>
        <v/>
      </c>
      <c r="EP120" s="22" t="str">
        <f t="shared" si="28"/>
        <v/>
      </c>
      <c r="EQ120" s="24" t="str">
        <f>IFERROR(IF(EO120="","",ROUND(IF(EP120=0,10,10+SIGN(EP120)*10*(1-((SQRT(5)-1)/2)^MIN(ABS(EP120)/(5*SQRT(ER$1)),3))/(1-((SQRT(5)-1)/2)^3)),2)),"请输入副数")</f>
        <v/>
      </c>
      <c r="ER120" s="25" t="str">
        <f ca="1">IF(ES120="","",IF(选手操作!FT120&lt;&gt;"","/",EV120))</f>
        <v/>
      </c>
      <c r="ES120" s="26" t="str">
        <f ca="1">IF(OR(COUNTA(EA$3:EM$434)=0,选手操作!$K120=""),"",选手操作!$K120)</f>
        <v/>
      </c>
      <c r="ET120" s="22" t="str">
        <f ca="1">IFERROR(IF(ES120="","",RANK(EV120,EV$3:EV$434)+COUNTIF(EV$3:EV120,EV120)-1),"/")</f>
        <v/>
      </c>
      <c r="EU120" s="27" t="str">
        <f ca="1">IF(ES120="","",VLOOKUP(ES120,选手操作!$K:$L,2,0))</f>
        <v/>
      </c>
      <c r="EV120" s="24" t="str">
        <f ca="1">IFERROR(IF(ES120="","",IF(选手操作!ET120&lt;&gt;"",DV120+EW120+EX120+选手操作!ES120,VLOOKUP(EU120,EO:EQ,3,0)+DV120+EW120+EX120+选手操作!ES120)),IF(COUNTIF(EO:EO,EU120)=0,"查找失败",IF(ISNUMBER(VLOOKUP(EU120,EO:EQ,3,0))=FALSE,"VP错误","未知错误")))</f>
        <v/>
      </c>
      <c r="EW120" s="37"/>
      <c r="EX120" s="37"/>
      <c r="EY120" s="39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23" t="str">
        <f ca="1">IFERROR(IF(FS120="","",RANK(FR120,FR$3:FR$434)+COUNTIF(FR$3:FR120,FR120)-1),"/")</f>
        <v/>
      </c>
      <c r="FO120" s="22" t="str">
        <f t="shared" si="29"/>
        <v/>
      </c>
      <c r="FP120" s="22" t="str">
        <f t="shared" si="30"/>
        <v/>
      </c>
      <c r="FQ120" s="24" t="str">
        <f>IFERROR(IF(FO120="","",ROUND(IF(FP120=0,10,10+SIGN(FP120)*10*(1-((SQRT(5)-1)/2)^MIN(ABS(FP120)/(5*SQRT(FR$1)),3))/(1-((SQRT(5)-1)/2)^3)),2)),"请输入副数")</f>
        <v/>
      </c>
      <c r="FR120" s="25" t="str">
        <f ca="1">IF(FS120="","",IF(选手操作!GT120&lt;&gt;"","/",FV120))</f>
        <v/>
      </c>
      <c r="FS120" s="26" t="str">
        <f ca="1">IF(OR(COUNTA(FA$3:FM$434)=0,选手操作!$K120=""),"",选手操作!$K120)</f>
        <v/>
      </c>
      <c r="FT120" s="22" t="str">
        <f ca="1">IFERROR(IF(FS120="","",RANK(FV120,FV$3:FV$434)+COUNTIF(FV$3:FV120,FV120)-1),"/")</f>
        <v/>
      </c>
      <c r="FU120" s="27" t="str">
        <f ca="1">IF(FS120="","",VLOOKUP(FS120,选手操作!$K:$L,2,0))</f>
        <v/>
      </c>
      <c r="FV120" s="24" t="str">
        <f ca="1">IFERROR(IF(FS120="","",IF(选手操作!FT120&lt;&gt;"",EV120+FW120+FX120+选手操作!FS120,VLOOKUP(FU120,FO:FQ,3,0)+EV120+FW120+FX120+选手操作!FS120)),IF(COUNTIF(FO:FO,FU120)=0,"查找失败",IF(ISNUMBER(VLOOKUP(FU120,FO:FQ,3,0))=FALSE,"VP错误","未知错误")))</f>
        <v/>
      </c>
      <c r="FW120" s="37"/>
      <c r="FX120" s="37"/>
      <c r="FY120" s="39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23" t="str">
        <f ca="1">IFERROR(IF(GS120="","",RANK(GR120,GR$3:GR$434)+COUNTIF(GR$3:GR120,GR120)-1),"/")</f>
        <v/>
      </c>
      <c r="GO120" s="22" t="str">
        <f t="shared" si="31"/>
        <v/>
      </c>
      <c r="GP120" s="22" t="str">
        <f t="shared" si="32"/>
        <v/>
      </c>
      <c r="GQ120" s="24" t="str">
        <f>IFERROR(IF(GO120="","",ROUND(IF(GP120=0,10,10+SIGN(GP120)*10*(1-((SQRT(5)-1)/2)^MIN(ABS(GP120)/(5*SQRT(GR$1)),3))/(1-((SQRT(5)-1)/2)^3)),2)),"请输入副数")</f>
        <v/>
      </c>
      <c r="GR120" s="25" t="str">
        <f ca="1">IF(GS120="","",IF(选手操作!HT120&lt;&gt;"","/",GV120))</f>
        <v/>
      </c>
      <c r="GS120" s="26" t="str">
        <f ca="1">IF(OR(COUNTA(GA$3:GM$434)=0,选手操作!$K120=""),"",选手操作!$K120)</f>
        <v/>
      </c>
      <c r="GT120" s="22" t="str">
        <f ca="1">IFERROR(IF(GS120="","",RANK(GV120,GV$3:GV$434)+COUNTIF(GV$3:GV120,GV120)-1),"/")</f>
        <v/>
      </c>
      <c r="GU120" s="27" t="str">
        <f ca="1">IF(GS120="","",VLOOKUP(GS120,选手操作!$K:$L,2,0))</f>
        <v/>
      </c>
      <c r="GV120" s="24" t="str">
        <f ca="1">IFERROR(IF(GS120="","",IF(选手操作!GT120&lt;&gt;"",FV120+GW120+GX120+选手操作!GS120,VLOOKUP(GU120,GO:GQ,3,0)+FV120+GW120+GX120+选手操作!GS120)),IF(COUNTIF(GO:GO,GU120)=0,"查找失败",IF(ISNUMBER(VLOOKUP(GU120,GO:GQ,3,0))=FALSE,"VP错误","未知错误")))</f>
        <v/>
      </c>
      <c r="GW120" s="37"/>
      <c r="GX120" s="37"/>
      <c r="GY120" s="39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23" t="str">
        <f ca="1">IFERROR(IF(HS120="","",RANK(HR120,HR$3:HR$434)+COUNTIF(HR$3:HR120,HR120)-1),"/")</f>
        <v/>
      </c>
      <c r="HO120" s="22" t="str">
        <f t="shared" si="33"/>
        <v/>
      </c>
      <c r="HP120" s="22" t="str">
        <f t="shared" si="34"/>
        <v/>
      </c>
      <c r="HQ120" s="24" t="str">
        <f>IFERROR(IF(HO120="","",ROUND(IF(HP120=0,10,10+SIGN(HP120)*10*(1-((SQRT(5)-1)/2)^MIN(ABS(HP120)/(5*SQRT(HR$1)),3))/(1-((SQRT(5)-1)/2)^3)),2)),"请输入副数")</f>
        <v/>
      </c>
      <c r="HR120" s="25" t="str">
        <f ca="1">IF(HS120="","",IF(选手操作!IT120&lt;&gt;"","/",HV120))</f>
        <v/>
      </c>
      <c r="HS120" s="26" t="str">
        <f ca="1">IF(OR(COUNTA(HA$3:HM$434)=0,选手操作!$K120=""),"",选手操作!$K120)</f>
        <v/>
      </c>
      <c r="HT120" s="22" t="str">
        <f ca="1">IFERROR(IF(HS120="","",RANK(HV120,HV$3:HV$434)+COUNTIF(HV$3:HV120,HV120)-1),"/")</f>
        <v/>
      </c>
      <c r="HU120" s="27" t="str">
        <f ca="1">IF(HS120="","",VLOOKUP(HS120,选手操作!$K:$L,2,0))</f>
        <v/>
      </c>
      <c r="HV120" s="24" t="str">
        <f ca="1">IFERROR(IF(HS120="","",IF(选手操作!HT120&lt;&gt;"",GV120+HW120+HX120+选手操作!HS120,VLOOKUP(HU120,HO:HQ,3,0)+GV120+HW120+HX120+选手操作!HS120)),IF(COUNTIF(HO:HO,HU120)=0,"查找失败",IF(ISNUMBER(VLOOKUP(HU120,HO:HQ,3,0))=FALSE,"VP错误","未知错误")))</f>
        <v/>
      </c>
      <c r="HW120" s="37"/>
      <c r="HX120" s="37"/>
      <c r="HY120" s="39"/>
    </row>
    <row r="121" spans="1:23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23" t="str">
        <f ca="1">IFERROR(IF(S121="","",RANK(R121,R$3:R$434)+COUNTIF(R$3:R121,R121)-1),"/")</f>
        <v/>
      </c>
      <c r="O121" s="22" t="str">
        <f t="shared" si="35"/>
        <v/>
      </c>
      <c r="P121" s="22" t="str">
        <f t="shared" si="36"/>
        <v/>
      </c>
      <c r="Q121" s="24" t="str">
        <f t="shared" si="37"/>
        <v/>
      </c>
      <c r="R121" s="25" t="str">
        <f ca="1">IF(S121="","",IF(选手操作!AT121&lt;&gt;"","/",V121))</f>
        <v/>
      </c>
      <c r="S121" s="26" t="str">
        <f ca="1">IF(OR(COUNTA(A$3:M$434)=0,选手操作!$K121=""),"",选手操作!$K121)</f>
        <v/>
      </c>
      <c r="T121" s="22" t="str">
        <f ca="1">IFERROR(IF(S121="","",RANK(V121,V$3:V$434)+COUNTIF(V$3:V121,V121)-1),"/")</f>
        <v/>
      </c>
      <c r="U121" s="27" t="str">
        <f ca="1">IF(S121="","",VLOOKUP(S121,选手操作!$K:$L,2,0))</f>
        <v/>
      </c>
      <c r="V121" s="24" t="str">
        <f ca="1">IFERROR(IF(S121="","",IF(选手操作!T121&lt;&gt;"",选手操作!M121+选手操作!N121+W121+X121+选手操作!S121,VLOOKUP(U121,O:Q,3,0)+选手操作!M121+选手操作!N121+W121+X121+选手操作!S121)),IF(COUNTIF(O:O,U121)=0,"查找失败",IF(ISNUMBER(VLOOKUP(U121,O:Q,3,0))=FALSE,"VP错误","未知错误")))</f>
        <v/>
      </c>
      <c r="W121" s="37"/>
      <c r="X121" s="37"/>
      <c r="Y121" s="39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23" t="str">
        <f ca="1">IFERROR(IF(AS121="","",RANK(AR121,AR$3:AR$434)+COUNTIF(AR$3:AR121,AR121)-1),"/")</f>
        <v/>
      </c>
      <c r="AO121" s="22" t="str">
        <f t="shared" si="19"/>
        <v/>
      </c>
      <c r="AP121" s="22" t="str">
        <f t="shared" si="20"/>
        <v/>
      </c>
      <c r="AQ121" s="24" t="str">
        <f>IFERROR(IF(AO121="","",ROUND(IF(AP121=0,10,10+SIGN(AP121)*10*(1-((SQRT(5)-1)/2)^MIN(ABS(AP121)/(5*SQRT(AR$1)),3))/(1-((SQRT(5)-1)/2)^3)),2)),"请输入副数")</f>
        <v/>
      </c>
      <c r="AR121" s="25" t="str">
        <f ca="1">IF(AS121="","",IF(选手操作!BT121&lt;&gt;"","/",AV121))</f>
        <v/>
      </c>
      <c r="AS121" s="26" t="str">
        <f ca="1">IF(OR(COUNTA(AA$3:AM$434)=0,选手操作!$K121=""),"",选手操作!$K121)</f>
        <v/>
      </c>
      <c r="AT121" s="22" t="str">
        <f ca="1">IFERROR(IF(AS121="","",RANK(AV121,AV$3:AV$434)+COUNTIF(AV$3:AV121,AV121)-1),"/")</f>
        <v/>
      </c>
      <c r="AU121" s="27" t="str">
        <f ca="1">IF(AS121="","",VLOOKUP(AS121,选手操作!$K:$L,2,0))</f>
        <v/>
      </c>
      <c r="AV121" s="24" t="str">
        <f ca="1">IFERROR(IF(AS121="","",IF(选手操作!AT121&lt;&gt;"",V121+AW121+AX121+选手操作!AS121,VLOOKUP(AU121,AO:AQ,3,0)+V121+AW121+AX121+选手操作!AS121)),IF(COUNTIF(AO:AO,AU121)=0,"查找失败",IF(ISNUMBER(VLOOKUP(AU121,AO:AQ,3,0))=FALSE,"VP错误","未知错误")))</f>
        <v/>
      </c>
      <c r="AW121" s="37"/>
      <c r="AX121" s="37"/>
      <c r="AY121" s="39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23" t="str">
        <f ca="1">IFERROR(IF(BS121="","",RANK(BR121,BR$3:BR$434)+COUNTIF(BR$3:BR121,BR121)-1),"/")</f>
        <v/>
      </c>
      <c r="BO121" s="22" t="str">
        <f t="shared" si="21"/>
        <v/>
      </c>
      <c r="BP121" s="22" t="str">
        <f t="shared" si="22"/>
        <v/>
      </c>
      <c r="BQ121" s="24" t="str">
        <f>IFERROR(IF(BO121="","",ROUND(IF(BP121=0,10,10+SIGN(BP121)*10*(1-((SQRT(5)-1)/2)^MIN(ABS(BP121)/(5*SQRT(BR$1)),3))/(1-((SQRT(5)-1)/2)^3)),2)),"请输入副数")</f>
        <v/>
      </c>
      <c r="BR121" s="25" t="str">
        <f ca="1">IF(BS121="","",IF(选手操作!CT121&lt;&gt;"","/",BV121))</f>
        <v/>
      </c>
      <c r="BS121" s="26" t="str">
        <f ca="1">IF(OR(COUNTA(BA$3:BM$434)=0,选手操作!$K121=""),"",选手操作!$K121)</f>
        <v/>
      </c>
      <c r="BT121" s="22" t="str">
        <f ca="1">IFERROR(IF(BS121="","",RANK(BV121,BV$3:BV$434)+COUNTIF(BV$3:BV121,BV121)-1),"/")</f>
        <v/>
      </c>
      <c r="BU121" s="27" t="str">
        <f ca="1">IF(BS121="","",VLOOKUP(BS121,选手操作!$K:$L,2,0))</f>
        <v/>
      </c>
      <c r="BV121" s="24" t="str">
        <f ca="1">IFERROR(IF(BS121="","",IF(选手操作!BT121&lt;&gt;"",AV121+BW121+BX121+选手操作!BS121,VLOOKUP(BU121,BO:BQ,3,0)+AV121+BW121+BX121+选手操作!BS121)),IF(COUNTIF(BO:BO,BU121)=0,"查找失败",IF(ISNUMBER(VLOOKUP(BU121,BO:BQ,3,0))=FALSE,"VP错误","未知错误")))</f>
        <v/>
      </c>
      <c r="BW121" s="37"/>
      <c r="BX121" s="37"/>
      <c r="BY121" s="39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23" t="str">
        <f ca="1">IFERROR(IF(CS121="","",RANK(CR121,CR$3:CR$434)+COUNTIF(CR$3:CR121,CR121)-1),"/")</f>
        <v/>
      </c>
      <c r="CO121" s="22" t="str">
        <f t="shared" si="23"/>
        <v/>
      </c>
      <c r="CP121" s="22" t="str">
        <f t="shared" si="24"/>
        <v/>
      </c>
      <c r="CQ121" s="24" t="str">
        <f>IFERROR(IF(CO121="","",ROUND(IF(CP121=0,10,10+SIGN(CP121)*10*(1-((SQRT(5)-1)/2)^MIN(ABS(CP121)/(5*SQRT(CR$1)),3))/(1-((SQRT(5)-1)/2)^3)),2)),"请输入副数")</f>
        <v/>
      </c>
      <c r="CR121" s="25" t="str">
        <f ca="1">IF(CS121="","",IF(选手操作!DT121&lt;&gt;"","/",CV121))</f>
        <v/>
      </c>
      <c r="CS121" s="26" t="str">
        <f ca="1">IF(OR(COUNTA(CA$3:CM$434)=0,选手操作!$K121=""),"",选手操作!$K121)</f>
        <v/>
      </c>
      <c r="CT121" s="22" t="str">
        <f ca="1">IFERROR(IF(CS121="","",RANK(CV121,CV$3:CV$434)+COUNTIF(CV$3:CV121,CV121)-1),"/")</f>
        <v/>
      </c>
      <c r="CU121" s="27" t="str">
        <f ca="1">IF(CS121="","",VLOOKUP(CS121,选手操作!$K:$L,2,0))</f>
        <v/>
      </c>
      <c r="CV121" s="24" t="str">
        <f ca="1">IFERROR(IF(CS121="","",IF(选手操作!CT121&lt;&gt;"",BV121+CW121+CX121+选手操作!CS121,VLOOKUP(CU121,CO:CQ,3,0)+BV121+CW121+CX121+选手操作!CS121)),IF(COUNTIF(CO:CO,CU121)=0,"查找失败",IF(ISNUMBER(VLOOKUP(CU121,CO:CQ,3,0))=FALSE,"VP错误","未知错误")))</f>
        <v/>
      </c>
      <c r="CW121" s="37"/>
      <c r="CX121" s="37"/>
      <c r="CY121" s="39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23" t="str">
        <f ca="1">IFERROR(IF(DS121="","",RANK(DR121,DR$3:DR$434)+COUNTIF(DR$3:DR121,DR121)-1),"/")</f>
        <v/>
      </c>
      <c r="DO121" s="22" t="str">
        <f t="shared" si="25"/>
        <v/>
      </c>
      <c r="DP121" s="22" t="str">
        <f t="shared" si="26"/>
        <v/>
      </c>
      <c r="DQ121" s="24" t="str">
        <f>IFERROR(IF(DO121="","",ROUND(IF(DP121=0,10,10+SIGN(DP121)*10*(1-((SQRT(5)-1)/2)^MIN(ABS(DP121)/(5*SQRT(DR$1)),3))/(1-((SQRT(5)-1)/2)^3)),2)),"请输入副数")</f>
        <v/>
      </c>
      <c r="DR121" s="25" t="str">
        <f ca="1">IF(DS121="","",IF(选手操作!ET121&lt;&gt;"","/",DV121))</f>
        <v/>
      </c>
      <c r="DS121" s="26" t="str">
        <f ca="1">IF(OR(COUNTA(DA$3:DM$434)=0,选手操作!$K121=""),"",选手操作!$K121)</f>
        <v/>
      </c>
      <c r="DT121" s="22" t="str">
        <f ca="1">IFERROR(IF(DS121="","",RANK(DV121,DV$3:DV$434)+COUNTIF(DV$3:DV121,DV121)-1),"/")</f>
        <v/>
      </c>
      <c r="DU121" s="27" t="str">
        <f ca="1">IF(DS121="","",VLOOKUP(DS121,选手操作!$K:$L,2,0))</f>
        <v/>
      </c>
      <c r="DV121" s="24" t="str">
        <f ca="1">IFERROR(IF(DS121="","",IF(选手操作!DT121&lt;&gt;"",CV121+DW121+DX121+选手操作!DS121,VLOOKUP(DU121,DO:DQ,3,0)+CV121+DW121+DX121+选手操作!DS121)),IF(COUNTIF(DO:DO,DU121)=0,"查找失败",IF(ISNUMBER(VLOOKUP(DU121,DO:DQ,3,0))=FALSE,"VP错误","未知错误")))</f>
        <v/>
      </c>
      <c r="DW121" s="37"/>
      <c r="DX121" s="37"/>
      <c r="DY121" s="39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23" t="str">
        <f ca="1">IFERROR(IF(ES121="","",RANK(ER121,ER$3:ER$434)+COUNTIF(ER$3:ER121,ER121)-1),"/")</f>
        <v/>
      </c>
      <c r="EO121" s="22" t="str">
        <f t="shared" si="27"/>
        <v/>
      </c>
      <c r="EP121" s="22" t="str">
        <f t="shared" si="28"/>
        <v/>
      </c>
      <c r="EQ121" s="24" t="str">
        <f>IFERROR(IF(EO121="","",ROUND(IF(EP121=0,10,10+SIGN(EP121)*10*(1-((SQRT(5)-1)/2)^MIN(ABS(EP121)/(5*SQRT(ER$1)),3))/(1-((SQRT(5)-1)/2)^3)),2)),"请输入副数")</f>
        <v/>
      </c>
      <c r="ER121" s="25" t="str">
        <f ca="1">IF(ES121="","",IF(选手操作!FT121&lt;&gt;"","/",EV121))</f>
        <v/>
      </c>
      <c r="ES121" s="26" t="str">
        <f ca="1">IF(OR(COUNTA(EA$3:EM$434)=0,选手操作!$K121=""),"",选手操作!$K121)</f>
        <v/>
      </c>
      <c r="ET121" s="22" t="str">
        <f ca="1">IFERROR(IF(ES121="","",RANK(EV121,EV$3:EV$434)+COUNTIF(EV$3:EV121,EV121)-1),"/")</f>
        <v/>
      </c>
      <c r="EU121" s="27" t="str">
        <f ca="1">IF(ES121="","",VLOOKUP(ES121,选手操作!$K:$L,2,0))</f>
        <v/>
      </c>
      <c r="EV121" s="24" t="str">
        <f ca="1">IFERROR(IF(ES121="","",IF(选手操作!ET121&lt;&gt;"",DV121+EW121+EX121+选手操作!ES121,VLOOKUP(EU121,EO:EQ,3,0)+DV121+EW121+EX121+选手操作!ES121)),IF(COUNTIF(EO:EO,EU121)=0,"查找失败",IF(ISNUMBER(VLOOKUP(EU121,EO:EQ,3,0))=FALSE,"VP错误","未知错误")))</f>
        <v/>
      </c>
      <c r="EW121" s="37"/>
      <c r="EX121" s="37"/>
      <c r="EY121" s="39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23" t="str">
        <f ca="1">IFERROR(IF(FS121="","",RANK(FR121,FR$3:FR$434)+COUNTIF(FR$3:FR121,FR121)-1),"/")</f>
        <v/>
      </c>
      <c r="FO121" s="22" t="str">
        <f t="shared" si="29"/>
        <v/>
      </c>
      <c r="FP121" s="22" t="str">
        <f t="shared" si="30"/>
        <v/>
      </c>
      <c r="FQ121" s="24" t="str">
        <f>IFERROR(IF(FO121="","",ROUND(IF(FP121=0,10,10+SIGN(FP121)*10*(1-((SQRT(5)-1)/2)^MIN(ABS(FP121)/(5*SQRT(FR$1)),3))/(1-((SQRT(5)-1)/2)^3)),2)),"请输入副数")</f>
        <v/>
      </c>
      <c r="FR121" s="25" t="str">
        <f ca="1">IF(FS121="","",IF(选手操作!GT121&lt;&gt;"","/",FV121))</f>
        <v/>
      </c>
      <c r="FS121" s="26" t="str">
        <f ca="1">IF(OR(COUNTA(FA$3:FM$434)=0,选手操作!$K121=""),"",选手操作!$K121)</f>
        <v/>
      </c>
      <c r="FT121" s="22" t="str">
        <f ca="1">IFERROR(IF(FS121="","",RANK(FV121,FV$3:FV$434)+COUNTIF(FV$3:FV121,FV121)-1),"/")</f>
        <v/>
      </c>
      <c r="FU121" s="27" t="str">
        <f ca="1">IF(FS121="","",VLOOKUP(FS121,选手操作!$K:$L,2,0))</f>
        <v/>
      </c>
      <c r="FV121" s="24" t="str">
        <f ca="1">IFERROR(IF(FS121="","",IF(选手操作!FT121&lt;&gt;"",EV121+FW121+FX121+选手操作!FS121,VLOOKUP(FU121,FO:FQ,3,0)+EV121+FW121+FX121+选手操作!FS121)),IF(COUNTIF(FO:FO,FU121)=0,"查找失败",IF(ISNUMBER(VLOOKUP(FU121,FO:FQ,3,0))=FALSE,"VP错误","未知错误")))</f>
        <v/>
      </c>
      <c r="FW121" s="37"/>
      <c r="FX121" s="37"/>
      <c r="FY121" s="39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23" t="str">
        <f ca="1">IFERROR(IF(GS121="","",RANK(GR121,GR$3:GR$434)+COUNTIF(GR$3:GR121,GR121)-1),"/")</f>
        <v/>
      </c>
      <c r="GO121" s="22" t="str">
        <f t="shared" si="31"/>
        <v/>
      </c>
      <c r="GP121" s="22" t="str">
        <f t="shared" si="32"/>
        <v/>
      </c>
      <c r="GQ121" s="24" t="str">
        <f>IFERROR(IF(GO121="","",ROUND(IF(GP121=0,10,10+SIGN(GP121)*10*(1-((SQRT(5)-1)/2)^MIN(ABS(GP121)/(5*SQRT(GR$1)),3))/(1-((SQRT(5)-1)/2)^3)),2)),"请输入副数")</f>
        <v/>
      </c>
      <c r="GR121" s="25" t="str">
        <f ca="1">IF(GS121="","",IF(选手操作!HT121&lt;&gt;"","/",GV121))</f>
        <v/>
      </c>
      <c r="GS121" s="26" t="str">
        <f ca="1">IF(OR(COUNTA(GA$3:GM$434)=0,选手操作!$K121=""),"",选手操作!$K121)</f>
        <v/>
      </c>
      <c r="GT121" s="22" t="str">
        <f ca="1">IFERROR(IF(GS121="","",RANK(GV121,GV$3:GV$434)+COUNTIF(GV$3:GV121,GV121)-1),"/")</f>
        <v/>
      </c>
      <c r="GU121" s="27" t="str">
        <f ca="1">IF(GS121="","",VLOOKUP(GS121,选手操作!$K:$L,2,0))</f>
        <v/>
      </c>
      <c r="GV121" s="24" t="str">
        <f ca="1">IFERROR(IF(GS121="","",IF(选手操作!GT121&lt;&gt;"",FV121+GW121+GX121+选手操作!GS121,VLOOKUP(GU121,GO:GQ,3,0)+FV121+GW121+GX121+选手操作!GS121)),IF(COUNTIF(GO:GO,GU121)=0,"查找失败",IF(ISNUMBER(VLOOKUP(GU121,GO:GQ,3,0))=FALSE,"VP错误","未知错误")))</f>
        <v/>
      </c>
      <c r="GW121" s="37"/>
      <c r="GX121" s="37"/>
      <c r="GY121" s="39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23" t="str">
        <f ca="1">IFERROR(IF(HS121="","",RANK(HR121,HR$3:HR$434)+COUNTIF(HR$3:HR121,HR121)-1),"/")</f>
        <v/>
      </c>
      <c r="HO121" s="22" t="str">
        <f t="shared" si="33"/>
        <v/>
      </c>
      <c r="HP121" s="22" t="str">
        <f t="shared" si="34"/>
        <v/>
      </c>
      <c r="HQ121" s="24" t="str">
        <f>IFERROR(IF(HO121="","",ROUND(IF(HP121=0,10,10+SIGN(HP121)*10*(1-((SQRT(5)-1)/2)^MIN(ABS(HP121)/(5*SQRT(HR$1)),3))/(1-((SQRT(5)-1)/2)^3)),2)),"请输入副数")</f>
        <v/>
      </c>
      <c r="HR121" s="25" t="str">
        <f ca="1">IF(HS121="","",IF(选手操作!IT121&lt;&gt;"","/",HV121))</f>
        <v/>
      </c>
      <c r="HS121" s="26" t="str">
        <f ca="1">IF(OR(COUNTA(HA$3:HM$434)=0,选手操作!$K121=""),"",选手操作!$K121)</f>
        <v/>
      </c>
      <c r="HT121" s="22" t="str">
        <f ca="1">IFERROR(IF(HS121="","",RANK(HV121,HV$3:HV$434)+COUNTIF(HV$3:HV121,HV121)-1),"/")</f>
        <v/>
      </c>
      <c r="HU121" s="27" t="str">
        <f ca="1">IF(HS121="","",VLOOKUP(HS121,选手操作!$K:$L,2,0))</f>
        <v/>
      </c>
      <c r="HV121" s="24" t="str">
        <f ca="1">IFERROR(IF(HS121="","",IF(选手操作!HT121&lt;&gt;"",GV121+HW121+HX121+选手操作!HS121,VLOOKUP(HU121,HO:HQ,3,0)+GV121+HW121+HX121+选手操作!HS121)),IF(COUNTIF(HO:HO,HU121)=0,"查找失败",IF(ISNUMBER(VLOOKUP(HU121,HO:HQ,3,0))=FALSE,"VP错误","未知错误")))</f>
        <v/>
      </c>
      <c r="HW121" s="37"/>
      <c r="HX121" s="37"/>
      <c r="HY121" s="39"/>
    </row>
    <row r="122" spans="1:23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23" t="str">
        <f ca="1">IFERROR(IF(S122="","",RANK(R122,R$3:R$434)+COUNTIF(R$3:R122,R122)-1),"/")</f>
        <v/>
      </c>
      <c r="O122" s="22" t="str">
        <f t="shared" si="35"/>
        <v/>
      </c>
      <c r="P122" s="22" t="str">
        <f t="shared" si="36"/>
        <v/>
      </c>
      <c r="Q122" s="24" t="str">
        <f t="shared" si="37"/>
        <v/>
      </c>
      <c r="R122" s="25" t="str">
        <f ca="1">IF(S122="","",IF(选手操作!AT122&lt;&gt;"","/",V122))</f>
        <v/>
      </c>
      <c r="S122" s="26" t="str">
        <f ca="1">IF(OR(COUNTA(A$3:M$434)=0,选手操作!$K122=""),"",选手操作!$K122)</f>
        <v/>
      </c>
      <c r="T122" s="22" t="str">
        <f ca="1">IFERROR(IF(S122="","",RANK(V122,V$3:V$434)+COUNTIF(V$3:V122,V122)-1),"/")</f>
        <v/>
      </c>
      <c r="U122" s="27" t="str">
        <f ca="1">IF(S122="","",VLOOKUP(S122,选手操作!$K:$L,2,0))</f>
        <v/>
      </c>
      <c r="V122" s="24" t="str">
        <f ca="1">IFERROR(IF(S122="","",IF(选手操作!T122&lt;&gt;"",选手操作!M122+选手操作!N122+W122+X122+选手操作!S122,VLOOKUP(U122,O:Q,3,0)+选手操作!M122+选手操作!N122+W122+X122+选手操作!S122)),IF(COUNTIF(O:O,U122)=0,"查找失败",IF(ISNUMBER(VLOOKUP(U122,O:Q,3,0))=FALSE,"VP错误","未知错误")))</f>
        <v/>
      </c>
      <c r="W122" s="37"/>
      <c r="X122" s="37"/>
      <c r="Y122" s="39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23" t="str">
        <f ca="1">IFERROR(IF(AS122="","",RANK(AR122,AR$3:AR$434)+COUNTIF(AR$3:AR122,AR122)-1),"/")</f>
        <v/>
      </c>
      <c r="AO122" s="22" t="str">
        <f t="shared" si="19"/>
        <v/>
      </c>
      <c r="AP122" s="22" t="str">
        <f t="shared" si="20"/>
        <v/>
      </c>
      <c r="AQ122" s="24" t="str">
        <f>IFERROR(IF(AO122="","",ROUND(IF(AP122=0,10,10+SIGN(AP122)*10*(1-((SQRT(5)-1)/2)^MIN(ABS(AP122)/(5*SQRT(AR$1)),3))/(1-((SQRT(5)-1)/2)^3)),2)),"请输入副数")</f>
        <v/>
      </c>
      <c r="AR122" s="25" t="str">
        <f ca="1">IF(AS122="","",IF(选手操作!BT122&lt;&gt;"","/",AV122))</f>
        <v/>
      </c>
      <c r="AS122" s="26" t="str">
        <f ca="1">IF(OR(COUNTA(AA$3:AM$434)=0,选手操作!$K122=""),"",选手操作!$K122)</f>
        <v/>
      </c>
      <c r="AT122" s="22" t="str">
        <f ca="1">IFERROR(IF(AS122="","",RANK(AV122,AV$3:AV$434)+COUNTIF(AV$3:AV122,AV122)-1),"/")</f>
        <v/>
      </c>
      <c r="AU122" s="27" t="str">
        <f ca="1">IF(AS122="","",VLOOKUP(AS122,选手操作!$K:$L,2,0))</f>
        <v/>
      </c>
      <c r="AV122" s="24" t="str">
        <f ca="1">IFERROR(IF(AS122="","",IF(选手操作!AT122&lt;&gt;"",V122+AW122+AX122+选手操作!AS122,VLOOKUP(AU122,AO:AQ,3,0)+V122+AW122+AX122+选手操作!AS122)),IF(COUNTIF(AO:AO,AU122)=0,"查找失败",IF(ISNUMBER(VLOOKUP(AU122,AO:AQ,3,0))=FALSE,"VP错误","未知错误")))</f>
        <v/>
      </c>
      <c r="AW122" s="37"/>
      <c r="AX122" s="37"/>
      <c r="AY122" s="39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23" t="str">
        <f ca="1">IFERROR(IF(BS122="","",RANK(BR122,BR$3:BR$434)+COUNTIF(BR$3:BR122,BR122)-1),"/")</f>
        <v/>
      </c>
      <c r="BO122" s="22" t="str">
        <f t="shared" si="21"/>
        <v/>
      </c>
      <c r="BP122" s="22" t="str">
        <f t="shared" si="22"/>
        <v/>
      </c>
      <c r="BQ122" s="24" t="str">
        <f>IFERROR(IF(BO122="","",ROUND(IF(BP122=0,10,10+SIGN(BP122)*10*(1-((SQRT(5)-1)/2)^MIN(ABS(BP122)/(5*SQRT(BR$1)),3))/(1-((SQRT(5)-1)/2)^3)),2)),"请输入副数")</f>
        <v/>
      </c>
      <c r="BR122" s="25" t="str">
        <f ca="1">IF(BS122="","",IF(选手操作!CT122&lt;&gt;"","/",BV122))</f>
        <v/>
      </c>
      <c r="BS122" s="26" t="str">
        <f ca="1">IF(OR(COUNTA(BA$3:BM$434)=0,选手操作!$K122=""),"",选手操作!$K122)</f>
        <v/>
      </c>
      <c r="BT122" s="22" t="str">
        <f ca="1">IFERROR(IF(BS122="","",RANK(BV122,BV$3:BV$434)+COUNTIF(BV$3:BV122,BV122)-1),"/")</f>
        <v/>
      </c>
      <c r="BU122" s="27" t="str">
        <f ca="1">IF(BS122="","",VLOOKUP(BS122,选手操作!$K:$L,2,0))</f>
        <v/>
      </c>
      <c r="BV122" s="24" t="str">
        <f ca="1">IFERROR(IF(BS122="","",IF(选手操作!BT122&lt;&gt;"",AV122+BW122+BX122+选手操作!BS122,VLOOKUP(BU122,BO:BQ,3,0)+AV122+BW122+BX122+选手操作!BS122)),IF(COUNTIF(BO:BO,BU122)=0,"查找失败",IF(ISNUMBER(VLOOKUP(BU122,BO:BQ,3,0))=FALSE,"VP错误","未知错误")))</f>
        <v/>
      </c>
      <c r="BW122" s="37"/>
      <c r="BX122" s="37"/>
      <c r="BY122" s="39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23" t="str">
        <f ca="1">IFERROR(IF(CS122="","",RANK(CR122,CR$3:CR$434)+COUNTIF(CR$3:CR122,CR122)-1),"/")</f>
        <v/>
      </c>
      <c r="CO122" s="22" t="str">
        <f t="shared" si="23"/>
        <v/>
      </c>
      <c r="CP122" s="22" t="str">
        <f t="shared" si="24"/>
        <v/>
      </c>
      <c r="CQ122" s="24" t="str">
        <f>IFERROR(IF(CO122="","",ROUND(IF(CP122=0,10,10+SIGN(CP122)*10*(1-((SQRT(5)-1)/2)^MIN(ABS(CP122)/(5*SQRT(CR$1)),3))/(1-((SQRT(5)-1)/2)^3)),2)),"请输入副数")</f>
        <v/>
      </c>
      <c r="CR122" s="25" t="str">
        <f ca="1">IF(CS122="","",IF(选手操作!DT122&lt;&gt;"","/",CV122))</f>
        <v/>
      </c>
      <c r="CS122" s="26" t="str">
        <f ca="1">IF(OR(COUNTA(CA$3:CM$434)=0,选手操作!$K122=""),"",选手操作!$K122)</f>
        <v/>
      </c>
      <c r="CT122" s="22" t="str">
        <f ca="1">IFERROR(IF(CS122="","",RANK(CV122,CV$3:CV$434)+COUNTIF(CV$3:CV122,CV122)-1),"/")</f>
        <v/>
      </c>
      <c r="CU122" s="27" t="str">
        <f ca="1">IF(CS122="","",VLOOKUP(CS122,选手操作!$K:$L,2,0))</f>
        <v/>
      </c>
      <c r="CV122" s="24" t="str">
        <f ca="1">IFERROR(IF(CS122="","",IF(选手操作!CT122&lt;&gt;"",BV122+CW122+CX122+选手操作!CS122,VLOOKUP(CU122,CO:CQ,3,0)+BV122+CW122+CX122+选手操作!CS122)),IF(COUNTIF(CO:CO,CU122)=0,"查找失败",IF(ISNUMBER(VLOOKUP(CU122,CO:CQ,3,0))=FALSE,"VP错误","未知错误")))</f>
        <v/>
      </c>
      <c r="CW122" s="37"/>
      <c r="CX122" s="37"/>
      <c r="CY122" s="39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23" t="str">
        <f ca="1">IFERROR(IF(DS122="","",RANK(DR122,DR$3:DR$434)+COUNTIF(DR$3:DR122,DR122)-1),"/")</f>
        <v/>
      </c>
      <c r="DO122" s="22" t="str">
        <f t="shared" si="25"/>
        <v/>
      </c>
      <c r="DP122" s="22" t="str">
        <f t="shared" si="26"/>
        <v/>
      </c>
      <c r="DQ122" s="24" t="str">
        <f>IFERROR(IF(DO122="","",ROUND(IF(DP122=0,10,10+SIGN(DP122)*10*(1-((SQRT(5)-1)/2)^MIN(ABS(DP122)/(5*SQRT(DR$1)),3))/(1-((SQRT(5)-1)/2)^3)),2)),"请输入副数")</f>
        <v/>
      </c>
      <c r="DR122" s="25" t="str">
        <f ca="1">IF(DS122="","",IF(选手操作!ET122&lt;&gt;"","/",DV122))</f>
        <v/>
      </c>
      <c r="DS122" s="26" t="str">
        <f ca="1">IF(OR(COUNTA(DA$3:DM$434)=0,选手操作!$K122=""),"",选手操作!$K122)</f>
        <v/>
      </c>
      <c r="DT122" s="22" t="str">
        <f ca="1">IFERROR(IF(DS122="","",RANK(DV122,DV$3:DV$434)+COUNTIF(DV$3:DV122,DV122)-1),"/")</f>
        <v/>
      </c>
      <c r="DU122" s="27" t="str">
        <f ca="1">IF(DS122="","",VLOOKUP(DS122,选手操作!$K:$L,2,0))</f>
        <v/>
      </c>
      <c r="DV122" s="24" t="str">
        <f ca="1">IFERROR(IF(DS122="","",IF(选手操作!DT122&lt;&gt;"",CV122+DW122+DX122+选手操作!DS122,VLOOKUP(DU122,DO:DQ,3,0)+CV122+DW122+DX122+选手操作!DS122)),IF(COUNTIF(DO:DO,DU122)=0,"查找失败",IF(ISNUMBER(VLOOKUP(DU122,DO:DQ,3,0))=FALSE,"VP错误","未知错误")))</f>
        <v/>
      </c>
      <c r="DW122" s="37"/>
      <c r="DX122" s="37"/>
      <c r="DY122" s="39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23" t="str">
        <f ca="1">IFERROR(IF(ES122="","",RANK(ER122,ER$3:ER$434)+COUNTIF(ER$3:ER122,ER122)-1),"/")</f>
        <v/>
      </c>
      <c r="EO122" s="22" t="str">
        <f t="shared" si="27"/>
        <v/>
      </c>
      <c r="EP122" s="22" t="str">
        <f t="shared" si="28"/>
        <v/>
      </c>
      <c r="EQ122" s="24" t="str">
        <f>IFERROR(IF(EO122="","",ROUND(IF(EP122=0,10,10+SIGN(EP122)*10*(1-((SQRT(5)-1)/2)^MIN(ABS(EP122)/(5*SQRT(ER$1)),3))/(1-((SQRT(5)-1)/2)^3)),2)),"请输入副数")</f>
        <v/>
      </c>
      <c r="ER122" s="25" t="str">
        <f ca="1">IF(ES122="","",IF(选手操作!FT122&lt;&gt;"","/",EV122))</f>
        <v/>
      </c>
      <c r="ES122" s="26" t="str">
        <f ca="1">IF(OR(COUNTA(EA$3:EM$434)=0,选手操作!$K122=""),"",选手操作!$K122)</f>
        <v/>
      </c>
      <c r="ET122" s="22" t="str">
        <f ca="1">IFERROR(IF(ES122="","",RANK(EV122,EV$3:EV$434)+COUNTIF(EV$3:EV122,EV122)-1),"/")</f>
        <v/>
      </c>
      <c r="EU122" s="27" t="str">
        <f ca="1">IF(ES122="","",VLOOKUP(ES122,选手操作!$K:$L,2,0))</f>
        <v/>
      </c>
      <c r="EV122" s="24" t="str">
        <f ca="1">IFERROR(IF(ES122="","",IF(选手操作!ET122&lt;&gt;"",DV122+EW122+EX122+选手操作!ES122,VLOOKUP(EU122,EO:EQ,3,0)+DV122+EW122+EX122+选手操作!ES122)),IF(COUNTIF(EO:EO,EU122)=0,"查找失败",IF(ISNUMBER(VLOOKUP(EU122,EO:EQ,3,0))=FALSE,"VP错误","未知错误")))</f>
        <v/>
      </c>
      <c r="EW122" s="37"/>
      <c r="EX122" s="37"/>
      <c r="EY122" s="39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23" t="str">
        <f ca="1">IFERROR(IF(FS122="","",RANK(FR122,FR$3:FR$434)+COUNTIF(FR$3:FR122,FR122)-1),"/")</f>
        <v/>
      </c>
      <c r="FO122" s="22" t="str">
        <f t="shared" si="29"/>
        <v/>
      </c>
      <c r="FP122" s="22" t="str">
        <f t="shared" si="30"/>
        <v/>
      </c>
      <c r="FQ122" s="24" t="str">
        <f>IFERROR(IF(FO122="","",ROUND(IF(FP122=0,10,10+SIGN(FP122)*10*(1-((SQRT(5)-1)/2)^MIN(ABS(FP122)/(5*SQRT(FR$1)),3))/(1-((SQRT(5)-1)/2)^3)),2)),"请输入副数")</f>
        <v/>
      </c>
      <c r="FR122" s="25" t="str">
        <f ca="1">IF(FS122="","",IF(选手操作!GT122&lt;&gt;"","/",FV122))</f>
        <v/>
      </c>
      <c r="FS122" s="26" t="str">
        <f ca="1">IF(OR(COUNTA(FA$3:FM$434)=0,选手操作!$K122=""),"",选手操作!$K122)</f>
        <v/>
      </c>
      <c r="FT122" s="22" t="str">
        <f ca="1">IFERROR(IF(FS122="","",RANK(FV122,FV$3:FV$434)+COUNTIF(FV$3:FV122,FV122)-1),"/")</f>
        <v/>
      </c>
      <c r="FU122" s="27" t="str">
        <f ca="1">IF(FS122="","",VLOOKUP(FS122,选手操作!$K:$L,2,0))</f>
        <v/>
      </c>
      <c r="FV122" s="24" t="str">
        <f ca="1">IFERROR(IF(FS122="","",IF(选手操作!FT122&lt;&gt;"",EV122+FW122+FX122+选手操作!FS122,VLOOKUP(FU122,FO:FQ,3,0)+EV122+FW122+FX122+选手操作!FS122)),IF(COUNTIF(FO:FO,FU122)=0,"查找失败",IF(ISNUMBER(VLOOKUP(FU122,FO:FQ,3,0))=FALSE,"VP错误","未知错误")))</f>
        <v/>
      </c>
      <c r="FW122" s="37"/>
      <c r="FX122" s="37"/>
      <c r="FY122" s="39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23" t="str">
        <f ca="1">IFERROR(IF(GS122="","",RANK(GR122,GR$3:GR$434)+COUNTIF(GR$3:GR122,GR122)-1),"/")</f>
        <v/>
      </c>
      <c r="GO122" s="22" t="str">
        <f t="shared" si="31"/>
        <v/>
      </c>
      <c r="GP122" s="22" t="str">
        <f t="shared" si="32"/>
        <v/>
      </c>
      <c r="GQ122" s="24" t="str">
        <f>IFERROR(IF(GO122="","",ROUND(IF(GP122=0,10,10+SIGN(GP122)*10*(1-((SQRT(5)-1)/2)^MIN(ABS(GP122)/(5*SQRT(GR$1)),3))/(1-((SQRT(5)-1)/2)^3)),2)),"请输入副数")</f>
        <v/>
      </c>
      <c r="GR122" s="25" t="str">
        <f ca="1">IF(GS122="","",IF(选手操作!HT122&lt;&gt;"","/",GV122))</f>
        <v/>
      </c>
      <c r="GS122" s="26" t="str">
        <f ca="1">IF(OR(COUNTA(GA$3:GM$434)=0,选手操作!$K122=""),"",选手操作!$K122)</f>
        <v/>
      </c>
      <c r="GT122" s="22" t="str">
        <f ca="1">IFERROR(IF(GS122="","",RANK(GV122,GV$3:GV$434)+COUNTIF(GV$3:GV122,GV122)-1),"/")</f>
        <v/>
      </c>
      <c r="GU122" s="27" t="str">
        <f ca="1">IF(GS122="","",VLOOKUP(GS122,选手操作!$K:$L,2,0))</f>
        <v/>
      </c>
      <c r="GV122" s="24" t="str">
        <f ca="1">IFERROR(IF(GS122="","",IF(选手操作!GT122&lt;&gt;"",FV122+GW122+GX122+选手操作!GS122,VLOOKUP(GU122,GO:GQ,3,0)+FV122+GW122+GX122+选手操作!GS122)),IF(COUNTIF(GO:GO,GU122)=0,"查找失败",IF(ISNUMBER(VLOOKUP(GU122,GO:GQ,3,0))=FALSE,"VP错误","未知错误")))</f>
        <v/>
      </c>
      <c r="GW122" s="37"/>
      <c r="GX122" s="37"/>
      <c r="GY122" s="39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23" t="str">
        <f ca="1">IFERROR(IF(HS122="","",RANK(HR122,HR$3:HR$434)+COUNTIF(HR$3:HR122,HR122)-1),"/")</f>
        <v/>
      </c>
      <c r="HO122" s="22" t="str">
        <f t="shared" si="33"/>
        <v/>
      </c>
      <c r="HP122" s="22" t="str">
        <f t="shared" si="34"/>
        <v/>
      </c>
      <c r="HQ122" s="24" t="str">
        <f>IFERROR(IF(HO122="","",ROUND(IF(HP122=0,10,10+SIGN(HP122)*10*(1-((SQRT(5)-1)/2)^MIN(ABS(HP122)/(5*SQRT(HR$1)),3))/(1-((SQRT(5)-1)/2)^3)),2)),"请输入副数")</f>
        <v/>
      </c>
      <c r="HR122" s="25" t="str">
        <f ca="1">IF(HS122="","",IF(选手操作!IT122&lt;&gt;"","/",HV122))</f>
        <v/>
      </c>
      <c r="HS122" s="26" t="str">
        <f ca="1">IF(OR(COUNTA(HA$3:HM$434)=0,选手操作!$K122=""),"",选手操作!$K122)</f>
        <v/>
      </c>
      <c r="HT122" s="22" t="str">
        <f ca="1">IFERROR(IF(HS122="","",RANK(HV122,HV$3:HV$434)+COUNTIF(HV$3:HV122,HV122)-1),"/")</f>
        <v/>
      </c>
      <c r="HU122" s="27" t="str">
        <f ca="1">IF(HS122="","",VLOOKUP(HS122,选手操作!$K:$L,2,0))</f>
        <v/>
      </c>
      <c r="HV122" s="24" t="str">
        <f ca="1">IFERROR(IF(HS122="","",IF(选手操作!HT122&lt;&gt;"",GV122+HW122+HX122+选手操作!HS122,VLOOKUP(HU122,HO:HQ,3,0)+GV122+HW122+HX122+选手操作!HS122)),IF(COUNTIF(HO:HO,HU122)=0,"查找失败",IF(ISNUMBER(VLOOKUP(HU122,HO:HQ,3,0))=FALSE,"VP错误","未知错误")))</f>
        <v/>
      </c>
      <c r="HW122" s="37"/>
      <c r="HX122" s="37"/>
      <c r="HY122" s="39"/>
    </row>
    <row r="123" spans="1:23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23" t="str">
        <f ca="1">IFERROR(IF(S123="","",RANK(R123,R$3:R$434)+COUNTIF(R$3:R123,R123)-1),"/")</f>
        <v/>
      </c>
      <c r="O123" s="22" t="str">
        <f t="shared" si="35"/>
        <v/>
      </c>
      <c r="P123" s="22" t="str">
        <f t="shared" si="36"/>
        <v/>
      </c>
      <c r="Q123" s="24" t="str">
        <f t="shared" si="37"/>
        <v/>
      </c>
      <c r="R123" s="25" t="str">
        <f ca="1">IF(S123="","",IF(选手操作!AT123&lt;&gt;"","/",V123))</f>
        <v/>
      </c>
      <c r="S123" s="26" t="str">
        <f ca="1">IF(OR(COUNTA(A$3:M$434)=0,选手操作!$K123=""),"",选手操作!$K123)</f>
        <v/>
      </c>
      <c r="T123" s="22" t="str">
        <f ca="1">IFERROR(IF(S123="","",RANK(V123,V$3:V$434)+COUNTIF(V$3:V123,V123)-1),"/")</f>
        <v/>
      </c>
      <c r="U123" s="27" t="str">
        <f ca="1">IF(S123="","",VLOOKUP(S123,选手操作!$K:$L,2,0))</f>
        <v/>
      </c>
      <c r="V123" s="24" t="str">
        <f ca="1">IFERROR(IF(S123="","",IF(选手操作!T123&lt;&gt;"",选手操作!M123+选手操作!N123+W123+X123+选手操作!S123,VLOOKUP(U123,O:Q,3,0)+选手操作!M123+选手操作!N123+W123+X123+选手操作!S123)),IF(COUNTIF(O:O,U123)=0,"查找失败",IF(ISNUMBER(VLOOKUP(U123,O:Q,3,0))=FALSE,"VP错误","未知错误")))</f>
        <v/>
      </c>
      <c r="W123" s="37"/>
      <c r="X123" s="37"/>
      <c r="Y123" s="39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23" t="str">
        <f ca="1">IFERROR(IF(AS123="","",RANK(AR123,AR$3:AR$434)+COUNTIF(AR$3:AR123,AR123)-1),"/")</f>
        <v/>
      </c>
      <c r="AO123" s="22" t="str">
        <f t="shared" si="19"/>
        <v/>
      </c>
      <c r="AP123" s="22" t="str">
        <f t="shared" si="20"/>
        <v/>
      </c>
      <c r="AQ123" s="24" t="str">
        <f>IFERROR(IF(AO123="","",ROUND(IF(AP123=0,10,10+SIGN(AP123)*10*(1-((SQRT(5)-1)/2)^MIN(ABS(AP123)/(5*SQRT(AR$1)),3))/(1-((SQRT(5)-1)/2)^3)),2)),"请输入副数")</f>
        <v/>
      </c>
      <c r="AR123" s="25" t="str">
        <f ca="1">IF(AS123="","",IF(选手操作!BT123&lt;&gt;"","/",AV123))</f>
        <v/>
      </c>
      <c r="AS123" s="26" t="str">
        <f ca="1">IF(OR(COUNTA(AA$3:AM$434)=0,选手操作!$K123=""),"",选手操作!$K123)</f>
        <v/>
      </c>
      <c r="AT123" s="22" t="str">
        <f ca="1">IFERROR(IF(AS123="","",RANK(AV123,AV$3:AV$434)+COUNTIF(AV$3:AV123,AV123)-1),"/")</f>
        <v/>
      </c>
      <c r="AU123" s="27" t="str">
        <f ca="1">IF(AS123="","",VLOOKUP(AS123,选手操作!$K:$L,2,0))</f>
        <v/>
      </c>
      <c r="AV123" s="24" t="str">
        <f ca="1">IFERROR(IF(AS123="","",IF(选手操作!AT123&lt;&gt;"",V123+AW123+AX123+选手操作!AS123,VLOOKUP(AU123,AO:AQ,3,0)+V123+AW123+AX123+选手操作!AS123)),IF(COUNTIF(AO:AO,AU123)=0,"查找失败",IF(ISNUMBER(VLOOKUP(AU123,AO:AQ,3,0))=FALSE,"VP错误","未知错误")))</f>
        <v/>
      </c>
      <c r="AW123" s="37"/>
      <c r="AX123" s="37"/>
      <c r="AY123" s="39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23" t="str">
        <f ca="1">IFERROR(IF(BS123="","",RANK(BR123,BR$3:BR$434)+COUNTIF(BR$3:BR123,BR123)-1),"/")</f>
        <v/>
      </c>
      <c r="BO123" s="22" t="str">
        <f t="shared" si="21"/>
        <v/>
      </c>
      <c r="BP123" s="22" t="str">
        <f t="shared" si="22"/>
        <v/>
      </c>
      <c r="BQ123" s="24" t="str">
        <f>IFERROR(IF(BO123="","",ROUND(IF(BP123=0,10,10+SIGN(BP123)*10*(1-((SQRT(5)-1)/2)^MIN(ABS(BP123)/(5*SQRT(BR$1)),3))/(1-((SQRT(5)-1)/2)^3)),2)),"请输入副数")</f>
        <v/>
      </c>
      <c r="BR123" s="25" t="str">
        <f ca="1">IF(BS123="","",IF(选手操作!CT123&lt;&gt;"","/",BV123))</f>
        <v/>
      </c>
      <c r="BS123" s="26" t="str">
        <f ca="1">IF(OR(COUNTA(BA$3:BM$434)=0,选手操作!$K123=""),"",选手操作!$K123)</f>
        <v/>
      </c>
      <c r="BT123" s="22" t="str">
        <f ca="1">IFERROR(IF(BS123="","",RANK(BV123,BV$3:BV$434)+COUNTIF(BV$3:BV123,BV123)-1),"/")</f>
        <v/>
      </c>
      <c r="BU123" s="27" t="str">
        <f ca="1">IF(BS123="","",VLOOKUP(BS123,选手操作!$K:$L,2,0))</f>
        <v/>
      </c>
      <c r="BV123" s="24" t="str">
        <f ca="1">IFERROR(IF(BS123="","",IF(选手操作!BT123&lt;&gt;"",AV123+BW123+BX123+选手操作!BS123,VLOOKUP(BU123,BO:BQ,3,0)+AV123+BW123+BX123+选手操作!BS123)),IF(COUNTIF(BO:BO,BU123)=0,"查找失败",IF(ISNUMBER(VLOOKUP(BU123,BO:BQ,3,0))=FALSE,"VP错误","未知错误")))</f>
        <v/>
      </c>
      <c r="BW123" s="37"/>
      <c r="BX123" s="37"/>
      <c r="BY123" s="39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23" t="str">
        <f ca="1">IFERROR(IF(CS123="","",RANK(CR123,CR$3:CR$434)+COUNTIF(CR$3:CR123,CR123)-1),"/")</f>
        <v/>
      </c>
      <c r="CO123" s="22" t="str">
        <f t="shared" si="23"/>
        <v/>
      </c>
      <c r="CP123" s="22" t="str">
        <f t="shared" si="24"/>
        <v/>
      </c>
      <c r="CQ123" s="24" t="str">
        <f>IFERROR(IF(CO123="","",ROUND(IF(CP123=0,10,10+SIGN(CP123)*10*(1-((SQRT(5)-1)/2)^MIN(ABS(CP123)/(5*SQRT(CR$1)),3))/(1-((SQRT(5)-1)/2)^3)),2)),"请输入副数")</f>
        <v/>
      </c>
      <c r="CR123" s="25" t="str">
        <f ca="1">IF(CS123="","",IF(选手操作!DT123&lt;&gt;"","/",CV123))</f>
        <v/>
      </c>
      <c r="CS123" s="26" t="str">
        <f ca="1">IF(OR(COUNTA(CA$3:CM$434)=0,选手操作!$K123=""),"",选手操作!$K123)</f>
        <v/>
      </c>
      <c r="CT123" s="22" t="str">
        <f ca="1">IFERROR(IF(CS123="","",RANK(CV123,CV$3:CV$434)+COUNTIF(CV$3:CV123,CV123)-1),"/")</f>
        <v/>
      </c>
      <c r="CU123" s="27" t="str">
        <f ca="1">IF(CS123="","",VLOOKUP(CS123,选手操作!$K:$L,2,0))</f>
        <v/>
      </c>
      <c r="CV123" s="24" t="str">
        <f ca="1">IFERROR(IF(CS123="","",IF(选手操作!CT123&lt;&gt;"",BV123+CW123+CX123+选手操作!CS123,VLOOKUP(CU123,CO:CQ,3,0)+BV123+CW123+CX123+选手操作!CS123)),IF(COUNTIF(CO:CO,CU123)=0,"查找失败",IF(ISNUMBER(VLOOKUP(CU123,CO:CQ,3,0))=FALSE,"VP错误","未知错误")))</f>
        <v/>
      </c>
      <c r="CW123" s="37"/>
      <c r="CX123" s="37"/>
      <c r="CY123" s="39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23" t="str">
        <f ca="1">IFERROR(IF(DS123="","",RANK(DR123,DR$3:DR$434)+COUNTIF(DR$3:DR123,DR123)-1),"/")</f>
        <v/>
      </c>
      <c r="DO123" s="22" t="str">
        <f t="shared" si="25"/>
        <v/>
      </c>
      <c r="DP123" s="22" t="str">
        <f t="shared" si="26"/>
        <v/>
      </c>
      <c r="DQ123" s="24" t="str">
        <f>IFERROR(IF(DO123="","",ROUND(IF(DP123=0,10,10+SIGN(DP123)*10*(1-((SQRT(5)-1)/2)^MIN(ABS(DP123)/(5*SQRT(DR$1)),3))/(1-((SQRT(5)-1)/2)^3)),2)),"请输入副数")</f>
        <v/>
      </c>
      <c r="DR123" s="25" t="str">
        <f ca="1">IF(DS123="","",IF(选手操作!ET123&lt;&gt;"","/",DV123))</f>
        <v/>
      </c>
      <c r="DS123" s="26" t="str">
        <f ca="1">IF(OR(COUNTA(DA$3:DM$434)=0,选手操作!$K123=""),"",选手操作!$K123)</f>
        <v/>
      </c>
      <c r="DT123" s="22" t="str">
        <f ca="1">IFERROR(IF(DS123="","",RANK(DV123,DV$3:DV$434)+COUNTIF(DV$3:DV123,DV123)-1),"/")</f>
        <v/>
      </c>
      <c r="DU123" s="27" t="str">
        <f ca="1">IF(DS123="","",VLOOKUP(DS123,选手操作!$K:$L,2,0))</f>
        <v/>
      </c>
      <c r="DV123" s="24" t="str">
        <f ca="1">IFERROR(IF(DS123="","",IF(选手操作!DT123&lt;&gt;"",CV123+DW123+DX123+选手操作!DS123,VLOOKUP(DU123,DO:DQ,3,0)+CV123+DW123+DX123+选手操作!DS123)),IF(COUNTIF(DO:DO,DU123)=0,"查找失败",IF(ISNUMBER(VLOOKUP(DU123,DO:DQ,3,0))=FALSE,"VP错误","未知错误")))</f>
        <v/>
      </c>
      <c r="DW123" s="37"/>
      <c r="DX123" s="37"/>
      <c r="DY123" s="39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23" t="str">
        <f ca="1">IFERROR(IF(ES123="","",RANK(ER123,ER$3:ER$434)+COUNTIF(ER$3:ER123,ER123)-1),"/")</f>
        <v/>
      </c>
      <c r="EO123" s="22" t="str">
        <f t="shared" si="27"/>
        <v/>
      </c>
      <c r="EP123" s="22" t="str">
        <f t="shared" si="28"/>
        <v/>
      </c>
      <c r="EQ123" s="24" t="str">
        <f>IFERROR(IF(EO123="","",ROUND(IF(EP123=0,10,10+SIGN(EP123)*10*(1-((SQRT(5)-1)/2)^MIN(ABS(EP123)/(5*SQRT(ER$1)),3))/(1-((SQRT(5)-1)/2)^3)),2)),"请输入副数")</f>
        <v/>
      </c>
      <c r="ER123" s="25" t="str">
        <f ca="1">IF(ES123="","",IF(选手操作!FT123&lt;&gt;"","/",EV123))</f>
        <v/>
      </c>
      <c r="ES123" s="26" t="str">
        <f ca="1">IF(OR(COUNTA(EA$3:EM$434)=0,选手操作!$K123=""),"",选手操作!$K123)</f>
        <v/>
      </c>
      <c r="ET123" s="22" t="str">
        <f ca="1">IFERROR(IF(ES123="","",RANK(EV123,EV$3:EV$434)+COUNTIF(EV$3:EV123,EV123)-1),"/")</f>
        <v/>
      </c>
      <c r="EU123" s="27" t="str">
        <f ca="1">IF(ES123="","",VLOOKUP(ES123,选手操作!$K:$L,2,0))</f>
        <v/>
      </c>
      <c r="EV123" s="24" t="str">
        <f ca="1">IFERROR(IF(ES123="","",IF(选手操作!ET123&lt;&gt;"",DV123+EW123+EX123+选手操作!ES123,VLOOKUP(EU123,EO:EQ,3,0)+DV123+EW123+EX123+选手操作!ES123)),IF(COUNTIF(EO:EO,EU123)=0,"查找失败",IF(ISNUMBER(VLOOKUP(EU123,EO:EQ,3,0))=FALSE,"VP错误","未知错误")))</f>
        <v/>
      </c>
      <c r="EW123" s="37"/>
      <c r="EX123" s="37"/>
      <c r="EY123" s="39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23" t="str">
        <f ca="1">IFERROR(IF(FS123="","",RANK(FR123,FR$3:FR$434)+COUNTIF(FR$3:FR123,FR123)-1),"/")</f>
        <v/>
      </c>
      <c r="FO123" s="22" t="str">
        <f t="shared" si="29"/>
        <v/>
      </c>
      <c r="FP123" s="22" t="str">
        <f t="shared" si="30"/>
        <v/>
      </c>
      <c r="FQ123" s="24" t="str">
        <f>IFERROR(IF(FO123="","",ROUND(IF(FP123=0,10,10+SIGN(FP123)*10*(1-((SQRT(5)-1)/2)^MIN(ABS(FP123)/(5*SQRT(FR$1)),3))/(1-((SQRT(5)-1)/2)^3)),2)),"请输入副数")</f>
        <v/>
      </c>
      <c r="FR123" s="25" t="str">
        <f ca="1">IF(FS123="","",IF(选手操作!GT123&lt;&gt;"","/",FV123))</f>
        <v/>
      </c>
      <c r="FS123" s="26" t="str">
        <f ca="1">IF(OR(COUNTA(FA$3:FM$434)=0,选手操作!$K123=""),"",选手操作!$K123)</f>
        <v/>
      </c>
      <c r="FT123" s="22" t="str">
        <f ca="1">IFERROR(IF(FS123="","",RANK(FV123,FV$3:FV$434)+COUNTIF(FV$3:FV123,FV123)-1),"/")</f>
        <v/>
      </c>
      <c r="FU123" s="27" t="str">
        <f ca="1">IF(FS123="","",VLOOKUP(FS123,选手操作!$K:$L,2,0))</f>
        <v/>
      </c>
      <c r="FV123" s="24" t="str">
        <f ca="1">IFERROR(IF(FS123="","",IF(选手操作!FT123&lt;&gt;"",EV123+FW123+FX123+选手操作!FS123,VLOOKUP(FU123,FO:FQ,3,0)+EV123+FW123+FX123+选手操作!FS123)),IF(COUNTIF(FO:FO,FU123)=0,"查找失败",IF(ISNUMBER(VLOOKUP(FU123,FO:FQ,3,0))=FALSE,"VP错误","未知错误")))</f>
        <v/>
      </c>
      <c r="FW123" s="37"/>
      <c r="FX123" s="37"/>
      <c r="FY123" s="39"/>
      <c r="GA123" s="31"/>
      <c r="GB123" s="31"/>
      <c r="GC123" s="31"/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23" t="str">
        <f ca="1">IFERROR(IF(GS123="","",RANK(GR123,GR$3:GR$434)+COUNTIF(GR$3:GR123,GR123)-1),"/")</f>
        <v/>
      </c>
      <c r="GO123" s="22" t="str">
        <f t="shared" si="31"/>
        <v/>
      </c>
      <c r="GP123" s="22" t="str">
        <f t="shared" si="32"/>
        <v/>
      </c>
      <c r="GQ123" s="24" t="str">
        <f>IFERROR(IF(GO123="","",ROUND(IF(GP123=0,10,10+SIGN(GP123)*10*(1-((SQRT(5)-1)/2)^MIN(ABS(GP123)/(5*SQRT(GR$1)),3))/(1-((SQRT(5)-1)/2)^3)),2)),"请输入副数")</f>
        <v/>
      </c>
      <c r="GR123" s="25" t="str">
        <f ca="1">IF(GS123="","",IF(选手操作!HT123&lt;&gt;"","/",GV123))</f>
        <v/>
      </c>
      <c r="GS123" s="26" t="str">
        <f ca="1">IF(OR(COUNTA(GA$3:GM$434)=0,选手操作!$K123=""),"",选手操作!$K123)</f>
        <v/>
      </c>
      <c r="GT123" s="22" t="str">
        <f ca="1">IFERROR(IF(GS123="","",RANK(GV123,GV$3:GV$434)+COUNTIF(GV$3:GV123,GV123)-1),"/")</f>
        <v/>
      </c>
      <c r="GU123" s="27" t="str">
        <f ca="1">IF(GS123="","",VLOOKUP(GS123,选手操作!$K:$L,2,0))</f>
        <v/>
      </c>
      <c r="GV123" s="24" t="str">
        <f ca="1">IFERROR(IF(GS123="","",IF(选手操作!GT123&lt;&gt;"",FV123+GW123+GX123+选手操作!GS123,VLOOKUP(GU123,GO:GQ,3,0)+FV123+GW123+GX123+选手操作!GS123)),IF(COUNTIF(GO:GO,GU123)=0,"查找失败",IF(ISNUMBER(VLOOKUP(GU123,GO:GQ,3,0))=FALSE,"VP错误","未知错误")))</f>
        <v/>
      </c>
      <c r="GW123" s="37"/>
      <c r="GX123" s="37"/>
      <c r="GY123" s="39"/>
      <c r="HA123" s="31"/>
      <c r="HB123" s="31"/>
      <c r="HC123" s="31"/>
      <c r="HD123" s="31"/>
      <c r="HE123" s="31"/>
      <c r="HF123" s="31"/>
      <c r="HG123" s="31"/>
      <c r="HH123" s="31"/>
      <c r="HI123" s="31"/>
      <c r="HJ123" s="31"/>
      <c r="HK123" s="31"/>
      <c r="HL123" s="31"/>
      <c r="HM123" s="31"/>
      <c r="HN123" s="23" t="str">
        <f ca="1">IFERROR(IF(HS123="","",RANK(HR123,HR$3:HR$434)+COUNTIF(HR$3:HR123,HR123)-1),"/")</f>
        <v/>
      </c>
      <c r="HO123" s="22" t="str">
        <f t="shared" si="33"/>
        <v/>
      </c>
      <c r="HP123" s="22" t="str">
        <f t="shared" si="34"/>
        <v/>
      </c>
      <c r="HQ123" s="24" t="str">
        <f>IFERROR(IF(HO123="","",ROUND(IF(HP123=0,10,10+SIGN(HP123)*10*(1-((SQRT(5)-1)/2)^MIN(ABS(HP123)/(5*SQRT(HR$1)),3))/(1-((SQRT(5)-1)/2)^3)),2)),"请输入副数")</f>
        <v/>
      </c>
      <c r="HR123" s="25" t="str">
        <f ca="1">IF(HS123="","",IF(选手操作!IT123&lt;&gt;"","/",HV123))</f>
        <v/>
      </c>
      <c r="HS123" s="26" t="str">
        <f ca="1">IF(OR(COUNTA(HA$3:HM$434)=0,选手操作!$K123=""),"",选手操作!$K123)</f>
        <v/>
      </c>
      <c r="HT123" s="22" t="str">
        <f ca="1">IFERROR(IF(HS123="","",RANK(HV123,HV$3:HV$434)+COUNTIF(HV$3:HV123,HV123)-1),"/")</f>
        <v/>
      </c>
      <c r="HU123" s="27" t="str">
        <f ca="1">IF(HS123="","",VLOOKUP(HS123,选手操作!$K:$L,2,0))</f>
        <v/>
      </c>
      <c r="HV123" s="24" t="str">
        <f ca="1">IFERROR(IF(HS123="","",IF(选手操作!HT123&lt;&gt;"",GV123+HW123+HX123+选手操作!HS123,VLOOKUP(HU123,HO:HQ,3,0)+GV123+HW123+HX123+选手操作!HS123)),IF(COUNTIF(HO:HO,HU123)=0,"查找失败",IF(ISNUMBER(VLOOKUP(HU123,HO:HQ,3,0))=FALSE,"VP错误","未知错误")))</f>
        <v/>
      </c>
      <c r="HW123" s="37"/>
      <c r="HX123" s="37"/>
      <c r="HY123" s="39"/>
    </row>
    <row r="124" spans="1:23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23" t="str">
        <f ca="1">IFERROR(IF(S124="","",RANK(R124,R$3:R$434)+COUNTIF(R$3:R124,R124)-1),"/")</f>
        <v/>
      </c>
      <c r="O124" s="22" t="str">
        <f t="shared" si="35"/>
        <v/>
      </c>
      <c r="P124" s="22" t="str">
        <f t="shared" si="36"/>
        <v/>
      </c>
      <c r="Q124" s="24" t="str">
        <f t="shared" si="37"/>
        <v/>
      </c>
      <c r="R124" s="25" t="str">
        <f ca="1">IF(S124="","",IF(选手操作!AT124&lt;&gt;"","/",V124))</f>
        <v/>
      </c>
      <c r="S124" s="26" t="str">
        <f ca="1">IF(OR(COUNTA(A$3:M$434)=0,选手操作!$K124=""),"",选手操作!$K124)</f>
        <v/>
      </c>
      <c r="T124" s="22" t="str">
        <f ca="1">IFERROR(IF(S124="","",RANK(V124,V$3:V$434)+COUNTIF(V$3:V124,V124)-1),"/")</f>
        <v/>
      </c>
      <c r="U124" s="27" t="str">
        <f ca="1">IF(S124="","",VLOOKUP(S124,选手操作!$K:$L,2,0))</f>
        <v/>
      </c>
      <c r="V124" s="24" t="str">
        <f ca="1">IFERROR(IF(S124="","",IF(选手操作!T124&lt;&gt;"",选手操作!M124+选手操作!N124+W124+X124+选手操作!S124,VLOOKUP(U124,O:Q,3,0)+选手操作!M124+选手操作!N124+W124+X124+选手操作!S124)),IF(COUNTIF(O:O,U124)=0,"查找失败",IF(ISNUMBER(VLOOKUP(U124,O:Q,3,0))=FALSE,"VP错误","未知错误")))</f>
        <v/>
      </c>
      <c r="W124" s="37"/>
      <c r="X124" s="37"/>
      <c r="Y124" s="39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23" t="str">
        <f ca="1">IFERROR(IF(AS124="","",RANK(AR124,AR$3:AR$434)+COUNTIF(AR$3:AR124,AR124)-1),"/")</f>
        <v/>
      </c>
      <c r="AO124" s="22" t="str">
        <f t="shared" si="19"/>
        <v/>
      </c>
      <c r="AP124" s="22" t="str">
        <f t="shared" si="20"/>
        <v/>
      </c>
      <c r="AQ124" s="24" t="str">
        <f>IFERROR(IF(AO124="","",ROUND(IF(AP124=0,10,10+SIGN(AP124)*10*(1-((SQRT(5)-1)/2)^MIN(ABS(AP124)/(5*SQRT(AR$1)),3))/(1-((SQRT(5)-1)/2)^3)),2)),"请输入副数")</f>
        <v/>
      </c>
      <c r="AR124" s="25" t="str">
        <f ca="1">IF(AS124="","",IF(选手操作!BT124&lt;&gt;"","/",AV124))</f>
        <v/>
      </c>
      <c r="AS124" s="26" t="str">
        <f ca="1">IF(OR(COUNTA(AA$3:AM$434)=0,选手操作!$K124=""),"",选手操作!$K124)</f>
        <v/>
      </c>
      <c r="AT124" s="22" t="str">
        <f ca="1">IFERROR(IF(AS124="","",RANK(AV124,AV$3:AV$434)+COUNTIF(AV$3:AV124,AV124)-1),"/")</f>
        <v/>
      </c>
      <c r="AU124" s="27" t="str">
        <f ca="1">IF(AS124="","",VLOOKUP(AS124,选手操作!$K:$L,2,0))</f>
        <v/>
      </c>
      <c r="AV124" s="24" t="str">
        <f ca="1">IFERROR(IF(AS124="","",IF(选手操作!AT124&lt;&gt;"",V124+AW124+AX124+选手操作!AS124,VLOOKUP(AU124,AO:AQ,3,0)+V124+AW124+AX124+选手操作!AS124)),IF(COUNTIF(AO:AO,AU124)=0,"查找失败",IF(ISNUMBER(VLOOKUP(AU124,AO:AQ,3,0))=FALSE,"VP错误","未知错误")))</f>
        <v/>
      </c>
      <c r="AW124" s="37"/>
      <c r="AX124" s="37"/>
      <c r="AY124" s="39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23" t="str">
        <f ca="1">IFERROR(IF(BS124="","",RANK(BR124,BR$3:BR$434)+COUNTIF(BR$3:BR124,BR124)-1),"/")</f>
        <v/>
      </c>
      <c r="BO124" s="22" t="str">
        <f t="shared" si="21"/>
        <v/>
      </c>
      <c r="BP124" s="22" t="str">
        <f t="shared" si="22"/>
        <v/>
      </c>
      <c r="BQ124" s="24" t="str">
        <f>IFERROR(IF(BO124="","",ROUND(IF(BP124=0,10,10+SIGN(BP124)*10*(1-((SQRT(5)-1)/2)^MIN(ABS(BP124)/(5*SQRT(BR$1)),3))/(1-((SQRT(5)-1)/2)^3)),2)),"请输入副数")</f>
        <v/>
      </c>
      <c r="BR124" s="25" t="str">
        <f ca="1">IF(BS124="","",IF(选手操作!CT124&lt;&gt;"","/",BV124))</f>
        <v/>
      </c>
      <c r="BS124" s="26" t="str">
        <f ca="1">IF(OR(COUNTA(BA$3:BM$434)=0,选手操作!$K124=""),"",选手操作!$K124)</f>
        <v/>
      </c>
      <c r="BT124" s="22" t="str">
        <f ca="1">IFERROR(IF(BS124="","",RANK(BV124,BV$3:BV$434)+COUNTIF(BV$3:BV124,BV124)-1),"/")</f>
        <v/>
      </c>
      <c r="BU124" s="27" t="str">
        <f ca="1">IF(BS124="","",VLOOKUP(BS124,选手操作!$K:$L,2,0))</f>
        <v/>
      </c>
      <c r="BV124" s="24" t="str">
        <f ca="1">IFERROR(IF(BS124="","",IF(选手操作!BT124&lt;&gt;"",AV124+BW124+BX124+选手操作!BS124,VLOOKUP(BU124,BO:BQ,3,0)+AV124+BW124+BX124+选手操作!BS124)),IF(COUNTIF(BO:BO,BU124)=0,"查找失败",IF(ISNUMBER(VLOOKUP(BU124,BO:BQ,3,0))=FALSE,"VP错误","未知错误")))</f>
        <v/>
      </c>
      <c r="BW124" s="37"/>
      <c r="BX124" s="37"/>
      <c r="BY124" s="39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23" t="str">
        <f ca="1">IFERROR(IF(CS124="","",RANK(CR124,CR$3:CR$434)+COUNTIF(CR$3:CR124,CR124)-1),"/")</f>
        <v/>
      </c>
      <c r="CO124" s="22" t="str">
        <f t="shared" si="23"/>
        <v/>
      </c>
      <c r="CP124" s="22" t="str">
        <f t="shared" si="24"/>
        <v/>
      </c>
      <c r="CQ124" s="24" t="str">
        <f>IFERROR(IF(CO124="","",ROUND(IF(CP124=0,10,10+SIGN(CP124)*10*(1-((SQRT(5)-1)/2)^MIN(ABS(CP124)/(5*SQRT(CR$1)),3))/(1-((SQRT(5)-1)/2)^3)),2)),"请输入副数")</f>
        <v/>
      </c>
      <c r="CR124" s="25" t="str">
        <f ca="1">IF(CS124="","",IF(选手操作!DT124&lt;&gt;"","/",CV124))</f>
        <v/>
      </c>
      <c r="CS124" s="26" t="str">
        <f ca="1">IF(OR(COUNTA(CA$3:CM$434)=0,选手操作!$K124=""),"",选手操作!$K124)</f>
        <v/>
      </c>
      <c r="CT124" s="22" t="str">
        <f ca="1">IFERROR(IF(CS124="","",RANK(CV124,CV$3:CV$434)+COUNTIF(CV$3:CV124,CV124)-1),"/")</f>
        <v/>
      </c>
      <c r="CU124" s="27" t="str">
        <f ca="1">IF(CS124="","",VLOOKUP(CS124,选手操作!$K:$L,2,0))</f>
        <v/>
      </c>
      <c r="CV124" s="24" t="str">
        <f ca="1">IFERROR(IF(CS124="","",IF(选手操作!CT124&lt;&gt;"",BV124+CW124+CX124+选手操作!CS124,VLOOKUP(CU124,CO:CQ,3,0)+BV124+CW124+CX124+选手操作!CS124)),IF(COUNTIF(CO:CO,CU124)=0,"查找失败",IF(ISNUMBER(VLOOKUP(CU124,CO:CQ,3,0))=FALSE,"VP错误","未知错误")))</f>
        <v/>
      </c>
      <c r="CW124" s="37"/>
      <c r="CX124" s="37"/>
      <c r="CY124" s="39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23" t="str">
        <f ca="1">IFERROR(IF(DS124="","",RANK(DR124,DR$3:DR$434)+COUNTIF(DR$3:DR124,DR124)-1),"/")</f>
        <v/>
      </c>
      <c r="DO124" s="22" t="str">
        <f t="shared" si="25"/>
        <v/>
      </c>
      <c r="DP124" s="22" t="str">
        <f t="shared" si="26"/>
        <v/>
      </c>
      <c r="DQ124" s="24" t="str">
        <f>IFERROR(IF(DO124="","",ROUND(IF(DP124=0,10,10+SIGN(DP124)*10*(1-((SQRT(5)-1)/2)^MIN(ABS(DP124)/(5*SQRT(DR$1)),3))/(1-((SQRT(5)-1)/2)^3)),2)),"请输入副数")</f>
        <v/>
      </c>
      <c r="DR124" s="25" t="str">
        <f ca="1">IF(DS124="","",IF(选手操作!ET124&lt;&gt;"","/",DV124))</f>
        <v/>
      </c>
      <c r="DS124" s="26" t="str">
        <f ca="1">IF(OR(COUNTA(DA$3:DM$434)=0,选手操作!$K124=""),"",选手操作!$K124)</f>
        <v/>
      </c>
      <c r="DT124" s="22" t="str">
        <f ca="1">IFERROR(IF(DS124="","",RANK(DV124,DV$3:DV$434)+COUNTIF(DV$3:DV124,DV124)-1),"/")</f>
        <v/>
      </c>
      <c r="DU124" s="27" t="str">
        <f ca="1">IF(DS124="","",VLOOKUP(DS124,选手操作!$K:$L,2,0))</f>
        <v/>
      </c>
      <c r="DV124" s="24" t="str">
        <f ca="1">IFERROR(IF(DS124="","",IF(选手操作!DT124&lt;&gt;"",CV124+DW124+DX124+选手操作!DS124,VLOOKUP(DU124,DO:DQ,3,0)+CV124+DW124+DX124+选手操作!DS124)),IF(COUNTIF(DO:DO,DU124)=0,"查找失败",IF(ISNUMBER(VLOOKUP(DU124,DO:DQ,3,0))=FALSE,"VP错误","未知错误")))</f>
        <v/>
      </c>
      <c r="DW124" s="37"/>
      <c r="DX124" s="37"/>
      <c r="DY124" s="39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23" t="str">
        <f ca="1">IFERROR(IF(ES124="","",RANK(ER124,ER$3:ER$434)+COUNTIF(ER$3:ER124,ER124)-1),"/")</f>
        <v/>
      </c>
      <c r="EO124" s="22" t="str">
        <f t="shared" si="27"/>
        <v/>
      </c>
      <c r="EP124" s="22" t="str">
        <f t="shared" si="28"/>
        <v/>
      </c>
      <c r="EQ124" s="24" t="str">
        <f>IFERROR(IF(EO124="","",ROUND(IF(EP124=0,10,10+SIGN(EP124)*10*(1-((SQRT(5)-1)/2)^MIN(ABS(EP124)/(5*SQRT(ER$1)),3))/(1-((SQRT(5)-1)/2)^3)),2)),"请输入副数")</f>
        <v/>
      </c>
      <c r="ER124" s="25" t="str">
        <f ca="1">IF(ES124="","",IF(选手操作!FT124&lt;&gt;"","/",EV124))</f>
        <v/>
      </c>
      <c r="ES124" s="26" t="str">
        <f ca="1">IF(OR(COUNTA(EA$3:EM$434)=0,选手操作!$K124=""),"",选手操作!$K124)</f>
        <v/>
      </c>
      <c r="ET124" s="22" t="str">
        <f ca="1">IFERROR(IF(ES124="","",RANK(EV124,EV$3:EV$434)+COUNTIF(EV$3:EV124,EV124)-1),"/")</f>
        <v/>
      </c>
      <c r="EU124" s="27" t="str">
        <f ca="1">IF(ES124="","",VLOOKUP(ES124,选手操作!$K:$L,2,0))</f>
        <v/>
      </c>
      <c r="EV124" s="24" t="str">
        <f ca="1">IFERROR(IF(ES124="","",IF(选手操作!ET124&lt;&gt;"",DV124+EW124+EX124+选手操作!ES124,VLOOKUP(EU124,EO:EQ,3,0)+DV124+EW124+EX124+选手操作!ES124)),IF(COUNTIF(EO:EO,EU124)=0,"查找失败",IF(ISNUMBER(VLOOKUP(EU124,EO:EQ,3,0))=FALSE,"VP错误","未知错误")))</f>
        <v/>
      </c>
      <c r="EW124" s="37"/>
      <c r="EX124" s="37"/>
      <c r="EY124" s="39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23" t="str">
        <f ca="1">IFERROR(IF(FS124="","",RANK(FR124,FR$3:FR$434)+COUNTIF(FR$3:FR124,FR124)-1),"/")</f>
        <v/>
      </c>
      <c r="FO124" s="22" t="str">
        <f t="shared" si="29"/>
        <v/>
      </c>
      <c r="FP124" s="22" t="str">
        <f t="shared" si="30"/>
        <v/>
      </c>
      <c r="FQ124" s="24" t="str">
        <f>IFERROR(IF(FO124="","",ROUND(IF(FP124=0,10,10+SIGN(FP124)*10*(1-((SQRT(5)-1)/2)^MIN(ABS(FP124)/(5*SQRT(FR$1)),3))/(1-((SQRT(5)-1)/2)^3)),2)),"请输入副数")</f>
        <v/>
      </c>
      <c r="FR124" s="25" t="str">
        <f ca="1">IF(FS124="","",IF(选手操作!GT124&lt;&gt;"","/",FV124))</f>
        <v/>
      </c>
      <c r="FS124" s="26" t="str">
        <f ca="1">IF(OR(COUNTA(FA$3:FM$434)=0,选手操作!$K124=""),"",选手操作!$K124)</f>
        <v/>
      </c>
      <c r="FT124" s="22" t="str">
        <f ca="1">IFERROR(IF(FS124="","",RANK(FV124,FV$3:FV$434)+COUNTIF(FV$3:FV124,FV124)-1),"/")</f>
        <v/>
      </c>
      <c r="FU124" s="27" t="str">
        <f ca="1">IF(FS124="","",VLOOKUP(FS124,选手操作!$K:$L,2,0))</f>
        <v/>
      </c>
      <c r="FV124" s="24" t="str">
        <f ca="1">IFERROR(IF(FS124="","",IF(选手操作!FT124&lt;&gt;"",EV124+FW124+FX124+选手操作!FS124,VLOOKUP(FU124,FO:FQ,3,0)+EV124+FW124+FX124+选手操作!FS124)),IF(COUNTIF(FO:FO,FU124)=0,"查找失败",IF(ISNUMBER(VLOOKUP(FU124,FO:FQ,3,0))=FALSE,"VP错误","未知错误")))</f>
        <v/>
      </c>
      <c r="FW124" s="37"/>
      <c r="FX124" s="37"/>
      <c r="FY124" s="39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23" t="str">
        <f ca="1">IFERROR(IF(GS124="","",RANK(GR124,GR$3:GR$434)+COUNTIF(GR$3:GR124,GR124)-1),"/")</f>
        <v/>
      </c>
      <c r="GO124" s="22" t="str">
        <f t="shared" si="31"/>
        <v/>
      </c>
      <c r="GP124" s="22" t="str">
        <f t="shared" si="32"/>
        <v/>
      </c>
      <c r="GQ124" s="24" t="str">
        <f>IFERROR(IF(GO124="","",ROUND(IF(GP124=0,10,10+SIGN(GP124)*10*(1-((SQRT(5)-1)/2)^MIN(ABS(GP124)/(5*SQRT(GR$1)),3))/(1-((SQRT(5)-1)/2)^3)),2)),"请输入副数")</f>
        <v/>
      </c>
      <c r="GR124" s="25" t="str">
        <f ca="1">IF(GS124="","",IF(选手操作!HT124&lt;&gt;"","/",GV124))</f>
        <v/>
      </c>
      <c r="GS124" s="26" t="str">
        <f ca="1">IF(OR(COUNTA(GA$3:GM$434)=0,选手操作!$K124=""),"",选手操作!$K124)</f>
        <v/>
      </c>
      <c r="GT124" s="22" t="str">
        <f ca="1">IFERROR(IF(GS124="","",RANK(GV124,GV$3:GV$434)+COUNTIF(GV$3:GV124,GV124)-1),"/")</f>
        <v/>
      </c>
      <c r="GU124" s="27" t="str">
        <f ca="1">IF(GS124="","",VLOOKUP(GS124,选手操作!$K:$L,2,0))</f>
        <v/>
      </c>
      <c r="GV124" s="24" t="str">
        <f ca="1">IFERROR(IF(GS124="","",IF(选手操作!GT124&lt;&gt;"",FV124+GW124+GX124+选手操作!GS124,VLOOKUP(GU124,GO:GQ,3,0)+FV124+GW124+GX124+选手操作!GS124)),IF(COUNTIF(GO:GO,GU124)=0,"查找失败",IF(ISNUMBER(VLOOKUP(GU124,GO:GQ,3,0))=FALSE,"VP错误","未知错误")))</f>
        <v/>
      </c>
      <c r="GW124" s="37"/>
      <c r="GX124" s="37"/>
      <c r="GY124" s="39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23" t="str">
        <f ca="1">IFERROR(IF(HS124="","",RANK(HR124,HR$3:HR$434)+COUNTIF(HR$3:HR124,HR124)-1),"/")</f>
        <v/>
      </c>
      <c r="HO124" s="22" t="str">
        <f t="shared" si="33"/>
        <v/>
      </c>
      <c r="HP124" s="22" t="str">
        <f t="shared" si="34"/>
        <v/>
      </c>
      <c r="HQ124" s="24" t="str">
        <f>IFERROR(IF(HO124="","",ROUND(IF(HP124=0,10,10+SIGN(HP124)*10*(1-((SQRT(5)-1)/2)^MIN(ABS(HP124)/(5*SQRT(HR$1)),3))/(1-((SQRT(5)-1)/2)^3)),2)),"请输入副数")</f>
        <v/>
      </c>
      <c r="HR124" s="25" t="str">
        <f ca="1">IF(HS124="","",IF(选手操作!IT124&lt;&gt;"","/",HV124))</f>
        <v/>
      </c>
      <c r="HS124" s="26" t="str">
        <f ca="1">IF(OR(COUNTA(HA$3:HM$434)=0,选手操作!$K124=""),"",选手操作!$K124)</f>
        <v/>
      </c>
      <c r="HT124" s="22" t="str">
        <f ca="1">IFERROR(IF(HS124="","",RANK(HV124,HV$3:HV$434)+COUNTIF(HV$3:HV124,HV124)-1),"/")</f>
        <v/>
      </c>
      <c r="HU124" s="27" t="str">
        <f ca="1">IF(HS124="","",VLOOKUP(HS124,选手操作!$K:$L,2,0))</f>
        <v/>
      </c>
      <c r="HV124" s="24" t="str">
        <f ca="1">IFERROR(IF(HS124="","",IF(选手操作!HT124&lt;&gt;"",GV124+HW124+HX124+选手操作!HS124,VLOOKUP(HU124,HO:HQ,3,0)+GV124+HW124+HX124+选手操作!HS124)),IF(COUNTIF(HO:HO,HU124)=0,"查找失败",IF(ISNUMBER(VLOOKUP(HU124,HO:HQ,3,0))=FALSE,"VP错误","未知错误")))</f>
        <v/>
      </c>
      <c r="HW124" s="37"/>
      <c r="HX124" s="37"/>
      <c r="HY124" s="39"/>
    </row>
    <row r="125" spans="1:23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23" t="str">
        <f ca="1">IFERROR(IF(S125="","",RANK(R125,R$3:R$434)+COUNTIF(R$3:R125,R125)-1),"/")</f>
        <v/>
      </c>
      <c r="O125" s="22" t="str">
        <f t="shared" si="35"/>
        <v/>
      </c>
      <c r="P125" s="22" t="str">
        <f t="shared" si="36"/>
        <v/>
      </c>
      <c r="Q125" s="24" t="str">
        <f t="shared" si="37"/>
        <v/>
      </c>
      <c r="R125" s="25" t="str">
        <f ca="1">IF(S125="","",IF(选手操作!AT125&lt;&gt;"","/",V125))</f>
        <v/>
      </c>
      <c r="S125" s="26" t="str">
        <f ca="1">IF(OR(COUNTA(A$3:M$434)=0,选手操作!$K125=""),"",选手操作!$K125)</f>
        <v/>
      </c>
      <c r="T125" s="22" t="str">
        <f ca="1">IFERROR(IF(S125="","",RANK(V125,V$3:V$434)+COUNTIF(V$3:V125,V125)-1),"/")</f>
        <v/>
      </c>
      <c r="U125" s="27" t="str">
        <f ca="1">IF(S125="","",VLOOKUP(S125,选手操作!$K:$L,2,0))</f>
        <v/>
      </c>
      <c r="V125" s="24" t="str">
        <f ca="1">IFERROR(IF(S125="","",IF(选手操作!T125&lt;&gt;"",选手操作!M125+选手操作!N125+W125+X125+选手操作!S125,VLOOKUP(U125,O:Q,3,0)+选手操作!M125+选手操作!N125+W125+X125+选手操作!S125)),IF(COUNTIF(O:O,U125)=0,"查找失败",IF(ISNUMBER(VLOOKUP(U125,O:Q,3,0))=FALSE,"VP错误","未知错误")))</f>
        <v/>
      </c>
      <c r="W125" s="37"/>
      <c r="X125" s="37"/>
      <c r="Y125" s="39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23" t="str">
        <f ca="1">IFERROR(IF(AS125="","",RANK(AR125,AR$3:AR$434)+COUNTIF(AR$3:AR125,AR125)-1),"/")</f>
        <v/>
      </c>
      <c r="AO125" s="22" t="str">
        <f t="shared" si="19"/>
        <v/>
      </c>
      <c r="AP125" s="22" t="str">
        <f t="shared" si="20"/>
        <v/>
      </c>
      <c r="AQ125" s="24" t="str">
        <f>IFERROR(IF(AO125="","",ROUND(IF(AP125=0,10,10+SIGN(AP125)*10*(1-((SQRT(5)-1)/2)^MIN(ABS(AP125)/(5*SQRT(AR$1)),3))/(1-((SQRT(5)-1)/2)^3)),2)),"请输入副数")</f>
        <v/>
      </c>
      <c r="AR125" s="25" t="str">
        <f ca="1">IF(AS125="","",IF(选手操作!BT125&lt;&gt;"","/",AV125))</f>
        <v/>
      </c>
      <c r="AS125" s="26" t="str">
        <f ca="1">IF(OR(COUNTA(AA$3:AM$434)=0,选手操作!$K125=""),"",选手操作!$K125)</f>
        <v/>
      </c>
      <c r="AT125" s="22" t="str">
        <f ca="1">IFERROR(IF(AS125="","",RANK(AV125,AV$3:AV$434)+COUNTIF(AV$3:AV125,AV125)-1),"/")</f>
        <v/>
      </c>
      <c r="AU125" s="27" t="str">
        <f ca="1">IF(AS125="","",VLOOKUP(AS125,选手操作!$K:$L,2,0))</f>
        <v/>
      </c>
      <c r="AV125" s="24" t="str">
        <f ca="1">IFERROR(IF(AS125="","",IF(选手操作!AT125&lt;&gt;"",V125+AW125+AX125+选手操作!AS125,VLOOKUP(AU125,AO:AQ,3,0)+V125+AW125+AX125+选手操作!AS125)),IF(COUNTIF(AO:AO,AU125)=0,"查找失败",IF(ISNUMBER(VLOOKUP(AU125,AO:AQ,3,0))=FALSE,"VP错误","未知错误")))</f>
        <v/>
      </c>
      <c r="AW125" s="37"/>
      <c r="AX125" s="37"/>
      <c r="AY125" s="39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23" t="str">
        <f ca="1">IFERROR(IF(BS125="","",RANK(BR125,BR$3:BR$434)+COUNTIF(BR$3:BR125,BR125)-1),"/")</f>
        <v/>
      </c>
      <c r="BO125" s="22" t="str">
        <f t="shared" si="21"/>
        <v/>
      </c>
      <c r="BP125" s="22" t="str">
        <f t="shared" si="22"/>
        <v/>
      </c>
      <c r="BQ125" s="24" t="str">
        <f>IFERROR(IF(BO125="","",ROUND(IF(BP125=0,10,10+SIGN(BP125)*10*(1-((SQRT(5)-1)/2)^MIN(ABS(BP125)/(5*SQRT(BR$1)),3))/(1-((SQRT(5)-1)/2)^3)),2)),"请输入副数")</f>
        <v/>
      </c>
      <c r="BR125" s="25" t="str">
        <f ca="1">IF(BS125="","",IF(选手操作!CT125&lt;&gt;"","/",BV125))</f>
        <v/>
      </c>
      <c r="BS125" s="26" t="str">
        <f ca="1">IF(OR(COUNTA(BA$3:BM$434)=0,选手操作!$K125=""),"",选手操作!$K125)</f>
        <v/>
      </c>
      <c r="BT125" s="22" t="str">
        <f ca="1">IFERROR(IF(BS125="","",RANK(BV125,BV$3:BV$434)+COUNTIF(BV$3:BV125,BV125)-1),"/")</f>
        <v/>
      </c>
      <c r="BU125" s="27" t="str">
        <f ca="1">IF(BS125="","",VLOOKUP(BS125,选手操作!$K:$L,2,0))</f>
        <v/>
      </c>
      <c r="BV125" s="24" t="str">
        <f ca="1">IFERROR(IF(BS125="","",IF(选手操作!BT125&lt;&gt;"",AV125+BW125+BX125+选手操作!BS125,VLOOKUP(BU125,BO:BQ,3,0)+AV125+BW125+BX125+选手操作!BS125)),IF(COUNTIF(BO:BO,BU125)=0,"查找失败",IF(ISNUMBER(VLOOKUP(BU125,BO:BQ,3,0))=FALSE,"VP错误","未知错误")))</f>
        <v/>
      </c>
      <c r="BW125" s="37"/>
      <c r="BX125" s="37"/>
      <c r="BY125" s="39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23" t="str">
        <f ca="1">IFERROR(IF(CS125="","",RANK(CR125,CR$3:CR$434)+COUNTIF(CR$3:CR125,CR125)-1),"/")</f>
        <v/>
      </c>
      <c r="CO125" s="22" t="str">
        <f t="shared" si="23"/>
        <v/>
      </c>
      <c r="CP125" s="22" t="str">
        <f t="shared" si="24"/>
        <v/>
      </c>
      <c r="CQ125" s="24" t="str">
        <f>IFERROR(IF(CO125="","",ROUND(IF(CP125=0,10,10+SIGN(CP125)*10*(1-((SQRT(5)-1)/2)^MIN(ABS(CP125)/(5*SQRT(CR$1)),3))/(1-((SQRT(5)-1)/2)^3)),2)),"请输入副数")</f>
        <v/>
      </c>
      <c r="CR125" s="25" t="str">
        <f ca="1">IF(CS125="","",IF(选手操作!DT125&lt;&gt;"","/",CV125))</f>
        <v/>
      </c>
      <c r="CS125" s="26" t="str">
        <f ca="1">IF(OR(COUNTA(CA$3:CM$434)=0,选手操作!$K125=""),"",选手操作!$K125)</f>
        <v/>
      </c>
      <c r="CT125" s="22" t="str">
        <f ca="1">IFERROR(IF(CS125="","",RANK(CV125,CV$3:CV$434)+COUNTIF(CV$3:CV125,CV125)-1),"/")</f>
        <v/>
      </c>
      <c r="CU125" s="27" t="str">
        <f ca="1">IF(CS125="","",VLOOKUP(CS125,选手操作!$K:$L,2,0))</f>
        <v/>
      </c>
      <c r="CV125" s="24" t="str">
        <f ca="1">IFERROR(IF(CS125="","",IF(选手操作!CT125&lt;&gt;"",BV125+CW125+CX125+选手操作!CS125,VLOOKUP(CU125,CO:CQ,3,0)+BV125+CW125+CX125+选手操作!CS125)),IF(COUNTIF(CO:CO,CU125)=0,"查找失败",IF(ISNUMBER(VLOOKUP(CU125,CO:CQ,3,0))=FALSE,"VP错误","未知错误")))</f>
        <v/>
      </c>
      <c r="CW125" s="37"/>
      <c r="CX125" s="37"/>
      <c r="CY125" s="39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23" t="str">
        <f ca="1">IFERROR(IF(DS125="","",RANK(DR125,DR$3:DR$434)+COUNTIF(DR$3:DR125,DR125)-1),"/")</f>
        <v/>
      </c>
      <c r="DO125" s="22" t="str">
        <f t="shared" si="25"/>
        <v/>
      </c>
      <c r="DP125" s="22" t="str">
        <f t="shared" si="26"/>
        <v/>
      </c>
      <c r="DQ125" s="24" t="str">
        <f>IFERROR(IF(DO125="","",ROUND(IF(DP125=0,10,10+SIGN(DP125)*10*(1-((SQRT(5)-1)/2)^MIN(ABS(DP125)/(5*SQRT(DR$1)),3))/(1-((SQRT(5)-1)/2)^3)),2)),"请输入副数")</f>
        <v/>
      </c>
      <c r="DR125" s="25" t="str">
        <f ca="1">IF(DS125="","",IF(选手操作!ET125&lt;&gt;"","/",DV125))</f>
        <v/>
      </c>
      <c r="DS125" s="26" t="str">
        <f ca="1">IF(OR(COUNTA(DA$3:DM$434)=0,选手操作!$K125=""),"",选手操作!$K125)</f>
        <v/>
      </c>
      <c r="DT125" s="22" t="str">
        <f ca="1">IFERROR(IF(DS125="","",RANK(DV125,DV$3:DV$434)+COUNTIF(DV$3:DV125,DV125)-1),"/")</f>
        <v/>
      </c>
      <c r="DU125" s="27" t="str">
        <f ca="1">IF(DS125="","",VLOOKUP(DS125,选手操作!$K:$L,2,0))</f>
        <v/>
      </c>
      <c r="DV125" s="24" t="str">
        <f ca="1">IFERROR(IF(DS125="","",IF(选手操作!DT125&lt;&gt;"",CV125+DW125+DX125+选手操作!DS125,VLOOKUP(DU125,DO:DQ,3,0)+CV125+DW125+DX125+选手操作!DS125)),IF(COUNTIF(DO:DO,DU125)=0,"查找失败",IF(ISNUMBER(VLOOKUP(DU125,DO:DQ,3,0))=FALSE,"VP错误","未知错误")))</f>
        <v/>
      </c>
      <c r="DW125" s="37"/>
      <c r="DX125" s="37"/>
      <c r="DY125" s="39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23" t="str">
        <f ca="1">IFERROR(IF(ES125="","",RANK(ER125,ER$3:ER$434)+COUNTIF(ER$3:ER125,ER125)-1),"/")</f>
        <v/>
      </c>
      <c r="EO125" s="22" t="str">
        <f t="shared" si="27"/>
        <v/>
      </c>
      <c r="EP125" s="22" t="str">
        <f t="shared" si="28"/>
        <v/>
      </c>
      <c r="EQ125" s="24" t="str">
        <f>IFERROR(IF(EO125="","",ROUND(IF(EP125=0,10,10+SIGN(EP125)*10*(1-((SQRT(5)-1)/2)^MIN(ABS(EP125)/(5*SQRT(ER$1)),3))/(1-((SQRT(5)-1)/2)^3)),2)),"请输入副数")</f>
        <v/>
      </c>
      <c r="ER125" s="25" t="str">
        <f ca="1">IF(ES125="","",IF(选手操作!FT125&lt;&gt;"","/",EV125))</f>
        <v/>
      </c>
      <c r="ES125" s="26" t="str">
        <f ca="1">IF(OR(COUNTA(EA$3:EM$434)=0,选手操作!$K125=""),"",选手操作!$K125)</f>
        <v/>
      </c>
      <c r="ET125" s="22" t="str">
        <f ca="1">IFERROR(IF(ES125="","",RANK(EV125,EV$3:EV$434)+COUNTIF(EV$3:EV125,EV125)-1),"/")</f>
        <v/>
      </c>
      <c r="EU125" s="27" t="str">
        <f ca="1">IF(ES125="","",VLOOKUP(ES125,选手操作!$K:$L,2,0))</f>
        <v/>
      </c>
      <c r="EV125" s="24" t="str">
        <f ca="1">IFERROR(IF(ES125="","",IF(选手操作!ET125&lt;&gt;"",DV125+EW125+EX125+选手操作!ES125,VLOOKUP(EU125,EO:EQ,3,0)+DV125+EW125+EX125+选手操作!ES125)),IF(COUNTIF(EO:EO,EU125)=0,"查找失败",IF(ISNUMBER(VLOOKUP(EU125,EO:EQ,3,0))=FALSE,"VP错误","未知错误")))</f>
        <v/>
      </c>
      <c r="EW125" s="37"/>
      <c r="EX125" s="37"/>
      <c r="EY125" s="39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23" t="str">
        <f ca="1">IFERROR(IF(FS125="","",RANK(FR125,FR$3:FR$434)+COUNTIF(FR$3:FR125,FR125)-1),"/")</f>
        <v/>
      </c>
      <c r="FO125" s="22" t="str">
        <f t="shared" si="29"/>
        <v/>
      </c>
      <c r="FP125" s="22" t="str">
        <f t="shared" si="30"/>
        <v/>
      </c>
      <c r="FQ125" s="24" t="str">
        <f>IFERROR(IF(FO125="","",ROUND(IF(FP125=0,10,10+SIGN(FP125)*10*(1-((SQRT(5)-1)/2)^MIN(ABS(FP125)/(5*SQRT(FR$1)),3))/(1-((SQRT(5)-1)/2)^3)),2)),"请输入副数")</f>
        <v/>
      </c>
      <c r="FR125" s="25" t="str">
        <f ca="1">IF(FS125="","",IF(选手操作!GT125&lt;&gt;"","/",FV125))</f>
        <v/>
      </c>
      <c r="FS125" s="26" t="str">
        <f ca="1">IF(OR(COUNTA(FA$3:FM$434)=0,选手操作!$K125=""),"",选手操作!$K125)</f>
        <v/>
      </c>
      <c r="FT125" s="22" t="str">
        <f ca="1">IFERROR(IF(FS125="","",RANK(FV125,FV$3:FV$434)+COUNTIF(FV$3:FV125,FV125)-1),"/")</f>
        <v/>
      </c>
      <c r="FU125" s="27" t="str">
        <f ca="1">IF(FS125="","",VLOOKUP(FS125,选手操作!$K:$L,2,0))</f>
        <v/>
      </c>
      <c r="FV125" s="24" t="str">
        <f ca="1">IFERROR(IF(FS125="","",IF(选手操作!FT125&lt;&gt;"",EV125+FW125+FX125+选手操作!FS125,VLOOKUP(FU125,FO:FQ,3,0)+EV125+FW125+FX125+选手操作!FS125)),IF(COUNTIF(FO:FO,FU125)=0,"查找失败",IF(ISNUMBER(VLOOKUP(FU125,FO:FQ,3,0))=FALSE,"VP错误","未知错误")))</f>
        <v/>
      </c>
      <c r="FW125" s="37"/>
      <c r="FX125" s="37"/>
      <c r="FY125" s="39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23" t="str">
        <f ca="1">IFERROR(IF(GS125="","",RANK(GR125,GR$3:GR$434)+COUNTIF(GR$3:GR125,GR125)-1),"/")</f>
        <v/>
      </c>
      <c r="GO125" s="22" t="str">
        <f t="shared" si="31"/>
        <v/>
      </c>
      <c r="GP125" s="22" t="str">
        <f t="shared" si="32"/>
        <v/>
      </c>
      <c r="GQ125" s="24" t="str">
        <f>IFERROR(IF(GO125="","",ROUND(IF(GP125=0,10,10+SIGN(GP125)*10*(1-((SQRT(5)-1)/2)^MIN(ABS(GP125)/(5*SQRT(GR$1)),3))/(1-((SQRT(5)-1)/2)^3)),2)),"请输入副数")</f>
        <v/>
      </c>
      <c r="GR125" s="25" t="str">
        <f ca="1">IF(GS125="","",IF(选手操作!HT125&lt;&gt;"","/",GV125))</f>
        <v/>
      </c>
      <c r="GS125" s="26" t="str">
        <f ca="1">IF(OR(COUNTA(GA$3:GM$434)=0,选手操作!$K125=""),"",选手操作!$K125)</f>
        <v/>
      </c>
      <c r="GT125" s="22" t="str">
        <f ca="1">IFERROR(IF(GS125="","",RANK(GV125,GV$3:GV$434)+COUNTIF(GV$3:GV125,GV125)-1),"/")</f>
        <v/>
      </c>
      <c r="GU125" s="27" t="str">
        <f ca="1">IF(GS125="","",VLOOKUP(GS125,选手操作!$K:$L,2,0))</f>
        <v/>
      </c>
      <c r="GV125" s="24" t="str">
        <f ca="1">IFERROR(IF(GS125="","",IF(选手操作!GT125&lt;&gt;"",FV125+GW125+GX125+选手操作!GS125,VLOOKUP(GU125,GO:GQ,3,0)+FV125+GW125+GX125+选手操作!GS125)),IF(COUNTIF(GO:GO,GU125)=0,"查找失败",IF(ISNUMBER(VLOOKUP(GU125,GO:GQ,3,0))=FALSE,"VP错误","未知错误")))</f>
        <v/>
      </c>
      <c r="GW125" s="37"/>
      <c r="GX125" s="37"/>
      <c r="GY125" s="39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23" t="str">
        <f ca="1">IFERROR(IF(HS125="","",RANK(HR125,HR$3:HR$434)+COUNTIF(HR$3:HR125,HR125)-1),"/")</f>
        <v/>
      </c>
      <c r="HO125" s="22" t="str">
        <f t="shared" si="33"/>
        <v/>
      </c>
      <c r="HP125" s="22" t="str">
        <f t="shared" si="34"/>
        <v/>
      </c>
      <c r="HQ125" s="24" t="str">
        <f>IFERROR(IF(HO125="","",ROUND(IF(HP125=0,10,10+SIGN(HP125)*10*(1-((SQRT(5)-1)/2)^MIN(ABS(HP125)/(5*SQRT(HR$1)),3))/(1-((SQRT(5)-1)/2)^3)),2)),"请输入副数")</f>
        <v/>
      </c>
      <c r="HR125" s="25" t="str">
        <f ca="1">IF(HS125="","",IF(选手操作!IT125&lt;&gt;"","/",HV125))</f>
        <v/>
      </c>
      <c r="HS125" s="26" t="str">
        <f ca="1">IF(OR(COUNTA(HA$3:HM$434)=0,选手操作!$K125=""),"",选手操作!$K125)</f>
        <v/>
      </c>
      <c r="HT125" s="22" t="str">
        <f ca="1">IFERROR(IF(HS125="","",RANK(HV125,HV$3:HV$434)+COUNTIF(HV$3:HV125,HV125)-1),"/")</f>
        <v/>
      </c>
      <c r="HU125" s="27" t="str">
        <f ca="1">IF(HS125="","",VLOOKUP(HS125,选手操作!$K:$L,2,0))</f>
        <v/>
      </c>
      <c r="HV125" s="24" t="str">
        <f ca="1">IFERROR(IF(HS125="","",IF(选手操作!HT125&lt;&gt;"",GV125+HW125+HX125+选手操作!HS125,VLOOKUP(HU125,HO:HQ,3,0)+GV125+HW125+HX125+选手操作!HS125)),IF(COUNTIF(HO:HO,HU125)=0,"查找失败",IF(ISNUMBER(VLOOKUP(HU125,HO:HQ,3,0))=FALSE,"VP错误","未知错误")))</f>
        <v/>
      </c>
      <c r="HW125" s="37"/>
      <c r="HX125" s="37"/>
      <c r="HY125" s="39"/>
    </row>
    <row r="126" spans="1:23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23" t="str">
        <f ca="1">IFERROR(IF(S126="","",RANK(R126,R$3:R$434)+COUNTIF(R$3:R126,R126)-1),"/")</f>
        <v/>
      </c>
      <c r="O126" s="22" t="str">
        <f t="shared" si="35"/>
        <v/>
      </c>
      <c r="P126" s="22" t="str">
        <f t="shared" si="36"/>
        <v/>
      </c>
      <c r="Q126" s="24" t="str">
        <f t="shared" si="37"/>
        <v/>
      </c>
      <c r="R126" s="25" t="str">
        <f ca="1">IF(S126="","",IF(选手操作!AT126&lt;&gt;"","/",V126))</f>
        <v/>
      </c>
      <c r="S126" s="26" t="str">
        <f ca="1">IF(OR(COUNTA(A$3:M$434)=0,选手操作!$K126=""),"",选手操作!$K126)</f>
        <v/>
      </c>
      <c r="T126" s="22" t="str">
        <f ca="1">IFERROR(IF(S126="","",RANK(V126,V$3:V$434)+COUNTIF(V$3:V126,V126)-1),"/")</f>
        <v/>
      </c>
      <c r="U126" s="27" t="str">
        <f ca="1">IF(S126="","",VLOOKUP(S126,选手操作!$K:$L,2,0))</f>
        <v/>
      </c>
      <c r="V126" s="24" t="str">
        <f ca="1">IFERROR(IF(S126="","",IF(选手操作!T126&lt;&gt;"",选手操作!M126+选手操作!N126+W126+X126+选手操作!S126,VLOOKUP(U126,O:Q,3,0)+选手操作!M126+选手操作!N126+W126+X126+选手操作!S126)),IF(COUNTIF(O:O,U126)=0,"查找失败",IF(ISNUMBER(VLOOKUP(U126,O:Q,3,0))=FALSE,"VP错误","未知错误")))</f>
        <v/>
      </c>
      <c r="W126" s="37"/>
      <c r="X126" s="37"/>
      <c r="Y126" s="39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23" t="str">
        <f ca="1">IFERROR(IF(AS126="","",RANK(AR126,AR$3:AR$434)+COUNTIF(AR$3:AR126,AR126)-1),"/")</f>
        <v/>
      </c>
      <c r="AO126" s="22" t="str">
        <f t="shared" si="19"/>
        <v/>
      </c>
      <c r="AP126" s="22" t="str">
        <f t="shared" si="20"/>
        <v/>
      </c>
      <c r="AQ126" s="24" t="str">
        <f>IFERROR(IF(AO126="","",ROUND(IF(AP126=0,10,10+SIGN(AP126)*10*(1-((SQRT(5)-1)/2)^MIN(ABS(AP126)/(5*SQRT(AR$1)),3))/(1-((SQRT(5)-1)/2)^3)),2)),"请输入副数")</f>
        <v/>
      </c>
      <c r="AR126" s="25" t="str">
        <f ca="1">IF(AS126="","",IF(选手操作!BT126&lt;&gt;"","/",AV126))</f>
        <v/>
      </c>
      <c r="AS126" s="26" t="str">
        <f ca="1">IF(OR(COUNTA(AA$3:AM$434)=0,选手操作!$K126=""),"",选手操作!$K126)</f>
        <v/>
      </c>
      <c r="AT126" s="22" t="str">
        <f ca="1">IFERROR(IF(AS126="","",RANK(AV126,AV$3:AV$434)+COUNTIF(AV$3:AV126,AV126)-1),"/")</f>
        <v/>
      </c>
      <c r="AU126" s="27" t="str">
        <f ca="1">IF(AS126="","",VLOOKUP(AS126,选手操作!$K:$L,2,0))</f>
        <v/>
      </c>
      <c r="AV126" s="24" t="str">
        <f ca="1">IFERROR(IF(AS126="","",IF(选手操作!AT126&lt;&gt;"",V126+AW126+AX126+选手操作!AS126,VLOOKUP(AU126,AO:AQ,3,0)+V126+AW126+AX126+选手操作!AS126)),IF(COUNTIF(AO:AO,AU126)=0,"查找失败",IF(ISNUMBER(VLOOKUP(AU126,AO:AQ,3,0))=FALSE,"VP错误","未知错误")))</f>
        <v/>
      </c>
      <c r="AW126" s="37"/>
      <c r="AX126" s="37"/>
      <c r="AY126" s="39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23" t="str">
        <f ca="1">IFERROR(IF(BS126="","",RANK(BR126,BR$3:BR$434)+COUNTIF(BR$3:BR126,BR126)-1),"/")</f>
        <v/>
      </c>
      <c r="BO126" s="22" t="str">
        <f t="shared" si="21"/>
        <v/>
      </c>
      <c r="BP126" s="22" t="str">
        <f t="shared" si="22"/>
        <v/>
      </c>
      <c r="BQ126" s="24" t="str">
        <f>IFERROR(IF(BO126="","",ROUND(IF(BP126=0,10,10+SIGN(BP126)*10*(1-((SQRT(5)-1)/2)^MIN(ABS(BP126)/(5*SQRT(BR$1)),3))/(1-((SQRT(5)-1)/2)^3)),2)),"请输入副数")</f>
        <v/>
      </c>
      <c r="BR126" s="25" t="str">
        <f ca="1">IF(BS126="","",IF(选手操作!CT126&lt;&gt;"","/",BV126))</f>
        <v/>
      </c>
      <c r="BS126" s="26" t="str">
        <f ca="1">IF(OR(COUNTA(BA$3:BM$434)=0,选手操作!$K126=""),"",选手操作!$K126)</f>
        <v/>
      </c>
      <c r="BT126" s="22" t="str">
        <f ca="1">IFERROR(IF(BS126="","",RANK(BV126,BV$3:BV$434)+COUNTIF(BV$3:BV126,BV126)-1),"/")</f>
        <v/>
      </c>
      <c r="BU126" s="27" t="str">
        <f ca="1">IF(BS126="","",VLOOKUP(BS126,选手操作!$K:$L,2,0))</f>
        <v/>
      </c>
      <c r="BV126" s="24" t="str">
        <f ca="1">IFERROR(IF(BS126="","",IF(选手操作!BT126&lt;&gt;"",AV126+BW126+BX126+选手操作!BS126,VLOOKUP(BU126,BO:BQ,3,0)+AV126+BW126+BX126+选手操作!BS126)),IF(COUNTIF(BO:BO,BU126)=0,"查找失败",IF(ISNUMBER(VLOOKUP(BU126,BO:BQ,3,0))=FALSE,"VP错误","未知错误")))</f>
        <v/>
      </c>
      <c r="BW126" s="37"/>
      <c r="BX126" s="37"/>
      <c r="BY126" s="39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23" t="str">
        <f ca="1">IFERROR(IF(CS126="","",RANK(CR126,CR$3:CR$434)+COUNTIF(CR$3:CR126,CR126)-1),"/")</f>
        <v/>
      </c>
      <c r="CO126" s="22" t="str">
        <f t="shared" si="23"/>
        <v/>
      </c>
      <c r="CP126" s="22" t="str">
        <f t="shared" si="24"/>
        <v/>
      </c>
      <c r="CQ126" s="24" t="str">
        <f>IFERROR(IF(CO126="","",ROUND(IF(CP126=0,10,10+SIGN(CP126)*10*(1-((SQRT(5)-1)/2)^MIN(ABS(CP126)/(5*SQRT(CR$1)),3))/(1-((SQRT(5)-1)/2)^3)),2)),"请输入副数")</f>
        <v/>
      </c>
      <c r="CR126" s="25" t="str">
        <f ca="1">IF(CS126="","",IF(选手操作!DT126&lt;&gt;"","/",CV126))</f>
        <v/>
      </c>
      <c r="CS126" s="26" t="str">
        <f ca="1">IF(OR(COUNTA(CA$3:CM$434)=0,选手操作!$K126=""),"",选手操作!$K126)</f>
        <v/>
      </c>
      <c r="CT126" s="22" t="str">
        <f ca="1">IFERROR(IF(CS126="","",RANK(CV126,CV$3:CV$434)+COUNTIF(CV$3:CV126,CV126)-1),"/")</f>
        <v/>
      </c>
      <c r="CU126" s="27" t="str">
        <f ca="1">IF(CS126="","",VLOOKUP(CS126,选手操作!$K:$L,2,0))</f>
        <v/>
      </c>
      <c r="CV126" s="24" t="str">
        <f ca="1">IFERROR(IF(CS126="","",IF(选手操作!CT126&lt;&gt;"",BV126+CW126+CX126+选手操作!CS126,VLOOKUP(CU126,CO:CQ,3,0)+BV126+CW126+CX126+选手操作!CS126)),IF(COUNTIF(CO:CO,CU126)=0,"查找失败",IF(ISNUMBER(VLOOKUP(CU126,CO:CQ,3,0))=FALSE,"VP错误","未知错误")))</f>
        <v/>
      </c>
      <c r="CW126" s="37"/>
      <c r="CX126" s="37"/>
      <c r="CY126" s="39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23" t="str">
        <f ca="1">IFERROR(IF(DS126="","",RANK(DR126,DR$3:DR$434)+COUNTIF(DR$3:DR126,DR126)-1),"/")</f>
        <v/>
      </c>
      <c r="DO126" s="22" t="str">
        <f t="shared" si="25"/>
        <v/>
      </c>
      <c r="DP126" s="22" t="str">
        <f t="shared" si="26"/>
        <v/>
      </c>
      <c r="DQ126" s="24" t="str">
        <f>IFERROR(IF(DO126="","",ROUND(IF(DP126=0,10,10+SIGN(DP126)*10*(1-((SQRT(5)-1)/2)^MIN(ABS(DP126)/(5*SQRT(DR$1)),3))/(1-((SQRT(5)-1)/2)^3)),2)),"请输入副数")</f>
        <v/>
      </c>
      <c r="DR126" s="25" t="str">
        <f ca="1">IF(DS126="","",IF(选手操作!ET126&lt;&gt;"","/",DV126))</f>
        <v/>
      </c>
      <c r="DS126" s="26" t="str">
        <f ca="1">IF(OR(COUNTA(DA$3:DM$434)=0,选手操作!$K126=""),"",选手操作!$K126)</f>
        <v/>
      </c>
      <c r="DT126" s="22" t="str">
        <f ca="1">IFERROR(IF(DS126="","",RANK(DV126,DV$3:DV$434)+COUNTIF(DV$3:DV126,DV126)-1),"/")</f>
        <v/>
      </c>
      <c r="DU126" s="27" t="str">
        <f ca="1">IF(DS126="","",VLOOKUP(DS126,选手操作!$K:$L,2,0))</f>
        <v/>
      </c>
      <c r="DV126" s="24" t="str">
        <f ca="1">IFERROR(IF(DS126="","",IF(选手操作!DT126&lt;&gt;"",CV126+DW126+DX126+选手操作!DS126,VLOOKUP(DU126,DO:DQ,3,0)+CV126+DW126+DX126+选手操作!DS126)),IF(COUNTIF(DO:DO,DU126)=0,"查找失败",IF(ISNUMBER(VLOOKUP(DU126,DO:DQ,3,0))=FALSE,"VP错误","未知错误")))</f>
        <v/>
      </c>
      <c r="DW126" s="37"/>
      <c r="DX126" s="37"/>
      <c r="DY126" s="39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23" t="str">
        <f ca="1">IFERROR(IF(ES126="","",RANK(ER126,ER$3:ER$434)+COUNTIF(ER$3:ER126,ER126)-1),"/")</f>
        <v/>
      </c>
      <c r="EO126" s="22" t="str">
        <f t="shared" si="27"/>
        <v/>
      </c>
      <c r="EP126" s="22" t="str">
        <f t="shared" si="28"/>
        <v/>
      </c>
      <c r="EQ126" s="24" t="str">
        <f>IFERROR(IF(EO126="","",ROUND(IF(EP126=0,10,10+SIGN(EP126)*10*(1-((SQRT(5)-1)/2)^MIN(ABS(EP126)/(5*SQRT(ER$1)),3))/(1-((SQRT(5)-1)/2)^3)),2)),"请输入副数")</f>
        <v/>
      </c>
      <c r="ER126" s="25" t="str">
        <f ca="1">IF(ES126="","",IF(选手操作!FT126&lt;&gt;"","/",EV126))</f>
        <v/>
      </c>
      <c r="ES126" s="26" t="str">
        <f ca="1">IF(OR(COUNTA(EA$3:EM$434)=0,选手操作!$K126=""),"",选手操作!$K126)</f>
        <v/>
      </c>
      <c r="ET126" s="22" t="str">
        <f ca="1">IFERROR(IF(ES126="","",RANK(EV126,EV$3:EV$434)+COUNTIF(EV$3:EV126,EV126)-1),"/")</f>
        <v/>
      </c>
      <c r="EU126" s="27" t="str">
        <f ca="1">IF(ES126="","",VLOOKUP(ES126,选手操作!$K:$L,2,0))</f>
        <v/>
      </c>
      <c r="EV126" s="24" t="str">
        <f ca="1">IFERROR(IF(ES126="","",IF(选手操作!ET126&lt;&gt;"",DV126+EW126+EX126+选手操作!ES126,VLOOKUP(EU126,EO:EQ,3,0)+DV126+EW126+EX126+选手操作!ES126)),IF(COUNTIF(EO:EO,EU126)=0,"查找失败",IF(ISNUMBER(VLOOKUP(EU126,EO:EQ,3,0))=FALSE,"VP错误","未知错误")))</f>
        <v/>
      </c>
      <c r="EW126" s="37"/>
      <c r="EX126" s="37"/>
      <c r="EY126" s="39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23" t="str">
        <f ca="1">IFERROR(IF(FS126="","",RANK(FR126,FR$3:FR$434)+COUNTIF(FR$3:FR126,FR126)-1),"/")</f>
        <v/>
      </c>
      <c r="FO126" s="22" t="str">
        <f t="shared" si="29"/>
        <v/>
      </c>
      <c r="FP126" s="22" t="str">
        <f t="shared" si="30"/>
        <v/>
      </c>
      <c r="FQ126" s="24" t="str">
        <f>IFERROR(IF(FO126="","",ROUND(IF(FP126=0,10,10+SIGN(FP126)*10*(1-((SQRT(5)-1)/2)^MIN(ABS(FP126)/(5*SQRT(FR$1)),3))/(1-((SQRT(5)-1)/2)^3)),2)),"请输入副数")</f>
        <v/>
      </c>
      <c r="FR126" s="25" t="str">
        <f ca="1">IF(FS126="","",IF(选手操作!GT126&lt;&gt;"","/",FV126))</f>
        <v/>
      </c>
      <c r="FS126" s="26" t="str">
        <f ca="1">IF(OR(COUNTA(FA$3:FM$434)=0,选手操作!$K126=""),"",选手操作!$K126)</f>
        <v/>
      </c>
      <c r="FT126" s="22" t="str">
        <f ca="1">IFERROR(IF(FS126="","",RANK(FV126,FV$3:FV$434)+COUNTIF(FV$3:FV126,FV126)-1),"/")</f>
        <v/>
      </c>
      <c r="FU126" s="27" t="str">
        <f ca="1">IF(FS126="","",VLOOKUP(FS126,选手操作!$K:$L,2,0))</f>
        <v/>
      </c>
      <c r="FV126" s="24" t="str">
        <f ca="1">IFERROR(IF(FS126="","",IF(选手操作!FT126&lt;&gt;"",EV126+FW126+FX126+选手操作!FS126,VLOOKUP(FU126,FO:FQ,3,0)+EV126+FW126+FX126+选手操作!FS126)),IF(COUNTIF(FO:FO,FU126)=0,"查找失败",IF(ISNUMBER(VLOOKUP(FU126,FO:FQ,3,0))=FALSE,"VP错误","未知错误")))</f>
        <v/>
      </c>
      <c r="FW126" s="37"/>
      <c r="FX126" s="37"/>
      <c r="FY126" s="39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23" t="str">
        <f ca="1">IFERROR(IF(GS126="","",RANK(GR126,GR$3:GR$434)+COUNTIF(GR$3:GR126,GR126)-1),"/")</f>
        <v/>
      </c>
      <c r="GO126" s="22" t="str">
        <f t="shared" si="31"/>
        <v/>
      </c>
      <c r="GP126" s="22" t="str">
        <f t="shared" si="32"/>
        <v/>
      </c>
      <c r="GQ126" s="24" t="str">
        <f>IFERROR(IF(GO126="","",ROUND(IF(GP126=0,10,10+SIGN(GP126)*10*(1-((SQRT(5)-1)/2)^MIN(ABS(GP126)/(5*SQRT(GR$1)),3))/(1-((SQRT(5)-1)/2)^3)),2)),"请输入副数")</f>
        <v/>
      </c>
      <c r="GR126" s="25" t="str">
        <f ca="1">IF(GS126="","",IF(选手操作!HT126&lt;&gt;"","/",GV126))</f>
        <v/>
      </c>
      <c r="GS126" s="26" t="str">
        <f ca="1">IF(OR(COUNTA(GA$3:GM$434)=0,选手操作!$K126=""),"",选手操作!$K126)</f>
        <v/>
      </c>
      <c r="GT126" s="22" t="str">
        <f ca="1">IFERROR(IF(GS126="","",RANK(GV126,GV$3:GV$434)+COUNTIF(GV$3:GV126,GV126)-1),"/")</f>
        <v/>
      </c>
      <c r="GU126" s="27" t="str">
        <f ca="1">IF(GS126="","",VLOOKUP(GS126,选手操作!$K:$L,2,0))</f>
        <v/>
      </c>
      <c r="GV126" s="24" t="str">
        <f ca="1">IFERROR(IF(GS126="","",IF(选手操作!GT126&lt;&gt;"",FV126+GW126+GX126+选手操作!GS126,VLOOKUP(GU126,GO:GQ,3,0)+FV126+GW126+GX126+选手操作!GS126)),IF(COUNTIF(GO:GO,GU126)=0,"查找失败",IF(ISNUMBER(VLOOKUP(GU126,GO:GQ,3,0))=FALSE,"VP错误","未知错误")))</f>
        <v/>
      </c>
      <c r="GW126" s="37"/>
      <c r="GX126" s="37"/>
      <c r="GY126" s="39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23" t="str">
        <f ca="1">IFERROR(IF(HS126="","",RANK(HR126,HR$3:HR$434)+COUNTIF(HR$3:HR126,HR126)-1),"/")</f>
        <v/>
      </c>
      <c r="HO126" s="22" t="str">
        <f t="shared" si="33"/>
        <v/>
      </c>
      <c r="HP126" s="22" t="str">
        <f t="shared" si="34"/>
        <v/>
      </c>
      <c r="HQ126" s="24" t="str">
        <f>IFERROR(IF(HO126="","",ROUND(IF(HP126=0,10,10+SIGN(HP126)*10*(1-((SQRT(5)-1)/2)^MIN(ABS(HP126)/(5*SQRT(HR$1)),3))/(1-((SQRT(5)-1)/2)^3)),2)),"请输入副数")</f>
        <v/>
      </c>
      <c r="HR126" s="25" t="str">
        <f ca="1">IF(HS126="","",IF(选手操作!IT126&lt;&gt;"","/",HV126))</f>
        <v/>
      </c>
      <c r="HS126" s="26" t="str">
        <f ca="1">IF(OR(COUNTA(HA$3:HM$434)=0,选手操作!$K126=""),"",选手操作!$K126)</f>
        <v/>
      </c>
      <c r="HT126" s="22" t="str">
        <f ca="1">IFERROR(IF(HS126="","",RANK(HV126,HV$3:HV$434)+COUNTIF(HV$3:HV126,HV126)-1),"/")</f>
        <v/>
      </c>
      <c r="HU126" s="27" t="str">
        <f ca="1">IF(HS126="","",VLOOKUP(HS126,选手操作!$K:$L,2,0))</f>
        <v/>
      </c>
      <c r="HV126" s="24" t="str">
        <f ca="1">IFERROR(IF(HS126="","",IF(选手操作!HT126&lt;&gt;"",GV126+HW126+HX126+选手操作!HS126,VLOOKUP(HU126,HO:HQ,3,0)+GV126+HW126+HX126+选手操作!HS126)),IF(COUNTIF(HO:HO,HU126)=0,"查找失败",IF(ISNUMBER(VLOOKUP(HU126,HO:HQ,3,0))=FALSE,"VP错误","未知错误")))</f>
        <v/>
      </c>
      <c r="HW126" s="37"/>
      <c r="HX126" s="37"/>
      <c r="HY126" s="39"/>
    </row>
    <row r="127" spans="1:23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23" t="str">
        <f ca="1">IFERROR(IF(S127="","",RANK(R127,R$3:R$434)+COUNTIF(R$3:R127,R127)-1),"/")</f>
        <v/>
      </c>
      <c r="O127" s="22" t="str">
        <f t="shared" si="35"/>
        <v/>
      </c>
      <c r="P127" s="22" t="str">
        <f t="shared" si="36"/>
        <v/>
      </c>
      <c r="Q127" s="24" t="str">
        <f t="shared" si="37"/>
        <v/>
      </c>
      <c r="R127" s="25" t="str">
        <f ca="1">IF(S127="","",IF(选手操作!AT127&lt;&gt;"","/",V127))</f>
        <v/>
      </c>
      <c r="S127" s="26" t="str">
        <f ca="1">IF(OR(COUNTA(A$3:M$434)=0,选手操作!$K127=""),"",选手操作!$K127)</f>
        <v/>
      </c>
      <c r="T127" s="22" t="str">
        <f ca="1">IFERROR(IF(S127="","",RANK(V127,V$3:V$434)+COUNTIF(V$3:V127,V127)-1),"/")</f>
        <v/>
      </c>
      <c r="U127" s="27" t="str">
        <f ca="1">IF(S127="","",VLOOKUP(S127,选手操作!$K:$L,2,0))</f>
        <v/>
      </c>
      <c r="V127" s="24" t="str">
        <f ca="1">IFERROR(IF(S127="","",IF(选手操作!T127&lt;&gt;"",选手操作!M127+选手操作!N127+W127+X127+选手操作!S127,VLOOKUP(U127,O:Q,3,0)+选手操作!M127+选手操作!N127+W127+X127+选手操作!S127)),IF(COUNTIF(O:O,U127)=0,"查找失败",IF(ISNUMBER(VLOOKUP(U127,O:Q,3,0))=FALSE,"VP错误","未知错误")))</f>
        <v/>
      </c>
      <c r="W127" s="37"/>
      <c r="X127" s="37"/>
      <c r="Y127" s="39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23" t="str">
        <f ca="1">IFERROR(IF(AS127="","",RANK(AR127,AR$3:AR$434)+COUNTIF(AR$3:AR127,AR127)-1),"/")</f>
        <v/>
      </c>
      <c r="AO127" s="22" t="str">
        <f t="shared" si="19"/>
        <v/>
      </c>
      <c r="AP127" s="22" t="str">
        <f t="shared" si="20"/>
        <v/>
      </c>
      <c r="AQ127" s="24" t="str">
        <f>IFERROR(IF(AO127="","",ROUND(IF(AP127=0,10,10+SIGN(AP127)*10*(1-((SQRT(5)-1)/2)^MIN(ABS(AP127)/(5*SQRT(AR$1)),3))/(1-((SQRT(5)-1)/2)^3)),2)),"请输入副数")</f>
        <v/>
      </c>
      <c r="AR127" s="25" t="str">
        <f ca="1">IF(AS127="","",IF(选手操作!BT127&lt;&gt;"","/",AV127))</f>
        <v/>
      </c>
      <c r="AS127" s="26" t="str">
        <f ca="1">IF(OR(COUNTA(AA$3:AM$434)=0,选手操作!$K127=""),"",选手操作!$K127)</f>
        <v/>
      </c>
      <c r="AT127" s="22" t="str">
        <f ca="1">IFERROR(IF(AS127="","",RANK(AV127,AV$3:AV$434)+COUNTIF(AV$3:AV127,AV127)-1),"/")</f>
        <v/>
      </c>
      <c r="AU127" s="27" t="str">
        <f ca="1">IF(AS127="","",VLOOKUP(AS127,选手操作!$K:$L,2,0))</f>
        <v/>
      </c>
      <c r="AV127" s="24" t="str">
        <f ca="1">IFERROR(IF(AS127="","",IF(选手操作!AT127&lt;&gt;"",V127+AW127+AX127+选手操作!AS127,VLOOKUP(AU127,AO:AQ,3,0)+V127+AW127+AX127+选手操作!AS127)),IF(COUNTIF(AO:AO,AU127)=0,"查找失败",IF(ISNUMBER(VLOOKUP(AU127,AO:AQ,3,0))=FALSE,"VP错误","未知错误")))</f>
        <v/>
      </c>
      <c r="AW127" s="37"/>
      <c r="AX127" s="37"/>
      <c r="AY127" s="39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23" t="str">
        <f ca="1">IFERROR(IF(BS127="","",RANK(BR127,BR$3:BR$434)+COUNTIF(BR$3:BR127,BR127)-1),"/")</f>
        <v/>
      </c>
      <c r="BO127" s="22" t="str">
        <f t="shared" si="21"/>
        <v/>
      </c>
      <c r="BP127" s="22" t="str">
        <f t="shared" si="22"/>
        <v/>
      </c>
      <c r="BQ127" s="24" t="str">
        <f>IFERROR(IF(BO127="","",ROUND(IF(BP127=0,10,10+SIGN(BP127)*10*(1-((SQRT(5)-1)/2)^MIN(ABS(BP127)/(5*SQRT(BR$1)),3))/(1-((SQRT(5)-1)/2)^3)),2)),"请输入副数")</f>
        <v/>
      </c>
      <c r="BR127" s="25" t="str">
        <f ca="1">IF(BS127="","",IF(选手操作!CT127&lt;&gt;"","/",BV127))</f>
        <v/>
      </c>
      <c r="BS127" s="26" t="str">
        <f ca="1">IF(OR(COUNTA(BA$3:BM$434)=0,选手操作!$K127=""),"",选手操作!$K127)</f>
        <v/>
      </c>
      <c r="BT127" s="22" t="str">
        <f ca="1">IFERROR(IF(BS127="","",RANK(BV127,BV$3:BV$434)+COUNTIF(BV$3:BV127,BV127)-1),"/")</f>
        <v/>
      </c>
      <c r="BU127" s="27" t="str">
        <f ca="1">IF(BS127="","",VLOOKUP(BS127,选手操作!$K:$L,2,0))</f>
        <v/>
      </c>
      <c r="BV127" s="24" t="str">
        <f ca="1">IFERROR(IF(BS127="","",IF(选手操作!BT127&lt;&gt;"",AV127+BW127+BX127+选手操作!BS127,VLOOKUP(BU127,BO:BQ,3,0)+AV127+BW127+BX127+选手操作!BS127)),IF(COUNTIF(BO:BO,BU127)=0,"查找失败",IF(ISNUMBER(VLOOKUP(BU127,BO:BQ,3,0))=FALSE,"VP错误","未知错误")))</f>
        <v/>
      </c>
      <c r="BW127" s="37"/>
      <c r="BX127" s="37"/>
      <c r="BY127" s="39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23" t="str">
        <f ca="1">IFERROR(IF(CS127="","",RANK(CR127,CR$3:CR$434)+COUNTIF(CR$3:CR127,CR127)-1),"/")</f>
        <v/>
      </c>
      <c r="CO127" s="22" t="str">
        <f t="shared" si="23"/>
        <v/>
      </c>
      <c r="CP127" s="22" t="str">
        <f t="shared" si="24"/>
        <v/>
      </c>
      <c r="CQ127" s="24" t="str">
        <f>IFERROR(IF(CO127="","",ROUND(IF(CP127=0,10,10+SIGN(CP127)*10*(1-((SQRT(5)-1)/2)^MIN(ABS(CP127)/(5*SQRT(CR$1)),3))/(1-((SQRT(5)-1)/2)^3)),2)),"请输入副数")</f>
        <v/>
      </c>
      <c r="CR127" s="25" t="str">
        <f ca="1">IF(CS127="","",IF(选手操作!DT127&lt;&gt;"","/",CV127))</f>
        <v/>
      </c>
      <c r="CS127" s="26" t="str">
        <f ca="1">IF(OR(COUNTA(CA$3:CM$434)=0,选手操作!$K127=""),"",选手操作!$K127)</f>
        <v/>
      </c>
      <c r="CT127" s="22" t="str">
        <f ca="1">IFERROR(IF(CS127="","",RANK(CV127,CV$3:CV$434)+COUNTIF(CV$3:CV127,CV127)-1),"/")</f>
        <v/>
      </c>
      <c r="CU127" s="27" t="str">
        <f ca="1">IF(CS127="","",VLOOKUP(CS127,选手操作!$K:$L,2,0))</f>
        <v/>
      </c>
      <c r="CV127" s="24" t="str">
        <f ca="1">IFERROR(IF(CS127="","",IF(选手操作!CT127&lt;&gt;"",BV127+CW127+CX127+选手操作!CS127,VLOOKUP(CU127,CO:CQ,3,0)+BV127+CW127+CX127+选手操作!CS127)),IF(COUNTIF(CO:CO,CU127)=0,"查找失败",IF(ISNUMBER(VLOOKUP(CU127,CO:CQ,3,0))=FALSE,"VP错误","未知错误")))</f>
        <v/>
      </c>
      <c r="CW127" s="37"/>
      <c r="CX127" s="37"/>
      <c r="CY127" s="39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23" t="str">
        <f ca="1">IFERROR(IF(DS127="","",RANK(DR127,DR$3:DR$434)+COUNTIF(DR$3:DR127,DR127)-1),"/")</f>
        <v/>
      </c>
      <c r="DO127" s="22" t="str">
        <f t="shared" si="25"/>
        <v/>
      </c>
      <c r="DP127" s="22" t="str">
        <f t="shared" si="26"/>
        <v/>
      </c>
      <c r="DQ127" s="24" t="str">
        <f>IFERROR(IF(DO127="","",ROUND(IF(DP127=0,10,10+SIGN(DP127)*10*(1-((SQRT(5)-1)/2)^MIN(ABS(DP127)/(5*SQRT(DR$1)),3))/(1-((SQRT(5)-1)/2)^3)),2)),"请输入副数")</f>
        <v/>
      </c>
      <c r="DR127" s="25" t="str">
        <f ca="1">IF(DS127="","",IF(选手操作!ET127&lt;&gt;"","/",DV127))</f>
        <v/>
      </c>
      <c r="DS127" s="26" t="str">
        <f ca="1">IF(OR(COUNTA(DA$3:DM$434)=0,选手操作!$K127=""),"",选手操作!$K127)</f>
        <v/>
      </c>
      <c r="DT127" s="22" t="str">
        <f ca="1">IFERROR(IF(DS127="","",RANK(DV127,DV$3:DV$434)+COUNTIF(DV$3:DV127,DV127)-1),"/")</f>
        <v/>
      </c>
      <c r="DU127" s="27" t="str">
        <f ca="1">IF(DS127="","",VLOOKUP(DS127,选手操作!$K:$L,2,0))</f>
        <v/>
      </c>
      <c r="DV127" s="24" t="str">
        <f ca="1">IFERROR(IF(DS127="","",IF(选手操作!DT127&lt;&gt;"",CV127+DW127+DX127+选手操作!DS127,VLOOKUP(DU127,DO:DQ,3,0)+CV127+DW127+DX127+选手操作!DS127)),IF(COUNTIF(DO:DO,DU127)=0,"查找失败",IF(ISNUMBER(VLOOKUP(DU127,DO:DQ,3,0))=FALSE,"VP错误","未知错误")))</f>
        <v/>
      </c>
      <c r="DW127" s="37"/>
      <c r="DX127" s="37"/>
      <c r="DY127" s="39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23" t="str">
        <f ca="1">IFERROR(IF(ES127="","",RANK(ER127,ER$3:ER$434)+COUNTIF(ER$3:ER127,ER127)-1),"/")</f>
        <v/>
      </c>
      <c r="EO127" s="22" t="str">
        <f t="shared" si="27"/>
        <v/>
      </c>
      <c r="EP127" s="22" t="str">
        <f t="shared" si="28"/>
        <v/>
      </c>
      <c r="EQ127" s="24" t="str">
        <f>IFERROR(IF(EO127="","",ROUND(IF(EP127=0,10,10+SIGN(EP127)*10*(1-((SQRT(5)-1)/2)^MIN(ABS(EP127)/(5*SQRT(ER$1)),3))/(1-((SQRT(5)-1)/2)^3)),2)),"请输入副数")</f>
        <v/>
      </c>
      <c r="ER127" s="25" t="str">
        <f ca="1">IF(ES127="","",IF(选手操作!FT127&lt;&gt;"","/",EV127))</f>
        <v/>
      </c>
      <c r="ES127" s="26" t="str">
        <f ca="1">IF(OR(COUNTA(EA$3:EM$434)=0,选手操作!$K127=""),"",选手操作!$K127)</f>
        <v/>
      </c>
      <c r="ET127" s="22" t="str">
        <f ca="1">IFERROR(IF(ES127="","",RANK(EV127,EV$3:EV$434)+COUNTIF(EV$3:EV127,EV127)-1),"/")</f>
        <v/>
      </c>
      <c r="EU127" s="27" t="str">
        <f ca="1">IF(ES127="","",VLOOKUP(ES127,选手操作!$K:$L,2,0))</f>
        <v/>
      </c>
      <c r="EV127" s="24" t="str">
        <f ca="1">IFERROR(IF(ES127="","",IF(选手操作!ET127&lt;&gt;"",DV127+EW127+EX127+选手操作!ES127,VLOOKUP(EU127,EO:EQ,3,0)+DV127+EW127+EX127+选手操作!ES127)),IF(COUNTIF(EO:EO,EU127)=0,"查找失败",IF(ISNUMBER(VLOOKUP(EU127,EO:EQ,3,0))=FALSE,"VP错误","未知错误")))</f>
        <v/>
      </c>
      <c r="EW127" s="37"/>
      <c r="EX127" s="37"/>
      <c r="EY127" s="39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23" t="str">
        <f ca="1">IFERROR(IF(FS127="","",RANK(FR127,FR$3:FR$434)+COUNTIF(FR$3:FR127,FR127)-1),"/")</f>
        <v/>
      </c>
      <c r="FO127" s="22" t="str">
        <f t="shared" si="29"/>
        <v/>
      </c>
      <c r="FP127" s="22" t="str">
        <f t="shared" si="30"/>
        <v/>
      </c>
      <c r="FQ127" s="24" t="str">
        <f>IFERROR(IF(FO127="","",ROUND(IF(FP127=0,10,10+SIGN(FP127)*10*(1-((SQRT(5)-1)/2)^MIN(ABS(FP127)/(5*SQRT(FR$1)),3))/(1-((SQRT(5)-1)/2)^3)),2)),"请输入副数")</f>
        <v/>
      </c>
      <c r="FR127" s="25" t="str">
        <f ca="1">IF(FS127="","",IF(选手操作!GT127&lt;&gt;"","/",FV127))</f>
        <v/>
      </c>
      <c r="FS127" s="26" t="str">
        <f ca="1">IF(OR(COUNTA(FA$3:FM$434)=0,选手操作!$K127=""),"",选手操作!$K127)</f>
        <v/>
      </c>
      <c r="FT127" s="22" t="str">
        <f ca="1">IFERROR(IF(FS127="","",RANK(FV127,FV$3:FV$434)+COUNTIF(FV$3:FV127,FV127)-1),"/")</f>
        <v/>
      </c>
      <c r="FU127" s="27" t="str">
        <f ca="1">IF(FS127="","",VLOOKUP(FS127,选手操作!$K:$L,2,0))</f>
        <v/>
      </c>
      <c r="FV127" s="24" t="str">
        <f ca="1">IFERROR(IF(FS127="","",IF(选手操作!FT127&lt;&gt;"",EV127+FW127+FX127+选手操作!FS127,VLOOKUP(FU127,FO:FQ,3,0)+EV127+FW127+FX127+选手操作!FS127)),IF(COUNTIF(FO:FO,FU127)=0,"查找失败",IF(ISNUMBER(VLOOKUP(FU127,FO:FQ,3,0))=FALSE,"VP错误","未知错误")))</f>
        <v/>
      </c>
      <c r="FW127" s="37"/>
      <c r="FX127" s="37"/>
      <c r="FY127" s="39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23" t="str">
        <f ca="1">IFERROR(IF(GS127="","",RANK(GR127,GR$3:GR$434)+COUNTIF(GR$3:GR127,GR127)-1),"/")</f>
        <v/>
      </c>
      <c r="GO127" s="22" t="str">
        <f t="shared" si="31"/>
        <v/>
      </c>
      <c r="GP127" s="22" t="str">
        <f t="shared" si="32"/>
        <v/>
      </c>
      <c r="GQ127" s="24" t="str">
        <f>IFERROR(IF(GO127="","",ROUND(IF(GP127=0,10,10+SIGN(GP127)*10*(1-((SQRT(5)-1)/2)^MIN(ABS(GP127)/(5*SQRT(GR$1)),3))/(1-((SQRT(5)-1)/2)^3)),2)),"请输入副数")</f>
        <v/>
      </c>
      <c r="GR127" s="25" t="str">
        <f ca="1">IF(GS127="","",IF(选手操作!HT127&lt;&gt;"","/",GV127))</f>
        <v/>
      </c>
      <c r="GS127" s="26" t="str">
        <f ca="1">IF(OR(COUNTA(GA$3:GM$434)=0,选手操作!$K127=""),"",选手操作!$K127)</f>
        <v/>
      </c>
      <c r="GT127" s="22" t="str">
        <f ca="1">IFERROR(IF(GS127="","",RANK(GV127,GV$3:GV$434)+COUNTIF(GV$3:GV127,GV127)-1),"/")</f>
        <v/>
      </c>
      <c r="GU127" s="27" t="str">
        <f ca="1">IF(GS127="","",VLOOKUP(GS127,选手操作!$K:$L,2,0))</f>
        <v/>
      </c>
      <c r="GV127" s="24" t="str">
        <f ca="1">IFERROR(IF(GS127="","",IF(选手操作!GT127&lt;&gt;"",FV127+GW127+GX127+选手操作!GS127,VLOOKUP(GU127,GO:GQ,3,0)+FV127+GW127+GX127+选手操作!GS127)),IF(COUNTIF(GO:GO,GU127)=0,"查找失败",IF(ISNUMBER(VLOOKUP(GU127,GO:GQ,3,0))=FALSE,"VP错误","未知错误")))</f>
        <v/>
      </c>
      <c r="GW127" s="37"/>
      <c r="GX127" s="37"/>
      <c r="GY127" s="39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23" t="str">
        <f ca="1">IFERROR(IF(HS127="","",RANK(HR127,HR$3:HR$434)+COUNTIF(HR$3:HR127,HR127)-1),"/")</f>
        <v/>
      </c>
      <c r="HO127" s="22" t="str">
        <f t="shared" si="33"/>
        <v/>
      </c>
      <c r="HP127" s="22" t="str">
        <f t="shared" si="34"/>
        <v/>
      </c>
      <c r="HQ127" s="24" t="str">
        <f>IFERROR(IF(HO127="","",ROUND(IF(HP127=0,10,10+SIGN(HP127)*10*(1-((SQRT(5)-1)/2)^MIN(ABS(HP127)/(5*SQRT(HR$1)),3))/(1-((SQRT(5)-1)/2)^3)),2)),"请输入副数")</f>
        <v/>
      </c>
      <c r="HR127" s="25" t="str">
        <f ca="1">IF(HS127="","",IF(选手操作!IT127&lt;&gt;"","/",HV127))</f>
        <v/>
      </c>
      <c r="HS127" s="26" t="str">
        <f ca="1">IF(OR(COUNTA(HA$3:HM$434)=0,选手操作!$K127=""),"",选手操作!$K127)</f>
        <v/>
      </c>
      <c r="HT127" s="22" t="str">
        <f ca="1">IFERROR(IF(HS127="","",RANK(HV127,HV$3:HV$434)+COUNTIF(HV$3:HV127,HV127)-1),"/")</f>
        <v/>
      </c>
      <c r="HU127" s="27" t="str">
        <f ca="1">IF(HS127="","",VLOOKUP(HS127,选手操作!$K:$L,2,0))</f>
        <v/>
      </c>
      <c r="HV127" s="24" t="str">
        <f ca="1">IFERROR(IF(HS127="","",IF(选手操作!HT127&lt;&gt;"",GV127+HW127+HX127+选手操作!HS127,VLOOKUP(HU127,HO:HQ,3,0)+GV127+HW127+HX127+选手操作!HS127)),IF(COUNTIF(HO:HO,HU127)=0,"查找失败",IF(ISNUMBER(VLOOKUP(HU127,HO:HQ,3,0))=FALSE,"VP错误","未知错误")))</f>
        <v/>
      </c>
      <c r="HW127" s="37"/>
      <c r="HX127" s="37"/>
      <c r="HY127" s="39"/>
    </row>
    <row r="128" spans="1:23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23" t="str">
        <f ca="1">IFERROR(IF(S128="","",RANK(R128,R$3:R$434)+COUNTIF(R$3:R128,R128)-1),"/")</f>
        <v/>
      </c>
      <c r="O128" s="22" t="str">
        <f t="shared" si="35"/>
        <v/>
      </c>
      <c r="P128" s="22" t="str">
        <f t="shared" si="36"/>
        <v/>
      </c>
      <c r="Q128" s="24" t="str">
        <f t="shared" si="37"/>
        <v/>
      </c>
      <c r="R128" s="25" t="str">
        <f ca="1">IF(S128="","",IF(选手操作!AT128&lt;&gt;"","/",V128))</f>
        <v/>
      </c>
      <c r="S128" s="26" t="str">
        <f ca="1">IF(OR(COUNTA(A$3:M$434)=0,选手操作!$K128=""),"",选手操作!$K128)</f>
        <v/>
      </c>
      <c r="T128" s="22" t="str">
        <f ca="1">IFERROR(IF(S128="","",RANK(V128,V$3:V$434)+COUNTIF(V$3:V128,V128)-1),"/")</f>
        <v/>
      </c>
      <c r="U128" s="27" t="str">
        <f ca="1">IF(S128="","",VLOOKUP(S128,选手操作!$K:$L,2,0))</f>
        <v/>
      </c>
      <c r="V128" s="24" t="str">
        <f ca="1">IFERROR(IF(S128="","",IF(选手操作!T128&lt;&gt;"",选手操作!M128+选手操作!N128+W128+X128+选手操作!S128,VLOOKUP(U128,O:Q,3,0)+选手操作!M128+选手操作!N128+W128+X128+选手操作!S128)),IF(COUNTIF(O:O,U128)=0,"查找失败",IF(ISNUMBER(VLOOKUP(U128,O:Q,3,0))=FALSE,"VP错误","未知错误")))</f>
        <v/>
      </c>
      <c r="W128" s="37"/>
      <c r="X128" s="37"/>
      <c r="Y128" s="39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23" t="str">
        <f ca="1">IFERROR(IF(AS128="","",RANK(AR128,AR$3:AR$434)+COUNTIF(AR$3:AR128,AR128)-1),"/")</f>
        <v/>
      </c>
      <c r="AO128" s="22" t="str">
        <f t="shared" si="19"/>
        <v/>
      </c>
      <c r="AP128" s="22" t="str">
        <f t="shared" si="20"/>
        <v/>
      </c>
      <c r="AQ128" s="24" t="str">
        <f>IFERROR(IF(AO128="","",ROUND(IF(AP128=0,10,10+SIGN(AP128)*10*(1-((SQRT(5)-1)/2)^MIN(ABS(AP128)/(5*SQRT(AR$1)),3))/(1-((SQRT(5)-1)/2)^3)),2)),"请输入副数")</f>
        <v/>
      </c>
      <c r="AR128" s="25" t="str">
        <f ca="1">IF(AS128="","",IF(选手操作!BT128&lt;&gt;"","/",AV128))</f>
        <v/>
      </c>
      <c r="AS128" s="26" t="str">
        <f ca="1">IF(OR(COUNTA(AA$3:AM$434)=0,选手操作!$K128=""),"",选手操作!$K128)</f>
        <v/>
      </c>
      <c r="AT128" s="22" t="str">
        <f ca="1">IFERROR(IF(AS128="","",RANK(AV128,AV$3:AV$434)+COUNTIF(AV$3:AV128,AV128)-1),"/")</f>
        <v/>
      </c>
      <c r="AU128" s="27" t="str">
        <f ca="1">IF(AS128="","",VLOOKUP(AS128,选手操作!$K:$L,2,0))</f>
        <v/>
      </c>
      <c r="AV128" s="24" t="str">
        <f ca="1">IFERROR(IF(AS128="","",IF(选手操作!AT128&lt;&gt;"",V128+AW128+AX128+选手操作!AS128,VLOOKUP(AU128,AO:AQ,3,0)+V128+AW128+AX128+选手操作!AS128)),IF(COUNTIF(AO:AO,AU128)=0,"查找失败",IF(ISNUMBER(VLOOKUP(AU128,AO:AQ,3,0))=FALSE,"VP错误","未知错误")))</f>
        <v/>
      </c>
      <c r="AW128" s="37"/>
      <c r="AX128" s="37"/>
      <c r="AY128" s="39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23" t="str">
        <f ca="1">IFERROR(IF(BS128="","",RANK(BR128,BR$3:BR$434)+COUNTIF(BR$3:BR128,BR128)-1),"/")</f>
        <v/>
      </c>
      <c r="BO128" s="22" t="str">
        <f t="shared" si="21"/>
        <v/>
      </c>
      <c r="BP128" s="22" t="str">
        <f t="shared" si="22"/>
        <v/>
      </c>
      <c r="BQ128" s="24" t="str">
        <f>IFERROR(IF(BO128="","",ROUND(IF(BP128=0,10,10+SIGN(BP128)*10*(1-((SQRT(5)-1)/2)^MIN(ABS(BP128)/(5*SQRT(BR$1)),3))/(1-((SQRT(5)-1)/2)^3)),2)),"请输入副数")</f>
        <v/>
      </c>
      <c r="BR128" s="25" t="str">
        <f ca="1">IF(BS128="","",IF(选手操作!CT128&lt;&gt;"","/",BV128))</f>
        <v/>
      </c>
      <c r="BS128" s="26" t="str">
        <f ca="1">IF(OR(COUNTA(BA$3:BM$434)=0,选手操作!$K128=""),"",选手操作!$K128)</f>
        <v/>
      </c>
      <c r="BT128" s="22" t="str">
        <f ca="1">IFERROR(IF(BS128="","",RANK(BV128,BV$3:BV$434)+COUNTIF(BV$3:BV128,BV128)-1),"/")</f>
        <v/>
      </c>
      <c r="BU128" s="27" t="str">
        <f ca="1">IF(BS128="","",VLOOKUP(BS128,选手操作!$K:$L,2,0))</f>
        <v/>
      </c>
      <c r="BV128" s="24" t="str">
        <f ca="1">IFERROR(IF(BS128="","",IF(选手操作!BT128&lt;&gt;"",AV128+BW128+BX128+选手操作!BS128,VLOOKUP(BU128,BO:BQ,3,0)+AV128+BW128+BX128+选手操作!BS128)),IF(COUNTIF(BO:BO,BU128)=0,"查找失败",IF(ISNUMBER(VLOOKUP(BU128,BO:BQ,3,0))=FALSE,"VP错误","未知错误")))</f>
        <v/>
      </c>
      <c r="BW128" s="37"/>
      <c r="BX128" s="37"/>
      <c r="BY128" s="39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23" t="str">
        <f ca="1">IFERROR(IF(CS128="","",RANK(CR128,CR$3:CR$434)+COUNTIF(CR$3:CR128,CR128)-1),"/")</f>
        <v/>
      </c>
      <c r="CO128" s="22" t="str">
        <f t="shared" si="23"/>
        <v/>
      </c>
      <c r="CP128" s="22" t="str">
        <f t="shared" si="24"/>
        <v/>
      </c>
      <c r="CQ128" s="24" t="str">
        <f>IFERROR(IF(CO128="","",ROUND(IF(CP128=0,10,10+SIGN(CP128)*10*(1-((SQRT(5)-1)/2)^MIN(ABS(CP128)/(5*SQRT(CR$1)),3))/(1-((SQRT(5)-1)/2)^3)),2)),"请输入副数")</f>
        <v/>
      </c>
      <c r="CR128" s="25" t="str">
        <f ca="1">IF(CS128="","",IF(选手操作!DT128&lt;&gt;"","/",CV128))</f>
        <v/>
      </c>
      <c r="CS128" s="26" t="str">
        <f ca="1">IF(OR(COUNTA(CA$3:CM$434)=0,选手操作!$K128=""),"",选手操作!$K128)</f>
        <v/>
      </c>
      <c r="CT128" s="22" t="str">
        <f ca="1">IFERROR(IF(CS128="","",RANK(CV128,CV$3:CV$434)+COUNTIF(CV$3:CV128,CV128)-1),"/")</f>
        <v/>
      </c>
      <c r="CU128" s="27" t="str">
        <f ca="1">IF(CS128="","",VLOOKUP(CS128,选手操作!$K:$L,2,0))</f>
        <v/>
      </c>
      <c r="CV128" s="24" t="str">
        <f ca="1">IFERROR(IF(CS128="","",IF(选手操作!CT128&lt;&gt;"",BV128+CW128+CX128+选手操作!CS128,VLOOKUP(CU128,CO:CQ,3,0)+BV128+CW128+CX128+选手操作!CS128)),IF(COUNTIF(CO:CO,CU128)=0,"查找失败",IF(ISNUMBER(VLOOKUP(CU128,CO:CQ,3,0))=FALSE,"VP错误","未知错误")))</f>
        <v/>
      </c>
      <c r="CW128" s="37"/>
      <c r="CX128" s="37"/>
      <c r="CY128" s="39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23" t="str">
        <f ca="1">IFERROR(IF(DS128="","",RANK(DR128,DR$3:DR$434)+COUNTIF(DR$3:DR128,DR128)-1),"/")</f>
        <v/>
      </c>
      <c r="DO128" s="22" t="str">
        <f t="shared" si="25"/>
        <v/>
      </c>
      <c r="DP128" s="22" t="str">
        <f t="shared" si="26"/>
        <v/>
      </c>
      <c r="DQ128" s="24" t="str">
        <f>IFERROR(IF(DO128="","",ROUND(IF(DP128=0,10,10+SIGN(DP128)*10*(1-((SQRT(5)-1)/2)^MIN(ABS(DP128)/(5*SQRT(DR$1)),3))/(1-((SQRT(5)-1)/2)^3)),2)),"请输入副数")</f>
        <v/>
      </c>
      <c r="DR128" s="25" t="str">
        <f ca="1">IF(DS128="","",IF(选手操作!ET128&lt;&gt;"","/",DV128))</f>
        <v/>
      </c>
      <c r="DS128" s="26" t="str">
        <f ca="1">IF(OR(COUNTA(DA$3:DM$434)=0,选手操作!$K128=""),"",选手操作!$K128)</f>
        <v/>
      </c>
      <c r="DT128" s="22" t="str">
        <f ca="1">IFERROR(IF(DS128="","",RANK(DV128,DV$3:DV$434)+COUNTIF(DV$3:DV128,DV128)-1),"/")</f>
        <v/>
      </c>
      <c r="DU128" s="27" t="str">
        <f ca="1">IF(DS128="","",VLOOKUP(DS128,选手操作!$K:$L,2,0))</f>
        <v/>
      </c>
      <c r="DV128" s="24" t="str">
        <f ca="1">IFERROR(IF(DS128="","",IF(选手操作!DT128&lt;&gt;"",CV128+DW128+DX128+选手操作!DS128,VLOOKUP(DU128,DO:DQ,3,0)+CV128+DW128+DX128+选手操作!DS128)),IF(COUNTIF(DO:DO,DU128)=0,"查找失败",IF(ISNUMBER(VLOOKUP(DU128,DO:DQ,3,0))=FALSE,"VP错误","未知错误")))</f>
        <v/>
      </c>
      <c r="DW128" s="37"/>
      <c r="DX128" s="37"/>
      <c r="DY128" s="39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23" t="str">
        <f ca="1">IFERROR(IF(ES128="","",RANK(ER128,ER$3:ER$434)+COUNTIF(ER$3:ER128,ER128)-1),"/")</f>
        <v/>
      </c>
      <c r="EO128" s="22" t="str">
        <f t="shared" si="27"/>
        <v/>
      </c>
      <c r="EP128" s="22" t="str">
        <f t="shared" si="28"/>
        <v/>
      </c>
      <c r="EQ128" s="24" t="str">
        <f>IFERROR(IF(EO128="","",ROUND(IF(EP128=0,10,10+SIGN(EP128)*10*(1-((SQRT(5)-1)/2)^MIN(ABS(EP128)/(5*SQRT(ER$1)),3))/(1-((SQRT(5)-1)/2)^3)),2)),"请输入副数")</f>
        <v/>
      </c>
      <c r="ER128" s="25" t="str">
        <f ca="1">IF(ES128="","",IF(选手操作!FT128&lt;&gt;"","/",EV128))</f>
        <v/>
      </c>
      <c r="ES128" s="26" t="str">
        <f ca="1">IF(OR(COUNTA(EA$3:EM$434)=0,选手操作!$K128=""),"",选手操作!$K128)</f>
        <v/>
      </c>
      <c r="ET128" s="22" t="str">
        <f ca="1">IFERROR(IF(ES128="","",RANK(EV128,EV$3:EV$434)+COUNTIF(EV$3:EV128,EV128)-1),"/")</f>
        <v/>
      </c>
      <c r="EU128" s="27" t="str">
        <f ca="1">IF(ES128="","",VLOOKUP(ES128,选手操作!$K:$L,2,0))</f>
        <v/>
      </c>
      <c r="EV128" s="24" t="str">
        <f ca="1">IFERROR(IF(ES128="","",IF(选手操作!ET128&lt;&gt;"",DV128+EW128+EX128+选手操作!ES128,VLOOKUP(EU128,EO:EQ,3,0)+DV128+EW128+EX128+选手操作!ES128)),IF(COUNTIF(EO:EO,EU128)=0,"查找失败",IF(ISNUMBER(VLOOKUP(EU128,EO:EQ,3,0))=FALSE,"VP错误","未知错误")))</f>
        <v/>
      </c>
      <c r="EW128" s="37"/>
      <c r="EX128" s="37"/>
      <c r="EY128" s="39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23" t="str">
        <f ca="1">IFERROR(IF(FS128="","",RANK(FR128,FR$3:FR$434)+COUNTIF(FR$3:FR128,FR128)-1),"/")</f>
        <v/>
      </c>
      <c r="FO128" s="22" t="str">
        <f t="shared" si="29"/>
        <v/>
      </c>
      <c r="FP128" s="22" t="str">
        <f t="shared" si="30"/>
        <v/>
      </c>
      <c r="FQ128" s="24" t="str">
        <f>IFERROR(IF(FO128="","",ROUND(IF(FP128=0,10,10+SIGN(FP128)*10*(1-((SQRT(5)-1)/2)^MIN(ABS(FP128)/(5*SQRT(FR$1)),3))/(1-((SQRT(5)-1)/2)^3)),2)),"请输入副数")</f>
        <v/>
      </c>
      <c r="FR128" s="25" t="str">
        <f ca="1">IF(FS128="","",IF(选手操作!GT128&lt;&gt;"","/",FV128))</f>
        <v/>
      </c>
      <c r="FS128" s="26" t="str">
        <f ca="1">IF(OR(COUNTA(FA$3:FM$434)=0,选手操作!$K128=""),"",选手操作!$K128)</f>
        <v/>
      </c>
      <c r="FT128" s="22" t="str">
        <f ca="1">IFERROR(IF(FS128="","",RANK(FV128,FV$3:FV$434)+COUNTIF(FV$3:FV128,FV128)-1),"/")</f>
        <v/>
      </c>
      <c r="FU128" s="27" t="str">
        <f ca="1">IF(FS128="","",VLOOKUP(FS128,选手操作!$K:$L,2,0))</f>
        <v/>
      </c>
      <c r="FV128" s="24" t="str">
        <f ca="1">IFERROR(IF(FS128="","",IF(选手操作!FT128&lt;&gt;"",EV128+FW128+FX128+选手操作!FS128,VLOOKUP(FU128,FO:FQ,3,0)+EV128+FW128+FX128+选手操作!FS128)),IF(COUNTIF(FO:FO,FU128)=0,"查找失败",IF(ISNUMBER(VLOOKUP(FU128,FO:FQ,3,0))=FALSE,"VP错误","未知错误")))</f>
        <v/>
      </c>
      <c r="FW128" s="37"/>
      <c r="FX128" s="37"/>
      <c r="FY128" s="39"/>
      <c r="GA128" s="31"/>
      <c r="GB128" s="31"/>
      <c r="GC128" s="31"/>
      <c r="GD128" s="31"/>
      <c r="GE128" s="31"/>
      <c r="GF128" s="31"/>
      <c r="GG128" s="31"/>
      <c r="GH128" s="31"/>
      <c r="GI128" s="31"/>
      <c r="GJ128" s="31"/>
      <c r="GK128" s="31"/>
      <c r="GL128" s="31"/>
      <c r="GM128" s="31"/>
      <c r="GN128" s="23" t="str">
        <f ca="1">IFERROR(IF(GS128="","",RANK(GR128,GR$3:GR$434)+COUNTIF(GR$3:GR128,GR128)-1),"/")</f>
        <v/>
      </c>
      <c r="GO128" s="22" t="str">
        <f t="shared" si="31"/>
        <v/>
      </c>
      <c r="GP128" s="22" t="str">
        <f t="shared" si="32"/>
        <v/>
      </c>
      <c r="GQ128" s="24" t="str">
        <f>IFERROR(IF(GO128="","",ROUND(IF(GP128=0,10,10+SIGN(GP128)*10*(1-((SQRT(5)-1)/2)^MIN(ABS(GP128)/(5*SQRT(GR$1)),3))/(1-((SQRT(5)-1)/2)^3)),2)),"请输入副数")</f>
        <v/>
      </c>
      <c r="GR128" s="25" t="str">
        <f ca="1">IF(GS128="","",IF(选手操作!HT128&lt;&gt;"","/",GV128))</f>
        <v/>
      </c>
      <c r="GS128" s="26" t="str">
        <f ca="1">IF(OR(COUNTA(GA$3:GM$434)=0,选手操作!$K128=""),"",选手操作!$K128)</f>
        <v/>
      </c>
      <c r="GT128" s="22" t="str">
        <f ca="1">IFERROR(IF(GS128="","",RANK(GV128,GV$3:GV$434)+COUNTIF(GV$3:GV128,GV128)-1),"/")</f>
        <v/>
      </c>
      <c r="GU128" s="27" t="str">
        <f ca="1">IF(GS128="","",VLOOKUP(GS128,选手操作!$K:$L,2,0))</f>
        <v/>
      </c>
      <c r="GV128" s="24" t="str">
        <f ca="1">IFERROR(IF(GS128="","",IF(选手操作!GT128&lt;&gt;"",FV128+GW128+GX128+选手操作!GS128,VLOOKUP(GU128,GO:GQ,3,0)+FV128+GW128+GX128+选手操作!GS128)),IF(COUNTIF(GO:GO,GU128)=0,"查找失败",IF(ISNUMBER(VLOOKUP(GU128,GO:GQ,3,0))=FALSE,"VP错误","未知错误")))</f>
        <v/>
      </c>
      <c r="GW128" s="37"/>
      <c r="GX128" s="37"/>
      <c r="GY128" s="39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23" t="str">
        <f ca="1">IFERROR(IF(HS128="","",RANK(HR128,HR$3:HR$434)+COUNTIF(HR$3:HR128,HR128)-1),"/")</f>
        <v/>
      </c>
      <c r="HO128" s="22" t="str">
        <f t="shared" si="33"/>
        <v/>
      </c>
      <c r="HP128" s="22" t="str">
        <f t="shared" si="34"/>
        <v/>
      </c>
      <c r="HQ128" s="24" t="str">
        <f>IFERROR(IF(HO128="","",ROUND(IF(HP128=0,10,10+SIGN(HP128)*10*(1-((SQRT(5)-1)/2)^MIN(ABS(HP128)/(5*SQRT(HR$1)),3))/(1-((SQRT(5)-1)/2)^3)),2)),"请输入副数")</f>
        <v/>
      </c>
      <c r="HR128" s="25" t="str">
        <f ca="1">IF(HS128="","",IF(选手操作!IT128&lt;&gt;"","/",HV128))</f>
        <v/>
      </c>
      <c r="HS128" s="26" t="str">
        <f ca="1">IF(OR(COUNTA(HA$3:HM$434)=0,选手操作!$K128=""),"",选手操作!$K128)</f>
        <v/>
      </c>
      <c r="HT128" s="22" t="str">
        <f ca="1">IFERROR(IF(HS128="","",RANK(HV128,HV$3:HV$434)+COUNTIF(HV$3:HV128,HV128)-1),"/")</f>
        <v/>
      </c>
      <c r="HU128" s="27" t="str">
        <f ca="1">IF(HS128="","",VLOOKUP(HS128,选手操作!$K:$L,2,0))</f>
        <v/>
      </c>
      <c r="HV128" s="24" t="str">
        <f ca="1">IFERROR(IF(HS128="","",IF(选手操作!HT128&lt;&gt;"",GV128+HW128+HX128+选手操作!HS128,VLOOKUP(HU128,HO:HQ,3,0)+GV128+HW128+HX128+选手操作!HS128)),IF(COUNTIF(HO:HO,HU128)=0,"查找失败",IF(ISNUMBER(VLOOKUP(HU128,HO:HQ,3,0))=FALSE,"VP错误","未知错误")))</f>
        <v/>
      </c>
      <c r="HW128" s="37"/>
      <c r="HX128" s="37"/>
      <c r="HY128" s="39"/>
    </row>
    <row r="129" spans="1:23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23" t="str">
        <f ca="1">IFERROR(IF(S129="","",RANK(R129,R$3:R$434)+COUNTIF(R$3:R129,R129)-1),"/")</f>
        <v/>
      </c>
      <c r="O129" s="22" t="str">
        <f t="shared" si="35"/>
        <v/>
      </c>
      <c r="P129" s="22" t="str">
        <f t="shared" si="36"/>
        <v/>
      </c>
      <c r="Q129" s="24" t="str">
        <f t="shared" si="37"/>
        <v/>
      </c>
      <c r="R129" s="25" t="str">
        <f ca="1">IF(S129="","",IF(选手操作!AT129&lt;&gt;"","/",V129))</f>
        <v/>
      </c>
      <c r="S129" s="26" t="str">
        <f ca="1">IF(OR(COUNTA(A$3:M$434)=0,选手操作!$K129=""),"",选手操作!$K129)</f>
        <v/>
      </c>
      <c r="T129" s="22" t="str">
        <f ca="1">IFERROR(IF(S129="","",RANK(V129,V$3:V$434)+COUNTIF(V$3:V129,V129)-1),"/")</f>
        <v/>
      </c>
      <c r="U129" s="27" t="str">
        <f ca="1">IF(S129="","",VLOOKUP(S129,选手操作!$K:$L,2,0))</f>
        <v/>
      </c>
      <c r="V129" s="24" t="str">
        <f ca="1">IFERROR(IF(S129="","",IF(选手操作!T129&lt;&gt;"",选手操作!M129+选手操作!N129+W129+X129+选手操作!S129,VLOOKUP(U129,O:Q,3,0)+选手操作!M129+选手操作!N129+W129+X129+选手操作!S129)),IF(COUNTIF(O:O,U129)=0,"查找失败",IF(ISNUMBER(VLOOKUP(U129,O:Q,3,0))=FALSE,"VP错误","未知错误")))</f>
        <v/>
      </c>
      <c r="W129" s="37"/>
      <c r="X129" s="37"/>
      <c r="Y129" s="39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23" t="str">
        <f ca="1">IFERROR(IF(AS129="","",RANK(AR129,AR$3:AR$434)+COUNTIF(AR$3:AR129,AR129)-1),"/")</f>
        <v/>
      </c>
      <c r="AO129" s="22" t="str">
        <f t="shared" si="19"/>
        <v/>
      </c>
      <c r="AP129" s="22" t="str">
        <f t="shared" si="20"/>
        <v/>
      </c>
      <c r="AQ129" s="24" t="str">
        <f>IFERROR(IF(AO129="","",ROUND(IF(AP129=0,10,10+SIGN(AP129)*10*(1-((SQRT(5)-1)/2)^MIN(ABS(AP129)/(5*SQRT(AR$1)),3))/(1-((SQRT(5)-1)/2)^3)),2)),"请输入副数")</f>
        <v/>
      </c>
      <c r="AR129" s="25" t="str">
        <f ca="1">IF(AS129="","",IF(选手操作!BT129&lt;&gt;"","/",AV129))</f>
        <v/>
      </c>
      <c r="AS129" s="26" t="str">
        <f ca="1">IF(OR(COUNTA(AA$3:AM$434)=0,选手操作!$K129=""),"",选手操作!$K129)</f>
        <v/>
      </c>
      <c r="AT129" s="22" t="str">
        <f ca="1">IFERROR(IF(AS129="","",RANK(AV129,AV$3:AV$434)+COUNTIF(AV$3:AV129,AV129)-1),"/")</f>
        <v/>
      </c>
      <c r="AU129" s="27" t="str">
        <f ca="1">IF(AS129="","",VLOOKUP(AS129,选手操作!$K:$L,2,0))</f>
        <v/>
      </c>
      <c r="AV129" s="24" t="str">
        <f ca="1">IFERROR(IF(AS129="","",IF(选手操作!AT129&lt;&gt;"",V129+AW129+AX129+选手操作!AS129,VLOOKUP(AU129,AO:AQ,3,0)+V129+AW129+AX129+选手操作!AS129)),IF(COUNTIF(AO:AO,AU129)=0,"查找失败",IF(ISNUMBER(VLOOKUP(AU129,AO:AQ,3,0))=FALSE,"VP错误","未知错误")))</f>
        <v/>
      </c>
      <c r="AW129" s="37"/>
      <c r="AX129" s="37"/>
      <c r="AY129" s="39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23" t="str">
        <f ca="1">IFERROR(IF(BS129="","",RANK(BR129,BR$3:BR$434)+COUNTIF(BR$3:BR129,BR129)-1),"/")</f>
        <v/>
      </c>
      <c r="BO129" s="22" t="str">
        <f t="shared" si="21"/>
        <v/>
      </c>
      <c r="BP129" s="22" t="str">
        <f t="shared" si="22"/>
        <v/>
      </c>
      <c r="BQ129" s="24" t="str">
        <f>IFERROR(IF(BO129="","",ROUND(IF(BP129=0,10,10+SIGN(BP129)*10*(1-((SQRT(5)-1)/2)^MIN(ABS(BP129)/(5*SQRT(BR$1)),3))/(1-((SQRT(5)-1)/2)^3)),2)),"请输入副数")</f>
        <v/>
      </c>
      <c r="BR129" s="25" t="str">
        <f ca="1">IF(BS129="","",IF(选手操作!CT129&lt;&gt;"","/",BV129))</f>
        <v/>
      </c>
      <c r="BS129" s="26" t="str">
        <f ca="1">IF(OR(COUNTA(BA$3:BM$434)=0,选手操作!$K129=""),"",选手操作!$K129)</f>
        <v/>
      </c>
      <c r="BT129" s="22" t="str">
        <f ca="1">IFERROR(IF(BS129="","",RANK(BV129,BV$3:BV$434)+COUNTIF(BV$3:BV129,BV129)-1),"/")</f>
        <v/>
      </c>
      <c r="BU129" s="27" t="str">
        <f ca="1">IF(BS129="","",VLOOKUP(BS129,选手操作!$K:$L,2,0))</f>
        <v/>
      </c>
      <c r="BV129" s="24" t="str">
        <f ca="1">IFERROR(IF(BS129="","",IF(选手操作!BT129&lt;&gt;"",AV129+BW129+BX129+选手操作!BS129,VLOOKUP(BU129,BO:BQ,3,0)+AV129+BW129+BX129+选手操作!BS129)),IF(COUNTIF(BO:BO,BU129)=0,"查找失败",IF(ISNUMBER(VLOOKUP(BU129,BO:BQ,3,0))=FALSE,"VP错误","未知错误")))</f>
        <v/>
      </c>
      <c r="BW129" s="37"/>
      <c r="BX129" s="37"/>
      <c r="BY129" s="39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23" t="str">
        <f ca="1">IFERROR(IF(CS129="","",RANK(CR129,CR$3:CR$434)+COUNTIF(CR$3:CR129,CR129)-1),"/")</f>
        <v/>
      </c>
      <c r="CO129" s="22" t="str">
        <f t="shared" si="23"/>
        <v/>
      </c>
      <c r="CP129" s="22" t="str">
        <f t="shared" si="24"/>
        <v/>
      </c>
      <c r="CQ129" s="24" t="str">
        <f>IFERROR(IF(CO129="","",ROUND(IF(CP129=0,10,10+SIGN(CP129)*10*(1-((SQRT(5)-1)/2)^MIN(ABS(CP129)/(5*SQRT(CR$1)),3))/(1-((SQRT(5)-1)/2)^3)),2)),"请输入副数")</f>
        <v/>
      </c>
      <c r="CR129" s="25" t="str">
        <f ca="1">IF(CS129="","",IF(选手操作!DT129&lt;&gt;"","/",CV129))</f>
        <v/>
      </c>
      <c r="CS129" s="26" t="str">
        <f ca="1">IF(OR(COUNTA(CA$3:CM$434)=0,选手操作!$K129=""),"",选手操作!$K129)</f>
        <v/>
      </c>
      <c r="CT129" s="22" t="str">
        <f ca="1">IFERROR(IF(CS129="","",RANK(CV129,CV$3:CV$434)+COUNTIF(CV$3:CV129,CV129)-1),"/")</f>
        <v/>
      </c>
      <c r="CU129" s="27" t="str">
        <f ca="1">IF(CS129="","",VLOOKUP(CS129,选手操作!$K:$L,2,0))</f>
        <v/>
      </c>
      <c r="CV129" s="24" t="str">
        <f ca="1">IFERROR(IF(CS129="","",IF(选手操作!CT129&lt;&gt;"",BV129+CW129+CX129+选手操作!CS129,VLOOKUP(CU129,CO:CQ,3,0)+BV129+CW129+CX129+选手操作!CS129)),IF(COUNTIF(CO:CO,CU129)=0,"查找失败",IF(ISNUMBER(VLOOKUP(CU129,CO:CQ,3,0))=FALSE,"VP错误","未知错误")))</f>
        <v/>
      </c>
      <c r="CW129" s="37"/>
      <c r="CX129" s="37"/>
      <c r="CY129" s="39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23" t="str">
        <f ca="1">IFERROR(IF(DS129="","",RANK(DR129,DR$3:DR$434)+COUNTIF(DR$3:DR129,DR129)-1),"/")</f>
        <v/>
      </c>
      <c r="DO129" s="22" t="str">
        <f t="shared" si="25"/>
        <v/>
      </c>
      <c r="DP129" s="22" t="str">
        <f t="shared" si="26"/>
        <v/>
      </c>
      <c r="DQ129" s="24" t="str">
        <f>IFERROR(IF(DO129="","",ROUND(IF(DP129=0,10,10+SIGN(DP129)*10*(1-((SQRT(5)-1)/2)^MIN(ABS(DP129)/(5*SQRT(DR$1)),3))/(1-((SQRT(5)-1)/2)^3)),2)),"请输入副数")</f>
        <v/>
      </c>
      <c r="DR129" s="25" t="str">
        <f ca="1">IF(DS129="","",IF(选手操作!ET129&lt;&gt;"","/",DV129))</f>
        <v/>
      </c>
      <c r="DS129" s="26" t="str">
        <f ca="1">IF(OR(COUNTA(DA$3:DM$434)=0,选手操作!$K129=""),"",选手操作!$K129)</f>
        <v/>
      </c>
      <c r="DT129" s="22" t="str">
        <f ca="1">IFERROR(IF(DS129="","",RANK(DV129,DV$3:DV$434)+COUNTIF(DV$3:DV129,DV129)-1),"/")</f>
        <v/>
      </c>
      <c r="DU129" s="27" t="str">
        <f ca="1">IF(DS129="","",VLOOKUP(DS129,选手操作!$K:$L,2,0))</f>
        <v/>
      </c>
      <c r="DV129" s="24" t="str">
        <f ca="1">IFERROR(IF(DS129="","",IF(选手操作!DT129&lt;&gt;"",CV129+DW129+DX129+选手操作!DS129,VLOOKUP(DU129,DO:DQ,3,0)+CV129+DW129+DX129+选手操作!DS129)),IF(COUNTIF(DO:DO,DU129)=0,"查找失败",IF(ISNUMBER(VLOOKUP(DU129,DO:DQ,3,0))=FALSE,"VP错误","未知错误")))</f>
        <v/>
      </c>
      <c r="DW129" s="37"/>
      <c r="DX129" s="37"/>
      <c r="DY129" s="39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23" t="str">
        <f ca="1">IFERROR(IF(ES129="","",RANK(ER129,ER$3:ER$434)+COUNTIF(ER$3:ER129,ER129)-1),"/")</f>
        <v/>
      </c>
      <c r="EO129" s="22" t="str">
        <f t="shared" si="27"/>
        <v/>
      </c>
      <c r="EP129" s="22" t="str">
        <f t="shared" si="28"/>
        <v/>
      </c>
      <c r="EQ129" s="24" t="str">
        <f>IFERROR(IF(EO129="","",ROUND(IF(EP129=0,10,10+SIGN(EP129)*10*(1-((SQRT(5)-1)/2)^MIN(ABS(EP129)/(5*SQRT(ER$1)),3))/(1-((SQRT(5)-1)/2)^3)),2)),"请输入副数")</f>
        <v/>
      </c>
      <c r="ER129" s="25" t="str">
        <f ca="1">IF(ES129="","",IF(选手操作!FT129&lt;&gt;"","/",EV129))</f>
        <v/>
      </c>
      <c r="ES129" s="26" t="str">
        <f ca="1">IF(OR(COUNTA(EA$3:EM$434)=0,选手操作!$K129=""),"",选手操作!$K129)</f>
        <v/>
      </c>
      <c r="ET129" s="22" t="str">
        <f ca="1">IFERROR(IF(ES129="","",RANK(EV129,EV$3:EV$434)+COUNTIF(EV$3:EV129,EV129)-1),"/")</f>
        <v/>
      </c>
      <c r="EU129" s="27" t="str">
        <f ca="1">IF(ES129="","",VLOOKUP(ES129,选手操作!$K:$L,2,0))</f>
        <v/>
      </c>
      <c r="EV129" s="24" t="str">
        <f ca="1">IFERROR(IF(ES129="","",IF(选手操作!ET129&lt;&gt;"",DV129+EW129+EX129+选手操作!ES129,VLOOKUP(EU129,EO:EQ,3,0)+DV129+EW129+EX129+选手操作!ES129)),IF(COUNTIF(EO:EO,EU129)=0,"查找失败",IF(ISNUMBER(VLOOKUP(EU129,EO:EQ,3,0))=FALSE,"VP错误","未知错误")))</f>
        <v/>
      </c>
      <c r="EW129" s="37"/>
      <c r="EX129" s="37"/>
      <c r="EY129" s="39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23" t="str">
        <f ca="1">IFERROR(IF(FS129="","",RANK(FR129,FR$3:FR$434)+COUNTIF(FR$3:FR129,FR129)-1),"/")</f>
        <v/>
      </c>
      <c r="FO129" s="22" t="str">
        <f t="shared" si="29"/>
        <v/>
      </c>
      <c r="FP129" s="22" t="str">
        <f t="shared" si="30"/>
        <v/>
      </c>
      <c r="FQ129" s="24" t="str">
        <f>IFERROR(IF(FO129="","",ROUND(IF(FP129=0,10,10+SIGN(FP129)*10*(1-((SQRT(5)-1)/2)^MIN(ABS(FP129)/(5*SQRT(FR$1)),3))/(1-((SQRT(5)-1)/2)^3)),2)),"请输入副数")</f>
        <v/>
      </c>
      <c r="FR129" s="25" t="str">
        <f ca="1">IF(FS129="","",IF(选手操作!GT129&lt;&gt;"","/",FV129))</f>
        <v/>
      </c>
      <c r="FS129" s="26" t="str">
        <f ca="1">IF(OR(COUNTA(FA$3:FM$434)=0,选手操作!$K129=""),"",选手操作!$K129)</f>
        <v/>
      </c>
      <c r="FT129" s="22" t="str">
        <f ca="1">IFERROR(IF(FS129="","",RANK(FV129,FV$3:FV$434)+COUNTIF(FV$3:FV129,FV129)-1),"/")</f>
        <v/>
      </c>
      <c r="FU129" s="27" t="str">
        <f ca="1">IF(FS129="","",VLOOKUP(FS129,选手操作!$K:$L,2,0))</f>
        <v/>
      </c>
      <c r="FV129" s="24" t="str">
        <f ca="1">IFERROR(IF(FS129="","",IF(选手操作!FT129&lt;&gt;"",EV129+FW129+FX129+选手操作!FS129,VLOOKUP(FU129,FO:FQ,3,0)+EV129+FW129+FX129+选手操作!FS129)),IF(COUNTIF(FO:FO,FU129)=0,"查找失败",IF(ISNUMBER(VLOOKUP(FU129,FO:FQ,3,0))=FALSE,"VP错误","未知错误")))</f>
        <v/>
      </c>
      <c r="FW129" s="37"/>
      <c r="FX129" s="37"/>
      <c r="FY129" s="39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23" t="str">
        <f ca="1">IFERROR(IF(GS129="","",RANK(GR129,GR$3:GR$434)+COUNTIF(GR$3:GR129,GR129)-1),"/")</f>
        <v/>
      </c>
      <c r="GO129" s="22" t="str">
        <f t="shared" si="31"/>
        <v/>
      </c>
      <c r="GP129" s="22" t="str">
        <f t="shared" si="32"/>
        <v/>
      </c>
      <c r="GQ129" s="24" t="str">
        <f>IFERROR(IF(GO129="","",ROUND(IF(GP129=0,10,10+SIGN(GP129)*10*(1-((SQRT(5)-1)/2)^MIN(ABS(GP129)/(5*SQRT(GR$1)),3))/(1-((SQRT(5)-1)/2)^3)),2)),"请输入副数")</f>
        <v/>
      </c>
      <c r="GR129" s="25" t="str">
        <f ca="1">IF(GS129="","",IF(选手操作!HT129&lt;&gt;"","/",GV129))</f>
        <v/>
      </c>
      <c r="GS129" s="26" t="str">
        <f ca="1">IF(OR(COUNTA(GA$3:GM$434)=0,选手操作!$K129=""),"",选手操作!$K129)</f>
        <v/>
      </c>
      <c r="GT129" s="22" t="str">
        <f ca="1">IFERROR(IF(GS129="","",RANK(GV129,GV$3:GV$434)+COUNTIF(GV$3:GV129,GV129)-1),"/")</f>
        <v/>
      </c>
      <c r="GU129" s="27" t="str">
        <f ca="1">IF(GS129="","",VLOOKUP(GS129,选手操作!$K:$L,2,0))</f>
        <v/>
      </c>
      <c r="GV129" s="24" t="str">
        <f ca="1">IFERROR(IF(GS129="","",IF(选手操作!GT129&lt;&gt;"",FV129+GW129+GX129+选手操作!GS129,VLOOKUP(GU129,GO:GQ,3,0)+FV129+GW129+GX129+选手操作!GS129)),IF(COUNTIF(GO:GO,GU129)=0,"查找失败",IF(ISNUMBER(VLOOKUP(GU129,GO:GQ,3,0))=FALSE,"VP错误","未知错误")))</f>
        <v/>
      </c>
      <c r="GW129" s="37"/>
      <c r="GX129" s="37"/>
      <c r="GY129" s="39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23" t="str">
        <f ca="1">IFERROR(IF(HS129="","",RANK(HR129,HR$3:HR$434)+COUNTIF(HR$3:HR129,HR129)-1),"/")</f>
        <v/>
      </c>
      <c r="HO129" s="22" t="str">
        <f t="shared" si="33"/>
        <v/>
      </c>
      <c r="HP129" s="22" t="str">
        <f t="shared" si="34"/>
        <v/>
      </c>
      <c r="HQ129" s="24" t="str">
        <f>IFERROR(IF(HO129="","",ROUND(IF(HP129=0,10,10+SIGN(HP129)*10*(1-((SQRT(5)-1)/2)^MIN(ABS(HP129)/(5*SQRT(HR$1)),3))/(1-((SQRT(5)-1)/2)^3)),2)),"请输入副数")</f>
        <v/>
      </c>
      <c r="HR129" s="25" t="str">
        <f ca="1">IF(HS129="","",IF(选手操作!IT129&lt;&gt;"","/",HV129))</f>
        <v/>
      </c>
      <c r="HS129" s="26" t="str">
        <f ca="1">IF(OR(COUNTA(HA$3:HM$434)=0,选手操作!$K129=""),"",选手操作!$K129)</f>
        <v/>
      </c>
      <c r="HT129" s="22" t="str">
        <f ca="1">IFERROR(IF(HS129="","",RANK(HV129,HV$3:HV$434)+COUNTIF(HV$3:HV129,HV129)-1),"/")</f>
        <v/>
      </c>
      <c r="HU129" s="27" t="str">
        <f ca="1">IF(HS129="","",VLOOKUP(HS129,选手操作!$K:$L,2,0))</f>
        <v/>
      </c>
      <c r="HV129" s="24" t="str">
        <f ca="1">IFERROR(IF(HS129="","",IF(选手操作!HT129&lt;&gt;"",GV129+HW129+HX129+选手操作!HS129,VLOOKUP(HU129,HO:HQ,3,0)+GV129+HW129+HX129+选手操作!HS129)),IF(COUNTIF(HO:HO,HU129)=0,"查找失败",IF(ISNUMBER(VLOOKUP(HU129,HO:HQ,3,0))=FALSE,"VP错误","未知错误")))</f>
        <v/>
      </c>
      <c r="HW129" s="37"/>
      <c r="HX129" s="37"/>
      <c r="HY129" s="39"/>
    </row>
    <row r="130" spans="1:23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23" t="str">
        <f ca="1">IFERROR(IF(S130="","",RANK(R130,R$3:R$434)+COUNTIF(R$3:R130,R130)-1),"/")</f>
        <v/>
      </c>
      <c r="O130" s="22" t="str">
        <f t="shared" si="35"/>
        <v/>
      </c>
      <c r="P130" s="22" t="str">
        <f t="shared" si="36"/>
        <v/>
      </c>
      <c r="Q130" s="24" t="str">
        <f t="shared" si="37"/>
        <v/>
      </c>
      <c r="R130" s="25" t="str">
        <f ca="1">IF(S130="","",IF(选手操作!AT130&lt;&gt;"","/",V130))</f>
        <v/>
      </c>
      <c r="S130" s="26" t="str">
        <f ca="1">IF(OR(COUNTA(A$3:M$434)=0,选手操作!$K130=""),"",选手操作!$K130)</f>
        <v/>
      </c>
      <c r="T130" s="22" t="str">
        <f ca="1">IFERROR(IF(S130="","",RANK(V130,V$3:V$434)+COUNTIF(V$3:V130,V130)-1),"/")</f>
        <v/>
      </c>
      <c r="U130" s="27" t="str">
        <f ca="1">IF(S130="","",VLOOKUP(S130,选手操作!$K:$L,2,0))</f>
        <v/>
      </c>
      <c r="V130" s="24" t="str">
        <f ca="1">IFERROR(IF(S130="","",IF(选手操作!T130&lt;&gt;"",选手操作!M130+选手操作!N130+W130+X130+选手操作!S130,VLOOKUP(U130,O:Q,3,0)+选手操作!M130+选手操作!N130+W130+X130+选手操作!S130)),IF(COUNTIF(O:O,U130)=0,"查找失败",IF(ISNUMBER(VLOOKUP(U130,O:Q,3,0))=FALSE,"VP错误","未知错误")))</f>
        <v/>
      </c>
      <c r="W130" s="37"/>
      <c r="X130" s="37"/>
      <c r="Y130" s="39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23" t="str">
        <f ca="1">IFERROR(IF(AS130="","",RANK(AR130,AR$3:AR$434)+COUNTIF(AR$3:AR130,AR130)-1),"/")</f>
        <v/>
      </c>
      <c r="AO130" s="22" t="str">
        <f t="shared" si="19"/>
        <v/>
      </c>
      <c r="AP130" s="22" t="str">
        <f t="shared" si="20"/>
        <v/>
      </c>
      <c r="AQ130" s="24" t="str">
        <f>IFERROR(IF(AO130="","",ROUND(IF(AP130=0,10,10+SIGN(AP130)*10*(1-((SQRT(5)-1)/2)^MIN(ABS(AP130)/(5*SQRT(AR$1)),3))/(1-((SQRT(5)-1)/2)^3)),2)),"请输入副数")</f>
        <v/>
      </c>
      <c r="AR130" s="25" t="str">
        <f ca="1">IF(AS130="","",IF(选手操作!BT130&lt;&gt;"","/",AV130))</f>
        <v/>
      </c>
      <c r="AS130" s="26" t="str">
        <f ca="1">IF(OR(COUNTA(AA$3:AM$434)=0,选手操作!$K130=""),"",选手操作!$K130)</f>
        <v/>
      </c>
      <c r="AT130" s="22" t="str">
        <f ca="1">IFERROR(IF(AS130="","",RANK(AV130,AV$3:AV$434)+COUNTIF(AV$3:AV130,AV130)-1),"/")</f>
        <v/>
      </c>
      <c r="AU130" s="27" t="str">
        <f ca="1">IF(AS130="","",VLOOKUP(AS130,选手操作!$K:$L,2,0))</f>
        <v/>
      </c>
      <c r="AV130" s="24" t="str">
        <f ca="1">IFERROR(IF(AS130="","",IF(选手操作!AT130&lt;&gt;"",V130+AW130+AX130+选手操作!AS130,VLOOKUP(AU130,AO:AQ,3,0)+V130+AW130+AX130+选手操作!AS130)),IF(COUNTIF(AO:AO,AU130)=0,"查找失败",IF(ISNUMBER(VLOOKUP(AU130,AO:AQ,3,0))=FALSE,"VP错误","未知错误")))</f>
        <v/>
      </c>
      <c r="AW130" s="37"/>
      <c r="AX130" s="37"/>
      <c r="AY130" s="39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23" t="str">
        <f ca="1">IFERROR(IF(BS130="","",RANK(BR130,BR$3:BR$434)+COUNTIF(BR$3:BR130,BR130)-1),"/")</f>
        <v/>
      </c>
      <c r="BO130" s="22" t="str">
        <f t="shared" si="21"/>
        <v/>
      </c>
      <c r="BP130" s="22" t="str">
        <f t="shared" si="22"/>
        <v/>
      </c>
      <c r="BQ130" s="24" t="str">
        <f>IFERROR(IF(BO130="","",ROUND(IF(BP130=0,10,10+SIGN(BP130)*10*(1-((SQRT(5)-1)/2)^MIN(ABS(BP130)/(5*SQRT(BR$1)),3))/(1-((SQRT(5)-1)/2)^3)),2)),"请输入副数")</f>
        <v/>
      </c>
      <c r="BR130" s="25" t="str">
        <f ca="1">IF(BS130="","",IF(选手操作!CT130&lt;&gt;"","/",BV130))</f>
        <v/>
      </c>
      <c r="BS130" s="26" t="str">
        <f ca="1">IF(OR(COUNTA(BA$3:BM$434)=0,选手操作!$K130=""),"",选手操作!$K130)</f>
        <v/>
      </c>
      <c r="BT130" s="22" t="str">
        <f ca="1">IFERROR(IF(BS130="","",RANK(BV130,BV$3:BV$434)+COUNTIF(BV$3:BV130,BV130)-1),"/")</f>
        <v/>
      </c>
      <c r="BU130" s="27" t="str">
        <f ca="1">IF(BS130="","",VLOOKUP(BS130,选手操作!$K:$L,2,0))</f>
        <v/>
      </c>
      <c r="BV130" s="24" t="str">
        <f ca="1">IFERROR(IF(BS130="","",IF(选手操作!BT130&lt;&gt;"",AV130+BW130+BX130+选手操作!BS130,VLOOKUP(BU130,BO:BQ,3,0)+AV130+BW130+BX130+选手操作!BS130)),IF(COUNTIF(BO:BO,BU130)=0,"查找失败",IF(ISNUMBER(VLOOKUP(BU130,BO:BQ,3,0))=FALSE,"VP错误","未知错误")))</f>
        <v/>
      </c>
      <c r="BW130" s="37"/>
      <c r="BX130" s="37"/>
      <c r="BY130" s="39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23" t="str">
        <f ca="1">IFERROR(IF(CS130="","",RANK(CR130,CR$3:CR$434)+COUNTIF(CR$3:CR130,CR130)-1),"/")</f>
        <v/>
      </c>
      <c r="CO130" s="22" t="str">
        <f t="shared" si="23"/>
        <v/>
      </c>
      <c r="CP130" s="22" t="str">
        <f t="shared" si="24"/>
        <v/>
      </c>
      <c r="CQ130" s="24" t="str">
        <f>IFERROR(IF(CO130="","",ROUND(IF(CP130=0,10,10+SIGN(CP130)*10*(1-((SQRT(5)-1)/2)^MIN(ABS(CP130)/(5*SQRT(CR$1)),3))/(1-((SQRT(5)-1)/2)^3)),2)),"请输入副数")</f>
        <v/>
      </c>
      <c r="CR130" s="25" t="str">
        <f ca="1">IF(CS130="","",IF(选手操作!DT130&lt;&gt;"","/",CV130))</f>
        <v/>
      </c>
      <c r="CS130" s="26" t="str">
        <f ca="1">IF(OR(COUNTA(CA$3:CM$434)=0,选手操作!$K130=""),"",选手操作!$K130)</f>
        <v/>
      </c>
      <c r="CT130" s="22" t="str">
        <f ca="1">IFERROR(IF(CS130="","",RANK(CV130,CV$3:CV$434)+COUNTIF(CV$3:CV130,CV130)-1),"/")</f>
        <v/>
      </c>
      <c r="CU130" s="27" t="str">
        <f ca="1">IF(CS130="","",VLOOKUP(CS130,选手操作!$K:$L,2,0))</f>
        <v/>
      </c>
      <c r="CV130" s="24" t="str">
        <f ca="1">IFERROR(IF(CS130="","",IF(选手操作!CT130&lt;&gt;"",BV130+CW130+CX130+选手操作!CS130,VLOOKUP(CU130,CO:CQ,3,0)+BV130+CW130+CX130+选手操作!CS130)),IF(COUNTIF(CO:CO,CU130)=0,"查找失败",IF(ISNUMBER(VLOOKUP(CU130,CO:CQ,3,0))=FALSE,"VP错误","未知错误")))</f>
        <v/>
      </c>
      <c r="CW130" s="37"/>
      <c r="CX130" s="37"/>
      <c r="CY130" s="39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23" t="str">
        <f ca="1">IFERROR(IF(DS130="","",RANK(DR130,DR$3:DR$434)+COUNTIF(DR$3:DR130,DR130)-1),"/")</f>
        <v/>
      </c>
      <c r="DO130" s="22" t="str">
        <f t="shared" si="25"/>
        <v/>
      </c>
      <c r="DP130" s="22" t="str">
        <f t="shared" si="26"/>
        <v/>
      </c>
      <c r="DQ130" s="24" t="str">
        <f>IFERROR(IF(DO130="","",ROUND(IF(DP130=0,10,10+SIGN(DP130)*10*(1-((SQRT(5)-1)/2)^MIN(ABS(DP130)/(5*SQRT(DR$1)),3))/(1-((SQRT(5)-1)/2)^3)),2)),"请输入副数")</f>
        <v/>
      </c>
      <c r="DR130" s="25" t="str">
        <f ca="1">IF(DS130="","",IF(选手操作!ET130&lt;&gt;"","/",DV130))</f>
        <v/>
      </c>
      <c r="DS130" s="26" t="str">
        <f ca="1">IF(OR(COUNTA(DA$3:DM$434)=0,选手操作!$K130=""),"",选手操作!$K130)</f>
        <v/>
      </c>
      <c r="DT130" s="22" t="str">
        <f ca="1">IFERROR(IF(DS130="","",RANK(DV130,DV$3:DV$434)+COUNTIF(DV$3:DV130,DV130)-1),"/")</f>
        <v/>
      </c>
      <c r="DU130" s="27" t="str">
        <f ca="1">IF(DS130="","",VLOOKUP(DS130,选手操作!$K:$L,2,0))</f>
        <v/>
      </c>
      <c r="DV130" s="24" t="str">
        <f ca="1">IFERROR(IF(DS130="","",IF(选手操作!DT130&lt;&gt;"",CV130+DW130+DX130+选手操作!DS130,VLOOKUP(DU130,DO:DQ,3,0)+CV130+DW130+DX130+选手操作!DS130)),IF(COUNTIF(DO:DO,DU130)=0,"查找失败",IF(ISNUMBER(VLOOKUP(DU130,DO:DQ,3,0))=FALSE,"VP错误","未知错误")))</f>
        <v/>
      </c>
      <c r="DW130" s="37"/>
      <c r="DX130" s="37"/>
      <c r="DY130" s="39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23" t="str">
        <f ca="1">IFERROR(IF(ES130="","",RANK(ER130,ER$3:ER$434)+COUNTIF(ER$3:ER130,ER130)-1),"/")</f>
        <v/>
      </c>
      <c r="EO130" s="22" t="str">
        <f t="shared" si="27"/>
        <v/>
      </c>
      <c r="EP130" s="22" t="str">
        <f t="shared" si="28"/>
        <v/>
      </c>
      <c r="EQ130" s="24" t="str">
        <f>IFERROR(IF(EO130="","",ROUND(IF(EP130=0,10,10+SIGN(EP130)*10*(1-((SQRT(5)-1)/2)^MIN(ABS(EP130)/(5*SQRT(ER$1)),3))/(1-((SQRT(5)-1)/2)^3)),2)),"请输入副数")</f>
        <v/>
      </c>
      <c r="ER130" s="25" t="str">
        <f ca="1">IF(ES130="","",IF(选手操作!FT130&lt;&gt;"","/",EV130))</f>
        <v/>
      </c>
      <c r="ES130" s="26" t="str">
        <f ca="1">IF(OR(COUNTA(EA$3:EM$434)=0,选手操作!$K130=""),"",选手操作!$K130)</f>
        <v/>
      </c>
      <c r="ET130" s="22" t="str">
        <f ca="1">IFERROR(IF(ES130="","",RANK(EV130,EV$3:EV$434)+COUNTIF(EV$3:EV130,EV130)-1),"/")</f>
        <v/>
      </c>
      <c r="EU130" s="27" t="str">
        <f ca="1">IF(ES130="","",VLOOKUP(ES130,选手操作!$K:$L,2,0))</f>
        <v/>
      </c>
      <c r="EV130" s="24" t="str">
        <f ca="1">IFERROR(IF(ES130="","",IF(选手操作!ET130&lt;&gt;"",DV130+EW130+EX130+选手操作!ES130,VLOOKUP(EU130,EO:EQ,3,0)+DV130+EW130+EX130+选手操作!ES130)),IF(COUNTIF(EO:EO,EU130)=0,"查找失败",IF(ISNUMBER(VLOOKUP(EU130,EO:EQ,3,0))=FALSE,"VP错误","未知错误")))</f>
        <v/>
      </c>
      <c r="EW130" s="37"/>
      <c r="EX130" s="37"/>
      <c r="EY130" s="39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23" t="str">
        <f ca="1">IFERROR(IF(FS130="","",RANK(FR130,FR$3:FR$434)+COUNTIF(FR$3:FR130,FR130)-1),"/")</f>
        <v/>
      </c>
      <c r="FO130" s="22" t="str">
        <f t="shared" si="29"/>
        <v/>
      </c>
      <c r="FP130" s="22" t="str">
        <f t="shared" si="30"/>
        <v/>
      </c>
      <c r="FQ130" s="24" t="str">
        <f>IFERROR(IF(FO130="","",ROUND(IF(FP130=0,10,10+SIGN(FP130)*10*(1-((SQRT(5)-1)/2)^MIN(ABS(FP130)/(5*SQRT(FR$1)),3))/(1-((SQRT(5)-1)/2)^3)),2)),"请输入副数")</f>
        <v/>
      </c>
      <c r="FR130" s="25" t="str">
        <f ca="1">IF(FS130="","",IF(选手操作!GT130&lt;&gt;"","/",FV130))</f>
        <v/>
      </c>
      <c r="FS130" s="26" t="str">
        <f ca="1">IF(OR(COUNTA(FA$3:FM$434)=0,选手操作!$K130=""),"",选手操作!$K130)</f>
        <v/>
      </c>
      <c r="FT130" s="22" t="str">
        <f ca="1">IFERROR(IF(FS130="","",RANK(FV130,FV$3:FV$434)+COUNTIF(FV$3:FV130,FV130)-1),"/")</f>
        <v/>
      </c>
      <c r="FU130" s="27" t="str">
        <f ca="1">IF(FS130="","",VLOOKUP(FS130,选手操作!$K:$L,2,0))</f>
        <v/>
      </c>
      <c r="FV130" s="24" t="str">
        <f ca="1">IFERROR(IF(FS130="","",IF(选手操作!FT130&lt;&gt;"",EV130+FW130+FX130+选手操作!FS130,VLOOKUP(FU130,FO:FQ,3,0)+EV130+FW130+FX130+选手操作!FS130)),IF(COUNTIF(FO:FO,FU130)=0,"查找失败",IF(ISNUMBER(VLOOKUP(FU130,FO:FQ,3,0))=FALSE,"VP错误","未知错误")))</f>
        <v/>
      </c>
      <c r="FW130" s="37"/>
      <c r="FX130" s="37"/>
      <c r="FY130" s="39"/>
      <c r="GA130" s="31"/>
      <c r="GB130" s="31"/>
      <c r="GC130" s="31"/>
      <c r="GD130" s="31"/>
      <c r="GE130" s="31"/>
      <c r="GF130" s="31"/>
      <c r="GG130" s="31"/>
      <c r="GH130" s="31"/>
      <c r="GI130" s="31"/>
      <c r="GJ130" s="31"/>
      <c r="GK130" s="31"/>
      <c r="GL130" s="31"/>
      <c r="GM130" s="31"/>
      <c r="GN130" s="23" t="str">
        <f ca="1">IFERROR(IF(GS130="","",RANK(GR130,GR$3:GR$434)+COUNTIF(GR$3:GR130,GR130)-1),"/")</f>
        <v/>
      </c>
      <c r="GO130" s="22" t="str">
        <f t="shared" si="31"/>
        <v/>
      </c>
      <c r="GP130" s="22" t="str">
        <f t="shared" si="32"/>
        <v/>
      </c>
      <c r="GQ130" s="24" t="str">
        <f>IFERROR(IF(GO130="","",ROUND(IF(GP130=0,10,10+SIGN(GP130)*10*(1-((SQRT(5)-1)/2)^MIN(ABS(GP130)/(5*SQRT(GR$1)),3))/(1-((SQRT(5)-1)/2)^3)),2)),"请输入副数")</f>
        <v/>
      </c>
      <c r="GR130" s="25" t="str">
        <f ca="1">IF(GS130="","",IF(选手操作!HT130&lt;&gt;"","/",GV130))</f>
        <v/>
      </c>
      <c r="GS130" s="26" t="str">
        <f ca="1">IF(OR(COUNTA(GA$3:GM$434)=0,选手操作!$K130=""),"",选手操作!$K130)</f>
        <v/>
      </c>
      <c r="GT130" s="22" t="str">
        <f ca="1">IFERROR(IF(GS130="","",RANK(GV130,GV$3:GV$434)+COUNTIF(GV$3:GV130,GV130)-1),"/")</f>
        <v/>
      </c>
      <c r="GU130" s="27" t="str">
        <f ca="1">IF(GS130="","",VLOOKUP(GS130,选手操作!$K:$L,2,0))</f>
        <v/>
      </c>
      <c r="GV130" s="24" t="str">
        <f ca="1">IFERROR(IF(GS130="","",IF(选手操作!GT130&lt;&gt;"",FV130+GW130+GX130+选手操作!GS130,VLOOKUP(GU130,GO:GQ,3,0)+FV130+GW130+GX130+选手操作!GS130)),IF(COUNTIF(GO:GO,GU130)=0,"查找失败",IF(ISNUMBER(VLOOKUP(GU130,GO:GQ,3,0))=FALSE,"VP错误","未知错误")))</f>
        <v/>
      </c>
      <c r="GW130" s="37"/>
      <c r="GX130" s="37"/>
      <c r="GY130" s="39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23" t="str">
        <f ca="1">IFERROR(IF(HS130="","",RANK(HR130,HR$3:HR$434)+COUNTIF(HR$3:HR130,HR130)-1),"/")</f>
        <v/>
      </c>
      <c r="HO130" s="22" t="str">
        <f t="shared" si="33"/>
        <v/>
      </c>
      <c r="HP130" s="22" t="str">
        <f t="shared" si="34"/>
        <v/>
      </c>
      <c r="HQ130" s="24" t="str">
        <f>IFERROR(IF(HO130="","",ROUND(IF(HP130=0,10,10+SIGN(HP130)*10*(1-((SQRT(5)-1)/2)^MIN(ABS(HP130)/(5*SQRT(HR$1)),3))/(1-((SQRT(5)-1)/2)^3)),2)),"请输入副数")</f>
        <v/>
      </c>
      <c r="HR130" s="25" t="str">
        <f ca="1">IF(HS130="","",IF(选手操作!IT130&lt;&gt;"","/",HV130))</f>
        <v/>
      </c>
      <c r="HS130" s="26" t="str">
        <f ca="1">IF(OR(COUNTA(HA$3:HM$434)=0,选手操作!$K130=""),"",选手操作!$K130)</f>
        <v/>
      </c>
      <c r="HT130" s="22" t="str">
        <f ca="1">IFERROR(IF(HS130="","",RANK(HV130,HV$3:HV$434)+COUNTIF(HV$3:HV130,HV130)-1),"/")</f>
        <v/>
      </c>
      <c r="HU130" s="27" t="str">
        <f ca="1">IF(HS130="","",VLOOKUP(HS130,选手操作!$K:$L,2,0))</f>
        <v/>
      </c>
      <c r="HV130" s="24" t="str">
        <f ca="1">IFERROR(IF(HS130="","",IF(选手操作!HT130&lt;&gt;"",GV130+HW130+HX130+选手操作!HS130,VLOOKUP(HU130,HO:HQ,3,0)+GV130+HW130+HX130+选手操作!HS130)),IF(COUNTIF(HO:HO,HU130)=0,"查找失败",IF(ISNUMBER(VLOOKUP(HU130,HO:HQ,3,0))=FALSE,"VP错误","未知错误")))</f>
        <v/>
      </c>
      <c r="HW130" s="37"/>
      <c r="HX130" s="37"/>
      <c r="HY130" s="39"/>
    </row>
    <row r="131" spans="1:23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23" t="str">
        <f ca="1">IFERROR(IF(S131="","",RANK(R131,R$3:R$434)+COUNTIF(R$3:R131,R131)-1),"/")</f>
        <v/>
      </c>
      <c r="O131" s="22" t="str">
        <f t="shared" si="35"/>
        <v/>
      </c>
      <c r="P131" s="22" t="str">
        <f t="shared" si="36"/>
        <v/>
      </c>
      <c r="Q131" s="24" t="str">
        <f t="shared" si="37"/>
        <v/>
      </c>
      <c r="R131" s="25" t="str">
        <f ca="1">IF(S131="","",IF(选手操作!AT131&lt;&gt;"","/",V131))</f>
        <v/>
      </c>
      <c r="S131" s="26" t="str">
        <f ca="1">IF(OR(COUNTA(A$3:M$434)=0,选手操作!$K131=""),"",选手操作!$K131)</f>
        <v/>
      </c>
      <c r="T131" s="22" t="str">
        <f ca="1">IFERROR(IF(S131="","",RANK(V131,V$3:V$434)+COUNTIF(V$3:V131,V131)-1),"/")</f>
        <v/>
      </c>
      <c r="U131" s="27" t="str">
        <f ca="1">IF(S131="","",VLOOKUP(S131,选手操作!$K:$L,2,0))</f>
        <v/>
      </c>
      <c r="V131" s="24" t="str">
        <f ca="1">IFERROR(IF(S131="","",IF(选手操作!T131&lt;&gt;"",选手操作!M131+选手操作!N131+W131+X131+选手操作!S131,VLOOKUP(U131,O:Q,3,0)+选手操作!M131+选手操作!N131+W131+X131+选手操作!S131)),IF(COUNTIF(O:O,U131)=0,"查找失败",IF(ISNUMBER(VLOOKUP(U131,O:Q,3,0))=FALSE,"VP错误","未知错误")))</f>
        <v/>
      </c>
      <c r="W131" s="37"/>
      <c r="X131" s="37"/>
      <c r="Y131" s="39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23" t="str">
        <f ca="1">IFERROR(IF(AS131="","",RANK(AR131,AR$3:AR$434)+COUNTIF(AR$3:AR131,AR131)-1),"/")</f>
        <v/>
      </c>
      <c r="AO131" s="22" t="str">
        <f t="shared" ref="AO131:AO194" si="38">IFERROR(IF(AA131="","",RIGHT(AA131,LEN(AA131)-FIND(".",AA131))),"牌手错误")</f>
        <v/>
      </c>
      <c r="AP131" s="22" t="str">
        <f t="shared" ref="AP131:AP194" si="39">IF(AO131="","",ROUND(AC131,0))</f>
        <v/>
      </c>
      <c r="AQ131" s="24" t="str">
        <f>IFERROR(IF(AO131="","",ROUND(IF(AP131=0,10,10+SIGN(AP131)*10*(1-((SQRT(5)-1)/2)^MIN(ABS(AP131)/(5*SQRT(AR$1)),3))/(1-((SQRT(5)-1)/2)^3)),2)),"请输入副数")</f>
        <v/>
      </c>
      <c r="AR131" s="25" t="str">
        <f ca="1">IF(AS131="","",IF(选手操作!BT131&lt;&gt;"","/",AV131))</f>
        <v/>
      </c>
      <c r="AS131" s="26" t="str">
        <f ca="1">IF(OR(COUNTA(AA$3:AM$434)=0,选手操作!$K131=""),"",选手操作!$K131)</f>
        <v/>
      </c>
      <c r="AT131" s="22" t="str">
        <f ca="1">IFERROR(IF(AS131="","",RANK(AV131,AV$3:AV$434)+COUNTIF(AV$3:AV131,AV131)-1),"/")</f>
        <v/>
      </c>
      <c r="AU131" s="27" t="str">
        <f ca="1">IF(AS131="","",VLOOKUP(AS131,选手操作!$K:$L,2,0))</f>
        <v/>
      </c>
      <c r="AV131" s="24" t="str">
        <f ca="1">IFERROR(IF(AS131="","",IF(选手操作!AT131&lt;&gt;"",V131+AW131+AX131+选手操作!AS131,VLOOKUP(AU131,AO:AQ,3,0)+V131+AW131+AX131+选手操作!AS131)),IF(COUNTIF(AO:AO,AU131)=0,"查找失败",IF(ISNUMBER(VLOOKUP(AU131,AO:AQ,3,0))=FALSE,"VP错误","未知错误")))</f>
        <v/>
      </c>
      <c r="AW131" s="37"/>
      <c r="AX131" s="37"/>
      <c r="AY131" s="39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23" t="str">
        <f ca="1">IFERROR(IF(BS131="","",RANK(BR131,BR$3:BR$434)+COUNTIF(BR$3:BR131,BR131)-1),"/")</f>
        <v/>
      </c>
      <c r="BO131" s="22" t="str">
        <f t="shared" ref="BO131:BO194" si="40">IFERROR(IF(BA131="","",RIGHT(BA131,LEN(BA131)-FIND(".",BA131))),"牌手错误")</f>
        <v/>
      </c>
      <c r="BP131" s="22" t="str">
        <f t="shared" ref="BP131:BP194" si="41">IF(BO131="","",ROUND(BC131,0))</f>
        <v/>
      </c>
      <c r="BQ131" s="24" t="str">
        <f>IFERROR(IF(BO131="","",ROUND(IF(BP131=0,10,10+SIGN(BP131)*10*(1-((SQRT(5)-1)/2)^MIN(ABS(BP131)/(5*SQRT(BR$1)),3))/(1-((SQRT(5)-1)/2)^3)),2)),"请输入副数")</f>
        <v/>
      </c>
      <c r="BR131" s="25" t="str">
        <f ca="1">IF(BS131="","",IF(选手操作!CT131&lt;&gt;"","/",BV131))</f>
        <v/>
      </c>
      <c r="BS131" s="26" t="str">
        <f ca="1">IF(OR(COUNTA(BA$3:BM$434)=0,选手操作!$K131=""),"",选手操作!$K131)</f>
        <v/>
      </c>
      <c r="BT131" s="22" t="str">
        <f ca="1">IFERROR(IF(BS131="","",RANK(BV131,BV$3:BV$434)+COUNTIF(BV$3:BV131,BV131)-1),"/")</f>
        <v/>
      </c>
      <c r="BU131" s="27" t="str">
        <f ca="1">IF(BS131="","",VLOOKUP(BS131,选手操作!$K:$L,2,0))</f>
        <v/>
      </c>
      <c r="BV131" s="24" t="str">
        <f ca="1">IFERROR(IF(BS131="","",IF(选手操作!BT131&lt;&gt;"",AV131+BW131+BX131+选手操作!BS131,VLOOKUP(BU131,BO:BQ,3,0)+AV131+BW131+BX131+选手操作!BS131)),IF(COUNTIF(BO:BO,BU131)=0,"查找失败",IF(ISNUMBER(VLOOKUP(BU131,BO:BQ,3,0))=FALSE,"VP错误","未知错误")))</f>
        <v/>
      </c>
      <c r="BW131" s="37"/>
      <c r="BX131" s="37"/>
      <c r="BY131" s="39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23" t="str">
        <f ca="1">IFERROR(IF(CS131="","",RANK(CR131,CR$3:CR$434)+COUNTIF(CR$3:CR131,CR131)-1),"/")</f>
        <v/>
      </c>
      <c r="CO131" s="22" t="str">
        <f t="shared" ref="CO131:CO194" si="42">IFERROR(IF(CA131="","",RIGHT(CA131,LEN(CA131)-FIND(".",CA131))),"牌手错误")</f>
        <v/>
      </c>
      <c r="CP131" s="22" t="str">
        <f t="shared" ref="CP131:CP194" si="43">IF(CO131="","",ROUND(CC131,0))</f>
        <v/>
      </c>
      <c r="CQ131" s="24" t="str">
        <f>IFERROR(IF(CO131="","",ROUND(IF(CP131=0,10,10+SIGN(CP131)*10*(1-((SQRT(5)-1)/2)^MIN(ABS(CP131)/(5*SQRT(CR$1)),3))/(1-((SQRT(5)-1)/2)^3)),2)),"请输入副数")</f>
        <v/>
      </c>
      <c r="CR131" s="25" t="str">
        <f ca="1">IF(CS131="","",IF(选手操作!DT131&lt;&gt;"","/",CV131))</f>
        <v/>
      </c>
      <c r="CS131" s="26" t="str">
        <f ca="1">IF(OR(COUNTA(CA$3:CM$434)=0,选手操作!$K131=""),"",选手操作!$K131)</f>
        <v/>
      </c>
      <c r="CT131" s="22" t="str">
        <f ca="1">IFERROR(IF(CS131="","",RANK(CV131,CV$3:CV$434)+COUNTIF(CV$3:CV131,CV131)-1),"/")</f>
        <v/>
      </c>
      <c r="CU131" s="27" t="str">
        <f ca="1">IF(CS131="","",VLOOKUP(CS131,选手操作!$K:$L,2,0))</f>
        <v/>
      </c>
      <c r="CV131" s="24" t="str">
        <f ca="1">IFERROR(IF(CS131="","",IF(选手操作!CT131&lt;&gt;"",BV131+CW131+CX131+选手操作!CS131,VLOOKUP(CU131,CO:CQ,3,0)+BV131+CW131+CX131+选手操作!CS131)),IF(COUNTIF(CO:CO,CU131)=0,"查找失败",IF(ISNUMBER(VLOOKUP(CU131,CO:CQ,3,0))=FALSE,"VP错误","未知错误")))</f>
        <v/>
      </c>
      <c r="CW131" s="37"/>
      <c r="CX131" s="37"/>
      <c r="CY131" s="39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23" t="str">
        <f ca="1">IFERROR(IF(DS131="","",RANK(DR131,DR$3:DR$434)+COUNTIF(DR$3:DR131,DR131)-1),"/")</f>
        <v/>
      </c>
      <c r="DO131" s="22" t="str">
        <f t="shared" ref="DO131:DO194" si="44">IFERROR(IF(DA131="","",RIGHT(DA131,LEN(DA131)-FIND(".",DA131))),"牌手错误")</f>
        <v/>
      </c>
      <c r="DP131" s="22" t="str">
        <f t="shared" ref="DP131:DP194" si="45">IF(DO131="","",ROUND(DC131,0))</f>
        <v/>
      </c>
      <c r="DQ131" s="24" t="str">
        <f>IFERROR(IF(DO131="","",ROUND(IF(DP131=0,10,10+SIGN(DP131)*10*(1-((SQRT(5)-1)/2)^MIN(ABS(DP131)/(5*SQRT(DR$1)),3))/(1-((SQRT(5)-1)/2)^3)),2)),"请输入副数")</f>
        <v/>
      </c>
      <c r="DR131" s="25" t="str">
        <f ca="1">IF(DS131="","",IF(选手操作!ET131&lt;&gt;"","/",DV131))</f>
        <v/>
      </c>
      <c r="DS131" s="26" t="str">
        <f ca="1">IF(OR(COUNTA(DA$3:DM$434)=0,选手操作!$K131=""),"",选手操作!$K131)</f>
        <v/>
      </c>
      <c r="DT131" s="22" t="str">
        <f ca="1">IFERROR(IF(DS131="","",RANK(DV131,DV$3:DV$434)+COUNTIF(DV$3:DV131,DV131)-1),"/")</f>
        <v/>
      </c>
      <c r="DU131" s="27" t="str">
        <f ca="1">IF(DS131="","",VLOOKUP(DS131,选手操作!$K:$L,2,0))</f>
        <v/>
      </c>
      <c r="DV131" s="24" t="str">
        <f ca="1">IFERROR(IF(DS131="","",IF(选手操作!DT131&lt;&gt;"",CV131+DW131+DX131+选手操作!DS131,VLOOKUP(DU131,DO:DQ,3,0)+CV131+DW131+DX131+选手操作!DS131)),IF(COUNTIF(DO:DO,DU131)=0,"查找失败",IF(ISNUMBER(VLOOKUP(DU131,DO:DQ,3,0))=FALSE,"VP错误","未知错误")))</f>
        <v/>
      </c>
      <c r="DW131" s="37"/>
      <c r="DX131" s="37"/>
      <c r="DY131" s="39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23" t="str">
        <f ca="1">IFERROR(IF(ES131="","",RANK(ER131,ER$3:ER$434)+COUNTIF(ER$3:ER131,ER131)-1),"/")</f>
        <v/>
      </c>
      <c r="EO131" s="22" t="str">
        <f t="shared" ref="EO131:EO194" si="46">IFERROR(IF(EA131="","",RIGHT(EA131,LEN(EA131)-FIND(".",EA131))),"牌手错误")</f>
        <v/>
      </c>
      <c r="EP131" s="22" t="str">
        <f t="shared" ref="EP131:EP194" si="47">IF(EO131="","",ROUND(EC131,0))</f>
        <v/>
      </c>
      <c r="EQ131" s="24" t="str">
        <f>IFERROR(IF(EO131="","",ROUND(IF(EP131=0,10,10+SIGN(EP131)*10*(1-((SQRT(5)-1)/2)^MIN(ABS(EP131)/(5*SQRT(ER$1)),3))/(1-((SQRT(5)-1)/2)^3)),2)),"请输入副数")</f>
        <v/>
      </c>
      <c r="ER131" s="25" t="str">
        <f ca="1">IF(ES131="","",IF(选手操作!FT131&lt;&gt;"","/",EV131))</f>
        <v/>
      </c>
      <c r="ES131" s="26" t="str">
        <f ca="1">IF(OR(COUNTA(EA$3:EM$434)=0,选手操作!$K131=""),"",选手操作!$K131)</f>
        <v/>
      </c>
      <c r="ET131" s="22" t="str">
        <f ca="1">IFERROR(IF(ES131="","",RANK(EV131,EV$3:EV$434)+COUNTIF(EV$3:EV131,EV131)-1),"/")</f>
        <v/>
      </c>
      <c r="EU131" s="27" t="str">
        <f ca="1">IF(ES131="","",VLOOKUP(ES131,选手操作!$K:$L,2,0))</f>
        <v/>
      </c>
      <c r="EV131" s="24" t="str">
        <f ca="1">IFERROR(IF(ES131="","",IF(选手操作!ET131&lt;&gt;"",DV131+EW131+EX131+选手操作!ES131,VLOOKUP(EU131,EO:EQ,3,0)+DV131+EW131+EX131+选手操作!ES131)),IF(COUNTIF(EO:EO,EU131)=0,"查找失败",IF(ISNUMBER(VLOOKUP(EU131,EO:EQ,3,0))=FALSE,"VP错误","未知错误")))</f>
        <v/>
      </c>
      <c r="EW131" s="37"/>
      <c r="EX131" s="37"/>
      <c r="EY131" s="39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23" t="str">
        <f ca="1">IFERROR(IF(FS131="","",RANK(FR131,FR$3:FR$434)+COUNTIF(FR$3:FR131,FR131)-1),"/")</f>
        <v/>
      </c>
      <c r="FO131" s="22" t="str">
        <f t="shared" ref="FO131:FO194" si="48">IFERROR(IF(FA131="","",RIGHT(FA131,LEN(FA131)-FIND(".",FA131))),"牌手错误")</f>
        <v/>
      </c>
      <c r="FP131" s="22" t="str">
        <f t="shared" ref="FP131:FP194" si="49">IF(FO131="","",ROUND(FC131,0))</f>
        <v/>
      </c>
      <c r="FQ131" s="24" t="str">
        <f>IFERROR(IF(FO131="","",ROUND(IF(FP131=0,10,10+SIGN(FP131)*10*(1-((SQRT(5)-1)/2)^MIN(ABS(FP131)/(5*SQRT(FR$1)),3))/(1-((SQRT(5)-1)/2)^3)),2)),"请输入副数")</f>
        <v/>
      </c>
      <c r="FR131" s="25" t="str">
        <f ca="1">IF(FS131="","",IF(选手操作!GT131&lt;&gt;"","/",FV131))</f>
        <v/>
      </c>
      <c r="FS131" s="26" t="str">
        <f ca="1">IF(OR(COUNTA(FA$3:FM$434)=0,选手操作!$K131=""),"",选手操作!$K131)</f>
        <v/>
      </c>
      <c r="FT131" s="22" t="str">
        <f ca="1">IFERROR(IF(FS131="","",RANK(FV131,FV$3:FV$434)+COUNTIF(FV$3:FV131,FV131)-1),"/")</f>
        <v/>
      </c>
      <c r="FU131" s="27" t="str">
        <f ca="1">IF(FS131="","",VLOOKUP(FS131,选手操作!$K:$L,2,0))</f>
        <v/>
      </c>
      <c r="FV131" s="24" t="str">
        <f ca="1">IFERROR(IF(FS131="","",IF(选手操作!FT131&lt;&gt;"",EV131+FW131+FX131+选手操作!FS131,VLOOKUP(FU131,FO:FQ,3,0)+EV131+FW131+FX131+选手操作!FS131)),IF(COUNTIF(FO:FO,FU131)=0,"查找失败",IF(ISNUMBER(VLOOKUP(FU131,FO:FQ,3,0))=FALSE,"VP错误","未知错误")))</f>
        <v/>
      </c>
      <c r="FW131" s="37"/>
      <c r="FX131" s="37"/>
      <c r="FY131" s="39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23" t="str">
        <f ca="1">IFERROR(IF(GS131="","",RANK(GR131,GR$3:GR$434)+COUNTIF(GR$3:GR131,GR131)-1),"/")</f>
        <v/>
      </c>
      <c r="GO131" s="22" t="str">
        <f t="shared" ref="GO131:GO194" si="50">IFERROR(IF(GA131="","",RIGHT(GA131,LEN(GA131)-FIND(".",GA131))),"牌手错误")</f>
        <v/>
      </c>
      <c r="GP131" s="22" t="str">
        <f t="shared" ref="GP131:GP194" si="51">IF(GO131="","",ROUND(GC131,0))</f>
        <v/>
      </c>
      <c r="GQ131" s="24" t="str">
        <f>IFERROR(IF(GO131="","",ROUND(IF(GP131=0,10,10+SIGN(GP131)*10*(1-((SQRT(5)-1)/2)^MIN(ABS(GP131)/(5*SQRT(GR$1)),3))/(1-((SQRT(5)-1)/2)^3)),2)),"请输入副数")</f>
        <v/>
      </c>
      <c r="GR131" s="25" t="str">
        <f ca="1">IF(GS131="","",IF(选手操作!HT131&lt;&gt;"","/",GV131))</f>
        <v/>
      </c>
      <c r="GS131" s="26" t="str">
        <f ca="1">IF(OR(COUNTA(GA$3:GM$434)=0,选手操作!$K131=""),"",选手操作!$K131)</f>
        <v/>
      </c>
      <c r="GT131" s="22" t="str">
        <f ca="1">IFERROR(IF(GS131="","",RANK(GV131,GV$3:GV$434)+COUNTIF(GV$3:GV131,GV131)-1),"/")</f>
        <v/>
      </c>
      <c r="GU131" s="27" t="str">
        <f ca="1">IF(GS131="","",VLOOKUP(GS131,选手操作!$K:$L,2,0))</f>
        <v/>
      </c>
      <c r="GV131" s="24" t="str">
        <f ca="1">IFERROR(IF(GS131="","",IF(选手操作!GT131&lt;&gt;"",FV131+GW131+GX131+选手操作!GS131,VLOOKUP(GU131,GO:GQ,3,0)+FV131+GW131+GX131+选手操作!GS131)),IF(COUNTIF(GO:GO,GU131)=0,"查找失败",IF(ISNUMBER(VLOOKUP(GU131,GO:GQ,3,0))=FALSE,"VP错误","未知错误")))</f>
        <v/>
      </c>
      <c r="GW131" s="37"/>
      <c r="GX131" s="37"/>
      <c r="GY131" s="39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23" t="str">
        <f ca="1">IFERROR(IF(HS131="","",RANK(HR131,HR$3:HR$434)+COUNTIF(HR$3:HR131,HR131)-1),"/")</f>
        <v/>
      </c>
      <c r="HO131" s="22" t="str">
        <f t="shared" ref="HO131:HO194" si="52">IFERROR(IF(HA131="","",RIGHT(HA131,LEN(HA131)-FIND(".",HA131))),"牌手错误")</f>
        <v/>
      </c>
      <c r="HP131" s="22" t="str">
        <f t="shared" ref="HP131:HP194" si="53">IF(HO131="","",ROUND(HC131,0))</f>
        <v/>
      </c>
      <c r="HQ131" s="24" t="str">
        <f>IFERROR(IF(HO131="","",ROUND(IF(HP131=0,10,10+SIGN(HP131)*10*(1-((SQRT(5)-1)/2)^MIN(ABS(HP131)/(5*SQRT(HR$1)),3))/(1-((SQRT(5)-1)/2)^3)),2)),"请输入副数")</f>
        <v/>
      </c>
      <c r="HR131" s="25" t="str">
        <f ca="1">IF(HS131="","",IF(选手操作!IT131&lt;&gt;"","/",HV131))</f>
        <v/>
      </c>
      <c r="HS131" s="26" t="str">
        <f ca="1">IF(OR(COUNTA(HA$3:HM$434)=0,选手操作!$K131=""),"",选手操作!$K131)</f>
        <v/>
      </c>
      <c r="HT131" s="22" t="str">
        <f ca="1">IFERROR(IF(HS131="","",RANK(HV131,HV$3:HV$434)+COUNTIF(HV$3:HV131,HV131)-1),"/")</f>
        <v/>
      </c>
      <c r="HU131" s="27" t="str">
        <f ca="1">IF(HS131="","",VLOOKUP(HS131,选手操作!$K:$L,2,0))</f>
        <v/>
      </c>
      <c r="HV131" s="24" t="str">
        <f ca="1">IFERROR(IF(HS131="","",IF(选手操作!HT131&lt;&gt;"",GV131+HW131+HX131+选手操作!HS131,VLOOKUP(HU131,HO:HQ,3,0)+GV131+HW131+HX131+选手操作!HS131)),IF(COUNTIF(HO:HO,HU131)=0,"查找失败",IF(ISNUMBER(VLOOKUP(HU131,HO:HQ,3,0))=FALSE,"VP错误","未知错误")))</f>
        <v/>
      </c>
      <c r="HW131" s="37"/>
      <c r="HX131" s="37"/>
      <c r="HY131" s="39"/>
    </row>
    <row r="132" spans="1:23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23" t="str">
        <f ca="1">IFERROR(IF(S132="","",RANK(R132,R$3:R$434)+COUNTIF(R$3:R132,R132)-1),"/")</f>
        <v/>
      </c>
      <c r="O132" s="22" t="str">
        <f t="shared" ref="O132:O195" si="54">IFERROR(IF(A132="","",RIGHT(A132,LEN(A132)-FIND(".",A132))),"牌手错误")</f>
        <v/>
      </c>
      <c r="P132" s="22" t="str">
        <f t="shared" ref="P132:P195" si="55">IF(O132="","",ROUND(C132,0))</f>
        <v/>
      </c>
      <c r="Q132" s="24" t="str">
        <f t="shared" ref="Q132:Q195" si="56">IFERROR(IF(O132="","",ROUND(IF(P132=0,10,10+SIGN(P132)*10*(1-((SQRT(5)-1)/2)^MIN(ABS(P132)/(5*SQRT(R$1)),3))/(1-((SQRT(5)-1)/2)^3)),2)),"请输入副数")</f>
        <v/>
      </c>
      <c r="R132" s="25" t="str">
        <f ca="1">IF(S132="","",IF(选手操作!AT132&lt;&gt;"","/",V132))</f>
        <v/>
      </c>
      <c r="S132" s="26" t="str">
        <f ca="1">IF(OR(COUNTA(A$3:M$434)=0,选手操作!$K132=""),"",选手操作!$K132)</f>
        <v/>
      </c>
      <c r="T132" s="22" t="str">
        <f ca="1">IFERROR(IF(S132="","",RANK(V132,V$3:V$434)+COUNTIF(V$3:V132,V132)-1),"/")</f>
        <v/>
      </c>
      <c r="U132" s="27" t="str">
        <f ca="1">IF(S132="","",VLOOKUP(S132,选手操作!$K:$L,2,0))</f>
        <v/>
      </c>
      <c r="V132" s="24" t="str">
        <f ca="1">IFERROR(IF(S132="","",IF(选手操作!T132&lt;&gt;"",选手操作!M132+选手操作!N132+W132+X132+选手操作!S132,VLOOKUP(U132,O:Q,3,0)+选手操作!M132+选手操作!N132+W132+X132+选手操作!S132)),IF(COUNTIF(O:O,U132)=0,"查找失败",IF(ISNUMBER(VLOOKUP(U132,O:Q,3,0))=FALSE,"VP错误","未知错误")))</f>
        <v/>
      </c>
      <c r="W132" s="37"/>
      <c r="X132" s="37"/>
      <c r="Y132" s="39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23" t="str">
        <f ca="1">IFERROR(IF(AS132="","",RANK(AR132,AR$3:AR$434)+COUNTIF(AR$3:AR132,AR132)-1),"/")</f>
        <v/>
      </c>
      <c r="AO132" s="22" t="str">
        <f t="shared" si="38"/>
        <v/>
      </c>
      <c r="AP132" s="22" t="str">
        <f t="shared" si="39"/>
        <v/>
      </c>
      <c r="AQ132" s="24" t="str">
        <f>IFERROR(IF(AO132="","",ROUND(IF(AP132=0,10,10+SIGN(AP132)*10*(1-((SQRT(5)-1)/2)^MIN(ABS(AP132)/(5*SQRT(AR$1)),3))/(1-((SQRT(5)-1)/2)^3)),2)),"请输入副数")</f>
        <v/>
      </c>
      <c r="AR132" s="25" t="str">
        <f ca="1">IF(AS132="","",IF(选手操作!BT132&lt;&gt;"","/",AV132))</f>
        <v/>
      </c>
      <c r="AS132" s="26" t="str">
        <f ca="1">IF(OR(COUNTA(AA$3:AM$434)=0,选手操作!$K132=""),"",选手操作!$K132)</f>
        <v/>
      </c>
      <c r="AT132" s="22" t="str">
        <f ca="1">IFERROR(IF(AS132="","",RANK(AV132,AV$3:AV$434)+COUNTIF(AV$3:AV132,AV132)-1),"/")</f>
        <v/>
      </c>
      <c r="AU132" s="27" t="str">
        <f ca="1">IF(AS132="","",VLOOKUP(AS132,选手操作!$K:$L,2,0))</f>
        <v/>
      </c>
      <c r="AV132" s="24" t="str">
        <f ca="1">IFERROR(IF(AS132="","",IF(选手操作!AT132&lt;&gt;"",V132+AW132+AX132+选手操作!AS132,VLOOKUP(AU132,AO:AQ,3,0)+V132+AW132+AX132+选手操作!AS132)),IF(COUNTIF(AO:AO,AU132)=0,"查找失败",IF(ISNUMBER(VLOOKUP(AU132,AO:AQ,3,0))=FALSE,"VP错误","未知错误")))</f>
        <v/>
      </c>
      <c r="AW132" s="37"/>
      <c r="AX132" s="37"/>
      <c r="AY132" s="39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23" t="str">
        <f ca="1">IFERROR(IF(BS132="","",RANK(BR132,BR$3:BR$434)+COUNTIF(BR$3:BR132,BR132)-1),"/")</f>
        <v/>
      </c>
      <c r="BO132" s="22" t="str">
        <f t="shared" si="40"/>
        <v/>
      </c>
      <c r="BP132" s="22" t="str">
        <f t="shared" si="41"/>
        <v/>
      </c>
      <c r="BQ132" s="24" t="str">
        <f>IFERROR(IF(BO132="","",ROUND(IF(BP132=0,10,10+SIGN(BP132)*10*(1-((SQRT(5)-1)/2)^MIN(ABS(BP132)/(5*SQRT(BR$1)),3))/(1-((SQRT(5)-1)/2)^3)),2)),"请输入副数")</f>
        <v/>
      </c>
      <c r="BR132" s="25" t="str">
        <f ca="1">IF(BS132="","",IF(选手操作!CT132&lt;&gt;"","/",BV132))</f>
        <v/>
      </c>
      <c r="BS132" s="26" t="str">
        <f ca="1">IF(OR(COUNTA(BA$3:BM$434)=0,选手操作!$K132=""),"",选手操作!$K132)</f>
        <v/>
      </c>
      <c r="BT132" s="22" t="str">
        <f ca="1">IFERROR(IF(BS132="","",RANK(BV132,BV$3:BV$434)+COUNTIF(BV$3:BV132,BV132)-1),"/")</f>
        <v/>
      </c>
      <c r="BU132" s="27" t="str">
        <f ca="1">IF(BS132="","",VLOOKUP(BS132,选手操作!$K:$L,2,0))</f>
        <v/>
      </c>
      <c r="BV132" s="24" t="str">
        <f ca="1">IFERROR(IF(BS132="","",IF(选手操作!BT132&lt;&gt;"",AV132+BW132+BX132+选手操作!BS132,VLOOKUP(BU132,BO:BQ,3,0)+AV132+BW132+BX132+选手操作!BS132)),IF(COUNTIF(BO:BO,BU132)=0,"查找失败",IF(ISNUMBER(VLOOKUP(BU132,BO:BQ,3,0))=FALSE,"VP错误","未知错误")))</f>
        <v/>
      </c>
      <c r="BW132" s="37"/>
      <c r="BX132" s="37"/>
      <c r="BY132" s="39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23" t="str">
        <f ca="1">IFERROR(IF(CS132="","",RANK(CR132,CR$3:CR$434)+COUNTIF(CR$3:CR132,CR132)-1),"/")</f>
        <v/>
      </c>
      <c r="CO132" s="22" t="str">
        <f t="shared" si="42"/>
        <v/>
      </c>
      <c r="CP132" s="22" t="str">
        <f t="shared" si="43"/>
        <v/>
      </c>
      <c r="CQ132" s="24" t="str">
        <f>IFERROR(IF(CO132="","",ROUND(IF(CP132=0,10,10+SIGN(CP132)*10*(1-((SQRT(5)-1)/2)^MIN(ABS(CP132)/(5*SQRT(CR$1)),3))/(1-((SQRT(5)-1)/2)^3)),2)),"请输入副数")</f>
        <v/>
      </c>
      <c r="CR132" s="25" t="str">
        <f ca="1">IF(CS132="","",IF(选手操作!DT132&lt;&gt;"","/",CV132))</f>
        <v/>
      </c>
      <c r="CS132" s="26" t="str">
        <f ca="1">IF(OR(COUNTA(CA$3:CM$434)=0,选手操作!$K132=""),"",选手操作!$K132)</f>
        <v/>
      </c>
      <c r="CT132" s="22" t="str">
        <f ca="1">IFERROR(IF(CS132="","",RANK(CV132,CV$3:CV$434)+COUNTIF(CV$3:CV132,CV132)-1),"/")</f>
        <v/>
      </c>
      <c r="CU132" s="27" t="str">
        <f ca="1">IF(CS132="","",VLOOKUP(CS132,选手操作!$K:$L,2,0))</f>
        <v/>
      </c>
      <c r="CV132" s="24" t="str">
        <f ca="1">IFERROR(IF(CS132="","",IF(选手操作!CT132&lt;&gt;"",BV132+CW132+CX132+选手操作!CS132,VLOOKUP(CU132,CO:CQ,3,0)+BV132+CW132+CX132+选手操作!CS132)),IF(COUNTIF(CO:CO,CU132)=0,"查找失败",IF(ISNUMBER(VLOOKUP(CU132,CO:CQ,3,0))=FALSE,"VP错误","未知错误")))</f>
        <v/>
      </c>
      <c r="CW132" s="37"/>
      <c r="CX132" s="37"/>
      <c r="CY132" s="39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23" t="str">
        <f ca="1">IFERROR(IF(DS132="","",RANK(DR132,DR$3:DR$434)+COUNTIF(DR$3:DR132,DR132)-1),"/")</f>
        <v/>
      </c>
      <c r="DO132" s="22" t="str">
        <f t="shared" si="44"/>
        <v/>
      </c>
      <c r="DP132" s="22" t="str">
        <f t="shared" si="45"/>
        <v/>
      </c>
      <c r="DQ132" s="24" t="str">
        <f>IFERROR(IF(DO132="","",ROUND(IF(DP132=0,10,10+SIGN(DP132)*10*(1-((SQRT(5)-1)/2)^MIN(ABS(DP132)/(5*SQRT(DR$1)),3))/(1-((SQRT(5)-1)/2)^3)),2)),"请输入副数")</f>
        <v/>
      </c>
      <c r="DR132" s="25" t="str">
        <f ca="1">IF(DS132="","",IF(选手操作!ET132&lt;&gt;"","/",DV132))</f>
        <v/>
      </c>
      <c r="DS132" s="26" t="str">
        <f ca="1">IF(OR(COUNTA(DA$3:DM$434)=0,选手操作!$K132=""),"",选手操作!$K132)</f>
        <v/>
      </c>
      <c r="DT132" s="22" t="str">
        <f ca="1">IFERROR(IF(DS132="","",RANK(DV132,DV$3:DV$434)+COUNTIF(DV$3:DV132,DV132)-1),"/")</f>
        <v/>
      </c>
      <c r="DU132" s="27" t="str">
        <f ca="1">IF(DS132="","",VLOOKUP(DS132,选手操作!$K:$L,2,0))</f>
        <v/>
      </c>
      <c r="DV132" s="24" t="str">
        <f ca="1">IFERROR(IF(DS132="","",IF(选手操作!DT132&lt;&gt;"",CV132+DW132+DX132+选手操作!DS132,VLOOKUP(DU132,DO:DQ,3,0)+CV132+DW132+DX132+选手操作!DS132)),IF(COUNTIF(DO:DO,DU132)=0,"查找失败",IF(ISNUMBER(VLOOKUP(DU132,DO:DQ,3,0))=FALSE,"VP错误","未知错误")))</f>
        <v/>
      </c>
      <c r="DW132" s="37"/>
      <c r="DX132" s="37"/>
      <c r="DY132" s="39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23" t="str">
        <f ca="1">IFERROR(IF(ES132="","",RANK(ER132,ER$3:ER$434)+COUNTIF(ER$3:ER132,ER132)-1),"/")</f>
        <v/>
      </c>
      <c r="EO132" s="22" t="str">
        <f t="shared" si="46"/>
        <v/>
      </c>
      <c r="EP132" s="22" t="str">
        <f t="shared" si="47"/>
        <v/>
      </c>
      <c r="EQ132" s="24" t="str">
        <f>IFERROR(IF(EO132="","",ROUND(IF(EP132=0,10,10+SIGN(EP132)*10*(1-((SQRT(5)-1)/2)^MIN(ABS(EP132)/(5*SQRT(ER$1)),3))/(1-((SQRT(5)-1)/2)^3)),2)),"请输入副数")</f>
        <v/>
      </c>
      <c r="ER132" s="25" t="str">
        <f ca="1">IF(ES132="","",IF(选手操作!FT132&lt;&gt;"","/",EV132))</f>
        <v/>
      </c>
      <c r="ES132" s="26" t="str">
        <f ca="1">IF(OR(COUNTA(EA$3:EM$434)=0,选手操作!$K132=""),"",选手操作!$K132)</f>
        <v/>
      </c>
      <c r="ET132" s="22" t="str">
        <f ca="1">IFERROR(IF(ES132="","",RANK(EV132,EV$3:EV$434)+COUNTIF(EV$3:EV132,EV132)-1),"/")</f>
        <v/>
      </c>
      <c r="EU132" s="27" t="str">
        <f ca="1">IF(ES132="","",VLOOKUP(ES132,选手操作!$K:$L,2,0))</f>
        <v/>
      </c>
      <c r="EV132" s="24" t="str">
        <f ca="1">IFERROR(IF(ES132="","",IF(选手操作!ET132&lt;&gt;"",DV132+EW132+EX132+选手操作!ES132,VLOOKUP(EU132,EO:EQ,3,0)+DV132+EW132+EX132+选手操作!ES132)),IF(COUNTIF(EO:EO,EU132)=0,"查找失败",IF(ISNUMBER(VLOOKUP(EU132,EO:EQ,3,0))=FALSE,"VP错误","未知错误")))</f>
        <v/>
      </c>
      <c r="EW132" s="37"/>
      <c r="EX132" s="37"/>
      <c r="EY132" s="39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23" t="str">
        <f ca="1">IFERROR(IF(FS132="","",RANK(FR132,FR$3:FR$434)+COUNTIF(FR$3:FR132,FR132)-1),"/")</f>
        <v/>
      </c>
      <c r="FO132" s="22" t="str">
        <f t="shared" si="48"/>
        <v/>
      </c>
      <c r="FP132" s="22" t="str">
        <f t="shared" si="49"/>
        <v/>
      </c>
      <c r="FQ132" s="24" t="str">
        <f>IFERROR(IF(FO132="","",ROUND(IF(FP132=0,10,10+SIGN(FP132)*10*(1-((SQRT(5)-1)/2)^MIN(ABS(FP132)/(5*SQRT(FR$1)),3))/(1-((SQRT(5)-1)/2)^3)),2)),"请输入副数")</f>
        <v/>
      </c>
      <c r="FR132" s="25" t="str">
        <f ca="1">IF(FS132="","",IF(选手操作!GT132&lt;&gt;"","/",FV132))</f>
        <v/>
      </c>
      <c r="FS132" s="26" t="str">
        <f ca="1">IF(OR(COUNTA(FA$3:FM$434)=0,选手操作!$K132=""),"",选手操作!$K132)</f>
        <v/>
      </c>
      <c r="FT132" s="22" t="str">
        <f ca="1">IFERROR(IF(FS132="","",RANK(FV132,FV$3:FV$434)+COUNTIF(FV$3:FV132,FV132)-1),"/")</f>
        <v/>
      </c>
      <c r="FU132" s="27" t="str">
        <f ca="1">IF(FS132="","",VLOOKUP(FS132,选手操作!$K:$L,2,0))</f>
        <v/>
      </c>
      <c r="FV132" s="24" t="str">
        <f ca="1">IFERROR(IF(FS132="","",IF(选手操作!FT132&lt;&gt;"",EV132+FW132+FX132+选手操作!FS132,VLOOKUP(FU132,FO:FQ,3,0)+EV132+FW132+FX132+选手操作!FS132)),IF(COUNTIF(FO:FO,FU132)=0,"查找失败",IF(ISNUMBER(VLOOKUP(FU132,FO:FQ,3,0))=FALSE,"VP错误","未知错误")))</f>
        <v/>
      </c>
      <c r="FW132" s="37"/>
      <c r="FX132" s="37"/>
      <c r="FY132" s="39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23" t="str">
        <f ca="1">IFERROR(IF(GS132="","",RANK(GR132,GR$3:GR$434)+COUNTIF(GR$3:GR132,GR132)-1),"/")</f>
        <v/>
      </c>
      <c r="GO132" s="22" t="str">
        <f t="shared" si="50"/>
        <v/>
      </c>
      <c r="GP132" s="22" t="str">
        <f t="shared" si="51"/>
        <v/>
      </c>
      <c r="GQ132" s="24" t="str">
        <f>IFERROR(IF(GO132="","",ROUND(IF(GP132=0,10,10+SIGN(GP132)*10*(1-((SQRT(5)-1)/2)^MIN(ABS(GP132)/(5*SQRT(GR$1)),3))/(1-((SQRT(5)-1)/2)^3)),2)),"请输入副数")</f>
        <v/>
      </c>
      <c r="GR132" s="25" t="str">
        <f ca="1">IF(GS132="","",IF(选手操作!HT132&lt;&gt;"","/",GV132))</f>
        <v/>
      </c>
      <c r="GS132" s="26" t="str">
        <f ca="1">IF(OR(COUNTA(GA$3:GM$434)=0,选手操作!$K132=""),"",选手操作!$K132)</f>
        <v/>
      </c>
      <c r="GT132" s="22" t="str">
        <f ca="1">IFERROR(IF(GS132="","",RANK(GV132,GV$3:GV$434)+COUNTIF(GV$3:GV132,GV132)-1),"/")</f>
        <v/>
      </c>
      <c r="GU132" s="27" t="str">
        <f ca="1">IF(GS132="","",VLOOKUP(GS132,选手操作!$K:$L,2,0))</f>
        <v/>
      </c>
      <c r="GV132" s="24" t="str">
        <f ca="1">IFERROR(IF(GS132="","",IF(选手操作!GT132&lt;&gt;"",FV132+GW132+GX132+选手操作!GS132,VLOOKUP(GU132,GO:GQ,3,0)+FV132+GW132+GX132+选手操作!GS132)),IF(COUNTIF(GO:GO,GU132)=0,"查找失败",IF(ISNUMBER(VLOOKUP(GU132,GO:GQ,3,0))=FALSE,"VP错误","未知错误")))</f>
        <v/>
      </c>
      <c r="GW132" s="37"/>
      <c r="GX132" s="37"/>
      <c r="GY132" s="39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23" t="str">
        <f ca="1">IFERROR(IF(HS132="","",RANK(HR132,HR$3:HR$434)+COUNTIF(HR$3:HR132,HR132)-1),"/")</f>
        <v/>
      </c>
      <c r="HO132" s="22" t="str">
        <f t="shared" si="52"/>
        <v/>
      </c>
      <c r="HP132" s="22" t="str">
        <f t="shared" si="53"/>
        <v/>
      </c>
      <c r="HQ132" s="24" t="str">
        <f>IFERROR(IF(HO132="","",ROUND(IF(HP132=0,10,10+SIGN(HP132)*10*(1-((SQRT(5)-1)/2)^MIN(ABS(HP132)/(5*SQRT(HR$1)),3))/(1-((SQRT(5)-1)/2)^3)),2)),"请输入副数")</f>
        <v/>
      </c>
      <c r="HR132" s="25" t="str">
        <f ca="1">IF(HS132="","",IF(选手操作!IT132&lt;&gt;"","/",HV132))</f>
        <v/>
      </c>
      <c r="HS132" s="26" t="str">
        <f ca="1">IF(OR(COUNTA(HA$3:HM$434)=0,选手操作!$K132=""),"",选手操作!$K132)</f>
        <v/>
      </c>
      <c r="HT132" s="22" t="str">
        <f ca="1">IFERROR(IF(HS132="","",RANK(HV132,HV$3:HV$434)+COUNTIF(HV$3:HV132,HV132)-1),"/")</f>
        <v/>
      </c>
      <c r="HU132" s="27" t="str">
        <f ca="1">IF(HS132="","",VLOOKUP(HS132,选手操作!$K:$L,2,0))</f>
        <v/>
      </c>
      <c r="HV132" s="24" t="str">
        <f ca="1">IFERROR(IF(HS132="","",IF(选手操作!HT132&lt;&gt;"",GV132+HW132+HX132+选手操作!HS132,VLOOKUP(HU132,HO:HQ,3,0)+GV132+HW132+HX132+选手操作!HS132)),IF(COUNTIF(HO:HO,HU132)=0,"查找失败",IF(ISNUMBER(VLOOKUP(HU132,HO:HQ,3,0))=FALSE,"VP错误","未知错误")))</f>
        <v/>
      </c>
      <c r="HW132" s="37"/>
      <c r="HX132" s="37"/>
      <c r="HY132" s="39"/>
    </row>
    <row r="133" spans="1:2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23" t="str">
        <f ca="1">IFERROR(IF(S133="","",RANK(R133,R$3:R$434)+COUNTIF(R$3:R133,R133)-1),"/")</f>
        <v/>
      </c>
      <c r="O133" s="22" t="str">
        <f t="shared" si="54"/>
        <v/>
      </c>
      <c r="P133" s="22" t="str">
        <f t="shared" si="55"/>
        <v/>
      </c>
      <c r="Q133" s="24" t="str">
        <f t="shared" si="56"/>
        <v/>
      </c>
      <c r="R133" s="25" t="str">
        <f ca="1">IF(S133="","",IF(选手操作!AT133&lt;&gt;"","/",V133))</f>
        <v/>
      </c>
      <c r="S133" s="26" t="str">
        <f ca="1">IF(OR(COUNTA(A$3:M$434)=0,选手操作!$K133=""),"",选手操作!$K133)</f>
        <v/>
      </c>
      <c r="T133" s="22" t="str">
        <f ca="1">IFERROR(IF(S133="","",RANK(V133,V$3:V$434)+COUNTIF(V$3:V133,V133)-1),"/")</f>
        <v/>
      </c>
      <c r="U133" s="27" t="str">
        <f ca="1">IF(S133="","",VLOOKUP(S133,选手操作!$K:$L,2,0))</f>
        <v/>
      </c>
      <c r="V133" s="24" t="str">
        <f ca="1">IFERROR(IF(S133="","",IF(选手操作!T133&lt;&gt;"",选手操作!M133+选手操作!N133+W133+X133+选手操作!S133,VLOOKUP(U133,O:Q,3,0)+选手操作!M133+选手操作!N133+W133+X133+选手操作!S133)),IF(COUNTIF(O:O,U133)=0,"查找失败",IF(ISNUMBER(VLOOKUP(U133,O:Q,3,0))=FALSE,"VP错误","未知错误")))</f>
        <v/>
      </c>
      <c r="W133" s="37"/>
      <c r="X133" s="37"/>
      <c r="Y133" s="39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23" t="str">
        <f ca="1">IFERROR(IF(AS133="","",RANK(AR133,AR$3:AR$434)+COUNTIF(AR$3:AR133,AR133)-1),"/")</f>
        <v/>
      </c>
      <c r="AO133" s="22" t="str">
        <f t="shared" si="38"/>
        <v/>
      </c>
      <c r="AP133" s="22" t="str">
        <f t="shared" si="39"/>
        <v/>
      </c>
      <c r="AQ133" s="24" t="str">
        <f>IFERROR(IF(AO133="","",ROUND(IF(AP133=0,10,10+SIGN(AP133)*10*(1-((SQRT(5)-1)/2)^MIN(ABS(AP133)/(5*SQRT(AR$1)),3))/(1-((SQRT(5)-1)/2)^3)),2)),"请输入副数")</f>
        <v/>
      </c>
      <c r="AR133" s="25" t="str">
        <f ca="1">IF(AS133="","",IF(选手操作!BT133&lt;&gt;"","/",AV133))</f>
        <v/>
      </c>
      <c r="AS133" s="26" t="str">
        <f ca="1">IF(OR(COUNTA(AA$3:AM$434)=0,选手操作!$K133=""),"",选手操作!$K133)</f>
        <v/>
      </c>
      <c r="AT133" s="22" t="str">
        <f ca="1">IFERROR(IF(AS133="","",RANK(AV133,AV$3:AV$434)+COUNTIF(AV$3:AV133,AV133)-1),"/")</f>
        <v/>
      </c>
      <c r="AU133" s="27" t="str">
        <f ca="1">IF(AS133="","",VLOOKUP(AS133,选手操作!$K:$L,2,0))</f>
        <v/>
      </c>
      <c r="AV133" s="24" t="str">
        <f ca="1">IFERROR(IF(AS133="","",IF(选手操作!AT133&lt;&gt;"",V133+AW133+AX133+选手操作!AS133,VLOOKUP(AU133,AO:AQ,3,0)+V133+AW133+AX133+选手操作!AS133)),IF(COUNTIF(AO:AO,AU133)=0,"查找失败",IF(ISNUMBER(VLOOKUP(AU133,AO:AQ,3,0))=FALSE,"VP错误","未知错误")))</f>
        <v/>
      </c>
      <c r="AW133" s="37"/>
      <c r="AX133" s="37"/>
      <c r="AY133" s="39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23" t="str">
        <f ca="1">IFERROR(IF(BS133="","",RANK(BR133,BR$3:BR$434)+COUNTIF(BR$3:BR133,BR133)-1),"/")</f>
        <v/>
      </c>
      <c r="BO133" s="22" t="str">
        <f t="shared" si="40"/>
        <v/>
      </c>
      <c r="BP133" s="22" t="str">
        <f t="shared" si="41"/>
        <v/>
      </c>
      <c r="BQ133" s="24" t="str">
        <f>IFERROR(IF(BO133="","",ROUND(IF(BP133=0,10,10+SIGN(BP133)*10*(1-((SQRT(5)-1)/2)^MIN(ABS(BP133)/(5*SQRT(BR$1)),3))/(1-((SQRT(5)-1)/2)^3)),2)),"请输入副数")</f>
        <v/>
      </c>
      <c r="BR133" s="25" t="str">
        <f ca="1">IF(BS133="","",IF(选手操作!CT133&lt;&gt;"","/",BV133))</f>
        <v/>
      </c>
      <c r="BS133" s="26" t="str">
        <f ca="1">IF(OR(COUNTA(BA$3:BM$434)=0,选手操作!$K133=""),"",选手操作!$K133)</f>
        <v/>
      </c>
      <c r="BT133" s="22" t="str">
        <f ca="1">IFERROR(IF(BS133="","",RANK(BV133,BV$3:BV$434)+COUNTIF(BV$3:BV133,BV133)-1),"/")</f>
        <v/>
      </c>
      <c r="BU133" s="27" t="str">
        <f ca="1">IF(BS133="","",VLOOKUP(BS133,选手操作!$K:$L,2,0))</f>
        <v/>
      </c>
      <c r="BV133" s="24" t="str">
        <f ca="1">IFERROR(IF(BS133="","",IF(选手操作!BT133&lt;&gt;"",AV133+BW133+BX133+选手操作!BS133,VLOOKUP(BU133,BO:BQ,3,0)+AV133+BW133+BX133+选手操作!BS133)),IF(COUNTIF(BO:BO,BU133)=0,"查找失败",IF(ISNUMBER(VLOOKUP(BU133,BO:BQ,3,0))=FALSE,"VP错误","未知错误")))</f>
        <v/>
      </c>
      <c r="BW133" s="37"/>
      <c r="BX133" s="37"/>
      <c r="BY133" s="39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23" t="str">
        <f ca="1">IFERROR(IF(CS133="","",RANK(CR133,CR$3:CR$434)+COUNTIF(CR$3:CR133,CR133)-1),"/")</f>
        <v/>
      </c>
      <c r="CO133" s="22" t="str">
        <f t="shared" si="42"/>
        <v/>
      </c>
      <c r="CP133" s="22" t="str">
        <f t="shared" si="43"/>
        <v/>
      </c>
      <c r="CQ133" s="24" t="str">
        <f>IFERROR(IF(CO133="","",ROUND(IF(CP133=0,10,10+SIGN(CP133)*10*(1-((SQRT(5)-1)/2)^MIN(ABS(CP133)/(5*SQRT(CR$1)),3))/(1-((SQRT(5)-1)/2)^3)),2)),"请输入副数")</f>
        <v/>
      </c>
      <c r="CR133" s="25" t="str">
        <f ca="1">IF(CS133="","",IF(选手操作!DT133&lt;&gt;"","/",CV133))</f>
        <v/>
      </c>
      <c r="CS133" s="26" t="str">
        <f ca="1">IF(OR(COUNTA(CA$3:CM$434)=0,选手操作!$K133=""),"",选手操作!$K133)</f>
        <v/>
      </c>
      <c r="CT133" s="22" t="str">
        <f ca="1">IFERROR(IF(CS133="","",RANK(CV133,CV$3:CV$434)+COUNTIF(CV$3:CV133,CV133)-1),"/")</f>
        <v/>
      </c>
      <c r="CU133" s="27" t="str">
        <f ca="1">IF(CS133="","",VLOOKUP(CS133,选手操作!$K:$L,2,0))</f>
        <v/>
      </c>
      <c r="CV133" s="24" t="str">
        <f ca="1">IFERROR(IF(CS133="","",IF(选手操作!CT133&lt;&gt;"",BV133+CW133+CX133+选手操作!CS133,VLOOKUP(CU133,CO:CQ,3,0)+BV133+CW133+CX133+选手操作!CS133)),IF(COUNTIF(CO:CO,CU133)=0,"查找失败",IF(ISNUMBER(VLOOKUP(CU133,CO:CQ,3,0))=FALSE,"VP错误","未知错误")))</f>
        <v/>
      </c>
      <c r="CW133" s="37"/>
      <c r="CX133" s="37"/>
      <c r="CY133" s="39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23" t="str">
        <f ca="1">IFERROR(IF(DS133="","",RANK(DR133,DR$3:DR$434)+COUNTIF(DR$3:DR133,DR133)-1),"/")</f>
        <v/>
      </c>
      <c r="DO133" s="22" t="str">
        <f t="shared" si="44"/>
        <v/>
      </c>
      <c r="DP133" s="22" t="str">
        <f t="shared" si="45"/>
        <v/>
      </c>
      <c r="DQ133" s="24" t="str">
        <f>IFERROR(IF(DO133="","",ROUND(IF(DP133=0,10,10+SIGN(DP133)*10*(1-((SQRT(5)-1)/2)^MIN(ABS(DP133)/(5*SQRT(DR$1)),3))/(1-((SQRT(5)-1)/2)^3)),2)),"请输入副数")</f>
        <v/>
      </c>
      <c r="DR133" s="25" t="str">
        <f ca="1">IF(DS133="","",IF(选手操作!ET133&lt;&gt;"","/",DV133))</f>
        <v/>
      </c>
      <c r="DS133" s="26" t="str">
        <f ca="1">IF(OR(COUNTA(DA$3:DM$434)=0,选手操作!$K133=""),"",选手操作!$K133)</f>
        <v/>
      </c>
      <c r="DT133" s="22" t="str">
        <f ca="1">IFERROR(IF(DS133="","",RANK(DV133,DV$3:DV$434)+COUNTIF(DV$3:DV133,DV133)-1),"/")</f>
        <v/>
      </c>
      <c r="DU133" s="27" t="str">
        <f ca="1">IF(DS133="","",VLOOKUP(DS133,选手操作!$K:$L,2,0))</f>
        <v/>
      </c>
      <c r="DV133" s="24" t="str">
        <f ca="1">IFERROR(IF(DS133="","",IF(选手操作!DT133&lt;&gt;"",CV133+DW133+DX133+选手操作!DS133,VLOOKUP(DU133,DO:DQ,3,0)+CV133+DW133+DX133+选手操作!DS133)),IF(COUNTIF(DO:DO,DU133)=0,"查找失败",IF(ISNUMBER(VLOOKUP(DU133,DO:DQ,3,0))=FALSE,"VP错误","未知错误")))</f>
        <v/>
      </c>
      <c r="DW133" s="37"/>
      <c r="DX133" s="37"/>
      <c r="DY133" s="39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23" t="str">
        <f ca="1">IFERROR(IF(ES133="","",RANK(ER133,ER$3:ER$434)+COUNTIF(ER$3:ER133,ER133)-1),"/")</f>
        <v/>
      </c>
      <c r="EO133" s="22" t="str">
        <f t="shared" si="46"/>
        <v/>
      </c>
      <c r="EP133" s="22" t="str">
        <f t="shared" si="47"/>
        <v/>
      </c>
      <c r="EQ133" s="24" t="str">
        <f>IFERROR(IF(EO133="","",ROUND(IF(EP133=0,10,10+SIGN(EP133)*10*(1-((SQRT(5)-1)/2)^MIN(ABS(EP133)/(5*SQRT(ER$1)),3))/(1-((SQRT(5)-1)/2)^3)),2)),"请输入副数")</f>
        <v/>
      </c>
      <c r="ER133" s="25" t="str">
        <f ca="1">IF(ES133="","",IF(选手操作!FT133&lt;&gt;"","/",EV133))</f>
        <v/>
      </c>
      <c r="ES133" s="26" t="str">
        <f ca="1">IF(OR(COUNTA(EA$3:EM$434)=0,选手操作!$K133=""),"",选手操作!$K133)</f>
        <v/>
      </c>
      <c r="ET133" s="22" t="str">
        <f ca="1">IFERROR(IF(ES133="","",RANK(EV133,EV$3:EV$434)+COUNTIF(EV$3:EV133,EV133)-1),"/")</f>
        <v/>
      </c>
      <c r="EU133" s="27" t="str">
        <f ca="1">IF(ES133="","",VLOOKUP(ES133,选手操作!$K:$L,2,0))</f>
        <v/>
      </c>
      <c r="EV133" s="24" t="str">
        <f ca="1">IFERROR(IF(ES133="","",IF(选手操作!ET133&lt;&gt;"",DV133+EW133+EX133+选手操作!ES133,VLOOKUP(EU133,EO:EQ,3,0)+DV133+EW133+EX133+选手操作!ES133)),IF(COUNTIF(EO:EO,EU133)=0,"查找失败",IF(ISNUMBER(VLOOKUP(EU133,EO:EQ,3,0))=FALSE,"VP错误","未知错误")))</f>
        <v/>
      </c>
      <c r="EW133" s="37"/>
      <c r="EX133" s="37"/>
      <c r="EY133" s="39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23" t="str">
        <f ca="1">IFERROR(IF(FS133="","",RANK(FR133,FR$3:FR$434)+COUNTIF(FR$3:FR133,FR133)-1),"/")</f>
        <v/>
      </c>
      <c r="FO133" s="22" t="str">
        <f t="shared" si="48"/>
        <v/>
      </c>
      <c r="FP133" s="22" t="str">
        <f t="shared" si="49"/>
        <v/>
      </c>
      <c r="FQ133" s="24" t="str">
        <f>IFERROR(IF(FO133="","",ROUND(IF(FP133=0,10,10+SIGN(FP133)*10*(1-((SQRT(5)-1)/2)^MIN(ABS(FP133)/(5*SQRT(FR$1)),3))/(1-((SQRT(5)-1)/2)^3)),2)),"请输入副数")</f>
        <v/>
      </c>
      <c r="FR133" s="25" t="str">
        <f ca="1">IF(FS133="","",IF(选手操作!GT133&lt;&gt;"","/",FV133))</f>
        <v/>
      </c>
      <c r="FS133" s="26" t="str">
        <f ca="1">IF(OR(COUNTA(FA$3:FM$434)=0,选手操作!$K133=""),"",选手操作!$K133)</f>
        <v/>
      </c>
      <c r="FT133" s="22" t="str">
        <f ca="1">IFERROR(IF(FS133="","",RANK(FV133,FV$3:FV$434)+COUNTIF(FV$3:FV133,FV133)-1),"/")</f>
        <v/>
      </c>
      <c r="FU133" s="27" t="str">
        <f ca="1">IF(FS133="","",VLOOKUP(FS133,选手操作!$K:$L,2,0))</f>
        <v/>
      </c>
      <c r="FV133" s="24" t="str">
        <f ca="1">IFERROR(IF(FS133="","",IF(选手操作!FT133&lt;&gt;"",EV133+FW133+FX133+选手操作!FS133,VLOOKUP(FU133,FO:FQ,3,0)+EV133+FW133+FX133+选手操作!FS133)),IF(COUNTIF(FO:FO,FU133)=0,"查找失败",IF(ISNUMBER(VLOOKUP(FU133,FO:FQ,3,0))=FALSE,"VP错误","未知错误")))</f>
        <v/>
      </c>
      <c r="FW133" s="37"/>
      <c r="FX133" s="37"/>
      <c r="FY133" s="39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23" t="str">
        <f ca="1">IFERROR(IF(GS133="","",RANK(GR133,GR$3:GR$434)+COUNTIF(GR$3:GR133,GR133)-1),"/")</f>
        <v/>
      </c>
      <c r="GO133" s="22" t="str">
        <f t="shared" si="50"/>
        <v/>
      </c>
      <c r="GP133" s="22" t="str">
        <f t="shared" si="51"/>
        <v/>
      </c>
      <c r="GQ133" s="24" t="str">
        <f>IFERROR(IF(GO133="","",ROUND(IF(GP133=0,10,10+SIGN(GP133)*10*(1-((SQRT(5)-1)/2)^MIN(ABS(GP133)/(5*SQRT(GR$1)),3))/(1-((SQRT(5)-1)/2)^3)),2)),"请输入副数")</f>
        <v/>
      </c>
      <c r="GR133" s="25" t="str">
        <f ca="1">IF(GS133="","",IF(选手操作!HT133&lt;&gt;"","/",GV133))</f>
        <v/>
      </c>
      <c r="GS133" s="26" t="str">
        <f ca="1">IF(OR(COUNTA(GA$3:GM$434)=0,选手操作!$K133=""),"",选手操作!$K133)</f>
        <v/>
      </c>
      <c r="GT133" s="22" t="str">
        <f ca="1">IFERROR(IF(GS133="","",RANK(GV133,GV$3:GV$434)+COUNTIF(GV$3:GV133,GV133)-1),"/")</f>
        <v/>
      </c>
      <c r="GU133" s="27" t="str">
        <f ca="1">IF(GS133="","",VLOOKUP(GS133,选手操作!$K:$L,2,0))</f>
        <v/>
      </c>
      <c r="GV133" s="24" t="str">
        <f ca="1">IFERROR(IF(GS133="","",IF(选手操作!GT133&lt;&gt;"",FV133+GW133+GX133+选手操作!GS133,VLOOKUP(GU133,GO:GQ,3,0)+FV133+GW133+GX133+选手操作!GS133)),IF(COUNTIF(GO:GO,GU133)=0,"查找失败",IF(ISNUMBER(VLOOKUP(GU133,GO:GQ,3,0))=FALSE,"VP错误","未知错误")))</f>
        <v/>
      </c>
      <c r="GW133" s="37"/>
      <c r="GX133" s="37"/>
      <c r="GY133" s="39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23" t="str">
        <f ca="1">IFERROR(IF(HS133="","",RANK(HR133,HR$3:HR$434)+COUNTIF(HR$3:HR133,HR133)-1),"/")</f>
        <v/>
      </c>
      <c r="HO133" s="22" t="str">
        <f t="shared" si="52"/>
        <v/>
      </c>
      <c r="HP133" s="22" t="str">
        <f t="shared" si="53"/>
        <v/>
      </c>
      <c r="HQ133" s="24" t="str">
        <f>IFERROR(IF(HO133="","",ROUND(IF(HP133=0,10,10+SIGN(HP133)*10*(1-((SQRT(5)-1)/2)^MIN(ABS(HP133)/(5*SQRT(HR$1)),3))/(1-((SQRT(5)-1)/2)^3)),2)),"请输入副数")</f>
        <v/>
      </c>
      <c r="HR133" s="25" t="str">
        <f ca="1">IF(HS133="","",IF(选手操作!IT133&lt;&gt;"","/",HV133))</f>
        <v/>
      </c>
      <c r="HS133" s="26" t="str">
        <f ca="1">IF(OR(COUNTA(HA$3:HM$434)=0,选手操作!$K133=""),"",选手操作!$K133)</f>
        <v/>
      </c>
      <c r="HT133" s="22" t="str">
        <f ca="1">IFERROR(IF(HS133="","",RANK(HV133,HV$3:HV$434)+COUNTIF(HV$3:HV133,HV133)-1),"/")</f>
        <v/>
      </c>
      <c r="HU133" s="27" t="str">
        <f ca="1">IF(HS133="","",VLOOKUP(HS133,选手操作!$K:$L,2,0))</f>
        <v/>
      </c>
      <c r="HV133" s="24" t="str">
        <f ca="1">IFERROR(IF(HS133="","",IF(选手操作!HT133&lt;&gt;"",GV133+HW133+HX133+选手操作!HS133,VLOOKUP(HU133,HO:HQ,3,0)+GV133+HW133+HX133+选手操作!HS133)),IF(COUNTIF(HO:HO,HU133)=0,"查找失败",IF(ISNUMBER(VLOOKUP(HU133,HO:HQ,3,0))=FALSE,"VP错误","未知错误")))</f>
        <v/>
      </c>
      <c r="HW133" s="37"/>
      <c r="HX133" s="37"/>
      <c r="HY133" s="39"/>
    </row>
    <row r="134" spans="1:23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23" t="str">
        <f ca="1">IFERROR(IF(S134="","",RANK(R134,R$3:R$434)+COUNTIF(R$3:R134,R134)-1),"/")</f>
        <v/>
      </c>
      <c r="O134" s="22" t="str">
        <f t="shared" si="54"/>
        <v/>
      </c>
      <c r="P134" s="22" t="str">
        <f t="shared" si="55"/>
        <v/>
      </c>
      <c r="Q134" s="24" t="str">
        <f t="shared" si="56"/>
        <v/>
      </c>
      <c r="R134" s="25" t="str">
        <f ca="1">IF(S134="","",IF(选手操作!AT134&lt;&gt;"","/",V134))</f>
        <v/>
      </c>
      <c r="S134" s="26" t="str">
        <f ca="1">IF(OR(COUNTA(A$3:M$434)=0,选手操作!$K134=""),"",选手操作!$K134)</f>
        <v/>
      </c>
      <c r="T134" s="22" t="str">
        <f ca="1">IFERROR(IF(S134="","",RANK(V134,V$3:V$434)+COUNTIF(V$3:V134,V134)-1),"/")</f>
        <v/>
      </c>
      <c r="U134" s="27" t="str">
        <f ca="1">IF(S134="","",VLOOKUP(S134,选手操作!$K:$L,2,0))</f>
        <v/>
      </c>
      <c r="V134" s="24" t="str">
        <f ca="1">IFERROR(IF(S134="","",IF(选手操作!T134&lt;&gt;"",选手操作!M134+选手操作!N134+W134+X134+选手操作!S134,VLOOKUP(U134,O:Q,3,0)+选手操作!M134+选手操作!N134+W134+X134+选手操作!S134)),IF(COUNTIF(O:O,U134)=0,"查找失败",IF(ISNUMBER(VLOOKUP(U134,O:Q,3,0))=FALSE,"VP错误","未知错误")))</f>
        <v/>
      </c>
      <c r="W134" s="37"/>
      <c r="X134" s="37"/>
      <c r="Y134" s="39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23" t="str">
        <f ca="1">IFERROR(IF(AS134="","",RANK(AR134,AR$3:AR$434)+COUNTIF(AR$3:AR134,AR134)-1),"/")</f>
        <v/>
      </c>
      <c r="AO134" s="22" t="str">
        <f t="shared" si="38"/>
        <v/>
      </c>
      <c r="AP134" s="22" t="str">
        <f t="shared" si="39"/>
        <v/>
      </c>
      <c r="AQ134" s="24" t="str">
        <f>IFERROR(IF(AO134="","",ROUND(IF(AP134=0,10,10+SIGN(AP134)*10*(1-((SQRT(5)-1)/2)^MIN(ABS(AP134)/(5*SQRT(AR$1)),3))/(1-((SQRT(5)-1)/2)^3)),2)),"请输入副数")</f>
        <v/>
      </c>
      <c r="AR134" s="25" t="str">
        <f ca="1">IF(AS134="","",IF(选手操作!BT134&lt;&gt;"","/",AV134))</f>
        <v/>
      </c>
      <c r="AS134" s="26" t="str">
        <f ca="1">IF(OR(COUNTA(AA$3:AM$434)=0,选手操作!$K134=""),"",选手操作!$K134)</f>
        <v/>
      </c>
      <c r="AT134" s="22" t="str">
        <f ca="1">IFERROR(IF(AS134="","",RANK(AV134,AV$3:AV$434)+COUNTIF(AV$3:AV134,AV134)-1),"/")</f>
        <v/>
      </c>
      <c r="AU134" s="27" t="str">
        <f ca="1">IF(AS134="","",VLOOKUP(AS134,选手操作!$K:$L,2,0))</f>
        <v/>
      </c>
      <c r="AV134" s="24" t="str">
        <f ca="1">IFERROR(IF(AS134="","",IF(选手操作!AT134&lt;&gt;"",V134+AW134+AX134+选手操作!AS134,VLOOKUP(AU134,AO:AQ,3,0)+V134+AW134+AX134+选手操作!AS134)),IF(COUNTIF(AO:AO,AU134)=0,"查找失败",IF(ISNUMBER(VLOOKUP(AU134,AO:AQ,3,0))=FALSE,"VP错误","未知错误")))</f>
        <v/>
      </c>
      <c r="AW134" s="37"/>
      <c r="AX134" s="37"/>
      <c r="AY134" s="39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23" t="str">
        <f ca="1">IFERROR(IF(BS134="","",RANK(BR134,BR$3:BR$434)+COUNTIF(BR$3:BR134,BR134)-1),"/")</f>
        <v/>
      </c>
      <c r="BO134" s="22" t="str">
        <f t="shared" si="40"/>
        <v/>
      </c>
      <c r="BP134" s="22" t="str">
        <f t="shared" si="41"/>
        <v/>
      </c>
      <c r="BQ134" s="24" t="str">
        <f>IFERROR(IF(BO134="","",ROUND(IF(BP134=0,10,10+SIGN(BP134)*10*(1-((SQRT(5)-1)/2)^MIN(ABS(BP134)/(5*SQRT(BR$1)),3))/(1-((SQRT(5)-1)/2)^3)),2)),"请输入副数")</f>
        <v/>
      </c>
      <c r="BR134" s="25" t="str">
        <f ca="1">IF(BS134="","",IF(选手操作!CT134&lt;&gt;"","/",BV134))</f>
        <v/>
      </c>
      <c r="BS134" s="26" t="str">
        <f ca="1">IF(OR(COUNTA(BA$3:BM$434)=0,选手操作!$K134=""),"",选手操作!$K134)</f>
        <v/>
      </c>
      <c r="BT134" s="22" t="str">
        <f ca="1">IFERROR(IF(BS134="","",RANK(BV134,BV$3:BV$434)+COUNTIF(BV$3:BV134,BV134)-1),"/")</f>
        <v/>
      </c>
      <c r="BU134" s="27" t="str">
        <f ca="1">IF(BS134="","",VLOOKUP(BS134,选手操作!$K:$L,2,0))</f>
        <v/>
      </c>
      <c r="BV134" s="24" t="str">
        <f ca="1">IFERROR(IF(BS134="","",IF(选手操作!BT134&lt;&gt;"",AV134+BW134+BX134+选手操作!BS134,VLOOKUP(BU134,BO:BQ,3,0)+AV134+BW134+BX134+选手操作!BS134)),IF(COUNTIF(BO:BO,BU134)=0,"查找失败",IF(ISNUMBER(VLOOKUP(BU134,BO:BQ,3,0))=FALSE,"VP错误","未知错误")))</f>
        <v/>
      </c>
      <c r="BW134" s="37"/>
      <c r="BX134" s="37"/>
      <c r="BY134" s="39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23" t="str">
        <f ca="1">IFERROR(IF(CS134="","",RANK(CR134,CR$3:CR$434)+COUNTIF(CR$3:CR134,CR134)-1),"/")</f>
        <v/>
      </c>
      <c r="CO134" s="22" t="str">
        <f t="shared" si="42"/>
        <v/>
      </c>
      <c r="CP134" s="22" t="str">
        <f t="shared" si="43"/>
        <v/>
      </c>
      <c r="CQ134" s="24" t="str">
        <f>IFERROR(IF(CO134="","",ROUND(IF(CP134=0,10,10+SIGN(CP134)*10*(1-((SQRT(5)-1)/2)^MIN(ABS(CP134)/(5*SQRT(CR$1)),3))/(1-((SQRT(5)-1)/2)^3)),2)),"请输入副数")</f>
        <v/>
      </c>
      <c r="CR134" s="25" t="str">
        <f ca="1">IF(CS134="","",IF(选手操作!DT134&lt;&gt;"","/",CV134))</f>
        <v/>
      </c>
      <c r="CS134" s="26" t="str">
        <f ca="1">IF(OR(COUNTA(CA$3:CM$434)=0,选手操作!$K134=""),"",选手操作!$K134)</f>
        <v/>
      </c>
      <c r="CT134" s="22" t="str">
        <f ca="1">IFERROR(IF(CS134="","",RANK(CV134,CV$3:CV$434)+COUNTIF(CV$3:CV134,CV134)-1),"/")</f>
        <v/>
      </c>
      <c r="CU134" s="27" t="str">
        <f ca="1">IF(CS134="","",VLOOKUP(CS134,选手操作!$K:$L,2,0))</f>
        <v/>
      </c>
      <c r="CV134" s="24" t="str">
        <f ca="1">IFERROR(IF(CS134="","",IF(选手操作!CT134&lt;&gt;"",BV134+CW134+CX134+选手操作!CS134,VLOOKUP(CU134,CO:CQ,3,0)+BV134+CW134+CX134+选手操作!CS134)),IF(COUNTIF(CO:CO,CU134)=0,"查找失败",IF(ISNUMBER(VLOOKUP(CU134,CO:CQ,3,0))=FALSE,"VP错误","未知错误")))</f>
        <v/>
      </c>
      <c r="CW134" s="37"/>
      <c r="CX134" s="37"/>
      <c r="CY134" s="39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23" t="str">
        <f ca="1">IFERROR(IF(DS134="","",RANK(DR134,DR$3:DR$434)+COUNTIF(DR$3:DR134,DR134)-1),"/")</f>
        <v/>
      </c>
      <c r="DO134" s="22" t="str">
        <f t="shared" si="44"/>
        <v/>
      </c>
      <c r="DP134" s="22" t="str">
        <f t="shared" si="45"/>
        <v/>
      </c>
      <c r="DQ134" s="24" t="str">
        <f>IFERROR(IF(DO134="","",ROUND(IF(DP134=0,10,10+SIGN(DP134)*10*(1-((SQRT(5)-1)/2)^MIN(ABS(DP134)/(5*SQRT(DR$1)),3))/(1-((SQRT(5)-1)/2)^3)),2)),"请输入副数")</f>
        <v/>
      </c>
      <c r="DR134" s="25" t="str">
        <f ca="1">IF(DS134="","",IF(选手操作!ET134&lt;&gt;"","/",DV134))</f>
        <v/>
      </c>
      <c r="DS134" s="26" t="str">
        <f ca="1">IF(OR(COUNTA(DA$3:DM$434)=0,选手操作!$K134=""),"",选手操作!$K134)</f>
        <v/>
      </c>
      <c r="DT134" s="22" t="str">
        <f ca="1">IFERROR(IF(DS134="","",RANK(DV134,DV$3:DV$434)+COUNTIF(DV$3:DV134,DV134)-1),"/")</f>
        <v/>
      </c>
      <c r="DU134" s="27" t="str">
        <f ca="1">IF(DS134="","",VLOOKUP(DS134,选手操作!$K:$L,2,0))</f>
        <v/>
      </c>
      <c r="DV134" s="24" t="str">
        <f ca="1">IFERROR(IF(DS134="","",IF(选手操作!DT134&lt;&gt;"",CV134+DW134+DX134+选手操作!DS134,VLOOKUP(DU134,DO:DQ,3,0)+CV134+DW134+DX134+选手操作!DS134)),IF(COUNTIF(DO:DO,DU134)=0,"查找失败",IF(ISNUMBER(VLOOKUP(DU134,DO:DQ,3,0))=FALSE,"VP错误","未知错误")))</f>
        <v/>
      </c>
      <c r="DW134" s="37"/>
      <c r="DX134" s="37"/>
      <c r="DY134" s="39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23" t="str">
        <f ca="1">IFERROR(IF(ES134="","",RANK(ER134,ER$3:ER$434)+COUNTIF(ER$3:ER134,ER134)-1),"/")</f>
        <v/>
      </c>
      <c r="EO134" s="22" t="str">
        <f t="shared" si="46"/>
        <v/>
      </c>
      <c r="EP134" s="22" t="str">
        <f t="shared" si="47"/>
        <v/>
      </c>
      <c r="EQ134" s="24" t="str">
        <f>IFERROR(IF(EO134="","",ROUND(IF(EP134=0,10,10+SIGN(EP134)*10*(1-((SQRT(5)-1)/2)^MIN(ABS(EP134)/(5*SQRT(ER$1)),3))/(1-((SQRT(5)-1)/2)^3)),2)),"请输入副数")</f>
        <v/>
      </c>
      <c r="ER134" s="25" t="str">
        <f ca="1">IF(ES134="","",IF(选手操作!FT134&lt;&gt;"","/",EV134))</f>
        <v/>
      </c>
      <c r="ES134" s="26" t="str">
        <f ca="1">IF(OR(COUNTA(EA$3:EM$434)=0,选手操作!$K134=""),"",选手操作!$K134)</f>
        <v/>
      </c>
      <c r="ET134" s="22" t="str">
        <f ca="1">IFERROR(IF(ES134="","",RANK(EV134,EV$3:EV$434)+COUNTIF(EV$3:EV134,EV134)-1),"/")</f>
        <v/>
      </c>
      <c r="EU134" s="27" t="str">
        <f ca="1">IF(ES134="","",VLOOKUP(ES134,选手操作!$K:$L,2,0))</f>
        <v/>
      </c>
      <c r="EV134" s="24" t="str">
        <f ca="1">IFERROR(IF(ES134="","",IF(选手操作!ET134&lt;&gt;"",DV134+EW134+EX134+选手操作!ES134,VLOOKUP(EU134,EO:EQ,3,0)+DV134+EW134+EX134+选手操作!ES134)),IF(COUNTIF(EO:EO,EU134)=0,"查找失败",IF(ISNUMBER(VLOOKUP(EU134,EO:EQ,3,0))=FALSE,"VP错误","未知错误")))</f>
        <v/>
      </c>
      <c r="EW134" s="37"/>
      <c r="EX134" s="37"/>
      <c r="EY134" s="39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23" t="str">
        <f ca="1">IFERROR(IF(FS134="","",RANK(FR134,FR$3:FR$434)+COUNTIF(FR$3:FR134,FR134)-1),"/")</f>
        <v/>
      </c>
      <c r="FO134" s="22" t="str">
        <f t="shared" si="48"/>
        <v/>
      </c>
      <c r="FP134" s="22" t="str">
        <f t="shared" si="49"/>
        <v/>
      </c>
      <c r="FQ134" s="24" t="str">
        <f>IFERROR(IF(FO134="","",ROUND(IF(FP134=0,10,10+SIGN(FP134)*10*(1-((SQRT(5)-1)/2)^MIN(ABS(FP134)/(5*SQRT(FR$1)),3))/(1-((SQRT(5)-1)/2)^3)),2)),"请输入副数")</f>
        <v/>
      </c>
      <c r="FR134" s="25" t="str">
        <f ca="1">IF(FS134="","",IF(选手操作!GT134&lt;&gt;"","/",FV134))</f>
        <v/>
      </c>
      <c r="FS134" s="26" t="str">
        <f ca="1">IF(OR(COUNTA(FA$3:FM$434)=0,选手操作!$K134=""),"",选手操作!$K134)</f>
        <v/>
      </c>
      <c r="FT134" s="22" t="str">
        <f ca="1">IFERROR(IF(FS134="","",RANK(FV134,FV$3:FV$434)+COUNTIF(FV$3:FV134,FV134)-1),"/")</f>
        <v/>
      </c>
      <c r="FU134" s="27" t="str">
        <f ca="1">IF(FS134="","",VLOOKUP(FS134,选手操作!$K:$L,2,0))</f>
        <v/>
      </c>
      <c r="FV134" s="24" t="str">
        <f ca="1">IFERROR(IF(FS134="","",IF(选手操作!FT134&lt;&gt;"",EV134+FW134+FX134+选手操作!FS134,VLOOKUP(FU134,FO:FQ,3,0)+EV134+FW134+FX134+选手操作!FS134)),IF(COUNTIF(FO:FO,FU134)=0,"查找失败",IF(ISNUMBER(VLOOKUP(FU134,FO:FQ,3,0))=FALSE,"VP错误","未知错误")))</f>
        <v/>
      </c>
      <c r="FW134" s="37"/>
      <c r="FX134" s="37"/>
      <c r="FY134" s="39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23" t="str">
        <f ca="1">IFERROR(IF(GS134="","",RANK(GR134,GR$3:GR$434)+COUNTIF(GR$3:GR134,GR134)-1),"/")</f>
        <v/>
      </c>
      <c r="GO134" s="22" t="str">
        <f t="shared" si="50"/>
        <v/>
      </c>
      <c r="GP134" s="22" t="str">
        <f t="shared" si="51"/>
        <v/>
      </c>
      <c r="GQ134" s="24" t="str">
        <f>IFERROR(IF(GO134="","",ROUND(IF(GP134=0,10,10+SIGN(GP134)*10*(1-((SQRT(5)-1)/2)^MIN(ABS(GP134)/(5*SQRT(GR$1)),3))/(1-((SQRT(5)-1)/2)^3)),2)),"请输入副数")</f>
        <v/>
      </c>
      <c r="GR134" s="25" t="str">
        <f ca="1">IF(GS134="","",IF(选手操作!HT134&lt;&gt;"","/",GV134))</f>
        <v/>
      </c>
      <c r="GS134" s="26" t="str">
        <f ca="1">IF(OR(COUNTA(GA$3:GM$434)=0,选手操作!$K134=""),"",选手操作!$K134)</f>
        <v/>
      </c>
      <c r="GT134" s="22" t="str">
        <f ca="1">IFERROR(IF(GS134="","",RANK(GV134,GV$3:GV$434)+COUNTIF(GV$3:GV134,GV134)-1),"/")</f>
        <v/>
      </c>
      <c r="GU134" s="27" t="str">
        <f ca="1">IF(GS134="","",VLOOKUP(GS134,选手操作!$K:$L,2,0))</f>
        <v/>
      </c>
      <c r="GV134" s="24" t="str">
        <f ca="1">IFERROR(IF(GS134="","",IF(选手操作!GT134&lt;&gt;"",FV134+GW134+GX134+选手操作!GS134,VLOOKUP(GU134,GO:GQ,3,0)+FV134+GW134+GX134+选手操作!GS134)),IF(COUNTIF(GO:GO,GU134)=0,"查找失败",IF(ISNUMBER(VLOOKUP(GU134,GO:GQ,3,0))=FALSE,"VP错误","未知错误")))</f>
        <v/>
      </c>
      <c r="GW134" s="37"/>
      <c r="GX134" s="37"/>
      <c r="GY134" s="39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23" t="str">
        <f ca="1">IFERROR(IF(HS134="","",RANK(HR134,HR$3:HR$434)+COUNTIF(HR$3:HR134,HR134)-1),"/")</f>
        <v/>
      </c>
      <c r="HO134" s="22" t="str">
        <f t="shared" si="52"/>
        <v/>
      </c>
      <c r="HP134" s="22" t="str">
        <f t="shared" si="53"/>
        <v/>
      </c>
      <c r="HQ134" s="24" t="str">
        <f>IFERROR(IF(HO134="","",ROUND(IF(HP134=0,10,10+SIGN(HP134)*10*(1-((SQRT(5)-1)/2)^MIN(ABS(HP134)/(5*SQRT(HR$1)),3))/(1-((SQRT(5)-1)/2)^3)),2)),"请输入副数")</f>
        <v/>
      </c>
      <c r="HR134" s="25" t="str">
        <f ca="1">IF(HS134="","",IF(选手操作!IT134&lt;&gt;"","/",HV134))</f>
        <v/>
      </c>
      <c r="HS134" s="26" t="str">
        <f ca="1">IF(OR(COUNTA(HA$3:HM$434)=0,选手操作!$K134=""),"",选手操作!$K134)</f>
        <v/>
      </c>
      <c r="HT134" s="22" t="str">
        <f ca="1">IFERROR(IF(HS134="","",RANK(HV134,HV$3:HV$434)+COUNTIF(HV$3:HV134,HV134)-1),"/")</f>
        <v/>
      </c>
      <c r="HU134" s="27" t="str">
        <f ca="1">IF(HS134="","",VLOOKUP(HS134,选手操作!$K:$L,2,0))</f>
        <v/>
      </c>
      <c r="HV134" s="24" t="str">
        <f ca="1">IFERROR(IF(HS134="","",IF(选手操作!HT134&lt;&gt;"",GV134+HW134+HX134+选手操作!HS134,VLOOKUP(HU134,HO:HQ,3,0)+GV134+HW134+HX134+选手操作!HS134)),IF(COUNTIF(HO:HO,HU134)=0,"查找失败",IF(ISNUMBER(VLOOKUP(HU134,HO:HQ,3,0))=FALSE,"VP错误","未知错误")))</f>
        <v/>
      </c>
      <c r="HW134" s="37"/>
      <c r="HX134" s="37"/>
      <c r="HY134" s="39"/>
    </row>
    <row r="135" spans="1:23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23" t="str">
        <f ca="1">IFERROR(IF(S135="","",RANK(R135,R$3:R$434)+COUNTIF(R$3:R135,R135)-1),"/")</f>
        <v/>
      </c>
      <c r="O135" s="22" t="str">
        <f t="shared" si="54"/>
        <v/>
      </c>
      <c r="P135" s="22" t="str">
        <f t="shared" si="55"/>
        <v/>
      </c>
      <c r="Q135" s="24" t="str">
        <f t="shared" si="56"/>
        <v/>
      </c>
      <c r="R135" s="25" t="str">
        <f ca="1">IF(S135="","",IF(选手操作!AT135&lt;&gt;"","/",V135))</f>
        <v/>
      </c>
      <c r="S135" s="26" t="str">
        <f ca="1">IF(OR(COUNTA(A$3:M$434)=0,选手操作!$K135=""),"",选手操作!$K135)</f>
        <v/>
      </c>
      <c r="T135" s="22" t="str">
        <f ca="1">IFERROR(IF(S135="","",RANK(V135,V$3:V$434)+COUNTIF(V$3:V135,V135)-1),"/")</f>
        <v/>
      </c>
      <c r="U135" s="27" t="str">
        <f ca="1">IF(S135="","",VLOOKUP(S135,选手操作!$K:$L,2,0))</f>
        <v/>
      </c>
      <c r="V135" s="24" t="str">
        <f ca="1">IFERROR(IF(S135="","",IF(选手操作!T135&lt;&gt;"",选手操作!M135+选手操作!N135+W135+X135+选手操作!S135,VLOOKUP(U135,O:Q,3,0)+选手操作!M135+选手操作!N135+W135+X135+选手操作!S135)),IF(COUNTIF(O:O,U135)=0,"查找失败",IF(ISNUMBER(VLOOKUP(U135,O:Q,3,0))=FALSE,"VP错误","未知错误")))</f>
        <v/>
      </c>
      <c r="W135" s="37"/>
      <c r="X135" s="37"/>
      <c r="Y135" s="39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23" t="str">
        <f ca="1">IFERROR(IF(AS135="","",RANK(AR135,AR$3:AR$434)+COUNTIF(AR$3:AR135,AR135)-1),"/")</f>
        <v/>
      </c>
      <c r="AO135" s="22" t="str">
        <f t="shared" si="38"/>
        <v/>
      </c>
      <c r="AP135" s="22" t="str">
        <f t="shared" si="39"/>
        <v/>
      </c>
      <c r="AQ135" s="24" t="str">
        <f>IFERROR(IF(AO135="","",ROUND(IF(AP135=0,10,10+SIGN(AP135)*10*(1-((SQRT(5)-1)/2)^MIN(ABS(AP135)/(5*SQRT(AR$1)),3))/(1-((SQRT(5)-1)/2)^3)),2)),"请输入副数")</f>
        <v/>
      </c>
      <c r="AR135" s="25" t="str">
        <f ca="1">IF(AS135="","",IF(选手操作!BT135&lt;&gt;"","/",AV135))</f>
        <v/>
      </c>
      <c r="AS135" s="26" t="str">
        <f ca="1">IF(OR(COUNTA(AA$3:AM$434)=0,选手操作!$K135=""),"",选手操作!$K135)</f>
        <v/>
      </c>
      <c r="AT135" s="22" t="str">
        <f ca="1">IFERROR(IF(AS135="","",RANK(AV135,AV$3:AV$434)+COUNTIF(AV$3:AV135,AV135)-1),"/")</f>
        <v/>
      </c>
      <c r="AU135" s="27" t="str">
        <f ca="1">IF(AS135="","",VLOOKUP(AS135,选手操作!$K:$L,2,0))</f>
        <v/>
      </c>
      <c r="AV135" s="24" t="str">
        <f ca="1">IFERROR(IF(AS135="","",IF(选手操作!AT135&lt;&gt;"",V135+AW135+AX135+选手操作!AS135,VLOOKUP(AU135,AO:AQ,3,0)+V135+AW135+AX135+选手操作!AS135)),IF(COUNTIF(AO:AO,AU135)=0,"查找失败",IF(ISNUMBER(VLOOKUP(AU135,AO:AQ,3,0))=FALSE,"VP错误","未知错误")))</f>
        <v/>
      </c>
      <c r="AW135" s="37"/>
      <c r="AX135" s="37"/>
      <c r="AY135" s="39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23" t="str">
        <f ca="1">IFERROR(IF(BS135="","",RANK(BR135,BR$3:BR$434)+COUNTIF(BR$3:BR135,BR135)-1),"/")</f>
        <v/>
      </c>
      <c r="BO135" s="22" t="str">
        <f t="shared" si="40"/>
        <v/>
      </c>
      <c r="BP135" s="22" t="str">
        <f t="shared" si="41"/>
        <v/>
      </c>
      <c r="BQ135" s="24" t="str">
        <f>IFERROR(IF(BO135="","",ROUND(IF(BP135=0,10,10+SIGN(BP135)*10*(1-((SQRT(5)-1)/2)^MIN(ABS(BP135)/(5*SQRT(BR$1)),3))/(1-((SQRT(5)-1)/2)^3)),2)),"请输入副数")</f>
        <v/>
      </c>
      <c r="BR135" s="25" t="str">
        <f ca="1">IF(BS135="","",IF(选手操作!CT135&lt;&gt;"","/",BV135))</f>
        <v/>
      </c>
      <c r="BS135" s="26" t="str">
        <f ca="1">IF(OR(COUNTA(BA$3:BM$434)=0,选手操作!$K135=""),"",选手操作!$K135)</f>
        <v/>
      </c>
      <c r="BT135" s="22" t="str">
        <f ca="1">IFERROR(IF(BS135="","",RANK(BV135,BV$3:BV$434)+COUNTIF(BV$3:BV135,BV135)-1),"/")</f>
        <v/>
      </c>
      <c r="BU135" s="27" t="str">
        <f ca="1">IF(BS135="","",VLOOKUP(BS135,选手操作!$K:$L,2,0))</f>
        <v/>
      </c>
      <c r="BV135" s="24" t="str">
        <f ca="1">IFERROR(IF(BS135="","",IF(选手操作!BT135&lt;&gt;"",AV135+BW135+BX135+选手操作!BS135,VLOOKUP(BU135,BO:BQ,3,0)+AV135+BW135+BX135+选手操作!BS135)),IF(COUNTIF(BO:BO,BU135)=0,"查找失败",IF(ISNUMBER(VLOOKUP(BU135,BO:BQ,3,0))=FALSE,"VP错误","未知错误")))</f>
        <v/>
      </c>
      <c r="BW135" s="37"/>
      <c r="BX135" s="37"/>
      <c r="BY135" s="39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23" t="str">
        <f ca="1">IFERROR(IF(CS135="","",RANK(CR135,CR$3:CR$434)+COUNTIF(CR$3:CR135,CR135)-1),"/")</f>
        <v/>
      </c>
      <c r="CO135" s="22" t="str">
        <f t="shared" si="42"/>
        <v/>
      </c>
      <c r="CP135" s="22" t="str">
        <f t="shared" si="43"/>
        <v/>
      </c>
      <c r="CQ135" s="24" t="str">
        <f>IFERROR(IF(CO135="","",ROUND(IF(CP135=0,10,10+SIGN(CP135)*10*(1-((SQRT(5)-1)/2)^MIN(ABS(CP135)/(5*SQRT(CR$1)),3))/(1-((SQRT(5)-1)/2)^3)),2)),"请输入副数")</f>
        <v/>
      </c>
      <c r="CR135" s="25" t="str">
        <f ca="1">IF(CS135="","",IF(选手操作!DT135&lt;&gt;"","/",CV135))</f>
        <v/>
      </c>
      <c r="CS135" s="26" t="str">
        <f ca="1">IF(OR(COUNTA(CA$3:CM$434)=0,选手操作!$K135=""),"",选手操作!$K135)</f>
        <v/>
      </c>
      <c r="CT135" s="22" t="str">
        <f ca="1">IFERROR(IF(CS135="","",RANK(CV135,CV$3:CV$434)+COUNTIF(CV$3:CV135,CV135)-1),"/")</f>
        <v/>
      </c>
      <c r="CU135" s="27" t="str">
        <f ca="1">IF(CS135="","",VLOOKUP(CS135,选手操作!$K:$L,2,0))</f>
        <v/>
      </c>
      <c r="CV135" s="24" t="str">
        <f ca="1">IFERROR(IF(CS135="","",IF(选手操作!CT135&lt;&gt;"",BV135+CW135+CX135+选手操作!CS135,VLOOKUP(CU135,CO:CQ,3,0)+BV135+CW135+CX135+选手操作!CS135)),IF(COUNTIF(CO:CO,CU135)=0,"查找失败",IF(ISNUMBER(VLOOKUP(CU135,CO:CQ,3,0))=FALSE,"VP错误","未知错误")))</f>
        <v/>
      </c>
      <c r="CW135" s="37"/>
      <c r="CX135" s="37"/>
      <c r="CY135" s="39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23" t="str">
        <f ca="1">IFERROR(IF(DS135="","",RANK(DR135,DR$3:DR$434)+COUNTIF(DR$3:DR135,DR135)-1),"/")</f>
        <v/>
      </c>
      <c r="DO135" s="22" t="str">
        <f t="shared" si="44"/>
        <v/>
      </c>
      <c r="DP135" s="22" t="str">
        <f t="shared" si="45"/>
        <v/>
      </c>
      <c r="DQ135" s="24" t="str">
        <f>IFERROR(IF(DO135="","",ROUND(IF(DP135=0,10,10+SIGN(DP135)*10*(1-((SQRT(5)-1)/2)^MIN(ABS(DP135)/(5*SQRT(DR$1)),3))/(1-((SQRT(5)-1)/2)^3)),2)),"请输入副数")</f>
        <v/>
      </c>
      <c r="DR135" s="25" t="str">
        <f ca="1">IF(DS135="","",IF(选手操作!ET135&lt;&gt;"","/",DV135))</f>
        <v/>
      </c>
      <c r="DS135" s="26" t="str">
        <f ca="1">IF(OR(COUNTA(DA$3:DM$434)=0,选手操作!$K135=""),"",选手操作!$K135)</f>
        <v/>
      </c>
      <c r="DT135" s="22" t="str">
        <f ca="1">IFERROR(IF(DS135="","",RANK(DV135,DV$3:DV$434)+COUNTIF(DV$3:DV135,DV135)-1),"/")</f>
        <v/>
      </c>
      <c r="DU135" s="27" t="str">
        <f ca="1">IF(DS135="","",VLOOKUP(DS135,选手操作!$K:$L,2,0))</f>
        <v/>
      </c>
      <c r="DV135" s="24" t="str">
        <f ca="1">IFERROR(IF(DS135="","",IF(选手操作!DT135&lt;&gt;"",CV135+DW135+DX135+选手操作!DS135,VLOOKUP(DU135,DO:DQ,3,0)+CV135+DW135+DX135+选手操作!DS135)),IF(COUNTIF(DO:DO,DU135)=0,"查找失败",IF(ISNUMBER(VLOOKUP(DU135,DO:DQ,3,0))=FALSE,"VP错误","未知错误")))</f>
        <v/>
      </c>
      <c r="DW135" s="37"/>
      <c r="DX135" s="37"/>
      <c r="DY135" s="39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23" t="str">
        <f ca="1">IFERROR(IF(ES135="","",RANK(ER135,ER$3:ER$434)+COUNTIF(ER$3:ER135,ER135)-1),"/")</f>
        <v/>
      </c>
      <c r="EO135" s="22" t="str">
        <f t="shared" si="46"/>
        <v/>
      </c>
      <c r="EP135" s="22" t="str">
        <f t="shared" si="47"/>
        <v/>
      </c>
      <c r="EQ135" s="24" t="str">
        <f>IFERROR(IF(EO135="","",ROUND(IF(EP135=0,10,10+SIGN(EP135)*10*(1-((SQRT(5)-1)/2)^MIN(ABS(EP135)/(5*SQRT(ER$1)),3))/(1-((SQRT(5)-1)/2)^3)),2)),"请输入副数")</f>
        <v/>
      </c>
      <c r="ER135" s="25" t="str">
        <f ca="1">IF(ES135="","",IF(选手操作!FT135&lt;&gt;"","/",EV135))</f>
        <v/>
      </c>
      <c r="ES135" s="26" t="str">
        <f ca="1">IF(OR(COUNTA(EA$3:EM$434)=0,选手操作!$K135=""),"",选手操作!$K135)</f>
        <v/>
      </c>
      <c r="ET135" s="22" t="str">
        <f ca="1">IFERROR(IF(ES135="","",RANK(EV135,EV$3:EV$434)+COUNTIF(EV$3:EV135,EV135)-1),"/")</f>
        <v/>
      </c>
      <c r="EU135" s="27" t="str">
        <f ca="1">IF(ES135="","",VLOOKUP(ES135,选手操作!$K:$L,2,0))</f>
        <v/>
      </c>
      <c r="EV135" s="24" t="str">
        <f ca="1">IFERROR(IF(ES135="","",IF(选手操作!ET135&lt;&gt;"",DV135+EW135+EX135+选手操作!ES135,VLOOKUP(EU135,EO:EQ,3,0)+DV135+EW135+EX135+选手操作!ES135)),IF(COUNTIF(EO:EO,EU135)=0,"查找失败",IF(ISNUMBER(VLOOKUP(EU135,EO:EQ,3,0))=FALSE,"VP错误","未知错误")))</f>
        <v/>
      </c>
      <c r="EW135" s="37"/>
      <c r="EX135" s="37"/>
      <c r="EY135" s="39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23" t="str">
        <f ca="1">IFERROR(IF(FS135="","",RANK(FR135,FR$3:FR$434)+COUNTIF(FR$3:FR135,FR135)-1),"/")</f>
        <v/>
      </c>
      <c r="FO135" s="22" t="str">
        <f t="shared" si="48"/>
        <v/>
      </c>
      <c r="FP135" s="22" t="str">
        <f t="shared" si="49"/>
        <v/>
      </c>
      <c r="FQ135" s="24" t="str">
        <f>IFERROR(IF(FO135="","",ROUND(IF(FP135=0,10,10+SIGN(FP135)*10*(1-((SQRT(5)-1)/2)^MIN(ABS(FP135)/(5*SQRT(FR$1)),3))/(1-((SQRT(5)-1)/2)^3)),2)),"请输入副数")</f>
        <v/>
      </c>
      <c r="FR135" s="25" t="str">
        <f ca="1">IF(FS135="","",IF(选手操作!GT135&lt;&gt;"","/",FV135))</f>
        <v/>
      </c>
      <c r="FS135" s="26" t="str">
        <f ca="1">IF(OR(COUNTA(FA$3:FM$434)=0,选手操作!$K135=""),"",选手操作!$K135)</f>
        <v/>
      </c>
      <c r="FT135" s="22" t="str">
        <f ca="1">IFERROR(IF(FS135="","",RANK(FV135,FV$3:FV$434)+COUNTIF(FV$3:FV135,FV135)-1),"/")</f>
        <v/>
      </c>
      <c r="FU135" s="27" t="str">
        <f ca="1">IF(FS135="","",VLOOKUP(FS135,选手操作!$K:$L,2,0))</f>
        <v/>
      </c>
      <c r="FV135" s="24" t="str">
        <f ca="1">IFERROR(IF(FS135="","",IF(选手操作!FT135&lt;&gt;"",EV135+FW135+FX135+选手操作!FS135,VLOOKUP(FU135,FO:FQ,3,0)+EV135+FW135+FX135+选手操作!FS135)),IF(COUNTIF(FO:FO,FU135)=0,"查找失败",IF(ISNUMBER(VLOOKUP(FU135,FO:FQ,3,0))=FALSE,"VP错误","未知错误")))</f>
        <v/>
      </c>
      <c r="FW135" s="37"/>
      <c r="FX135" s="37"/>
      <c r="FY135" s="39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23" t="str">
        <f ca="1">IFERROR(IF(GS135="","",RANK(GR135,GR$3:GR$434)+COUNTIF(GR$3:GR135,GR135)-1),"/")</f>
        <v/>
      </c>
      <c r="GO135" s="22" t="str">
        <f t="shared" si="50"/>
        <v/>
      </c>
      <c r="GP135" s="22" t="str">
        <f t="shared" si="51"/>
        <v/>
      </c>
      <c r="GQ135" s="24" t="str">
        <f>IFERROR(IF(GO135="","",ROUND(IF(GP135=0,10,10+SIGN(GP135)*10*(1-((SQRT(5)-1)/2)^MIN(ABS(GP135)/(5*SQRT(GR$1)),3))/(1-((SQRT(5)-1)/2)^3)),2)),"请输入副数")</f>
        <v/>
      </c>
      <c r="GR135" s="25" t="str">
        <f ca="1">IF(GS135="","",IF(选手操作!HT135&lt;&gt;"","/",GV135))</f>
        <v/>
      </c>
      <c r="GS135" s="26" t="str">
        <f ca="1">IF(OR(COUNTA(GA$3:GM$434)=0,选手操作!$K135=""),"",选手操作!$K135)</f>
        <v/>
      </c>
      <c r="GT135" s="22" t="str">
        <f ca="1">IFERROR(IF(GS135="","",RANK(GV135,GV$3:GV$434)+COUNTIF(GV$3:GV135,GV135)-1),"/")</f>
        <v/>
      </c>
      <c r="GU135" s="27" t="str">
        <f ca="1">IF(GS135="","",VLOOKUP(GS135,选手操作!$K:$L,2,0))</f>
        <v/>
      </c>
      <c r="GV135" s="24" t="str">
        <f ca="1">IFERROR(IF(GS135="","",IF(选手操作!GT135&lt;&gt;"",FV135+GW135+GX135+选手操作!GS135,VLOOKUP(GU135,GO:GQ,3,0)+FV135+GW135+GX135+选手操作!GS135)),IF(COUNTIF(GO:GO,GU135)=0,"查找失败",IF(ISNUMBER(VLOOKUP(GU135,GO:GQ,3,0))=FALSE,"VP错误","未知错误")))</f>
        <v/>
      </c>
      <c r="GW135" s="37"/>
      <c r="GX135" s="37"/>
      <c r="GY135" s="39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23" t="str">
        <f ca="1">IFERROR(IF(HS135="","",RANK(HR135,HR$3:HR$434)+COUNTIF(HR$3:HR135,HR135)-1),"/")</f>
        <v/>
      </c>
      <c r="HO135" s="22" t="str">
        <f t="shared" si="52"/>
        <v/>
      </c>
      <c r="HP135" s="22" t="str">
        <f t="shared" si="53"/>
        <v/>
      </c>
      <c r="HQ135" s="24" t="str">
        <f>IFERROR(IF(HO135="","",ROUND(IF(HP135=0,10,10+SIGN(HP135)*10*(1-((SQRT(5)-1)/2)^MIN(ABS(HP135)/(5*SQRT(HR$1)),3))/(1-((SQRT(5)-1)/2)^3)),2)),"请输入副数")</f>
        <v/>
      </c>
      <c r="HR135" s="25" t="str">
        <f ca="1">IF(HS135="","",IF(选手操作!IT135&lt;&gt;"","/",HV135))</f>
        <v/>
      </c>
      <c r="HS135" s="26" t="str">
        <f ca="1">IF(OR(COUNTA(HA$3:HM$434)=0,选手操作!$K135=""),"",选手操作!$K135)</f>
        <v/>
      </c>
      <c r="HT135" s="22" t="str">
        <f ca="1">IFERROR(IF(HS135="","",RANK(HV135,HV$3:HV$434)+COUNTIF(HV$3:HV135,HV135)-1),"/")</f>
        <v/>
      </c>
      <c r="HU135" s="27" t="str">
        <f ca="1">IF(HS135="","",VLOOKUP(HS135,选手操作!$K:$L,2,0))</f>
        <v/>
      </c>
      <c r="HV135" s="24" t="str">
        <f ca="1">IFERROR(IF(HS135="","",IF(选手操作!HT135&lt;&gt;"",GV135+HW135+HX135+选手操作!HS135,VLOOKUP(HU135,HO:HQ,3,0)+GV135+HW135+HX135+选手操作!HS135)),IF(COUNTIF(HO:HO,HU135)=0,"查找失败",IF(ISNUMBER(VLOOKUP(HU135,HO:HQ,3,0))=FALSE,"VP错误","未知错误")))</f>
        <v/>
      </c>
      <c r="HW135" s="37"/>
      <c r="HX135" s="37"/>
      <c r="HY135" s="39"/>
    </row>
    <row r="136" spans="1:23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23" t="str">
        <f ca="1">IFERROR(IF(S136="","",RANK(R136,R$3:R$434)+COUNTIF(R$3:R136,R136)-1),"/")</f>
        <v/>
      </c>
      <c r="O136" s="22" t="str">
        <f t="shared" si="54"/>
        <v/>
      </c>
      <c r="P136" s="22" t="str">
        <f t="shared" si="55"/>
        <v/>
      </c>
      <c r="Q136" s="24" t="str">
        <f t="shared" si="56"/>
        <v/>
      </c>
      <c r="R136" s="25" t="str">
        <f ca="1">IF(S136="","",IF(选手操作!AT136&lt;&gt;"","/",V136))</f>
        <v/>
      </c>
      <c r="S136" s="26" t="str">
        <f ca="1">IF(OR(COUNTA(A$3:M$434)=0,选手操作!$K136=""),"",选手操作!$K136)</f>
        <v/>
      </c>
      <c r="T136" s="22" t="str">
        <f ca="1">IFERROR(IF(S136="","",RANK(V136,V$3:V$434)+COUNTIF(V$3:V136,V136)-1),"/")</f>
        <v/>
      </c>
      <c r="U136" s="27" t="str">
        <f ca="1">IF(S136="","",VLOOKUP(S136,选手操作!$K:$L,2,0))</f>
        <v/>
      </c>
      <c r="V136" s="24" t="str">
        <f ca="1">IFERROR(IF(S136="","",IF(选手操作!T136&lt;&gt;"",选手操作!M136+选手操作!N136+W136+X136+选手操作!S136,VLOOKUP(U136,O:Q,3,0)+选手操作!M136+选手操作!N136+W136+X136+选手操作!S136)),IF(COUNTIF(O:O,U136)=0,"查找失败",IF(ISNUMBER(VLOOKUP(U136,O:Q,3,0))=FALSE,"VP错误","未知错误")))</f>
        <v/>
      </c>
      <c r="W136" s="37"/>
      <c r="X136" s="37"/>
      <c r="Y136" s="39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23" t="str">
        <f ca="1">IFERROR(IF(AS136="","",RANK(AR136,AR$3:AR$434)+COUNTIF(AR$3:AR136,AR136)-1),"/")</f>
        <v/>
      </c>
      <c r="AO136" s="22" t="str">
        <f t="shared" si="38"/>
        <v/>
      </c>
      <c r="AP136" s="22" t="str">
        <f t="shared" si="39"/>
        <v/>
      </c>
      <c r="AQ136" s="24" t="str">
        <f>IFERROR(IF(AO136="","",ROUND(IF(AP136=0,10,10+SIGN(AP136)*10*(1-((SQRT(5)-1)/2)^MIN(ABS(AP136)/(5*SQRT(AR$1)),3))/(1-((SQRT(5)-1)/2)^3)),2)),"请输入副数")</f>
        <v/>
      </c>
      <c r="AR136" s="25" t="str">
        <f ca="1">IF(AS136="","",IF(选手操作!BT136&lt;&gt;"","/",AV136))</f>
        <v/>
      </c>
      <c r="AS136" s="26" t="str">
        <f ca="1">IF(OR(COUNTA(AA$3:AM$434)=0,选手操作!$K136=""),"",选手操作!$K136)</f>
        <v/>
      </c>
      <c r="AT136" s="22" t="str">
        <f ca="1">IFERROR(IF(AS136="","",RANK(AV136,AV$3:AV$434)+COUNTIF(AV$3:AV136,AV136)-1),"/")</f>
        <v/>
      </c>
      <c r="AU136" s="27" t="str">
        <f ca="1">IF(AS136="","",VLOOKUP(AS136,选手操作!$K:$L,2,0))</f>
        <v/>
      </c>
      <c r="AV136" s="24" t="str">
        <f ca="1">IFERROR(IF(AS136="","",IF(选手操作!AT136&lt;&gt;"",V136+AW136+AX136+选手操作!AS136,VLOOKUP(AU136,AO:AQ,3,0)+V136+AW136+AX136+选手操作!AS136)),IF(COUNTIF(AO:AO,AU136)=0,"查找失败",IF(ISNUMBER(VLOOKUP(AU136,AO:AQ,3,0))=FALSE,"VP错误","未知错误")))</f>
        <v/>
      </c>
      <c r="AW136" s="37"/>
      <c r="AX136" s="37"/>
      <c r="AY136" s="39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23" t="str">
        <f ca="1">IFERROR(IF(BS136="","",RANK(BR136,BR$3:BR$434)+COUNTIF(BR$3:BR136,BR136)-1),"/")</f>
        <v/>
      </c>
      <c r="BO136" s="22" t="str">
        <f t="shared" si="40"/>
        <v/>
      </c>
      <c r="BP136" s="22" t="str">
        <f t="shared" si="41"/>
        <v/>
      </c>
      <c r="BQ136" s="24" t="str">
        <f>IFERROR(IF(BO136="","",ROUND(IF(BP136=0,10,10+SIGN(BP136)*10*(1-((SQRT(5)-1)/2)^MIN(ABS(BP136)/(5*SQRT(BR$1)),3))/(1-((SQRT(5)-1)/2)^3)),2)),"请输入副数")</f>
        <v/>
      </c>
      <c r="BR136" s="25" t="str">
        <f ca="1">IF(BS136="","",IF(选手操作!CT136&lt;&gt;"","/",BV136))</f>
        <v/>
      </c>
      <c r="BS136" s="26" t="str">
        <f ca="1">IF(OR(COUNTA(BA$3:BM$434)=0,选手操作!$K136=""),"",选手操作!$K136)</f>
        <v/>
      </c>
      <c r="BT136" s="22" t="str">
        <f ca="1">IFERROR(IF(BS136="","",RANK(BV136,BV$3:BV$434)+COUNTIF(BV$3:BV136,BV136)-1),"/")</f>
        <v/>
      </c>
      <c r="BU136" s="27" t="str">
        <f ca="1">IF(BS136="","",VLOOKUP(BS136,选手操作!$K:$L,2,0))</f>
        <v/>
      </c>
      <c r="BV136" s="24" t="str">
        <f ca="1">IFERROR(IF(BS136="","",IF(选手操作!BT136&lt;&gt;"",AV136+BW136+BX136+选手操作!BS136,VLOOKUP(BU136,BO:BQ,3,0)+AV136+BW136+BX136+选手操作!BS136)),IF(COUNTIF(BO:BO,BU136)=0,"查找失败",IF(ISNUMBER(VLOOKUP(BU136,BO:BQ,3,0))=FALSE,"VP错误","未知错误")))</f>
        <v/>
      </c>
      <c r="BW136" s="37"/>
      <c r="BX136" s="37"/>
      <c r="BY136" s="39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23" t="str">
        <f ca="1">IFERROR(IF(CS136="","",RANK(CR136,CR$3:CR$434)+COUNTIF(CR$3:CR136,CR136)-1),"/")</f>
        <v/>
      </c>
      <c r="CO136" s="22" t="str">
        <f t="shared" si="42"/>
        <v/>
      </c>
      <c r="CP136" s="22" t="str">
        <f t="shared" si="43"/>
        <v/>
      </c>
      <c r="CQ136" s="24" t="str">
        <f>IFERROR(IF(CO136="","",ROUND(IF(CP136=0,10,10+SIGN(CP136)*10*(1-((SQRT(5)-1)/2)^MIN(ABS(CP136)/(5*SQRT(CR$1)),3))/(1-((SQRT(5)-1)/2)^3)),2)),"请输入副数")</f>
        <v/>
      </c>
      <c r="CR136" s="25" t="str">
        <f ca="1">IF(CS136="","",IF(选手操作!DT136&lt;&gt;"","/",CV136))</f>
        <v/>
      </c>
      <c r="CS136" s="26" t="str">
        <f ca="1">IF(OR(COUNTA(CA$3:CM$434)=0,选手操作!$K136=""),"",选手操作!$K136)</f>
        <v/>
      </c>
      <c r="CT136" s="22" t="str">
        <f ca="1">IFERROR(IF(CS136="","",RANK(CV136,CV$3:CV$434)+COUNTIF(CV$3:CV136,CV136)-1),"/")</f>
        <v/>
      </c>
      <c r="CU136" s="27" t="str">
        <f ca="1">IF(CS136="","",VLOOKUP(CS136,选手操作!$K:$L,2,0))</f>
        <v/>
      </c>
      <c r="CV136" s="24" t="str">
        <f ca="1">IFERROR(IF(CS136="","",IF(选手操作!CT136&lt;&gt;"",BV136+CW136+CX136+选手操作!CS136,VLOOKUP(CU136,CO:CQ,3,0)+BV136+CW136+CX136+选手操作!CS136)),IF(COUNTIF(CO:CO,CU136)=0,"查找失败",IF(ISNUMBER(VLOOKUP(CU136,CO:CQ,3,0))=FALSE,"VP错误","未知错误")))</f>
        <v/>
      </c>
      <c r="CW136" s="37"/>
      <c r="CX136" s="37"/>
      <c r="CY136" s="39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23" t="str">
        <f ca="1">IFERROR(IF(DS136="","",RANK(DR136,DR$3:DR$434)+COUNTIF(DR$3:DR136,DR136)-1),"/")</f>
        <v/>
      </c>
      <c r="DO136" s="22" t="str">
        <f t="shared" si="44"/>
        <v/>
      </c>
      <c r="DP136" s="22" t="str">
        <f t="shared" si="45"/>
        <v/>
      </c>
      <c r="DQ136" s="24" t="str">
        <f>IFERROR(IF(DO136="","",ROUND(IF(DP136=0,10,10+SIGN(DP136)*10*(1-((SQRT(5)-1)/2)^MIN(ABS(DP136)/(5*SQRT(DR$1)),3))/(1-((SQRT(5)-1)/2)^3)),2)),"请输入副数")</f>
        <v/>
      </c>
      <c r="DR136" s="25" t="str">
        <f ca="1">IF(DS136="","",IF(选手操作!ET136&lt;&gt;"","/",DV136))</f>
        <v/>
      </c>
      <c r="DS136" s="26" t="str">
        <f ca="1">IF(OR(COUNTA(DA$3:DM$434)=0,选手操作!$K136=""),"",选手操作!$K136)</f>
        <v/>
      </c>
      <c r="DT136" s="22" t="str">
        <f ca="1">IFERROR(IF(DS136="","",RANK(DV136,DV$3:DV$434)+COUNTIF(DV$3:DV136,DV136)-1),"/")</f>
        <v/>
      </c>
      <c r="DU136" s="27" t="str">
        <f ca="1">IF(DS136="","",VLOOKUP(DS136,选手操作!$K:$L,2,0))</f>
        <v/>
      </c>
      <c r="DV136" s="24" t="str">
        <f ca="1">IFERROR(IF(DS136="","",IF(选手操作!DT136&lt;&gt;"",CV136+DW136+DX136+选手操作!DS136,VLOOKUP(DU136,DO:DQ,3,0)+CV136+DW136+DX136+选手操作!DS136)),IF(COUNTIF(DO:DO,DU136)=0,"查找失败",IF(ISNUMBER(VLOOKUP(DU136,DO:DQ,3,0))=FALSE,"VP错误","未知错误")))</f>
        <v/>
      </c>
      <c r="DW136" s="37"/>
      <c r="DX136" s="37"/>
      <c r="DY136" s="39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23" t="str">
        <f ca="1">IFERROR(IF(ES136="","",RANK(ER136,ER$3:ER$434)+COUNTIF(ER$3:ER136,ER136)-1),"/")</f>
        <v/>
      </c>
      <c r="EO136" s="22" t="str">
        <f t="shared" si="46"/>
        <v/>
      </c>
      <c r="EP136" s="22" t="str">
        <f t="shared" si="47"/>
        <v/>
      </c>
      <c r="EQ136" s="24" t="str">
        <f>IFERROR(IF(EO136="","",ROUND(IF(EP136=0,10,10+SIGN(EP136)*10*(1-((SQRT(5)-1)/2)^MIN(ABS(EP136)/(5*SQRT(ER$1)),3))/(1-((SQRT(5)-1)/2)^3)),2)),"请输入副数")</f>
        <v/>
      </c>
      <c r="ER136" s="25" t="str">
        <f ca="1">IF(ES136="","",IF(选手操作!FT136&lt;&gt;"","/",EV136))</f>
        <v/>
      </c>
      <c r="ES136" s="26" t="str">
        <f ca="1">IF(OR(COUNTA(EA$3:EM$434)=0,选手操作!$K136=""),"",选手操作!$K136)</f>
        <v/>
      </c>
      <c r="ET136" s="22" t="str">
        <f ca="1">IFERROR(IF(ES136="","",RANK(EV136,EV$3:EV$434)+COUNTIF(EV$3:EV136,EV136)-1),"/")</f>
        <v/>
      </c>
      <c r="EU136" s="27" t="str">
        <f ca="1">IF(ES136="","",VLOOKUP(ES136,选手操作!$K:$L,2,0))</f>
        <v/>
      </c>
      <c r="EV136" s="24" t="str">
        <f ca="1">IFERROR(IF(ES136="","",IF(选手操作!ET136&lt;&gt;"",DV136+EW136+EX136+选手操作!ES136,VLOOKUP(EU136,EO:EQ,3,0)+DV136+EW136+EX136+选手操作!ES136)),IF(COUNTIF(EO:EO,EU136)=0,"查找失败",IF(ISNUMBER(VLOOKUP(EU136,EO:EQ,3,0))=FALSE,"VP错误","未知错误")))</f>
        <v/>
      </c>
      <c r="EW136" s="37"/>
      <c r="EX136" s="37"/>
      <c r="EY136" s="39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23" t="str">
        <f ca="1">IFERROR(IF(FS136="","",RANK(FR136,FR$3:FR$434)+COUNTIF(FR$3:FR136,FR136)-1),"/")</f>
        <v/>
      </c>
      <c r="FO136" s="22" t="str">
        <f t="shared" si="48"/>
        <v/>
      </c>
      <c r="FP136" s="22" t="str">
        <f t="shared" si="49"/>
        <v/>
      </c>
      <c r="FQ136" s="24" t="str">
        <f>IFERROR(IF(FO136="","",ROUND(IF(FP136=0,10,10+SIGN(FP136)*10*(1-((SQRT(5)-1)/2)^MIN(ABS(FP136)/(5*SQRT(FR$1)),3))/(1-((SQRT(5)-1)/2)^3)),2)),"请输入副数")</f>
        <v/>
      </c>
      <c r="FR136" s="25" t="str">
        <f ca="1">IF(FS136="","",IF(选手操作!GT136&lt;&gt;"","/",FV136))</f>
        <v/>
      </c>
      <c r="FS136" s="26" t="str">
        <f ca="1">IF(OR(COUNTA(FA$3:FM$434)=0,选手操作!$K136=""),"",选手操作!$K136)</f>
        <v/>
      </c>
      <c r="FT136" s="22" t="str">
        <f ca="1">IFERROR(IF(FS136="","",RANK(FV136,FV$3:FV$434)+COUNTIF(FV$3:FV136,FV136)-1),"/")</f>
        <v/>
      </c>
      <c r="FU136" s="27" t="str">
        <f ca="1">IF(FS136="","",VLOOKUP(FS136,选手操作!$K:$L,2,0))</f>
        <v/>
      </c>
      <c r="FV136" s="24" t="str">
        <f ca="1">IFERROR(IF(FS136="","",IF(选手操作!FT136&lt;&gt;"",EV136+FW136+FX136+选手操作!FS136,VLOOKUP(FU136,FO:FQ,3,0)+EV136+FW136+FX136+选手操作!FS136)),IF(COUNTIF(FO:FO,FU136)=0,"查找失败",IF(ISNUMBER(VLOOKUP(FU136,FO:FQ,3,0))=FALSE,"VP错误","未知错误")))</f>
        <v/>
      </c>
      <c r="FW136" s="37"/>
      <c r="FX136" s="37"/>
      <c r="FY136" s="39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23" t="str">
        <f ca="1">IFERROR(IF(GS136="","",RANK(GR136,GR$3:GR$434)+COUNTIF(GR$3:GR136,GR136)-1),"/")</f>
        <v/>
      </c>
      <c r="GO136" s="22" t="str">
        <f t="shared" si="50"/>
        <v/>
      </c>
      <c r="GP136" s="22" t="str">
        <f t="shared" si="51"/>
        <v/>
      </c>
      <c r="GQ136" s="24" t="str">
        <f>IFERROR(IF(GO136="","",ROUND(IF(GP136=0,10,10+SIGN(GP136)*10*(1-((SQRT(5)-1)/2)^MIN(ABS(GP136)/(5*SQRT(GR$1)),3))/(1-((SQRT(5)-1)/2)^3)),2)),"请输入副数")</f>
        <v/>
      </c>
      <c r="GR136" s="25" t="str">
        <f ca="1">IF(GS136="","",IF(选手操作!HT136&lt;&gt;"","/",GV136))</f>
        <v/>
      </c>
      <c r="GS136" s="26" t="str">
        <f ca="1">IF(OR(COUNTA(GA$3:GM$434)=0,选手操作!$K136=""),"",选手操作!$K136)</f>
        <v/>
      </c>
      <c r="GT136" s="22" t="str">
        <f ca="1">IFERROR(IF(GS136="","",RANK(GV136,GV$3:GV$434)+COUNTIF(GV$3:GV136,GV136)-1),"/")</f>
        <v/>
      </c>
      <c r="GU136" s="27" t="str">
        <f ca="1">IF(GS136="","",VLOOKUP(GS136,选手操作!$K:$L,2,0))</f>
        <v/>
      </c>
      <c r="GV136" s="24" t="str">
        <f ca="1">IFERROR(IF(GS136="","",IF(选手操作!GT136&lt;&gt;"",FV136+GW136+GX136+选手操作!GS136,VLOOKUP(GU136,GO:GQ,3,0)+FV136+GW136+GX136+选手操作!GS136)),IF(COUNTIF(GO:GO,GU136)=0,"查找失败",IF(ISNUMBER(VLOOKUP(GU136,GO:GQ,3,0))=FALSE,"VP错误","未知错误")))</f>
        <v/>
      </c>
      <c r="GW136" s="37"/>
      <c r="GX136" s="37"/>
      <c r="GY136" s="39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23" t="str">
        <f ca="1">IFERROR(IF(HS136="","",RANK(HR136,HR$3:HR$434)+COUNTIF(HR$3:HR136,HR136)-1),"/")</f>
        <v/>
      </c>
      <c r="HO136" s="22" t="str">
        <f t="shared" si="52"/>
        <v/>
      </c>
      <c r="HP136" s="22" t="str">
        <f t="shared" si="53"/>
        <v/>
      </c>
      <c r="HQ136" s="24" t="str">
        <f>IFERROR(IF(HO136="","",ROUND(IF(HP136=0,10,10+SIGN(HP136)*10*(1-((SQRT(5)-1)/2)^MIN(ABS(HP136)/(5*SQRT(HR$1)),3))/(1-((SQRT(5)-1)/2)^3)),2)),"请输入副数")</f>
        <v/>
      </c>
      <c r="HR136" s="25" t="str">
        <f ca="1">IF(HS136="","",IF(选手操作!IT136&lt;&gt;"","/",HV136))</f>
        <v/>
      </c>
      <c r="HS136" s="26" t="str">
        <f ca="1">IF(OR(COUNTA(HA$3:HM$434)=0,选手操作!$K136=""),"",选手操作!$K136)</f>
        <v/>
      </c>
      <c r="HT136" s="22" t="str">
        <f ca="1">IFERROR(IF(HS136="","",RANK(HV136,HV$3:HV$434)+COUNTIF(HV$3:HV136,HV136)-1),"/")</f>
        <v/>
      </c>
      <c r="HU136" s="27" t="str">
        <f ca="1">IF(HS136="","",VLOOKUP(HS136,选手操作!$K:$L,2,0))</f>
        <v/>
      </c>
      <c r="HV136" s="24" t="str">
        <f ca="1">IFERROR(IF(HS136="","",IF(选手操作!HT136&lt;&gt;"",GV136+HW136+HX136+选手操作!HS136,VLOOKUP(HU136,HO:HQ,3,0)+GV136+HW136+HX136+选手操作!HS136)),IF(COUNTIF(HO:HO,HU136)=0,"查找失败",IF(ISNUMBER(VLOOKUP(HU136,HO:HQ,3,0))=FALSE,"VP错误","未知错误")))</f>
        <v/>
      </c>
      <c r="HW136" s="37"/>
      <c r="HX136" s="37"/>
      <c r="HY136" s="39"/>
    </row>
    <row r="137" spans="1:23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23" t="str">
        <f ca="1">IFERROR(IF(S137="","",RANK(R137,R$3:R$434)+COUNTIF(R$3:R137,R137)-1),"/")</f>
        <v/>
      </c>
      <c r="O137" s="22" t="str">
        <f t="shared" si="54"/>
        <v/>
      </c>
      <c r="P137" s="22" t="str">
        <f t="shared" si="55"/>
        <v/>
      </c>
      <c r="Q137" s="24" t="str">
        <f t="shared" si="56"/>
        <v/>
      </c>
      <c r="R137" s="25" t="str">
        <f ca="1">IF(S137="","",IF(选手操作!AT137&lt;&gt;"","/",V137))</f>
        <v/>
      </c>
      <c r="S137" s="26" t="str">
        <f ca="1">IF(OR(COUNTA(A$3:M$434)=0,选手操作!$K137=""),"",选手操作!$K137)</f>
        <v/>
      </c>
      <c r="T137" s="22" t="str">
        <f ca="1">IFERROR(IF(S137="","",RANK(V137,V$3:V$434)+COUNTIF(V$3:V137,V137)-1),"/")</f>
        <v/>
      </c>
      <c r="U137" s="27" t="str">
        <f ca="1">IF(S137="","",VLOOKUP(S137,选手操作!$K:$L,2,0))</f>
        <v/>
      </c>
      <c r="V137" s="24" t="str">
        <f ca="1">IFERROR(IF(S137="","",IF(选手操作!T137&lt;&gt;"",选手操作!M137+选手操作!N137+W137+X137+选手操作!S137,VLOOKUP(U137,O:Q,3,0)+选手操作!M137+选手操作!N137+W137+X137+选手操作!S137)),IF(COUNTIF(O:O,U137)=0,"查找失败",IF(ISNUMBER(VLOOKUP(U137,O:Q,3,0))=FALSE,"VP错误","未知错误")))</f>
        <v/>
      </c>
      <c r="W137" s="37"/>
      <c r="X137" s="37"/>
      <c r="Y137" s="39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23" t="str">
        <f ca="1">IFERROR(IF(AS137="","",RANK(AR137,AR$3:AR$434)+COUNTIF(AR$3:AR137,AR137)-1),"/")</f>
        <v/>
      </c>
      <c r="AO137" s="22" t="str">
        <f t="shared" si="38"/>
        <v/>
      </c>
      <c r="AP137" s="22" t="str">
        <f t="shared" si="39"/>
        <v/>
      </c>
      <c r="AQ137" s="24" t="str">
        <f>IFERROR(IF(AO137="","",ROUND(IF(AP137=0,10,10+SIGN(AP137)*10*(1-((SQRT(5)-1)/2)^MIN(ABS(AP137)/(5*SQRT(AR$1)),3))/(1-((SQRT(5)-1)/2)^3)),2)),"请输入副数")</f>
        <v/>
      </c>
      <c r="AR137" s="25" t="str">
        <f ca="1">IF(AS137="","",IF(选手操作!BT137&lt;&gt;"","/",AV137))</f>
        <v/>
      </c>
      <c r="AS137" s="26" t="str">
        <f ca="1">IF(OR(COUNTA(AA$3:AM$434)=0,选手操作!$K137=""),"",选手操作!$K137)</f>
        <v/>
      </c>
      <c r="AT137" s="22" t="str">
        <f ca="1">IFERROR(IF(AS137="","",RANK(AV137,AV$3:AV$434)+COUNTIF(AV$3:AV137,AV137)-1),"/")</f>
        <v/>
      </c>
      <c r="AU137" s="27" t="str">
        <f ca="1">IF(AS137="","",VLOOKUP(AS137,选手操作!$K:$L,2,0))</f>
        <v/>
      </c>
      <c r="AV137" s="24" t="str">
        <f ca="1">IFERROR(IF(AS137="","",IF(选手操作!AT137&lt;&gt;"",V137+AW137+AX137+选手操作!AS137,VLOOKUP(AU137,AO:AQ,3,0)+V137+AW137+AX137+选手操作!AS137)),IF(COUNTIF(AO:AO,AU137)=0,"查找失败",IF(ISNUMBER(VLOOKUP(AU137,AO:AQ,3,0))=FALSE,"VP错误","未知错误")))</f>
        <v/>
      </c>
      <c r="AW137" s="37"/>
      <c r="AX137" s="37"/>
      <c r="AY137" s="39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23" t="str">
        <f ca="1">IFERROR(IF(BS137="","",RANK(BR137,BR$3:BR$434)+COUNTIF(BR$3:BR137,BR137)-1),"/")</f>
        <v/>
      </c>
      <c r="BO137" s="22" t="str">
        <f t="shared" si="40"/>
        <v/>
      </c>
      <c r="BP137" s="22" t="str">
        <f t="shared" si="41"/>
        <v/>
      </c>
      <c r="BQ137" s="24" t="str">
        <f>IFERROR(IF(BO137="","",ROUND(IF(BP137=0,10,10+SIGN(BP137)*10*(1-((SQRT(5)-1)/2)^MIN(ABS(BP137)/(5*SQRT(BR$1)),3))/(1-((SQRT(5)-1)/2)^3)),2)),"请输入副数")</f>
        <v/>
      </c>
      <c r="BR137" s="25" t="str">
        <f ca="1">IF(BS137="","",IF(选手操作!CT137&lt;&gt;"","/",BV137))</f>
        <v/>
      </c>
      <c r="BS137" s="26" t="str">
        <f ca="1">IF(OR(COUNTA(BA$3:BM$434)=0,选手操作!$K137=""),"",选手操作!$K137)</f>
        <v/>
      </c>
      <c r="BT137" s="22" t="str">
        <f ca="1">IFERROR(IF(BS137="","",RANK(BV137,BV$3:BV$434)+COUNTIF(BV$3:BV137,BV137)-1),"/")</f>
        <v/>
      </c>
      <c r="BU137" s="27" t="str">
        <f ca="1">IF(BS137="","",VLOOKUP(BS137,选手操作!$K:$L,2,0))</f>
        <v/>
      </c>
      <c r="BV137" s="24" t="str">
        <f ca="1">IFERROR(IF(BS137="","",IF(选手操作!BT137&lt;&gt;"",AV137+BW137+BX137+选手操作!BS137,VLOOKUP(BU137,BO:BQ,3,0)+AV137+BW137+BX137+选手操作!BS137)),IF(COUNTIF(BO:BO,BU137)=0,"查找失败",IF(ISNUMBER(VLOOKUP(BU137,BO:BQ,3,0))=FALSE,"VP错误","未知错误")))</f>
        <v/>
      </c>
      <c r="BW137" s="37"/>
      <c r="BX137" s="37"/>
      <c r="BY137" s="39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23" t="str">
        <f ca="1">IFERROR(IF(CS137="","",RANK(CR137,CR$3:CR$434)+COUNTIF(CR$3:CR137,CR137)-1),"/")</f>
        <v/>
      </c>
      <c r="CO137" s="22" t="str">
        <f t="shared" si="42"/>
        <v/>
      </c>
      <c r="CP137" s="22" t="str">
        <f t="shared" si="43"/>
        <v/>
      </c>
      <c r="CQ137" s="24" t="str">
        <f>IFERROR(IF(CO137="","",ROUND(IF(CP137=0,10,10+SIGN(CP137)*10*(1-((SQRT(5)-1)/2)^MIN(ABS(CP137)/(5*SQRT(CR$1)),3))/(1-((SQRT(5)-1)/2)^3)),2)),"请输入副数")</f>
        <v/>
      </c>
      <c r="CR137" s="25" t="str">
        <f ca="1">IF(CS137="","",IF(选手操作!DT137&lt;&gt;"","/",CV137))</f>
        <v/>
      </c>
      <c r="CS137" s="26" t="str">
        <f ca="1">IF(OR(COUNTA(CA$3:CM$434)=0,选手操作!$K137=""),"",选手操作!$K137)</f>
        <v/>
      </c>
      <c r="CT137" s="22" t="str">
        <f ca="1">IFERROR(IF(CS137="","",RANK(CV137,CV$3:CV$434)+COUNTIF(CV$3:CV137,CV137)-1),"/")</f>
        <v/>
      </c>
      <c r="CU137" s="27" t="str">
        <f ca="1">IF(CS137="","",VLOOKUP(CS137,选手操作!$K:$L,2,0))</f>
        <v/>
      </c>
      <c r="CV137" s="24" t="str">
        <f ca="1">IFERROR(IF(CS137="","",IF(选手操作!CT137&lt;&gt;"",BV137+CW137+CX137+选手操作!CS137,VLOOKUP(CU137,CO:CQ,3,0)+BV137+CW137+CX137+选手操作!CS137)),IF(COUNTIF(CO:CO,CU137)=0,"查找失败",IF(ISNUMBER(VLOOKUP(CU137,CO:CQ,3,0))=FALSE,"VP错误","未知错误")))</f>
        <v/>
      </c>
      <c r="CW137" s="37"/>
      <c r="CX137" s="37"/>
      <c r="CY137" s="39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23" t="str">
        <f ca="1">IFERROR(IF(DS137="","",RANK(DR137,DR$3:DR$434)+COUNTIF(DR$3:DR137,DR137)-1),"/")</f>
        <v/>
      </c>
      <c r="DO137" s="22" t="str">
        <f t="shared" si="44"/>
        <v/>
      </c>
      <c r="DP137" s="22" t="str">
        <f t="shared" si="45"/>
        <v/>
      </c>
      <c r="DQ137" s="24" t="str">
        <f>IFERROR(IF(DO137="","",ROUND(IF(DP137=0,10,10+SIGN(DP137)*10*(1-((SQRT(5)-1)/2)^MIN(ABS(DP137)/(5*SQRT(DR$1)),3))/(1-((SQRT(5)-1)/2)^3)),2)),"请输入副数")</f>
        <v/>
      </c>
      <c r="DR137" s="25" t="str">
        <f ca="1">IF(DS137="","",IF(选手操作!ET137&lt;&gt;"","/",DV137))</f>
        <v/>
      </c>
      <c r="DS137" s="26" t="str">
        <f ca="1">IF(OR(COUNTA(DA$3:DM$434)=0,选手操作!$K137=""),"",选手操作!$K137)</f>
        <v/>
      </c>
      <c r="DT137" s="22" t="str">
        <f ca="1">IFERROR(IF(DS137="","",RANK(DV137,DV$3:DV$434)+COUNTIF(DV$3:DV137,DV137)-1),"/")</f>
        <v/>
      </c>
      <c r="DU137" s="27" t="str">
        <f ca="1">IF(DS137="","",VLOOKUP(DS137,选手操作!$K:$L,2,0))</f>
        <v/>
      </c>
      <c r="DV137" s="24" t="str">
        <f ca="1">IFERROR(IF(DS137="","",IF(选手操作!DT137&lt;&gt;"",CV137+DW137+DX137+选手操作!DS137,VLOOKUP(DU137,DO:DQ,3,0)+CV137+DW137+DX137+选手操作!DS137)),IF(COUNTIF(DO:DO,DU137)=0,"查找失败",IF(ISNUMBER(VLOOKUP(DU137,DO:DQ,3,0))=FALSE,"VP错误","未知错误")))</f>
        <v/>
      </c>
      <c r="DW137" s="37"/>
      <c r="DX137" s="37"/>
      <c r="DY137" s="39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23" t="str">
        <f ca="1">IFERROR(IF(ES137="","",RANK(ER137,ER$3:ER$434)+COUNTIF(ER$3:ER137,ER137)-1),"/")</f>
        <v/>
      </c>
      <c r="EO137" s="22" t="str">
        <f t="shared" si="46"/>
        <v/>
      </c>
      <c r="EP137" s="22" t="str">
        <f t="shared" si="47"/>
        <v/>
      </c>
      <c r="EQ137" s="24" t="str">
        <f>IFERROR(IF(EO137="","",ROUND(IF(EP137=0,10,10+SIGN(EP137)*10*(1-((SQRT(5)-1)/2)^MIN(ABS(EP137)/(5*SQRT(ER$1)),3))/(1-((SQRT(5)-1)/2)^3)),2)),"请输入副数")</f>
        <v/>
      </c>
      <c r="ER137" s="25" t="str">
        <f ca="1">IF(ES137="","",IF(选手操作!FT137&lt;&gt;"","/",EV137))</f>
        <v/>
      </c>
      <c r="ES137" s="26" t="str">
        <f ca="1">IF(OR(COUNTA(EA$3:EM$434)=0,选手操作!$K137=""),"",选手操作!$K137)</f>
        <v/>
      </c>
      <c r="ET137" s="22" t="str">
        <f ca="1">IFERROR(IF(ES137="","",RANK(EV137,EV$3:EV$434)+COUNTIF(EV$3:EV137,EV137)-1),"/")</f>
        <v/>
      </c>
      <c r="EU137" s="27" t="str">
        <f ca="1">IF(ES137="","",VLOOKUP(ES137,选手操作!$K:$L,2,0))</f>
        <v/>
      </c>
      <c r="EV137" s="24" t="str">
        <f ca="1">IFERROR(IF(ES137="","",IF(选手操作!ET137&lt;&gt;"",DV137+EW137+EX137+选手操作!ES137,VLOOKUP(EU137,EO:EQ,3,0)+DV137+EW137+EX137+选手操作!ES137)),IF(COUNTIF(EO:EO,EU137)=0,"查找失败",IF(ISNUMBER(VLOOKUP(EU137,EO:EQ,3,0))=FALSE,"VP错误","未知错误")))</f>
        <v/>
      </c>
      <c r="EW137" s="37"/>
      <c r="EX137" s="37"/>
      <c r="EY137" s="39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23" t="str">
        <f ca="1">IFERROR(IF(FS137="","",RANK(FR137,FR$3:FR$434)+COUNTIF(FR$3:FR137,FR137)-1),"/")</f>
        <v/>
      </c>
      <c r="FO137" s="22" t="str">
        <f t="shared" si="48"/>
        <v/>
      </c>
      <c r="FP137" s="22" t="str">
        <f t="shared" si="49"/>
        <v/>
      </c>
      <c r="FQ137" s="24" t="str">
        <f>IFERROR(IF(FO137="","",ROUND(IF(FP137=0,10,10+SIGN(FP137)*10*(1-((SQRT(5)-1)/2)^MIN(ABS(FP137)/(5*SQRT(FR$1)),3))/(1-((SQRT(5)-1)/2)^3)),2)),"请输入副数")</f>
        <v/>
      </c>
      <c r="FR137" s="25" t="str">
        <f ca="1">IF(FS137="","",IF(选手操作!GT137&lt;&gt;"","/",FV137))</f>
        <v/>
      </c>
      <c r="FS137" s="26" t="str">
        <f ca="1">IF(OR(COUNTA(FA$3:FM$434)=0,选手操作!$K137=""),"",选手操作!$K137)</f>
        <v/>
      </c>
      <c r="FT137" s="22" t="str">
        <f ca="1">IFERROR(IF(FS137="","",RANK(FV137,FV$3:FV$434)+COUNTIF(FV$3:FV137,FV137)-1),"/")</f>
        <v/>
      </c>
      <c r="FU137" s="27" t="str">
        <f ca="1">IF(FS137="","",VLOOKUP(FS137,选手操作!$K:$L,2,0))</f>
        <v/>
      </c>
      <c r="FV137" s="24" t="str">
        <f ca="1">IFERROR(IF(FS137="","",IF(选手操作!FT137&lt;&gt;"",EV137+FW137+FX137+选手操作!FS137,VLOOKUP(FU137,FO:FQ,3,0)+EV137+FW137+FX137+选手操作!FS137)),IF(COUNTIF(FO:FO,FU137)=0,"查找失败",IF(ISNUMBER(VLOOKUP(FU137,FO:FQ,3,0))=FALSE,"VP错误","未知错误")))</f>
        <v/>
      </c>
      <c r="FW137" s="37"/>
      <c r="FX137" s="37"/>
      <c r="FY137" s="39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23" t="str">
        <f ca="1">IFERROR(IF(GS137="","",RANK(GR137,GR$3:GR$434)+COUNTIF(GR$3:GR137,GR137)-1),"/")</f>
        <v/>
      </c>
      <c r="GO137" s="22" t="str">
        <f t="shared" si="50"/>
        <v/>
      </c>
      <c r="GP137" s="22" t="str">
        <f t="shared" si="51"/>
        <v/>
      </c>
      <c r="GQ137" s="24" t="str">
        <f>IFERROR(IF(GO137="","",ROUND(IF(GP137=0,10,10+SIGN(GP137)*10*(1-((SQRT(5)-1)/2)^MIN(ABS(GP137)/(5*SQRT(GR$1)),3))/(1-((SQRT(5)-1)/2)^3)),2)),"请输入副数")</f>
        <v/>
      </c>
      <c r="GR137" s="25" t="str">
        <f ca="1">IF(GS137="","",IF(选手操作!HT137&lt;&gt;"","/",GV137))</f>
        <v/>
      </c>
      <c r="GS137" s="26" t="str">
        <f ca="1">IF(OR(COUNTA(GA$3:GM$434)=0,选手操作!$K137=""),"",选手操作!$K137)</f>
        <v/>
      </c>
      <c r="GT137" s="22" t="str">
        <f ca="1">IFERROR(IF(GS137="","",RANK(GV137,GV$3:GV$434)+COUNTIF(GV$3:GV137,GV137)-1),"/")</f>
        <v/>
      </c>
      <c r="GU137" s="27" t="str">
        <f ca="1">IF(GS137="","",VLOOKUP(GS137,选手操作!$K:$L,2,0))</f>
        <v/>
      </c>
      <c r="GV137" s="24" t="str">
        <f ca="1">IFERROR(IF(GS137="","",IF(选手操作!GT137&lt;&gt;"",FV137+GW137+GX137+选手操作!GS137,VLOOKUP(GU137,GO:GQ,3,0)+FV137+GW137+GX137+选手操作!GS137)),IF(COUNTIF(GO:GO,GU137)=0,"查找失败",IF(ISNUMBER(VLOOKUP(GU137,GO:GQ,3,0))=FALSE,"VP错误","未知错误")))</f>
        <v/>
      </c>
      <c r="GW137" s="37"/>
      <c r="GX137" s="37"/>
      <c r="GY137" s="39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23" t="str">
        <f ca="1">IFERROR(IF(HS137="","",RANK(HR137,HR$3:HR$434)+COUNTIF(HR$3:HR137,HR137)-1),"/")</f>
        <v/>
      </c>
      <c r="HO137" s="22" t="str">
        <f t="shared" si="52"/>
        <v/>
      </c>
      <c r="HP137" s="22" t="str">
        <f t="shared" si="53"/>
        <v/>
      </c>
      <c r="HQ137" s="24" t="str">
        <f>IFERROR(IF(HO137="","",ROUND(IF(HP137=0,10,10+SIGN(HP137)*10*(1-((SQRT(5)-1)/2)^MIN(ABS(HP137)/(5*SQRT(HR$1)),3))/(1-((SQRT(5)-1)/2)^3)),2)),"请输入副数")</f>
        <v/>
      </c>
      <c r="HR137" s="25" t="str">
        <f ca="1">IF(HS137="","",IF(选手操作!IT137&lt;&gt;"","/",HV137))</f>
        <v/>
      </c>
      <c r="HS137" s="26" t="str">
        <f ca="1">IF(OR(COUNTA(HA$3:HM$434)=0,选手操作!$K137=""),"",选手操作!$K137)</f>
        <v/>
      </c>
      <c r="HT137" s="22" t="str">
        <f ca="1">IFERROR(IF(HS137="","",RANK(HV137,HV$3:HV$434)+COUNTIF(HV$3:HV137,HV137)-1),"/")</f>
        <v/>
      </c>
      <c r="HU137" s="27" t="str">
        <f ca="1">IF(HS137="","",VLOOKUP(HS137,选手操作!$K:$L,2,0))</f>
        <v/>
      </c>
      <c r="HV137" s="24" t="str">
        <f ca="1">IFERROR(IF(HS137="","",IF(选手操作!HT137&lt;&gt;"",GV137+HW137+HX137+选手操作!HS137,VLOOKUP(HU137,HO:HQ,3,0)+GV137+HW137+HX137+选手操作!HS137)),IF(COUNTIF(HO:HO,HU137)=0,"查找失败",IF(ISNUMBER(VLOOKUP(HU137,HO:HQ,3,0))=FALSE,"VP错误","未知错误")))</f>
        <v/>
      </c>
      <c r="HW137" s="37"/>
      <c r="HX137" s="37"/>
      <c r="HY137" s="39"/>
    </row>
    <row r="138" spans="1:23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23" t="str">
        <f ca="1">IFERROR(IF(S138="","",RANK(R138,R$3:R$434)+COUNTIF(R$3:R138,R138)-1),"/")</f>
        <v/>
      </c>
      <c r="O138" s="22" t="str">
        <f t="shared" si="54"/>
        <v/>
      </c>
      <c r="P138" s="22" t="str">
        <f t="shared" si="55"/>
        <v/>
      </c>
      <c r="Q138" s="24" t="str">
        <f t="shared" si="56"/>
        <v/>
      </c>
      <c r="R138" s="25" t="str">
        <f ca="1">IF(S138="","",IF(选手操作!AT138&lt;&gt;"","/",V138))</f>
        <v/>
      </c>
      <c r="S138" s="26" t="str">
        <f ca="1">IF(OR(COUNTA(A$3:M$434)=0,选手操作!$K138=""),"",选手操作!$K138)</f>
        <v/>
      </c>
      <c r="T138" s="22" t="str">
        <f ca="1">IFERROR(IF(S138="","",RANK(V138,V$3:V$434)+COUNTIF(V$3:V138,V138)-1),"/")</f>
        <v/>
      </c>
      <c r="U138" s="27" t="str">
        <f ca="1">IF(S138="","",VLOOKUP(S138,选手操作!$K:$L,2,0))</f>
        <v/>
      </c>
      <c r="V138" s="24" t="str">
        <f ca="1">IFERROR(IF(S138="","",IF(选手操作!T138&lt;&gt;"",选手操作!M138+选手操作!N138+W138+X138+选手操作!S138,VLOOKUP(U138,O:Q,3,0)+选手操作!M138+选手操作!N138+W138+X138+选手操作!S138)),IF(COUNTIF(O:O,U138)=0,"查找失败",IF(ISNUMBER(VLOOKUP(U138,O:Q,3,0))=FALSE,"VP错误","未知错误")))</f>
        <v/>
      </c>
      <c r="W138" s="37"/>
      <c r="X138" s="37"/>
      <c r="Y138" s="39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23" t="str">
        <f ca="1">IFERROR(IF(AS138="","",RANK(AR138,AR$3:AR$434)+COUNTIF(AR$3:AR138,AR138)-1),"/")</f>
        <v/>
      </c>
      <c r="AO138" s="22" t="str">
        <f t="shared" si="38"/>
        <v/>
      </c>
      <c r="AP138" s="22" t="str">
        <f t="shared" si="39"/>
        <v/>
      </c>
      <c r="AQ138" s="24" t="str">
        <f>IFERROR(IF(AO138="","",ROUND(IF(AP138=0,10,10+SIGN(AP138)*10*(1-((SQRT(5)-1)/2)^MIN(ABS(AP138)/(5*SQRT(AR$1)),3))/(1-((SQRT(5)-1)/2)^3)),2)),"请输入副数")</f>
        <v/>
      </c>
      <c r="AR138" s="25" t="str">
        <f ca="1">IF(AS138="","",IF(选手操作!BT138&lt;&gt;"","/",AV138))</f>
        <v/>
      </c>
      <c r="AS138" s="26" t="str">
        <f ca="1">IF(OR(COUNTA(AA$3:AM$434)=0,选手操作!$K138=""),"",选手操作!$K138)</f>
        <v/>
      </c>
      <c r="AT138" s="22" t="str">
        <f ca="1">IFERROR(IF(AS138="","",RANK(AV138,AV$3:AV$434)+COUNTIF(AV$3:AV138,AV138)-1),"/")</f>
        <v/>
      </c>
      <c r="AU138" s="27" t="str">
        <f ca="1">IF(AS138="","",VLOOKUP(AS138,选手操作!$K:$L,2,0))</f>
        <v/>
      </c>
      <c r="AV138" s="24" t="str">
        <f ca="1">IFERROR(IF(AS138="","",IF(选手操作!AT138&lt;&gt;"",V138+AW138+AX138+选手操作!AS138,VLOOKUP(AU138,AO:AQ,3,0)+V138+AW138+AX138+选手操作!AS138)),IF(COUNTIF(AO:AO,AU138)=0,"查找失败",IF(ISNUMBER(VLOOKUP(AU138,AO:AQ,3,0))=FALSE,"VP错误","未知错误")))</f>
        <v/>
      </c>
      <c r="AW138" s="37"/>
      <c r="AX138" s="37"/>
      <c r="AY138" s="39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23" t="str">
        <f ca="1">IFERROR(IF(BS138="","",RANK(BR138,BR$3:BR$434)+COUNTIF(BR$3:BR138,BR138)-1),"/")</f>
        <v/>
      </c>
      <c r="BO138" s="22" t="str">
        <f t="shared" si="40"/>
        <v/>
      </c>
      <c r="BP138" s="22" t="str">
        <f t="shared" si="41"/>
        <v/>
      </c>
      <c r="BQ138" s="24" t="str">
        <f>IFERROR(IF(BO138="","",ROUND(IF(BP138=0,10,10+SIGN(BP138)*10*(1-((SQRT(5)-1)/2)^MIN(ABS(BP138)/(5*SQRT(BR$1)),3))/(1-((SQRT(5)-1)/2)^3)),2)),"请输入副数")</f>
        <v/>
      </c>
      <c r="BR138" s="25" t="str">
        <f ca="1">IF(BS138="","",IF(选手操作!CT138&lt;&gt;"","/",BV138))</f>
        <v/>
      </c>
      <c r="BS138" s="26" t="str">
        <f ca="1">IF(OR(COUNTA(BA$3:BM$434)=0,选手操作!$K138=""),"",选手操作!$K138)</f>
        <v/>
      </c>
      <c r="BT138" s="22" t="str">
        <f ca="1">IFERROR(IF(BS138="","",RANK(BV138,BV$3:BV$434)+COUNTIF(BV$3:BV138,BV138)-1),"/")</f>
        <v/>
      </c>
      <c r="BU138" s="27" t="str">
        <f ca="1">IF(BS138="","",VLOOKUP(BS138,选手操作!$K:$L,2,0))</f>
        <v/>
      </c>
      <c r="BV138" s="24" t="str">
        <f ca="1">IFERROR(IF(BS138="","",IF(选手操作!BT138&lt;&gt;"",AV138+BW138+BX138+选手操作!BS138,VLOOKUP(BU138,BO:BQ,3,0)+AV138+BW138+BX138+选手操作!BS138)),IF(COUNTIF(BO:BO,BU138)=0,"查找失败",IF(ISNUMBER(VLOOKUP(BU138,BO:BQ,3,0))=FALSE,"VP错误","未知错误")))</f>
        <v/>
      </c>
      <c r="BW138" s="37"/>
      <c r="BX138" s="37"/>
      <c r="BY138" s="39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23" t="str">
        <f ca="1">IFERROR(IF(CS138="","",RANK(CR138,CR$3:CR$434)+COUNTIF(CR$3:CR138,CR138)-1),"/")</f>
        <v/>
      </c>
      <c r="CO138" s="22" t="str">
        <f t="shared" si="42"/>
        <v/>
      </c>
      <c r="CP138" s="22" t="str">
        <f t="shared" si="43"/>
        <v/>
      </c>
      <c r="CQ138" s="24" t="str">
        <f>IFERROR(IF(CO138="","",ROUND(IF(CP138=0,10,10+SIGN(CP138)*10*(1-((SQRT(5)-1)/2)^MIN(ABS(CP138)/(5*SQRT(CR$1)),3))/(1-((SQRT(5)-1)/2)^3)),2)),"请输入副数")</f>
        <v/>
      </c>
      <c r="CR138" s="25" t="str">
        <f ca="1">IF(CS138="","",IF(选手操作!DT138&lt;&gt;"","/",CV138))</f>
        <v/>
      </c>
      <c r="CS138" s="26" t="str">
        <f ca="1">IF(OR(COUNTA(CA$3:CM$434)=0,选手操作!$K138=""),"",选手操作!$K138)</f>
        <v/>
      </c>
      <c r="CT138" s="22" t="str">
        <f ca="1">IFERROR(IF(CS138="","",RANK(CV138,CV$3:CV$434)+COUNTIF(CV$3:CV138,CV138)-1),"/")</f>
        <v/>
      </c>
      <c r="CU138" s="27" t="str">
        <f ca="1">IF(CS138="","",VLOOKUP(CS138,选手操作!$K:$L,2,0))</f>
        <v/>
      </c>
      <c r="CV138" s="24" t="str">
        <f ca="1">IFERROR(IF(CS138="","",IF(选手操作!CT138&lt;&gt;"",BV138+CW138+CX138+选手操作!CS138,VLOOKUP(CU138,CO:CQ,3,0)+BV138+CW138+CX138+选手操作!CS138)),IF(COUNTIF(CO:CO,CU138)=0,"查找失败",IF(ISNUMBER(VLOOKUP(CU138,CO:CQ,3,0))=FALSE,"VP错误","未知错误")))</f>
        <v/>
      </c>
      <c r="CW138" s="37"/>
      <c r="CX138" s="37"/>
      <c r="CY138" s="39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23" t="str">
        <f ca="1">IFERROR(IF(DS138="","",RANK(DR138,DR$3:DR$434)+COUNTIF(DR$3:DR138,DR138)-1),"/")</f>
        <v/>
      </c>
      <c r="DO138" s="22" t="str">
        <f t="shared" si="44"/>
        <v/>
      </c>
      <c r="DP138" s="22" t="str">
        <f t="shared" si="45"/>
        <v/>
      </c>
      <c r="DQ138" s="24" t="str">
        <f>IFERROR(IF(DO138="","",ROUND(IF(DP138=0,10,10+SIGN(DP138)*10*(1-((SQRT(5)-1)/2)^MIN(ABS(DP138)/(5*SQRT(DR$1)),3))/(1-((SQRT(5)-1)/2)^3)),2)),"请输入副数")</f>
        <v/>
      </c>
      <c r="DR138" s="25" t="str">
        <f ca="1">IF(DS138="","",IF(选手操作!ET138&lt;&gt;"","/",DV138))</f>
        <v/>
      </c>
      <c r="DS138" s="26" t="str">
        <f ca="1">IF(OR(COUNTA(DA$3:DM$434)=0,选手操作!$K138=""),"",选手操作!$K138)</f>
        <v/>
      </c>
      <c r="DT138" s="22" t="str">
        <f ca="1">IFERROR(IF(DS138="","",RANK(DV138,DV$3:DV$434)+COUNTIF(DV$3:DV138,DV138)-1),"/")</f>
        <v/>
      </c>
      <c r="DU138" s="27" t="str">
        <f ca="1">IF(DS138="","",VLOOKUP(DS138,选手操作!$K:$L,2,0))</f>
        <v/>
      </c>
      <c r="DV138" s="24" t="str">
        <f ca="1">IFERROR(IF(DS138="","",IF(选手操作!DT138&lt;&gt;"",CV138+DW138+DX138+选手操作!DS138,VLOOKUP(DU138,DO:DQ,3,0)+CV138+DW138+DX138+选手操作!DS138)),IF(COUNTIF(DO:DO,DU138)=0,"查找失败",IF(ISNUMBER(VLOOKUP(DU138,DO:DQ,3,0))=FALSE,"VP错误","未知错误")))</f>
        <v/>
      </c>
      <c r="DW138" s="37"/>
      <c r="DX138" s="37"/>
      <c r="DY138" s="39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23" t="str">
        <f ca="1">IFERROR(IF(ES138="","",RANK(ER138,ER$3:ER$434)+COUNTIF(ER$3:ER138,ER138)-1),"/")</f>
        <v/>
      </c>
      <c r="EO138" s="22" t="str">
        <f t="shared" si="46"/>
        <v/>
      </c>
      <c r="EP138" s="22" t="str">
        <f t="shared" si="47"/>
        <v/>
      </c>
      <c r="EQ138" s="24" t="str">
        <f>IFERROR(IF(EO138="","",ROUND(IF(EP138=0,10,10+SIGN(EP138)*10*(1-((SQRT(5)-1)/2)^MIN(ABS(EP138)/(5*SQRT(ER$1)),3))/(1-((SQRT(5)-1)/2)^3)),2)),"请输入副数")</f>
        <v/>
      </c>
      <c r="ER138" s="25" t="str">
        <f ca="1">IF(ES138="","",IF(选手操作!FT138&lt;&gt;"","/",EV138))</f>
        <v/>
      </c>
      <c r="ES138" s="26" t="str">
        <f ca="1">IF(OR(COUNTA(EA$3:EM$434)=0,选手操作!$K138=""),"",选手操作!$K138)</f>
        <v/>
      </c>
      <c r="ET138" s="22" t="str">
        <f ca="1">IFERROR(IF(ES138="","",RANK(EV138,EV$3:EV$434)+COUNTIF(EV$3:EV138,EV138)-1),"/")</f>
        <v/>
      </c>
      <c r="EU138" s="27" t="str">
        <f ca="1">IF(ES138="","",VLOOKUP(ES138,选手操作!$K:$L,2,0))</f>
        <v/>
      </c>
      <c r="EV138" s="24" t="str">
        <f ca="1">IFERROR(IF(ES138="","",IF(选手操作!ET138&lt;&gt;"",DV138+EW138+EX138+选手操作!ES138,VLOOKUP(EU138,EO:EQ,3,0)+DV138+EW138+EX138+选手操作!ES138)),IF(COUNTIF(EO:EO,EU138)=0,"查找失败",IF(ISNUMBER(VLOOKUP(EU138,EO:EQ,3,0))=FALSE,"VP错误","未知错误")))</f>
        <v/>
      </c>
      <c r="EW138" s="37"/>
      <c r="EX138" s="37"/>
      <c r="EY138" s="39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23" t="str">
        <f ca="1">IFERROR(IF(FS138="","",RANK(FR138,FR$3:FR$434)+COUNTIF(FR$3:FR138,FR138)-1),"/")</f>
        <v/>
      </c>
      <c r="FO138" s="22" t="str">
        <f t="shared" si="48"/>
        <v/>
      </c>
      <c r="FP138" s="22" t="str">
        <f t="shared" si="49"/>
        <v/>
      </c>
      <c r="FQ138" s="24" t="str">
        <f>IFERROR(IF(FO138="","",ROUND(IF(FP138=0,10,10+SIGN(FP138)*10*(1-((SQRT(5)-1)/2)^MIN(ABS(FP138)/(5*SQRT(FR$1)),3))/(1-((SQRT(5)-1)/2)^3)),2)),"请输入副数")</f>
        <v/>
      </c>
      <c r="FR138" s="25" t="str">
        <f ca="1">IF(FS138="","",IF(选手操作!GT138&lt;&gt;"","/",FV138))</f>
        <v/>
      </c>
      <c r="FS138" s="26" t="str">
        <f ca="1">IF(OR(COUNTA(FA$3:FM$434)=0,选手操作!$K138=""),"",选手操作!$K138)</f>
        <v/>
      </c>
      <c r="FT138" s="22" t="str">
        <f ca="1">IFERROR(IF(FS138="","",RANK(FV138,FV$3:FV$434)+COUNTIF(FV$3:FV138,FV138)-1),"/")</f>
        <v/>
      </c>
      <c r="FU138" s="27" t="str">
        <f ca="1">IF(FS138="","",VLOOKUP(FS138,选手操作!$K:$L,2,0))</f>
        <v/>
      </c>
      <c r="FV138" s="24" t="str">
        <f ca="1">IFERROR(IF(FS138="","",IF(选手操作!FT138&lt;&gt;"",EV138+FW138+FX138+选手操作!FS138,VLOOKUP(FU138,FO:FQ,3,0)+EV138+FW138+FX138+选手操作!FS138)),IF(COUNTIF(FO:FO,FU138)=0,"查找失败",IF(ISNUMBER(VLOOKUP(FU138,FO:FQ,3,0))=FALSE,"VP错误","未知错误")))</f>
        <v/>
      </c>
      <c r="FW138" s="37"/>
      <c r="FX138" s="37"/>
      <c r="FY138" s="39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23" t="str">
        <f ca="1">IFERROR(IF(GS138="","",RANK(GR138,GR$3:GR$434)+COUNTIF(GR$3:GR138,GR138)-1),"/")</f>
        <v/>
      </c>
      <c r="GO138" s="22" t="str">
        <f t="shared" si="50"/>
        <v/>
      </c>
      <c r="GP138" s="22" t="str">
        <f t="shared" si="51"/>
        <v/>
      </c>
      <c r="GQ138" s="24" t="str">
        <f>IFERROR(IF(GO138="","",ROUND(IF(GP138=0,10,10+SIGN(GP138)*10*(1-((SQRT(5)-1)/2)^MIN(ABS(GP138)/(5*SQRT(GR$1)),3))/(1-((SQRT(5)-1)/2)^3)),2)),"请输入副数")</f>
        <v/>
      </c>
      <c r="GR138" s="25" t="str">
        <f ca="1">IF(GS138="","",IF(选手操作!HT138&lt;&gt;"","/",GV138))</f>
        <v/>
      </c>
      <c r="GS138" s="26" t="str">
        <f ca="1">IF(OR(COUNTA(GA$3:GM$434)=0,选手操作!$K138=""),"",选手操作!$K138)</f>
        <v/>
      </c>
      <c r="GT138" s="22" t="str">
        <f ca="1">IFERROR(IF(GS138="","",RANK(GV138,GV$3:GV$434)+COUNTIF(GV$3:GV138,GV138)-1),"/")</f>
        <v/>
      </c>
      <c r="GU138" s="27" t="str">
        <f ca="1">IF(GS138="","",VLOOKUP(GS138,选手操作!$K:$L,2,0))</f>
        <v/>
      </c>
      <c r="GV138" s="24" t="str">
        <f ca="1">IFERROR(IF(GS138="","",IF(选手操作!GT138&lt;&gt;"",FV138+GW138+GX138+选手操作!GS138,VLOOKUP(GU138,GO:GQ,3,0)+FV138+GW138+GX138+选手操作!GS138)),IF(COUNTIF(GO:GO,GU138)=0,"查找失败",IF(ISNUMBER(VLOOKUP(GU138,GO:GQ,3,0))=FALSE,"VP错误","未知错误")))</f>
        <v/>
      </c>
      <c r="GW138" s="37"/>
      <c r="GX138" s="37"/>
      <c r="GY138" s="39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23" t="str">
        <f ca="1">IFERROR(IF(HS138="","",RANK(HR138,HR$3:HR$434)+COUNTIF(HR$3:HR138,HR138)-1),"/")</f>
        <v/>
      </c>
      <c r="HO138" s="22" t="str">
        <f t="shared" si="52"/>
        <v/>
      </c>
      <c r="HP138" s="22" t="str">
        <f t="shared" si="53"/>
        <v/>
      </c>
      <c r="HQ138" s="24" t="str">
        <f>IFERROR(IF(HO138="","",ROUND(IF(HP138=0,10,10+SIGN(HP138)*10*(1-((SQRT(5)-1)/2)^MIN(ABS(HP138)/(5*SQRT(HR$1)),3))/(1-((SQRT(5)-1)/2)^3)),2)),"请输入副数")</f>
        <v/>
      </c>
      <c r="HR138" s="25" t="str">
        <f ca="1">IF(HS138="","",IF(选手操作!IT138&lt;&gt;"","/",HV138))</f>
        <v/>
      </c>
      <c r="HS138" s="26" t="str">
        <f ca="1">IF(OR(COUNTA(HA$3:HM$434)=0,选手操作!$K138=""),"",选手操作!$K138)</f>
        <v/>
      </c>
      <c r="HT138" s="22" t="str">
        <f ca="1">IFERROR(IF(HS138="","",RANK(HV138,HV$3:HV$434)+COUNTIF(HV$3:HV138,HV138)-1),"/")</f>
        <v/>
      </c>
      <c r="HU138" s="27" t="str">
        <f ca="1">IF(HS138="","",VLOOKUP(HS138,选手操作!$K:$L,2,0))</f>
        <v/>
      </c>
      <c r="HV138" s="24" t="str">
        <f ca="1">IFERROR(IF(HS138="","",IF(选手操作!HT138&lt;&gt;"",GV138+HW138+HX138+选手操作!HS138,VLOOKUP(HU138,HO:HQ,3,0)+GV138+HW138+HX138+选手操作!HS138)),IF(COUNTIF(HO:HO,HU138)=0,"查找失败",IF(ISNUMBER(VLOOKUP(HU138,HO:HQ,3,0))=FALSE,"VP错误","未知错误")))</f>
        <v/>
      </c>
      <c r="HW138" s="37"/>
      <c r="HX138" s="37"/>
      <c r="HY138" s="39"/>
    </row>
    <row r="139" spans="1:23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23" t="str">
        <f ca="1">IFERROR(IF(S139="","",RANK(R139,R$3:R$434)+COUNTIF(R$3:R139,R139)-1),"/")</f>
        <v/>
      </c>
      <c r="O139" s="22" t="str">
        <f t="shared" si="54"/>
        <v/>
      </c>
      <c r="P139" s="22" t="str">
        <f t="shared" si="55"/>
        <v/>
      </c>
      <c r="Q139" s="24" t="str">
        <f t="shared" si="56"/>
        <v/>
      </c>
      <c r="R139" s="25" t="str">
        <f ca="1">IF(S139="","",IF(选手操作!AT139&lt;&gt;"","/",V139))</f>
        <v/>
      </c>
      <c r="S139" s="26" t="str">
        <f ca="1">IF(OR(COUNTA(A$3:M$434)=0,选手操作!$K139=""),"",选手操作!$K139)</f>
        <v/>
      </c>
      <c r="T139" s="22" t="str">
        <f ca="1">IFERROR(IF(S139="","",RANK(V139,V$3:V$434)+COUNTIF(V$3:V139,V139)-1),"/")</f>
        <v/>
      </c>
      <c r="U139" s="27" t="str">
        <f ca="1">IF(S139="","",VLOOKUP(S139,选手操作!$K:$L,2,0))</f>
        <v/>
      </c>
      <c r="V139" s="24" t="str">
        <f ca="1">IFERROR(IF(S139="","",IF(选手操作!T139&lt;&gt;"",选手操作!M139+选手操作!N139+W139+X139+选手操作!S139,VLOOKUP(U139,O:Q,3,0)+选手操作!M139+选手操作!N139+W139+X139+选手操作!S139)),IF(COUNTIF(O:O,U139)=0,"查找失败",IF(ISNUMBER(VLOOKUP(U139,O:Q,3,0))=FALSE,"VP错误","未知错误")))</f>
        <v/>
      </c>
      <c r="W139" s="37"/>
      <c r="X139" s="37"/>
      <c r="Y139" s="39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23" t="str">
        <f ca="1">IFERROR(IF(AS139="","",RANK(AR139,AR$3:AR$434)+COUNTIF(AR$3:AR139,AR139)-1),"/")</f>
        <v/>
      </c>
      <c r="AO139" s="22" t="str">
        <f t="shared" si="38"/>
        <v/>
      </c>
      <c r="AP139" s="22" t="str">
        <f t="shared" si="39"/>
        <v/>
      </c>
      <c r="AQ139" s="24" t="str">
        <f>IFERROR(IF(AO139="","",ROUND(IF(AP139=0,10,10+SIGN(AP139)*10*(1-((SQRT(5)-1)/2)^MIN(ABS(AP139)/(5*SQRT(AR$1)),3))/(1-((SQRT(5)-1)/2)^3)),2)),"请输入副数")</f>
        <v/>
      </c>
      <c r="AR139" s="25" t="str">
        <f ca="1">IF(AS139="","",IF(选手操作!BT139&lt;&gt;"","/",AV139))</f>
        <v/>
      </c>
      <c r="AS139" s="26" t="str">
        <f ca="1">IF(OR(COUNTA(AA$3:AM$434)=0,选手操作!$K139=""),"",选手操作!$K139)</f>
        <v/>
      </c>
      <c r="AT139" s="22" t="str">
        <f ca="1">IFERROR(IF(AS139="","",RANK(AV139,AV$3:AV$434)+COUNTIF(AV$3:AV139,AV139)-1),"/")</f>
        <v/>
      </c>
      <c r="AU139" s="27" t="str">
        <f ca="1">IF(AS139="","",VLOOKUP(AS139,选手操作!$K:$L,2,0))</f>
        <v/>
      </c>
      <c r="AV139" s="24" t="str">
        <f ca="1">IFERROR(IF(AS139="","",IF(选手操作!AT139&lt;&gt;"",V139+AW139+AX139+选手操作!AS139,VLOOKUP(AU139,AO:AQ,3,0)+V139+AW139+AX139+选手操作!AS139)),IF(COUNTIF(AO:AO,AU139)=0,"查找失败",IF(ISNUMBER(VLOOKUP(AU139,AO:AQ,3,0))=FALSE,"VP错误","未知错误")))</f>
        <v/>
      </c>
      <c r="AW139" s="37"/>
      <c r="AX139" s="37"/>
      <c r="AY139" s="39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23" t="str">
        <f ca="1">IFERROR(IF(BS139="","",RANK(BR139,BR$3:BR$434)+COUNTIF(BR$3:BR139,BR139)-1),"/")</f>
        <v/>
      </c>
      <c r="BO139" s="22" t="str">
        <f t="shared" si="40"/>
        <v/>
      </c>
      <c r="BP139" s="22" t="str">
        <f t="shared" si="41"/>
        <v/>
      </c>
      <c r="BQ139" s="24" t="str">
        <f>IFERROR(IF(BO139="","",ROUND(IF(BP139=0,10,10+SIGN(BP139)*10*(1-((SQRT(5)-1)/2)^MIN(ABS(BP139)/(5*SQRT(BR$1)),3))/(1-((SQRT(5)-1)/2)^3)),2)),"请输入副数")</f>
        <v/>
      </c>
      <c r="BR139" s="25" t="str">
        <f ca="1">IF(BS139="","",IF(选手操作!CT139&lt;&gt;"","/",BV139))</f>
        <v/>
      </c>
      <c r="BS139" s="26" t="str">
        <f ca="1">IF(OR(COUNTA(BA$3:BM$434)=0,选手操作!$K139=""),"",选手操作!$K139)</f>
        <v/>
      </c>
      <c r="BT139" s="22" t="str">
        <f ca="1">IFERROR(IF(BS139="","",RANK(BV139,BV$3:BV$434)+COUNTIF(BV$3:BV139,BV139)-1),"/")</f>
        <v/>
      </c>
      <c r="BU139" s="27" t="str">
        <f ca="1">IF(BS139="","",VLOOKUP(BS139,选手操作!$K:$L,2,0))</f>
        <v/>
      </c>
      <c r="BV139" s="24" t="str">
        <f ca="1">IFERROR(IF(BS139="","",IF(选手操作!BT139&lt;&gt;"",AV139+BW139+BX139+选手操作!BS139,VLOOKUP(BU139,BO:BQ,3,0)+AV139+BW139+BX139+选手操作!BS139)),IF(COUNTIF(BO:BO,BU139)=0,"查找失败",IF(ISNUMBER(VLOOKUP(BU139,BO:BQ,3,0))=FALSE,"VP错误","未知错误")))</f>
        <v/>
      </c>
      <c r="BW139" s="37"/>
      <c r="BX139" s="37"/>
      <c r="BY139" s="39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23" t="str">
        <f ca="1">IFERROR(IF(CS139="","",RANK(CR139,CR$3:CR$434)+COUNTIF(CR$3:CR139,CR139)-1),"/")</f>
        <v/>
      </c>
      <c r="CO139" s="22" t="str">
        <f t="shared" si="42"/>
        <v/>
      </c>
      <c r="CP139" s="22" t="str">
        <f t="shared" si="43"/>
        <v/>
      </c>
      <c r="CQ139" s="24" t="str">
        <f>IFERROR(IF(CO139="","",ROUND(IF(CP139=0,10,10+SIGN(CP139)*10*(1-((SQRT(5)-1)/2)^MIN(ABS(CP139)/(5*SQRT(CR$1)),3))/(1-((SQRT(5)-1)/2)^3)),2)),"请输入副数")</f>
        <v/>
      </c>
      <c r="CR139" s="25" t="str">
        <f ca="1">IF(CS139="","",IF(选手操作!DT139&lt;&gt;"","/",CV139))</f>
        <v/>
      </c>
      <c r="CS139" s="26" t="str">
        <f ca="1">IF(OR(COUNTA(CA$3:CM$434)=0,选手操作!$K139=""),"",选手操作!$K139)</f>
        <v/>
      </c>
      <c r="CT139" s="22" t="str">
        <f ca="1">IFERROR(IF(CS139="","",RANK(CV139,CV$3:CV$434)+COUNTIF(CV$3:CV139,CV139)-1),"/")</f>
        <v/>
      </c>
      <c r="CU139" s="27" t="str">
        <f ca="1">IF(CS139="","",VLOOKUP(CS139,选手操作!$K:$L,2,0))</f>
        <v/>
      </c>
      <c r="CV139" s="24" t="str">
        <f ca="1">IFERROR(IF(CS139="","",IF(选手操作!CT139&lt;&gt;"",BV139+CW139+CX139+选手操作!CS139,VLOOKUP(CU139,CO:CQ,3,0)+BV139+CW139+CX139+选手操作!CS139)),IF(COUNTIF(CO:CO,CU139)=0,"查找失败",IF(ISNUMBER(VLOOKUP(CU139,CO:CQ,3,0))=FALSE,"VP错误","未知错误")))</f>
        <v/>
      </c>
      <c r="CW139" s="37"/>
      <c r="CX139" s="37"/>
      <c r="CY139" s="39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23" t="str">
        <f ca="1">IFERROR(IF(DS139="","",RANK(DR139,DR$3:DR$434)+COUNTIF(DR$3:DR139,DR139)-1),"/")</f>
        <v/>
      </c>
      <c r="DO139" s="22" t="str">
        <f t="shared" si="44"/>
        <v/>
      </c>
      <c r="DP139" s="22" t="str">
        <f t="shared" si="45"/>
        <v/>
      </c>
      <c r="DQ139" s="24" t="str">
        <f>IFERROR(IF(DO139="","",ROUND(IF(DP139=0,10,10+SIGN(DP139)*10*(1-((SQRT(5)-1)/2)^MIN(ABS(DP139)/(5*SQRT(DR$1)),3))/(1-((SQRT(5)-1)/2)^3)),2)),"请输入副数")</f>
        <v/>
      </c>
      <c r="DR139" s="25" t="str">
        <f ca="1">IF(DS139="","",IF(选手操作!ET139&lt;&gt;"","/",DV139))</f>
        <v/>
      </c>
      <c r="DS139" s="26" t="str">
        <f ca="1">IF(OR(COUNTA(DA$3:DM$434)=0,选手操作!$K139=""),"",选手操作!$K139)</f>
        <v/>
      </c>
      <c r="DT139" s="22" t="str">
        <f ca="1">IFERROR(IF(DS139="","",RANK(DV139,DV$3:DV$434)+COUNTIF(DV$3:DV139,DV139)-1),"/")</f>
        <v/>
      </c>
      <c r="DU139" s="27" t="str">
        <f ca="1">IF(DS139="","",VLOOKUP(DS139,选手操作!$K:$L,2,0))</f>
        <v/>
      </c>
      <c r="DV139" s="24" t="str">
        <f ca="1">IFERROR(IF(DS139="","",IF(选手操作!DT139&lt;&gt;"",CV139+DW139+DX139+选手操作!DS139,VLOOKUP(DU139,DO:DQ,3,0)+CV139+DW139+DX139+选手操作!DS139)),IF(COUNTIF(DO:DO,DU139)=0,"查找失败",IF(ISNUMBER(VLOOKUP(DU139,DO:DQ,3,0))=FALSE,"VP错误","未知错误")))</f>
        <v/>
      </c>
      <c r="DW139" s="37"/>
      <c r="DX139" s="37"/>
      <c r="DY139" s="39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23" t="str">
        <f ca="1">IFERROR(IF(ES139="","",RANK(ER139,ER$3:ER$434)+COUNTIF(ER$3:ER139,ER139)-1),"/")</f>
        <v/>
      </c>
      <c r="EO139" s="22" t="str">
        <f t="shared" si="46"/>
        <v/>
      </c>
      <c r="EP139" s="22" t="str">
        <f t="shared" si="47"/>
        <v/>
      </c>
      <c r="EQ139" s="24" t="str">
        <f>IFERROR(IF(EO139="","",ROUND(IF(EP139=0,10,10+SIGN(EP139)*10*(1-((SQRT(5)-1)/2)^MIN(ABS(EP139)/(5*SQRT(ER$1)),3))/(1-((SQRT(5)-1)/2)^3)),2)),"请输入副数")</f>
        <v/>
      </c>
      <c r="ER139" s="25" t="str">
        <f ca="1">IF(ES139="","",IF(选手操作!FT139&lt;&gt;"","/",EV139))</f>
        <v/>
      </c>
      <c r="ES139" s="26" t="str">
        <f ca="1">IF(OR(COUNTA(EA$3:EM$434)=0,选手操作!$K139=""),"",选手操作!$K139)</f>
        <v/>
      </c>
      <c r="ET139" s="22" t="str">
        <f ca="1">IFERROR(IF(ES139="","",RANK(EV139,EV$3:EV$434)+COUNTIF(EV$3:EV139,EV139)-1),"/")</f>
        <v/>
      </c>
      <c r="EU139" s="27" t="str">
        <f ca="1">IF(ES139="","",VLOOKUP(ES139,选手操作!$K:$L,2,0))</f>
        <v/>
      </c>
      <c r="EV139" s="24" t="str">
        <f ca="1">IFERROR(IF(ES139="","",IF(选手操作!ET139&lt;&gt;"",DV139+EW139+EX139+选手操作!ES139,VLOOKUP(EU139,EO:EQ,3,0)+DV139+EW139+EX139+选手操作!ES139)),IF(COUNTIF(EO:EO,EU139)=0,"查找失败",IF(ISNUMBER(VLOOKUP(EU139,EO:EQ,3,0))=FALSE,"VP错误","未知错误")))</f>
        <v/>
      </c>
      <c r="EW139" s="37"/>
      <c r="EX139" s="37"/>
      <c r="EY139" s="39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23" t="str">
        <f ca="1">IFERROR(IF(FS139="","",RANK(FR139,FR$3:FR$434)+COUNTIF(FR$3:FR139,FR139)-1),"/")</f>
        <v/>
      </c>
      <c r="FO139" s="22" t="str">
        <f t="shared" si="48"/>
        <v/>
      </c>
      <c r="FP139" s="22" t="str">
        <f t="shared" si="49"/>
        <v/>
      </c>
      <c r="FQ139" s="24" t="str">
        <f>IFERROR(IF(FO139="","",ROUND(IF(FP139=0,10,10+SIGN(FP139)*10*(1-((SQRT(5)-1)/2)^MIN(ABS(FP139)/(5*SQRT(FR$1)),3))/(1-((SQRT(5)-1)/2)^3)),2)),"请输入副数")</f>
        <v/>
      </c>
      <c r="FR139" s="25" t="str">
        <f ca="1">IF(FS139="","",IF(选手操作!GT139&lt;&gt;"","/",FV139))</f>
        <v/>
      </c>
      <c r="FS139" s="26" t="str">
        <f ca="1">IF(OR(COUNTA(FA$3:FM$434)=0,选手操作!$K139=""),"",选手操作!$K139)</f>
        <v/>
      </c>
      <c r="FT139" s="22" t="str">
        <f ca="1">IFERROR(IF(FS139="","",RANK(FV139,FV$3:FV$434)+COUNTIF(FV$3:FV139,FV139)-1),"/")</f>
        <v/>
      </c>
      <c r="FU139" s="27" t="str">
        <f ca="1">IF(FS139="","",VLOOKUP(FS139,选手操作!$K:$L,2,0))</f>
        <v/>
      </c>
      <c r="FV139" s="24" t="str">
        <f ca="1">IFERROR(IF(FS139="","",IF(选手操作!FT139&lt;&gt;"",EV139+FW139+FX139+选手操作!FS139,VLOOKUP(FU139,FO:FQ,3,0)+EV139+FW139+FX139+选手操作!FS139)),IF(COUNTIF(FO:FO,FU139)=0,"查找失败",IF(ISNUMBER(VLOOKUP(FU139,FO:FQ,3,0))=FALSE,"VP错误","未知错误")))</f>
        <v/>
      </c>
      <c r="FW139" s="37"/>
      <c r="FX139" s="37"/>
      <c r="FY139" s="39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23" t="str">
        <f ca="1">IFERROR(IF(GS139="","",RANK(GR139,GR$3:GR$434)+COUNTIF(GR$3:GR139,GR139)-1),"/")</f>
        <v/>
      </c>
      <c r="GO139" s="22" t="str">
        <f t="shared" si="50"/>
        <v/>
      </c>
      <c r="GP139" s="22" t="str">
        <f t="shared" si="51"/>
        <v/>
      </c>
      <c r="GQ139" s="24" t="str">
        <f>IFERROR(IF(GO139="","",ROUND(IF(GP139=0,10,10+SIGN(GP139)*10*(1-((SQRT(5)-1)/2)^MIN(ABS(GP139)/(5*SQRT(GR$1)),3))/(1-((SQRT(5)-1)/2)^3)),2)),"请输入副数")</f>
        <v/>
      </c>
      <c r="GR139" s="25" t="str">
        <f ca="1">IF(GS139="","",IF(选手操作!HT139&lt;&gt;"","/",GV139))</f>
        <v/>
      </c>
      <c r="GS139" s="26" t="str">
        <f ca="1">IF(OR(COUNTA(GA$3:GM$434)=0,选手操作!$K139=""),"",选手操作!$K139)</f>
        <v/>
      </c>
      <c r="GT139" s="22" t="str">
        <f ca="1">IFERROR(IF(GS139="","",RANK(GV139,GV$3:GV$434)+COUNTIF(GV$3:GV139,GV139)-1),"/")</f>
        <v/>
      </c>
      <c r="GU139" s="27" t="str">
        <f ca="1">IF(GS139="","",VLOOKUP(GS139,选手操作!$K:$L,2,0))</f>
        <v/>
      </c>
      <c r="GV139" s="24" t="str">
        <f ca="1">IFERROR(IF(GS139="","",IF(选手操作!GT139&lt;&gt;"",FV139+GW139+GX139+选手操作!GS139,VLOOKUP(GU139,GO:GQ,3,0)+FV139+GW139+GX139+选手操作!GS139)),IF(COUNTIF(GO:GO,GU139)=0,"查找失败",IF(ISNUMBER(VLOOKUP(GU139,GO:GQ,3,0))=FALSE,"VP错误","未知错误")))</f>
        <v/>
      </c>
      <c r="GW139" s="37"/>
      <c r="GX139" s="37"/>
      <c r="GY139" s="39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23" t="str">
        <f ca="1">IFERROR(IF(HS139="","",RANK(HR139,HR$3:HR$434)+COUNTIF(HR$3:HR139,HR139)-1),"/")</f>
        <v/>
      </c>
      <c r="HO139" s="22" t="str">
        <f t="shared" si="52"/>
        <v/>
      </c>
      <c r="HP139" s="22" t="str">
        <f t="shared" si="53"/>
        <v/>
      </c>
      <c r="HQ139" s="24" t="str">
        <f>IFERROR(IF(HO139="","",ROUND(IF(HP139=0,10,10+SIGN(HP139)*10*(1-((SQRT(5)-1)/2)^MIN(ABS(HP139)/(5*SQRT(HR$1)),3))/(1-((SQRT(5)-1)/2)^3)),2)),"请输入副数")</f>
        <v/>
      </c>
      <c r="HR139" s="25" t="str">
        <f ca="1">IF(HS139="","",IF(选手操作!IT139&lt;&gt;"","/",HV139))</f>
        <v/>
      </c>
      <c r="HS139" s="26" t="str">
        <f ca="1">IF(OR(COUNTA(HA$3:HM$434)=0,选手操作!$K139=""),"",选手操作!$K139)</f>
        <v/>
      </c>
      <c r="HT139" s="22" t="str">
        <f ca="1">IFERROR(IF(HS139="","",RANK(HV139,HV$3:HV$434)+COUNTIF(HV$3:HV139,HV139)-1),"/")</f>
        <v/>
      </c>
      <c r="HU139" s="27" t="str">
        <f ca="1">IF(HS139="","",VLOOKUP(HS139,选手操作!$K:$L,2,0))</f>
        <v/>
      </c>
      <c r="HV139" s="24" t="str">
        <f ca="1">IFERROR(IF(HS139="","",IF(选手操作!HT139&lt;&gt;"",GV139+HW139+HX139+选手操作!HS139,VLOOKUP(HU139,HO:HQ,3,0)+GV139+HW139+HX139+选手操作!HS139)),IF(COUNTIF(HO:HO,HU139)=0,"查找失败",IF(ISNUMBER(VLOOKUP(HU139,HO:HQ,3,0))=FALSE,"VP错误","未知错误")))</f>
        <v/>
      </c>
      <c r="HW139" s="37"/>
      <c r="HX139" s="37"/>
      <c r="HY139" s="39"/>
    </row>
    <row r="140" spans="1:23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23" t="str">
        <f ca="1">IFERROR(IF(S140="","",RANK(R140,R$3:R$434)+COUNTIF(R$3:R140,R140)-1),"/")</f>
        <v/>
      </c>
      <c r="O140" s="22" t="str">
        <f t="shared" si="54"/>
        <v/>
      </c>
      <c r="P140" s="22" t="str">
        <f t="shared" si="55"/>
        <v/>
      </c>
      <c r="Q140" s="24" t="str">
        <f t="shared" si="56"/>
        <v/>
      </c>
      <c r="R140" s="25" t="str">
        <f ca="1">IF(S140="","",IF(选手操作!AT140&lt;&gt;"","/",V140))</f>
        <v/>
      </c>
      <c r="S140" s="26" t="str">
        <f ca="1">IF(OR(COUNTA(A$3:M$434)=0,选手操作!$K140=""),"",选手操作!$K140)</f>
        <v/>
      </c>
      <c r="T140" s="22" t="str">
        <f ca="1">IFERROR(IF(S140="","",RANK(V140,V$3:V$434)+COUNTIF(V$3:V140,V140)-1),"/")</f>
        <v/>
      </c>
      <c r="U140" s="27" t="str">
        <f ca="1">IF(S140="","",VLOOKUP(S140,选手操作!$K:$L,2,0))</f>
        <v/>
      </c>
      <c r="V140" s="24" t="str">
        <f ca="1">IFERROR(IF(S140="","",IF(选手操作!T140&lt;&gt;"",选手操作!M140+选手操作!N140+W140+X140+选手操作!S140,VLOOKUP(U140,O:Q,3,0)+选手操作!M140+选手操作!N140+W140+X140+选手操作!S140)),IF(COUNTIF(O:O,U140)=0,"查找失败",IF(ISNUMBER(VLOOKUP(U140,O:Q,3,0))=FALSE,"VP错误","未知错误")))</f>
        <v/>
      </c>
      <c r="W140" s="37"/>
      <c r="X140" s="37"/>
      <c r="Y140" s="39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23" t="str">
        <f ca="1">IFERROR(IF(AS140="","",RANK(AR140,AR$3:AR$434)+COUNTIF(AR$3:AR140,AR140)-1),"/")</f>
        <v/>
      </c>
      <c r="AO140" s="22" t="str">
        <f t="shared" si="38"/>
        <v/>
      </c>
      <c r="AP140" s="22" t="str">
        <f t="shared" si="39"/>
        <v/>
      </c>
      <c r="AQ140" s="24" t="str">
        <f>IFERROR(IF(AO140="","",ROUND(IF(AP140=0,10,10+SIGN(AP140)*10*(1-((SQRT(5)-1)/2)^MIN(ABS(AP140)/(5*SQRT(AR$1)),3))/(1-((SQRT(5)-1)/2)^3)),2)),"请输入副数")</f>
        <v/>
      </c>
      <c r="AR140" s="25" t="str">
        <f ca="1">IF(AS140="","",IF(选手操作!BT140&lt;&gt;"","/",AV140))</f>
        <v/>
      </c>
      <c r="AS140" s="26" t="str">
        <f ca="1">IF(OR(COUNTA(AA$3:AM$434)=0,选手操作!$K140=""),"",选手操作!$K140)</f>
        <v/>
      </c>
      <c r="AT140" s="22" t="str">
        <f ca="1">IFERROR(IF(AS140="","",RANK(AV140,AV$3:AV$434)+COUNTIF(AV$3:AV140,AV140)-1),"/")</f>
        <v/>
      </c>
      <c r="AU140" s="27" t="str">
        <f ca="1">IF(AS140="","",VLOOKUP(AS140,选手操作!$K:$L,2,0))</f>
        <v/>
      </c>
      <c r="AV140" s="24" t="str">
        <f ca="1">IFERROR(IF(AS140="","",IF(选手操作!AT140&lt;&gt;"",V140+AW140+AX140+选手操作!AS140,VLOOKUP(AU140,AO:AQ,3,0)+V140+AW140+AX140+选手操作!AS140)),IF(COUNTIF(AO:AO,AU140)=0,"查找失败",IF(ISNUMBER(VLOOKUP(AU140,AO:AQ,3,0))=FALSE,"VP错误","未知错误")))</f>
        <v/>
      </c>
      <c r="AW140" s="37"/>
      <c r="AX140" s="37"/>
      <c r="AY140" s="39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23" t="str">
        <f ca="1">IFERROR(IF(BS140="","",RANK(BR140,BR$3:BR$434)+COUNTIF(BR$3:BR140,BR140)-1),"/")</f>
        <v/>
      </c>
      <c r="BO140" s="22" t="str">
        <f t="shared" si="40"/>
        <v/>
      </c>
      <c r="BP140" s="22" t="str">
        <f t="shared" si="41"/>
        <v/>
      </c>
      <c r="BQ140" s="24" t="str">
        <f>IFERROR(IF(BO140="","",ROUND(IF(BP140=0,10,10+SIGN(BP140)*10*(1-((SQRT(5)-1)/2)^MIN(ABS(BP140)/(5*SQRT(BR$1)),3))/(1-((SQRT(5)-1)/2)^3)),2)),"请输入副数")</f>
        <v/>
      </c>
      <c r="BR140" s="25" t="str">
        <f ca="1">IF(BS140="","",IF(选手操作!CT140&lt;&gt;"","/",BV140))</f>
        <v/>
      </c>
      <c r="BS140" s="26" t="str">
        <f ca="1">IF(OR(COUNTA(BA$3:BM$434)=0,选手操作!$K140=""),"",选手操作!$K140)</f>
        <v/>
      </c>
      <c r="BT140" s="22" t="str">
        <f ca="1">IFERROR(IF(BS140="","",RANK(BV140,BV$3:BV$434)+COUNTIF(BV$3:BV140,BV140)-1),"/")</f>
        <v/>
      </c>
      <c r="BU140" s="27" t="str">
        <f ca="1">IF(BS140="","",VLOOKUP(BS140,选手操作!$K:$L,2,0))</f>
        <v/>
      </c>
      <c r="BV140" s="24" t="str">
        <f ca="1">IFERROR(IF(BS140="","",IF(选手操作!BT140&lt;&gt;"",AV140+BW140+BX140+选手操作!BS140,VLOOKUP(BU140,BO:BQ,3,0)+AV140+BW140+BX140+选手操作!BS140)),IF(COUNTIF(BO:BO,BU140)=0,"查找失败",IF(ISNUMBER(VLOOKUP(BU140,BO:BQ,3,0))=FALSE,"VP错误","未知错误")))</f>
        <v/>
      </c>
      <c r="BW140" s="37"/>
      <c r="BX140" s="37"/>
      <c r="BY140" s="39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23" t="str">
        <f ca="1">IFERROR(IF(CS140="","",RANK(CR140,CR$3:CR$434)+COUNTIF(CR$3:CR140,CR140)-1),"/")</f>
        <v/>
      </c>
      <c r="CO140" s="22" t="str">
        <f t="shared" si="42"/>
        <v/>
      </c>
      <c r="CP140" s="22" t="str">
        <f t="shared" si="43"/>
        <v/>
      </c>
      <c r="CQ140" s="24" t="str">
        <f>IFERROR(IF(CO140="","",ROUND(IF(CP140=0,10,10+SIGN(CP140)*10*(1-((SQRT(5)-1)/2)^MIN(ABS(CP140)/(5*SQRT(CR$1)),3))/(1-((SQRT(5)-1)/2)^3)),2)),"请输入副数")</f>
        <v/>
      </c>
      <c r="CR140" s="25" t="str">
        <f ca="1">IF(CS140="","",IF(选手操作!DT140&lt;&gt;"","/",CV140))</f>
        <v/>
      </c>
      <c r="CS140" s="26" t="str">
        <f ca="1">IF(OR(COUNTA(CA$3:CM$434)=0,选手操作!$K140=""),"",选手操作!$K140)</f>
        <v/>
      </c>
      <c r="CT140" s="22" t="str">
        <f ca="1">IFERROR(IF(CS140="","",RANK(CV140,CV$3:CV$434)+COUNTIF(CV$3:CV140,CV140)-1),"/")</f>
        <v/>
      </c>
      <c r="CU140" s="27" t="str">
        <f ca="1">IF(CS140="","",VLOOKUP(CS140,选手操作!$K:$L,2,0))</f>
        <v/>
      </c>
      <c r="CV140" s="24" t="str">
        <f ca="1">IFERROR(IF(CS140="","",IF(选手操作!CT140&lt;&gt;"",BV140+CW140+CX140+选手操作!CS140,VLOOKUP(CU140,CO:CQ,3,0)+BV140+CW140+CX140+选手操作!CS140)),IF(COUNTIF(CO:CO,CU140)=0,"查找失败",IF(ISNUMBER(VLOOKUP(CU140,CO:CQ,3,0))=FALSE,"VP错误","未知错误")))</f>
        <v/>
      </c>
      <c r="CW140" s="37"/>
      <c r="CX140" s="37"/>
      <c r="CY140" s="39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23" t="str">
        <f ca="1">IFERROR(IF(DS140="","",RANK(DR140,DR$3:DR$434)+COUNTIF(DR$3:DR140,DR140)-1),"/")</f>
        <v/>
      </c>
      <c r="DO140" s="22" t="str">
        <f t="shared" si="44"/>
        <v/>
      </c>
      <c r="DP140" s="22" t="str">
        <f t="shared" si="45"/>
        <v/>
      </c>
      <c r="DQ140" s="24" t="str">
        <f>IFERROR(IF(DO140="","",ROUND(IF(DP140=0,10,10+SIGN(DP140)*10*(1-((SQRT(5)-1)/2)^MIN(ABS(DP140)/(5*SQRT(DR$1)),3))/(1-((SQRT(5)-1)/2)^3)),2)),"请输入副数")</f>
        <v/>
      </c>
      <c r="DR140" s="25" t="str">
        <f ca="1">IF(DS140="","",IF(选手操作!ET140&lt;&gt;"","/",DV140))</f>
        <v/>
      </c>
      <c r="DS140" s="26" t="str">
        <f ca="1">IF(OR(COUNTA(DA$3:DM$434)=0,选手操作!$K140=""),"",选手操作!$K140)</f>
        <v/>
      </c>
      <c r="DT140" s="22" t="str">
        <f ca="1">IFERROR(IF(DS140="","",RANK(DV140,DV$3:DV$434)+COUNTIF(DV$3:DV140,DV140)-1),"/")</f>
        <v/>
      </c>
      <c r="DU140" s="27" t="str">
        <f ca="1">IF(DS140="","",VLOOKUP(DS140,选手操作!$K:$L,2,0))</f>
        <v/>
      </c>
      <c r="DV140" s="24" t="str">
        <f ca="1">IFERROR(IF(DS140="","",IF(选手操作!DT140&lt;&gt;"",CV140+DW140+DX140+选手操作!DS140,VLOOKUP(DU140,DO:DQ,3,0)+CV140+DW140+DX140+选手操作!DS140)),IF(COUNTIF(DO:DO,DU140)=0,"查找失败",IF(ISNUMBER(VLOOKUP(DU140,DO:DQ,3,0))=FALSE,"VP错误","未知错误")))</f>
        <v/>
      </c>
      <c r="DW140" s="37"/>
      <c r="DX140" s="37"/>
      <c r="DY140" s="39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23" t="str">
        <f ca="1">IFERROR(IF(ES140="","",RANK(ER140,ER$3:ER$434)+COUNTIF(ER$3:ER140,ER140)-1),"/")</f>
        <v/>
      </c>
      <c r="EO140" s="22" t="str">
        <f t="shared" si="46"/>
        <v/>
      </c>
      <c r="EP140" s="22" t="str">
        <f t="shared" si="47"/>
        <v/>
      </c>
      <c r="EQ140" s="24" t="str">
        <f>IFERROR(IF(EO140="","",ROUND(IF(EP140=0,10,10+SIGN(EP140)*10*(1-((SQRT(5)-1)/2)^MIN(ABS(EP140)/(5*SQRT(ER$1)),3))/(1-((SQRT(5)-1)/2)^3)),2)),"请输入副数")</f>
        <v/>
      </c>
      <c r="ER140" s="25" t="str">
        <f ca="1">IF(ES140="","",IF(选手操作!FT140&lt;&gt;"","/",EV140))</f>
        <v/>
      </c>
      <c r="ES140" s="26" t="str">
        <f ca="1">IF(OR(COUNTA(EA$3:EM$434)=0,选手操作!$K140=""),"",选手操作!$K140)</f>
        <v/>
      </c>
      <c r="ET140" s="22" t="str">
        <f ca="1">IFERROR(IF(ES140="","",RANK(EV140,EV$3:EV$434)+COUNTIF(EV$3:EV140,EV140)-1),"/")</f>
        <v/>
      </c>
      <c r="EU140" s="27" t="str">
        <f ca="1">IF(ES140="","",VLOOKUP(ES140,选手操作!$K:$L,2,0))</f>
        <v/>
      </c>
      <c r="EV140" s="24" t="str">
        <f ca="1">IFERROR(IF(ES140="","",IF(选手操作!ET140&lt;&gt;"",DV140+EW140+EX140+选手操作!ES140,VLOOKUP(EU140,EO:EQ,3,0)+DV140+EW140+EX140+选手操作!ES140)),IF(COUNTIF(EO:EO,EU140)=0,"查找失败",IF(ISNUMBER(VLOOKUP(EU140,EO:EQ,3,0))=FALSE,"VP错误","未知错误")))</f>
        <v/>
      </c>
      <c r="EW140" s="37"/>
      <c r="EX140" s="37"/>
      <c r="EY140" s="39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23" t="str">
        <f ca="1">IFERROR(IF(FS140="","",RANK(FR140,FR$3:FR$434)+COUNTIF(FR$3:FR140,FR140)-1),"/")</f>
        <v/>
      </c>
      <c r="FO140" s="22" t="str">
        <f t="shared" si="48"/>
        <v/>
      </c>
      <c r="FP140" s="22" t="str">
        <f t="shared" si="49"/>
        <v/>
      </c>
      <c r="FQ140" s="24" t="str">
        <f>IFERROR(IF(FO140="","",ROUND(IF(FP140=0,10,10+SIGN(FP140)*10*(1-((SQRT(5)-1)/2)^MIN(ABS(FP140)/(5*SQRT(FR$1)),3))/(1-((SQRT(5)-1)/2)^3)),2)),"请输入副数")</f>
        <v/>
      </c>
      <c r="FR140" s="25" t="str">
        <f ca="1">IF(FS140="","",IF(选手操作!GT140&lt;&gt;"","/",FV140))</f>
        <v/>
      </c>
      <c r="FS140" s="26" t="str">
        <f ca="1">IF(OR(COUNTA(FA$3:FM$434)=0,选手操作!$K140=""),"",选手操作!$K140)</f>
        <v/>
      </c>
      <c r="FT140" s="22" t="str">
        <f ca="1">IFERROR(IF(FS140="","",RANK(FV140,FV$3:FV$434)+COUNTIF(FV$3:FV140,FV140)-1),"/")</f>
        <v/>
      </c>
      <c r="FU140" s="27" t="str">
        <f ca="1">IF(FS140="","",VLOOKUP(FS140,选手操作!$K:$L,2,0))</f>
        <v/>
      </c>
      <c r="FV140" s="24" t="str">
        <f ca="1">IFERROR(IF(FS140="","",IF(选手操作!FT140&lt;&gt;"",EV140+FW140+FX140+选手操作!FS140,VLOOKUP(FU140,FO:FQ,3,0)+EV140+FW140+FX140+选手操作!FS140)),IF(COUNTIF(FO:FO,FU140)=0,"查找失败",IF(ISNUMBER(VLOOKUP(FU140,FO:FQ,3,0))=FALSE,"VP错误","未知错误")))</f>
        <v/>
      </c>
      <c r="FW140" s="37"/>
      <c r="FX140" s="37"/>
      <c r="FY140" s="39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23" t="str">
        <f ca="1">IFERROR(IF(GS140="","",RANK(GR140,GR$3:GR$434)+COUNTIF(GR$3:GR140,GR140)-1),"/")</f>
        <v/>
      </c>
      <c r="GO140" s="22" t="str">
        <f t="shared" si="50"/>
        <v/>
      </c>
      <c r="GP140" s="22" t="str">
        <f t="shared" si="51"/>
        <v/>
      </c>
      <c r="GQ140" s="24" t="str">
        <f>IFERROR(IF(GO140="","",ROUND(IF(GP140=0,10,10+SIGN(GP140)*10*(1-((SQRT(5)-1)/2)^MIN(ABS(GP140)/(5*SQRT(GR$1)),3))/(1-((SQRT(5)-1)/2)^3)),2)),"请输入副数")</f>
        <v/>
      </c>
      <c r="GR140" s="25" t="str">
        <f ca="1">IF(GS140="","",IF(选手操作!HT140&lt;&gt;"","/",GV140))</f>
        <v/>
      </c>
      <c r="GS140" s="26" t="str">
        <f ca="1">IF(OR(COUNTA(GA$3:GM$434)=0,选手操作!$K140=""),"",选手操作!$K140)</f>
        <v/>
      </c>
      <c r="GT140" s="22" t="str">
        <f ca="1">IFERROR(IF(GS140="","",RANK(GV140,GV$3:GV$434)+COUNTIF(GV$3:GV140,GV140)-1),"/")</f>
        <v/>
      </c>
      <c r="GU140" s="27" t="str">
        <f ca="1">IF(GS140="","",VLOOKUP(GS140,选手操作!$K:$L,2,0))</f>
        <v/>
      </c>
      <c r="GV140" s="24" t="str">
        <f ca="1">IFERROR(IF(GS140="","",IF(选手操作!GT140&lt;&gt;"",FV140+GW140+GX140+选手操作!GS140,VLOOKUP(GU140,GO:GQ,3,0)+FV140+GW140+GX140+选手操作!GS140)),IF(COUNTIF(GO:GO,GU140)=0,"查找失败",IF(ISNUMBER(VLOOKUP(GU140,GO:GQ,3,0))=FALSE,"VP错误","未知错误")))</f>
        <v/>
      </c>
      <c r="GW140" s="37"/>
      <c r="GX140" s="37"/>
      <c r="GY140" s="39"/>
      <c r="HA140" s="31"/>
      <c r="HB140" s="31"/>
      <c r="HC140" s="31"/>
      <c r="HD140" s="31"/>
      <c r="HE140" s="31"/>
      <c r="HF140" s="31"/>
      <c r="HG140" s="31"/>
      <c r="HH140" s="31"/>
      <c r="HI140" s="31"/>
      <c r="HJ140" s="31"/>
      <c r="HK140" s="31"/>
      <c r="HL140" s="31"/>
      <c r="HM140" s="31"/>
      <c r="HN140" s="23" t="str">
        <f ca="1">IFERROR(IF(HS140="","",RANK(HR140,HR$3:HR$434)+COUNTIF(HR$3:HR140,HR140)-1),"/")</f>
        <v/>
      </c>
      <c r="HO140" s="22" t="str">
        <f t="shared" si="52"/>
        <v/>
      </c>
      <c r="HP140" s="22" t="str">
        <f t="shared" si="53"/>
        <v/>
      </c>
      <c r="HQ140" s="24" t="str">
        <f>IFERROR(IF(HO140="","",ROUND(IF(HP140=0,10,10+SIGN(HP140)*10*(1-((SQRT(5)-1)/2)^MIN(ABS(HP140)/(5*SQRT(HR$1)),3))/(1-((SQRT(5)-1)/2)^3)),2)),"请输入副数")</f>
        <v/>
      </c>
      <c r="HR140" s="25" t="str">
        <f ca="1">IF(HS140="","",IF(选手操作!IT140&lt;&gt;"","/",HV140))</f>
        <v/>
      </c>
      <c r="HS140" s="26" t="str">
        <f ca="1">IF(OR(COUNTA(HA$3:HM$434)=0,选手操作!$K140=""),"",选手操作!$K140)</f>
        <v/>
      </c>
      <c r="HT140" s="22" t="str">
        <f ca="1">IFERROR(IF(HS140="","",RANK(HV140,HV$3:HV$434)+COUNTIF(HV$3:HV140,HV140)-1),"/")</f>
        <v/>
      </c>
      <c r="HU140" s="27" t="str">
        <f ca="1">IF(HS140="","",VLOOKUP(HS140,选手操作!$K:$L,2,0))</f>
        <v/>
      </c>
      <c r="HV140" s="24" t="str">
        <f ca="1">IFERROR(IF(HS140="","",IF(选手操作!HT140&lt;&gt;"",GV140+HW140+HX140+选手操作!HS140,VLOOKUP(HU140,HO:HQ,3,0)+GV140+HW140+HX140+选手操作!HS140)),IF(COUNTIF(HO:HO,HU140)=0,"查找失败",IF(ISNUMBER(VLOOKUP(HU140,HO:HQ,3,0))=FALSE,"VP错误","未知错误")))</f>
        <v/>
      </c>
      <c r="HW140" s="37"/>
      <c r="HX140" s="37"/>
      <c r="HY140" s="39"/>
    </row>
    <row r="141" spans="1:23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23" t="str">
        <f ca="1">IFERROR(IF(S141="","",RANK(R141,R$3:R$434)+COUNTIF(R$3:R141,R141)-1),"/")</f>
        <v/>
      </c>
      <c r="O141" s="22" t="str">
        <f t="shared" si="54"/>
        <v/>
      </c>
      <c r="P141" s="22" t="str">
        <f t="shared" si="55"/>
        <v/>
      </c>
      <c r="Q141" s="24" t="str">
        <f t="shared" si="56"/>
        <v/>
      </c>
      <c r="R141" s="25" t="str">
        <f ca="1">IF(S141="","",IF(选手操作!AT141&lt;&gt;"","/",V141))</f>
        <v/>
      </c>
      <c r="S141" s="26" t="str">
        <f ca="1">IF(OR(COUNTA(A$3:M$434)=0,选手操作!$K141=""),"",选手操作!$K141)</f>
        <v/>
      </c>
      <c r="T141" s="22" t="str">
        <f ca="1">IFERROR(IF(S141="","",RANK(V141,V$3:V$434)+COUNTIF(V$3:V141,V141)-1),"/")</f>
        <v/>
      </c>
      <c r="U141" s="27" t="str">
        <f ca="1">IF(S141="","",VLOOKUP(S141,选手操作!$K:$L,2,0))</f>
        <v/>
      </c>
      <c r="V141" s="24" t="str">
        <f ca="1">IFERROR(IF(S141="","",IF(选手操作!T141&lt;&gt;"",选手操作!M141+选手操作!N141+W141+X141+选手操作!S141,VLOOKUP(U141,O:Q,3,0)+选手操作!M141+选手操作!N141+W141+X141+选手操作!S141)),IF(COUNTIF(O:O,U141)=0,"查找失败",IF(ISNUMBER(VLOOKUP(U141,O:Q,3,0))=FALSE,"VP错误","未知错误")))</f>
        <v/>
      </c>
      <c r="W141" s="37"/>
      <c r="X141" s="37"/>
      <c r="Y141" s="39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23" t="str">
        <f ca="1">IFERROR(IF(AS141="","",RANK(AR141,AR$3:AR$434)+COUNTIF(AR$3:AR141,AR141)-1),"/")</f>
        <v/>
      </c>
      <c r="AO141" s="22" t="str">
        <f t="shared" si="38"/>
        <v/>
      </c>
      <c r="AP141" s="22" t="str">
        <f t="shared" si="39"/>
        <v/>
      </c>
      <c r="AQ141" s="24" t="str">
        <f>IFERROR(IF(AO141="","",ROUND(IF(AP141=0,10,10+SIGN(AP141)*10*(1-((SQRT(5)-1)/2)^MIN(ABS(AP141)/(5*SQRT(AR$1)),3))/(1-((SQRT(5)-1)/2)^3)),2)),"请输入副数")</f>
        <v/>
      </c>
      <c r="AR141" s="25" t="str">
        <f ca="1">IF(AS141="","",IF(选手操作!BT141&lt;&gt;"","/",AV141))</f>
        <v/>
      </c>
      <c r="AS141" s="26" t="str">
        <f ca="1">IF(OR(COUNTA(AA$3:AM$434)=0,选手操作!$K141=""),"",选手操作!$K141)</f>
        <v/>
      </c>
      <c r="AT141" s="22" t="str">
        <f ca="1">IFERROR(IF(AS141="","",RANK(AV141,AV$3:AV$434)+COUNTIF(AV$3:AV141,AV141)-1),"/")</f>
        <v/>
      </c>
      <c r="AU141" s="27" t="str">
        <f ca="1">IF(AS141="","",VLOOKUP(AS141,选手操作!$K:$L,2,0))</f>
        <v/>
      </c>
      <c r="AV141" s="24" t="str">
        <f ca="1">IFERROR(IF(AS141="","",IF(选手操作!AT141&lt;&gt;"",V141+AW141+AX141+选手操作!AS141,VLOOKUP(AU141,AO:AQ,3,0)+V141+AW141+AX141+选手操作!AS141)),IF(COUNTIF(AO:AO,AU141)=0,"查找失败",IF(ISNUMBER(VLOOKUP(AU141,AO:AQ,3,0))=FALSE,"VP错误","未知错误")))</f>
        <v/>
      </c>
      <c r="AW141" s="37"/>
      <c r="AX141" s="37"/>
      <c r="AY141" s="39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23" t="str">
        <f ca="1">IFERROR(IF(BS141="","",RANK(BR141,BR$3:BR$434)+COUNTIF(BR$3:BR141,BR141)-1),"/")</f>
        <v/>
      </c>
      <c r="BO141" s="22" t="str">
        <f t="shared" si="40"/>
        <v/>
      </c>
      <c r="BP141" s="22" t="str">
        <f t="shared" si="41"/>
        <v/>
      </c>
      <c r="BQ141" s="24" t="str">
        <f>IFERROR(IF(BO141="","",ROUND(IF(BP141=0,10,10+SIGN(BP141)*10*(1-((SQRT(5)-1)/2)^MIN(ABS(BP141)/(5*SQRT(BR$1)),3))/(1-((SQRT(5)-1)/2)^3)),2)),"请输入副数")</f>
        <v/>
      </c>
      <c r="BR141" s="25" t="str">
        <f ca="1">IF(BS141="","",IF(选手操作!CT141&lt;&gt;"","/",BV141))</f>
        <v/>
      </c>
      <c r="BS141" s="26" t="str">
        <f ca="1">IF(OR(COUNTA(BA$3:BM$434)=0,选手操作!$K141=""),"",选手操作!$K141)</f>
        <v/>
      </c>
      <c r="BT141" s="22" t="str">
        <f ca="1">IFERROR(IF(BS141="","",RANK(BV141,BV$3:BV$434)+COUNTIF(BV$3:BV141,BV141)-1),"/")</f>
        <v/>
      </c>
      <c r="BU141" s="27" t="str">
        <f ca="1">IF(BS141="","",VLOOKUP(BS141,选手操作!$K:$L,2,0))</f>
        <v/>
      </c>
      <c r="BV141" s="24" t="str">
        <f ca="1">IFERROR(IF(BS141="","",IF(选手操作!BT141&lt;&gt;"",AV141+BW141+BX141+选手操作!BS141,VLOOKUP(BU141,BO:BQ,3,0)+AV141+BW141+BX141+选手操作!BS141)),IF(COUNTIF(BO:BO,BU141)=0,"查找失败",IF(ISNUMBER(VLOOKUP(BU141,BO:BQ,3,0))=FALSE,"VP错误","未知错误")))</f>
        <v/>
      </c>
      <c r="BW141" s="37"/>
      <c r="BX141" s="37"/>
      <c r="BY141" s="39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23" t="str">
        <f ca="1">IFERROR(IF(CS141="","",RANK(CR141,CR$3:CR$434)+COUNTIF(CR$3:CR141,CR141)-1),"/")</f>
        <v/>
      </c>
      <c r="CO141" s="22" t="str">
        <f t="shared" si="42"/>
        <v/>
      </c>
      <c r="CP141" s="22" t="str">
        <f t="shared" si="43"/>
        <v/>
      </c>
      <c r="CQ141" s="24" t="str">
        <f>IFERROR(IF(CO141="","",ROUND(IF(CP141=0,10,10+SIGN(CP141)*10*(1-((SQRT(5)-1)/2)^MIN(ABS(CP141)/(5*SQRT(CR$1)),3))/(1-((SQRT(5)-1)/2)^3)),2)),"请输入副数")</f>
        <v/>
      </c>
      <c r="CR141" s="25" t="str">
        <f ca="1">IF(CS141="","",IF(选手操作!DT141&lt;&gt;"","/",CV141))</f>
        <v/>
      </c>
      <c r="CS141" s="26" t="str">
        <f ca="1">IF(OR(COUNTA(CA$3:CM$434)=0,选手操作!$K141=""),"",选手操作!$K141)</f>
        <v/>
      </c>
      <c r="CT141" s="22" t="str">
        <f ca="1">IFERROR(IF(CS141="","",RANK(CV141,CV$3:CV$434)+COUNTIF(CV$3:CV141,CV141)-1),"/")</f>
        <v/>
      </c>
      <c r="CU141" s="27" t="str">
        <f ca="1">IF(CS141="","",VLOOKUP(CS141,选手操作!$K:$L,2,0))</f>
        <v/>
      </c>
      <c r="CV141" s="24" t="str">
        <f ca="1">IFERROR(IF(CS141="","",IF(选手操作!CT141&lt;&gt;"",BV141+CW141+CX141+选手操作!CS141,VLOOKUP(CU141,CO:CQ,3,0)+BV141+CW141+CX141+选手操作!CS141)),IF(COUNTIF(CO:CO,CU141)=0,"查找失败",IF(ISNUMBER(VLOOKUP(CU141,CO:CQ,3,0))=FALSE,"VP错误","未知错误")))</f>
        <v/>
      </c>
      <c r="CW141" s="37"/>
      <c r="CX141" s="37"/>
      <c r="CY141" s="39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23" t="str">
        <f ca="1">IFERROR(IF(DS141="","",RANK(DR141,DR$3:DR$434)+COUNTIF(DR$3:DR141,DR141)-1),"/")</f>
        <v/>
      </c>
      <c r="DO141" s="22" t="str">
        <f t="shared" si="44"/>
        <v/>
      </c>
      <c r="DP141" s="22" t="str">
        <f t="shared" si="45"/>
        <v/>
      </c>
      <c r="DQ141" s="24" t="str">
        <f>IFERROR(IF(DO141="","",ROUND(IF(DP141=0,10,10+SIGN(DP141)*10*(1-((SQRT(5)-1)/2)^MIN(ABS(DP141)/(5*SQRT(DR$1)),3))/(1-((SQRT(5)-1)/2)^3)),2)),"请输入副数")</f>
        <v/>
      </c>
      <c r="DR141" s="25" t="str">
        <f ca="1">IF(DS141="","",IF(选手操作!ET141&lt;&gt;"","/",DV141))</f>
        <v/>
      </c>
      <c r="DS141" s="26" t="str">
        <f ca="1">IF(OR(COUNTA(DA$3:DM$434)=0,选手操作!$K141=""),"",选手操作!$K141)</f>
        <v/>
      </c>
      <c r="DT141" s="22" t="str">
        <f ca="1">IFERROR(IF(DS141="","",RANK(DV141,DV$3:DV$434)+COUNTIF(DV$3:DV141,DV141)-1),"/")</f>
        <v/>
      </c>
      <c r="DU141" s="27" t="str">
        <f ca="1">IF(DS141="","",VLOOKUP(DS141,选手操作!$K:$L,2,0))</f>
        <v/>
      </c>
      <c r="DV141" s="24" t="str">
        <f ca="1">IFERROR(IF(DS141="","",IF(选手操作!DT141&lt;&gt;"",CV141+DW141+DX141+选手操作!DS141,VLOOKUP(DU141,DO:DQ,3,0)+CV141+DW141+DX141+选手操作!DS141)),IF(COUNTIF(DO:DO,DU141)=0,"查找失败",IF(ISNUMBER(VLOOKUP(DU141,DO:DQ,3,0))=FALSE,"VP错误","未知错误")))</f>
        <v/>
      </c>
      <c r="DW141" s="37"/>
      <c r="DX141" s="37"/>
      <c r="DY141" s="39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23" t="str">
        <f ca="1">IFERROR(IF(ES141="","",RANK(ER141,ER$3:ER$434)+COUNTIF(ER$3:ER141,ER141)-1),"/")</f>
        <v/>
      </c>
      <c r="EO141" s="22" t="str">
        <f t="shared" si="46"/>
        <v/>
      </c>
      <c r="EP141" s="22" t="str">
        <f t="shared" si="47"/>
        <v/>
      </c>
      <c r="EQ141" s="24" t="str">
        <f>IFERROR(IF(EO141="","",ROUND(IF(EP141=0,10,10+SIGN(EP141)*10*(1-((SQRT(5)-1)/2)^MIN(ABS(EP141)/(5*SQRT(ER$1)),3))/(1-((SQRT(5)-1)/2)^3)),2)),"请输入副数")</f>
        <v/>
      </c>
      <c r="ER141" s="25" t="str">
        <f ca="1">IF(ES141="","",IF(选手操作!FT141&lt;&gt;"","/",EV141))</f>
        <v/>
      </c>
      <c r="ES141" s="26" t="str">
        <f ca="1">IF(OR(COUNTA(EA$3:EM$434)=0,选手操作!$K141=""),"",选手操作!$K141)</f>
        <v/>
      </c>
      <c r="ET141" s="22" t="str">
        <f ca="1">IFERROR(IF(ES141="","",RANK(EV141,EV$3:EV$434)+COUNTIF(EV$3:EV141,EV141)-1),"/")</f>
        <v/>
      </c>
      <c r="EU141" s="27" t="str">
        <f ca="1">IF(ES141="","",VLOOKUP(ES141,选手操作!$K:$L,2,0))</f>
        <v/>
      </c>
      <c r="EV141" s="24" t="str">
        <f ca="1">IFERROR(IF(ES141="","",IF(选手操作!ET141&lt;&gt;"",DV141+EW141+EX141+选手操作!ES141,VLOOKUP(EU141,EO:EQ,3,0)+DV141+EW141+EX141+选手操作!ES141)),IF(COUNTIF(EO:EO,EU141)=0,"查找失败",IF(ISNUMBER(VLOOKUP(EU141,EO:EQ,3,0))=FALSE,"VP错误","未知错误")))</f>
        <v/>
      </c>
      <c r="EW141" s="37"/>
      <c r="EX141" s="37"/>
      <c r="EY141" s="39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23" t="str">
        <f ca="1">IFERROR(IF(FS141="","",RANK(FR141,FR$3:FR$434)+COUNTIF(FR$3:FR141,FR141)-1),"/")</f>
        <v/>
      </c>
      <c r="FO141" s="22" t="str">
        <f t="shared" si="48"/>
        <v/>
      </c>
      <c r="FP141" s="22" t="str">
        <f t="shared" si="49"/>
        <v/>
      </c>
      <c r="FQ141" s="24" t="str">
        <f>IFERROR(IF(FO141="","",ROUND(IF(FP141=0,10,10+SIGN(FP141)*10*(1-((SQRT(5)-1)/2)^MIN(ABS(FP141)/(5*SQRT(FR$1)),3))/(1-((SQRT(5)-1)/2)^3)),2)),"请输入副数")</f>
        <v/>
      </c>
      <c r="FR141" s="25" t="str">
        <f ca="1">IF(FS141="","",IF(选手操作!GT141&lt;&gt;"","/",FV141))</f>
        <v/>
      </c>
      <c r="FS141" s="26" t="str">
        <f ca="1">IF(OR(COUNTA(FA$3:FM$434)=0,选手操作!$K141=""),"",选手操作!$K141)</f>
        <v/>
      </c>
      <c r="FT141" s="22" t="str">
        <f ca="1">IFERROR(IF(FS141="","",RANK(FV141,FV$3:FV$434)+COUNTIF(FV$3:FV141,FV141)-1),"/")</f>
        <v/>
      </c>
      <c r="FU141" s="27" t="str">
        <f ca="1">IF(FS141="","",VLOOKUP(FS141,选手操作!$K:$L,2,0))</f>
        <v/>
      </c>
      <c r="FV141" s="24" t="str">
        <f ca="1">IFERROR(IF(FS141="","",IF(选手操作!FT141&lt;&gt;"",EV141+FW141+FX141+选手操作!FS141,VLOOKUP(FU141,FO:FQ,3,0)+EV141+FW141+FX141+选手操作!FS141)),IF(COUNTIF(FO:FO,FU141)=0,"查找失败",IF(ISNUMBER(VLOOKUP(FU141,FO:FQ,3,0))=FALSE,"VP错误","未知错误")))</f>
        <v/>
      </c>
      <c r="FW141" s="37"/>
      <c r="FX141" s="37"/>
      <c r="FY141" s="39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23" t="str">
        <f ca="1">IFERROR(IF(GS141="","",RANK(GR141,GR$3:GR$434)+COUNTIF(GR$3:GR141,GR141)-1),"/")</f>
        <v/>
      </c>
      <c r="GO141" s="22" t="str">
        <f t="shared" si="50"/>
        <v/>
      </c>
      <c r="GP141" s="22" t="str">
        <f t="shared" si="51"/>
        <v/>
      </c>
      <c r="GQ141" s="24" t="str">
        <f>IFERROR(IF(GO141="","",ROUND(IF(GP141=0,10,10+SIGN(GP141)*10*(1-((SQRT(5)-1)/2)^MIN(ABS(GP141)/(5*SQRT(GR$1)),3))/(1-((SQRT(5)-1)/2)^3)),2)),"请输入副数")</f>
        <v/>
      </c>
      <c r="GR141" s="25" t="str">
        <f ca="1">IF(GS141="","",IF(选手操作!HT141&lt;&gt;"","/",GV141))</f>
        <v/>
      </c>
      <c r="GS141" s="26" t="str">
        <f ca="1">IF(OR(COUNTA(GA$3:GM$434)=0,选手操作!$K141=""),"",选手操作!$K141)</f>
        <v/>
      </c>
      <c r="GT141" s="22" t="str">
        <f ca="1">IFERROR(IF(GS141="","",RANK(GV141,GV$3:GV$434)+COUNTIF(GV$3:GV141,GV141)-1),"/")</f>
        <v/>
      </c>
      <c r="GU141" s="27" t="str">
        <f ca="1">IF(GS141="","",VLOOKUP(GS141,选手操作!$K:$L,2,0))</f>
        <v/>
      </c>
      <c r="GV141" s="24" t="str">
        <f ca="1">IFERROR(IF(GS141="","",IF(选手操作!GT141&lt;&gt;"",FV141+GW141+GX141+选手操作!GS141,VLOOKUP(GU141,GO:GQ,3,0)+FV141+GW141+GX141+选手操作!GS141)),IF(COUNTIF(GO:GO,GU141)=0,"查找失败",IF(ISNUMBER(VLOOKUP(GU141,GO:GQ,3,0))=FALSE,"VP错误","未知错误")))</f>
        <v/>
      </c>
      <c r="GW141" s="37"/>
      <c r="GX141" s="37"/>
      <c r="GY141" s="39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23" t="str">
        <f ca="1">IFERROR(IF(HS141="","",RANK(HR141,HR$3:HR$434)+COUNTIF(HR$3:HR141,HR141)-1),"/")</f>
        <v/>
      </c>
      <c r="HO141" s="22" t="str">
        <f t="shared" si="52"/>
        <v/>
      </c>
      <c r="HP141" s="22" t="str">
        <f t="shared" si="53"/>
        <v/>
      </c>
      <c r="HQ141" s="24" t="str">
        <f>IFERROR(IF(HO141="","",ROUND(IF(HP141=0,10,10+SIGN(HP141)*10*(1-((SQRT(5)-1)/2)^MIN(ABS(HP141)/(5*SQRT(HR$1)),3))/(1-((SQRT(5)-1)/2)^3)),2)),"请输入副数")</f>
        <v/>
      </c>
      <c r="HR141" s="25" t="str">
        <f ca="1">IF(HS141="","",IF(选手操作!IT141&lt;&gt;"","/",HV141))</f>
        <v/>
      </c>
      <c r="HS141" s="26" t="str">
        <f ca="1">IF(OR(COUNTA(HA$3:HM$434)=0,选手操作!$K141=""),"",选手操作!$K141)</f>
        <v/>
      </c>
      <c r="HT141" s="22" t="str">
        <f ca="1">IFERROR(IF(HS141="","",RANK(HV141,HV$3:HV$434)+COUNTIF(HV$3:HV141,HV141)-1),"/")</f>
        <v/>
      </c>
      <c r="HU141" s="27" t="str">
        <f ca="1">IF(HS141="","",VLOOKUP(HS141,选手操作!$K:$L,2,0))</f>
        <v/>
      </c>
      <c r="HV141" s="24" t="str">
        <f ca="1">IFERROR(IF(HS141="","",IF(选手操作!HT141&lt;&gt;"",GV141+HW141+HX141+选手操作!HS141,VLOOKUP(HU141,HO:HQ,3,0)+GV141+HW141+HX141+选手操作!HS141)),IF(COUNTIF(HO:HO,HU141)=0,"查找失败",IF(ISNUMBER(VLOOKUP(HU141,HO:HQ,3,0))=FALSE,"VP错误","未知错误")))</f>
        <v/>
      </c>
      <c r="HW141" s="37"/>
      <c r="HX141" s="37"/>
      <c r="HY141" s="39"/>
    </row>
    <row r="142" spans="1:23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23" t="str">
        <f ca="1">IFERROR(IF(S142="","",RANK(R142,R$3:R$434)+COUNTIF(R$3:R142,R142)-1),"/")</f>
        <v/>
      </c>
      <c r="O142" s="22" t="str">
        <f t="shared" si="54"/>
        <v/>
      </c>
      <c r="P142" s="22" t="str">
        <f t="shared" si="55"/>
        <v/>
      </c>
      <c r="Q142" s="24" t="str">
        <f t="shared" si="56"/>
        <v/>
      </c>
      <c r="R142" s="25" t="str">
        <f ca="1">IF(S142="","",IF(选手操作!AT142&lt;&gt;"","/",V142))</f>
        <v/>
      </c>
      <c r="S142" s="26" t="str">
        <f ca="1">IF(OR(COUNTA(A$3:M$434)=0,选手操作!$K142=""),"",选手操作!$K142)</f>
        <v/>
      </c>
      <c r="T142" s="22" t="str">
        <f ca="1">IFERROR(IF(S142="","",RANK(V142,V$3:V$434)+COUNTIF(V$3:V142,V142)-1),"/")</f>
        <v/>
      </c>
      <c r="U142" s="27" t="str">
        <f ca="1">IF(S142="","",VLOOKUP(S142,选手操作!$K:$L,2,0))</f>
        <v/>
      </c>
      <c r="V142" s="24" t="str">
        <f ca="1">IFERROR(IF(S142="","",IF(选手操作!T142&lt;&gt;"",选手操作!M142+选手操作!N142+W142+X142+选手操作!S142,VLOOKUP(U142,O:Q,3,0)+选手操作!M142+选手操作!N142+W142+X142+选手操作!S142)),IF(COUNTIF(O:O,U142)=0,"查找失败",IF(ISNUMBER(VLOOKUP(U142,O:Q,3,0))=FALSE,"VP错误","未知错误")))</f>
        <v/>
      </c>
      <c r="W142" s="37"/>
      <c r="X142" s="37"/>
      <c r="Y142" s="39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23" t="str">
        <f ca="1">IFERROR(IF(AS142="","",RANK(AR142,AR$3:AR$434)+COUNTIF(AR$3:AR142,AR142)-1),"/")</f>
        <v/>
      </c>
      <c r="AO142" s="22" t="str">
        <f t="shared" si="38"/>
        <v/>
      </c>
      <c r="AP142" s="22" t="str">
        <f t="shared" si="39"/>
        <v/>
      </c>
      <c r="AQ142" s="24" t="str">
        <f>IFERROR(IF(AO142="","",ROUND(IF(AP142=0,10,10+SIGN(AP142)*10*(1-((SQRT(5)-1)/2)^MIN(ABS(AP142)/(5*SQRT(AR$1)),3))/(1-((SQRT(5)-1)/2)^3)),2)),"请输入副数")</f>
        <v/>
      </c>
      <c r="AR142" s="25" t="str">
        <f ca="1">IF(AS142="","",IF(选手操作!BT142&lt;&gt;"","/",AV142))</f>
        <v/>
      </c>
      <c r="AS142" s="26" t="str">
        <f ca="1">IF(OR(COUNTA(AA$3:AM$434)=0,选手操作!$K142=""),"",选手操作!$K142)</f>
        <v/>
      </c>
      <c r="AT142" s="22" t="str">
        <f ca="1">IFERROR(IF(AS142="","",RANK(AV142,AV$3:AV$434)+COUNTIF(AV$3:AV142,AV142)-1),"/")</f>
        <v/>
      </c>
      <c r="AU142" s="27" t="str">
        <f ca="1">IF(AS142="","",VLOOKUP(AS142,选手操作!$K:$L,2,0))</f>
        <v/>
      </c>
      <c r="AV142" s="24" t="str">
        <f ca="1">IFERROR(IF(AS142="","",IF(选手操作!AT142&lt;&gt;"",V142+AW142+AX142+选手操作!AS142,VLOOKUP(AU142,AO:AQ,3,0)+V142+AW142+AX142+选手操作!AS142)),IF(COUNTIF(AO:AO,AU142)=0,"查找失败",IF(ISNUMBER(VLOOKUP(AU142,AO:AQ,3,0))=FALSE,"VP错误","未知错误")))</f>
        <v/>
      </c>
      <c r="AW142" s="37"/>
      <c r="AX142" s="37"/>
      <c r="AY142" s="39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23" t="str">
        <f ca="1">IFERROR(IF(BS142="","",RANK(BR142,BR$3:BR$434)+COUNTIF(BR$3:BR142,BR142)-1),"/")</f>
        <v/>
      </c>
      <c r="BO142" s="22" t="str">
        <f t="shared" si="40"/>
        <v/>
      </c>
      <c r="BP142" s="22" t="str">
        <f t="shared" si="41"/>
        <v/>
      </c>
      <c r="BQ142" s="24" t="str">
        <f>IFERROR(IF(BO142="","",ROUND(IF(BP142=0,10,10+SIGN(BP142)*10*(1-((SQRT(5)-1)/2)^MIN(ABS(BP142)/(5*SQRT(BR$1)),3))/(1-((SQRT(5)-1)/2)^3)),2)),"请输入副数")</f>
        <v/>
      </c>
      <c r="BR142" s="25" t="str">
        <f ca="1">IF(BS142="","",IF(选手操作!CT142&lt;&gt;"","/",BV142))</f>
        <v/>
      </c>
      <c r="BS142" s="26" t="str">
        <f ca="1">IF(OR(COUNTA(BA$3:BM$434)=0,选手操作!$K142=""),"",选手操作!$K142)</f>
        <v/>
      </c>
      <c r="BT142" s="22" t="str">
        <f ca="1">IFERROR(IF(BS142="","",RANK(BV142,BV$3:BV$434)+COUNTIF(BV$3:BV142,BV142)-1),"/")</f>
        <v/>
      </c>
      <c r="BU142" s="27" t="str">
        <f ca="1">IF(BS142="","",VLOOKUP(BS142,选手操作!$K:$L,2,0))</f>
        <v/>
      </c>
      <c r="BV142" s="24" t="str">
        <f ca="1">IFERROR(IF(BS142="","",IF(选手操作!BT142&lt;&gt;"",AV142+BW142+BX142+选手操作!BS142,VLOOKUP(BU142,BO:BQ,3,0)+AV142+BW142+BX142+选手操作!BS142)),IF(COUNTIF(BO:BO,BU142)=0,"查找失败",IF(ISNUMBER(VLOOKUP(BU142,BO:BQ,3,0))=FALSE,"VP错误","未知错误")))</f>
        <v/>
      </c>
      <c r="BW142" s="37"/>
      <c r="BX142" s="37"/>
      <c r="BY142" s="39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23" t="str">
        <f ca="1">IFERROR(IF(CS142="","",RANK(CR142,CR$3:CR$434)+COUNTIF(CR$3:CR142,CR142)-1),"/")</f>
        <v/>
      </c>
      <c r="CO142" s="22" t="str">
        <f t="shared" si="42"/>
        <v/>
      </c>
      <c r="CP142" s="22" t="str">
        <f t="shared" si="43"/>
        <v/>
      </c>
      <c r="CQ142" s="24" t="str">
        <f>IFERROR(IF(CO142="","",ROUND(IF(CP142=0,10,10+SIGN(CP142)*10*(1-((SQRT(5)-1)/2)^MIN(ABS(CP142)/(5*SQRT(CR$1)),3))/(1-((SQRT(5)-1)/2)^3)),2)),"请输入副数")</f>
        <v/>
      </c>
      <c r="CR142" s="25" t="str">
        <f ca="1">IF(CS142="","",IF(选手操作!DT142&lt;&gt;"","/",CV142))</f>
        <v/>
      </c>
      <c r="CS142" s="26" t="str">
        <f ca="1">IF(OR(COUNTA(CA$3:CM$434)=0,选手操作!$K142=""),"",选手操作!$K142)</f>
        <v/>
      </c>
      <c r="CT142" s="22" t="str">
        <f ca="1">IFERROR(IF(CS142="","",RANK(CV142,CV$3:CV$434)+COUNTIF(CV$3:CV142,CV142)-1),"/")</f>
        <v/>
      </c>
      <c r="CU142" s="27" t="str">
        <f ca="1">IF(CS142="","",VLOOKUP(CS142,选手操作!$K:$L,2,0))</f>
        <v/>
      </c>
      <c r="CV142" s="24" t="str">
        <f ca="1">IFERROR(IF(CS142="","",IF(选手操作!CT142&lt;&gt;"",BV142+CW142+CX142+选手操作!CS142,VLOOKUP(CU142,CO:CQ,3,0)+BV142+CW142+CX142+选手操作!CS142)),IF(COUNTIF(CO:CO,CU142)=0,"查找失败",IF(ISNUMBER(VLOOKUP(CU142,CO:CQ,3,0))=FALSE,"VP错误","未知错误")))</f>
        <v/>
      </c>
      <c r="CW142" s="37"/>
      <c r="CX142" s="37"/>
      <c r="CY142" s="39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23" t="str">
        <f ca="1">IFERROR(IF(DS142="","",RANK(DR142,DR$3:DR$434)+COUNTIF(DR$3:DR142,DR142)-1),"/")</f>
        <v/>
      </c>
      <c r="DO142" s="22" t="str">
        <f t="shared" si="44"/>
        <v/>
      </c>
      <c r="DP142" s="22" t="str">
        <f t="shared" si="45"/>
        <v/>
      </c>
      <c r="DQ142" s="24" t="str">
        <f>IFERROR(IF(DO142="","",ROUND(IF(DP142=0,10,10+SIGN(DP142)*10*(1-((SQRT(5)-1)/2)^MIN(ABS(DP142)/(5*SQRT(DR$1)),3))/(1-((SQRT(5)-1)/2)^3)),2)),"请输入副数")</f>
        <v/>
      </c>
      <c r="DR142" s="25" t="str">
        <f ca="1">IF(DS142="","",IF(选手操作!ET142&lt;&gt;"","/",DV142))</f>
        <v/>
      </c>
      <c r="DS142" s="26" t="str">
        <f ca="1">IF(OR(COUNTA(DA$3:DM$434)=0,选手操作!$K142=""),"",选手操作!$K142)</f>
        <v/>
      </c>
      <c r="DT142" s="22" t="str">
        <f ca="1">IFERROR(IF(DS142="","",RANK(DV142,DV$3:DV$434)+COUNTIF(DV$3:DV142,DV142)-1),"/")</f>
        <v/>
      </c>
      <c r="DU142" s="27" t="str">
        <f ca="1">IF(DS142="","",VLOOKUP(DS142,选手操作!$K:$L,2,0))</f>
        <v/>
      </c>
      <c r="DV142" s="24" t="str">
        <f ca="1">IFERROR(IF(DS142="","",IF(选手操作!DT142&lt;&gt;"",CV142+DW142+DX142+选手操作!DS142,VLOOKUP(DU142,DO:DQ,3,0)+CV142+DW142+DX142+选手操作!DS142)),IF(COUNTIF(DO:DO,DU142)=0,"查找失败",IF(ISNUMBER(VLOOKUP(DU142,DO:DQ,3,0))=FALSE,"VP错误","未知错误")))</f>
        <v/>
      </c>
      <c r="DW142" s="37"/>
      <c r="DX142" s="37"/>
      <c r="DY142" s="39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23" t="str">
        <f ca="1">IFERROR(IF(ES142="","",RANK(ER142,ER$3:ER$434)+COUNTIF(ER$3:ER142,ER142)-1),"/")</f>
        <v/>
      </c>
      <c r="EO142" s="22" t="str">
        <f t="shared" si="46"/>
        <v/>
      </c>
      <c r="EP142" s="22" t="str">
        <f t="shared" si="47"/>
        <v/>
      </c>
      <c r="EQ142" s="24" t="str">
        <f>IFERROR(IF(EO142="","",ROUND(IF(EP142=0,10,10+SIGN(EP142)*10*(1-((SQRT(5)-1)/2)^MIN(ABS(EP142)/(5*SQRT(ER$1)),3))/(1-((SQRT(5)-1)/2)^3)),2)),"请输入副数")</f>
        <v/>
      </c>
      <c r="ER142" s="25" t="str">
        <f ca="1">IF(ES142="","",IF(选手操作!FT142&lt;&gt;"","/",EV142))</f>
        <v/>
      </c>
      <c r="ES142" s="26" t="str">
        <f ca="1">IF(OR(COUNTA(EA$3:EM$434)=0,选手操作!$K142=""),"",选手操作!$K142)</f>
        <v/>
      </c>
      <c r="ET142" s="22" t="str">
        <f ca="1">IFERROR(IF(ES142="","",RANK(EV142,EV$3:EV$434)+COUNTIF(EV$3:EV142,EV142)-1),"/")</f>
        <v/>
      </c>
      <c r="EU142" s="27" t="str">
        <f ca="1">IF(ES142="","",VLOOKUP(ES142,选手操作!$K:$L,2,0))</f>
        <v/>
      </c>
      <c r="EV142" s="24" t="str">
        <f ca="1">IFERROR(IF(ES142="","",IF(选手操作!ET142&lt;&gt;"",DV142+EW142+EX142+选手操作!ES142,VLOOKUP(EU142,EO:EQ,3,0)+DV142+EW142+EX142+选手操作!ES142)),IF(COUNTIF(EO:EO,EU142)=0,"查找失败",IF(ISNUMBER(VLOOKUP(EU142,EO:EQ,3,0))=FALSE,"VP错误","未知错误")))</f>
        <v/>
      </c>
      <c r="EW142" s="37"/>
      <c r="EX142" s="37"/>
      <c r="EY142" s="39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23" t="str">
        <f ca="1">IFERROR(IF(FS142="","",RANK(FR142,FR$3:FR$434)+COUNTIF(FR$3:FR142,FR142)-1),"/")</f>
        <v/>
      </c>
      <c r="FO142" s="22" t="str">
        <f t="shared" si="48"/>
        <v/>
      </c>
      <c r="FP142" s="22" t="str">
        <f t="shared" si="49"/>
        <v/>
      </c>
      <c r="FQ142" s="24" t="str">
        <f>IFERROR(IF(FO142="","",ROUND(IF(FP142=0,10,10+SIGN(FP142)*10*(1-((SQRT(5)-1)/2)^MIN(ABS(FP142)/(5*SQRT(FR$1)),3))/(1-((SQRT(5)-1)/2)^3)),2)),"请输入副数")</f>
        <v/>
      </c>
      <c r="FR142" s="25" t="str">
        <f ca="1">IF(FS142="","",IF(选手操作!GT142&lt;&gt;"","/",FV142))</f>
        <v/>
      </c>
      <c r="FS142" s="26" t="str">
        <f ca="1">IF(OR(COUNTA(FA$3:FM$434)=0,选手操作!$K142=""),"",选手操作!$K142)</f>
        <v/>
      </c>
      <c r="FT142" s="22" t="str">
        <f ca="1">IFERROR(IF(FS142="","",RANK(FV142,FV$3:FV$434)+COUNTIF(FV$3:FV142,FV142)-1),"/")</f>
        <v/>
      </c>
      <c r="FU142" s="27" t="str">
        <f ca="1">IF(FS142="","",VLOOKUP(FS142,选手操作!$K:$L,2,0))</f>
        <v/>
      </c>
      <c r="FV142" s="24" t="str">
        <f ca="1">IFERROR(IF(FS142="","",IF(选手操作!FT142&lt;&gt;"",EV142+FW142+FX142+选手操作!FS142,VLOOKUP(FU142,FO:FQ,3,0)+EV142+FW142+FX142+选手操作!FS142)),IF(COUNTIF(FO:FO,FU142)=0,"查找失败",IF(ISNUMBER(VLOOKUP(FU142,FO:FQ,3,0))=FALSE,"VP错误","未知错误")))</f>
        <v/>
      </c>
      <c r="FW142" s="37"/>
      <c r="FX142" s="37"/>
      <c r="FY142" s="39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23" t="str">
        <f ca="1">IFERROR(IF(GS142="","",RANK(GR142,GR$3:GR$434)+COUNTIF(GR$3:GR142,GR142)-1),"/")</f>
        <v/>
      </c>
      <c r="GO142" s="22" t="str">
        <f t="shared" si="50"/>
        <v/>
      </c>
      <c r="GP142" s="22" t="str">
        <f t="shared" si="51"/>
        <v/>
      </c>
      <c r="GQ142" s="24" t="str">
        <f>IFERROR(IF(GO142="","",ROUND(IF(GP142=0,10,10+SIGN(GP142)*10*(1-((SQRT(5)-1)/2)^MIN(ABS(GP142)/(5*SQRT(GR$1)),3))/(1-((SQRT(5)-1)/2)^3)),2)),"请输入副数")</f>
        <v/>
      </c>
      <c r="GR142" s="25" t="str">
        <f ca="1">IF(GS142="","",IF(选手操作!HT142&lt;&gt;"","/",GV142))</f>
        <v/>
      </c>
      <c r="GS142" s="26" t="str">
        <f ca="1">IF(OR(COUNTA(GA$3:GM$434)=0,选手操作!$K142=""),"",选手操作!$K142)</f>
        <v/>
      </c>
      <c r="GT142" s="22" t="str">
        <f ca="1">IFERROR(IF(GS142="","",RANK(GV142,GV$3:GV$434)+COUNTIF(GV$3:GV142,GV142)-1),"/")</f>
        <v/>
      </c>
      <c r="GU142" s="27" t="str">
        <f ca="1">IF(GS142="","",VLOOKUP(GS142,选手操作!$K:$L,2,0))</f>
        <v/>
      </c>
      <c r="GV142" s="24" t="str">
        <f ca="1">IFERROR(IF(GS142="","",IF(选手操作!GT142&lt;&gt;"",FV142+GW142+GX142+选手操作!GS142,VLOOKUP(GU142,GO:GQ,3,0)+FV142+GW142+GX142+选手操作!GS142)),IF(COUNTIF(GO:GO,GU142)=0,"查找失败",IF(ISNUMBER(VLOOKUP(GU142,GO:GQ,3,0))=FALSE,"VP错误","未知错误")))</f>
        <v/>
      </c>
      <c r="GW142" s="37"/>
      <c r="GX142" s="37"/>
      <c r="GY142" s="39"/>
      <c r="HA142" s="31"/>
      <c r="HB142" s="31"/>
      <c r="HC142" s="31"/>
      <c r="HD142" s="31"/>
      <c r="HE142" s="31"/>
      <c r="HF142" s="31"/>
      <c r="HG142" s="31"/>
      <c r="HH142" s="31"/>
      <c r="HI142" s="31"/>
      <c r="HJ142" s="31"/>
      <c r="HK142" s="31"/>
      <c r="HL142" s="31"/>
      <c r="HM142" s="31"/>
      <c r="HN142" s="23" t="str">
        <f ca="1">IFERROR(IF(HS142="","",RANK(HR142,HR$3:HR$434)+COUNTIF(HR$3:HR142,HR142)-1),"/")</f>
        <v/>
      </c>
      <c r="HO142" s="22" t="str">
        <f t="shared" si="52"/>
        <v/>
      </c>
      <c r="HP142" s="22" t="str">
        <f t="shared" si="53"/>
        <v/>
      </c>
      <c r="HQ142" s="24" t="str">
        <f>IFERROR(IF(HO142="","",ROUND(IF(HP142=0,10,10+SIGN(HP142)*10*(1-((SQRT(5)-1)/2)^MIN(ABS(HP142)/(5*SQRT(HR$1)),3))/(1-((SQRT(5)-1)/2)^3)),2)),"请输入副数")</f>
        <v/>
      </c>
      <c r="HR142" s="25" t="str">
        <f ca="1">IF(HS142="","",IF(选手操作!IT142&lt;&gt;"","/",HV142))</f>
        <v/>
      </c>
      <c r="HS142" s="26" t="str">
        <f ca="1">IF(OR(COUNTA(HA$3:HM$434)=0,选手操作!$K142=""),"",选手操作!$K142)</f>
        <v/>
      </c>
      <c r="HT142" s="22" t="str">
        <f ca="1">IFERROR(IF(HS142="","",RANK(HV142,HV$3:HV$434)+COUNTIF(HV$3:HV142,HV142)-1),"/")</f>
        <v/>
      </c>
      <c r="HU142" s="27" t="str">
        <f ca="1">IF(HS142="","",VLOOKUP(HS142,选手操作!$K:$L,2,0))</f>
        <v/>
      </c>
      <c r="HV142" s="24" t="str">
        <f ca="1">IFERROR(IF(HS142="","",IF(选手操作!HT142&lt;&gt;"",GV142+HW142+HX142+选手操作!HS142,VLOOKUP(HU142,HO:HQ,3,0)+GV142+HW142+HX142+选手操作!HS142)),IF(COUNTIF(HO:HO,HU142)=0,"查找失败",IF(ISNUMBER(VLOOKUP(HU142,HO:HQ,3,0))=FALSE,"VP错误","未知错误")))</f>
        <v/>
      </c>
      <c r="HW142" s="37"/>
      <c r="HX142" s="37"/>
      <c r="HY142" s="39"/>
    </row>
    <row r="143" spans="1:23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23" t="str">
        <f ca="1">IFERROR(IF(S143="","",RANK(R143,R$3:R$434)+COUNTIF(R$3:R143,R143)-1),"/")</f>
        <v/>
      </c>
      <c r="O143" s="22" t="str">
        <f t="shared" si="54"/>
        <v/>
      </c>
      <c r="P143" s="22" t="str">
        <f t="shared" si="55"/>
        <v/>
      </c>
      <c r="Q143" s="24" t="str">
        <f t="shared" si="56"/>
        <v/>
      </c>
      <c r="R143" s="25" t="str">
        <f ca="1">IF(S143="","",IF(选手操作!AT143&lt;&gt;"","/",V143))</f>
        <v/>
      </c>
      <c r="S143" s="26" t="str">
        <f ca="1">IF(OR(COUNTA(A$3:M$434)=0,选手操作!$K143=""),"",选手操作!$K143)</f>
        <v/>
      </c>
      <c r="T143" s="22" t="str">
        <f ca="1">IFERROR(IF(S143="","",RANK(V143,V$3:V$434)+COUNTIF(V$3:V143,V143)-1),"/")</f>
        <v/>
      </c>
      <c r="U143" s="27" t="str">
        <f ca="1">IF(S143="","",VLOOKUP(S143,选手操作!$K:$L,2,0))</f>
        <v/>
      </c>
      <c r="V143" s="24" t="str">
        <f ca="1">IFERROR(IF(S143="","",IF(选手操作!T143&lt;&gt;"",选手操作!M143+选手操作!N143+W143+X143+选手操作!S143,VLOOKUP(U143,O:Q,3,0)+选手操作!M143+选手操作!N143+W143+X143+选手操作!S143)),IF(COUNTIF(O:O,U143)=0,"查找失败",IF(ISNUMBER(VLOOKUP(U143,O:Q,3,0))=FALSE,"VP错误","未知错误")))</f>
        <v/>
      </c>
      <c r="W143" s="37"/>
      <c r="X143" s="37"/>
      <c r="Y143" s="39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23" t="str">
        <f ca="1">IFERROR(IF(AS143="","",RANK(AR143,AR$3:AR$434)+COUNTIF(AR$3:AR143,AR143)-1),"/")</f>
        <v/>
      </c>
      <c r="AO143" s="22" t="str">
        <f t="shared" si="38"/>
        <v/>
      </c>
      <c r="AP143" s="22" t="str">
        <f t="shared" si="39"/>
        <v/>
      </c>
      <c r="AQ143" s="24" t="str">
        <f>IFERROR(IF(AO143="","",ROUND(IF(AP143=0,10,10+SIGN(AP143)*10*(1-((SQRT(5)-1)/2)^MIN(ABS(AP143)/(5*SQRT(AR$1)),3))/(1-((SQRT(5)-1)/2)^3)),2)),"请输入副数")</f>
        <v/>
      </c>
      <c r="AR143" s="25" t="str">
        <f ca="1">IF(AS143="","",IF(选手操作!BT143&lt;&gt;"","/",AV143))</f>
        <v/>
      </c>
      <c r="AS143" s="26" t="str">
        <f ca="1">IF(OR(COUNTA(AA$3:AM$434)=0,选手操作!$K143=""),"",选手操作!$K143)</f>
        <v/>
      </c>
      <c r="AT143" s="22" t="str">
        <f ca="1">IFERROR(IF(AS143="","",RANK(AV143,AV$3:AV$434)+COUNTIF(AV$3:AV143,AV143)-1),"/")</f>
        <v/>
      </c>
      <c r="AU143" s="27" t="str">
        <f ca="1">IF(AS143="","",VLOOKUP(AS143,选手操作!$K:$L,2,0))</f>
        <v/>
      </c>
      <c r="AV143" s="24" t="str">
        <f ca="1">IFERROR(IF(AS143="","",IF(选手操作!AT143&lt;&gt;"",V143+AW143+AX143+选手操作!AS143,VLOOKUP(AU143,AO:AQ,3,0)+V143+AW143+AX143+选手操作!AS143)),IF(COUNTIF(AO:AO,AU143)=0,"查找失败",IF(ISNUMBER(VLOOKUP(AU143,AO:AQ,3,0))=FALSE,"VP错误","未知错误")))</f>
        <v/>
      </c>
      <c r="AW143" s="37"/>
      <c r="AX143" s="37"/>
      <c r="AY143" s="39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23" t="str">
        <f ca="1">IFERROR(IF(BS143="","",RANK(BR143,BR$3:BR$434)+COUNTIF(BR$3:BR143,BR143)-1),"/")</f>
        <v/>
      </c>
      <c r="BO143" s="22" t="str">
        <f t="shared" si="40"/>
        <v/>
      </c>
      <c r="BP143" s="22" t="str">
        <f t="shared" si="41"/>
        <v/>
      </c>
      <c r="BQ143" s="24" t="str">
        <f>IFERROR(IF(BO143="","",ROUND(IF(BP143=0,10,10+SIGN(BP143)*10*(1-((SQRT(5)-1)/2)^MIN(ABS(BP143)/(5*SQRT(BR$1)),3))/(1-((SQRT(5)-1)/2)^3)),2)),"请输入副数")</f>
        <v/>
      </c>
      <c r="BR143" s="25" t="str">
        <f ca="1">IF(BS143="","",IF(选手操作!CT143&lt;&gt;"","/",BV143))</f>
        <v/>
      </c>
      <c r="BS143" s="26" t="str">
        <f ca="1">IF(OR(COUNTA(BA$3:BM$434)=0,选手操作!$K143=""),"",选手操作!$K143)</f>
        <v/>
      </c>
      <c r="BT143" s="22" t="str">
        <f ca="1">IFERROR(IF(BS143="","",RANK(BV143,BV$3:BV$434)+COUNTIF(BV$3:BV143,BV143)-1),"/")</f>
        <v/>
      </c>
      <c r="BU143" s="27" t="str">
        <f ca="1">IF(BS143="","",VLOOKUP(BS143,选手操作!$K:$L,2,0))</f>
        <v/>
      </c>
      <c r="BV143" s="24" t="str">
        <f ca="1">IFERROR(IF(BS143="","",IF(选手操作!BT143&lt;&gt;"",AV143+BW143+BX143+选手操作!BS143,VLOOKUP(BU143,BO:BQ,3,0)+AV143+BW143+BX143+选手操作!BS143)),IF(COUNTIF(BO:BO,BU143)=0,"查找失败",IF(ISNUMBER(VLOOKUP(BU143,BO:BQ,3,0))=FALSE,"VP错误","未知错误")))</f>
        <v/>
      </c>
      <c r="BW143" s="37"/>
      <c r="BX143" s="37"/>
      <c r="BY143" s="39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23" t="str">
        <f ca="1">IFERROR(IF(CS143="","",RANK(CR143,CR$3:CR$434)+COUNTIF(CR$3:CR143,CR143)-1),"/")</f>
        <v/>
      </c>
      <c r="CO143" s="22" t="str">
        <f t="shared" si="42"/>
        <v/>
      </c>
      <c r="CP143" s="22" t="str">
        <f t="shared" si="43"/>
        <v/>
      </c>
      <c r="CQ143" s="24" t="str">
        <f>IFERROR(IF(CO143="","",ROUND(IF(CP143=0,10,10+SIGN(CP143)*10*(1-((SQRT(5)-1)/2)^MIN(ABS(CP143)/(5*SQRT(CR$1)),3))/(1-((SQRT(5)-1)/2)^3)),2)),"请输入副数")</f>
        <v/>
      </c>
      <c r="CR143" s="25" t="str">
        <f ca="1">IF(CS143="","",IF(选手操作!DT143&lt;&gt;"","/",CV143))</f>
        <v/>
      </c>
      <c r="CS143" s="26" t="str">
        <f ca="1">IF(OR(COUNTA(CA$3:CM$434)=0,选手操作!$K143=""),"",选手操作!$K143)</f>
        <v/>
      </c>
      <c r="CT143" s="22" t="str">
        <f ca="1">IFERROR(IF(CS143="","",RANK(CV143,CV$3:CV$434)+COUNTIF(CV$3:CV143,CV143)-1),"/")</f>
        <v/>
      </c>
      <c r="CU143" s="27" t="str">
        <f ca="1">IF(CS143="","",VLOOKUP(CS143,选手操作!$K:$L,2,0))</f>
        <v/>
      </c>
      <c r="CV143" s="24" t="str">
        <f ca="1">IFERROR(IF(CS143="","",IF(选手操作!CT143&lt;&gt;"",BV143+CW143+CX143+选手操作!CS143,VLOOKUP(CU143,CO:CQ,3,0)+BV143+CW143+CX143+选手操作!CS143)),IF(COUNTIF(CO:CO,CU143)=0,"查找失败",IF(ISNUMBER(VLOOKUP(CU143,CO:CQ,3,0))=FALSE,"VP错误","未知错误")))</f>
        <v/>
      </c>
      <c r="CW143" s="37"/>
      <c r="CX143" s="37"/>
      <c r="CY143" s="39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23" t="str">
        <f ca="1">IFERROR(IF(DS143="","",RANK(DR143,DR$3:DR$434)+COUNTIF(DR$3:DR143,DR143)-1),"/")</f>
        <v/>
      </c>
      <c r="DO143" s="22" t="str">
        <f t="shared" si="44"/>
        <v/>
      </c>
      <c r="DP143" s="22" t="str">
        <f t="shared" si="45"/>
        <v/>
      </c>
      <c r="DQ143" s="24" t="str">
        <f>IFERROR(IF(DO143="","",ROUND(IF(DP143=0,10,10+SIGN(DP143)*10*(1-((SQRT(5)-1)/2)^MIN(ABS(DP143)/(5*SQRT(DR$1)),3))/(1-((SQRT(5)-1)/2)^3)),2)),"请输入副数")</f>
        <v/>
      </c>
      <c r="DR143" s="25" t="str">
        <f ca="1">IF(DS143="","",IF(选手操作!ET143&lt;&gt;"","/",DV143))</f>
        <v/>
      </c>
      <c r="DS143" s="26" t="str">
        <f ca="1">IF(OR(COUNTA(DA$3:DM$434)=0,选手操作!$K143=""),"",选手操作!$K143)</f>
        <v/>
      </c>
      <c r="DT143" s="22" t="str">
        <f ca="1">IFERROR(IF(DS143="","",RANK(DV143,DV$3:DV$434)+COUNTIF(DV$3:DV143,DV143)-1),"/")</f>
        <v/>
      </c>
      <c r="DU143" s="27" t="str">
        <f ca="1">IF(DS143="","",VLOOKUP(DS143,选手操作!$K:$L,2,0))</f>
        <v/>
      </c>
      <c r="DV143" s="24" t="str">
        <f ca="1">IFERROR(IF(DS143="","",IF(选手操作!DT143&lt;&gt;"",CV143+DW143+DX143+选手操作!DS143,VLOOKUP(DU143,DO:DQ,3,0)+CV143+DW143+DX143+选手操作!DS143)),IF(COUNTIF(DO:DO,DU143)=0,"查找失败",IF(ISNUMBER(VLOOKUP(DU143,DO:DQ,3,0))=FALSE,"VP错误","未知错误")))</f>
        <v/>
      </c>
      <c r="DW143" s="37"/>
      <c r="DX143" s="37"/>
      <c r="DY143" s="39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23" t="str">
        <f ca="1">IFERROR(IF(ES143="","",RANK(ER143,ER$3:ER$434)+COUNTIF(ER$3:ER143,ER143)-1),"/")</f>
        <v/>
      </c>
      <c r="EO143" s="22" t="str">
        <f t="shared" si="46"/>
        <v/>
      </c>
      <c r="EP143" s="22" t="str">
        <f t="shared" si="47"/>
        <v/>
      </c>
      <c r="EQ143" s="24" t="str">
        <f>IFERROR(IF(EO143="","",ROUND(IF(EP143=0,10,10+SIGN(EP143)*10*(1-((SQRT(5)-1)/2)^MIN(ABS(EP143)/(5*SQRT(ER$1)),3))/(1-((SQRT(5)-1)/2)^3)),2)),"请输入副数")</f>
        <v/>
      </c>
      <c r="ER143" s="25" t="str">
        <f ca="1">IF(ES143="","",IF(选手操作!FT143&lt;&gt;"","/",EV143))</f>
        <v/>
      </c>
      <c r="ES143" s="26" t="str">
        <f ca="1">IF(OR(COUNTA(EA$3:EM$434)=0,选手操作!$K143=""),"",选手操作!$K143)</f>
        <v/>
      </c>
      <c r="ET143" s="22" t="str">
        <f ca="1">IFERROR(IF(ES143="","",RANK(EV143,EV$3:EV$434)+COUNTIF(EV$3:EV143,EV143)-1),"/")</f>
        <v/>
      </c>
      <c r="EU143" s="27" t="str">
        <f ca="1">IF(ES143="","",VLOOKUP(ES143,选手操作!$K:$L,2,0))</f>
        <v/>
      </c>
      <c r="EV143" s="24" t="str">
        <f ca="1">IFERROR(IF(ES143="","",IF(选手操作!ET143&lt;&gt;"",DV143+EW143+EX143+选手操作!ES143,VLOOKUP(EU143,EO:EQ,3,0)+DV143+EW143+EX143+选手操作!ES143)),IF(COUNTIF(EO:EO,EU143)=0,"查找失败",IF(ISNUMBER(VLOOKUP(EU143,EO:EQ,3,0))=FALSE,"VP错误","未知错误")))</f>
        <v/>
      </c>
      <c r="EW143" s="37"/>
      <c r="EX143" s="37"/>
      <c r="EY143" s="39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23" t="str">
        <f ca="1">IFERROR(IF(FS143="","",RANK(FR143,FR$3:FR$434)+COUNTIF(FR$3:FR143,FR143)-1),"/")</f>
        <v/>
      </c>
      <c r="FO143" s="22" t="str">
        <f t="shared" si="48"/>
        <v/>
      </c>
      <c r="FP143" s="22" t="str">
        <f t="shared" si="49"/>
        <v/>
      </c>
      <c r="FQ143" s="24" t="str">
        <f>IFERROR(IF(FO143="","",ROUND(IF(FP143=0,10,10+SIGN(FP143)*10*(1-((SQRT(5)-1)/2)^MIN(ABS(FP143)/(5*SQRT(FR$1)),3))/(1-((SQRT(5)-1)/2)^3)),2)),"请输入副数")</f>
        <v/>
      </c>
      <c r="FR143" s="25" t="str">
        <f ca="1">IF(FS143="","",IF(选手操作!GT143&lt;&gt;"","/",FV143))</f>
        <v/>
      </c>
      <c r="FS143" s="26" t="str">
        <f ca="1">IF(OR(COUNTA(FA$3:FM$434)=0,选手操作!$K143=""),"",选手操作!$K143)</f>
        <v/>
      </c>
      <c r="FT143" s="22" t="str">
        <f ca="1">IFERROR(IF(FS143="","",RANK(FV143,FV$3:FV$434)+COUNTIF(FV$3:FV143,FV143)-1),"/")</f>
        <v/>
      </c>
      <c r="FU143" s="27" t="str">
        <f ca="1">IF(FS143="","",VLOOKUP(FS143,选手操作!$K:$L,2,0))</f>
        <v/>
      </c>
      <c r="FV143" s="24" t="str">
        <f ca="1">IFERROR(IF(FS143="","",IF(选手操作!FT143&lt;&gt;"",EV143+FW143+FX143+选手操作!FS143,VLOOKUP(FU143,FO:FQ,3,0)+EV143+FW143+FX143+选手操作!FS143)),IF(COUNTIF(FO:FO,FU143)=0,"查找失败",IF(ISNUMBER(VLOOKUP(FU143,FO:FQ,3,0))=FALSE,"VP错误","未知错误")))</f>
        <v/>
      </c>
      <c r="FW143" s="37"/>
      <c r="FX143" s="37"/>
      <c r="FY143" s="39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23" t="str">
        <f ca="1">IFERROR(IF(GS143="","",RANK(GR143,GR$3:GR$434)+COUNTIF(GR$3:GR143,GR143)-1),"/")</f>
        <v/>
      </c>
      <c r="GO143" s="22" t="str">
        <f t="shared" si="50"/>
        <v/>
      </c>
      <c r="GP143" s="22" t="str">
        <f t="shared" si="51"/>
        <v/>
      </c>
      <c r="GQ143" s="24" t="str">
        <f>IFERROR(IF(GO143="","",ROUND(IF(GP143=0,10,10+SIGN(GP143)*10*(1-((SQRT(5)-1)/2)^MIN(ABS(GP143)/(5*SQRT(GR$1)),3))/(1-((SQRT(5)-1)/2)^3)),2)),"请输入副数")</f>
        <v/>
      </c>
      <c r="GR143" s="25" t="str">
        <f ca="1">IF(GS143="","",IF(选手操作!HT143&lt;&gt;"","/",GV143))</f>
        <v/>
      </c>
      <c r="GS143" s="26" t="str">
        <f ca="1">IF(OR(COUNTA(GA$3:GM$434)=0,选手操作!$K143=""),"",选手操作!$K143)</f>
        <v/>
      </c>
      <c r="GT143" s="22" t="str">
        <f ca="1">IFERROR(IF(GS143="","",RANK(GV143,GV$3:GV$434)+COUNTIF(GV$3:GV143,GV143)-1),"/")</f>
        <v/>
      </c>
      <c r="GU143" s="27" t="str">
        <f ca="1">IF(GS143="","",VLOOKUP(GS143,选手操作!$K:$L,2,0))</f>
        <v/>
      </c>
      <c r="GV143" s="24" t="str">
        <f ca="1">IFERROR(IF(GS143="","",IF(选手操作!GT143&lt;&gt;"",FV143+GW143+GX143+选手操作!GS143,VLOOKUP(GU143,GO:GQ,3,0)+FV143+GW143+GX143+选手操作!GS143)),IF(COUNTIF(GO:GO,GU143)=0,"查找失败",IF(ISNUMBER(VLOOKUP(GU143,GO:GQ,3,0))=FALSE,"VP错误","未知错误")))</f>
        <v/>
      </c>
      <c r="GW143" s="37"/>
      <c r="GX143" s="37"/>
      <c r="GY143" s="39"/>
      <c r="HA143" s="31"/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/>
      <c r="HM143" s="31"/>
      <c r="HN143" s="23" t="str">
        <f ca="1">IFERROR(IF(HS143="","",RANK(HR143,HR$3:HR$434)+COUNTIF(HR$3:HR143,HR143)-1),"/")</f>
        <v/>
      </c>
      <c r="HO143" s="22" t="str">
        <f t="shared" si="52"/>
        <v/>
      </c>
      <c r="HP143" s="22" t="str">
        <f t="shared" si="53"/>
        <v/>
      </c>
      <c r="HQ143" s="24" t="str">
        <f>IFERROR(IF(HO143="","",ROUND(IF(HP143=0,10,10+SIGN(HP143)*10*(1-((SQRT(5)-1)/2)^MIN(ABS(HP143)/(5*SQRT(HR$1)),3))/(1-((SQRT(5)-1)/2)^3)),2)),"请输入副数")</f>
        <v/>
      </c>
      <c r="HR143" s="25" t="str">
        <f ca="1">IF(HS143="","",IF(选手操作!IT143&lt;&gt;"","/",HV143))</f>
        <v/>
      </c>
      <c r="HS143" s="26" t="str">
        <f ca="1">IF(OR(COUNTA(HA$3:HM$434)=0,选手操作!$K143=""),"",选手操作!$K143)</f>
        <v/>
      </c>
      <c r="HT143" s="22" t="str">
        <f ca="1">IFERROR(IF(HS143="","",RANK(HV143,HV$3:HV$434)+COUNTIF(HV$3:HV143,HV143)-1),"/")</f>
        <v/>
      </c>
      <c r="HU143" s="27" t="str">
        <f ca="1">IF(HS143="","",VLOOKUP(HS143,选手操作!$K:$L,2,0))</f>
        <v/>
      </c>
      <c r="HV143" s="24" t="str">
        <f ca="1">IFERROR(IF(HS143="","",IF(选手操作!HT143&lt;&gt;"",GV143+HW143+HX143+选手操作!HS143,VLOOKUP(HU143,HO:HQ,3,0)+GV143+HW143+HX143+选手操作!HS143)),IF(COUNTIF(HO:HO,HU143)=0,"查找失败",IF(ISNUMBER(VLOOKUP(HU143,HO:HQ,3,0))=FALSE,"VP错误","未知错误")))</f>
        <v/>
      </c>
      <c r="HW143" s="37"/>
      <c r="HX143" s="37"/>
      <c r="HY143" s="39"/>
    </row>
    <row r="144" spans="1:23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23" t="str">
        <f ca="1">IFERROR(IF(S144="","",RANK(R144,R$3:R$434)+COUNTIF(R$3:R144,R144)-1),"/")</f>
        <v/>
      </c>
      <c r="O144" s="22" t="str">
        <f t="shared" si="54"/>
        <v/>
      </c>
      <c r="P144" s="22" t="str">
        <f t="shared" si="55"/>
        <v/>
      </c>
      <c r="Q144" s="24" t="str">
        <f t="shared" si="56"/>
        <v/>
      </c>
      <c r="R144" s="25" t="str">
        <f ca="1">IF(S144="","",IF(选手操作!AT144&lt;&gt;"","/",V144))</f>
        <v/>
      </c>
      <c r="S144" s="26" t="str">
        <f ca="1">IF(OR(COUNTA(A$3:M$434)=0,选手操作!$K144=""),"",选手操作!$K144)</f>
        <v/>
      </c>
      <c r="T144" s="22" t="str">
        <f ca="1">IFERROR(IF(S144="","",RANK(V144,V$3:V$434)+COUNTIF(V$3:V144,V144)-1),"/")</f>
        <v/>
      </c>
      <c r="U144" s="27" t="str">
        <f ca="1">IF(S144="","",VLOOKUP(S144,选手操作!$K:$L,2,0))</f>
        <v/>
      </c>
      <c r="V144" s="24" t="str">
        <f ca="1">IFERROR(IF(S144="","",IF(选手操作!T144&lt;&gt;"",选手操作!M144+选手操作!N144+W144+X144+选手操作!S144,VLOOKUP(U144,O:Q,3,0)+选手操作!M144+选手操作!N144+W144+X144+选手操作!S144)),IF(COUNTIF(O:O,U144)=0,"查找失败",IF(ISNUMBER(VLOOKUP(U144,O:Q,3,0))=FALSE,"VP错误","未知错误")))</f>
        <v/>
      </c>
      <c r="W144" s="37"/>
      <c r="X144" s="37"/>
      <c r="Y144" s="39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23" t="str">
        <f ca="1">IFERROR(IF(AS144="","",RANK(AR144,AR$3:AR$434)+COUNTIF(AR$3:AR144,AR144)-1),"/")</f>
        <v/>
      </c>
      <c r="AO144" s="22" t="str">
        <f t="shared" si="38"/>
        <v/>
      </c>
      <c r="AP144" s="22" t="str">
        <f t="shared" si="39"/>
        <v/>
      </c>
      <c r="AQ144" s="24" t="str">
        <f>IFERROR(IF(AO144="","",ROUND(IF(AP144=0,10,10+SIGN(AP144)*10*(1-((SQRT(5)-1)/2)^MIN(ABS(AP144)/(5*SQRT(AR$1)),3))/(1-((SQRT(5)-1)/2)^3)),2)),"请输入副数")</f>
        <v/>
      </c>
      <c r="AR144" s="25" t="str">
        <f ca="1">IF(AS144="","",IF(选手操作!BT144&lt;&gt;"","/",AV144))</f>
        <v/>
      </c>
      <c r="AS144" s="26" t="str">
        <f ca="1">IF(OR(COUNTA(AA$3:AM$434)=0,选手操作!$K144=""),"",选手操作!$K144)</f>
        <v/>
      </c>
      <c r="AT144" s="22" t="str">
        <f ca="1">IFERROR(IF(AS144="","",RANK(AV144,AV$3:AV$434)+COUNTIF(AV$3:AV144,AV144)-1),"/")</f>
        <v/>
      </c>
      <c r="AU144" s="27" t="str">
        <f ca="1">IF(AS144="","",VLOOKUP(AS144,选手操作!$K:$L,2,0))</f>
        <v/>
      </c>
      <c r="AV144" s="24" t="str">
        <f ca="1">IFERROR(IF(AS144="","",IF(选手操作!AT144&lt;&gt;"",V144+AW144+AX144+选手操作!AS144,VLOOKUP(AU144,AO:AQ,3,0)+V144+AW144+AX144+选手操作!AS144)),IF(COUNTIF(AO:AO,AU144)=0,"查找失败",IF(ISNUMBER(VLOOKUP(AU144,AO:AQ,3,0))=FALSE,"VP错误","未知错误")))</f>
        <v/>
      </c>
      <c r="AW144" s="37"/>
      <c r="AX144" s="37"/>
      <c r="AY144" s="39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23" t="str">
        <f ca="1">IFERROR(IF(BS144="","",RANK(BR144,BR$3:BR$434)+COUNTIF(BR$3:BR144,BR144)-1),"/")</f>
        <v/>
      </c>
      <c r="BO144" s="22" t="str">
        <f t="shared" si="40"/>
        <v/>
      </c>
      <c r="BP144" s="22" t="str">
        <f t="shared" si="41"/>
        <v/>
      </c>
      <c r="BQ144" s="24" t="str">
        <f>IFERROR(IF(BO144="","",ROUND(IF(BP144=0,10,10+SIGN(BP144)*10*(1-((SQRT(5)-1)/2)^MIN(ABS(BP144)/(5*SQRT(BR$1)),3))/(1-((SQRT(5)-1)/2)^3)),2)),"请输入副数")</f>
        <v/>
      </c>
      <c r="BR144" s="25" t="str">
        <f ca="1">IF(BS144="","",IF(选手操作!CT144&lt;&gt;"","/",BV144))</f>
        <v/>
      </c>
      <c r="BS144" s="26" t="str">
        <f ca="1">IF(OR(COUNTA(BA$3:BM$434)=0,选手操作!$K144=""),"",选手操作!$K144)</f>
        <v/>
      </c>
      <c r="BT144" s="22" t="str">
        <f ca="1">IFERROR(IF(BS144="","",RANK(BV144,BV$3:BV$434)+COUNTIF(BV$3:BV144,BV144)-1),"/")</f>
        <v/>
      </c>
      <c r="BU144" s="27" t="str">
        <f ca="1">IF(BS144="","",VLOOKUP(BS144,选手操作!$K:$L,2,0))</f>
        <v/>
      </c>
      <c r="BV144" s="24" t="str">
        <f ca="1">IFERROR(IF(BS144="","",IF(选手操作!BT144&lt;&gt;"",AV144+BW144+BX144+选手操作!BS144,VLOOKUP(BU144,BO:BQ,3,0)+AV144+BW144+BX144+选手操作!BS144)),IF(COUNTIF(BO:BO,BU144)=0,"查找失败",IF(ISNUMBER(VLOOKUP(BU144,BO:BQ,3,0))=FALSE,"VP错误","未知错误")))</f>
        <v/>
      </c>
      <c r="BW144" s="37"/>
      <c r="BX144" s="37"/>
      <c r="BY144" s="39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23" t="str">
        <f ca="1">IFERROR(IF(CS144="","",RANK(CR144,CR$3:CR$434)+COUNTIF(CR$3:CR144,CR144)-1),"/")</f>
        <v/>
      </c>
      <c r="CO144" s="22" t="str">
        <f t="shared" si="42"/>
        <v/>
      </c>
      <c r="CP144" s="22" t="str">
        <f t="shared" si="43"/>
        <v/>
      </c>
      <c r="CQ144" s="24" t="str">
        <f>IFERROR(IF(CO144="","",ROUND(IF(CP144=0,10,10+SIGN(CP144)*10*(1-((SQRT(5)-1)/2)^MIN(ABS(CP144)/(5*SQRT(CR$1)),3))/(1-((SQRT(5)-1)/2)^3)),2)),"请输入副数")</f>
        <v/>
      </c>
      <c r="CR144" s="25" t="str">
        <f ca="1">IF(CS144="","",IF(选手操作!DT144&lt;&gt;"","/",CV144))</f>
        <v/>
      </c>
      <c r="CS144" s="26" t="str">
        <f ca="1">IF(OR(COUNTA(CA$3:CM$434)=0,选手操作!$K144=""),"",选手操作!$K144)</f>
        <v/>
      </c>
      <c r="CT144" s="22" t="str">
        <f ca="1">IFERROR(IF(CS144="","",RANK(CV144,CV$3:CV$434)+COUNTIF(CV$3:CV144,CV144)-1),"/")</f>
        <v/>
      </c>
      <c r="CU144" s="27" t="str">
        <f ca="1">IF(CS144="","",VLOOKUP(CS144,选手操作!$K:$L,2,0))</f>
        <v/>
      </c>
      <c r="CV144" s="24" t="str">
        <f ca="1">IFERROR(IF(CS144="","",IF(选手操作!CT144&lt;&gt;"",BV144+CW144+CX144+选手操作!CS144,VLOOKUP(CU144,CO:CQ,3,0)+BV144+CW144+CX144+选手操作!CS144)),IF(COUNTIF(CO:CO,CU144)=0,"查找失败",IF(ISNUMBER(VLOOKUP(CU144,CO:CQ,3,0))=FALSE,"VP错误","未知错误")))</f>
        <v/>
      </c>
      <c r="CW144" s="37"/>
      <c r="CX144" s="37"/>
      <c r="CY144" s="39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23" t="str">
        <f ca="1">IFERROR(IF(DS144="","",RANK(DR144,DR$3:DR$434)+COUNTIF(DR$3:DR144,DR144)-1),"/")</f>
        <v/>
      </c>
      <c r="DO144" s="22" t="str">
        <f t="shared" si="44"/>
        <v/>
      </c>
      <c r="DP144" s="22" t="str">
        <f t="shared" si="45"/>
        <v/>
      </c>
      <c r="DQ144" s="24" t="str">
        <f>IFERROR(IF(DO144="","",ROUND(IF(DP144=0,10,10+SIGN(DP144)*10*(1-((SQRT(5)-1)/2)^MIN(ABS(DP144)/(5*SQRT(DR$1)),3))/(1-((SQRT(5)-1)/2)^3)),2)),"请输入副数")</f>
        <v/>
      </c>
      <c r="DR144" s="25" t="str">
        <f ca="1">IF(DS144="","",IF(选手操作!ET144&lt;&gt;"","/",DV144))</f>
        <v/>
      </c>
      <c r="DS144" s="26" t="str">
        <f ca="1">IF(OR(COUNTA(DA$3:DM$434)=0,选手操作!$K144=""),"",选手操作!$K144)</f>
        <v/>
      </c>
      <c r="DT144" s="22" t="str">
        <f ca="1">IFERROR(IF(DS144="","",RANK(DV144,DV$3:DV$434)+COUNTIF(DV$3:DV144,DV144)-1),"/")</f>
        <v/>
      </c>
      <c r="DU144" s="27" t="str">
        <f ca="1">IF(DS144="","",VLOOKUP(DS144,选手操作!$K:$L,2,0))</f>
        <v/>
      </c>
      <c r="DV144" s="24" t="str">
        <f ca="1">IFERROR(IF(DS144="","",IF(选手操作!DT144&lt;&gt;"",CV144+DW144+DX144+选手操作!DS144,VLOOKUP(DU144,DO:DQ,3,0)+CV144+DW144+DX144+选手操作!DS144)),IF(COUNTIF(DO:DO,DU144)=0,"查找失败",IF(ISNUMBER(VLOOKUP(DU144,DO:DQ,3,0))=FALSE,"VP错误","未知错误")))</f>
        <v/>
      </c>
      <c r="DW144" s="37"/>
      <c r="DX144" s="37"/>
      <c r="DY144" s="39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23" t="str">
        <f ca="1">IFERROR(IF(ES144="","",RANK(ER144,ER$3:ER$434)+COUNTIF(ER$3:ER144,ER144)-1),"/")</f>
        <v/>
      </c>
      <c r="EO144" s="22" t="str">
        <f t="shared" si="46"/>
        <v/>
      </c>
      <c r="EP144" s="22" t="str">
        <f t="shared" si="47"/>
        <v/>
      </c>
      <c r="EQ144" s="24" t="str">
        <f>IFERROR(IF(EO144="","",ROUND(IF(EP144=0,10,10+SIGN(EP144)*10*(1-((SQRT(5)-1)/2)^MIN(ABS(EP144)/(5*SQRT(ER$1)),3))/(1-((SQRT(5)-1)/2)^3)),2)),"请输入副数")</f>
        <v/>
      </c>
      <c r="ER144" s="25" t="str">
        <f ca="1">IF(ES144="","",IF(选手操作!FT144&lt;&gt;"","/",EV144))</f>
        <v/>
      </c>
      <c r="ES144" s="26" t="str">
        <f ca="1">IF(OR(COUNTA(EA$3:EM$434)=0,选手操作!$K144=""),"",选手操作!$K144)</f>
        <v/>
      </c>
      <c r="ET144" s="22" t="str">
        <f ca="1">IFERROR(IF(ES144="","",RANK(EV144,EV$3:EV$434)+COUNTIF(EV$3:EV144,EV144)-1),"/")</f>
        <v/>
      </c>
      <c r="EU144" s="27" t="str">
        <f ca="1">IF(ES144="","",VLOOKUP(ES144,选手操作!$K:$L,2,0))</f>
        <v/>
      </c>
      <c r="EV144" s="24" t="str">
        <f ca="1">IFERROR(IF(ES144="","",IF(选手操作!ET144&lt;&gt;"",DV144+EW144+EX144+选手操作!ES144,VLOOKUP(EU144,EO:EQ,3,0)+DV144+EW144+EX144+选手操作!ES144)),IF(COUNTIF(EO:EO,EU144)=0,"查找失败",IF(ISNUMBER(VLOOKUP(EU144,EO:EQ,3,0))=FALSE,"VP错误","未知错误")))</f>
        <v/>
      </c>
      <c r="EW144" s="37"/>
      <c r="EX144" s="37"/>
      <c r="EY144" s="39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23" t="str">
        <f ca="1">IFERROR(IF(FS144="","",RANK(FR144,FR$3:FR$434)+COUNTIF(FR$3:FR144,FR144)-1),"/")</f>
        <v/>
      </c>
      <c r="FO144" s="22" t="str">
        <f t="shared" si="48"/>
        <v/>
      </c>
      <c r="FP144" s="22" t="str">
        <f t="shared" si="49"/>
        <v/>
      </c>
      <c r="FQ144" s="24" t="str">
        <f>IFERROR(IF(FO144="","",ROUND(IF(FP144=0,10,10+SIGN(FP144)*10*(1-((SQRT(5)-1)/2)^MIN(ABS(FP144)/(5*SQRT(FR$1)),3))/(1-((SQRT(5)-1)/2)^3)),2)),"请输入副数")</f>
        <v/>
      </c>
      <c r="FR144" s="25" t="str">
        <f ca="1">IF(FS144="","",IF(选手操作!GT144&lt;&gt;"","/",FV144))</f>
        <v/>
      </c>
      <c r="FS144" s="26" t="str">
        <f ca="1">IF(OR(COUNTA(FA$3:FM$434)=0,选手操作!$K144=""),"",选手操作!$K144)</f>
        <v/>
      </c>
      <c r="FT144" s="22" t="str">
        <f ca="1">IFERROR(IF(FS144="","",RANK(FV144,FV$3:FV$434)+COUNTIF(FV$3:FV144,FV144)-1),"/")</f>
        <v/>
      </c>
      <c r="FU144" s="27" t="str">
        <f ca="1">IF(FS144="","",VLOOKUP(FS144,选手操作!$K:$L,2,0))</f>
        <v/>
      </c>
      <c r="FV144" s="24" t="str">
        <f ca="1">IFERROR(IF(FS144="","",IF(选手操作!FT144&lt;&gt;"",EV144+FW144+FX144+选手操作!FS144,VLOOKUP(FU144,FO:FQ,3,0)+EV144+FW144+FX144+选手操作!FS144)),IF(COUNTIF(FO:FO,FU144)=0,"查找失败",IF(ISNUMBER(VLOOKUP(FU144,FO:FQ,3,0))=FALSE,"VP错误","未知错误")))</f>
        <v/>
      </c>
      <c r="FW144" s="37"/>
      <c r="FX144" s="37"/>
      <c r="FY144" s="39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23" t="str">
        <f ca="1">IFERROR(IF(GS144="","",RANK(GR144,GR$3:GR$434)+COUNTIF(GR$3:GR144,GR144)-1),"/")</f>
        <v/>
      </c>
      <c r="GO144" s="22" t="str">
        <f t="shared" si="50"/>
        <v/>
      </c>
      <c r="GP144" s="22" t="str">
        <f t="shared" si="51"/>
        <v/>
      </c>
      <c r="GQ144" s="24" t="str">
        <f>IFERROR(IF(GO144="","",ROUND(IF(GP144=0,10,10+SIGN(GP144)*10*(1-((SQRT(5)-1)/2)^MIN(ABS(GP144)/(5*SQRT(GR$1)),3))/(1-((SQRT(5)-1)/2)^3)),2)),"请输入副数")</f>
        <v/>
      </c>
      <c r="GR144" s="25" t="str">
        <f ca="1">IF(GS144="","",IF(选手操作!HT144&lt;&gt;"","/",GV144))</f>
        <v/>
      </c>
      <c r="GS144" s="26" t="str">
        <f ca="1">IF(OR(COUNTA(GA$3:GM$434)=0,选手操作!$K144=""),"",选手操作!$K144)</f>
        <v/>
      </c>
      <c r="GT144" s="22" t="str">
        <f ca="1">IFERROR(IF(GS144="","",RANK(GV144,GV$3:GV$434)+COUNTIF(GV$3:GV144,GV144)-1),"/")</f>
        <v/>
      </c>
      <c r="GU144" s="27" t="str">
        <f ca="1">IF(GS144="","",VLOOKUP(GS144,选手操作!$K:$L,2,0))</f>
        <v/>
      </c>
      <c r="GV144" s="24" t="str">
        <f ca="1">IFERROR(IF(GS144="","",IF(选手操作!GT144&lt;&gt;"",FV144+GW144+GX144+选手操作!GS144,VLOOKUP(GU144,GO:GQ,3,0)+FV144+GW144+GX144+选手操作!GS144)),IF(COUNTIF(GO:GO,GU144)=0,"查找失败",IF(ISNUMBER(VLOOKUP(GU144,GO:GQ,3,0))=FALSE,"VP错误","未知错误")))</f>
        <v/>
      </c>
      <c r="GW144" s="37"/>
      <c r="GX144" s="37"/>
      <c r="GY144" s="39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23" t="str">
        <f ca="1">IFERROR(IF(HS144="","",RANK(HR144,HR$3:HR$434)+COUNTIF(HR$3:HR144,HR144)-1),"/")</f>
        <v/>
      </c>
      <c r="HO144" s="22" t="str">
        <f t="shared" si="52"/>
        <v/>
      </c>
      <c r="HP144" s="22" t="str">
        <f t="shared" si="53"/>
        <v/>
      </c>
      <c r="HQ144" s="24" t="str">
        <f>IFERROR(IF(HO144="","",ROUND(IF(HP144=0,10,10+SIGN(HP144)*10*(1-((SQRT(5)-1)/2)^MIN(ABS(HP144)/(5*SQRT(HR$1)),3))/(1-((SQRT(5)-1)/2)^3)),2)),"请输入副数")</f>
        <v/>
      </c>
      <c r="HR144" s="25" t="str">
        <f ca="1">IF(HS144="","",IF(选手操作!IT144&lt;&gt;"","/",HV144))</f>
        <v/>
      </c>
      <c r="HS144" s="26" t="str">
        <f ca="1">IF(OR(COUNTA(HA$3:HM$434)=0,选手操作!$K144=""),"",选手操作!$K144)</f>
        <v/>
      </c>
      <c r="HT144" s="22" t="str">
        <f ca="1">IFERROR(IF(HS144="","",RANK(HV144,HV$3:HV$434)+COUNTIF(HV$3:HV144,HV144)-1),"/")</f>
        <v/>
      </c>
      <c r="HU144" s="27" t="str">
        <f ca="1">IF(HS144="","",VLOOKUP(HS144,选手操作!$K:$L,2,0))</f>
        <v/>
      </c>
      <c r="HV144" s="24" t="str">
        <f ca="1">IFERROR(IF(HS144="","",IF(选手操作!HT144&lt;&gt;"",GV144+HW144+HX144+选手操作!HS144,VLOOKUP(HU144,HO:HQ,3,0)+GV144+HW144+HX144+选手操作!HS144)),IF(COUNTIF(HO:HO,HU144)=0,"查找失败",IF(ISNUMBER(VLOOKUP(HU144,HO:HQ,3,0))=FALSE,"VP错误","未知错误")))</f>
        <v/>
      </c>
      <c r="HW144" s="37"/>
      <c r="HX144" s="37"/>
      <c r="HY144" s="39"/>
    </row>
    <row r="145" spans="1:23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23" t="str">
        <f ca="1">IFERROR(IF(S145="","",RANK(R145,R$3:R$434)+COUNTIF(R$3:R145,R145)-1),"/")</f>
        <v/>
      </c>
      <c r="O145" s="22" t="str">
        <f t="shared" si="54"/>
        <v/>
      </c>
      <c r="P145" s="22" t="str">
        <f t="shared" si="55"/>
        <v/>
      </c>
      <c r="Q145" s="24" t="str">
        <f t="shared" si="56"/>
        <v/>
      </c>
      <c r="R145" s="25" t="str">
        <f ca="1">IF(S145="","",IF(选手操作!AT145&lt;&gt;"","/",V145))</f>
        <v/>
      </c>
      <c r="S145" s="26" t="str">
        <f ca="1">IF(OR(COUNTA(A$3:M$434)=0,选手操作!$K145=""),"",选手操作!$K145)</f>
        <v/>
      </c>
      <c r="T145" s="22" t="str">
        <f ca="1">IFERROR(IF(S145="","",RANK(V145,V$3:V$434)+COUNTIF(V$3:V145,V145)-1),"/")</f>
        <v/>
      </c>
      <c r="U145" s="27" t="str">
        <f ca="1">IF(S145="","",VLOOKUP(S145,选手操作!$K:$L,2,0))</f>
        <v/>
      </c>
      <c r="V145" s="24" t="str">
        <f ca="1">IFERROR(IF(S145="","",IF(选手操作!T145&lt;&gt;"",选手操作!M145+选手操作!N145+W145+X145+选手操作!S145,VLOOKUP(U145,O:Q,3,0)+选手操作!M145+选手操作!N145+W145+X145+选手操作!S145)),IF(COUNTIF(O:O,U145)=0,"查找失败",IF(ISNUMBER(VLOOKUP(U145,O:Q,3,0))=FALSE,"VP错误","未知错误")))</f>
        <v/>
      </c>
      <c r="W145" s="37"/>
      <c r="X145" s="37"/>
      <c r="Y145" s="39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23" t="str">
        <f ca="1">IFERROR(IF(AS145="","",RANK(AR145,AR$3:AR$434)+COUNTIF(AR$3:AR145,AR145)-1),"/")</f>
        <v/>
      </c>
      <c r="AO145" s="22" t="str">
        <f t="shared" si="38"/>
        <v/>
      </c>
      <c r="AP145" s="22" t="str">
        <f t="shared" si="39"/>
        <v/>
      </c>
      <c r="AQ145" s="24" t="str">
        <f>IFERROR(IF(AO145="","",ROUND(IF(AP145=0,10,10+SIGN(AP145)*10*(1-((SQRT(5)-1)/2)^MIN(ABS(AP145)/(5*SQRT(AR$1)),3))/(1-((SQRT(5)-1)/2)^3)),2)),"请输入副数")</f>
        <v/>
      </c>
      <c r="AR145" s="25" t="str">
        <f ca="1">IF(AS145="","",IF(选手操作!BT145&lt;&gt;"","/",AV145))</f>
        <v/>
      </c>
      <c r="AS145" s="26" t="str">
        <f ca="1">IF(OR(COUNTA(AA$3:AM$434)=0,选手操作!$K145=""),"",选手操作!$K145)</f>
        <v/>
      </c>
      <c r="AT145" s="22" t="str">
        <f ca="1">IFERROR(IF(AS145="","",RANK(AV145,AV$3:AV$434)+COUNTIF(AV$3:AV145,AV145)-1),"/")</f>
        <v/>
      </c>
      <c r="AU145" s="27" t="str">
        <f ca="1">IF(AS145="","",VLOOKUP(AS145,选手操作!$K:$L,2,0))</f>
        <v/>
      </c>
      <c r="AV145" s="24" t="str">
        <f ca="1">IFERROR(IF(AS145="","",IF(选手操作!AT145&lt;&gt;"",V145+AW145+AX145+选手操作!AS145,VLOOKUP(AU145,AO:AQ,3,0)+V145+AW145+AX145+选手操作!AS145)),IF(COUNTIF(AO:AO,AU145)=0,"查找失败",IF(ISNUMBER(VLOOKUP(AU145,AO:AQ,3,0))=FALSE,"VP错误","未知错误")))</f>
        <v/>
      </c>
      <c r="AW145" s="37"/>
      <c r="AX145" s="37"/>
      <c r="AY145" s="39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23" t="str">
        <f ca="1">IFERROR(IF(BS145="","",RANK(BR145,BR$3:BR$434)+COUNTIF(BR$3:BR145,BR145)-1),"/")</f>
        <v/>
      </c>
      <c r="BO145" s="22" t="str">
        <f t="shared" si="40"/>
        <v/>
      </c>
      <c r="BP145" s="22" t="str">
        <f t="shared" si="41"/>
        <v/>
      </c>
      <c r="BQ145" s="24" t="str">
        <f>IFERROR(IF(BO145="","",ROUND(IF(BP145=0,10,10+SIGN(BP145)*10*(1-((SQRT(5)-1)/2)^MIN(ABS(BP145)/(5*SQRT(BR$1)),3))/(1-((SQRT(5)-1)/2)^3)),2)),"请输入副数")</f>
        <v/>
      </c>
      <c r="BR145" s="25" t="str">
        <f ca="1">IF(BS145="","",IF(选手操作!CT145&lt;&gt;"","/",BV145))</f>
        <v/>
      </c>
      <c r="BS145" s="26" t="str">
        <f ca="1">IF(OR(COUNTA(BA$3:BM$434)=0,选手操作!$K145=""),"",选手操作!$K145)</f>
        <v/>
      </c>
      <c r="BT145" s="22" t="str">
        <f ca="1">IFERROR(IF(BS145="","",RANK(BV145,BV$3:BV$434)+COUNTIF(BV$3:BV145,BV145)-1),"/")</f>
        <v/>
      </c>
      <c r="BU145" s="27" t="str">
        <f ca="1">IF(BS145="","",VLOOKUP(BS145,选手操作!$K:$L,2,0))</f>
        <v/>
      </c>
      <c r="BV145" s="24" t="str">
        <f ca="1">IFERROR(IF(BS145="","",IF(选手操作!BT145&lt;&gt;"",AV145+BW145+BX145+选手操作!BS145,VLOOKUP(BU145,BO:BQ,3,0)+AV145+BW145+BX145+选手操作!BS145)),IF(COUNTIF(BO:BO,BU145)=0,"查找失败",IF(ISNUMBER(VLOOKUP(BU145,BO:BQ,3,0))=FALSE,"VP错误","未知错误")))</f>
        <v/>
      </c>
      <c r="BW145" s="37"/>
      <c r="BX145" s="37"/>
      <c r="BY145" s="39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23" t="str">
        <f ca="1">IFERROR(IF(CS145="","",RANK(CR145,CR$3:CR$434)+COUNTIF(CR$3:CR145,CR145)-1),"/")</f>
        <v/>
      </c>
      <c r="CO145" s="22" t="str">
        <f t="shared" si="42"/>
        <v/>
      </c>
      <c r="CP145" s="22" t="str">
        <f t="shared" si="43"/>
        <v/>
      </c>
      <c r="CQ145" s="24" t="str">
        <f>IFERROR(IF(CO145="","",ROUND(IF(CP145=0,10,10+SIGN(CP145)*10*(1-((SQRT(5)-1)/2)^MIN(ABS(CP145)/(5*SQRT(CR$1)),3))/(1-((SQRT(5)-1)/2)^3)),2)),"请输入副数")</f>
        <v/>
      </c>
      <c r="CR145" s="25" t="str">
        <f ca="1">IF(CS145="","",IF(选手操作!DT145&lt;&gt;"","/",CV145))</f>
        <v/>
      </c>
      <c r="CS145" s="26" t="str">
        <f ca="1">IF(OR(COUNTA(CA$3:CM$434)=0,选手操作!$K145=""),"",选手操作!$K145)</f>
        <v/>
      </c>
      <c r="CT145" s="22" t="str">
        <f ca="1">IFERROR(IF(CS145="","",RANK(CV145,CV$3:CV$434)+COUNTIF(CV$3:CV145,CV145)-1),"/")</f>
        <v/>
      </c>
      <c r="CU145" s="27" t="str">
        <f ca="1">IF(CS145="","",VLOOKUP(CS145,选手操作!$K:$L,2,0))</f>
        <v/>
      </c>
      <c r="CV145" s="24" t="str">
        <f ca="1">IFERROR(IF(CS145="","",IF(选手操作!CT145&lt;&gt;"",BV145+CW145+CX145+选手操作!CS145,VLOOKUP(CU145,CO:CQ,3,0)+BV145+CW145+CX145+选手操作!CS145)),IF(COUNTIF(CO:CO,CU145)=0,"查找失败",IF(ISNUMBER(VLOOKUP(CU145,CO:CQ,3,0))=FALSE,"VP错误","未知错误")))</f>
        <v/>
      </c>
      <c r="CW145" s="37"/>
      <c r="CX145" s="37"/>
      <c r="CY145" s="39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23" t="str">
        <f ca="1">IFERROR(IF(DS145="","",RANK(DR145,DR$3:DR$434)+COUNTIF(DR$3:DR145,DR145)-1),"/")</f>
        <v/>
      </c>
      <c r="DO145" s="22" t="str">
        <f t="shared" si="44"/>
        <v/>
      </c>
      <c r="DP145" s="22" t="str">
        <f t="shared" si="45"/>
        <v/>
      </c>
      <c r="DQ145" s="24" t="str">
        <f>IFERROR(IF(DO145="","",ROUND(IF(DP145=0,10,10+SIGN(DP145)*10*(1-((SQRT(5)-1)/2)^MIN(ABS(DP145)/(5*SQRT(DR$1)),3))/(1-((SQRT(5)-1)/2)^3)),2)),"请输入副数")</f>
        <v/>
      </c>
      <c r="DR145" s="25" t="str">
        <f ca="1">IF(DS145="","",IF(选手操作!ET145&lt;&gt;"","/",DV145))</f>
        <v/>
      </c>
      <c r="DS145" s="26" t="str">
        <f ca="1">IF(OR(COUNTA(DA$3:DM$434)=0,选手操作!$K145=""),"",选手操作!$K145)</f>
        <v/>
      </c>
      <c r="DT145" s="22" t="str">
        <f ca="1">IFERROR(IF(DS145="","",RANK(DV145,DV$3:DV$434)+COUNTIF(DV$3:DV145,DV145)-1),"/")</f>
        <v/>
      </c>
      <c r="DU145" s="27" t="str">
        <f ca="1">IF(DS145="","",VLOOKUP(DS145,选手操作!$K:$L,2,0))</f>
        <v/>
      </c>
      <c r="DV145" s="24" t="str">
        <f ca="1">IFERROR(IF(DS145="","",IF(选手操作!DT145&lt;&gt;"",CV145+DW145+DX145+选手操作!DS145,VLOOKUP(DU145,DO:DQ,3,0)+CV145+DW145+DX145+选手操作!DS145)),IF(COUNTIF(DO:DO,DU145)=0,"查找失败",IF(ISNUMBER(VLOOKUP(DU145,DO:DQ,3,0))=FALSE,"VP错误","未知错误")))</f>
        <v/>
      </c>
      <c r="DW145" s="37"/>
      <c r="DX145" s="37"/>
      <c r="DY145" s="39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23" t="str">
        <f ca="1">IFERROR(IF(ES145="","",RANK(ER145,ER$3:ER$434)+COUNTIF(ER$3:ER145,ER145)-1),"/")</f>
        <v/>
      </c>
      <c r="EO145" s="22" t="str">
        <f t="shared" si="46"/>
        <v/>
      </c>
      <c r="EP145" s="22" t="str">
        <f t="shared" si="47"/>
        <v/>
      </c>
      <c r="EQ145" s="24" t="str">
        <f>IFERROR(IF(EO145="","",ROUND(IF(EP145=0,10,10+SIGN(EP145)*10*(1-((SQRT(5)-1)/2)^MIN(ABS(EP145)/(5*SQRT(ER$1)),3))/(1-((SQRT(5)-1)/2)^3)),2)),"请输入副数")</f>
        <v/>
      </c>
      <c r="ER145" s="25" t="str">
        <f ca="1">IF(ES145="","",IF(选手操作!FT145&lt;&gt;"","/",EV145))</f>
        <v/>
      </c>
      <c r="ES145" s="26" t="str">
        <f ca="1">IF(OR(COUNTA(EA$3:EM$434)=0,选手操作!$K145=""),"",选手操作!$K145)</f>
        <v/>
      </c>
      <c r="ET145" s="22" t="str">
        <f ca="1">IFERROR(IF(ES145="","",RANK(EV145,EV$3:EV$434)+COUNTIF(EV$3:EV145,EV145)-1),"/")</f>
        <v/>
      </c>
      <c r="EU145" s="27" t="str">
        <f ca="1">IF(ES145="","",VLOOKUP(ES145,选手操作!$K:$L,2,0))</f>
        <v/>
      </c>
      <c r="EV145" s="24" t="str">
        <f ca="1">IFERROR(IF(ES145="","",IF(选手操作!ET145&lt;&gt;"",DV145+EW145+EX145+选手操作!ES145,VLOOKUP(EU145,EO:EQ,3,0)+DV145+EW145+EX145+选手操作!ES145)),IF(COUNTIF(EO:EO,EU145)=0,"查找失败",IF(ISNUMBER(VLOOKUP(EU145,EO:EQ,3,0))=FALSE,"VP错误","未知错误")))</f>
        <v/>
      </c>
      <c r="EW145" s="37"/>
      <c r="EX145" s="37"/>
      <c r="EY145" s="39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23" t="str">
        <f ca="1">IFERROR(IF(FS145="","",RANK(FR145,FR$3:FR$434)+COUNTIF(FR$3:FR145,FR145)-1),"/")</f>
        <v/>
      </c>
      <c r="FO145" s="22" t="str">
        <f t="shared" si="48"/>
        <v/>
      </c>
      <c r="FP145" s="22" t="str">
        <f t="shared" si="49"/>
        <v/>
      </c>
      <c r="FQ145" s="24" t="str">
        <f>IFERROR(IF(FO145="","",ROUND(IF(FP145=0,10,10+SIGN(FP145)*10*(1-((SQRT(5)-1)/2)^MIN(ABS(FP145)/(5*SQRT(FR$1)),3))/(1-((SQRT(5)-1)/2)^3)),2)),"请输入副数")</f>
        <v/>
      </c>
      <c r="FR145" s="25" t="str">
        <f ca="1">IF(FS145="","",IF(选手操作!GT145&lt;&gt;"","/",FV145))</f>
        <v/>
      </c>
      <c r="FS145" s="26" t="str">
        <f ca="1">IF(OR(COUNTA(FA$3:FM$434)=0,选手操作!$K145=""),"",选手操作!$K145)</f>
        <v/>
      </c>
      <c r="FT145" s="22" t="str">
        <f ca="1">IFERROR(IF(FS145="","",RANK(FV145,FV$3:FV$434)+COUNTIF(FV$3:FV145,FV145)-1),"/")</f>
        <v/>
      </c>
      <c r="FU145" s="27" t="str">
        <f ca="1">IF(FS145="","",VLOOKUP(FS145,选手操作!$K:$L,2,0))</f>
        <v/>
      </c>
      <c r="FV145" s="24" t="str">
        <f ca="1">IFERROR(IF(FS145="","",IF(选手操作!FT145&lt;&gt;"",EV145+FW145+FX145+选手操作!FS145,VLOOKUP(FU145,FO:FQ,3,0)+EV145+FW145+FX145+选手操作!FS145)),IF(COUNTIF(FO:FO,FU145)=0,"查找失败",IF(ISNUMBER(VLOOKUP(FU145,FO:FQ,3,0))=FALSE,"VP错误","未知错误")))</f>
        <v/>
      </c>
      <c r="FW145" s="37"/>
      <c r="FX145" s="37"/>
      <c r="FY145" s="39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23" t="str">
        <f ca="1">IFERROR(IF(GS145="","",RANK(GR145,GR$3:GR$434)+COUNTIF(GR$3:GR145,GR145)-1),"/")</f>
        <v/>
      </c>
      <c r="GO145" s="22" t="str">
        <f t="shared" si="50"/>
        <v/>
      </c>
      <c r="GP145" s="22" t="str">
        <f t="shared" si="51"/>
        <v/>
      </c>
      <c r="GQ145" s="24" t="str">
        <f>IFERROR(IF(GO145="","",ROUND(IF(GP145=0,10,10+SIGN(GP145)*10*(1-((SQRT(5)-1)/2)^MIN(ABS(GP145)/(5*SQRT(GR$1)),3))/(1-((SQRT(5)-1)/2)^3)),2)),"请输入副数")</f>
        <v/>
      </c>
      <c r="GR145" s="25" t="str">
        <f ca="1">IF(GS145="","",IF(选手操作!HT145&lt;&gt;"","/",GV145))</f>
        <v/>
      </c>
      <c r="GS145" s="26" t="str">
        <f ca="1">IF(OR(COUNTA(GA$3:GM$434)=0,选手操作!$K145=""),"",选手操作!$K145)</f>
        <v/>
      </c>
      <c r="GT145" s="22" t="str">
        <f ca="1">IFERROR(IF(GS145="","",RANK(GV145,GV$3:GV$434)+COUNTIF(GV$3:GV145,GV145)-1),"/")</f>
        <v/>
      </c>
      <c r="GU145" s="27" t="str">
        <f ca="1">IF(GS145="","",VLOOKUP(GS145,选手操作!$K:$L,2,0))</f>
        <v/>
      </c>
      <c r="GV145" s="24" t="str">
        <f ca="1">IFERROR(IF(GS145="","",IF(选手操作!GT145&lt;&gt;"",FV145+GW145+GX145+选手操作!GS145,VLOOKUP(GU145,GO:GQ,3,0)+FV145+GW145+GX145+选手操作!GS145)),IF(COUNTIF(GO:GO,GU145)=0,"查找失败",IF(ISNUMBER(VLOOKUP(GU145,GO:GQ,3,0))=FALSE,"VP错误","未知错误")))</f>
        <v/>
      </c>
      <c r="GW145" s="37"/>
      <c r="GX145" s="37"/>
      <c r="GY145" s="39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23" t="str">
        <f ca="1">IFERROR(IF(HS145="","",RANK(HR145,HR$3:HR$434)+COUNTIF(HR$3:HR145,HR145)-1),"/")</f>
        <v/>
      </c>
      <c r="HO145" s="22" t="str">
        <f t="shared" si="52"/>
        <v/>
      </c>
      <c r="HP145" s="22" t="str">
        <f t="shared" si="53"/>
        <v/>
      </c>
      <c r="HQ145" s="24" t="str">
        <f>IFERROR(IF(HO145="","",ROUND(IF(HP145=0,10,10+SIGN(HP145)*10*(1-((SQRT(5)-1)/2)^MIN(ABS(HP145)/(5*SQRT(HR$1)),3))/(1-((SQRT(5)-1)/2)^3)),2)),"请输入副数")</f>
        <v/>
      </c>
      <c r="HR145" s="25" t="str">
        <f ca="1">IF(HS145="","",IF(选手操作!IT145&lt;&gt;"","/",HV145))</f>
        <v/>
      </c>
      <c r="HS145" s="26" t="str">
        <f ca="1">IF(OR(COUNTA(HA$3:HM$434)=0,选手操作!$K145=""),"",选手操作!$K145)</f>
        <v/>
      </c>
      <c r="HT145" s="22" t="str">
        <f ca="1">IFERROR(IF(HS145="","",RANK(HV145,HV$3:HV$434)+COUNTIF(HV$3:HV145,HV145)-1),"/")</f>
        <v/>
      </c>
      <c r="HU145" s="27" t="str">
        <f ca="1">IF(HS145="","",VLOOKUP(HS145,选手操作!$K:$L,2,0))</f>
        <v/>
      </c>
      <c r="HV145" s="24" t="str">
        <f ca="1">IFERROR(IF(HS145="","",IF(选手操作!HT145&lt;&gt;"",GV145+HW145+HX145+选手操作!HS145,VLOOKUP(HU145,HO:HQ,3,0)+GV145+HW145+HX145+选手操作!HS145)),IF(COUNTIF(HO:HO,HU145)=0,"查找失败",IF(ISNUMBER(VLOOKUP(HU145,HO:HQ,3,0))=FALSE,"VP错误","未知错误")))</f>
        <v/>
      </c>
      <c r="HW145" s="37"/>
      <c r="HX145" s="37"/>
      <c r="HY145" s="39"/>
    </row>
    <row r="146" spans="1:23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23" t="str">
        <f ca="1">IFERROR(IF(S146="","",RANK(R146,R$3:R$434)+COUNTIF(R$3:R146,R146)-1),"/")</f>
        <v/>
      </c>
      <c r="O146" s="22" t="str">
        <f t="shared" si="54"/>
        <v/>
      </c>
      <c r="P146" s="22" t="str">
        <f t="shared" si="55"/>
        <v/>
      </c>
      <c r="Q146" s="24" t="str">
        <f t="shared" si="56"/>
        <v/>
      </c>
      <c r="R146" s="25" t="str">
        <f ca="1">IF(S146="","",IF(选手操作!AT146&lt;&gt;"","/",V146))</f>
        <v/>
      </c>
      <c r="S146" s="26" t="str">
        <f ca="1">IF(OR(COUNTA(A$3:M$434)=0,选手操作!$K146=""),"",选手操作!$K146)</f>
        <v/>
      </c>
      <c r="T146" s="22" t="str">
        <f ca="1">IFERROR(IF(S146="","",RANK(V146,V$3:V$434)+COUNTIF(V$3:V146,V146)-1),"/")</f>
        <v/>
      </c>
      <c r="U146" s="27" t="str">
        <f ca="1">IF(S146="","",VLOOKUP(S146,选手操作!$K:$L,2,0))</f>
        <v/>
      </c>
      <c r="V146" s="24" t="str">
        <f ca="1">IFERROR(IF(S146="","",IF(选手操作!T146&lt;&gt;"",选手操作!M146+选手操作!N146+W146+X146+选手操作!S146,VLOOKUP(U146,O:Q,3,0)+选手操作!M146+选手操作!N146+W146+X146+选手操作!S146)),IF(COUNTIF(O:O,U146)=0,"查找失败",IF(ISNUMBER(VLOOKUP(U146,O:Q,3,0))=FALSE,"VP错误","未知错误")))</f>
        <v/>
      </c>
      <c r="W146" s="37"/>
      <c r="X146" s="37"/>
      <c r="Y146" s="39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23" t="str">
        <f ca="1">IFERROR(IF(AS146="","",RANK(AR146,AR$3:AR$434)+COUNTIF(AR$3:AR146,AR146)-1),"/")</f>
        <v/>
      </c>
      <c r="AO146" s="22" t="str">
        <f t="shared" si="38"/>
        <v/>
      </c>
      <c r="AP146" s="22" t="str">
        <f t="shared" si="39"/>
        <v/>
      </c>
      <c r="AQ146" s="24" t="str">
        <f>IFERROR(IF(AO146="","",ROUND(IF(AP146=0,10,10+SIGN(AP146)*10*(1-((SQRT(5)-1)/2)^MIN(ABS(AP146)/(5*SQRT(AR$1)),3))/(1-((SQRT(5)-1)/2)^3)),2)),"请输入副数")</f>
        <v/>
      </c>
      <c r="AR146" s="25" t="str">
        <f ca="1">IF(AS146="","",IF(选手操作!BT146&lt;&gt;"","/",AV146))</f>
        <v/>
      </c>
      <c r="AS146" s="26" t="str">
        <f ca="1">IF(OR(COUNTA(AA$3:AM$434)=0,选手操作!$K146=""),"",选手操作!$K146)</f>
        <v/>
      </c>
      <c r="AT146" s="22" t="str">
        <f ca="1">IFERROR(IF(AS146="","",RANK(AV146,AV$3:AV$434)+COUNTIF(AV$3:AV146,AV146)-1),"/")</f>
        <v/>
      </c>
      <c r="AU146" s="27" t="str">
        <f ca="1">IF(AS146="","",VLOOKUP(AS146,选手操作!$K:$L,2,0))</f>
        <v/>
      </c>
      <c r="AV146" s="24" t="str">
        <f ca="1">IFERROR(IF(AS146="","",IF(选手操作!AT146&lt;&gt;"",V146+AW146+AX146+选手操作!AS146,VLOOKUP(AU146,AO:AQ,3,0)+V146+AW146+AX146+选手操作!AS146)),IF(COUNTIF(AO:AO,AU146)=0,"查找失败",IF(ISNUMBER(VLOOKUP(AU146,AO:AQ,3,0))=FALSE,"VP错误","未知错误")))</f>
        <v/>
      </c>
      <c r="AW146" s="37"/>
      <c r="AX146" s="37"/>
      <c r="AY146" s="39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23" t="str">
        <f ca="1">IFERROR(IF(BS146="","",RANK(BR146,BR$3:BR$434)+COUNTIF(BR$3:BR146,BR146)-1),"/")</f>
        <v/>
      </c>
      <c r="BO146" s="22" t="str">
        <f t="shared" si="40"/>
        <v/>
      </c>
      <c r="BP146" s="22" t="str">
        <f t="shared" si="41"/>
        <v/>
      </c>
      <c r="BQ146" s="24" t="str">
        <f>IFERROR(IF(BO146="","",ROUND(IF(BP146=0,10,10+SIGN(BP146)*10*(1-((SQRT(5)-1)/2)^MIN(ABS(BP146)/(5*SQRT(BR$1)),3))/(1-((SQRT(5)-1)/2)^3)),2)),"请输入副数")</f>
        <v/>
      </c>
      <c r="BR146" s="25" t="str">
        <f ca="1">IF(BS146="","",IF(选手操作!CT146&lt;&gt;"","/",BV146))</f>
        <v/>
      </c>
      <c r="BS146" s="26" t="str">
        <f ca="1">IF(OR(COUNTA(BA$3:BM$434)=0,选手操作!$K146=""),"",选手操作!$K146)</f>
        <v/>
      </c>
      <c r="BT146" s="22" t="str">
        <f ca="1">IFERROR(IF(BS146="","",RANK(BV146,BV$3:BV$434)+COUNTIF(BV$3:BV146,BV146)-1),"/")</f>
        <v/>
      </c>
      <c r="BU146" s="27" t="str">
        <f ca="1">IF(BS146="","",VLOOKUP(BS146,选手操作!$K:$L,2,0))</f>
        <v/>
      </c>
      <c r="BV146" s="24" t="str">
        <f ca="1">IFERROR(IF(BS146="","",IF(选手操作!BT146&lt;&gt;"",AV146+BW146+BX146+选手操作!BS146,VLOOKUP(BU146,BO:BQ,3,0)+AV146+BW146+BX146+选手操作!BS146)),IF(COUNTIF(BO:BO,BU146)=0,"查找失败",IF(ISNUMBER(VLOOKUP(BU146,BO:BQ,3,0))=FALSE,"VP错误","未知错误")))</f>
        <v/>
      </c>
      <c r="BW146" s="37"/>
      <c r="BX146" s="37"/>
      <c r="BY146" s="39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23" t="str">
        <f ca="1">IFERROR(IF(CS146="","",RANK(CR146,CR$3:CR$434)+COUNTIF(CR$3:CR146,CR146)-1),"/")</f>
        <v/>
      </c>
      <c r="CO146" s="22" t="str">
        <f t="shared" si="42"/>
        <v/>
      </c>
      <c r="CP146" s="22" t="str">
        <f t="shared" si="43"/>
        <v/>
      </c>
      <c r="CQ146" s="24" t="str">
        <f>IFERROR(IF(CO146="","",ROUND(IF(CP146=0,10,10+SIGN(CP146)*10*(1-((SQRT(5)-1)/2)^MIN(ABS(CP146)/(5*SQRT(CR$1)),3))/(1-((SQRT(5)-1)/2)^3)),2)),"请输入副数")</f>
        <v/>
      </c>
      <c r="CR146" s="25" t="str">
        <f ca="1">IF(CS146="","",IF(选手操作!DT146&lt;&gt;"","/",CV146))</f>
        <v/>
      </c>
      <c r="CS146" s="26" t="str">
        <f ca="1">IF(OR(COUNTA(CA$3:CM$434)=0,选手操作!$K146=""),"",选手操作!$K146)</f>
        <v/>
      </c>
      <c r="CT146" s="22" t="str">
        <f ca="1">IFERROR(IF(CS146="","",RANK(CV146,CV$3:CV$434)+COUNTIF(CV$3:CV146,CV146)-1),"/")</f>
        <v/>
      </c>
      <c r="CU146" s="27" t="str">
        <f ca="1">IF(CS146="","",VLOOKUP(CS146,选手操作!$K:$L,2,0))</f>
        <v/>
      </c>
      <c r="CV146" s="24" t="str">
        <f ca="1">IFERROR(IF(CS146="","",IF(选手操作!CT146&lt;&gt;"",BV146+CW146+CX146+选手操作!CS146,VLOOKUP(CU146,CO:CQ,3,0)+BV146+CW146+CX146+选手操作!CS146)),IF(COUNTIF(CO:CO,CU146)=0,"查找失败",IF(ISNUMBER(VLOOKUP(CU146,CO:CQ,3,0))=FALSE,"VP错误","未知错误")))</f>
        <v/>
      </c>
      <c r="CW146" s="37"/>
      <c r="CX146" s="37"/>
      <c r="CY146" s="39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23" t="str">
        <f ca="1">IFERROR(IF(DS146="","",RANK(DR146,DR$3:DR$434)+COUNTIF(DR$3:DR146,DR146)-1),"/")</f>
        <v/>
      </c>
      <c r="DO146" s="22" t="str">
        <f t="shared" si="44"/>
        <v/>
      </c>
      <c r="DP146" s="22" t="str">
        <f t="shared" si="45"/>
        <v/>
      </c>
      <c r="DQ146" s="24" t="str">
        <f>IFERROR(IF(DO146="","",ROUND(IF(DP146=0,10,10+SIGN(DP146)*10*(1-((SQRT(5)-1)/2)^MIN(ABS(DP146)/(5*SQRT(DR$1)),3))/(1-((SQRT(5)-1)/2)^3)),2)),"请输入副数")</f>
        <v/>
      </c>
      <c r="DR146" s="25" t="str">
        <f ca="1">IF(DS146="","",IF(选手操作!ET146&lt;&gt;"","/",DV146))</f>
        <v/>
      </c>
      <c r="DS146" s="26" t="str">
        <f ca="1">IF(OR(COUNTA(DA$3:DM$434)=0,选手操作!$K146=""),"",选手操作!$K146)</f>
        <v/>
      </c>
      <c r="DT146" s="22" t="str">
        <f ca="1">IFERROR(IF(DS146="","",RANK(DV146,DV$3:DV$434)+COUNTIF(DV$3:DV146,DV146)-1),"/")</f>
        <v/>
      </c>
      <c r="DU146" s="27" t="str">
        <f ca="1">IF(DS146="","",VLOOKUP(DS146,选手操作!$K:$L,2,0))</f>
        <v/>
      </c>
      <c r="DV146" s="24" t="str">
        <f ca="1">IFERROR(IF(DS146="","",IF(选手操作!DT146&lt;&gt;"",CV146+DW146+DX146+选手操作!DS146,VLOOKUP(DU146,DO:DQ,3,0)+CV146+DW146+DX146+选手操作!DS146)),IF(COUNTIF(DO:DO,DU146)=0,"查找失败",IF(ISNUMBER(VLOOKUP(DU146,DO:DQ,3,0))=FALSE,"VP错误","未知错误")))</f>
        <v/>
      </c>
      <c r="DW146" s="37"/>
      <c r="DX146" s="37"/>
      <c r="DY146" s="39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23" t="str">
        <f ca="1">IFERROR(IF(ES146="","",RANK(ER146,ER$3:ER$434)+COUNTIF(ER$3:ER146,ER146)-1),"/")</f>
        <v/>
      </c>
      <c r="EO146" s="22" t="str">
        <f t="shared" si="46"/>
        <v/>
      </c>
      <c r="EP146" s="22" t="str">
        <f t="shared" si="47"/>
        <v/>
      </c>
      <c r="EQ146" s="24" t="str">
        <f>IFERROR(IF(EO146="","",ROUND(IF(EP146=0,10,10+SIGN(EP146)*10*(1-((SQRT(5)-1)/2)^MIN(ABS(EP146)/(5*SQRT(ER$1)),3))/(1-((SQRT(5)-1)/2)^3)),2)),"请输入副数")</f>
        <v/>
      </c>
      <c r="ER146" s="25" t="str">
        <f ca="1">IF(ES146="","",IF(选手操作!FT146&lt;&gt;"","/",EV146))</f>
        <v/>
      </c>
      <c r="ES146" s="26" t="str">
        <f ca="1">IF(OR(COUNTA(EA$3:EM$434)=0,选手操作!$K146=""),"",选手操作!$K146)</f>
        <v/>
      </c>
      <c r="ET146" s="22" t="str">
        <f ca="1">IFERROR(IF(ES146="","",RANK(EV146,EV$3:EV$434)+COUNTIF(EV$3:EV146,EV146)-1),"/")</f>
        <v/>
      </c>
      <c r="EU146" s="27" t="str">
        <f ca="1">IF(ES146="","",VLOOKUP(ES146,选手操作!$K:$L,2,0))</f>
        <v/>
      </c>
      <c r="EV146" s="24" t="str">
        <f ca="1">IFERROR(IF(ES146="","",IF(选手操作!ET146&lt;&gt;"",DV146+EW146+EX146+选手操作!ES146,VLOOKUP(EU146,EO:EQ,3,0)+DV146+EW146+EX146+选手操作!ES146)),IF(COUNTIF(EO:EO,EU146)=0,"查找失败",IF(ISNUMBER(VLOOKUP(EU146,EO:EQ,3,0))=FALSE,"VP错误","未知错误")))</f>
        <v/>
      </c>
      <c r="EW146" s="37"/>
      <c r="EX146" s="37"/>
      <c r="EY146" s="39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23" t="str">
        <f ca="1">IFERROR(IF(FS146="","",RANK(FR146,FR$3:FR$434)+COUNTIF(FR$3:FR146,FR146)-1),"/")</f>
        <v/>
      </c>
      <c r="FO146" s="22" t="str">
        <f t="shared" si="48"/>
        <v/>
      </c>
      <c r="FP146" s="22" t="str">
        <f t="shared" si="49"/>
        <v/>
      </c>
      <c r="FQ146" s="24" t="str">
        <f>IFERROR(IF(FO146="","",ROUND(IF(FP146=0,10,10+SIGN(FP146)*10*(1-((SQRT(5)-1)/2)^MIN(ABS(FP146)/(5*SQRT(FR$1)),3))/(1-((SQRT(5)-1)/2)^3)),2)),"请输入副数")</f>
        <v/>
      </c>
      <c r="FR146" s="25" t="str">
        <f ca="1">IF(FS146="","",IF(选手操作!GT146&lt;&gt;"","/",FV146))</f>
        <v/>
      </c>
      <c r="FS146" s="26" t="str">
        <f ca="1">IF(OR(COUNTA(FA$3:FM$434)=0,选手操作!$K146=""),"",选手操作!$K146)</f>
        <v/>
      </c>
      <c r="FT146" s="22" t="str">
        <f ca="1">IFERROR(IF(FS146="","",RANK(FV146,FV$3:FV$434)+COUNTIF(FV$3:FV146,FV146)-1),"/")</f>
        <v/>
      </c>
      <c r="FU146" s="27" t="str">
        <f ca="1">IF(FS146="","",VLOOKUP(FS146,选手操作!$K:$L,2,0))</f>
        <v/>
      </c>
      <c r="FV146" s="24" t="str">
        <f ca="1">IFERROR(IF(FS146="","",IF(选手操作!FT146&lt;&gt;"",EV146+FW146+FX146+选手操作!FS146,VLOOKUP(FU146,FO:FQ,3,0)+EV146+FW146+FX146+选手操作!FS146)),IF(COUNTIF(FO:FO,FU146)=0,"查找失败",IF(ISNUMBER(VLOOKUP(FU146,FO:FQ,3,0))=FALSE,"VP错误","未知错误")))</f>
        <v/>
      </c>
      <c r="FW146" s="37"/>
      <c r="FX146" s="37"/>
      <c r="FY146" s="39"/>
      <c r="GA146" s="31"/>
      <c r="GB146" s="31"/>
      <c r="GC146" s="31"/>
      <c r="GD146" s="31"/>
      <c r="GE146" s="31"/>
      <c r="GF146" s="31"/>
      <c r="GG146" s="31"/>
      <c r="GH146" s="31"/>
      <c r="GI146" s="31"/>
      <c r="GJ146" s="31"/>
      <c r="GK146" s="31"/>
      <c r="GL146" s="31"/>
      <c r="GM146" s="31"/>
      <c r="GN146" s="23" t="str">
        <f ca="1">IFERROR(IF(GS146="","",RANK(GR146,GR$3:GR$434)+COUNTIF(GR$3:GR146,GR146)-1),"/")</f>
        <v/>
      </c>
      <c r="GO146" s="22" t="str">
        <f t="shared" si="50"/>
        <v/>
      </c>
      <c r="GP146" s="22" t="str">
        <f t="shared" si="51"/>
        <v/>
      </c>
      <c r="GQ146" s="24" t="str">
        <f>IFERROR(IF(GO146="","",ROUND(IF(GP146=0,10,10+SIGN(GP146)*10*(1-((SQRT(5)-1)/2)^MIN(ABS(GP146)/(5*SQRT(GR$1)),3))/(1-((SQRT(5)-1)/2)^3)),2)),"请输入副数")</f>
        <v/>
      </c>
      <c r="GR146" s="25" t="str">
        <f ca="1">IF(GS146="","",IF(选手操作!HT146&lt;&gt;"","/",GV146))</f>
        <v/>
      </c>
      <c r="GS146" s="26" t="str">
        <f ca="1">IF(OR(COUNTA(GA$3:GM$434)=0,选手操作!$K146=""),"",选手操作!$K146)</f>
        <v/>
      </c>
      <c r="GT146" s="22" t="str">
        <f ca="1">IFERROR(IF(GS146="","",RANK(GV146,GV$3:GV$434)+COUNTIF(GV$3:GV146,GV146)-1),"/")</f>
        <v/>
      </c>
      <c r="GU146" s="27" t="str">
        <f ca="1">IF(GS146="","",VLOOKUP(GS146,选手操作!$K:$L,2,0))</f>
        <v/>
      </c>
      <c r="GV146" s="24" t="str">
        <f ca="1">IFERROR(IF(GS146="","",IF(选手操作!GT146&lt;&gt;"",FV146+GW146+GX146+选手操作!GS146,VLOOKUP(GU146,GO:GQ,3,0)+FV146+GW146+GX146+选手操作!GS146)),IF(COUNTIF(GO:GO,GU146)=0,"查找失败",IF(ISNUMBER(VLOOKUP(GU146,GO:GQ,3,0))=FALSE,"VP错误","未知错误")))</f>
        <v/>
      </c>
      <c r="GW146" s="37"/>
      <c r="GX146" s="37"/>
      <c r="GY146" s="39"/>
      <c r="HA146" s="31"/>
      <c r="HB146" s="31"/>
      <c r="HC146" s="31"/>
      <c r="HD146" s="31"/>
      <c r="HE146" s="31"/>
      <c r="HF146" s="31"/>
      <c r="HG146" s="31"/>
      <c r="HH146" s="31"/>
      <c r="HI146" s="31"/>
      <c r="HJ146" s="31"/>
      <c r="HK146" s="31"/>
      <c r="HL146" s="31"/>
      <c r="HM146" s="31"/>
      <c r="HN146" s="23" t="str">
        <f ca="1">IFERROR(IF(HS146="","",RANK(HR146,HR$3:HR$434)+COUNTIF(HR$3:HR146,HR146)-1),"/")</f>
        <v/>
      </c>
      <c r="HO146" s="22" t="str">
        <f t="shared" si="52"/>
        <v/>
      </c>
      <c r="HP146" s="22" t="str">
        <f t="shared" si="53"/>
        <v/>
      </c>
      <c r="HQ146" s="24" t="str">
        <f>IFERROR(IF(HO146="","",ROUND(IF(HP146=0,10,10+SIGN(HP146)*10*(1-((SQRT(5)-1)/2)^MIN(ABS(HP146)/(5*SQRT(HR$1)),3))/(1-((SQRT(5)-1)/2)^3)),2)),"请输入副数")</f>
        <v/>
      </c>
      <c r="HR146" s="25" t="str">
        <f ca="1">IF(HS146="","",IF(选手操作!IT146&lt;&gt;"","/",HV146))</f>
        <v/>
      </c>
      <c r="HS146" s="26" t="str">
        <f ca="1">IF(OR(COUNTA(HA$3:HM$434)=0,选手操作!$K146=""),"",选手操作!$K146)</f>
        <v/>
      </c>
      <c r="HT146" s="22" t="str">
        <f ca="1">IFERROR(IF(HS146="","",RANK(HV146,HV$3:HV$434)+COUNTIF(HV$3:HV146,HV146)-1),"/")</f>
        <v/>
      </c>
      <c r="HU146" s="27" t="str">
        <f ca="1">IF(HS146="","",VLOOKUP(HS146,选手操作!$K:$L,2,0))</f>
        <v/>
      </c>
      <c r="HV146" s="24" t="str">
        <f ca="1">IFERROR(IF(HS146="","",IF(选手操作!HT146&lt;&gt;"",GV146+HW146+HX146+选手操作!HS146,VLOOKUP(HU146,HO:HQ,3,0)+GV146+HW146+HX146+选手操作!HS146)),IF(COUNTIF(HO:HO,HU146)=0,"查找失败",IF(ISNUMBER(VLOOKUP(HU146,HO:HQ,3,0))=FALSE,"VP错误","未知错误")))</f>
        <v/>
      </c>
      <c r="HW146" s="37"/>
      <c r="HX146" s="37"/>
      <c r="HY146" s="39"/>
    </row>
    <row r="147" spans="1:23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23" t="str">
        <f ca="1">IFERROR(IF(S147="","",RANK(R147,R$3:R$434)+COUNTIF(R$3:R147,R147)-1),"/")</f>
        <v/>
      </c>
      <c r="O147" s="22" t="str">
        <f t="shared" si="54"/>
        <v/>
      </c>
      <c r="P147" s="22" t="str">
        <f t="shared" si="55"/>
        <v/>
      </c>
      <c r="Q147" s="24" t="str">
        <f t="shared" si="56"/>
        <v/>
      </c>
      <c r="R147" s="25" t="str">
        <f ca="1">IF(S147="","",IF(选手操作!AT147&lt;&gt;"","/",V147))</f>
        <v/>
      </c>
      <c r="S147" s="26" t="str">
        <f ca="1">IF(OR(COUNTA(A$3:M$434)=0,选手操作!$K147=""),"",选手操作!$K147)</f>
        <v/>
      </c>
      <c r="T147" s="22" t="str">
        <f ca="1">IFERROR(IF(S147="","",RANK(V147,V$3:V$434)+COUNTIF(V$3:V147,V147)-1),"/")</f>
        <v/>
      </c>
      <c r="U147" s="27" t="str">
        <f ca="1">IF(S147="","",VLOOKUP(S147,选手操作!$K:$L,2,0))</f>
        <v/>
      </c>
      <c r="V147" s="24" t="str">
        <f ca="1">IFERROR(IF(S147="","",IF(选手操作!T147&lt;&gt;"",选手操作!M147+选手操作!N147+W147+X147+选手操作!S147,VLOOKUP(U147,O:Q,3,0)+选手操作!M147+选手操作!N147+W147+X147+选手操作!S147)),IF(COUNTIF(O:O,U147)=0,"查找失败",IF(ISNUMBER(VLOOKUP(U147,O:Q,3,0))=FALSE,"VP错误","未知错误")))</f>
        <v/>
      </c>
      <c r="W147" s="37"/>
      <c r="X147" s="37"/>
      <c r="Y147" s="39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23" t="str">
        <f ca="1">IFERROR(IF(AS147="","",RANK(AR147,AR$3:AR$434)+COUNTIF(AR$3:AR147,AR147)-1),"/")</f>
        <v/>
      </c>
      <c r="AO147" s="22" t="str">
        <f t="shared" si="38"/>
        <v/>
      </c>
      <c r="AP147" s="22" t="str">
        <f t="shared" si="39"/>
        <v/>
      </c>
      <c r="AQ147" s="24" t="str">
        <f>IFERROR(IF(AO147="","",ROUND(IF(AP147=0,10,10+SIGN(AP147)*10*(1-((SQRT(5)-1)/2)^MIN(ABS(AP147)/(5*SQRT(AR$1)),3))/(1-((SQRT(5)-1)/2)^3)),2)),"请输入副数")</f>
        <v/>
      </c>
      <c r="AR147" s="25" t="str">
        <f ca="1">IF(AS147="","",IF(选手操作!BT147&lt;&gt;"","/",AV147))</f>
        <v/>
      </c>
      <c r="AS147" s="26" t="str">
        <f ca="1">IF(OR(COUNTA(AA$3:AM$434)=0,选手操作!$K147=""),"",选手操作!$K147)</f>
        <v/>
      </c>
      <c r="AT147" s="22" t="str">
        <f ca="1">IFERROR(IF(AS147="","",RANK(AV147,AV$3:AV$434)+COUNTIF(AV$3:AV147,AV147)-1),"/")</f>
        <v/>
      </c>
      <c r="AU147" s="27" t="str">
        <f ca="1">IF(AS147="","",VLOOKUP(AS147,选手操作!$K:$L,2,0))</f>
        <v/>
      </c>
      <c r="AV147" s="24" t="str">
        <f ca="1">IFERROR(IF(AS147="","",IF(选手操作!AT147&lt;&gt;"",V147+AW147+AX147+选手操作!AS147,VLOOKUP(AU147,AO:AQ,3,0)+V147+AW147+AX147+选手操作!AS147)),IF(COUNTIF(AO:AO,AU147)=0,"查找失败",IF(ISNUMBER(VLOOKUP(AU147,AO:AQ,3,0))=FALSE,"VP错误","未知错误")))</f>
        <v/>
      </c>
      <c r="AW147" s="37"/>
      <c r="AX147" s="37"/>
      <c r="AY147" s="39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23" t="str">
        <f ca="1">IFERROR(IF(BS147="","",RANK(BR147,BR$3:BR$434)+COUNTIF(BR$3:BR147,BR147)-1),"/")</f>
        <v/>
      </c>
      <c r="BO147" s="22" t="str">
        <f t="shared" si="40"/>
        <v/>
      </c>
      <c r="BP147" s="22" t="str">
        <f t="shared" si="41"/>
        <v/>
      </c>
      <c r="BQ147" s="24" t="str">
        <f>IFERROR(IF(BO147="","",ROUND(IF(BP147=0,10,10+SIGN(BP147)*10*(1-((SQRT(5)-1)/2)^MIN(ABS(BP147)/(5*SQRT(BR$1)),3))/(1-((SQRT(5)-1)/2)^3)),2)),"请输入副数")</f>
        <v/>
      </c>
      <c r="BR147" s="25" t="str">
        <f ca="1">IF(BS147="","",IF(选手操作!CT147&lt;&gt;"","/",BV147))</f>
        <v/>
      </c>
      <c r="BS147" s="26" t="str">
        <f ca="1">IF(OR(COUNTA(BA$3:BM$434)=0,选手操作!$K147=""),"",选手操作!$K147)</f>
        <v/>
      </c>
      <c r="BT147" s="22" t="str">
        <f ca="1">IFERROR(IF(BS147="","",RANK(BV147,BV$3:BV$434)+COUNTIF(BV$3:BV147,BV147)-1),"/")</f>
        <v/>
      </c>
      <c r="BU147" s="27" t="str">
        <f ca="1">IF(BS147="","",VLOOKUP(BS147,选手操作!$K:$L,2,0))</f>
        <v/>
      </c>
      <c r="BV147" s="24" t="str">
        <f ca="1">IFERROR(IF(BS147="","",IF(选手操作!BT147&lt;&gt;"",AV147+BW147+BX147+选手操作!BS147,VLOOKUP(BU147,BO:BQ,3,0)+AV147+BW147+BX147+选手操作!BS147)),IF(COUNTIF(BO:BO,BU147)=0,"查找失败",IF(ISNUMBER(VLOOKUP(BU147,BO:BQ,3,0))=FALSE,"VP错误","未知错误")))</f>
        <v/>
      </c>
      <c r="BW147" s="37"/>
      <c r="BX147" s="37"/>
      <c r="BY147" s="39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23" t="str">
        <f ca="1">IFERROR(IF(CS147="","",RANK(CR147,CR$3:CR$434)+COUNTIF(CR$3:CR147,CR147)-1),"/")</f>
        <v/>
      </c>
      <c r="CO147" s="22" t="str">
        <f t="shared" si="42"/>
        <v/>
      </c>
      <c r="CP147" s="22" t="str">
        <f t="shared" si="43"/>
        <v/>
      </c>
      <c r="CQ147" s="24" t="str">
        <f>IFERROR(IF(CO147="","",ROUND(IF(CP147=0,10,10+SIGN(CP147)*10*(1-((SQRT(5)-1)/2)^MIN(ABS(CP147)/(5*SQRT(CR$1)),3))/(1-((SQRT(5)-1)/2)^3)),2)),"请输入副数")</f>
        <v/>
      </c>
      <c r="CR147" s="25" t="str">
        <f ca="1">IF(CS147="","",IF(选手操作!DT147&lt;&gt;"","/",CV147))</f>
        <v/>
      </c>
      <c r="CS147" s="26" t="str">
        <f ca="1">IF(OR(COUNTA(CA$3:CM$434)=0,选手操作!$K147=""),"",选手操作!$K147)</f>
        <v/>
      </c>
      <c r="CT147" s="22" t="str">
        <f ca="1">IFERROR(IF(CS147="","",RANK(CV147,CV$3:CV$434)+COUNTIF(CV$3:CV147,CV147)-1),"/")</f>
        <v/>
      </c>
      <c r="CU147" s="27" t="str">
        <f ca="1">IF(CS147="","",VLOOKUP(CS147,选手操作!$K:$L,2,0))</f>
        <v/>
      </c>
      <c r="CV147" s="24" t="str">
        <f ca="1">IFERROR(IF(CS147="","",IF(选手操作!CT147&lt;&gt;"",BV147+CW147+CX147+选手操作!CS147,VLOOKUP(CU147,CO:CQ,3,0)+BV147+CW147+CX147+选手操作!CS147)),IF(COUNTIF(CO:CO,CU147)=0,"查找失败",IF(ISNUMBER(VLOOKUP(CU147,CO:CQ,3,0))=FALSE,"VP错误","未知错误")))</f>
        <v/>
      </c>
      <c r="CW147" s="37"/>
      <c r="CX147" s="37"/>
      <c r="CY147" s="39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23" t="str">
        <f ca="1">IFERROR(IF(DS147="","",RANK(DR147,DR$3:DR$434)+COUNTIF(DR$3:DR147,DR147)-1),"/")</f>
        <v/>
      </c>
      <c r="DO147" s="22" t="str">
        <f t="shared" si="44"/>
        <v/>
      </c>
      <c r="DP147" s="22" t="str">
        <f t="shared" si="45"/>
        <v/>
      </c>
      <c r="DQ147" s="24" t="str">
        <f>IFERROR(IF(DO147="","",ROUND(IF(DP147=0,10,10+SIGN(DP147)*10*(1-((SQRT(5)-1)/2)^MIN(ABS(DP147)/(5*SQRT(DR$1)),3))/(1-((SQRT(5)-1)/2)^3)),2)),"请输入副数")</f>
        <v/>
      </c>
      <c r="DR147" s="25" t="str">
        <f ca="1">IF(DS147="","",IF(选手操作!ET147&lt;&gt;"","/",DV147))</f>
        <v/>
      </c>
      <c r="DS147" s="26" t="str">
        <f ca="1">IF(OR(COUNTA(DA$3:DM$434)=0,选手操作!$K147=""),"",选手操作!$K147)</f>
        <v/>
      </c>
      <c r="DT147" s="22" t="str">
        <f ca="1">IFERROR(IF(DS147="","",RANK(DV147,DV$3:DV$434)+COUNTIF(DV$3:DV147,DV147)-1),"/")</f>
        <v/>
      </c>
      <c r="DU147" s="27" t="str">
        <f ca="1">IF(DS147="","",VLOOKUP(DS147,选手操作!$K:$L,2,0))</f>
        <v/>
      </c>
      <c r="DV147" s="24" t="str">
        <f ca="1">IFERROR(IF(DS147="","",IF(选手操作!DT147&lt;&gt;"",CV147+DW147+DX147+选手操作!DS147,VLOOKUP(DU147,DO:DQ,3,0)+CV147+DW147+DX147+选手操作!DS147)),IF(COUNTIF(DO:DO,DU147)=0,"查找失败",IF(ISNUMBER(VLOOKUP(DU147,DO:DQ,3,0))=FALSE,"VP错误","未知错误")))</f>
        <v/>
      </c>
      <c r="DW147" s="37"/>
      <c r="DX147" s="37"/>
      <c r="DY147" s="39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23" t="str">
        <f ca="1">IFERROR(IF(ES147="","",RANK(ER147,ER$3:ER$434)+COUNTIF(ER$3:ER147,ER147)-1),"/")</f>
        <v/>
      </c>
      <c r="EO147" s="22" t="str">
        <f t="shared" si="46"/>
        <v/>
      </c>
      <c r="EP147" s="22" t="str">
        <f t="shared" si="47"/>
        <v/>
      </c>
      <c r="EQ147" s="24" t="str">
        <f>IFERROR(IF(EO147="","",ROUND(IF(EP147=0,10,10+SIGN(EP147)*10*(1-((SQRT(5)-1)/2)^MIN(ABS(EP147)/(5*SQRT(ER$1)),3))/(1-((SQRT(5)-1)/2)^3)),2)),"请输入副数")</f>
        <v/>
      </c>
      <c r="ER147" s="25" t="str">
        <f ca="1">IF(ES147="","",IF(选手操作!FT147&lt;&gt;"","/",EV147))</f>
        <v/>
      </c>
      <c r="ES147" s="26" t="str">
        <f ca="1">IF(OR(COUNTA(EA$3:EM$434)=0,选手操作!$K147=""),"",选手操作!$K147)</f>
        <v/>
      </c>
      <c r="ET147" s="22" t="str">
        <f ca="1">IFERROR(IF(ES147="","",RANK(EV147,EV$3:EV$434)+COUNTIF(EV$3:EV147,EV147)-1),"/")</f>
        <v/>
      </c>
      <c r="EU147" s="27" t="str">
        <f ca="1">IF(ES147="","",VLOOKUP(ES147,选手操作!$K:$L,2,0))</f>
        <v/>
      </c>
      <c r="EV147" s="24" t="str">
        <f ca="1">IFERROR(IF(ES147="","",IF(选手操作!ET147&lt;&gt;"",DV147+EW147+EX147+选手操作!ES147,VLOOKUP(EU147,EO:EQ,3,0)+DV147+EW147+EX147+选手操作!ES147)),IF(COUNTIF(EO:EO,EU147)=0,"查找失败",IF(ISNUMBER(VLOOKUP(EU147,EO:EQ,3,0))=FALSE,"VP错误","未知错误")))</f>
        <v/>
      </c>
      <c r="EW147" s="37"/>
      <c r="EX147" s="37"/>
      <c r="EY147" s="39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23" t="str">
        <f ca="1">IFERROR(IF(FS147="","",RANK(FR147,FR$3:FR$434)+COUNTIF(FR$3:FR147,FR147)-1),"/")</f>
        <v/>
      </c>
      <c r="FO147" s="22" t="str">
        <f t="shared" si="48"/>
        <v/>
      </c>
      <c r="FP147" s="22" t="str">
        <f t="shared" si="49"/>
        <v/>
      </c>
      <c r="FQ147" s="24" t="str">
        <f>IFERROR(IF(FO147="","",ROUND(IF(FP147=0,10,10+SIGN(FP147)*10*(1-((SQRT(5)-1)/2)^MIN(ABS(FP147)/(5*SQRT(FR$1)),3))/(1-((SQRT(5)-1)/2)^3)),2)),"请输入副数")</f>
        <v/>
      </c>
      <c r="FR147" s="25" t="str">
        <f ca="1">IF(FS147="","",IF(选手操作!GT147&lt;&gt;"","/",FV147))</f>
        <v/>
      </c>
      <c r="FS147" s="26" t="str">
        <f ca="1">IF(OR(COUNTA(FA$3:FM$434)=0,选手操作!$K147=""),"",选手操作!$K147)</f>
        <v/>
      </c>
      <c r="FT147" s="22" t="str">
        <f ca="1">IFERROR(IF(FS147="","",RANK(FV147,FV$3:FV$434)+COUNTIF(FV$3:FV147,FV147)-1),"/")</f>
        <v/>
      </c>
      <c r="FU147" s="27" t="str">
        <f ca="1">IF(FS147="","",VLOOKUP(FS147,选手操作!$K:$L,2,0))</f>
        <v/>
      </c>
      <c r="FV147" s="24" t="str">
        <f ca="1">IFERROR(IF(FS147="","",IF(选手操作!FT147&lt;&gt;"",EV147+FW147+FX147+选手操作!FS147,VLOOKUP(FU147,FO:FQ,3,0)+EV147+FW147+FX147+选手操作!FS147)),IF(COUNTIF(FO:FO,FU147)=0,"查找失败",IF(ISNUMBER(VLOOKUP(FU147,FO:FQ,3,0))=FALSE,"VP错误","未知错误")))</f>
        <v/>
      </c>
      <c r="FW147" s="37"/>
      <c r="FX147" s="37"/>
      <c r="FY147" s="39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23" t="str">
        <f ca="1">IFERROR(IF(GS147="","",RANK(GR147,GR$3:GR$434)+COUNTIF(GR$3:GR147,GR147)-1),"/")</f>
        <v/>
      </c>
      <c r="GO147" s="22" t="str">
        <f t="shared" si="50"/>
        <v/>
      </c>
      <c r="GP147" s="22" t="str">
        <f t="shared" si="51"/>
        <v/>
      </c>
      <c r="GQ147" s="24" t="str">
        <f>IFERROR(IF(GO147="","",ROUND(IF(GP147=0,10,10+SIGN(GP147)*10*(1-((SQRT(5)-1)/2)^MIN(ABS(GP147)/(5*SQRT(GR$1)),3))/(1-((SQRT(5)-1)/2)^3)),2)),"请输入副数")</f>
        <v/>
      </c>
      <c r="GR147" s="25" t="str">
        <f ca="1">IF(GS147="","",IF(选手操作!HT147&lt;&gt;"","/",GV147))</f>
        <v/>
      </c>
      <c r="GS147" s="26" t="str">
        <f ca="1">IF(OR(COUNTA(GA$3:GM$434)=0,选手操作!$K147=""),"",选手操作!$K147)</f>
        <v/>
      </c>
      <c r="GT147" s="22" t="str">
        <f ca="1">IFERROR(IF(GS147="","",RANK(GV147,GV$3:GV$434)+COUNTIF(GV$3:GV147,GV147)-1),"/")</f>
        <v/>
      </c>
      <c r="GU147" s="27" t="str">
        <f ca="1">IF(GS147="","",VLOOKUP(GS147,选手操作!$K:$L,2,0))</f>
        <v/>
      </c>
      <c r="GV147" s="24" t="str">
        <f ca="1">IFERROR(IF(GS147="","",IF(选手操作!GT147&lt;&gt;"",FV147+GW147+GX147+选手操作!GS147,VLOOKUP(GU147,GO:GQ,3,0)+FV147+GW147+GX147+选手操作!GS147)),IF(COUNTIF(GO:GO,GU147)=0,"查找失败",IF(ISNUMBER(VLOOKUP(GU147,GO:GQ,3,0))=FALSE,"VP错误","未知错误")))</f>
        <v/>
      </c>
      <c r="GW147" s="37"/>
      <c r="GX147" s="37"/>
      <c r="GY147" s="39"/>
      <c r="HA147" s="31"/>
      <c r="HB147" s="31"/>
      <c r="HC147" s="31"/>
      <c r="HD147" s="31"/>
      <c r="HE147" s="31"/>
      <c r="HF147" s="31"/>
      <c r="HG147" s="31"/>
      <c r="HH147" s="31"/>
      <c r="HI147" s="31"/>
      <c r="HJ147" s="31"/>
      <c r="HK147" s="31"/>
      <c r="HL147" s="31"/>
      <c r="HM147" s="31"/>
      <c r="HN147" s="23" t="str">
        <f ca="1">IFERROR(IF(HS147="","",RANK(HR147,HR$3:HR$434)+COUNTIF(HR$3:HR147,HR147)-1),"/")</f>
        <v/>
      </c>
      <c r="HO147" s="22" t="str">
        <f t="shared" si="52"/>
        <v/>
      </c>
      <c r="HP147" s="22" t="str">
        <f t="shared" si="53"/>
        <v/>
      </c>
      <c r="HQ147" s="24" t="str">
        <f>IFERROR(IF(HO147="","",ROUND(IF(HP147=0,10,10+SIGN(HP147)*10*(1-((SQRT(5)-1)/2)^MIN(ABS(HP147)/(5*SQRT(HR$1)),3))/(1-((SQRT(5)-1)/2)^3)),2)),"请输入副数")</f>
        <v/>
      </c>
      <c r="HR147" s="25" t="str">
        <f ca="1">IF(HS147="","",IF(选手操作!IT147&lt;&gt;"","/",HV147))</f>
        <v/>
      </c>
      <c r="HS147" s="26" t="str">
        <f ca="1">IF(OR(COUNTA(HA$3:HM$434)=0,选手操作!$K147=""),"",选手操作!$K147)</f>
        <v/>
      </c>
      <c r="HT147" s="22" t="str">
        <f ca="1">IFERROR(IF(HS147="","",RANK(HV147,HV$3:HV$434)+COUNTIF(HV$3:HV147,HV147)-1),"/")</f>
        <v/>
      </c>
      <c r="HU147" s="27" t="str">
        <f ca="1">IF(HS147="","",VLOOKUP(HS147,选手操作!$K:$L,2,0))</f>
        <v/>
      </c>
      <c r="HV147" s="24" t="str">
        <f ca="1">IFERROR(IF(HS147="","",IF(选手操作!HT147&lt;&gt;"",GV147+HW147+HX147+选手操作!HS147,VLOOKUP(HU147,HO:HQ,3,0)+GV147+HW147+HX147+选手操作!HS147)),IF(COUNTIF(HO:HO,HU147)=0,"查找失败",IF(ISNUMBER(VLOOKUP(HU147,HO:HQ,3,0))=FALSE,"VP错误","未知错误")))</f>
        <v/>
      </c>
      <c r="HW147" s="37"/>
      <c r="HX147" s="37"/>
      <c r="HY147" s="39"/>
    </row>
    <row r="148" spans="1:23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23" t="str">
        <f ca="1">IFERROR(IF(S148="","",RANK(R148,R$3:R$434)+COUNTIF(R$3:R148,R148)-1),"/")</f>
        <v/>
      </c>
      <c r="O148" s="22" t="str">
        <f t="shared" si="54"/>
        <v/>
      </c>
      <c r="P148" s="22" t="str">
        <f t="shared" si="55"/>
        <v/>
      </c>
      <c r="Q148" s="24" t="str">
        <f t="shared" si="56"/>
        <v/>
      </c>
      <c r="R148" s="25" t="str">
        <f ca="1">IF(S148="","",IF(选手操作!AT148&lt;&gt;"","/",V148))</f>
        <v/>
      </c>
      <c r="S148" s="26" t="str">
        <f ca="1">IF(OR(COUNTA(A$3:M$434)=0,选手操作!$K148=""),"",选手操作!$K148)</f>
        <v/>
      </c>
      <c r="T148" s="22" t="str">
        <f ca="1">IFERROR(IF(S148="","",RANK(V148,V$3:V$434)+COUNTIF(V$3:V148,V148)-1),"/")</f>
        <v/>
      </c>
      <c r="U148" s="27" t="str">
        <f ca="1">IF(S148="","",VLOOKUP(S148,选手操作!$K:$L,2,0))</f>
        <v/>
      </c>
      <c r="V148" s="24" t="str">
        <f ca="1">IFERROR(IF(S148="","",IF(选手操作!T148&lt;&gt;"",选手操作!M148+选手操作!N148+W148+X148+选手操作!S148,VLOOKUP(U148,O:Q,3,0)+选手操作!M148+选手操作!N148+W148+X148+选手操作!S148)),IF(COUNTIF(O:O,U148)=0,"查找失败",IF(ISNUMBER(VLOOKUP(U148,O:Q,3,0))=FALSE,"VP错误","未知错误")))</f>
        <v/>
      </c>
      <c r="W148" s="37"/>
      <c r="X148" s="37"/>
      <c r="Y148" s="39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23" t="str">
        <f ca="1">IFERROR(IF(AS148="","",RANK(AR148,AR$3:AR$434)+COUNTIF(AR$3:AR148,AR148)-1),"/")</f>
        <v/>
      </c>
      <c r="AO148" s="22" t="str">
        <f t="shared" si="38"/>
        <v/>
      </c>
      <c r="AP148" s="22" t="str">
        <f t="shared" si="39"/>
        <v/>
      </c>
      <c r="AQ148" s="24" t="str">
        <f>IFERROR(IF(AO148="","",ROUND(IF(AP148=0,10,10+SIGN(AP148)*10*(1-((SQRT(5)-1)/2)^MIN(ABS(AP148)/(5*SQRT(AR$1)),3))/(1-((SQRT(5)-1)/2)^3)),2)),"请输入副数")</f>
        <v/>
      </c>
      <c r="AR148" s="25" t="str">
        <f ca="1">IF(AS148="","",IF(选手操作!BT148&lt;&gt;"","/",AV148))</f>
        <v/>
      </c>
      <c r="AS148" s="26" t="str">
        <f ca="1">IF(OR(COUNTA(AA$3:AM$434)=0,选手操作!$K148=""),"",选手操作!$K148)</f>
        <v/>
      </c>
      <c r="AT148" s="22" t="str">
        <f ca="1">IFERROR(IF(AS148="","",RANK(AV148,AV$3:AV$434)+COUNTIF(AV$3:AV148,AV148)-1),"/")</f>
        <v/>
      </c>
      <c r="AU148" s="27" t="str">
        <f ca="1">IF(AS148="","",VLOOKUP(AS148,选手操作!$K:$L,2,0))</f>
        <v/>
      </c>
      <c r="AV148" s="24" t="str">
        <f ca="1">IFERROR(IF(AS148="","",IF(选手操作!AT148&lt;&gt;"",V148+AW148+AX148+选手操作!AS148,VLOOKUP(AU148,AO:AQ,3,0)+V148+AW148+AX148+选手操作!AS148)),IF(COUNTIF(AO:AO,AU148)=0,"查找失败",IF(ISNUMBER(VLOOKUP(AU148,AO:AQ,3,0))=FALSE,"VP错误","未知错误")))</f>
        <v/>
      </c>
      <c r="AW148" s="37"/>
      <c r="AX148" s="37"/>
      <c r="AY148" s="39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23" t="str">
        <f ca="1">IFERROR(IF(BS148="","",RANK(BR148,BR$3:BR$434)+COUNTIF(BR$3:BR148,BR148)-1),"/")</f>
        <v/>
      </c>
      <c r="BO148" s="22" t="str">
        <f t="shared" si="40"/>
        <v/>
      </c>
      <c r="BP148" s="22" t="str">
        <f t="shared" si="41"/>
        <v/>
      </c>
      <c r="BQ148" s="24" t="str">
        <f>IFERROR(IF(BO148="","",ROUND(IF(BP148=0,10,10+SIGN(BP148)*10*(1-((SQRT(5)-1)/2)^MIN(ABS(BP148)/(5*SQRT(BR$1)),3))/(1-((SQRT(5)-1)/2)^3)),2)),"请输入副数")</f>
        <v/>
      </c>
      <c r="BR148" s="25" t="str">
        <f ca="1">IF(BS148="","",IF(选手操作!CT148&lt;&gt;"","/",BV148))</f>
        <v/>
      </c>
      <c r="BS148" s="26" t="str">
        <f ca="1">IF(OR(COUNTA(BA$3:BM$434)=0,选手操作!$K148=""),"",选手操作!$K148)</f>
        <v/>
      </c>
      <c r="BT148" s="22" t="str">
        <f ca="1">IFERROR(IF(BS148="","",RANK(BV148,BV$3:BV$434)+COUNTIF(BV$3:BV148,BV148)-1),"/")</f>
        <v/>
      </c>
      <c r="BU148" s="27" t="str">
        <f ca="1">IF(BS148="","",VLOOKUP(BS148,选手操作!$K:$L,2,0))</f>
        <v/>
      </c>
      <c r="BV148" s="24" t="str">
        <f ca="1">IFERROR(IF(BS148="","",IF(选手操作!BT148&lt;&gt;"",AV148+BW148+BX148+选手操作!BS148,VLOOKUP(BU148,BO:BQ,3,0)+AV148+BW148+BX148+选手操作!BS148)),IF(COUNTIF(BO:BO,BU148)=0,"查找失败",IF(ISNUMBER(VLOOKUP(BU148,BO:BQ,3,0))=FALSE,"VP错误","未知错误")))</f>
        <v/>
      </c>
      <c r="BW148" s="37"/>
      <c r="BX148" s="37"/>
      <c r="BY148" s="39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23" t="str">
        <f ca="1">IFERROR(IF(CS148="","",RANK(CR148,CR$3:CR$434)+COUNTIF(CR$3:CR148,CR148)-1),"/")</f>
        <v/>
      </c>
      <c r="CO148" s="22" t="str">
        <f t="shared" si="42"/>
        <v/>
      </c>
      <c r="CP148" s="22" t="str">
        <f t="shared" si="43"/>
        <v/>
      </c>
      <c r="CQ148" s="24" t="str">
        <f>IFERROR(IF(CO148="","",ROUND(IF(CP148=0,10,10+SIGN(CP148)*10*(1-((SQRT(5)-1)/2)^MIN(ABS(CP148)/(5*SQRT(CR$1)),3))/(1-((SQRT(5)-1)/2)^3)),2)),"请输入副数")</f>
        <v/>
      </c>
      <c r="CR148" s="25" t="str">
        <f ca="1">IF(CS148="","",IF(选手操作!DT148&lt;&gt;"","/",CV148))</f>
        <v/>
      </c>
      <c r="CS148" s="26" t="str">
        <f ca="1">IF(OR(COUNTA(CA$3:CM$434)=0,选手操作!$K148=""),"",选手操作!$K148)</f>
        <v/>
      </c>
      <c r="CT148" s="22" t="str">
        <f ca="1">IFERROR(IF(CS148="","",RANK(CV148,CV$3:CV$434)+COUNTIF(CV$3:CV148,CV148)-1),"/")</f>
        <v/>
      </c>
      <c r="CU148" s="27" t="str">
        <f ca="1">IF(CS148="","",VLOOKUP(CS148,选手操作!$K:$L,2,0))</f>
        <v/>
      </c>
      <c r="CV148" s="24" t="str">
        <f ca="1">IFERROR(IF(CS148="","",IF(选手操作!CT148&lt;&gt;"",BV148+CW148+CX148+选手操作!CS148,VLOOKUP(CU148,CO:CQ,3,0)+BV148+CW148+CX148+选手操作!CS148)),IF(COUNTIF(CO:CO,CU148)=0,"查找失败",IF(ISNUMBER(VLOOKUP(CU148,CO:CQ,3,0))=FALSE,"VP错误","未知错误")))</f>
        <v/>
      </c>
      <c r="CW148" s="37"/>
      <c r="CX148" s="37"/>
      <c r="CY148" s="39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23" t="str">
        <f ca="1">IFERROR(IF(DS148="","",RANK(DR148,DR$3:DR$434)+COUNTIF(DR$3:DR148,DR148)-1),"/")</f>
        <v/>
      </c>
      <c r="DO148" s="22" t="str">
        <f t="shared" si="44"/>
        <v/>
      </c>
      <c r="DP148" s="22" t="str">
        <f t="shared" si="45"/>
        <v/>
      </c>
      <c r="DQ148" s="24" t="str">
        <f>IFERROR(IF(DO148="","",ROUND(IF(DP148=0,10,10+SIGN(DP148)*10*(1-((SQRT(5)-1)/2)^MIN(ABS(DP148)/(5*SQRT(DR$1)),3))/(1-((SQRT(5)-1)/2)^3)),2)),"请输入副数")</f>
        <v/>
      </c>
      <c r="DR148" s="25" t="str">
        <f ca="1">IF(DS148="","",IF(选手操作!ET148&lt;&gt;"","/",DV148))</f>
        <v/>
      </c>
      <c r="DS148" s="26" t="str">
        <f ca="1">IF(OR(COUNTA(DA$3:DM$434)=0,选手操作!$K148=""),"",选手操作!$K148)</f>
        <v/>
      </c>
      <c r="DT148" s="22" t="str">
        <f ca="1">IFERROR(IF(DS148="","",RANK(DV148,DV$3:DV$434)+COUNTIF(DV$3:DV148,DV148)-1),"/")</f>
        <v/>
      </c>
      <c r="DU148" s="27" t="str">
        <f ca="1">IF(DS148="","",VLOOKUP(DS148,选手操作!$K:$L,2,0))</f>
        <v/>
      </c>
      <c r="DV148" s="24" t="str">
        <f ca="1">IFERROR(IF(DS148="","",IF(选手操作!DT148&lt;&gt;"",CV148+DW148+DX148+选手操作!DS148,VLOOKUP(DU148,DO:DQ,3,0)+CV148+DW148+DX148+选手操作!DS148)),IF(COUNTIF(DO:DO,DU148)=0,"查找失败",IF(ISNUMBER(VLOOKUP(DU148,DO:DQ,3,0))=FALSE,"VP错误","未知错误")))</f>
        <v/>
      </c>
      <c r="DW148" s="37"/>
      <c r="DX148" s="37"/>
      <c r="DY148" s="39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23" t="str">
        <f ca="1">IFERROR(IF(ES148="","",RANK(ER148,ER$3:ER$434)+COUNTIF(ER$3:ER148,ER148)-1),"/")</f>
        <v/>
      </c>
      <c r="EO148" s="22" t="str">
        <f t="shared" si="46"/>
        <v/>
      </c>
      <c r="EP148" s="22" t="str">
        <f t="shared" si="47"/>
        <v/>
      </c>
      <c r="EQ148" s="24" t="str">
        <f>IFERROR(IF(EO148="","",ROUND(IF(EP148=0,10,10+SIGN(EP148)*10*(1-((SQRT(5)-1)/2)^MIN(ABS(EP148)/(5*SQRT(ER$1)),3))/(1-((SQRT(5)-1)/2)^3)),2)),"请输入副数")</f>
        <v/>
      </c>
      <c r="ER148" s="25" t="str">
        <f ca="1">IF(ES148="","",IF(选手操作!FT148&lt;&gt;"","/",EV148))</f>
        <v/>
      </c>
      <c r="ES148" s="26" t="str">
        <f ca="1">IF(OR(COUNTA(EA$3:EM$434)=0,选手操作!$K148=""),"",选手操作!$K148)</f>
        <v/>
      </c>
      <c r="ET148" s="22" t="str">
        <f ca="1">IFERROR(IF(ES148="","",RANK(EV148,EV$3:EV$434)+COUNTIF(EV$3:EV148,EV148)-1),"/")</f>
        <v/>
      </c>
      <c r="EU148" s="27" t="str">
        <f ca="1">IF(ES148="","",VLOOKUP(ES148,选手操作!$K:$L,2,0))</f>
        <v/>
      </c>
      <c r="EV148" s="24" t="str">
        <f ca="1">IFERROR(IF(ES148="","",IF(选手操作!ET148&lt;&gt;"",DV148+EW148+EX148+选手操作!ES148,VLOOKUP(EU148,EO:EQ,3,0)+DV148+EW148+EX148+选手操作!ES148)),IF(COUNTIF(EO:EO,EU148)=0,"查找失败",IF(ISNUMBER(VLOOKUP(EU148,EO:EQ,3,0))=FALSE,"VP错误","未知错误")))</f>
        <v/>
      </c>
      <c r="EW148" s="37"/>
      <c r="EX148" s="37"/>
      <c r="EY148" s="39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23" t="str">
        <f ca="1">IFERROR(IF(FS148="","",RANK(FR148,FR$3:FR$434)+COUNTIF(FR$3:FR148,FR148)-1),"/")</f>
        <v/>
      </c>
      <c r="FO148" s="22" t="str">
        <f t="shared" si="48"/>
        <v/>
      </c>
      <c r="FP148" s="22" t="str">
        <f t="shared" si="49"/>
        <v/>
      </c>
      <c r="FQ148" s="24" t="str">
        <f>IFERROR(IF(FO148="","",ROUND(IF(FP148=0,10,10+SIGN(FP148)*10*(1-((SQRT(5)-1)/2)^MIN(ABS(FP148)/(5*SQRT(FR$1)),3))/(1-((SQRT(5)-1)/2)^3)),2)),"请输入副数")</f>
        <v/>
      </c>
      <c r="FR148" s="25" t="str">
        <f ca="1">IF(FS148="","",IF(选手操作!GT148&lt;&gt;"","/",FV148))</f>
        <v/>
      </c>
      <c r="FS148" s="26" t="str">
        <f ca="1">IF(OR(COUNTA(FA$3:FM$434)=0,选手操作!$K148=""),"",选手操作!$K148)</f>
        <v/>
      </c>
      <c r="FT148" s="22" t="str">
        <f ca="1">IFERROR(IF(FS148="","",RANK(FV148,FV$3:FV$434)+COUNTIF(FV$3:FV148,FV148)-1),"/")</f>
        <v/>
      </c>
      <c r="FU148" s="27" t="str">
        <f ca="1">IF(FS148="","",VLOOKUP(FS148,选手操作!$K:$L,2,0))</f>
        <v/>
      </c>
      <c r="FV148" s="24" t="str">
        <f ca="1">IFERROR(IF(FS148="","",IF(选手操作!FT148&lt;&gt;"",EV148+FW148+FX148+选手操作!FS148,VLOOKUP(FU148,FO:FQ,3,0)+EV148+FW148+FX148+选手操作!FS148)),IF(COUNTIF(FO:FO,FU148)=0,"查找失败",IF(ISNUMBER(VLOOKUP(FU148,FO:FQ,3,0))=FALSE,"VP错误","未知错误")))</f>
        <v/>
      </c>
      <c r="FW148" s="37"/>
      <c r="FX148" s="37"/>
      <c r="FY148" s="39"/>
      <c r="GA148" s="31"/>
      <c r="GB148" s="31"/>
      <c r="GC148" s="31"/>
      <c r="GD148" s="31"/>
      <c r="GE148" s="31"/>
      <c r="GF148" s="31"/>
      <c r="GG148" s="31"/>
      <c r="GH148" s="31"/>
      <c r="GI148" s="31"/>
      <c r="GJ148" s="31"/>
      <c r="GK148" s="31"/>
      <c r="GL148" s="31"/>
      <c r="GM148" s="31"/>
      <c r="GN148" s="23" t="str">
        <f ca="1">IFERROR(IF(GS148="","",RANK(GR148,GR$3:GR$434)+COUNTIF(GR$3:GR148,GR148)-1),"/")</f>
        <v/>
      </c>
      <c r="GO148" s="22" t="str">
        <f t="shared" si="50"/>
        <v/>
      </c>
      <c r="GP148" s="22" t="str">
        <f t="shared" si="51"/>
        <v/>
      </c>
      <c r="GQ148" s="24" t="str">
        <f>IFERROR(IF(GO148="","",ROUND(IF(GP148=0,10,10+SIGN(GP148)*10*(1-((SQRT(5)-1)/2)^MIN(ABS(GP148)/(5*SQRT(GR$1)),3))/(1-((SQRT(5)-1)/2)^3)),2)),"请输入副数")</f>
        <v/>
      </c>
      <c r="GR148" s="25" t="str">
        <f ca="1">IF(GS148="","",IF(选手操作!HT148&lt;&gt;"","/",GV148))</f>
        <v/>
      </c>
      <c r="GS148" s="26" t="str">
        <f ca="1">IF(OR(COUNTA(GA$3:GM$434)=0,选手操作!$K148=""),"",选手操作!$K148)</f>
        <v/>
      </c>
      <c r="GT148" s="22" t="str">
        <f ca="1">IFERROR(IF(GS148="","",RANK(GV148,GV$3:GV$434)+COUNTIF(GV$3:GV148,GV148)-1),"/")</f>
        <v/>
      </c>
      <c r="GU148" s="27" t="str">
        <f ca="1">IF(GS148="","",VLOOKUP(GS148,选手操作!$K:$L,2,0))</f>
        <v/>
      </c>
      <c r="GV148" s="24" t="str">
        <f ca="1">IFERROR(IF(GS148="","",IF(选手操作!GT148&lt;&gt;"",FV148+GW148+GX148+选手操作!GS148,VLOOKUP(GU148,GO:GQ,3,0)+FV148+GW148+GX148+选手操作!GS148)),IF(COUNTIF(GO:GO,GU148)=0,"查找失败",IF(ISNUMBER(VLOOKUP(GU148,GO:GQ,3,0))=FALSE,"VP错误","未知错误")))</f>
        <v/>
      </c>
      <c r="GW148" s="37"/>
      <c r="GX148" s="37"/>
      <c r="GY148" s="39"/>
      <c r="HA148" s="31"/>
      <c r="HB148" s="31"/>
      <c r="HC148" s="31"/>
      <c r="HD148" s="31"/>
      <c r="HE148" s="31"/>
      <c r="HF148" s="31"/>
      <c r="HG148" s="31"/>
      <c r="HH148" s="31"/>
      <c r="HI148" s="31"/>
      <c r="HJ148" s="31"/>
      <c r="HK148" s="31"/>
      <c r="HL148" s="31"/>
      <c r="HM148" s="31"/>
      <c r="HN148" s="23" t="str">
        <f ca="1">IFERROR(IF(HS148="","",RANK(HR148,HR$3:HR$434)+COUNTIF(HR$3:HR148,HR148)-1),"/")</f>
        <v/>
      </c>
      <c r="HO148" s="22" t="str">
        <f t="shared" si="52"/>
        <v/>
      </c>
      <c r="HP148" s="22" t="str">
        <f t="shared" si="53"/>
        <v/>
      </c>
      <c r="HQ148" s="24" t="str">
        <f>IFERROR(IF(HO148="","",ROUND(IF(HP148=0,10,10+SIGN(HP148)*10*(1-((SQRT(5)-1)/2)^MIN(ABS(HP148)/(5*SQRT(HR$1)),3))/(1-((SQRT(5)-1)/2)^3)),2)),"请输入副数")</f>
        <v/>
      </c>
      <c r="HR148" s="25" t="str">
        <f ca="1">IF(HS148="","",IF(选手操作!IT148&lt;&gt;"","/",HV148))</f>
        <v/>
      </c>
      <c r="HS148" s="26" t="str">
        <f ca="1">IF(OR(COUNTA(HA$3:HM$434)=0,选手操作!$K148=""),"",选手操作!$K148)</f>
        <v/>
      </c>
      <c r="HT148" s="22" t="str">
        <f ca="1">IFERROR(IF(HS148="","",RANK(HV148,HV$3:HV$434)+COUNTIF(HV$3:HV148,HV148)-1),"/")</f>
        <v/>
      </c>
      <c r="HU148" s="27" t="str">
        <f ca="1">IF(HS148="","",VLOOKUP(HS148,选手操作!$K:$L,2,0))</f>
        <v/>
      </c>
      <c r="HV148" s="24" t="str">
        <f ca="1">IFERROR(IF(HS148="","",IF(选手操作!HT148&lt;&gt;"",GV148+HW148+HX148+选手操作!HS148,VLOOKUP(HU148,HO:HQ,3,0)+GV148+HW148+HX148+选手操作!HS148)),IF(COUNTIF(HO:HO,HU148)=0,"查找失败",IF(ISNUMBER(VLOOKUP(HU148,HO:HQ,3,0))=FALSE,"VP错误","未知错误")))</f>
        <v/>
      </c>
      <c r="HW148" s="37"/>
      <c r="HX148" s="37"/>
      <c r="HY148" s="39"/>
    </row>
    <row r="149" spans="1:23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23" t="str">
        <f ca="1">IFERROR(IF(S149="","",RANK(R149,R$3:R$434)+COUNTIF(R$3:R149,R149)-1),"/")</f>
        <v/>
      </c>
      <c r="O149" s="22" t="str">
        <f t="shared" si="54"/>
        <v/>
      </c>
      <c r="P149" s="22" t="str">
        <f t="shared" si="55"/>
        <v/>
      </c>
      <c r="Q149" s="24" t="str">
        <f t="shared" si="56"/>
        <v/>
      </c>
      <c r="R149" s="25" t="str">
        <f ca="1">IF(S149="","",IF(选手操作!AT149&lt;&gt;"","/",V149))</f>
        <v/>
      </c>
      <c r="S149" s="26" t="str">
        <f ca="1">IF(OR(COUNTA(A$3:M$434)=0,选手操作!$K149=""),"",选手操作!$K149)</f>
        <v/>
      </c>
      <c r="T149" s="22" t="str">
        <f ca="1">IFERROR(IF(S149="","",RANK(V149,V$3:V$434)+COUNTIF(V$3:V149,V149)-1),"/")</f>
        <v/>
      </c>
      <c r="U149" s="27" t="str">
        <f ca="1">IF(S149="","",VLOOKUP(S149,选手操作!$K:$L,2,0))</f>
        <v/>
      </c>
      <c r="V149" s="24" t="str">
        <f ca="1">IFERROR(IF(S149="","",IF(选手操作!T149&lt;&gt;"",选手操作!M149+选手操作!N149+W149+X149+选手操作!S149,VLOOKUP(U149,O:Q,3,0)+选手操作!M149+选手操作!N149+W149+X149+选手操作!S149)),IF(COUNTIF(O:O,U149)=0,"查找失败",IF(ISNUMBER(VLOOKUP(U149,O:Q,3,0))=FALSE,"VP错误","未知错误")))</f>
        <v/>
      </c>
      <c r="W149" s="37"/>
      <c r="X149" s="37"/>
      <c r="Y149" s="39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23" t="str">
        <f ca="1">IFERROR(IF(AS149="","",RANK(AR149,AR$3:AR$434)+COUNTIF(AR$3:AR149,AR149)-1),"/")</f>
        <v/>
      </c>
      <c r="AO149" s="22" t="str">
        <f t="shared" si="38"/>
        <v/>
      </c>
      <c r="AP149" s="22" t="str">
        <f t="shared" si="39"/>
        <v/>
      </c>
      <c r="AQ149" s="24" t="str">
        <f>IFERROR(IF(AO149="","",ROUND(IF(AP149=0,10,10+SIGN(AP149)*10*(1-((SQRT(5)-1)/2)^MIN(ABS(AP149)/(5*SQRT(AR$1)),3))/(1-((SQRT(5)-1)/2)^3)),2)),"请输入副数")</f>
        <v/>
      </c>
      <c r="AR149" s="25" t="str">
        <f ca="1">IF(AS149="","",IF(选手操作!BT149&lt;&gt;"","/",AV149))</f>
        <v/>
      </c>
      <c r="AS149" s="26" t="str">
        <f ca="1">IF(OR(COUNTA(AA$3:AM$434)=0,选手操作!$K149=""),"",选手操作!$K149)</f>
        <v/>
      </c>
      <c r="AT149" s="22" t="str">
        <f ca="1">IFERROR(IF(AS149="","",RANK(AV149,AV$3:AV$434)+COUNTIF(AV$3:AV149,AV149)-1),"/")</f>
        <v/>
      </c>
      <c r="AU149" s="27" t="str">
        <f ca="1">IF(AS149="","",VLOOKUP(AS149,选手操作!$K:$L,2,0))</f>
        <v/>
      </c>
      <c r="AV149" s="24" t="str">
        <f ca="1">IFERROR(IF(AS149="","",IF(选手操作!AT149&lt;&gt;"",V149+AW149+AX149+选手操作!AS149,VLOOKUP(AU149,AO:AQ,3,0)+V149+AW149+AX149+选手操作!AS149)),IF(COUNTIF(AO:AO,AU149)=0,"查找失败",IF(ISNUMBER(VLOOKUP(AU149,AO:AQ,3,0))=FALSE,"VP错误","未知错误")))</f>
        <v/>
      </c>
      <c r="AW149" s="37"/>
      <c r="AX149" s="37"/>
      <c r="AY149" s="39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23" t="str">
        <f ca="1">IFERROR(IF(BS149="","",RANK(BR149,BR$3:BR$434)+COUNTIF(BR$3:BR149,BR149)-1),"/")</f>
        <v/>
      </c>
      <c r="BO149" s="22" t="str">
        <f t="shared" si="40"/>
        <v/>
      </c>
      <c r="BP149" s="22" t="str">
        <f t="shared" si="41"/>
        <v/>
      </c>
      <c r="BQ149" s="24" t="str">
        <f>IFERROR(IF(BO149="","",ROUND(IF(BP149=0,10,10+SIGN(BP149)*10*(1-((SQRT(5)-1)/2)^MIN(ABS(BP149)/(5*SQRT(BR$1)),3))/(1-((SQRT(5)-1)/2)^3)),2)),"请输入副数")</f>
        <v/>
      </c>
      <c r="BR149" s="25" t="str">
        <f ca="1">IF(BS149="","",IF(选手操作!CT149&lt;&gt;"","/",BV149))</f>
        <v/>
      </c>
      <c r="BS149" s="26" t="str">
        <f ca="1">IF(OR(COUNTA(BA$3:BM$434)=0,选手操作!$K149=""),"",选手操作!$K149)</f>
        <v/>
      </c>
      <c r="BT149" s="22" t="str">
        <f ca="1">IFERROR(IF(BS149="","",RANK(BV149,BV$3:BV$434)+COUNTIF(BV$3:BV149,BV149)-1),"/")</f>
        <v/>
      </c>
      <c r="BU149" s="27" t="str">
        <f ca="1">IF(BS149="","",VLOOKUP(BS149,选手操作!$K:$L,2,0))</f>
        <v/>
      </c>
      <c r="BV149" s="24" t="str">
        <f ca="1">IFERROR(IF(BS149="","",IF(选手操作!BT149&lt;&gt;"",AV149+BW149+BX149+选手操作!BS149,VLOOKUP(BU149,BO:BQ,3,0)+AV149+BW149+BX149+选手操作!BS149)),IF(COUNTIF(BO:BO,BU149)=0,"查找失败",IF(ISNUMBER(VLOOKUP(BU149,BO:BQ,3,0))=FALSE,"VP错误","未知错误")))</f>
        <v/>
      </c>
      <c r="BW149" s="37"/>
      <c r="BX149" s="37"/>
      <c r="BY149" s="39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23" t="str">
        <f ca="1">IFERROR(IF(CS149="","",RANK(CR149,CR$3:CR$434)+COUNTIF(CR$3:CR149,CR149)-1),"/")</f>
        <v/>
      </c>
      <c r="CO149" s="22" t="str">
        <f t="shared" si="42"/>
        <v/>
      </c>
      <c r="CP149" s="22" t="str">
        <f t="shared" si="43"/>
        <v/>
      </c>
      <c r="CQ149" s="24" t="str">
        <f>IFERROR(IF(CO149="","",ROUND(IF(CP149=0,10,10+SIGN(CP149)*10*(1-((SQRT(5)-1)/2)^MIN(ABS(CP149)/(5*SQRT(CR$1)),3))/(1-((SQRT(5)-1)/2)^3)),2)),"请输入副数")</f>
        <v/>
      </c>
      <c r="CR149" s="25" t="str">
        <f ca="1">IF(CS149="","",IF(选手操作!DT149&lt;&gt;"","/",CV149))</f>
        <v/>
      </c>
      <c r="CS149" s="26" t="str">
        <f ca="1">IF(OR(COUNTA(CA$3:CM$434)=0,选手操作!$K149=""),"",选手操作!$K149)</f>
        <v/>
      </c>
      <c r="CT149" s="22" t="str">
        <f ca="1">IFERROR(IF(CS149="","",RANK(CV149,CV$3:CV$434)+COUNTIF(CV$3:CV149,CV149)-1),"/")</f>
        <v/>
      </c>
      <c r="CU149" s="27" t="str">
        <f ca="1">IF(CS149="","",VLOOKUP(CS149,选手操作!$K:$L,2,0))</f>
        <v/>
      </c>
      <c r="CV149" s="24" t="str">
        <f ca="1">IFERROR(IF(CS149="","",IF(选手操作!CT149&lt;&gt;"",BV149+CW149+CX149+选手操作!CS149,VLOOKUP(CU149,CO:CQ,3,0)+BV149+CW149+CX149+选手操作!CS149)),IF(COUNTIF(CO:CO,CU149)=0,"查找失败",IF(ISNUMBER(VLOOKUP(CU149,CO:CQ,3,0))=FALSE,"VP错误","未知错误")))</f>
        <v/>
      </c>
      <c r="CW149" s="37"/>
      <c r="CX149" s="37"/>
      <c r="CY149" s="39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23" t="str">
        <f ca="1">IFERROR(IF(DS149="","",RANK(DR149,DR$3:DR$434)+COUNTIF(DR$3:DR149,DR149)-1),"/")</f>
        <v/>
      </c>
      <c r="DO149" s="22" t="str">
        <f t="shared" si="44"/>
        <v/>
      </c>
      <c r="DP149" s="22" t="str">
        <f t="shared" si="45"/>
        <v/>
      </c>
      <c r="DQ149" s="24" t="str">
        <f>IFERROR(IF(DO149="","",ROUND(IF(DP149=0,10,10+SIGN(DP149)*10*(1-((SQRT(5)-1)/2)^MIN(ABS(DP149)/(5*SQRT(DR$1)),3))/(1-((SQRT(5)-1)/2)^3)),2)),"请输入副数")</f>
        <v/>
      </c>
      <c r="DR149" s="25" t="str">
        <f ca="1">IF(DS149="","",IF(选手操作!ET149&lt;&gt;"","/",DV149))</f>
        <v/>
      </c>
      <c r="DS149" s="26" t="str">
        <f ca="1">IF(OR(COUNTA(DA$3:DM$434)=0,选手操作!$K149=""),"",选手操作!$K149)</f>
        <v/>
      </c>
      <c r="DT149" s="22" t="str">
        <f ca="1">IFERROR(IF(DS149="","",RANK(DV149,DV$3:DV$434)+COUNTIF(DV$3:DV149,DV149)-1),"/")</f>
        <v/>
      </c>
      <c r="DU149" s="27" t="str">
        <f ca="1">IF(DS149="","",VLOOKUP(DS149,选手操作!$K:$L,2,0))</f>
        <v/>
      </c>
      <c r="DV149" s="24" t="str">
        <f ca="1">IFERROR(IF(DS149="","",IF(选手操作!DT149&lt;&gt;"",CV149+DW149+DX149+选手操作!DS149,VLOOKUP(DU149,DO:DQ,3,0)+CV149+DW149+DX149+选手操作!DS149)),IF(COUNTIF(DO:DO,DU149)=0,"查找失败",IF(ISNUMBER(VLOOKUP(DU149,DO:DQ,3,0))=FALSE,"VP错误","未知错误")))</f>
        <v/>
      </c>
      <c r="DW149" s="37"/>
      <c r="DX149" s="37"/>
      <c r="DY149" s="39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23" t="str">
        <f ca="1">IFERROR(IF(ES149="","",RANK(ER149,ER$3:ER$434)+COUNTIF(ER$3:ER149,ER149)-1),"/")</f>
        <v/>
      </c>
      <c r="EO149" s="22" t="str">
        <f t="shared" si="46"/>
        <v/>
      </c>
      <c r="EP149" s="22" t="str">
        <f t="shared" si="47"/>
        <v/>
      </c>
      <c r="EQ149" s="24" t="str">
        <f>IFERROR(IF(EO149="","",ROUND(IF(EP149=0,10,10+SIGN(EP149)*10*(1-((SQRT(5)-1)/2)^MIN(ABS(EP149)/(5*SQRT(ER$1)),3))/(1-((SQRT(5)-1)/2)^3)),2)),"请输入副数")</f>
        <v/>
      </c>
      <c r="ER149" s="25" t="str">
        <f ca="1">IF(ES149="","",IF(选手操作!FT149&lt;&gt;"","/",EV149))</f>
        <v/>
      </c>
      <c r="ES149" s="26" t="str">
        <f ca="1">IF(OR(COUNTA(EA$3:EM$434)=0,选手操作!$K149=""),"",选手操作!$K149)</f>
        <v/>
      </c>
      <c r="ET149" s="22" t="str">
        <f ca="1">IFERROR(IF(ES149="","",RANK(EV149,EV$3:EV$434)+COUNTIF(EV$3:EV149,EV149)-1),"/")</f>
        <v/>
      </c>
      <c r="EU149" s="27" t="str">
        <f ca="1">IF(ES149="","",VLOOKUP(ES149,选手操作!$K:$L,2,0))</f>
        <v/>
      </c>
      <c r="EV149" s="24" t="str">
        <f ca="1">IFERROR(IF(ES149="","",IF(选手操作!ET149&lt;&gt;"",DV149+EW149+EX149+选手操作!ES149,VLOOKUP(EU149,EO:EQ,3,0)+DV149+EW149+EX149+选手操作!ES149)),IF(COUNTIF(EO:EO,EU149)=0,"查找失败",IF(ISNUMBER(VLOOKUP(EU149,EO:EQ,3,0))=FALSE,"VP错误","未知错误")))</f>
        <v/>
      </c>
      <c r="EW149" s="37"/>
      <c r="EX149" s="37"/>
      <c r="EY149" s="39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23" t="str">
        <f ca="1">IFERROR(IF(FS149="","",RANK(FR149,FR$3:FR$434)+COUNTIF(FR$3:FR149,FR149)-1),"/")</f>
        <v/>
      </c>
      <c r="FO149" s="22" t="str">
        <f t="shared" si="48"/>
        <v/>
      </c>
      <c r="FP149" s="22" t="str">
        <f t="shared" si="49"/>
        <v/>
      </c>
      <c r="FQ149" s="24" t="str">
        <f>IFERROR(IF(FO149="","",ROUND(IF(FP149=0,10,10+SIGN(FP149)*10*(1-((SQRT(5)-1)/2)^MIN(ABS(FP149)/(5*SQRT(FR$1)),3))/(1-((SQRT(5)-1)/2)^3)),2)),"请输入副数")</f>
        <v/>
      </c>
      <c r="FR149" s="25" t="str">
        <f ca="1">IF(FS149="","",IF(选手操作!GT149&lt;&gt;"","/",FV149))</f>
        <v/>
      </c>
      <c r="FS149" s="26" t="str">
        <f ca="1">IF(OR(COUNTA(FA$3:FM$434)=0,选手操作!$K149=""),"",选手操作!$K149)</f>
        <v/>
      </c>
      <c r="FT149" s="22" t="str">
        <f ca="1">IFERROR(IF(FS149="","",RANK(FV149,FV$3:FV$434)+COUNTIF(FV$3:FV149,FV149)-1),"/")</f>
        <v/>
      </c>
      <c r="FU149" s="27" t="str">
        <f ca="1">IF(FS149="","",VLOOKUP(FS149,选手操作!$K:$L,2,0))</f>
        <v/>
      </c>
      <c r="FV149" s="24" t="str">
        <f ca="1">IFERROR(IF(FS149="","",IF(选手操作!FT149&lt;&gt;"",EV149+FW149+FX149+选手操作!FS149,VLOOKUP(FU149,FO:FQ,3,0)+EV149+FW149+FX149+选手操作!FS149)),IF(COUNTIF(FO:FO,FU149)=0,"查找失败",IF(ISNUMBER(VLOOKUP(FU149,FO:FQ,3,0))=FALSE,"VP错误","未知错误")))</f>
        <v/>
      </c>
      <c r="FW149" s="37"/>
      <c r="FX149" s="37"/>
      <c r="FY149" s="39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23" t="str">
        <f ca="1">IFERROR(IF(GS149="","",RANK(GR149,GR$3:GR$434)+COUNTIF(GR$3:GR149,GR149)-1),"/")</f>
        <v/>
      </c>
      <c r="GO149" s="22" t="str">
        <f t="shared" si="50"/>
        <v/>
      </c>
      <c r="GP149" s="22" t="str">
        <f t="shared" si="51"/>
        <v/>
      </c>
      <c r="GQ149" s="24" t="str">
        <f>IFERROR(IF(GO149="","",ROUND(IF(GP149=0,10,10+SIGN(GP149)*10*(1-((SQRT(5)-1)/2)^MIN(ABS(GP149)/(5*SQRT(GR$1)),3))/(1-((SQRT(5)-1)/2)^3)),2)),"请输入副数")</f>
        <v/>
      </c>
      <c r="GR149" s="25" t="str">
        <f ca="1">IF(GS149="","",IF(选手操作!HT149&lt;&gt;"","/",GV149))</f>
        <v/>
      </c>
      <c r="GS149" s="26" t="str">
        <f ca="1">IF(OR(COUNTA(GA$3:GM$434)=0,选手操作!$K149=""),"",选手操作!$K149)</f>
        <v/>
      </c>
      <c r="GT149" s="22" t="str">
        <f ca="1">IFERROR(IF(GS149="","",RANK(GV149,GV$3:GV$434)+COUNTIF(GV$3:GV149,GV149)-1),"/")</f>
        <v/>
      </c>
      <c r="GU149" s="27" t="str">
        <f ca="1">IF(GS149="","",VLOOKUP(GS149,选手操作!$K:$L,2,0))</f>
        <v/>
      </c>
      <c r="GV149" s="24" t="str">
        <f ca="1">IFERROR(IF(GS149="","",IF(选手操作!GT149&lt;&gt;"",FV149+GW149+GX149+选手操作!GS149,VLOOKUP(GU149,GO:GQ,3,0)+FV149+GW149+GX149+选手操作!GS149)),IF(COUNTIF(GO:GO,GU149)=0,"查找失败",IF(ISNUMBER(VLOOKUP(GU149,GO:GQ,3,0))=FALSE,"VP错误","未知错误")))</f>
        <v/>
      </c>
      <c r="GW149" s="37"/>
      <c r="GX149" s="37"/>
      <c r="GY149" s="39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23" t="str">
        <f ca="1">IFERROR(IF(HS149="","",RANK(HR149,HR$3:HR$434)+COUNTIF(HR$3:HR149,HR149)-1),"/")</f>
        <v/>
      </c>
      <c r="HO149" s="22" t="str">
        <f t="shared" si="52"/>
        <v/>
      </c>
      <c r="HP149" s="22" t="str">
        <f t="shared" si="53"/>
        <v/>
      </c>
      <c r="HQ149" s="24" t="str">
        <f>IFERROR(IF(HO149="","",ROUND(IF(HP149=0,10,10+SIGN(HP149)*10*(1-((SQRT(5)-1)/2)^MIN(ABS(HP149)/(5*SQRT(HR$1)),3))/(1-((SQRT(5)-1)/2)^3)),2)),"请输入副数")</f>
        <v/>
      </c>
      <c r="HR149" s="25" t="str">
        <f ca="1">IF(HS149="","",IF(选手操作!IT149&lt;&gt;"","/",HV149))</f>
        <v/>
      </c>
      <c r="HS149" s="26" t="str">
        <f ca="1">IF(OR(COUNTA(HA$3:HM$434)=0,选手操作!$K149=""),"",选手操作!$K149)</f>
        <v/>
      </c>
      <c r="HT149" s="22" t="str">
        <f ca="1">IFERROR(IF(HS149="","",RANK(HV149,HV$3:HV$434)+COUNTIF(HV$3:HV149,HV149)-1),"/")</f>
        <v/>
      </c>
      <c r="HU149" s="27" t="str">
        <f ca="1">IF(HS149="","",VLOOKUP(HS149,选手操作!$K:$L,2,0))</f>
        <v/>
      </c>
      <c r="HV149" s="24" t="str">
        <f ca="1">IFERROR(IF(HS149="","",IF(选手操作!HT149&lt;&gt;"",GV149+HW149+HX149+选手操作!HS149,VLOOKUP(HU149,HO:HQ,3,0)+GV149+HW149+HX149+选手操作!HS149)),IF(COUNTIF(HO:HO,HU149)=0,"查找失败",IF(ISNUMBER(VLOOKUP(HU149,HO:HQ,3,0))=FALSE,"VP错误","未知错误")))</f>
        <v/>
      </c>
      <c r="HW149" s="37"/>
      <c r="HX149" s="37"/>
      <c r="HY149" s="39"/>
    </row>
    <row r="150" spans="1:23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23" t="str">
        <f ca="1">IFERROR(IF(S150="","",RANK(R150,R$3:R$434)+COUNTIF(R$3:R150,R150)-1),"/")</f>
        <v/>
      </c>
      <c r="O150" s="22" t="str">
        <f t="shared" si="54"/>
        <v/>
      </c>
      <c r="P150" s="22" t="str">
        <f t="shared" si="55"/>
        <v/>
      </c>
      <c r="Q150" s="24" t="str">
        <f t="shared" si="56"/>
        <v/>
      </c>
      <c r="R150" s="25" t="str">
        <f ca="1">IF(S150="","",IF(选手操作!AT150&lt;&gt;"","/",V150))</f>
        <v/>
      </c>
      <c r="S150" s="26" t="str">
        <f ca="1">IF(OR(COUNTA(A$3:M$434)=0,选手操作!$K150=""),"",选手操作!$K150)</f>
        <v/>
      </c>
      <c r="T150" s="22" t="str">
        <f ca="1">IFERROR(IF(S150="","",RANK(V150,V$3:V$434)+COUNTIF(V$3:V150,V150)-1),"/")</f>
        <v/>
      </c>
      <c r="U150" s="27" t="str">
        <f ca="1">IF(S150="","",VLOOKUP(S150,选手操作!$K:$L,2,0))</f>
        <v/>
      </c>
      <c r="V150" s="24" t="str">
        <f ca="1">IFERROR(IF(S150="","",IF(选手操作!T150&lt;&gt;"",选手操作!M150+选手操作!N150+W150+X150+选手操作!S150,VLOOKUP(U150,O:Q,3,0)+选手操作!M150+选手操作!N150+W150+X150+选手操作!S150)),IF(COUNTIF(O:O,U150)=0,"查找失败",IF(ISNUMBER(VLOOKUP(U150,O:Q,3,0))=FALSE,"VP错误","未知错误")))</f>
        <v/>
      </c>
      <c r="W150" s="37"/>
      <c r="X150" s="37"/>
      <c r="Y150" s="39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23" t="str">
        <f ca="1">IFERROR(IF(AS150="","",RANK(AR150,AR$3:AR$434)+COUNTIF(AR$3:AR150,AR150)-1),"/")</f>
        <v/>
      </c>
      <c r="AO150" s="22" t="str">
        <f t="shared" si="38"/>
        <v/>
      </c>
      <c r="AP150" s="22" t="str">
        <f t="shared" si="39"/>
        <v/>
      </c>
      <c r="AQ150" s="24" t="str">
        <f>IFERROR(IF(AO150="","",ROUND(IF(AP150=0,10,10+SIGN(AP150)*10*(1-((SQRT(5)-1)/2)^MIN(ABS(AP150)/(5*SQRT(AR$1)),3))/(1-((SQRT(5)-1)/2)^3)),2)),"请输入副数")</f>
        <v/>
      </c>
      <c r="AR150" s="25" t="str">
        <f ca="1">IF(AS150="","",IF(选手操作!BT150&lt;&gt;"","/",AV150))</f>
        <v/>
      </c>
      <c r="AS150" s="26" t="str">
        <f ca="1">IF(OR(COUNTA(AA$3:AM$434)=0,选手操作!$K150=""),"",选手操作!$K150)</f>
        <v/>
      </c>
      <c r="AT150" s="22" t="str">
        <f ca="1">IFERROR(IF(AS150="","",RANK(AV150,AV$3:AV$434)+COUNTIF(AV$3:AV150,AV150)-1),"/")</f>
        <v/>
      </c>
      <c r="AU150" s="27" t="str">
        <f ca="1">IF(AS150="","",VLOOKUP(AS150,选手操作!$K:$L,2,0))</f>
        <v/>
      </c>
      <c r="AV150" s="24" t="str">
        <f ca="1">IFERROR(IF(AS150="","",IF(选手操作!AT150&lt;&gt;"",V150+AW150+AX150+选手操作!AS150,VLOOKUP(AU150,AO:AQ,3,0)+V150+AW150+AX150+选手操作!AS150)),IF(COUNTIF(AO:AO,AU150)=0,"查找失败",IF(ISNUMBER(VLOOKUP(AU150,AO:AQ,3,0))=FALSE,"VP错误","未知错误")))</f>
        <v/>
      </c>
      <c r="AW150" s="37"/>
      <c r="AX150" s="37"/>
      <c r="AY150" s="39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23" t="str">
        <f ca="1">IFERROR(IF(BS150="","",RANK(BR150,BR$3:BR$434)+COUNTIF(BR$3:BR150,BR150)-1),"/")</f>
        <v/>
      </c>
      <c r="BO150" s="22" t="str">
        <f t="shared" si="40"/>
        <v/>
      </c>
      <c r="BP150" s="22" t="str">
        <f t="shared" si="41"/>
        <v/>
      </c>
      <c r="BQ150" s="24" t="str">
        <f>IFERROR(IF(BO150="","",ROUND(IF(BP150=0,10,10+SIGN(BP150)*10*(1-((SQRT(5)-1)/2)^MIN(ABS(BP150)/(5*SQRT(BR$1)),3))/(1-((SQRT(5)-1)/2)^3)),2)),"请输入副数")</f>
        <v/>
      </c>
      <c r="BR150" s="25" t="str">
        <f ca="1">IF(BS150="","",IF(选手操作!CT150&lt;&gt;"","/",BV150))</f>
        <v/>
      </c>
      <c r="BS150" s="26" t="str">
        <f ca="1">IF(OR(COUNTA(BA$3:BM$434)=0,选手操作!$K150=""),"",选手操作!$K150)</f>
        <v/>
      </c>
      <c r="BT150" s="22" t="str">
        <f ca="1">IFERROR(IF(BS150="","",RANK(BV150,BV$3:BV$434)+COUNTIF(BV$3:BV150,BV150)-1),"/")</f>
        <v/>
      </c>
      <c r="BU150" s="27" t="str">
        <f ca="1">IF(BS150="","",VLOOKUP(BS150,选手操作!$K:$L,2,0))</f>
        <v/>
      </c>
      <c r="BV150" s="24" t="str">
        <f ca="1">IFERROR(IF(BS150="","",IF(选手操作!BT150&lt;&gt;"",AV150+BW150+BX150+选手操作!BS150,VLOOKUP(BU150,BO:BQ,3,0)+AV150+BW150+BX150+选手操作!BS150)),IF(COUNTIF(BO:BO,BU150)=0,"查找失败",IF(ISNUMBER(VLOOKUP(BU150,BO:BQ,3,0))=FALSE,"VP错误","未知错误")))</f>
        <v/>
      </c>
      <c r="BW150" s="37"/>
      <c r="BX150" s="37"/>
      <c r="BY150" s="39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23" t="str">
        <f ca="1">IFERROR(IF(CS150="","",RANK(CR150,CR$3:CR$434)+COUNTIF(CR$3:CR150,CR150)-1),"/")</f>
        <v/>
      </c>
      <c r="CO150" s="22" t="str">
        <f t="shared" si="42"/>
        <v/>
      </c>
      <c r="CP150" s="22" t="str">
        <f t="shared" si="43"/>
        <v/>
      </c>
      <c r="CQ150" s="24" t="str">
        <f>IFERROR(IF(CO150="","",ROUND(IF(CP150=0,10,10+SIGN(CP150)*10*(1-((SQRT(5)-1)/2)^MIN(ABS(CP150)/(5*SQRT(CR$1)),3))/(1-((SQRT(5)-1)/2)^3)),2)),"请输入副数")</f>
        <v/>
      </c>
      <c r="CR150" s="25" t="str">
        <f ca="1">IF(CS150="","",IF(选手操作!DT150&lt;&gt;"","/",CV150))</f>
        <v/>
      </c>
      <c r="CS150" s="26" t="str">
        <f ca="1">IF(OR(COUNTA(CA$3:CM$434)=0,选手操作!$K150=""),"",选手操作!$K150)</f>
        <v/>
      </c>
      <c r="CT150" s="22" t="str">
        <f ca="1">IFERROR(IF(CS150="","",RANK(CV150,CV$3:CV$434)+COUNTIF(CV$3:CV150,CV150)-1),"/")</f>
        <v/>
      </c>
      <c r="CU150" s="27" t="str">
        <f ca="1">IF(CS150="","",VLOOKUP(CS150,选手操作!$K:$L,2,0))</f>
        <v/>
      </c>
      <c r="CV150" s="24" t="str">
        <f ca="1">IFERROR(IF(CS150="","",IF(选手操作!CT150&lt;&gt;"",BV150+CW150+CX150+选手操作!CS150,VLOOKUP(CU150,CO:CQ,3,0)+BV150+CW150+CX150+选手操作!CS150)),IF(COUNTIF(CO:CO,CU150)=0,"查找失败",IF(ISNUMBER(VLOOKUP(CU150,CO:CQ,3,0))=FALSE,"VP错误","未知错误")))</f>
        <v/>
      </c>
      <c r="CW150" s="37"/>
      <c r="CX150" s="37"/>
      <c r="CY150" s="39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23" t="str">
        <f ca="1">IFERROR(IF(DS150="","",RANK(DR150,DR$3:DR$434)+COUNTIF(DR$3:DR150,DR150)-1),"/")</f>
        <v/>
      </c>
      <c r="DO150" s="22" t="str">
        <f t="shared" si="44"/>
        <v/>
      </c>
      <c r="DP150" s="22" t="str">
        <f t="shared" si="45"/>
        <v/>
      </c>
      <c r="DQ150" s="24" t="str">
        <f>IFERROR(IF(DO150="","",ROUND(IF(DP150=0,10,10+SIGN(DP150)*10*(1-((SQRT(5)-1)/2)^MIN(ABS(DP150)/(5*SQRT(DR$1)),3))/(1-((SQRT(5)-1)/2)^3)),2)),"请输入副数")</f>
        <v/>
      </c>
      <c r="DR150" s="25" t="str">
        <f ca="1">IF(DS150="","",IF(选手操作!ET150&lt;&gt;"","/",DV150))</f>
        <v/>
      </c>
      <c r="DS150" s="26" t="str">
        <f ca="1">IF(OR(COUNTA(DA$3:DM$434)=0,选手操作!$K150=""),"",选手操作!$K150)</f>
        <v/>
      </c>
      <c r="DT150" s="22" t="str">
        <f ca="1">IFERROR(IF(DS150="","",RANK(DV150,DV$3:DV$434)+COUNTIF(DV$3:DV150,DV150)-1),"/")</f>
        <v/>
      </c>
      <c r="DU150" s="27" t="str">
        <f ca="1">IF(DS150="","",VLOOKUP(DS150,选手操作!$K:$L,2,0))</f>
        <v/>
      </c>
      <c r="DV150" s="24" t="str">
        <f ca="1">IFERROR(IF(DS150="","",IF(选手操作!DT150&lt;&gt;"",CV150+DW150+DX150+选手操作!DS150,VLOOKUP(DU150,DO:DQ,3,0)+CV150+DW150+DX150+选手操作!DS150)),IF(COUNTIF(DO:DO,DU150)=0,"查找失败",IF(ISNUMBER(VLOOKUP(DU150,DO:DQ,3,0))=FALSE,"VP错误","未知错误")))</f>
        <v/>
      </c>
      <c r="DW150" s="37"/>
      <c r="DX150" s="37"/>
      <c r="DY150" s="39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23" t="str">
        <f ca="1">IFERROR(IF(ES150="","",RANK(ER150,ER$3:ER$434)+COUNTIF(ER$3:ER150,ER150)-1),"/")</f>
        <v/>
      </c>
      <c r="EO150" s="22" t="str">
        <f t="shared" si="46"/>
        <v/>
      </c>
      <c r="EP150" s="22" t="str">
        <f t="shared" si="47"/>
        <v/>
      </c>
      <c r="EQ150" s="24" t="str">
        <f>IFERROR(IF(EO150="","",ROUND(IF(EP150=0,10,10+SIGN(EP150)*10*(1-((SQRT(5)-1)/2)^MIN(ABS(EP150)/(5*SQRT(ER$1)),3))/(1-((SQRT(5)-1)/2)^3)),2)),"请输入副数")</f>
        <v/>
      </c>
      <c r="ER150" s="25" t="str">
        <f ca="1">IF(ES150="","",IF(选手操作!FT150&lt;&gt;"","/",EV150))</f>
        <v/>
      </c>
      <c r="ES150" s="26" t="str">
        <f ca="1">IF(OR(COUNTA(EA$3:EM$434)=0,选手操作!$K150=""),"",选手操作!$K150)</f>
        <v/>
      </c>
      <c r="ET150" s="22" t="str">
        <f ca="1">IFERROR(IF(ES150="","",RANK(EV150,EV$3:EV$434)+COUNTIF(EV$3:EV150,EV150)-1),"/")</f>
        <v/>
      </c>
      <c r="EU150" s="27" t="str">
        <f ca="1">IF(ES150="","",VLOOKUP(ES150,选手操作!$K:$L,2,0))</f>
        <v/>
      </c>
      <c r="EV150" s="24" t="str">
        <f ca="1">IFERROR(IF(ES150="","",IF(选手操作!ET150&lt;&gt;"",DV150+EW150+EX150+选手操作!ES150,VLOOKUP(EU150,EO:EQ,3,0)+DV150+EW150+EX150+选手操作!ES150)),IF(COUNTIF(EO:EO,EU150)=0,"查找失败",IF(ISNUMBER(VLOOKUP(EU150,EO:EQ,3,0))=FALSE,"VP错误","未知错误")))</f>
        <v/>
      </c>
      <c r="EW150" s="37"/>
      <c r="EX150" s="37"/>
      <c r="EY150" s="39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  <c r="FK150" s="31"/>
      <c r="FL150" s="31"/>
      <c r="FM150" s="31"/>
      <c r="FN150" s="23" t="str">
        <f ca="1">IFERROR(IF(FS150="","",RANK(FR150,FR$3:FR$434)+COUNTIF(FR$3:FR150,FR150)-1),"/")</f>
        <v/>
      </c>
      <c r="FO150" s="22" t="str">
        <f t="shared" si="48"/>
        <v/>
      </c>
      <c r="FP150" s="22" t="str">
        <f t="shared" si="49"/>
        <v/>
      </c>
      <c r="FQ150" s="24" t="str">
        <f>IFERROR(IF(FO150="","",ROUND(IF(FP150=0,10,10+SIGN(FP150)*10*(1-((SQRT(5)-1)/2)^MIN(ABS(FP150)/(5*SQRT(FR$1)),3))/(1-((SQRT(5)-1)/2)^3)),2)),"请输入副数")</f>
        <v/>
      </c>
      <c r="FR150" s="25" t="str">
        <f ca="1">IF(FS150="","",IF(选手操作!GT150&lt;&gt;"","/",FV150))</f>
        <v/>
      </c>
      <c r="FS150" s="26" t="str">
        <f ca="1">IF(OR(COUNTA(FA$3:FM$434)=0,选手操作!$K150=""),"",选手操作!$K150)</f>
        <v/>
      </c>
      <c r="FT150" s="22" t="str">
        <f ca="1">IFERROR(IF(FS150="","",RANK(FV150,FV$3:FV$434)+COUNTIF(FV$3:FV150,FV150)-1),"/")</f>
        <v/>
      </c>
      <c r="FU150" s="27" t="str">
        <f ca="1">IF(FS150="","",VLOOKUP(FS150,选手操作!$K:$L,2,0))</f>
        <v/>
      </c>
      <c r="FV150" s="24" t="str">
        <f ca="1">IFERROR(IF(FS150="","",IF(选手操作!FT150&lt;&gt;"",EV150+FW150+FX150+选手操作!FS150,VLOOKUP(FU150,FO:FQ,3,0)+EV150+FW150+FX150+选手操作!FS150)),IF(COUNTIF(FO:FO,FU150)=0,"查找失败",IF(ISNUMBER(VLOOKUP(FU150,FO:FQ,3,0))=FALSE,"VP错误","未知错误")))</f>
        <v/>
      </c>
      <c r="FW150" s="37"/>
      <c r="FX150" s="37"/>
      <c r="FY150" s="39"/>
      <c r="GA150" s="31"/>
      <c r="GB150" s="31"/>
      <c r="GC150" s="31"/>
      <c r="GD150" s="31"/>
      <c r="GE150" s="31"/>
      <c r="GF150" s="31"/>
      <c r="GG150" s="31"/>
      <c r="GH150" s="31"/>
      <c r="GI150" s="31"/>
      <c r="GJ150" s="31"/>
      <c r="GK150" s="31"/>
      <c r="GL150" s="31"/>
      <c r="GM150" s="31"/>
      <c r="GN150" s="23" t="str">
        <f ca="1">IFERROR(IF(GS150="","",RANK(GR150,GR$3:GR$434)+COUNTIF(GR$3:GR150,GR150)-1),"/")</f>
        <v/>
      </c>
      <c r="GO150" s="22" t="str">
        <f t="shared" si="50"/>
        <v/>
      </c>
      <c r="GP150" s="22" t="str">
        <f t="shared" si="51"/>
        <v/>
      </c>
      <c r="GQ150" s="24" t="str">
        <f>IFERROR(IF(GO150="","",ROUND(IF(GP150=0,10,10+SIGN(GP150)*10*(1-((SQRT(5)-1)/2)^MIN(ABS(GP150)/(5*SQRT(GR$1)),3))/(1-((SQRT(5)-1)/2)^3)),2)),"请输入副数")</f>
        <v/>
      </c>
      <c r="GR150" s="25" t="str">
        <f ca="1">IF(GS150="","",IF(选手操作!HT150&lt;&gt;"","/",GV150))</f>
        <v/>
      </c>
      <c r="GS150" s="26" t="str">
        <f ca="1">IF(OR(COUNTA(GA$3:GM$434)=0,选手操作!$K150=""),"",选手操作!$K150)</f>
        <v/>
      </c>
      <c r="GT150" s="22" t="str">
        <f ca="1">IFERROR(IF(GS150="","",RANK(GV150,GV$3:GV$434)+COUNTIF(GV$3:GV150,GV150)-1),"/")</f>
        <v/>
      </c>
      <c r="GU150" s="27" t="str">
        <f ca="1">IF(GS150="","",VLOOKUP(GS150,选手操作!$K:$L,2,0))</f>
        <v/>
      </c>
      <c r="GV150" s="24" t="str">
        <f ca="1">IFERROR(IF(GS150="","",IF(选手操作!GT150&lt;&gt;"",FV150+GW150+GX150+选手操作!GS150,VLOOKUP(GU150,GO:GQ,3,0)+FV150+GW150+GX150+选手操作!GS150)),IF(COUNTIF(GO:GO,GU150)=0,"查找失败",IF(ISNUMBER(VLOOKUP(GU150,GO:GQ,3,0))=FALSE,"VP错误","未知错误")))</f>
        <v/>
      </c>
      <c r="GW150" s="37"/>
      <c r="GX150" s="37"/>
      <c r="GY150" s="39"/>
      <c r="HA150" s="31"/>
      <c r="HB150" s="31"/>
      <c r="HC150" s="31"/>
      <c r="HD150" s="31"/>
      <c r="HE150" s="31"/>
      <c r="HF150" s="31"/>
      <c r="HG150" s="31"/>
      <c r="HH150" s="31"/>
      <c r="HI150" s="31"/>
      <c r="HJ150" s="31"/>
      <c r="HK150" s="31"/>
      <c r="HL150" s="31"/>
      <c r="HM150" s="31"/>
      <c r="HN150" s="23" t="str">
        <f ca="1">IFERROR(IF(HS150="","",RANK(HR150,HR$3:HR$434)+COUNTIF(HR$3:HR150,HR150)-1),"/")</f>
        <v/>
      </c>
      <c r="HO150" s="22" t="str">
        <f t="shared" si="52"/>
        <v/>
      </c>
      <c r="HP150" s="22" t="str">
        <f t="shared" si="53"/>
        <v/>
      </c>
      <c r="HQ150" s="24" t="str">
        <f>IFERROR(IF(HO150="","",ROUND(IF(HP150=0,10,10+SIGN(HP150)*10*(1-((SQRT(5)-1)/2)^MIN(ABS(HP150)/(5*SQRT(HR$1)),3))/(1-((SQRT(5)-1)/2)^3)),2)),"请输入副数")</f>
        <v/>
      </c>
      <c r="HR150" s="25" t="str">
        <f ca="1">IF(HS150="","",IF(选手操作!IT150&lt;&gt;"","/",HV150))</f>
        <v/>
      </c>
      <c r="HS150" s="26" t="str">
        <f ca="1">IF(OR(COUNTA(HA$3:HM$434)=0,选手操作!$K150=""),"",选手操作!$K150)</f>
        <v/>
      </c>
      <c r="HT150" s="22" t="str">
        <f ca="1">IFERROR(IF(HS150="","",RANK(HV150,HV$3:HV$434)+COUNTIF(HV$3:HV150,HV150)-1),"/")</f>
        <v/>
      </c>
      <c r="HU150" s="27" t="str">
        <f ca="1">IF(HS150="","",VLOOKUP(HS150,选手操作!$K:$L,2,0))</f>
        <v/>
      </c>
      <c r="HV150" s="24" t="str">
        <f ca="1">IFERROR(IF(HS150="","",IF(选手操作!HT150&lt;&gt;"",GV150+HW150+HX150+选手操作!HS150,VLOOKUP(HU150,HO:HQ,3,0)+GV150+HW150+HX150+选手操作!HS150)),IF(COUNTIF(HO:HO,HU150)=0,"查找失败",IF(ISNUMBER(VLOOKUP(HU150,HO:HQ,3,0))=FALSE,"VP错误","未知错误")))</f>
        <v/>
      </c>
      <c r="HW150" s="37"/>
      <c r="HX150" s="37"/>
      <c r="HY150" s="39"/>
    </row>
    <row r="151" spans="1:23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23" t="str">
        <f ca="1">IFERROR(IF(S151="","",RANK(R151,R$3:R$434)+COUNTIF(R$3:R151,R151)-1),"/")</f>
        <v/>
      </c>
      <c r="O151" s="22" t="str">
        <f t="shared" si="54"/>
        <v/>
      </c>
      <c r="P151" s="22" t="str">
        <f t="shared" si="55"/>
        <v/>
      </c>
      <c r="Q151" s="24" t="str">
        <f t="shared" si="56"/>
        <v/>
      </c>
      <c r="R151" s="25" t="str">
        <f ca="1">IF(S151="","",IF(选手操作!AT151&lt;&gt;"","/",V151))</f>
        <v/>
      </c>
      <c r="S151" s="26" t="str">
        <f ca="1">IF(OR(COUNTA(A$3:M$434)=0,选手操作!$K151=""),"",选手操作!$K151)</f>
        <v/>
      </c>
      <c r="T151" s="22" t="str">
        <f ca="1">IFERROR(IF(S151="","",RANK(V151,V$3:V$434)+COUNTIF(V$3:V151,V151)-1),"/")</f>
        <v/>
      </c>
      <c r="U151" s="27" t="str">
        <f ca="1">IF(S151="","",VLOOKUP(S151,选手操作!$K:$L,2,0))</f>
        <v/>
      </c>
      <c r="V151" s="24" t="str">
        <f ca="1">IFERROR(IF(S151="","",IF(选手操作!T151&lt;&gt;"",选手操作!M151+选手操作!N151+W151+X151+选手操作!S151,VLOOKUP(U151,O:Q,3,0)+选手操作!M151+选手操作!N151+W151+X151+选手操作!S151)),IF(COUNTIF(O:O,U151)=0,"查找失败",IF(ISNUMBER(VLOOKUP(U151,O:Q,3,0))=FALSE,"VP错误","未知错误")))</f>
        <v/>
      </c>
      <c r="W151" s="37"/>
      <c r="X151" s="37"/>
      <c r="Y151" s="39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23" t="str">
        <f ca="1">IFERROR(IF(AS151="","",RANK(AR151,AR$3:AR$434)+COUNTIF(AR$3:AR151,AR151)-1),"/")</f>
        <v/>
      </c>
      <c r="AO151" s="22" t="str">
        <f t="shared" si="38"/>
        <v/>
      </c>
      <c r="AP151" s="22" t="str">
        <f t="shared" si="39"/>
        <v/>
      </c>
      <c r="AQ151" s="24" t="str">
        <f>IFERROR(IF(AO151="","",ROUND(IF(AP151=0,10,10+SIGN(AP151)*10*(1-((SQRT(5)-1)/2)^MIN(ABS(AP151)/(5*SQRT(AR$1)),3))/(1-((SQRT(5)-1)/2)^3)),2)),"请输入副数")</f>
        <v/>
      </c>
      <c r="AR151" s="25" t="str">
        <f ca="1">IF(AS151="","",IF(选手操作!BT151&lt;&gt;"","/",AV151))</f>
        <v/>
      </c>
      <c r="AS151" s="26" t="str">
        <f ca="1">IF(OR(COUNTA(AA$3:AM$434)=0,选手操作!$K151=""),"",选手操作!$K151)</f>
        <v/>
      </c>
      <c r="AT151" s="22" t="str">
        <f ca="1">IFERROR(IF(AS151="","",RANK(AV151,AV$3:AV$434)+COUNTIF(AV$3:AV151,AV151)-1),"/")</f>
        <v/>
      </c>
      <c r="AU151" s="27" t="str">
        <f ca="1">IF(AS151="","",VLOOKUP(AS151,选手操作!$K:$L,2,0))</f>
        <v/>
      </c>
      <c r="AV151" s="24" t="str">
        <f ca="1">IFERROR(IF(AS151="","",IF(选手操作!AT151&lt;&gt;"",V151+AW151+AX151+选手操作!AS151,VLOOKUP(AU151,AO:AQ,3,0)+V151+AW151+AX151+选手操作!AS151)),IF(COUNTIF(AO:AO,AU151)=0,"查找失败",IF(ISNUMBER(VLOOKUP(AU151,AO:AQ,3,0))=FALSE,"VP错误","未知错误")))</f>
        <v/>
      </c>
      <c r="AW151" s="37"/>
      <c r="AX151" s="37"/>
      <c r="AY151" s="39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23" t="str">
        <f ca="1">IFERROR(IF(BS151="","",RANK(BR151,BR$3:BR$434)+COUNTIF(BR$3:BR151,BR151)-1),"/")</f>
        <v/>
      </c>
      <c r="BO151" s="22" t="str">
        <f t="shared" si="40"/>
        <v/>
      </c>
      <c r="BP151" s="22" t="str">
        <f t="shared" si="41"/>
        <v/>
      </c>
      <c r="BQ151" s="24" t="str">
        <f>IFERROR(IF(BO151="","",ROUND(IF(BP151=0,10,10+SIGN(BP151)*10*(1-((SQRT(5)-1)/2)^MIN(ABS(BP151)/(5*SQRT(BR$1)),3))/(1-((SQRT(5)-1)/2)^3)),2)),"请输入副数")</f>
        <v/>
      </c>
      <c r="BR151" s="25" t="str">
        <f ca="1">IF(BS151="","",IF(选手操作!CT151&lt;&gt;"","/",BV151))</f>
        <v/>
      </c>
      <c r="BS151" s="26" t="str">
        <f ca="1">IF(OR(COUNTA(BA$3:BM$434)=0,选手操作!$K151=""),"",选手操作!$K151)</f>
        <v/>
      </c>
      <c r="BT151" s="22" t="str">
        <f ca="1">IFERROR(IF(BS151="","",RANK(BV151,BV$3:BV$434)+COUNTIF(BV$3:BV151,BV151)-1),"/")</f>
        <v/>
      </c>
      <c r="BU151" s="27" t="str">
        <f ca="1">IF(BS151="","",VLOOKUP(BS151,选手操作!$K:$L,2,0))</f>
        <v/>
      </c>
      <c r="BV151" s="24" t="str">
        <f ca="1">IFERROR(IF(BS151="","",IF(选手操作!BT151&lt;&gt;"",AV151+BW151+BX151+选手操作!BS151,VLOOKUP(BU151,BO:BQ,3,0)+AV151+BW151+BX151+选手操作!BS151)),IF(COUNTIF(BO:BO,BU151)=0,"查找失败",IF(ISNUMBER(VLOOKUP(BU151,BO:BQ,3,0))=FALSE,"VP错误","未知错误")))</f>
        <v/>
      </c>
      <c r="BW151" s="37"/>
      <c r="BX151" s="37"/>
      <c r="BY151" s="39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23" t="str">
        <f ca="1">IFERROR(IF(CS151="","",RANK(CR151,CR$3:CR$434)+COUNTIF(CR$3:CR151,CR151)-1),"/")</f>
        <v/>
      </c>
      <c r="CO151" s="22" t="str">
        <f t="shared" si="42"/>
        <v/>
      </c>
      <c r="CP151" s="22" t="str">
        <f t="shared" si="43"/>
        <v/>
      </c>
      <c r="CQ151" s="24" t="str">
        <f>IFERROR(IF(CO151="","",ROUND(IF(CP151=0,10,10+SIGN(CP151)*10*(1-((SQRT(5)-1)/2)^MIN(ABS(CP151)/(5*SQRT(CR$1)),3))/(1-((SQRT(5)-1)/2)^3)),2)),"请输入副数")</f>
        <v/>
      </c>
      <c r="CR151" s="25" t="str">
        <f ca="1">IF(CS151="","",IF(选手操作!DT151&lt;&gt;"","/",CV151))</f>
        <v/>
      </c>
      <c r="CS151" s="26" t="str">
        <f ca="1">IF(OR(COUNTA(CA$3:CM$434)=0,选手操作!$K151=""),"",选手操作!$K151)</f>
        <v/>
      </c>
      <c r="CT151" s="22" t="str">
        <f ca="1">IFERROR(IF(CS151="","",RANK(CV151,CV$3:CV$434)+COUNTIF(CV$3:CV151,CV151)-1),"/")</f>
        <v/>
      </c>
      <c r="CU151" s="27" t="str">
        <f ca="1">IF(CS151="","",VLOOKUP(CS151,选手操作!$K:$L,2,0))</f>
        <v/>
      </c>
      <c r="CV151" s="24" t="str">
        <f ca="1">IFERROR(IF(CS151="","",IF(选手操作!CT151&lt;&gt;"",BV151+CW151+CX151+选手操作!CS151,VLOOKUP(CU151,CO:CQ,3,0)+BV151+CW151+CX151+选手操作!CS151)),IF(COUNTIF(CO:CO,CU151)=0,"查找失败",IF(ISNUMBER(VLOOKUP(CU151,CO:CQ,3,0))=FALSE,"VP错误","未知错误")))</f>
        <v/>
      </c>
      <c r="CW151" s="37"/>
      <c r="CX151" s="37"/>
      <c r="CY151" s="39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23" t="str">
        <f ca="1">IFERROR(IF(DS151="","",RANK(DR151,DR$3:DR$434)+COUNTIF(DR$3:DR151,DR151)-1),"/")</f>
        <v/>
      </c>
      <c r="DO151" s="22" t="str">
        <f t="shared" si="44"/>
        <v/>
      </c>
      <c r="DP151" s="22" t="str">
        <f t="shared" si="45"/>
        <v/>
      </c>
      <c r="DQ151" s="24" t="str">
        <f>IFERROR(IF(DO151="","",ROUND(IF(DP151=0,10,10+SIGN(DP151)*10*(1-((SQRT(5)-1)/2)^MIN(ABS(DP151)/(5*SQRT(DR$1)),3))/(1-((SQRT(5)-1)/2)^3)),2)),"请输入副数")</f>
        <v/>
      </c>
      <c r="DR151" s="25" t="str">
        <f ca="1">IF(DS151="","",IF(选手操作!ET151&lt;&gt;"","/",DV151))</f>
        <v/>
      </c>
      <c r="DS151" s="26" t="str">
        <f ca="1">IF(OR(COUNTA(DA$3:DM$434)=0,选手操作!$K151=""),"",选手操作!$K151)</f>
        <v/>
      </c>
      <c r="DT151" s="22" t="str">
        <f ca="1">IFERROR(IF(DS151="","",RANK(DV151,DV$3:DV$434)+COUNTIF(DV$3:DV151,DV151)-1),"/")</f>
        <v/>
      </c>
      <c r="DU151" s="27" t="str">
        <f ca="1">IF(DS151="","",VLOOKUP(DS151,选手操作!$K:$L,2,0))</f>
        <v/>
      </c>
      <c r="DV151" s="24" t="str">
        <f ca="1">IFERROR(IF(DS151="","",IF(选手操作!DT151&lt;&gt;"",CV151+DW151+DX151+选手操作!DS151,VLOOKUP(DU151,DO:DQ,3,0)+CV151+DW151+DX151+选手操作!DS151)),IF(COUNTIF(DO:DO,DU151)=0,"查找失败",IF(ISNUMBER(VLOOKUP(DU151,DO:DQ,3,0))=FALSE,"VP错误","未知错误")))</f>
        <v/>
      </c>
      <c r="DW151" s="37"/>
      <c r="DX151" s="37"/>
      <c r="DY151" s="39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23" t="str">
        <f ca="1">IFERROR(IF(ES151="","",RANK(ER151,ER$3:ER$434)+COUNTIF(ER$3:ER151,ER151)-1),"/")</f>
        <v/>
      </c>
      <c r="EO151" s="22" t="str">
        <f t="shared" si="46"/>
        <v/>
      </c>
      <c r="EP151" s="22" t="str">
        <f t="shared" si="47"/>
        <v/>
      </c>
      <c r="EQ151" s="24" t="str">
        <f>IFERROR(IF(EO151="","",ROUND(IF(EP151=0,10,10+SIGN(EP151)*10*(1-((SQRT(5)-1)/2)^MIN(ABS(EP151)/(5*SQRT(ER$1)),3))/(1-((SQRT(5)-1)/2)^3)),2)),"请输入副数")</f>
        <v/>
      </c>
      <c r="ER151" s="25" t="str">
        <f ca="1">IF(ES151="","",IF(选手操作!FT151&lt;&gt;"","/",EV151))</f>
        <v/>
      </c>
      <c r="ES151" s="26" t="str">
        <f ca="1">IF(OR(COUNTA(EA$3:EM$434)=0,选手操作!$K151=""),"",选手操作!$K151)</f>
        <v/>
      </c>
      <c r="ET151" s="22" t="str">
        <f ca="1">IFERROR(IF(ES151="","",RANK(EV151,EV$3:EV$434)+COUNTIF(EV$3:EV151,EV151)-1),"/")</f>
        <v/>
      </c>
      <c r="EU151" s="27" t="str">
        <f ca="1">IF(ES151="","",VLOOKUP(ES151,选手操作!$K:$L,2,0))</f>
        <v/>
      </c>
      <c r="EV151" s="24" t="str">
        <f ca="1">IFERROR(IF(ES151="","",IF(选手操作!ET151&lt;&gt;"",DV151+EW151+EX151+选手操作!ES151,VLOOKUP(EU151,EO:EQ,3,0)+DV151+EW151+EX151+选手操作!ES151)),IF(COUNTIF(EO:EO,EU151)=0,"查找失败",IF(ISNUMBER(VLOOKUP(EU151,EO:EQ,3,0))=FALSE,"VP错误","未知错误")))</f>
        <v/>
      </c>
      <c r="EW151" s="37"/>
      <c r="EX151" s="37"/>
      <c r="EY151" s="39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23" t="str">
        <f ca="1">IFERROR(IF(FS151="","",RANK(FR151,FR$3:FR$434)+COUNTIF(FR$3:FR151,FR151)-1),"/")</f>
        <v/>
      </c>
      <c r="FO151" s="22" t="str">
        <f t="shared" si="48"/>
        <v/>
      </c>
      <c r="FP151" s="22" t="str">
        <f t="shared" si="49"/>
        <v/>
      </c>
      <c r="FQ151" s="24" t="str">
        <f>IFERROR(IF(FO151="","",ROUND(IF(FP151=0,10,10+SIGN(FP151)*10*(1-((SQRT(5)-1)/2)^MIN(ABS(FP151)/(5*SQRT(FR$1)),3))/(1-((SQRT(5)-1)/2)^3)),2)),"请输入副数")</f>
        <v/>
      </c>
      <c r="FR151" s="25" t="str">
        <f ca="1">IF(FS151="","",IF(选手操作!GT151&lt;&gt;"","/",FV151))</f>
        <v/>
      </c>
      <c r="FS151" s="26" t="str">
        <f ca="1">IF(OR(COUNTA(FA$3:FM$434)=0,选手操作!$K151=""),"",选手操作!$K151)</f>
        <v/>
      </c>
      <c r="FT151" s="22" t="str">
        <f ca="1">IFERROR(IF(FS151="","",RANK(FV151,FV$3:FV$434)+COUNTIF(FV$3:FV151,FV151)-1),"/")</f>
        <v/>
      </c>
      <c r="FU151" s="27" t="str">
        <f ca="1">IF(FS151="","",VLOOKUP(FS151,选手操作!$K:$L,2,0))</f>
        <v/>
      </c>
      <c r="FV151" s="24" t="str">
        <f ca="1">IFERROR(IF(FS151="","",IF(选手操作!FT151&lt;&gt;"",EV151+FW151+FX151+选手操作!FS151,VLOOKUP(FU151,FO:FQ,3,0)+EV151+FW151+FX151+选手操作!FS151)),IF(COUNTIF(FO:FO,FU151)=0,"查找失败",IF(ISNUMBER(VLOOKUP(FU151,FO:FQ,3,0))=FALSE,"VP错误","未知错误")))</f>
        <v/>
      </c>
      <c r="FW151" s="37"/>
      <c r="FX151" s="37"/>
      <c r="FY151" s="39"/>
      <c r="GA151" s="31"/>
      <c r="GB151" s="31"/>
      <c r="GC151" s="31"/>
      <c r="GD151" s="31"/>
      <c r="GE151" s="31"/>
      <c r="GF151" s="31"/>
      <c r="GG151" s="31"/>
      <c r="GH151" s="31"/>
      <c r="GI151" s="31"/>
      <c r="GJ151" s="31"/>
      <c r="GK151" s="31"/>
      <c r="GL151" s="31"/>
      <c r="GM151" s="31"/>
      <c r="GN151" s="23" t="str">
        <f ca="1">IFERROR(IF(GS151="","",RANK(GR151,GR$3:GR$434)+COUNTIF(GR$3:GR151,GR151)-1),"/")</f>
        <v/>
      </c>
      <c r="GO151" s="22" t="str">
        <f t="shared" si="50"/>
        <v/>
      </c>
      <c r="GP151" s="22" t="str">
        <f t="shared" si="51"/>
        <v/>
      </c>
      <c r="GQ151" s="24" t="str">
        <f>IFERROR(IF(GO151="","",ROUND(IF(GP151=0,10,10+SIGN(GP151)*10*(1-((SQRT(5)-1)/2)^MIN(ABS(GP151)/(5*SQRT(GR$1)),3))/(1-((SQRT(5)-1)/2)^3)),2)),"请输入副数")</f>
        <v/>
      </c>
      <c r="GR151" s="25" t="str">
        <f ca="1">IF(GS151="","",IF(选手操作!HT151&lt;&gt;"","/",GV151))</f>
        <v/>
      </c>
      <c r="GS151" s="26" t="str">
        <f ca="1">IF(OR(COUNTA(GA$3:GM$434)=0,选手操作!$K151=""),"",选手操作!$K151)</f>
        <v/>
      </c>
      <c r="GT151" s="22" t="str">
        <f ca="1">IFERROR(IF(GS151="","",RANK(GV151,GV$3:GV$434)+COUNTIF(GV$3:GV151,GV151)-1),"/")</f>
        <v/>
      </c>
      <c r="GU151" s="27" t="str">
        <f ca="1">IF(GS151="","",VLOOKUP(GS151,选手操作!$K:$L,2,0))</f>
        <v/>
      </c>
      <c r="GV151" s="24" t="str">
        <f ca="1">IFERROR(IF(GS151="","",IF(选手操作!GT151&lt;&gt;"",FV151+GW151+GX151+选手操作!GS151,VLOOKUP(GU151,GO:GQ,3,0)+FV151+GW151+GX151+选手操作!GS151)),IF(COUNTIF(GO:GO,GU151)=0,"查找失败",IF(ISNUMBER(VLOOKUP(GU151,GO:GQ,3,0))=FALSE,"VP错误","未知错误")))</f>
        <v/>
      </c>
      <c r="GW151" s="37"/>
      <c r="GX151" s="37"/>
      <c r="GY151" s="39"/>
      <c r="HA151" s="31"/>
      <c r="HB151" s="31"/>
      <c r="HC151" s="31"/>
      <c r="HD151" s="31"/>
      <c r="HE151" s="31"/>
      <c r="HF151" s="31"/>
      <c r="HG151" s="31"/>
      <c r="HH151" s="31"/>
      <c r="HI151" s="31"/>
      <c r="HJ151" s="31"/>
      <c r="HK151" s="31"/>
      <c r="HL151" s="31"/>
      <c r="HM151" s="31"/>
      <c r="HN151" s="23" t="str">
        <f ca="1">IFERROR(IF(HS151="","",RANK(HR151,HR$3:HR$434)+COUNTIF(HR$3:HR151,HR151)-1),"/")</f>
        <v/>
      </c>
      <c r="HO151" s="22" t="str">
        <f t="shared" si="52"/>
        <v/>
      </c>
      <c r="HP151" s="22" t="str">
        <f t="shared" si="53"/>
        <v/>
      </c>
      <c r="HQ151" s="24" t="str">
        <f>IFERROR(IF(HO151="","",ROUND(IF(HP151=0,10,10+SIGN(HP151)*10*(1-((SQRT(5)-1)/2)^MIN(ABS(HP151)/(5*SQRT(HR$1)),3))/(1-((SQRT(5)-1)/2)^3)),2)),"请输入副数")</f>
        <v/>
      </c>
      <c r="HR151" s="25" t="str">
        <f ca="1">IF(HS151="","",IF(选手操作!IT151&lt;&gt;"","/",HV151))</f>
        <v/>
      </c>
      <c r="HS151" s="26" t="str">
        <f ca="1">IF(OR(COUNTA(HA$3:HM$434)=0,选手操作!$K151=""),"",选手操作!$K151)</f>
        <v/>
      </c>
      <c r="HT151" s="22" t="str">
        <f ca="1">IFERROR(IF(HS151="","",RANK(HV151,HV$3:HV$434)+COUNTIF(HV$3:HV151,HV151)-1),"/")</f>
        <v/>
      </c>
      <c r="HU151" s="27" t="str">
        <f ca="1">IF(HS151="","",VLOOKUP(HS151,选手操作!$K:$L,2,0))</f>
        <v/>
      </c>
      <c r="HV151" s="24" t="str">
        <f ca="1">IFERROR(IF(HS151="","",IF(选手操作!HT151&lt;&gt;"",GV151+HW151+HX151+选手操作!HS151,VLOOKUP(HU151,HO:HQ,3,0)+GV151+HW151+HX151+选手操作!HS151)),IF(COUNTIF(HO:HO,HU151)=0,"查找失败",IF(ISNUMBER(VLOOKUP(HU151,HO:HQ,3,0))=FALSE,"VP错误","未知错误")))</f>
        <v/>
      </c>
      <c r="HW151" s="37"/>
      <c r="HX151" s="37"/>
      <c r="HY151" s="39"/>
    </row>
    <row r="152" spans="1:23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23" t="str">
        <f ca="1">IFERROR(IF(S152="","",RANK(R152,R$3:R$434)+COUNTIF(R$3:R152,R152)-1),"/")</f>
        <v/>
      </c>
      <c r="O152" s="22" t="str">
        <f t="shared" si="54"/>
        <v/>
      </c>
      <c r="P152" s="22" t="str">
        <f t="shared" si="55"/>
        <v/>
      </c>
      <c r="Q152" s="24" t="str">
        <f t="shared" si="56"/>
        <v/>
      </c>
      <c r="R152" s="25" t="str">
        <f ca="1">IF(S152="","",IF(选手操作!AT152&lt;&gt;"","/",V152))</f>
        <v/>
      </c>
      <c r="S152" s="26" t="str">
        <f ca="1">IF(OR(COUNTA(A$3:M$434)=0,选手操作!$K152=""),"",选手操作!$K152)</f>
        <v/>
      </c>
      <c r="T152" s="22" t="str">
        <f ca="1">IFERROR(IF(S152="","",RANK(V152,V$3:V$434)+COUNTIF(V$3:V152,V152)-1),"/")</f>
        <v/>
      </c>
      <c r="U152" s="27" t="str">
        <f ca="1">IF(S152="","",VLOOKUP(S152,选手操作!$K:$L,2,0))</f>
        <v/>
      </c>
      <c r="V152" s="24" t="str">
        <f ca="1">IFERROR(IF(S152="","",IF(选手操作!T152&lt;&gt;"",选手操作!M152+选手操作!N152+W152+X152+选手操作!S152,VLOOKUP(U152,O:Q,3,0)+选手操作!M152+选手操作!N152+W152+X152+选手操作!S152)),IF(COUNTIF(O:O,U152)=0,"查找失败",IF(ISNUMBER(VLOOKUP(U152,O:Q,3,0))=FALSE,"VP错误","未知错误")))</f>
        <v/>
      </c>
      <c r="W152" s="37"/>
      <c r="X152" s="37"/>
      <c r="Y152" s="39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23" t="str">
        <f ca="1">IFERROR(IF(AS152="","",RANK(AR152,AR$3:AR$434)+COUNTIF(AR$3:AR152,AR152)-1),"/")</f>
        <v/>
      </c>
      <c r="AO152" s="22" t="str">
        <f t="shared" si="38"/>
        <v/>
      </c>
      <c r="AP152" s="22" t="str">
        <f t="shared" si="39"/>
        <v/>
      </c>
      <c r="AQ152" s="24" t="str">
        <f>IFERROR(IF(AO152="","",ROUND(IF(AP152=0,10,10+SIGN(AP152)*10*(1-((SQRT(5)-1)/2)^MIN(ABS(AP152)/(5*SQRT(AR$1)),3))/(1-((SQRT(5)-1)/2)^3)),2)),"请输入副数")</f>
        <v/>
      </c>
      <c r="AR152" s="25" t="str">
        <f ca="1">IF(AS152="","",IF(选手操作!BT152&lt;&gt;"","/",AV152))</f>
        <v/>
      </c>
      <c r="AS152" s="26" t="str">
        <f ca="1">IF(OR(COUNTA(AA$3:AM$434)=0,选手操作!$K152=""),"",选手操作!$K152)</f>
        <v/>
      </c>
      <c r="AT152" s="22" t="str">
        <f ca="1">IFERROR(IF(AS152="","",RANK(AV152,AV$3:AV$434)+COUNTIF(AV$3:AV152,AV152)-1),"/")</f>
        <v/>
      </c>
      <c r="AU152" s="27" t="str">
        <f ca="1">IF(AS152="","",VLOOKUP(AS152,选手操作!$K:$L,2,0))</f>
        <v/>
      </c>
      <c r="AV152" s="24" t="str">
        <f ca="1">IFERROR(IF(AS152="","",IF(选手操作!AT152&lt;&gt;"",V152+AW152+AX152+选手操作!AS152,VLOOKUP(AU152,AO:AQ,3,0)+V152+AW152+AX152+选手操作!AS152)),IF(COUNTIF(AO:AO,AU152)=0,"查找失败",IF(ISNUMBER(VLOOKUP(AU152,AO:AQ,3,0))=FALSE,"VP错误","未知错误")))</f>
        <v/>
      </c>
      <c r="AW152" s="37"/>
      <c r="AX152" s="37"/>
      <c r="AY152" s="39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23" t="str">
        <f ca="1">IFERROR(IF(BS152="","",RANK(BR152,BR$3:BR$434)+COUNTIF(BR$3:BR152,BR152)-1),"/")</f>
        <v/>
      </c>
      <c r="BO152" s="22" t="str">
        <f t="shared" si="40"/>
        <v/>
      </c>
      <c r="BP152" s="22" t="str">
        <f t="shared" si="41"/>
        <v/>
      </c>
      <c r="BQ152" s="24" t="str">
        <f>IFERROR(IF(BO152="","",ROUND(IF(BP152=0,10,10+SIGN(BP152)*10*(1-((SQRT(5)-1)/2)^MIN(ABS(BP152)/(5*SQRT(BR$1)),3))/(1-((SQRT(5)-1)/2)^3)),2)),"请输入副数")</f>
        <v/>
      </c>
      <c r="BR152" s="25" t="str">
        <f ca="1">IF(BS152="","",IF(选手操作!CT152&lt;&gt;"","/",BV152))</f>
        <v/>
      </c>
      <c r="BS152" s="26" t="str">
        <f ca="1">IF(OR(COUNTA(BA$3:BM$434)=0,选手操作!$K152=""),"",选手操作!$K152)</f>
        <v/>
      </c>
      <c r="BT152" s="22" t="str">
        <f ca="1">IFERROR(IF(BS152="","",RANK(BV152,BV$3:BV$434)+COUNTIF(BV$3:BV152,BV152)-1),"/")</f>
        <v/>
      </c>
      <c r="BU152" s="27" t="str">
        <f ca="1">IF(BS152="","",VLOOKUP(BS152,选手操作!$K:$L,2,0))</f>
        <v/>
      </c>
      <c r="BV152" s="24" t="str">
        <f ca="1">IFERROR(IF(BS152="","",IF(选手操作!BT152&lt;&gt;"",AV152+BW152+BX152+选手操作!BS152,VLOOKUP(BU152,BO:BQ,3,0)+AV152+BW152+BX152+选手操作!BS152)),IF(COUNTIF(BO:BO,BU152)=0,"查找失败",IF(ISNUMBER(VLOOKUP(BU152,BO:BQ,3,0))=FALSE,"VP错误","未知错误")))</f>
        <v/>
      </c>
      <c r="BW152" s="37"/>
      <c r="BX152" s="37"/>
      <c r="BY152" s="39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23" t="str">
        <f ca="1">IFERROR(IF(CS152="","",RANK(CR152,CR$3:CR$434)+COUNTIF(CR$3:CR152,CR152)-1),"/")</f>
        <v/>
      </c>
      <c r="CO152" s="22" t="str">
        <f t="shared" si="42"/>
        <v/>
      </c>
      <c r="CP152" s="22" t="str">
        <f t="shared" si="43"/>
        <v/>
      </c>
      <c r="CQ152" s="24" t="str">
        <f>IFERROR(IF(CO152="","",ROUND(IF(CP152=0,10,10+SIGN(CP152)*10*(1-((SQRT(5)-1)/2)^MIN(ABS(CP152)/(5*SQRT(CR$1)),3))/(1-((SQRT(5)-1)/2)^3)),2)),"请输入副数")</f>
        <v/>
      </c>
      <c r="CR152" s="25" t="str">
        <f ca="1">IF(CS152="","",IF(选手操作!DT152&lt;&gt;"","/",CV152))</f>
        <v/>
      </c>
      <c r="CS152" s="26" t="str">
        <f ca="1">IF(OR(COUNTA(CA$3:CM$434)=0,选手操作!$K152=""),"",选手操作!$K152)</f>
        <v/>
      </c>
      <c r="CT152" s="22" t="str">
        <f ca="1">IFERROR(IF(CS152="","",RANK(CV152,CV$3:CV$434)+COUNTIF(CV$3:CV152,CV152)-1),"/")</f>
        <v/>
      </c>
      <c r="CU152" s="27" t="str">
        <f ca="1">IF(CS152="","",VLOOKUP(CS152,选手操作!$K:$L,2,0))</f>
        <v/>
      </c>
      <c r="CV152" s="24" t="str">
        <f ca="1">IFERROR(IF(CS152="","",IF(选手操作!CT152&lt;&gt;"",BV152+CW152+CX152+选手操作!CS152,VLOOKUP(CU152,CO:CQ,3,0)+BV152+CW152+CX152+选手操作!CS152)),IF(COUNTIF(CO:CO,CU152)=0,"查找失败",IF(ISNUMBER(VLOOKUP(CU152,CO:CQ,3,0))=FALSE,"VP错误","未知错误")))</f>
        <v/>
      </c>
      <c r="CW152" s="37"/>
      <c r="CX152" s="37"/>
      <c r="CY152" s="39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23" t="str">
        <f ca="1">IFERROR(IF(DS152="","",RANK(DR152,DR$3:DR$434)+COUNTIF(DR$3:DR152,DR152)-1),"/")</f>
        <v/>
      </c>
      <c r="DO152" s="22" t="str">
        <f t="shared" si="44"/>
        <v/>
      </c>
      <c r="DP152" s="22" t="str">
        <f t="shared" si="45"/>
        <v/>
      </c>
      <c r="DQ152" s="24" t="str">
        <f>IFERROR(IF(DO152="","",ROUND(IF(DP152=0,10,10+SIGN(DP152)*10*(1-((SQRT(5)-1)/2)^MIN(ABS(DP152)/(5*SQRT(DR$1)),3))/(1-((SQRT(5)-1)/2)^3)),2)),"请输入副数")</f>
        <v/>
      </c>
      <c r="DR152" s="25" t="str">
        <f ca="1">IF(DS152="","",IF(选手操作!ET152&lt;&gt;"","/",DV152))</f>
        <v/>
      </c>
      <c r="DS152" s="26" t="str">
        <f ca="1">IF(OR(COUNTA(DA$3:DM$434)=0,选手操作!$K152=""),"",选手操作!$K152)</f>
        <v/>
      </c>
      <c r="DT152" s="22" t="str">
        <f ca="1">IFERROR(IF(DS152="","",RANK(DV152,DV$3:DV$434)+COUNTIF(DV$3:DV152,DV152)-1),"/")</f>
        <v/>
      </c>
      <c r="DU152" s="27" t="str">
        <f ca="1">IF(DS152="","",VLOOKUP(DS152,选手操作!$K:$L,2,0))</f>
        <v/>
      </c>
      <c r="DV152" s="24" t="str">
        <f ca="1">IFERROR(IF(DS152="","",IF(选手操作!DT152&lt;&gt;"",CV152+DW152+DX152+选手操作!DS152,VLOOKUP(DU152,DO:DQ,3,0)+CV152+DW152+DX152+选手操作!DS152)),IF(COUNTIF(DO:DO,DU152)=0,"查找失败",IF(ISNUMBER(VLOOKUP(DU152,DO:DQ,3,0))=FALSE,"VP错误","未知错误")))</f>
        <v/>
      </c>
      <c r="DW152" s="37"/>
      <c r="DX152" s="37"/>
      <c r="DY152" s="39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23" t="str">
        <f ca="1">IFERROR(IF(ES152="","",RANK(ER152,ER$3:ER$434)+COUNTIF(ER$3:ER152,ER152)-1),"/")</f>
        <v/>
      </c>
      <c r="EO152" s="22" t="str">
        <f t="shared" si="46"/>
        <v/>
      </c>
      <c r="EP152" s="22" t="str">
        <f t="shared" si="47"/>
        <v/>
      </c>
      <c r="EQ152" s="24" t="str">
        <f>IFERROR(IF(EO152="","",ROUND(IF(EP152=0,10,10+SIGN(EP152)*10*(1-((SQRT(5)-1)/2)^MIN(ABS(EP152)/(5*SQRT(ER$1)),3))/(1-((SQRT(5)-1)/2)^3)),2)),"请输入副数")</f>
        <v/>
      </c>
      <c r="ER152" s="25" t="str">
        <f ca="1">IF(ES152="","",IF(选手操作!FT152&lt;&gt;"","/",EV152))</f>
        <v/>
      </c>
      <c r="ES152" s="26" t="str">
        <f ca="1">IF(OR(COUNTA(EA$3:EM$434)=0,选手操作!$K152=""),"",选手操作!$K152)</f>
        <v/>
      </c>
      <c r="ET152" s="22" t="str">
        <f ca="1">IFERROR(IF(ES152="","",RANK(EV152,EV$3:EV$434)+COUNTIF(EV$3:EV152,EV152)-1),"/")</f>
        <v/>
      </c>
      <c r="EU152" s="27" t="str">
        <f ca="1">IF(ES152="","",VLOOKUP(ES152,选手操作!$K:$L,2,0))</f>
        <v/>
      </c>
      <c r="EV152" s="24" t="str">
        <f ca="1">IFERROR(IF(ES152="","",IF(选手操作!ET152&lt;&gt;"",DV152+EW152+EX152+选手操作!ES152,VLOOKUP(EU152,EO:EQ,3,0)+DV152+EW152+EX152+选手操作!ES152)),IF(COUNTIF(EO:EO,EU152)=0,"查找失败",IF(ISNUMBER(VLOOKUP(EU152,EO:EQ,3,0))=FALSE,"VP错误","未知错误")))</f>
        <v/>
      </c>
      <c r="EW152" s="37"/>
      <c r="EX152" s="37"/>
      <c r="EY152" s="39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23" t="str">
        <f ca="1">IFERROR(IF(FS152="","",RANK(FR152,FR$3:FR$434)+COUNTIF(FR$3:FR152,FR152)-1),"/")</f>
        <v/>
      </c>
      <c r="FO152" s="22" t="str">
        <f t="shared" si="48"/>
        <v/>
      </c>
      <c r="FP152" s="22" t="str">
        <f t="shared" si="49"/>
        <v/>
      </c>
      <c r="FQ152" s="24" t="str">
        <f>IFERROR(IF(FO152="","",ROUND(IF(FP152=0,10,10+SIGN(FP152)*10*(1-((SQRT(5)-1)/2)^MIN(ABS(FP152)/(5*SQRT(FR$1)),3))/(1-((SQRT(5)-1)/2)^3)),2)),"请输入副数")</f>
        <v/>
      </c>
      <c r="FR152" s="25" t="str">
        <f ca="1">IF(FS152="","",IF(选手操作!GT152&lt;&gt;"","/",FV152))</f>
        <v/>
      </c>
      <c r="FS152" s="26" t="str">
        <f ca="1">IF(OR(COUNTA(FA$3:FM$434)=0,选手操作!$K152=""),"",选手操作!$K152)</f>
        <v/>
      </c>
      <c r="FT152" s="22" t="str">
        <f ca="1">IFERROR(IF(FS152="","",RANK(FV152,FV$3:FV$434)+COUNTIF(FV$3:FV152,FV152)-1),"/")</f>
        <v/>
      </c>
      <c r="FU152" s="27" t="str">
        <f ca="1">IF(FS152="","",VLOOKUP(FS152,选手操作!$K:$L,2,0))</f>
        <v/>
      </c>
      <c r="FV152" s="24" t="str">
        <f ca="1">IFERROR(IF(FS152="","",IF(选手操作!FT152&lt;&gt;"",EV152+FW152+FX152+选手操作!FS152,VLOOKUP(FU152,FO:FQ,3,0)+EV152+FW152+FX152+选手操作!FS152)),IF(COUNTIF(FO:FO,FU152)=0,"查找失败",IF(ISNUMBER(VLOOKUP(FU152,FO:FQ,3,0))=FALSE,"VP错误","未知错误")))</f>
        <v/>
      </c>
      <c r="FW152" s="37"/>
      <c r="FX152" s="37"/>
      <c r="FY152" s="39"/>
      <c r="GA152" s="31"/>
      <c r="GB152" s="31"/>
      <c r="GC152" s="31"/>
      <c r="GD152" s="31"/>
      <c r="GE152" s="31"/>
      <c r="GF152" s="31"/>
      <c r="GG152" s="31"/>
      <c r="GH152" s="31"/>
      <c r="GI152" s="31"/>
      <c r="GJ152" s="31"/>
      <c r="GK152" s="31"/>
      <c r="GL152" s="31"/>
      <c r="GM152" s="31"/>
      <c r="GN152" s="23" t="str">
        <f ca="1">IFERROR(IF(GS152="","",RANK(GR152,GR$3:GR$434)+COUNTIF(GR$3:GR152,GR152)-1),"/")</f>
        <v/>
      </c>
      <c r="GO152" s="22" t="str">
        <f t="shared" si="50"/>
        <v/>
      </c>
      <c r="GP152" s="22" t="str">
        <f t="shared" si="51"/>
        <v/>
      </c>
      <c r="GQ152" s="24" t="str">
        <f>IFERROR(IF(GO152="","",ROUND(IF(GP152=0,10,10+SIGN(GP152)*10*(1-((SQRT(5)-1)/2)^MIN(ABS(GP152)/(5*SQRT(GR$1)),3))/(1-((SQRT(5)-1)/2)^3)),2)),"请输入副数")</f>
        <v/>
      </c>
      <c r="GR152" s="25" t="str">
        <f ca="1">IF(GS152="","",IF(选手操作!HT152&lt;&gt;"","/",GV152))</f>
        <v/>
      </c>
      <c r="GS152" s="26" t="str">
        <f ca="1">IF(OR(COUNTA(GA$3:GM$434)=0,选手操作!$K152=""),"",选手操作!$K152)</f>
        <v/>
      </c>
      <c r="GT152" s="22" t="str">
        <f ca="1">IFERROR(IF(GS152="","",RANK(GV152,GV$3:GV$434)+COUNTIF(GV$3:GV152,GV152)-1),"/")</f>
        <v/>
      </c>
      <c r="GU152" s="27" t="str">
        <f ca="1">IF(GS152="","",VLOOKUP(GS152,选手操作!$K:$L,2,0))</f>
        <v/>
      </c>
      <c r="GV152" s="24" t="str">
        <f ca="1">IFERROR(IF(GS152="","",IF(选手操作!GT152&lt;&gt;"",FV152+GW152+GX152+选手操作!GS152,VLOOKUP(GU152,GO:GQ,3,0)+FV152+GW152+GX152+选手操作!GS152)),IF(COUNTIF(GO:GO,GU152)=0,"查找失败",IF(ISNUMBER(VLOOKUP(GU152,GO:GQ,3,0))=FALSE,"VP错误","未知错误")))</f>
        <v/>
      </c>
      <c r="GW152" s="37"/>
      <c r="GX152" s="37"/>
      <c r="GY152" s="39"/>
      <c r="HA152" s="31"/>
      <c r="HB152" s="31"/>
      <c r="HC152" s="31"/>
      <c r="HD152" s="31"/>
      <c r="HE152" s="31"/>
      <c r="HF152" s="31"/>
      <c r="HG152" s="31"/>
      <c r="HH152" s="31"/>
      <c r="HI152" s="31"/>
      <c r="HJ152" s="31"/>
      <c r="HK152" s="31"/>
      <c r="HL152" s="31"/>
      <c r="HM152" s="31"/>
      <c r="HN152" s="23" t="str">
        <f ca="1">IFERROR(IF(HS152="","",RANK(HR152,HR$3:HR$434)+COUNTIF(HR$3:HR152,HR152)-1),"/")</f>
        <v/>
      </c>
      <c r="HO152" s="22" t="str">
        <f t="shared" si="52"/>
        <v/>
      </c>
      <c r="HP152" s="22" t="str">
        <f t="shared" si="53"/>
        <v/>
      </c>
      <c r="HQ152" s="24" t="str">
        <f>IFERROR(IF(HO152="","",ROUND(IF(HP152=0,10,10+SIGN(HP152)*10*(1-((SQRT(5)-1)/2)^MIN(ABS(HP152)/(5*SQRT(HR$1)),3))/(1-((SQRT(5)-1)/2)^3)),2)),"请输入副数")</f>
        <v/>
      </c>
      <c r="HR152" s="25" t="str">
        <f ca="1">IF(HS152="","",IF(选手操作!IT152&lt;&gt;"","/",HV152))</f>
        <v/>
      </c>
      <c r="HS152" s="26" t="str">
        <f ca="1">IF(OR(COUNTA(HA$3:HM$434)=0,选手操作!$K152=""),"",选手操作!$K152)</f>
        <v/>
      </c>
      <c r="HT152" s="22" t="str">
        <f ca="1">IFERROR(IF(HS152="","",RANK(HV152,HV$3:HV$434)+COUNTIF(HV$3:HV152,HV152)-1),"/")</f>
        <v/>
      </c>
      <c r="HU152" s="27" t="str">
        <f ca="1">IF(HS152="","",VLOOKUP(HS152,选手操作!$K:$L,2,0))</f>
        <v/>
      </c>
      <c r="HV152" s="24" t="str">
        <f ca="1">IFERROR(IF(HS152="","",IF(选手操作!HT152&lt;&gt;"",GV152+HW152+HX152+选手操作!HS152,VLOOKUP(HU152,HO:HQ,3,0)+GV152+HW152+HX152+选手操作!HS152)),IF(COUNTIF(HO:HO,HU152)=0,"查找失败",IF(ISNUMBER(VLOOKUP(HU152,HO:HQ,3,0))=FALSE,"VP错误","未知错误")))</f>
        <v/>
      </c>
      <c r="HW152" s="37"/>
      <c r="HX152" s="37"/>
      <c r="HY152" s="39"/>
    </row>
    <row r="153" spans="1:23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23" t="str">
        <f ca="1">IFERROR(IF(S153="","",RANK(R153,R$3:R$434)+COUNTIF(R$3:R153,R153)-1),"/")</f>
        <v/>
      </c>
      <c r="O153" s="22" t="str">
        <f t="shared" si="54"/>
        <v/>
      </c>
      <c r="P153" s="22" t="str">
        <f t="shared" si="55"/>
        <v/>
      </c>
      <c r="Q153" s="24" t="str">
        <f t="shared" si="56"/>
        <v/>
      </c>
      <c r="R153" s="25" t="str">
        <f ca="1">IF(S153="","",IF(选手操作!AT153&lt;&gt;"","/",V153))</f>
        <v/>
      </c>
      <c r="S153" s="26" t="str">
        <f ca="1">IF(OR(COUNTA(A$3:M$434)=0,选手操作!$K153=""),"",选手操作!$K153)</f>
        <v/>
      </c>
      <c r="T153" s="22" t="str">
        <f ca="1">IFERROR(IF(S153="","",RANK(V153,V$3:V$434)+COUNTIF(V$3:V153,V153)-1),"/")</f>
        <v/>
      </c>
      <c r="U153" s="27" t="str">
        <f ca="1">IF(S153="","",VLOOKUP(S153,选手操作!$K:$L,2,0))</f>
        <v/>
      </c>
      <c r="V153" s="24" t="str">
        <f ca="1">IFERROR(IF(S153="","",IF(选手操作!T153&lt;&gt;"",选手操作!M153+选手操作!N153+W153+X153+选手操作!S153,VLOOKUP(U153,O:Q,3,0)+选手操作!M153+选手操作!N153+W153+X153+选手操作!S153)),IF(COUNTIF(O:O,U153)=0,"查找失败",IF(ISNUMBER(VLOOKUP(U153,O:Q,3,0))=FALSE,"VP错误","未知错误")))</f>
        <v/>
      </c>
      <c r="W153" s="37"/>
      <c r="X153" s="37"/>
      <c r="Y153" s="39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23" t="str">
        <f ca="1">IFERROR(IF(AS153="","",RANK(AR153,AR$3:AR$434)+COUNTIF(AR$3:AR153,AR153)-1),"/")</f>
        <v/>
      </c>
      <c r="AO153" s="22" t="str">
        <f t="shared" si="38"/>
        <v/>
      </c>
      <c r="AP153" s="22" t="str">
        <f t="shared" si="39"/>
        <v/>
      </c>
      <c r="AQ153" s="24" t="str">
        <f>IFERROR(IF(AO153="","",ROUND(IF(AP153=0,10,10+SIGN(AP153)*10*(1-((SQRT(5)-1)/2)^MIN(ABS(AP153)/(5*SQRT(AR$1)),3))/(1-((SQRT(5)-1)/2)^3)),2)),"请输入副数")</f>
        <v/>
      </c>
      <c r="AR153" s="25" t="str">
        <f ca="1">IF(AS153="","",IF(选手操作!BT153&lt;&gt;"","/",AV153))</f>
        <v/>
      </c>
      <c r="AS153" s="26" t="str">
        <f ca="1">IF(OR(COUNTA(AA$3:AM$434)=0,选手操作!$K153=""),"",选手操作!$K153)</f>
        <v/>
      </c>
      <c r="AT153" s="22" t="str">
        <f ca="1">IFERROR(IF(AS153="","",RANK(AV153,AV$3:AV$434)+COUNTIF(AV$3:AV153,AV153)-1),"/")</f>
        <v/>
      </c>
      <c r="AU153" s="27" t="str">
        <f ca="1">IF(AS153="","",VLOOKUP(AS153,选手操作!$K:$L,2,0))</f>
        <v/>
      </c>
      <c r="AV153" s="24" t="str">
        <f ca="1">IFERROR(IF(AS153="","",IF(选手操作!AT153&lt;&gt;"",V153+AW153+AX153+选手操作!AS153,VLOOKUP(AU153,AO:AQ,3,0)+V153+AW153+AX153+选手操作!AS153)),IF(COUNTIF(AO:AO,AU153)=0,"查找失败",IF(ISNUMBER(VLOOKUP(AU153,AO:AQ,3,0))=FALSE,"VP错误","未知错误")))</f>
        <v/>
      </c>
      <c r="AW153" s="37"/>
      <c r="AX153" s="37"/>
      <c r="AY153" s="39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23" t="str">
        <f ca="1">IFERROR(IF(BS153="","",RANK(BR153,BR$3:BR$434)+COUNTIF(BR$3:BR153,BR153)-1),"/")</f>
        <v/>
      </c>
      <c r="BO153" s="22" t="str">
        <f t="shared" si="40"/>
        <v/>
      </c>
      <c r="BP153" s="22" t="str">
        <f t="shared" si="41"/>
        <v/>
      </c>
      <c r="BQ153" s="24" t="str">
        <f>IFERROR(IF(BO153="","",ROUND(IF(BP153=0,10,10+SIGN(BP153)*10*(1-((SQRT(5)-1)/2)^MIN(ABS(BP153)/(5*SQRT(BR$1)),3))/(1-((SQRT(5)-1)/2)^3)),2)),"请输入副数")</f>
        <v/>
      </c>
      <c r="BR153" s="25" t="str">
        <f ca="1">IF(BS153="","",IF(选手操作!CT153&lt;&gt;"","/",BV153))</f>
        <v/>
      </c>
      <c r="BS153" s="26" t="str">
        <f ca="1">IF(OR(COUNTA(BA$3:BM$434)=0,选手操作!$K153=""),"",选手操作!$K153)</f>
        <v/>
      </c>
      <c r="BT153" s="22" t="str">
        <f ca="1">IFERROR(IF(BS153="","",RANK(BV153,BV$3:BV$434)+COUNTIF(BV$3:BV153,BV153)-1),"/")</f>
        <v/>
      </c>
      <c r="BU153" s="27" t="str">
        <f ca="1">IF(BS153="","",VLOOKUP(BS153,选手操作!$K:$L,2,0))</f>
        <v/>
      </c>
      <c r="BV153" s="24" t="str">
        <f ca="1">IFERROR(IF(BS153="","",IF(选手操作!BT153&lt;&gt;"",AV153+BW153+BX153+选手操作!BS153,VLOOKUP(BU153,BO:BQ,3,0)+AV153+BW153+BX153+选手操作!BS153)),IF(COUNTIF(BO:BO,BU153)=0,"查找失败",IF(ISNUMBER(VLOOKUP(BU153,BO:BQ,3,0))=FALSE,"VP错误","未知错误")))</f>
        <v/>
      </c>
      <c r="BW153" s="37"/>
      <c r="BX153" s="37"/>
      <c r="BY153" s="39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23" t="str">
        <f ca="1">IFERROR(IF(CS153="","",RANK(CR153,CR$3:CR$434)+COUNTIF(CR$3:CR153,CR153)-1),"/")</f>
        <v/>
      </c>
      <c r="CO153" s="22" t="str">
        <f t="shared" si="42"/>
        <v/>
      </c>
      <c r="CP153" s="22" t="str">
        <f t="shared" si="43"/>
        <v/>
      </c>
      <c r="CQ153" s="24" t="str">
        <f>IFERROR(IF(CO153="","",ROUND(IF(CP153=0,10,10+SIGN(CP153)*10*(1-((SQRT(5)-1)/2)^MIN(ABS(CP153)/(5*SQRT(CR$1)),3))/(1-((SQRT(5)-1)/2)^3)),2)),"请输入副数")</f>
        <v/>
      </c>
      <c r="CR153" s="25" t="str">
        <f ca="1">IF(CS153="","",IF(选手操作!DT153&lt;&gt;"","/",CV153))</f>
        <v/>
      </c>
      <c r="CS153" s="26" t="str">
        <f ca="1">IF(OR(COUNTA(CA$3:CM$434)=0,选手操作!$K153=""),"",选手操作!$K153)</f>
        <v/>
      </c>
      <c r="CT153" s="22" t="str">
        <f ca="1">IFERROR(IF(CS153="","",RANK(CV153,CV$3:CV$434)+COUNTIF(CV$3:CV153,CV153)-1),"/")</f>
        <v/>
      </c>
      <c r="CU153" s="27" t="str">
        <f ca="1">IF(CS153="","",VLOOKUP(CS153,选手操作!$K:$L,2,0))</f>
        <v/>
      </c>
      <c r="CV153" s="24" t="str">
        <f ca="1">IFERROR(IF(CS153="","",IF(选手操作!CT153&lt;&gt;"",BV153+CW153+CX153+选手操作!CS153,VLOOKUP(CU153,CO:CQ,3,0)+BV153+CW153+CX153+选手操作!CS153)),IF(COUNTIF(CO:CO,CU153)=0,"查找失败",IF(ISNUMBER(VLOOKUP(CU153,CO:CQ,3,0))=FALSE,"VP错误","未知错误")))</f>
        <v/>
      </c>
      <c r="CW153" s="37"/>
      <c r="CX153" s="37"/>
      <c r="CY153" s="39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23" t="str">
        <f ca="1">IFERROR(IF(DS153="","",RANK(DR153,DR$3:DR$434)+COUNTIF(DR$3:DR153,DR153)-1),"/")</f>
        <v/>
      </c>
      <c r="DO153" s="22" t="str">
        <f t="shared" si="44"/>
        <v/>
      </c>
      <c r="DP153" s="22" t="str">
        <f t="shared" si="45"/>
        <v/>
      </c>
      <c r="DQ153" s="24" t="str">
        <f>IFERROR(IF(DO153="","",ROUND(IF(DP153=0,10,10+SIGN(DP153)*10*(1-((SQRT(5)-1)/2)^MIN(ABS(DP153)/(5*SQRT(DR$1)),3))/(1-((SQRT(5)-1)/2)^3)),2)),"请输入副数")</f>
        <v/>
      </c>
      <c r="DR153" s="25" t="str">
        <f ca="1">IF(DS153="","",IF(选手操作!ET153&lt;&gt;"","/",DV153))</f>
        <v/>
      </c>
      <c r="DS153" s="26" t="str">
        <f ca="1">IF(OR(COUNTA(DA$3:DM$434)=0,选手操作!$K153=""),"",选手操作!$K153)</f>
        <v/>
      </c>
      <c r="DT153" s="22" t="str">
        <f ca="1">IFERROR(IF(DS153="","",RANK(DV153,DV$3:DV$434)+COUNTIF(DV$3:DV153,DV153)-1),"/")</f>
        <v/>
      </c>
      <c r="DU153" s="27" t="str">
        <f ca="1">IF(DS153="","",VLOOKUP(DS153,选手操作!$K:$L,2,0))</f>
        <v/>
      </c>
      <c r="DV153" s="24" t="str">
        <f ca="1">IFERROR(IF(DS153="","",IF(选手操作!DT153&lt;&gt;"",CV153+DW153+DX153+选手操作!DS153,VLOOKUP(DU153,DO:DQ,3,0)+CV153+DW153+DX153+选手操作!DS153)),IF(COUNTIF(DO:DO,DU153)=0,"查找失败",IF(ISNUMBER(VLOOKUP(DU153,DO:DQ,3,0))=FALSE,"VP错误","未知错误")))</f>
        <v/>
      </c>
      <c r="DW153" s="37"/>
      <c r="DX153" s="37"/>
      <c r="DY153" s="39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23" t="str">
        <f ca="1">IFERROR(IF(ES153="","",RANK(ER153,ER$3:ER$434)+COUNTIF(ER$3:ER153,ER153)-1),"/")</f>
        <v/>
      </c>
      <c r="EO153" s="22" t="str">
        <f t="shared" si="46"/>
        <v/>
      </c>
      <c r="EP153" s="22" t="str">
        <f t="shared" si="47"/>
        <v/>
      </c>
      <c r="EQ153" s="24" t="str">
        <f>IFERROR(IF(EO153="","",ROUND(IF(EP153=0,10,10+SIGN(EP153)*10*(1-((SQRT(5)-1)/2)^MIN(ABS(EP153)/(5*SQRT(ER$1)),3))/(1-((SQRT(5)-1)/2)^3)),2)),"请输入副数")</f>
        <v/>
      </c>
      <c r="ER153" s="25" t="str">
        <f ca="1">IF(ES153="","",IF(选手操作!FT153&lt;&gt;"","/",EV153))</f>
        <v/>
      </c>
      <c r="ES153" s="26" t="str">
        <f ca="1">IF(OR(COUNTA(EA$3:EM$434)=0,选手操作!$K153=""),"",选手操作!$K153)</f>
        <v/>
      </c>
      <c r="ET153" s="22" t="str">
        <f ca="1">IFERROR(IF(ES153="","",RANK(EV153,EV$3:EV$434)+COUNTIF(EV$3:EV153,EV153)-1),"/")</f>
        <v/>
      </c>
      <c r="EU153" s="27" t="str">
        <f ca="1">IF(ES153="","",VLOOKUP(ES153,选手操作!$K:$L,2,0))</f>
        <v/>
      </c>
      <c r="EV153" s="24" t="str">
        <f ca="1">IFERROR(IF(ES153="","",IF(选手操作!ET153&lt;&gt;"",DV153+EW153+EX153+选手操作!ES153,VLOOKUP(EU153,EO:EQ,3,0)+DV153+EW153+EX153+选手操作!ES153)),IF(COUNTIF(EO:EO,EU153)=0,"查找失败",IF(ISNUMBER(VLOOKUP(EU153,EO:EQ,3,0))=FALSE,"VP错误","未知错误")))</f>
        <v/>
      </c>
      <c r="EW153" s="37"/>
      <c r="EX153" s="37"/>
      <c r="EY153" s="39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23" t="str">
        <f ca="1">IFERROR(IF(FS153="","",RANK(FR153,FR$3:FR$434)+COUNTIF(FR$3:FR153,FR153)-1),"/")</f>
        <v/>
      </c>
      <c r="FO153" s="22" t="str">
        <f t="shared" si="48"/>
        <v/>
      </c>
      <c r="FP153" s="22" t="str">
        <f t="shared" si="49"/>
        <v/>
      </c>
      <c r="FQ153" s="24" t="str">
        <f>IFERROR(IF(FO153="","",ROUND(IF(FP153=0,10,10+SIGN(FP153)*10*(1-((SQRT(5)-1)/2)^MIN(ABS(FP153)/(5*SQRT(FR$1)),3))/(1-((SQRT(5)-1)/2)^3)),2)),"请输入副数")</f>
        <v/>
      </c>
      <c r="FR153" s="25" t="str">
        <f ca="1">IF(FS153="","",IF(选手操作!GT153&lt;&gt;"","/",FV153))</f>
        <v/>
      </c>
      <c r="FS153" s="26" t="str">
        <f ca="1">IF(OR(COUNTA(FA$3:FM$434)=0,选手操作!$K153=""),"",选手操作!$K153)</f>
        <v/>
      </c>
      <c r="FT153" s="22" t="str">
        <f ca="1">IFERROR(IF(FS153="","",RANK(FV153,FV$3:FV$434)+COUNTIF(FV$3:FV153,FV153)-1),"/")</f>
        <v/>
      </c>
      <c r="FU153" s="27" t="str">
        <f ca="1">IF(FS153="","",VLOOKUP(FS153,选手操作!$K:$L,2,0))</f>
        <v/>
      </c>
      <c r="FV153" s="24" t="str">
        <f ca="1">IFERROR(IF(FS153="","",IF(选手操作!FT153&lt;&gt;"",EV153+FW153+FX153+选手操作!FS153,VLOOKUP(FU153,FO:FQ,3,0)+EV153+FW153+FX153+选手操作!FS153)),IF(COUNTIF(FO:FO,FU153)=0,"查找失败",IF(ISNUMBER(VLOOKUP(FU153,FO:FQ,3,0))=FALSE,"VP错误","未知错误")))</f>
        <v/>
      </c>
      <c r="FW153" s="37"/>
      <c r="FX153" s="37"/>
      <c r="FY153" s="39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23" t="str">
        <f ca="1">IFERROR(IF(GS153="","",RANK(GR153,GR$3:GR$434)+COUNTIF(GR$3:GR153,GR153)-1),"/")</f>
        <v/>
      </c>
      <c r="GO153" s="22" t="str">
        <f t="shared" si="50"/>
        <v/>
      </c>
      <c r="GP153" s="22" t="str">
        <f t="shared" si="51"/>
        <v/>
      </c>
      <c r="GQ153" s="24" t="str">
        <f>IFERROR(IF(GO153="","",ROUND(IF(GP153=0,10,10+SIGN(GP153)*10*(1-((SQRT(5)-1)/2)^MIN(ABS(GP153)/(5*SQRT(GR$1)),3))/(1-((SQRT(5)-1)/2)^3)),2)),"请输入副数")</f>
        <v/>
      </c>
      <c r="GR153" s="25" t="str">
        <f ca="1">IF(GS153="","",IF(选手操作!HT153&lt;&gt;"","/",GV153))</f>
        <v/>
      </c>
      <c r="GS153" s="26" t="str">
        <f ca="1">IF(OR(COUNTA(GA$3:GM$434)=0,选手操作!$K153=""),"",选手操作!$K153)</f>
        <v/>
      </c>
      <c r="GT153" s="22" t="str">
        <f ca="1">IFERROR(IF(GS153="","",RANK(GV153,GV$3:GV$434)+COUNTIF(GV$3:GV153,GV153)-1),"/")</f>
        <v/>
      </c>
      <c r="GU153" s="27" t="str">
        <f ca="1">IF(GS153="","",VLOOKUP(GS153,选手操作!$K:$L,2,0))</f>
        <v/>
      </c>
      <c r="GV153" s="24" t="str">
        <f ca="1">IFERROR(IF(GS153="","",IF(选手操作!GT153&lt;&gt;"",FV153+GW153+GX153+选手操作!GS153,VLOOKUP(GU153,GO:GQ,3,0)+FV153+GW153+GX153+选手操作!GS153)),IF(COUNTIF(GO:GO,GU153)=0,"查找失败",IF(ISNUMBER(VLOOKUP(GU153,GO:GQ,3,0))=FALSE,"VP错误","未知错误")))</f>
        <v/>
      </c>
      <c r="GW153" s="37"/>
      <c r="GX153" s="37"/>
      <c r="GY153" s="39"/>
      <c r="HA153" s="31"/>
      <c r="HB153" s="31"/>
      <c r="HC153" s="31"/>
      <c r="HD153" s="31"/>
      <c r="HE153" s="31"/>
      <c r="HF153" s="31"/>
      <c r="HG153" s="31"/>
      <c r="HH153" s="31"/>
      <c r="HI153" s="31"/>
      <c r="HJ153" s="31"/>
      <c r="HK153" s="31"/>
      <c r="HL153" s="31"/>
      <c r="HM153" s="31"/>
      <c r="HN153" s="23" t="str">
        <f ca="1">IFERROR(IF(HS153="","",RANK(HR153,HR$3:HR$434)+COUNTIF(HR$3:HR153,HR153)-1),"/")</f>
        <v/>
      </c>
      <c r="HO153" s="22" t="str">
        <f t="shared" si="52"/>
        <v/>
      </c>
      <c r="HP153" s="22" t="str">
        <f t="shared" si="53"/>
        <v/>
      </c>
      <c r="HQ153" s="24" t="str">
        <f>IFERROR(IF(HO153="","",ROUND(IF(HP153=0,10,10+SIGN(HP153)*10*(1-((SQRT(5)-1)/2)^MIN(ABS(HP153)/(5*SQRT(HR$1)),3))/(1-((SQRT(5)-1)/2)^3)),2)),"请输入副数")</f>
        <v/>
      </c>
      <c r="HR153" s="25" t="str">
        <f ca="1">IF(HS153="","",IF(选手操作!IT153&lt;&gt;"","/",HV153))</f>
        <v/>
      </c>
      <c r="HS153" s="26" t="str">
        <f ca="1">IF(OR(COUNTA(HA$3:HM$434)=0,选手操作!$K153=""),"",选手操作!$K153)</f>
        <v/>
      </c>
      <c r="HT153" s="22" t="str">
        <f ca="1">IFERROR(IF(HS153="","",RANK(HV153,HV$3:HV$434)+COUNTIF(HV$3:HV153,HV153)-1),"/")</f>
        <v/>
      </c>
      <c r="HU153" s="27" t="str">
        <f ca="1">IF(HS153="","",VLOOKUP(HS153,选手操作!$K:$L,2,0))</f>
        <v/>
      </c>
      <c r="HV153" s="24" t="str">
        <f ca="1">IFERROR(IF(HS153="","",IF(选手操作!HT153&lt;&gt;"",GV153+HW153+HX153+选手操作!HS153,VLOOKUP(HU153,HO:HQ,3,0)+GV153+HW153+HX153+选手操作!HS153)),IF(COUNTIF(HO:HO,HU153)=0,"查找失败",IF(ISNUMBER(VLOOKUP(HU153,HO:HQ,3,0))=FALSE,"VP错误","未知错误")))</f>
        <v/>
      </c>
      <c r="HW153" s="37"/>
      <c r="HX153" s="37"/>
      <c r="HY153" s="39"/>
    </row>
    <row r="154" spans="1:23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23" t="str">
        <f ca="1">IFERROR(IF(S154="","",RANK(R154,R$3:R$434)+COUNTIF(R$3:R154,R154)-1),"/")</f>
        <v/>
      </c>
      <c r="O154" s="22" t="str">
        <f t="shared" si="54"/>
        <v/>
      </c>
      <c r="P154" s="22" t="str">
        <f t="shared" si="55"/>
        <v/>
      </c>
      <c r="Q154" s="24" t="str">
        <f t="shared" si="56"/>
        <v/>
      </c>
      <c r="R154" s="25" t="str">
        <f ca="1">IF(S154="","",IF(选手操作!AT154&lt;&gt;"","/",V154))</f>
        <v/>
      </c>
      <c r="S154" s="26" t="str">
        <f ca="1">IF(OR(COUNTA(A$3:M$434)=0,选手操作!$K154=""),"",选手操作!$K154)</f>
        <v/>
      </c>
      <c r="T154" s="22" t="str">
        <f ca="1">IFERROR(IF(S154="","",RANK(V154,V$3:V$434)+COUNTIF(V$3:V154,V154)-1),"/")</f>
        <v/>
      </c>
      <c r="U154" s="27" t="str">
        <f ca="1">IF(S154="","",VLOOKUP(S154,选手操作!$K:$L,2,0))</f>
        <v/>
      </c>
      <c r="V154" s="24" t="str">
        <f ca="1">IFERROR(IF(S154="","",IF(选手操作!T154&lt;&gt;"",选手操作!M154+选手操作!N154+W154+X154+选手操作!S154,VLOOKUP(U154,O:Q,3,0)+选手操作!M154+选手操作!N154+W154+X154+选手操作!S154)),IF(COUNTIF(O:O,U154)=0,"查找失败",IF(ISNUMBER(VLOOKUP(U154,O:Q,3,0))=FALSE,"VP错误","未知错误")))</f>
        <v/>
      </c>
      <c r="W154" s="37"/>
      <c r="X154" s="37"/>
      <c r="Y154" s="39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23" t="str">
        <f ca="1">IFERROR(IF(AS154="","",RANK(AR154,AR$3:AR$434)+COUNTIF(AR$3:AR154,AR154)-1),"/")</f>
        <v/>
      </c>
      <c r="AO154" s="22" t="str">
        <f t="shared" si="38"/>
        <v/>
      </c>
      <c r="AP154" s="22" t="str">
        <f t="shared" si="39"/>
        <v/>
      </c>
      <c r="AQ154" s="24" t="str">
        <f>IFERROR(IF(AO154="","",ROUND(IF(AP154=0,10,10+SIGN(AP154)*10*(1-((SQRT(5)-1)/2)^MIN(ABS(AP154)/(5*SQRT(AR$1)),3))/(1-((SQRT(5)-1)/2)^3)),2)),"请输入副数")</f>
        <v/>
      </c>
      <c r="AR154" s="25" t="str">
        <f ca="1">IF(AS154="","",IF(选手操作!BT154&lt;&gt;"","/",AV154))</f>
        <v/>
      </c>
      <c r="AS154" s="26" t="str">
        <f ca="1">IF(OR(COUNTA(AA$3:AM$434)=0,选手操作!$K154=""),"",选手操作!$K154)</f>
        <v/>
      </c>
      <c r="AT154" s="22" t="str">
        <f ca="1">IFERROR(IF(AS154="","",RANK(AV154,AV$3:AV$434)+COUNTIF(AV$3:AV154,AV154)-1),"/")</f>
        <v/>
      </c>
      <c r="AU154" s="27" t="str">
        <f ca="1">IF(AS154="","",VLOOKUP(AS154,选手操作!$K:$L,2,0))</f>
        <v/>
      </c>
      <c r="AV154" s="24" t="str">
        <f ca="1">IFERROR(IF(AS154="","",IF(选手操作!AT154&lt;&gt;"",V154+AW154+AX154+选手操作!AS154,VLOOKUP(AU154,AO:AQ,3,0)+V154+AW154+AX154+选手操作!AS154)),IF(COUNTIF(AO:AO,AU154)=0,"查找失败",IF(ISNUMBER(VLOOKUP(AU154,AO:AQ,3,0))=FALSE,"VP错误","未知错误")))</f>
        <v/>
      </c>
      <c r="AW154" s="37"/>
      <c r="AX154" s="37"/>
      <c r="AY154" s="39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23" t="str">
        <f ca="1">IFERROR(IF(BS154="","",RANK(BR154,BR$3:BR$434)+COUNTIF(BR$3:BR154,BR154)-1),"/")</f>
        <v/>
      </c>
      <c r="BO154" s="22" t="str">
        <f t="shared" si="40"/>
        <v/>
      </c>
      <c r="BP154" s="22" t="str">
        <f t="shared" si="41"/>
        <v/>
      </c>
      <c r="BQ154" s="24" t="str">
        <f>IFERROR(IF(BO154="","",ROUND(IF(BP154=0,10,10+SIGN(BP154)*10*(1-((SQRT(5)-1)/2)^MIN(ABS(BP154)/(5*SQRT(BR$1)),3))/(1-((SQRT(5)-1)/2)^3)),2)),"请输入副数")</f>
        <v/>
      </c>
      <c r="BR154" s="25" t="str">
        <f ca="1">IF(BS154="","",IF(选手操作!CT154&lt;&gt;"","/",BV154))</f>
        <v/>
      </c>
      <c r="BS154" s="26" t="str">
        <f ca="1">IF(OR(COUNTA(BA$3:BM$434)=0,选手操作!$K154=""),"",选手操作!$K154)</f>
        <v/>
      </c>
      <c r="BT154" s="22" t="str">
        <f ca="1">IFERROR(IF(BS154="","",RANK(BV154,BV$3:BV$434)+COUNTIF(BV$3:BV154,BV154)-1),"/")</f>
        <v/>
      </c>
      <c r="BU154" s="27" t="str">
        <f ca="1">IF(BS154="","",VLOOKUP(BS154,选手操作!$K:$L,2,0))</f>
        <v/>
      </c>
      <c r="BV154" s="24" t="str">
        <f ca="1">IFERROR(IF(BS154="","",IF(选手操作!BT154&lt;&gt;"",AV154+BW154+BX154+选手操作!BS154,VLOOKUP(BU154,BO:BQ,3,0)+AV154+BW154+BX154+选手操作!BS154)),IF(COUNTIF(BO:BO,BU154)=0,"查找失败",IF(ISNUMBER(VLOOKUP(BU154,BO:BQ,3,0))=FALSE,"VP错误","未知错误")))</f>
        <v/>
      </c>
      <c r="BW154" s="37"/>
      <c r="BX154" s="37"/>
      <c r="BY154" s="39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23" t="str">
        <f ca="1">IFERROR(IF(CS154="","",RANK(CR154,CR$3:CR$434)+COUNTIF(CR$3:CR154,CR154)-1),"/")</f>
        <v/>
      </c>
      <c r="CO154" s="22" t="str">
        <f t="shared" si="42"/>
        <v/>
      </c>
      <c r="CP154" s="22" t="str">
        <f t="shared" si="43"/>
        <v/>
      </c>
      <c r="CQ154" s="24" t="str">
        <f>IFERROR(IF(CO154="","",ROUND(IF(CP154=0,10,10+SIGN(CP154)*10*(1-((SQRT(5)-1)/2)^MIN(ABS(CP154)/(5*SQRT(CR$1)),3))/(1-((SQRT(5)-1)/2)^3)),2)),"请输入副数")</f>
        <v/>
      </c>
      <c r="CR154" s="25" t="str">
        <f ca="1">IF(CS154="","",IF(选手操作!DT154&lt;&gt;"","/",CV154))</f>
        <v/>
      </c>
      <c r="CS154" s="26" t="str">
        <f ca="1">IF(OR(COUNTA(CA$3:CM$434)=0,选手操作!$K154=""),"",选手操作!$K154)</f>
        <v/>
      </c>
      <c r="CT154" s="22" t="str">
        <f ca="1">IFERROR(IF(CS154="","",RANK(CV154,CV$3:CV$434)+COUNTIF(CV$3:CV154,CV154)-1),"/")</f>
        <v/>
      </c>
      <c r="CU154" s="27" t="str">
        <f ca="1">IF(CS154="","",VLOOKUP(CS154,选手操作!$K:$L,2,0))</f>
        <v/>
      </c>
      <c r="CV154" s="24" t="str">
        <f ca="1">IFERROR(IF(CS154="","",IF(选手操作!CT154&lt;&gt;"",BV154+CW154+CX154+选手操作!CS154,VLOOKUP(CU154,CO:CQ,3,0)+BV154+CW154+CX154+选手操作!CS154)),IF(COUNTIF(CO:CO,CU154)=0,"查找失败",IF(ISNUMBER(VLOOKUP(CU154,CO:CQ,3,0))=FALSE,"VP错误","未知错误")))</f>
        <v/>
      </c>
      <c r="CW154" s="37"/>
      <c r="CX154" s="37"/>
      <c r="CY154" s="39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23" t="str">
        <f ca="1">IFERROR(IF(DS154="","",RANK(DR154,DR$3:DR$434)+COUNTIF(DR$3:DR154,DR154)-1),"/")</f>
        <v/>
      </c>
      <c r="DO154" s="22" t="str">
        <f t="shared" si="44"/>
        <v/>
      </c>
      <c r="DP154" s="22" t="str">
        <f t="shared" si="45"/>
        <v/>
      </c>
      <c r="DQ154" s="24" t="str">
        <f>IFERROR(IF(DO154="","",ROUND(IF(DP154=0,10,10+SIGN(DP154)*10*(1-((SQRT(5)-1)/2)^MIN(ABS(DP154)/(5*SQRT(DR$1)),3))/(1-((SQRT(5)-1)/2)^3)),2)),"请输入副数")</f>
        <v/>
      </c>
      <c r="DR154" s="25" t="str">
        <f ca="1">IF(DS154="","",IF(选手操作!ET154&lt;&gt;"","/",DV154))</f>
        <v/>
      </c>
      <c r="DS154" s="26" t="str">
        <f ca="1">IF(OR(COUNTA(DA$3:DM$434)=0,选手操作!$K154=""),"",选手操作!$K154)</f>
        <v/>
      </c>
      <c r="DT154" s="22" t="str">
        <f ca="1">IFERROR(IF(DS154="","",RANK(DV154,DV$3:DV$434)+COUNTIF(DV$3:DV154,DV154)-1),"/")</f>
        <v/>
      </c>
      <c r="DU154" s="27" t="str">
        <f ca="1">IF(DS154="","",VLOOKUP(DS154,选手操作!$K:$L,2,0))</f>
        <v/>
      </c>
      <c r="DV154" s="24" t="str">
        <f ca="1">IFERROR(IF(DS154="","",IF(选手操作!DT154&lt;&gt;"",CV154+DW154+DX154+选手操作!DS154,VLOOKUP(DU154,DO:DQ,3,0)+CV154+DW154+DX154+选手操作!DS154)),IF(COUNTIF(DO:DO,DU154)=0,"查找失败",IF(ISNUMBER(VLOOKUP(DU154,DO:DQ,3,0))=FALSE,"VP错误","未知错误")))</f>
        <v/>
      </c>
      <c r="DW154" s="37"/>
      <c r="DX154" s="37"/>
      <c r="DY154" s="39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23" t="str">
        <f ca="1">IFERROR(IF(ES154="","",RANK(ER154,ER$3:ER$434)+COUNTIF(ER$3:ER154,ER154)-1),"/")</f>
        <v/>
      </c>
      <c r="EO154" s="22" t="str">
        <f t="shared" si="46"/>
        <v/>
      </c>
      <c r="EP154" s="22" t="str">
        <f t="shared" si="47"/>
        <v/>
      </c>
      <c r="EQ154" s="24" t="str">
        <f>IFERROR(IF(EO154="","",ROUND(IF(EP154=0,10,10+SIGN(EP154)*10*(1-((SQRT(5)-1)/2)^MIN(ABS(EP154)/(5*SQRT(ER$1)),3))/(1-((SQRT(5)-1)/2)^3)),2)),"请输入副数")</f>
        <v/>
      </c>
      <c r="ER154" s="25" t="str">
        <f ca="1">IF(ES154="","",IF(选手操作!FT154&lt;&gt;"","/",EV154))</f>
        <v/>
      </c>
      <c r="ES154" s="26" t="str">
        <f ca="1">IF(OR(COUNTA(EA$3:EM$434)=0,选手操作!$K154=""),"",选手操作!$K154)</f>
        <v/>
      </c>
      <c r="ET154" s="22" t="str">
        <f ca="1">IFERROR(IF(ES154="","",RANK(EV154,EV$3:EV$434)+COUNTIF(EV$3:EV154,EV154)-1),"/")</f>
        <v/>
      </c>
      <c r="EU154" s="27" t="str">
        <f ca="1">IF(ES154="","",VLOOKUP(ES154,选手操作!$K:$L,2,0))</f>
        <v/>
      </c>
      <c r="EV154" s="24" t="str">
        <f ca="1">IFERROR(IF(ES154="","",IF(选手操作!ET154&lt;&gt;"",DV154+EW154+EX154+选手操作!ES154,VLOOKUP(EU154,EO:EQ,3,0)+DV154+EW154+EX154+选手操作!ES154)),IF(COUNTIF(EO:EO,EU154)=0,"查找失败",IF(ISNUMBER(VLOOKUP(EU154,EO:EQ,3,0))=FALSE,"VP错误","未知错误")))</f>
        <v/>
      </c>
      <c r="EW154" s="37"/>
      <c r="EX154" s="37"/>
      <c r="EY154" s="39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23" t="str">
        <f ca="1">IFERROR(IF(FS154="","",RANK(FR154,FR$3:FR$434)+COUNTIF(FR$3:FR154,FR154)-1),"/")</f>
        <v/>
      </c>
      <c r="FO154" s="22" t="str">
        <f t="shared" si="48"/>
        <v/>
      </c>
      <c r="FP154" s="22" t="str">
        <f t="shared" si="49"/>
        <v/>
      </c>
      <c r="FQ154" s="24" t="str">
        <f>IFERROR(IF(FO154="","",ROUND(IF(FP154=0,10,10+SIGN(FP154)*10*(1-((SQRT(5)-1)/2)^MIN(ABS(FP154)/(5*SQRT(FR$1)),3))/(1-((SQRT(5)-1)/2)^3)),2)),"请输入副数")</f>
        <v/>
      </c>
      <c r="FR154" s="25" t="str">
        <f ca="1">IF(FS154="","",IF(选手操作!GT154&lt;&gt;"","/",FV154))</f>
        <v/>
      </c>
      <c r="FS154" s="26" t="str">
        <f ca="1">IF(OR(COUNTA(FA$3:FM$434)=0,选手操作!$K154=""),"",选手操作!$K154)</f>
        <v/>
      </c>
      <c r="FT154" s="22" t="str">
        <f ca="1">IFERROR(IF(FS154="","",RANK(FV154,FV$3:FV$434)+COUNTIF(FV$3:FV154,FV154)-1),"/")</f>
        <v/>
      </c>
      <c r="FU154" s="27" t="str">
        <f ca="1">IF(FS154="","",VLOOKUP(FS154,选手操作!$K:$L,2,0))</f>
        <v/>
      </c>
      <c r="FV154" s="24" t="str">
        <f ca="1">IFERROR(IF(FS154="","",IF(选手操作!FT154&lt;&gt;"",EV154+FW154+FX154+选手操作!FS154,VLOOKUP(FU154,FO:FQ,3,0)+EV154+FW154+FX154+选手操作!FS154)),IF(COUNTIF(FO:FO,FU154)=0,"查找失败",IF(ISNUMBER(VLOOKUP(FU154,FO:FQ,3,0))=FALSE,"VP错误","未知错误")))</f>
        <v/>
      </c>
      <c r="FW154" s="37"/>
      <c r="FX154" s="37"/>
      <c r="FY154" s="39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23" t="str">
        <f ca="1">IFERROR(IF(GS154="","",RANK(GR154,GR$3:GR$434)+COUNTIF(GR$3:GR154,GR154)-1),"/")</f>
        <v/>
      </c>
      <c r="GO154" s="22" t="str">
        <f t="shared" si="50"/>
        <v/>
      </c>
      <c r="GP154" s="22" t="str">
        <f t="shared" si="51"/>
        <v/>
      </c>
      <c r="GQ154" s="24" t="str">
        <f>IFERROR(IF(GO154="","",ROUND(IF(GP154=0,10,10+SIGN(GP154)*10*(1-((SQRT(5)-1)/2)^MIN(ABS(GP154)/(5*SQRT(GR$1)),3))/(1-((SQRT(5)-1)/2)^3)),2)),"请输入副数")</f>
        <v/>
      </c>
      <c r="GR154" s="25" t="str">
        <f ca="1">IF(GS154="","",IF(选手操作!HT154&lt;&gt;"","/",GV154))</f>
        <v/>
      </c>
      <c r="GS154" s="26" t="str">
        <f ca="1">IF(OR(COUNTA(GA$3:GM$434)=0,选手操作!$K154=""),"",选手操作!$K154)</f>
        <v/>
      </c>
      <c r="GT154" s="22" t="str">
        <f ca="1">IFERROR(IF(GS154="","",RANK(GV154,GV$3:GV$434)+COUNTIF(GV$3:GV154,GV154)-1),"/")</f>
        <v/>
      </c>
      <c r="GU154" s="27" t="str">
        <f ca="1">IF(GS154="","",VLOOKUP(GS154,选手操作!$K:$L,2,0))</f>
        <v/>
      </c>
      <c r="GV154" s="24" t="str">
        <f ca="1">IFERROR(IF(GS154="","",IF(选手操作!GT154&lt;&gt;"",FV154+GW154+GX154+选手操作!GS154,VLOOKUP(GU154,GO:GQ,3,0)+FV154+GW154+GX154+选手操作!GS154)),IF(COUNTIF(GO:GO,GU154)=0,"查找失败",IF(ISNUMBER(VLOOKUP(GU154,GO:GQ,3,0))=FALSE,"VP错误","未知错误")))</f>
        <v/>
      </c>
      <c r="GW154" s="37"/>
      <c r="GX154" s="37"/>
      <c r="GY154" s="39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23" t="str">
        <f ca="1">IFERROR(IF(HS154="","",RANK(HR154,HR$3:HR$434)+COUNTIF(HR$3:HR154,HR154)-1),"/")</f>
        <v/>
      </c>
      <c r="HO154" s="22" t="str">
        <f t="shared" si="52"/>
        <v/>
      </c>
      <c r="HP154" s="22" t="str">
        <f t="shared" si="53"/>
        <v/>
      </c>
      <c r="HQ154" s="24" t="str">
        <f>IFERROR(IF(HO154="","",ROUND(IF(HP154=0,10,10+SIGN(HP154)*10*(1-((SQRT(5)-1)/2)^MIN(ABS(HP154)/(5*SQRT(HR$1)),3))/(1-((SQRT(5)-1)/2)^3)),2)),"请输入副数")</f>
        <v/>
      </c>
      <c r="HR154" s="25" t="str">
        <f ca="1">IF(HS154="","",IF(选手操作!IT154&lt;&gt;"","/",HV154))</f>
        <v/>
      </c>
      <c r="HS154" s="26" t="str">
        <f ca="1">IF(OR(COUNTA(HA$3:HM$434)=0,选手操作!$K154=""),"",选手操作!$K154)</f>
        <v/>
      </c>
      <c r="HT154" s="22" t="str">
        <f ca="1">IFERROR(IF(HS154="","",RANK(HV154,HV$3:HV$434)+COUNTIF(HV$3:HV154,HV154)-1),"/")</f>
        <v/>
      </c>
      <c r="HU154" s="27" t="str">
        <f ca="1">IF(HS154="","",VLOOKUP(HS154,选手操作!$K:$L,2,0))</f>
        <v/>
      </c>
      <c r="HV154" s="24" t="str">
        <f ca="1">IFERROR(IF(HS154="","",IF(选手操作!HT154&lt;&gt;"",GV154+HW154+HX154+选手操作!HS154,VLOOKUP(HU154,HO:HQ,3,0)+GV154+HW154+HX154+选手操作!HS154)),IF(COUNTIF(HO:HO,HU154)=0,"查找失败",IF(ISNUMBER(VLOOKUP(HU154,HO:HQ,3,0))=FALSE,"VP错误","未知错误")))</f>
        <v/>
      </c>
      <c r="HW154" s="37"/>
      <c r="HX154" s="37"/>
      <c r="HY154" s="39"/>
    </row>
    <row r="155" spans="1:23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23" t="str">
        <f ca="1">IFERROR(IF(S155="","",RANK(R155,R$3:R$434)+COUNTIF(R$3:R155,R155)-1),"/")</f>
        <v/>
      </c>
      <c r="O155" s="22" t="str">
        <f t="shared" si="54"/>
        <v/>
      </c>
      <c r="P155" s="22" t="str">
        <f t="shared" si="55"/>
        <v/>
      </c>
      <c r="Q155" s="24" t="str">
        <f t="shared" si="56"/>
        <v/>
      </c>
      <c r="R155" s="25" t="str">
        <f ca="1">IF(S155="","",IF(选手操作!AT155&lt;&gt;"","/",V155))</f>
        <v/>
      </c>
      <c r="S155" s="26" t="str">
        <f ca="1">IF(OR(COUNTA(A$3:M$434)=0,选手操作!$K155=""),"",选手操作!$K155)</f>
        <v/>
      </c>
      <c r="T155" s="22" t="str">
        <f ca="1">IFERROR(IF(S155="","",RANK(V155,V$3:V$434)+COUNTIF(V$3:V155,V155)-1),"/")</f>
        <v/>
      </c>
      <c r="U155" s="27" t="str">
        <f ca="1">IF(S155="","",VLOOKUP(S155,选手操作!$K:$L,2,0))</f>
        <v/>
      </c>
      <c r="V155" s="24" t="str">
        <f ca="1">IFERROR(IF(S155="","",IF(选手操作!T155&lt;&gt;"",选手操作!M155+选手操作!N155+W155+X155+选手操作!S155,VLOOKUP(U155,O:Q,3,0)+选手操作!M155+选手操作!N155+W155+X155+选手操作!S155)),IF(COUNTIF(O:O,U155)=0,"查找失败",IF(ISNUMBER(VLOOKUP(U155,O:Q,3,0))=FALSE,"VP错误","未知错误")))</f>
        <v/>
      </c>
      <c r="W155" s="37"/>
      <c r="X155" s="37"/>
      <c r="Y155" s="39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23" t="str">
        <f ca="1">IFERROR(IF(AS155="","",RANK(AR155,AR$3:AR$434)+COUNTIF(AR$3:AR155,AR155)-1),"/")</f>
        <v/>
      </c>
      <c r="AO155" s="22" t="str">
        <f t="shared" si="38"/>
        <v/>
      </c>
      <c r="AP155" s="22" t="str">
        <f t="shared" si="39"/>
        <v/>
      </c>
      <c r="AQ155" s="24" t="str">
        <f>IFERROR(IF(AO155="","",ROUND(IF(AP155=0,10,10+SIGN(AP155)*10*(1-((SQRT(5)-1)/2)^MIN(ABS(AP155)/(5*SQRT(AR$1)),3))/(1-((SQRT(5)-1)/2)^3)),2)),"请输入副数")</f>
        <v/>
      </c>
      <c r="AR155" s="25" t="str">
        <f ca="1">IF(AS155="","",IF(选手操作!BT155&lt;&gt;"","/",AV155))</f>
        <v/>
      </c>
      <c r="AS155" s="26" t="str">
        <f ca="1">IF(OR(COUNTA(AA$3:AM$434)=0,选手操作!$K155=""),"",选手操作!$K155)</f>
        <v/>
      </c>
      <c r="AT155" s="22" t="str">
        <f ca="1">IFERROR(IF(AS155="","",RANK(AV155,AV$3:AV$434)+COUNTIF(AV$3:AV155,AV155)-1),"/")</f>
        <v/>
      </c>
      <c r="AU155" s="27" t="str">
        <f ca="1">IF(AS155="","",VLOOKUP(AS155,选手操作!$K:$L,2,0))</f>
        <v/>
      </c>
      <c r="AV155" s="24" t="str">
        <f ca="1">IFERROR(IF(AS155="","",IF(选手操作!AT155&lt;&gt;"",V155+AW155+AX155+选手操作!AS155,VLOOKUP(AU155,AO:AQ,3,0)+V155+AW155+AX155+选手操作!AS155)),IF(COUNTIF(AO:AO,AU155)=0,"查找失败",IF(ISNUMBER(VLOOKUP(AU155,AO:AQ,3,0))=FALSE,"VP错误","未知错误")))</f>
        <v/>
      </c>
      <c r="AW155" s="37"/>
      <c r="AX155" s="37"/>
      <c r="AY155" s="39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23" t="str">
        <f ca="1">IFERROR(IF(BS155="","",RANK(BR155,BR$3:BR$434)+COUNTIF(BR$3:BR155,BR155)-1),"/")</f>
        <v/>
      </c>
      <c r="BO155" s="22" t="str">
        <f t="shared" si="40"/>
        <v/>
      </c>
      <c r="BP155" s="22" t="str">
        <f t="shared" si="41"/>
        <v/>
      </c>
      <c r="BQ155" s="24" t="str">
        <f>IFERROR(IF(BO155="","",ROUND(IF(BP155=0,10,10+SIGN(BP155)*10*(1-((SQRT(5)-1)/2)^MIN(ABS(BP155)/(5*SQRT(BR$1)),3))/(1-((SQRT(5)-1)/2)^3)),2)),"请输入副数")</f>
        <v/>
      </c>
      <c r="BR155" s="25" t="str">
        <f ca="1">IF(BS155="","",IF(选手操作!CT155&lt;&gt;"","/",BV155))</f>
        <v/>
      </c>
      <c r="BS155" s="26" t="str">
        <f ca="1">IF(OR(COUNTA(BA$3:BM$434)=0,选手操作!$K155=""),"",选手操作!$K155)</f>
        <v/>
      </c>
      <c r="BT155" s="22" t="str">
        <f ca="1">IFERROR(IF(BS155="","",RANK(BV155,BV$3:BV$434)+COUNTIF(BV$3:BV155,BV155)-1),"/")</f>
        <v/>
      </c>
      <c r="BU155" s="27" t="str">
        <f ca="1">IF(BS155="","",VLOOKUP(BS155,选手操作!$K:$L,2,0))</f>
        <v/>
      </c>
      <c r="BV155" s="24" t="str">
        <f ca="1">IFERROR(IF(BS155="","",IF(选手操作!BT155&lt;&gt;"",AV155+BW155+BX155+选手操作!BS155,VLOOKUP(BU155,BO:BQ,3,0)+AV155+BW155+BX155+选手操作!BS155)),IF(COUNTIF(BO:BO,BU155)=0,"查找失败",IF(ISNUMBER(VLOOKUP(BU155,BO:BQ,3,0))=FALSE,"VP错误","未知错误")))</f>
        <v/>
      </c>
      <c r="BW155" s="37"/>
      <c r="BX155" s="37"/>
      <c r="BY155" s="39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23" t="str">
        <f ca="1">IFERROR(IF(CS155="","",RANK(CR155,CR$3:CR$434)+COUNTIF(CR$3:CR155,CR155)-1),"/")</f>
        <v/>
      </c>
      <c r="CO155" s="22" t="str">
        <f t="shared" si="42"/>
        <v/>
      </c>
      <c r="CP155" s="22" t="str">
        <f t="shared" si="43"/>
        <v/>
      </c>
      <c r="CQ155" s="24" t="str">
        <f>IFERROR(IF(CO155="","",ROUND(IF(CP155=0,10,10+SIGN(CP155)*10*(1-((SQRT(5)-1)/2)^MIN(ABS(CP155)/(5*SQRT(CR$1)),3))/(1-((SQRT(5)-1)/2)^3)),2)),"请输入副数")</f>
        <v/>
      </c>
      <c r="CR155" s="25" t="str">
        <f ca="1">IF(CS155="","",IF(选手操作!DT155&lt;&gt;"","/",CV155))</f>
        <v/>
      </c>
      <c r="CS155" s="26" t="str">
        <f ca="1">IF(OR(COUNTA(CA$3:CM$434)=0,选手操作!$K155=""),"",选手操作!$K155)</f>
        <v/>
      </c>
      <c r="CT155" s="22" t="str">
        <f ca="1">IFERROR(IF(CS155="","",RANK(CV155,CV$3:CV$434)+COUNTIF(CV$3:CV155,CV155)-1),"/")</f>
        <v/>
      </c>
      <c r="CU155" s="27" t="str">
        <f ca="1">IF(CS155="","",VLOOKUP(CS155,选手操作!$K:$L,2,0))</f>
        <v/>
      </c>
      <c r="CV155" s="24" t="str">
        <f ca="1">IFERROR(IF(CS155="","",IF(选手操作!CT155&lt;&gt;"",BV155+CW155+CX155+选手操作!CS155,VLOOKUP(CU155,CO:CQ,3,0)+BV155+CW155+CX155+选手操作!CS155)),IF(COUNTIF(CO:CO,CU155)=0,"查找失败",IF(ISNUMBER(VLOOKUP(CU155,CO:CQ,3,0))=FALSE,"VP错误","未知错误")))</f>
        <v/>
      </c>
      <c r="CW155" s="37"/>
      <c r="CX155" s="37"/>
      <c r="CY155" s="39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23" t="str">
        <f ca="1">IFERROR(IF(DS155="","",RANK(DR155,DR$3:DR$434)+COUNTIF(DR$3:DR155,DR155)-1),"/")</f>
        <v/>
      </c>
      <c r="DO155" s="22" t="str">
        <f t="shared" si="44"/>
        <v/>
      </c>
      <c r="DP155" s="22" t="str">
        <f t="shared" si="45"/>
        <v/>
      </c>
      <c r="DQ155" s="24" t="str">
        <f>IFERROR(IF(DO155="","",ROUND(IF(DP155=0,10,10+SIGN(DP155)*10*(1-((SQRT(5)-1)/2)^MIN(ABS(DP155)/(5*SQRT(DR$1)),3))/(1-((SQRT(5)-1)/2)^3)),2)),"请输入副数")</f>
        <v/>
      </c>
      <c r="DR155" s="25" t="str">
        <f ca="1">IF(DS155="","",IF(选手操作!ET155&lt;&gt;"","/",DV155))</f>
        <v/>
      </c>
      <c r="DS155" s="26" t="str">
        <f ca="1">IF(OR(COUNTA(DA$3:DM$434)=0,选手操作!$K155=""),"",选手操作!$K155)</f>
        <v/>
      </c>
      <c r="DT155" s="22" t="str">
        <f ca="1">IFERROR(IF(DS155="","",RANK(DV155,DV$3:DV$434)+COUNTIF(DV$3:DV155,DV155)-1),"/")</f>
        <v/>
      </c>
      <c r="DU155" s="27" t="str">
        <f ca="1">IF(DS155="","",VLOOKUP(DS155,选手操作!$K:$L,2,0))</f>
        <v/>
      </c>
      <c r="DV155" s="24" t="str">
        <f ca="1">IFERROR(IF(DS155="","",IF(选手操作!DT155&lt;&gt;"",CV155+DW155+DX155+选手操作!DS155,VLOOKUP(DU155,DO:DQ,3,0)+CV155+DW155+DX155+选手操作!DS155)),IF(COUNTIF(DO:DO,DU155)=0,"查找失败",IF(ISNUMBER(VLOOKUP(DU155,DO:DQ,3,0))=FALSE,"VP错误","未知错误")))</f>
        <v/>
      </c>
      <c r="DW155" s="37"/>
      <c r="DX155" s="37"/>
      <c r="DY155" s="39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23" t="str">
        <f ca="1">IFERROR(IF(ES155="","",RANK(ER155,ER$3:ER$434)+COUNTIF(ER$3:ER155,ER155)-1),"/")</f>
        <v/>
      </c>
      <c r="EO155" s="22" t="str">
        <f t="shared" si="46"/>
        <v/>
      </c>
      <c r="EP155" s="22" t="str">
        <f t="shared" si="47"/>
        <v/>
      </c>
      <c r="EQ155" s="24" t="str">
        <f>IFERROR(IF(EO155="","",ROUND(IF(EP155=0,10,10+SIGN(EP155)*10*(1-((SQRT(5)-1)/2)^MIN(ABS(EP155)/(5*SQRT(ER$1)),3))/(1-((SQRT(5)-1)/2)^3)),2)),"请输入副数")</f>
        <v/>
      </c>
      <c r="ER155" s="25" t="str">
        <f ca="1">IF(ES155="","",IF(选手操作!FT155&lt;&gt;"","/",EV155))</f>
        <v/>
      </c>
      <c r="ES155" s="26" t="str">
        <f ca="1">IF(OR(COUNTA(EA$3:EM$434)=0,选手操作!$K155=""),"",选手操作!$K155)</f>
        <v/>
      </c>
      <c r="ET155" s="22" t="str">
        <f ca="1">IFERROR(IF(ES155="","",RANK(EV155,EV$3:EV$434)+COUNTIF(EV$3:EV155,EV155)-1),"/")</f>
        <v/>
      </c>
      <c r="EU155" s="27" t="str">
        <f ca="1">IF(ES155="","",VLOOKUP(ES155,选手操作!$K:$L,2,0))</f>
        <v/>
      </c>
      <c r="EV155" s="24" t="str">
        <f ca="1">IFERROR(IF(ES155="","",IF(选手操作!ET155&lt;&gt;"",DV155+EW155+EX155+选手操作!ES155,VLOOKUP(EU155,EO:EQ,3,0)+DV155+EW155+EX155+选手操作!ES155)),IF(COUNTIF(EO:EO,EU155)=0,"查找失败",IF(ISNUMBER(VLOOKUP(EU155,EO:EQ,3,0))=FALSE,"VP错误","未知错误")))</f>
        <v/>
      </c>
      <c r="EW155" s="37"/>
      <c r="EX155" s="37"/>
      <c r="EY155" s="39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23" t="str">
        <f ca="1">IFERROR(IF(FS155="","",RANK(FR155,FR$3:FR$434)+COUNTIF(FR$3:FR155,FR155)-1),"/")</f>
        <v/>
      </c>
      <c r="FO155" s="22" t="str">
        <f t="shared" si="48"/>
        <v/>
      </c>
      <c r="FP155" s="22" t="str">
        <f t="shared" si="49"/>
        <v/>
      </c>
      <c r="FQ155" s="24" t="str">
        <f>IFERROR(IF(FO155="","",ROUND(IF(FP155=0,10,10+SIGN(FP155)*10*(1-((SQRT(5)-1)/2)^MIN(ABS(FP155)/(5*SQRT(FR$1)),3))/(1-((SQRT(5)-1)/2)^3)),2)),"请输入副数")</f>
        <v/>
      </c>
      <c r="FR155" s="25" t="str">
        <f ca="1">IF(FS155="","",IF(选手操作!GT155&lt;&gt;"","/",FV155))</f>
        <v/>
      </c>
      <c r="FS155" s="26" t="str">
        <f ca="1">IF(OR(COUNTA(FA$3:FM$434)=0,选手操作!$K155=""),"",选手操作!$K155)</f>
        <v/>
      </c>
      <c r="FT155" s="22" t="str">
        <f ca="1">IFERROR(IF(FS155="","",RANK(FV155,FV$3:FV$434)+COUNTIF(FV$3:FV155,FV155)-1),"/")</f>
        <v/>
      </c>
      <c r="FU155" s="27" t="str">
        <f ca="1">IF(FS155="","",VLOOKUP(FS155,选手操作!$K:$L,2,0))</f>
        <v/>
      </c>
      <c r="FV155" s="24" t="str">
        <f ca="1">IFERROR(IF(FS155="","",IF(选手操作!FT155&lt;&gt;"",EV155+FW155+FX155+选手操作!FS155,VLOOKUP(FU155,FO:FQ,3,0)+EV155+FW155+FX155+选手操作!FS155)),IF(COUNTIF(FO:FO,FU155)=0,"查找失败",IF(ISNUMBER(VLOOKUP(FU155,FO:FQ,3,0))=FALSE,"VP错误","未知错误")))</f>
        <v/>
      </c>
      <c r="FW155" s="37"/>
      <c r="FX155" s="37"/>
      <c r="FY155" s="39"/>
      <c r="GA155" s="31"/>
      <c r="GB155" s="31"/>
      <c r="GC155" s="31"/>
      <c r="GD155" s="31"/>
      <c r="GE155" s="31"/>
      <c r="GF155" s="31"/>
      <c r="GG155" s="31"/>
      <c r="GH155" s="31"/>
      <c r="GI155" s="31"/>
      <c r="GJ155" s="31"/>
      <c r="GK155" s="31"/>
      <c r="GL155" s="31"/>
      <c r="GM155" s="31"/>
      <c r="GN155" s="23" t="str">
        <f ca="1">IFERROR(IF(GS155="","",RANK(GR155,GR$3:GR$434)+COUNTIF(GR$3:GR155,GR155)-1),"/")</f>
        <v/>
      </c>
      <c r="GO155" s="22" t="str">
        <f t="shared" si="50"/>
        <v/>
      </c>
      <c r="GP155" s="22" t="str">
        <f t="shared" si="51"/>
        <v/>
      </c>
      <c r="GQ155" s="24" t="str">
        <f>IFERROR(IF(GO155="","",ROUND(IF(GP155=0,10,10+SIGN(GP155)*10*(1-((SQRT(5)-1)/2)^MIN(ABS(GP155)/(5*SQRT(GR$1)),3))/(1-((SQRT(5)-1)/2)^3)),2)),"请输入副数")</f>
        <v/>
      </c>
      <c r="GR155" s="25" t="str">
        <f ca="1">IF(GS155="","",IF(选手操作!HT155&lt;&gt;"","/",GV155))</f>
        <v/>
      </c>
      <c r="GS155" s="26" t="str">
        <f ca="1">IF(OR(COUNTA(GA$3:GM$434)=0,选手操作!$K155=""),"",选手操作!$K155)</f>
        <v/>
      </c>
      <c r="GT155" s="22" t="str">
        <f ca="1">IFERROR(IF(GS155="","",RANK(GV155,GV$3:GV$434)+COUNTIF(GV$3:GV155,GV155)-1),"/")</f>
        <v/>
      </c>
      <c r="GU155" s="27" t="str">
        <f ca="1">IF(GS155="","",VLOOKUP(GS155,选手操作!$K:$L,2,0))</f>
        <v/>
      </c>
      <c r="GV155" s="24" t="str">
        <f ca="1">IFERROR(IF(GS155="","",IF(选手操作!GT155&lt;&gt;"",FV155+GW155+GX155+选手操作!GS155,VLOOKUP(GU155,GO:GQ,3,0)+FV155+GW155+GX155+选手操作!GS155)),IF(COUNTIF(GO:GO,GU155)=0,"查找失败",IF(ISNUMBER(VLOOKUP(GU155,GO:GQ,3,0))=FALSE,"VP错误","未知错误")))</f>
        <v/>
      </c>
      <c r="GW155" s="37"/>
      <c r="GX155" s="37"/>
      <c r="GY155" s="39"/>
      <c r="HA155" s="31"/>
      <c r="HB155" s="31"/>
      <c r="HC155" s="31"/>
      <c r="HD155" s="31"/>
      <c r="HE155" s="31"/>
      <c r="HF155" s="31"/>
      <c r="HG155" s="31"/>
      <c r="HH155" s="31"/>
      <c r="HI155" s="31"/>
      <c r="HJ155" s="31"/>
      <c r="HK155" s="31"/>
      <c r="HL155" s="31"/>
      <c r="HM155" s="31"/>
      <c r="HN155" s="23" t="str">
        <f ca="1">IFERROR(IF(HS155="","",RANK(HR155,HR$3:HR$434)+COUNTIF(HR$3:HR155,HR155)-1),"/")</f>
        <v/>
      </c>
      <c r="HO155" s="22" t="str">
        <f t="shared" si="52"/>
        <v/>
      </c>
      <c r="HP155" s="22" t="str">
        <f t="shared" si="53"/>
        <v/>
      </c>
      <c r="HQ155" s="24" t="str">
        <f>IFERROR(IF(HO155="","",ROUND(IF(HP155=0,10,10+SIGN(HP155)*10*(1-((SQRT(5)-1)/2)^MIN(ABS(HP155)/(5*SQRT(HR$1)),3))/(1-((SQRT(5)-1)/2)^3)),2)),"请输入副数")</f>
        <v/>
      </c>
      <c r="HR155" s="25" t="str">
        <f ca="1">IF(HS155="","",IF(选手操作!IT155&lt;&gt;"","/",HV155))</f>
        <v/>
      </c>
      <c r="HS155" s="26" t="str">
        <f ca="1">IF(OR(COUNTA(HA$3:HM$434)=0,选手操作!$K155=""),"",选手操作!$K155)</f>
        <v/>
      </c>
      <c r="HT155" s="22" t="str">
        <f ca="1">IFERROR(IF(HS155="","",RANK(HV155,HV$3:HV$434)+COUNTIF(HV$3:HV155,HV155)-1),"/")</f>
        <v/>
      </c>
      <c r="HU155" s="27" t="str">
        <f ca="1">IF(HS155="","",VLOOKUP(HS155,选手操作!$K:$L,2,0))</f>
        <v/>
      </c>
      <c r="HV155" s="24" t="str">
        <f ca="1">IFERROR(IF(HS155="","",IF(选手操作!HT155&lt;&gt;"",GV155+HW155+HX155+选手操作!HS155,VLOOKUP(HU155,HO:HQ,3,0)+GV155+HW155+HX155+选手操作!HS155)),IF(COUNTIF(HO:HO,HU155)=0,"查找失败",IF(ISNUMBER(VLOOKUP(HU155,HO:HQ,3,0))=FALSE,"VP错误","未知错误")))</f>
        <v/>
      </c>
      <c r="HW155" s="37"/>
      <c r="HX155" s="37"/>
      <c r="HY155" s="39"/>
    </row>
    <row r="156" spans="1:23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23" t="str">
        <f ca="1">IFERROR(IF(S156="","",RANK(R156,R$3:R$434)+COUNTIF(R$3:R156,R156)-1),"/")</f>
        <v/>
      </c>
      <c r="O156" s="22" t="str">
        <f t="shared" si="54"/>
        <v/>
      </c>
      <c r="P156" s="22" t="str">
        <f t="shared" si="55"/>
        <v/>
      </c>
      <c r="Q156" s="24" t="str">
        <f t="shared" si="56"/>
        <v/>
      </c>
      <c r="R156" s="25" t="str">
        <f ca="1">IF(S156="","",IF(选手操作!AT156&lt;&gt;"","/",V156))</f>
        <v/>
      </c>
      <c r="S156" s="26" t="str">
        <f ca="1">IF(OR(COUNTA(A$3:M$434)=0,选手操作!$K156=""),"",选手操作!$K156)</f>
        <v/>
      </c>
      <c r="T156" s="22" t="str">
        <f ca="1">IFERROR(IF(S156="","",RANK(V156,V$3:V$434)+COUNTIF(V$3:V156,V156)-1),"/")</f>
        <v/>
      </c>
      <c r="U156" s="27" t="str">
        <f ca="1">IF(S156="","",VLOOKUP(S156,选手操作!$K:$L,2,0))</f>
        <v/>
      </c>
      <c r="V156" s="24" t="str">
        <f ca="1">IFERROR(IF(S156="","",IF(选手操作!T156&lt;&gt;"",选手操作!M156+选手操作!N156+W156+X156+选手操作!S156,VLOOKUP(U156,O:Q,3,0)+选手操作!M156+选手操作!N156+W156+X156+选手操作!S156)),IF(COUNTIF(O:O,U156)=0,"查找失败",IF(ISNUMBER(VLOOKUP(U156,O:Q,3,0))=FALSE,"VP错误","未知错误")))</f>
        <v/>
      </c>
      <c r="W156" s="37"/>
      <c r="X156" s="37"/>
      <c r="Y156" s="39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23" t="str">
        <f ca="1">IFERROR(IF(AS156="","",RANK(AR156,AR$3:AR$434)+COUNTIF(AR$3:AR156,AR156)-1),"/")</f>
        <v/>
      </c>
      <c r="AO156" s="22" t="str">
        <f t="shared" si="38"/>
        <v/>
      </c>
      <c r="AP156" s="22" t="str">
        <f t="shared" si="39"/>
        <v/>
      </c>
      <c r="AQ156" s="24" t="str">
        <f>IFERROR(IF(AO156="","",ROUND(IF(AP156=0,10,10+SIGN(AP156)*10*(1-((SQRT(5)-1)/2)^MIN(ABS(AP156)/(5*SQRT(AR$1)),3))/(1-((SQRT(5)-1)/2)^3)),2)),"请输入副数")</f>
        <v/>
      </c>
      <c r="AR156" s="25" t="str">
        <f ca="1">IF(AS156="","",IF(选手操作!BT156&lt;&gt;"","/",AV156))</f>
        <v/>
      </c>
      <c r="AS156" s="26" t="str">
        <f ca="1">IF(OR(COUNTA(AA$3:AM$434)=0,选手操作!$K156=""),"",选手操作!$K156)</f>
        <v/>
      </c>
      <c r="AT156" s="22" t="str">
        <f ca="1">IFERROR(IF(AS156="","",RANK(AV156,AV$3:AV$434)+COUNTIF(AV$3:AV156,AV156)-1),"/")</f>
        <v/>
      </c>
      <c r="AU156" s="27" t="str">
        <f ca="1">IF(AS156="","",VLOOKUP(AS156,选手操作!$K:$L,2,0))</f>
        <v/>
      </c>
      <c r="AV156" s="24" t="str">
        <f ca="1">IFERROR(IF(AS156="","",IF(选手操作!AT156&lt;&gt;"",V156+AW156+AX156+选手操作!AS156,VLOOKUP(AU156,AO:AQ,3,0)+V156+AW156+AX156+选手操作!AS156)),IF(COUNTIF(AO:AO,AU156)=0,"查找失败",IF(ISNUMBER(VLOOKUP(AU156,AO:AQ,3,0))=FALSE,"VP错误","未知错误")))</f>
        <v/>
      </c>
      <c r="AW156" s="37"/>
      <c r="AX156" s="37"/>
      <c r="AY156" s="39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23" t="str">
        <f ca="1">IFERROR(IF(BS156="","",RANK(BR156,BR$3:BR$434)+COUNTIF(BR$3:BR156,BR156)-1),"/")</f>
        <v/>
      </c>
      <c r="BO156" s="22" t="str">
        <f t="shared" si="40"/>
        <v/>
      </c>
      <c r="BP156" s="22" t="str">
        <f t="shared" si="41"/>
        <v/>
      </c>
      <c r="BQ156" s="24" t="str">
        <f>IFERROR(IF(BO156="","",ROUND(IF(BP156=0,10,10+SIGN(BP156)*10*(1-((SQRT(5)-1)/2)^MIN(ABS(BP156)/(5*SQRT(BR$1)),3))/(1-((SQRT(5)-1)/2)^3)),2)),"请输入副数")</f>
        <v/>
      </c>
      <c r="BR156" s="25" t="str">
        <f ca="1">IF(BS156="","",IF(选手操作!CT156&lt;&gt;"","/",BV156))</f>
        <v/>
      </c>
      <c r="BS156" s="26" t="str">
        <f ca="1">IF(OR(COUNTA(BA$3:BM$434)=0,选手操作!$K156=""),"",选手操作!$K156)</f>
        <v/>
      </c>
      <c r="BT156" s="22" t="str">
        <f ca="1">IFERROR(IF(BS156="","",RANK(BV156,BV$3:BV$434)+COUNTIF(BV$3:BV156,BV156)-1),"/")</f>
        <v/>
      </c>
      <c r="BU156" s="27" t="str">
        <f ca="1">IF(BS156="","",VLOOKUP(BS156,选手操作!$K:$L,2,0))</f>
        <v/>
      </c>
      <c r="BV156" s="24" t="str">
        <f ca="1">IFERROR(IF(BS156="","",IF(选手操作!BT156&lt;&gt;"",AV156+BW156+BX156+选手操作!BS156,VLOOKUP(BU156,BO:BQ,3,0)+AV156+BW156+BX156+选手操作!BS156)),IF(COUNTIF(BO:BO,BU156)=0,"查找失败",IF(ISNUMBER(VLOOKUP(BU156,BO:BQ,3,0))=FALSE,"VP错误","未知错误")))</f>
        <v/>
      </c>
      <c r="BW156" s="37"/>
      <c r="BX156" s="37"/>
      <c r="BY156" s="39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23" t="str">
        <f ca="1">IFERROR(IF(CS156="","",RANK(CR156,CR$3:CR$434)+COUNTIF(CR$3:CR156,CR156)-1),"/")</f>
        <v/>
      </c>
      <c r="CO156" s="22" t="str">
        <f t="shared" si="42"/>
        <v/>
      </c>
      <c r="CP156" s="22" t="str">
        <f t="shared" si="43"/>
        <v/>
      </c>
      <c r="CQ156" s="24" t="str">
        <f>IFERROR(IF(CO156="","",ROUND(IF(CP156=0,10,10+SIGN(CP156)*10*(1-((SQRT(5)-1)/2)^MIN(ABS(CP156)/(5*SQRT(CR$1)),3))/(1-((SQRT(5)-1)/2)^3)),2)),"请输入副数")</f>
        <v/>
      </c>
      <c r="CR156" s="25" t="str">
        <f ca="1">IF(CS156="","",IF(选手操作!DT156&lt;&gt;"","/",CV156))</f>
        <v/>
      </c>
      <c r="CS156" s="26" t="str">
        <f ca="1">IF(OR(COUNTA(CA$3:CM$434)=0,选手操作!$K156=""),"",选手操作!$K156)</f>
        <v/>
      </c>
      <c r="CT156" s="22" t="str">
        <f ca="1">IFERROR(IF(CS156="","",RANK(CV156,CV$3:CV$434)+COUNTIF(CV$3:CV156,CV156)-1),"/")</f>
        <v/>
      </c>
      <c r="CU156" s="27" t="str">
        <f ca="1">IF(CS156="","",VLOOKUP(CS156,选手操作!$K:$L,2,0))</f>
        <v/>
      </c>
      <c r="CV156" s="24" t="str">
        <f ca="1">IFERROR(IF(CS156="","",IF(选手操作!CT156&lt;&gt;"",BV156+CW156+CX156+选手操作!CS156,VLOOKUP(CU156,CO:CQ,3,0)+BV156+CW156+CX156+选手操作!CS156)),IF(COUNTIF(CO:CO,CU156)=0,"查找失败",IF(ISNUMBER(VLOOKUP(CU156,CO:CQ,3,0))=FALSE,"VP错误","未知错误")))</f>
        <v/>
      </c>
      <c r="CW156" s="37"/>
      <c r="CX156" s="37"/>
      <c r="CY156" s="39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23" t="str">
        <f ca="1">IFERROR(IF(DS156="","",RANK(DR156,DR$3:DR$434)+COUNTIF(DR$3:DR156,DR156)-1),"/")</f>
        <v/>
      </c>
      <c r="DO156" s="22" t="str">
        <f t="shared" si="44"/>
        <v/>
      </c>
      <c r="DP156" s="22" t="str">
        <f t="shared" si="45"/>
        <v/>
      </c>
      <c r="DQ156" s="24" t="str">
        <f>IFERROR(IF(DO156="","",ROUND(IF(DP156=0,10,10+SIGN(DP156)*10*(1-((SQRT(5)-1)/2)^MIN(ABS(DP156)/(5*SQRT(DR$1)),3))/(1-((SQRT(5)-1)/2)^3)),2)),"请输入副数")</f>
        <v/>
      </c>
      <c r="DR156" s="25" t="str">
        <f ca="1">IF(DS156="","",IF(选手操作!ET156&lt;&gt;"","/",DV156))</f>
        <v/>
      </c>
      <c r="DS156" s="26" t="str">
        <f ca="1">IF(OR(COUNTA(DA$3:DM$434)=0,选手操作!$K156=""),"",选手操作!$K156)</f>
        <v/>
      </c>
      <c r="DT156" s="22" t="str">
        <f ca="1">IFERROR(IF(DS156="","",RANK(DV156,DV$3:DV$434)+COUNTIF(DV$3:DV156,DV156)-1),"/")</f>
        <v/>
      </c>
      <c r="DU156" s="27" t="str">
        <f ca="1">IF(DS156="","",VLOOKUP(DS156,选手操作!$K:$L,2,0))</f>
        <v/>
      </c>
      <c r="DV156" s="24" t="str">
        <f ca="1">IFERROR(IF(DS156="","",IF(选手操作!DT156&lt;&gt;"",CV156+DW156+DX156+选手操作!DS156,VLOOKUP(DU156,DO:DQ,3,0)+CV156+DW156+DX156+选手操作!DS156)),IF(COUNTIF(DO:DO,DU156)=0,"查找失败",IF(ISNUMBER(VLOOKUP(DU156,DO:DQ,3,0))=FALSE,"VP错误","未知错误")))</f>
        <v/>
      </c>
      <c r="DW156" s="37"/>
      <c r="DX156" s="37"/>
      <c r="DY156" s="39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23" t="str">
        <f ca="1">IFERROR(IF(ES156="","",RANK(ER156,ER$3:ER$434)+COUNTIF(ER$3:ER156,ER156)-1),"/")</f>
        <v/>
      </c>
      <c r="EO156" s="22" t="str">
        <f t="shared" si="46"/>
        <v/>
      </c>
      <c r="EP156" s="22" t="str">
        <f t="shared" si="47"/>
        <v/>
      </c>
      <c r="EQ156" s="24" t="str">
        <f>IFERROR(IF(EO156="","",ROUND(IF(EP156=0,10,10+SIGN(EP156)*10*(1-((SQRT(5)-1)/2)^MIN(ABS(EP156)/(5*SQRT(ER$1)),3))/(1-((SQRT(5)-1)/2)^3)),2)),"请输入副数")</f>
        <v/>
      </c>
      <c r="ER156" s="25" t="str">
        <f ca="1">IF(ES156="","",IF(选手操作!FT156&lt;&gt;"","/",EV156))</f>
        <v/>
      </c>
      <c r="ES156" s="26" t="str">
        <f ca="1">IF(OR(COUNTA(EA$3:EM$434)=0,选手操作!$K156=""),"",选手操作!$K156)</f>
        <v/>
      </c>
      <c r="ET156" s="22" t="str">
        <f ca="1">IFERROR(IF(ES156="","",RANK(EV156,EV$3:EV$434)+COUNTIF(EV$3:EV156,EV156)-1),"/")</f>
        <v/>
      </c>
      <c r="EU156" s="27" t="str">
        <f ca="1">IF(ES156="","",VLOOKUP(ES156,选手操作!$K:$L,2,0))</f>
        <v/>
      </c>
      <c r="EV156" s="24" t="str">
        <f ca="1">IFERROR(IF(ES156="","",IF(选手操作!ET156&lt;&gt;"",DV156+EW156+EX156+选手操作!ES156,VLOOKUP(EU156,EO:EQ,3,0)+DV156+EW156+EX156+选手操作!ES156)),IF(COUNTIF(EO:EO,EU156)=0,"查找失败",IF(ISNUMBER(VLOOKUP(EU156,EO:EQ,3,0))=FALSE,"VP错误","未知错误")))</f>
        <v/>
      </c>
      <c r="EW156" s="37"/>
      <c r="EX156" s="37"/>
      <c r="EY156" s="39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23" t="str">
        <f ca="1">IFERROR(IF(FS156="","",RANK(FR156,FR$3:FR$434)+COUNTIF(FR$3:FR156,FR156)-1),"/")</f>
        <v/>
      </c>
      <c r="FO156" s="22" t="str">
        <f t="shared" si="48"/>
        <v/>
      </c>
      <c r="FP156" s="22" t="str">
        <f t="shared" si="49"/>
        <v/>
      </c>
      <c r="FQ156" s="24" t="str">
        <f>IFERROR(IF(FO156="","",ROUND(IF(FP156=0,10,10+SIGN(FP156)*10*(1-((SQRT(5)-1)/2)^MIN(ABS(FP156)/(5*SQRT(FR$1)),3))/(1-((SQRT(5)-1)/2)^3)),2)),"请输入副数")</f>
        <v/>
      </c>
      <c r="FR156" s="25" t="str">
        <f ca="1">IF(FS156="","",IF(选手操作!GT156&lt;&gt;"","/",FV156))</f>
        <v/>
      </c>
      <c r="FS156" s="26" t="str">
        <f ca="1">IF(OR(COUNTA(FA$3:FM$434)=0,选手操作!$K156=""),"",选手操作!$K156)</f>
        <v/>
      </c>
      <c r="FT156" s="22" t="str">
        <f ca="1">IFERROR(IF(FS156="","",RANK(FV156,FV$3:FV$434)+COUNTIF(FV$3:FV156,FV156)-1),"/")</f>
        <v/>
      </c>
      <c r="FU156" s="27" t="str">
        <f ca="1">IF(FS156="","",VLOOKUP(FS156,选手操作!$K:$L,2,0))</f>
        <v/>
      </c>
      <c r="FV156" s="24" t="str">
        <f ca="1">IFERROR(IF(FS156="","",IF(选手操作!FT156&lt;&gt;"",EV156+FW156+FX156+选手操作!FS156,VLOOKUP(FU156,FO:FQ,3,0)+EV156+FW156+FX156+选手操作!FS156)),IF(COUNTIF(FO:FO,FU156)=0,"查找失败",IF(ISNUMBER(VLOOKUP(FU156,FO:FQ,3,0))=FALSE,"VP错误","未知错误")))</f>
        <v/>
      </c>
      <c r="FW156" s="37"/>
      <c r="FX156" s="37"/>
      <c r="FY156" s="39"/>
      <c r="GA156" s="31"/>
      <c r="GB156" s="31"/>
      <c r="GC156" s="31"/>
      <c r="GD156" s="31"/>
      <c r="GE156" s="31"/>
      <c r="GF156" s="31"/>
      <c r="GG156" s="31"/>
      <c r="GH156" s="31"/>
      <c r="GI156" s="31"/>
      <c r="GJ156" s="31"/>
      <c r="GK156" s="31"/>
      <c r="GL156" s="31"/>
      <c r="GM156" s="31"/>
      <c r="GN156" s="23" t="str">
        <f ca="1">IFERROR(IF(GS156="","",RANK(GR156,GR$3:GR$434)+COUNTIF(GR$3:GR156,GR156)-1),"/")</f>
        <v/>
      </c>
      <c r="GO156" s="22" t="str">
        <f t="shared" si="50"/>
        <v/>
      </c>
      <c r="GP156" s="22" t="str">
        <f t="shared" si="51"/>
        <v/>
      </c>
      <c r="GQ156" s="24" t="str">
        <f>IFERROR(IF(GO156="","",ROUND(IF(GP156=0,10,10+SIGN(GP156)*10*(1-((SQRT(5)-1)/2)^MIN(ABS(GP156)/(5*SQRT(GR$1)),3))/(1-((SQRT(5)-1)/2)^3)),2)),"请输入副数")</f>
        <v/>
      </c>
      <c r="GR156" s="25" t="str">
        <f ca="1">IF(GS156="","",IF(选手操作!HT156&lt;&gt;"","/",GV156))</f>
        <v/>
      </c>
      <c r="GS156" s="26" t="str">
        <f ca="1">IF(OR(COUNTA(GA$3:GM$434)=0,选手操作!$K156=""),"",选手操作!$K156)</f>
        <v/>
      </c>
      <c r="GT156" s="22" t="str">
        <f ca="1">IFERROR(IF(GS156="","",RANK(GV156,GV$3:GV$434)+COUNTIF(GV$3:GV156,GV156)-1),"/")</f>
        <v/>
      </c>
      <c r="GU156" s="27" t="str">
        <f ca="1">IF(GS156="","",VLOOKUP(GS156,选手操作!$K:$L,2,0))</f>
        <v/>
      </c>
      <c r="GV156" s="24" t="str">
        <f ca="1">IFERROR(IF(GS156="","",IF(选手操作!GT156&lt;&gt;"",FV156+GW156+GX156+选手操作!GS156,VLOOKUP(GU156,GO:GQ,3,0)+FV156+GW156+GX156+选手操作!GS156)),IF(COUNTIF(GO:GO,GU156)=0,"查找失败",IF(ISNUMBER(VLOOKUP(GU156,GO:GQ,3,0))=FALSE,"VP错误","未知错误")))</f>
        <v/>
      </c>
      <c r="GW156" s="37"/>
      <c r="GX156" s="37"/>
      <c r="GY156" s="39"/>
      <c r="HA156" s="31"/>
      <c r="HB156" s="31"/>
      <c r="HC156" s="31"/>
      <c r="HD156" s="31"/>
      <c r="HE156" s="31"/>
      <c r="HF156" s="31"/>
      <c r="HG156" s="31"/>
      <c r="HH156" s="31"/>
      <c r="HI156" s="31"/>
      <c r="HJ156" s="31"/>
      <c r="HK156" s="31"/>
      <c r="HL156" s="31"/>
      <c r="HM156" s="31"/>
      <c r="HN156" s="23" t="str">
        <f ca="1">IFERROR(IF(HS156="","",RANK(HR156,HR$3:HR$434)+COUNTIF(HR$3:HR156,HR156)-1),"/")</f>
        <v/>
      </c>
      <c r="HO156" s="22" t="str">
        <f t="shared" si="52"/>
        <v/>
      </c>
      <c r="HP156" s="22" t="str">
        <f t="shared" si="53"/>
        <v/>
      </c>
      <c r="HQ156" s="24" t="str">
        <f>IFERROR(IF(HO156="","",ROUND(IF(HP156=0,10,10+SIGN(HP156)*10*(1-((SQRT(5)-1)/2)^MIN(ABS(HP156)/(5*SQRT(HR$1)),3))/(1-((SQRT(5)-1)/2)^3)),2)),"请输入副数")</f>
        <v/>
      </c>
      <c r="HR156" s="25" t="str">
        <f ca="1">IF(HS156="","",IF(选手操作!IT156&lt;&gt;"","/",HV156))</f>
        <v/>
      </c>
      <c r="HS156" s="26" t="str">
        <f ca="1">IF(OR(COUNTA(HA$3:HM$434)=0,选手操作!$K156=""),"",选手操作!$K156)</f>
        <v/>
      </c>
      <c r="HT156" s="22" t="str">
        <f ca="1">IFERROR(IF(HS156="","",RANK(HV156,HV$3:HV$434)+COUNTIF(HV$3:HV156,HV156)-1),"/")</f>
        <v/>
      </c>
      <c r="HU156" s="27" t="str">
        <f ca="1">IF(HS156="","",VLOOKUP(HS156,选手操作!$K:$L,2,0))</f>
        <v/>
      </c>
      <c r="HV156" s="24" t="str">
        <f ca="1">IFERROR(IF(HS156="","",IF(选手操作!HT156&lt;&gt;"",GV156+HW156+HX156+选手操作!HS156,VLOOKUP(HU156,HO:HQ,3,0)+GV156+HW156+HX156+选手操作!HS156)),IF(COUNTIF(HO:HO,HU156)=0,"查找失败",IF(ISNUMBER(VLOOKUP(HU156,HO:HQ,3,0))=FALSE,"VP错误","未知错误")))</f>
        <v/>
      </c>
      <c r="HW156" s="37"/>
      <c r="HX156" s="37"/>
      <c r="HY156" s="39"/>
    </row>
    <row r="157" spans="1:23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23" t="str">
        <f ca="1">IFERROR(IF(S157="","",RANK(R157,R$3:R$434)+COUNTIF(R$3:R157,R157)-1),"/")</f>
        <v/>
      </c>
      <c r="O157" s="22" t="str">
        <f t="shared" si="54"/>
        <v/>
      </c>
      <c r="P157" s="22" t="str">
        <f t="shared" si="55"/>
        <v/>
      </c>
      <c r="Q157" s="24" t="str">
        <f t="shared" si="56"/>
        <v/>
      </c>
      <c r="R157" s="25" t="str">
        <f ca="1">IF(S157="","",IF(选手操作!AT157&lt;&gt;"","/",V157))</f>
        <v/>
      </c>
      <c r="S157" s="26" t="str">
        <f ca="1">IF(OR(COUNTA(A$3:M$434)=0,选手操作!$K157=""),"",选手操作!$K157)</f>
        <v/>
      </c>
      <c r="T157" s="22" t="str">
        <f ca="1">IFERROR(IF(S157="","",RANK(V157,V$3:V$434)+COUNTIF(V$3:V157,V157)-1),"/")</f>
        <v/>
      </c>
      <c r="U157" s="27" t="str">
        <f ca="1">IF(S157="","",VLOOKUP(S157,选手操作!$K:$L,2,0))</f>
        <v/>
      </c>
      <c r="V157" s="24" t="str">
        <f ca="1">IFERROR(IF(S157="","",IF(选手操作!T157&lt;&gt;"",选手操作!M157+选手操作!N157+W157+X157+选手操作!S157,VLOOKUP(U157,O:Q,3,0)+选手操作!M157+选手操作!N157+W157+X157+选手操作!S157)),IF(COUNTIF(O:O,U157)=0,"查找失败",IF(ISNUMBER(VLOOKUP(U157,O:Q,3,0))=FALSE,"VP错误","未知错误")))</f>
        <v/>
      </c>
      <c r="W157" s="37"/>
      <c r="X157" s="37"/>
      <c r="Y157" s="39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23" t="str">
        <f ca="1">IFERROR(IF(AS157="","",RANK(AR157,AR$3:AR$434)+COUNTIF(AR$3:AR157,AR157)-1),"/")</f>
        <v/>
      </c>
      <c r="AO157" s="22" t="str">
        <f t="shared" si="38"/>
        <v/>
      </c>
      <c r="AP157" s="22" t="str">
        <f t="shared" si="39"/>
        <v/>
      </c>
      <c r="AQ157" s="24" t="str">
        <f>IFERROR(IF(AO157="","",ROUND(IF(AP157=0,10,10+SIGN(AP157)*10*(1-((SQRT(5)-1)/2)^MIN(ABS(AP157)/(5*SQRT(AR$1)),3))/(1-((SQRT(5)-1)/2)^3)),2)),"请输入副数")</f>
        <v/>
      </c>
      <c r="AR157" s="25" t="str">
        <f ca="1">IF(AS157="","",IF(选手操作!BT157&lt;&gt;"","/",AV157))</f>
        <v/>
      </c>
      <c r="AS157" s="26" t="str">
        <f ca="1">IF(OR(COUNTA(AA$3:AM$434)=0,选手操作!$K157=""),"",选手操作!$K157)</f>
        <v/>
      </c>
      <c r="AT157" s="22" t="str">
        <f ca="1">IFERROR(IF(AS157="","",RANK(AV157,AV$3:AV$434)+COUNTIF(AV$3:AV157,AV157)-1),"/")</f>
        <v/>
      </c>
      <c r="AU157" s="27" t="str">
        <f ca="1">IF(AS157="","",VLOOKUP(AS157,选手操作!$K:$L,2,0))</f>
        <v/>
      </c>
      <c r="AV157" s="24" t="str">
        <f ca="1">IFERROR(IF(AS157="","",IF(选手操作!AT157&lt;&gt;"",V157+AW157+AX157+选手操作!AS157,VLOOKUP(AU157,AO:AQ,3,0)+V157+AW157+AX157+选手操作!AS157)),IF(COUNTIF(AO:AO,AU157)=0,"查找失败",IF(ISNUMBER(VLOOKUP(AU157,AO:AQ,3,0))=FALSE,"VP错误","未知错误")))</f>
        <v/>
      </c>
      <c r="AW157" s="37"/>
      <c r="AX157" s="37"/>
      <c r="AY157" s="39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23" t="str">
        <f ca="1">IFERROR(IF(BS157="","",RANK(BR157,BR$3:BR$434)+COUNTIF(BR$3:BR157,BR157)-1),"/")</f>
        <v/>
      </c>
      <c r="BO157" s="22" t="str">
        <f t="shared" si="40"/>
        <v/>
      </c>
      <c r="BP157" s="22" t="str">
        <f t="shared" si="41"/>
        <v/>
      </c>
      <c r="BQ157" s="24" t="str">
        <f>IFERROR(IF(BO157="","",ROUND(IF(BP157=0,10,10+SIGN(BP157)*10*(1-((SQRT(5)-1)/2)^MIN(ABS(BP157)/(5*SQRT(BR$1)),3))/(1-((SQRT(5)-1)/2)^3)),2)),"请输入副数")</f>
        <v/>
      </c>
      <c r="BR157" s="25" t="str">
        <f ca="1">IF(BS157="","",IF(选手操作!CT157&lt;&gt;"","/",BV157))</f>
        <v/>
      </c>
      <c r="BS157" s="26" t="str">
        <f ca="1">IF(OR(COUNTA(BA$3:BM$434)=0,选手操作!$K157=""),"",选手操作!$K157)</f>
        <v/>
      </c>
      <c r="BT157" s="22" t="str">
        <f ca="1">IFERROR(IF(BS157="","",RANK(BV157,BV$3:BV$434)+COUNTIF(BV$3:BV157,BV157)-1),"/")</f>
        <v/>
      </c>
      <c r="BU157" s="27" t="str">
        <f ca="1">IF(BS157="","",VLOOKUP(BS157,选手操作!$K:$L,2,0))</f>
        <v/>
      </c>
      <c r="BV157" s="24" t="str">
        <f ca="1">IFERROR(IF(BS157="","",IF(选手操作!BT157&lt;&gt;"",AV157+BW157+BX157+选手操作!BS157,VLOOKUP(BU157,BO:BQ,3,0)+AV157+BW157+BX157+选手操作!BS157)),IF(COUNTIF(BO:BO,BU157)=0,"查找失败",IF(ISNUMBER(VLOOKUP(BU157,BO:BQ,3,0))=FALSE,"VP错误","未知错误")))</f>
        <v/>
      </c>
      <c r="BW157" s="37"/>
      <c r="BX157" s="37"/>
      <c r="BY157" s="39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23" t="str">
        <f ca="1">IFERROR(IF(CS157="","",RANK(CR157,CR$3:CR$434)+COUNTIF(CR$3:CR157,CR157)-1),"/")</f>
        <v/>
      </c>
      <c r="CO157" s="22" t="str">
        <f t="shared" si="42"/>
        <v/>
      </c>
      <c r="CP157" s="22" t="str">
        <f t="shared" si="43"/>
        <v/>
      </c>
      <c r="CQ157" s="24" t="str">
        <f>IFERROR(IF(CO157="","",ROUND(IF(CP157=0,10,10+SIGN(CP157)*10*(1-((SQRT(5)-1)/2)^MIN(ABS(CP157)/(5*SQRT(CR$1)),3))/(1-((SQRT(5)-1)/2)^3)),2)),"请输入副数")</f>
        <v/>
      </c>
      <c r="CR157" s="25" t="str">
        <f ca="1">IF(CS157="","",IF(选手操作!DT157&lt;&gt;"","/",CV157))</f>
        <v/>
      </c>
      <c r="CS157" s="26" t="str">
        <f ca="1">IF(OR(COUNTA(CA$3:CM$434)=0,选手操作!$K157=""),"",选手操作!$K157)</f>
        <v/>
      </c>
      <c r="CT157" s="22" t="str">
        <f ca="1">IFERROR(IF(CS157="","",RANK(CV157,CV$3:CV$434)+COUNTIF(CV$3:CV157,CV157)-1),"/")</f>
        <v/>
      </c>
      <c r="CU157" s="27" t="str">
        <f ca="1">IF(CS157="","",VLOOKUP(CS157,选手操作!$K:$L,2,0))</f>
        <v/>
      </c>
      <c r="CV157" s="24" t="str">
        <f ca="1">IFERROR(IF(CS157="","",IF(选手操作!CT157&lt;&gt;"",BV157+CW157+CX157+选手操作!CS157,VLOOKUP(CU157,CO:CQ,3,0)+BV157+CW157+CX157+选手操作!CS157)),IF(COUNTIF(CO:CO,CU157)=0,"查找失败",IF(ISNUMBER(VLOOKUP(CU157,CO:CQ,3,0))=FALSE,"VP错误","未知错误")))</f>
        <v/>
      </c>
      <c r="CW157" s="37"/>
      <c r="CX157" s="37"/>
      <c r="CY157" s="39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23" t="str">
        <f ca="1">IFERROR(IF(DS157="","",RANK(DR157,DR$3:DR$434)+COUNTIF(DR$3:DR157,DR157)-1),"/")</f>
        <v/>
      </c>
      <c r="DO157" s="22" t="str">
        <f t="shared" si="44"/>
        <v/>
      </c>
      <c r="DP157" s="22" t="str">
        <f t="shared" si="45"/>
        <v/>
      </c>
      <c r="DQ157" s="24" t="str">
        <f>IFERROR(IF(DO157="","",ROUND(IF(DP157=0,10,10+SIGN(DP157)*10*(1-((SQRT(5)-1)/2)^MIN(ABS(DP157)/(5*SQRT(DR$1)),3))/(1-((SQRT(5)-1)/2)^3)),2)),"请输入副数")</f>
        <v/>
      </c>
      <c r="DR157" s="25" t="str">
        <f ca="1">IF(DS157="","",IF(选手操作!ET157&lt;&gt;"","/",DV157))</f>
        <v/>
      </c>
      <c r="DS157" s="26" t="str">
        <f ca="1">IF(OR(COUNTA(DA$3:DM$434)=0,选手操作!$K157=""),"",选手操作!$K157)</f>
        <v/>
      </c>
      <c r="DT157" s="22" t="str">
        <f ca="1">IFERROR(IF(DS157="","",RANK(DV157,DV$3:DV$434)+COUNTIF(DV$3:DV157,DV157)-1),"/")</f>
        <v/>
      </c>
      <c r="DU157" s="27" t="str">
        <f ca="1">IF(DS157="","",VLOOKUP(DS157,选手操作!$K:$L,2,0))</f>
        <v/>
      </c>
      <c r="DV157" s="24" t="str">
        <f ca="1">IFERROR(IF(DS157="","",IF(选手操作!DT157&lt;&gt;"",CV157+DW157+DX157+选手操作!DS157,VLOOKUP(DU157,DO:DQ,3,0)+CV157+DW157+DX157+选手操作!DS157)),IF(COUNTIF(DO:DO,DU157)=0,"查找失败",IF(ISNUMBER(VLOOKUP(DU157,DO:DQ,3,0))=FALSE,"VP错误","未知错误")))</f>
        <v/>
      </c>
      <c r="DW157" s="37"/>
      <c r="DX157" s="37"/>
      <c r="DY157" s="39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23" t="str">
        <f ca="1">IFERROR(IF(ES157="","",RANK(ER157,ER$3:ER$434)+COUNTIF(ER$3:ER157,ER157)-1),"/")</f>
        <v/>
      </c>
      <c r="EO157" s="22" t="str">
        <f t="shared" si="46"/>
        <v/>
      </c>
      <c r="EP157" s="22" t="str">
        <f t="shared" si="47"/>
        <v/>
      </c>
      <c r="EQ157" s="24" t="str">
        <f>IFERROR(IF(EO157="","",ROUND(IF(EP157=0,10,10+SIGN(EP157)*10*(1-((SQRT(5)-1)/2)^MIN(ABS(EP157)/(5*SQRT(ER$1)),3))/(1-((SQRT(5)-1)/2)^3)),2)),"请输入副数")</f>
        <v/>
      </c>
      <c r="ER157" s="25" t="str">
        <f ca="1">IF(ES157="","",IF(选手操作!FT157&lt;&gt;"","/",EV157))</f>
        <v/>
      </c>
      <c r="ES157" s="26" t="str">
        <f ca="1">IF(OR(COUNTA(EA$3:EM$434)=0,选手操作!$K157=""),"",选手操作!$K157)</f>
        <v/>
      </c>
      <c r="ET157" s="22" t="str">
        <f ca="1">IFERROR(IF(ES157="","",RANK(EV157,EV$3:EV$434)+COUNTIF(EV$3:EV157,EV157)-1),"/")</f>
        <v/>
      </c>
      <c r="EU157" s="27" t="str">
        <f ca="1">IF(ES157="","",VLOOKUP(ES157,选手操作!$K:$L,2,0))</f>
        <v/>
      </c>
      <c r="EV157" s="24" t="str">
        <f ca="1">IFERROR(IF(ES157="","",IF(选手操作!ET157&lt;&gt;"",DV157+EW157+EX157+选手操作!ES157,VLOOKUP(EU157,EO:EQ,3,0)+DV157+EW157+EX157+选手操作!ES157)),IF(COUNTIF(EO:EO,EU157)=0,"查找失败",IF(ISNUMBER(VLOOKUP(EU157,EO:EQ,3,0))=FALSE,"VP错误","未知错误")))</f>
        <v/>
      </c>
      <c r="EW157" s="37"/>
      <c r="EX157" s="37"/>
      <c r="EY157" s="39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23" t="str">
        <f ca="1">IFERROR(IF(FS157="","",RANK(FR157,FR$3:FR$434)+COUNTIF(FR$3:FR157,FR157)-1),"/")</f>
        <v/>
      </c>
      <c r="FO157" s="22" t="str">
        <f t="shared" si="48"/>
        <v/>
      </c>
      <c r="FP157" s="22" t="str">
        <f t="shared" si="49"/>
        <v/>
      </c>
      <c r="FQ157" s="24" t="str">
        <f>IFERROR(IF(FO157="","",ROUND(IF(FP157=0,10,10+SIGN(FP157)*10*(1-((SQRT(5)-1)/2)^MIN(ABS(FP157)/(5*SQRT(FR$1)),3))/(1-((SQRT(5)-1)/2)^3)),2)),"请输入副数")</f>
        <v/>
      </c>
      <c r="FR157" s="25" t="str">
        <f ca="1">IF(FS157="","",IF(选手操作!GT157&lt;&gt;"","/",FV157))</f>
        <v/>
      </c>
      <c r="FS157" s="26" t="str">
        <f ca="1">IF(OR(COUNTA(FA$3:FM$434)=0,选手操作!$K157=""),"",选手操作!$K157)</f>
        <v/>
      </c>
      <c r="FT157" s="22" t="str">
        <f ca="1">IFERROR(IF(FS157="","",RANK(FV157,FV$3:FV$434)+COUNTIF(FV$3:FV157,FV157)-1),"/")</f>
        <v/>
      </c>
      <c r="FU157" s="27" t="str">
        <f ca="1">IF(FS157="","",VLOOKUP(FS157,选手操作!$K:$L,2,0))</f>
        <v/>
      </c>
      <c r="FV157" s="24" t="str">
        <f ca="1">IFERROR(IF(FS157="","",IF(选手操作!FT157&lt;&gt;"",EV157+FW157+FX157+选手操作!FS157,VLOOKUP(FU157,FO:FQ,3,0)+EV157+FW157+FX157+选手操作!FS157)),IF(COUNTIF(FO:FO,FU157)=0,"查找失败",IF(ISNUMBER(VLOOKUP(FU157,FO:FQ,3,0))=FALSE,"VP错误","未知错误")))</f>
        <v/>
      </c>
      <c r="FW157" s="37"/>
      <c r="FX157" s="37"/>
      <c r="FY157" s="39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23" t="str">
        <f ca="1">IFERROR(IF(GS157="","",RANK(GR157,GR$3:GR$434)+COUNTIF(GR$3:GR157,GR157)-1),"/")</f>
        <v/>
      </c>
      <c r="GO157" s="22" t="str">
        <f t="shared" si="50"/>
        <v/>
      </c>
      <c r="GP157" s="22" t="str">
        <f t="shared" si="51"/>
        <v/>
      </c>
      <c r="GQ157" s="24" t="str">
        <f>IFERROR(IF(GO157="","",ROUND(IF(GP157=0,10,10+SIGN(GP157)*10*(1-((SQRT(5)-1)/2)^MIN(ABS(GP157)/(5*SQRT(GR$1)),3))/(1-((SQRT(5)-1)/2)^3)),2)),"请输入副数")</f>
        <v/>
      </c>
      <c r="GR157" s="25" t="str">
        <f ca="1">IF(GS157="","",IF(选手操作!HT157&lt;&gt;"","/",GV157))</f>
        <v/>
      </c>
      <c r="GS157" s="26" t="str">
        <f ca="1">IF(OR(COUNTA(GA$3:GM$434)=0,选手操作!$K157=""),"",选手操作!$K157)</f>
        <v/>
      </c>
      <c r="GT157" s="22" t="str">
        <f ca="1">IFERROR(IF(GS157="","",RANK(GV157,GV$3:GV$434)+COUNTIF(GV$3:GV157,GV157)-1),"/")</f>
        <v/>
      </c>
      <c r="GU157" s="27" t="str">
        <f ca="1">IF(GS157="","",VLOOKUP(GS157,选手操作!$K:$L,2,0))</f>
        <v/>
      </c>
      <c r="GV157" s="24" t="str">
        <f ca="1">IFERROR(IF(GS157="","",IF(选手操作!GT157&lt;&gt;"",FV157+GW157+GX157+选手操作!GS157,VLOOKUP(GU157,GO:GQ,3,0)+FV157+GW157+GX157+选手操作!GS157)),IF(COUNTIF(GO:GO,GU157)=0,"查找失败",IF(ISNUMBER(VLOOKUP(GU157,GO:GQ,3,0))=FALSE,"VP错误","未知错误")))</f>
        <v/>
      </c>
      <c r="GW157" s="37"/>
      <c r="GX157" s="37"/>
      <c r="GY157" s="39"/>
      <c r="HA157" s="31"/>
      <c r="HB157" s="31"/>
      <c r="HC157" s="31"/>
      <c r="HD157" s="31"/>
      <c r="HE157" s="31"/>
      <c r="HF157" s="31"/>
      <c r="HG157" s="31"/>
      <c r="HH157" s="31"/>
      <c r="HI157" s="31"/>
      <c r="HJ157" s="31"/>
      <c r="HK157" s="31"/>
      <c r="HL157" s="31"/>
      <c r="HM157" s="31"/>
      <c r="HN157" s="23" t="str">
        <f ca="1">IFERROR(IF(HS157="","",RANK(HR157,HR$3:HR$434)+COUNTIF(HR$3:HR157,HR157)-1),"/")</f>
        <v/>
      </c>
      <c r="HO157" s="22" t="str">
        <f t="shared" si="52"/>
        <v/>
      </c>
      <c r="HP157" s="22" t="str">
        <f t="shared" si="53"/>
        <v/>
      </c>
      <c r="HQ157" s="24" t="str">
        <f>IFERROR(IF(HO157="","",ROUND(IF(HP157=0,10,10+SIGN(HP157)*10*(1-((SQRT(5)-1)/2)^MIN(ABS(HP157)/(5*SQRT(HR$1)),3))/(1-((SQRT(5)-1)/2)^3)),2)),"请输入副数")</f>
        <v/>
      </c>
      <c r="HR157" s="25" t="str">
        <f ca="1">IF(HS157="","",IF(选手操作!IT157&lt;&gt;"","/",HV157))</f>
        <v/>
      </c>
      <c r="HS157" s="26" t="str">
        <f ca="1">IF(OR(COUNTA(HA$3:HM$434)=0,选手操作!$K157=""),"",选手操作!$K157)</f>
        <v/>
      </c>
      <c r="HT157" s="22" t="str">
        <f ca="1">IFERROR(IF(HS157="","",RANK(HV157,HV$3:HV$434)+COUNTIF(HV$3:HV157,HV157)-1),"/")</f>
        <v/>
      </c>
      <c r="HU157" s="27" t="str">
        <f ca="1">IF(HS157="","",VLOOKUP(HS157,选手操作!$K:$L,2,0))</f>
        <v/>
      </c>
      <c r="HV157" s="24" t="str">
        <f ca="1">IFERROR(IF(HS157="","",IF(选手操作!HT157&lt;&gt;"",GV157+HW157+HX157+选手操作!HS157,VLOOKUP(HU157,HO:HQ,3,0)+GV157+HW157+HX157+选手操作!HS157)),IF(COUNTIF(HO:HO,HU157)=0,"查找失败",IF(ISNUMBER(VLOOKUP(HU157,HO:HQ,3,0))=FALSE,"VP错误","未知错误")))</f>
        <v/>
      </c>
      <c r="HW157" s="37"/>
      <c r="HX157" s="37"/>
      <c r="HY157" s="39"/>
    </row>
    <row r="158" spans="1:23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23" t="str">
        <f ca="1">IFERROR(IF(S158="","",RANK(R158,R$3:R$434)+COUNTIF(R$3:R158,R158)-1),"/")</f>
        <v/>
      </c>
      <c r="O158" s="22" t="str">
        <f t="shared" si="54"/>
        <v/>
      </c>
      <c r="P158" s="22" t="str">
        <f t="shared" si="55"/>
        <v/>
      </c>
      <c r="Q158" s="24" t="str">
        <f t="shared" si="56"/>
        <v/>
      </c>
      <c r="R158" s="25" t="str">
        <f ca="1">IF(S158="","",IF(选手操作!AT158&lt;&gt;"","/",V158))</f>
        <v/>
      </c>
      <c r="S158" s="26" t="str">
        <f ca="1">IF(OR(COUNTA(A$3:M$434)=0,选手操作!$K158=""),"",选手操作!$K158)</f>
        <v/>
      </c>
      <c r="T158" s="22" t="str">
        <f ca="1">IFERROR(IF(S158="","",RANK(V158,V$3:V$434)+COUNTIF(V$3:V158,V158)-1),"/")</f>
        <v/>
      </c>
      <c r="U158" s="27" t="str">
        <f ca="1">IF(S158="","",VLOOKUP(S158,选手操作!$K:$L,2,0))</f>
        <v/>
      </c>
      <c r="V158" s="24" t="str">
        <f ca="1">IFERROR(IF(S158="","",IF(选手操作!T158&lt;&gt;"",选手操作!M158+选手操作!N158+W158+X158+选手操作!S158,VLOOKUP(U158,O:Q,3,0)+选手操作!M158+选手操作!N158+W158+X158+选手操作!S158)),IF(COUNTIF(O:O,U158)=0,"查找失败",IF(ISNUMBER(VLOOKUP(U158,O:Q,3,0))=FALSE,"VP错误","未知错误")))</f>
        <v/>
      </c>
      <c r="W158" s="37"/>
      <c r="X158" s="37"/>
      <c r="Y158" s="39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23" t="str">
        <f ca="1">IFERROR(IF(AS158="","",RANK(AR158,AR$3:AR$434)+COUNTIF(AR$3:AR158,AR158)-1),"/")</f>
        <v/>
      </c>
      <c r="AO158" s="22" t="str">
        <f t="shared" si="38"/>
        <v/>
      </c>
      <c r="AP158" s="22" t="str">
        <f t="shared" si="39"/>
        <v/>
      </c>
      <c r="AQ158" s="24" t="str">
        <f>IFERROR(IF(AO158="","",ROUND(IF(AP158=0,10,10+SIGN(AP158)*10*(1-((SQRT(5)-1)/2)^MIN(ABS(AP158)/(5*SQRT(AR$1)),3))/(1-((SQRT(5)-1)/2)^3)),2)),"请输入副数")</f>
        <v/>
      </c>
      <c r="AR158" s="25" t="str">
        <f ca="1">IF(AS158="","",IF(选手操作!BT158&lt;&gt;"","/",AV158))</f>
        <v/>
      </c>
      <c r="AS158" s="26" t="str">
        <f ca="1">IF(OR(COUNTA(AA$3:AM$434)=0,选手操作!$K158=""),"",选手操作!$K158)</f>
        <v/>
      </c>
      <c r="AT158" s="22" t="str">
        <f ca="1">IFERROR(IF(AS158="","",RANK(AV158,AV$3:AV$434)+COUNTIF(AV$3:AV158,AV158)-1),"/")</f>
        <v/>
      </c>
      <c r="AU158" s="27" t="str">
        <f ca="1">IF(AS158="","",VLOOKUP(AS158,选手操作!$K:$L,2,0))</f>
        <v/>
      </c>
      <c r="AV158" s="24" t="str">
        <f ca="1">IFERROR(IF(AS158="","",IF(选手操作!AT158&lt;&gt;"",V158+AW158+AX158+选手操作!AS158,VLOOKUP(AU158,AO:AQ,3,0)+V158+AW158+AX158+选手操作!AS158)),IF(COUNTIF(AO:AO,AU158)=0,"查找失败",IF(ISNUMBER(VLOOKUP(AU158,AO:AQ,3,0))=FALSE,"VP错误","未知错误")))</f>
        <v/>
      </c>
      <c r="AW158" s="37"/>
      <c r="AX158" s="37"/>
      <c r="AY158" s="39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23" t="str">
        <f ca="1">IFERROR(IF(BS158="","",RANK(BR158,BR$3:BR$434)+COUNTIF(BR$3:BR158,BR158)-1),"/")</f>
        <v/>
      </c>
      <c r="BO158" s="22" t="str">
        <f t="shared" si="40"/>
        <v/>
      </c>
      <c r="BP158" s="22" t="str">
        <f t="shared" si="41"/>
        <v/>
      </c>
      <c r="BQ158" s="24" t="str">
        <f>IFERROR(IF(BO158="","",ROUND(IF(BP158=0,10,10+SIGN(BP158)*10*(1-((SQRT(5)-1)/2)^MIN(ABS(BP158)/(5*SQRT(BR$1)),3))/(1-((SQRT(5)-1)/2)^3)),2)),"请输入副数")</f>
        <v/>
      </c>
      <c r="BR158" s="25" t="str">
        <f ca="1">IF(BS158="","",IF(选手操作!CT158&lt;&gt;"","/",BV158))</f>
        <v/>
      </c>
      <c r="BS158" s="26" t="str">
        <f ca="1">IF(OR(COUNTA(BA$3:BM$434)=0,选手操作!$K158=""),"",选手操作!$K158)</f>
        <v/>
      </c>
      <c r="BT158" s="22" t="str">
        <f ca="1">IFERROR(IF(BS158="","",RANK(BV158,BV$3:BV$434)+COUNTIF(BV$3:BV158,BV158)-1),"/")</f>
        <v/>
      </c>
      <c r="BU158" s="27" t="str">
        <f ca="1">IF(BS158="","",VLOOKUP(BS158,选手操作!$K:$L,2,0))</f>
        <v/>
      </c>
      <c r="BV158" s="24" t="str">
        <f ca="1">IFERROR(IF(BS158="","",IF(选手操作!BT158&lt;&gt;"",AV158+BW158+BX158+选手操作!BS158,VLOOKUP(BU158,BO:BQ,3,0)+AV158+BW158+BX158+选手操作!BS158)),IF(COUNTIF(BO:BO,BU158)=0,"查找失败",IF(ISNUMBER(VLOOKUP(BU158,BO:BQ,3,0))=FALSE,"VP错误","未知错误")))</f>
        <v/>
      </c>
      <c r="BW158" s="37"/>
      <c r="BX158" s="37"/>
      <c r="BY158" s="39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23" t="str">
        <f ca="1">IFERROR(IF(CS158="","",RANK(CR158,CR$3:CR$434)+COUNTIF(CR$3:CR158,CR158)-1),"/")</f>
        <v/>
      </c>
      <c r="CO158" s="22" t="str">
        <f t="shared" si="42"/>
        <v/>
      </c>
      <c r="CP158" s="22" t="str">
        <f t="shared" si="43"/>
        <v/>
      </c>
      <c r="CQ158" s="24" t="str">
        <f>IFERROR(IF(CO158="","",ROUND(IF(CP158=0,10,10+SIGN(CP158)*10*(1-((SQRT(5)-1)/2)^MIN(ABS(CP158)/(5*SQRT(CR$1)),3))/(1-((SQRT(5)-1)/2)^3)),2)),"请输入副数")</f>
        <v/>
      </c>
      <c r="CR158" s="25" t="str">
        <f ca="1">IF(CS158="","",IF(选手操作!DT158&lt;&gt;"","/",CV158))</f>
        <v/>
      </c>
      <c r="CS158" s="26" t="str">
        <f ca="1">IF(OR(COUNTA(CA$3:CM$434)=0,选手操作!$K158=""),"",选手操作!$K158)</f>
        <v/>
      </c>
      <c r="CT158" s="22" t="str">
        <f ca="1">IFERROR(IF(CS158="","",RANK(CV158,CV$3:CV$434)+COUNTIF(CV$3:CV158,CV158)-1),"/")</f>
        <v/>
      </c>
      <c r="CU158" s="27" t="str">
        <f ca="1">IF(CS158="","",VLOOKUP(CS158,选手操作!$K:$L,2,0))</f>
        <v/>
      </c>
      <c r="CV158" s="24" t="str">
        <f ca="1">IFERROR(IF(CS158="","",IF(选手操作!CT158&lt;&gt;"",BV158+CW158+CX158+选手操作!CS158,VLOOKUP(CU158,CO:CQ,3,0)+BV158+CW158+CX158+选手操作!CS158)),IF(COUNTIF(CO:CO,CU158)=0,"查找失败",IF(ISNUMBER(VLOOKUP(CU158,CO:CQ,3,0))=FALSE,"VP错误","未知错误")))</f>
        <v/>
      </c>
      <c r="CW158" s="37"/>
      <c r="CX158" s="37"/>
      <c r="CY158" s="39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23" t="str">
        <f ca="1">IFERROR(IF(DS158="","",RANK(DR158,DR$3:DR$434)+COUNTIF(DR$3:DR158,DR158)-1),"/")</f>
        <v/>
      </c>
      <c r="DO158" s="22" t="str">
        <f t="shared" si="44"/>
        <v/>
      </c>
      <c r="DP158" s="22" t="str">
        <f t="shared" si="45"/>
        <v/>
      </c>
      <c r="DQ158" s="24" t="str">
        <f>IFERROR(IF(DO158="","",ROUND(IF(DP158=0,10,10+SIGN(DP158)*10*(1-((SQRT(5)-1)/2)^MIN(ABS(DP158)/(5*SQRT(DR$1)),3))/(1-((SQRT(5)-1)/2)^3)),2)),"请输入副数")</f>
        <v/>
      </c>
      <c r="DR158" s="25" t="str">
        <f ca="1">IF(DS158="","",IF(选手操作!ET158&lt;&gt;"","/",DV158))</f>
        <v/>
      </c>
      <c r="DS158" s="26" t="str">
        <f ca="1">IF(OR(COUNTA(DA$3:DM$434)=0,选手操作!$K158=""),"",选手操作!$K158)</f>
        <v/>
      </c>
      <c r="DT158" s="22" t="str">
        <f ca="1">IFERROR(IF(DS158="","",RANK(DV158,DV$3:DV$434)+COUNTIF(DV$3:DV158,DV158)-1),"/")</f>
        <v/>
      </c>
      <c r="DU158" s="27" t="str">
        <f ca="1">IF(DS158="","",VLOOKUP(DS158,选手操作!$K:$L,2,0))</f>
        <v/>
      </c>
      <c r="DV158" s="24" t="str">
        <f ca="1">IFERROR(IF(DS158="","",IF(选手操作!DT158&lt;&gt;"",CV158+DW158+DX158+选手操作!DS158,VLOOKUP(DU158,DO:DQ,3,0)+CV158+DW158+DX158+选手操作!DS158)),IF(COUNTIF(DO:DO,DU158)=0,"查找失败",IF(ISNUMBER(VLOOKUP(DU158,DO:DQ,3,0))=FALSE,"VP错误","未知错误")))</f>
        <v/>
      </c>
      <c r="DW158" s="37"/>
      <c r="DX158" s="37"/>
      <c r="DY158" s="39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23" t="str">
        <f ca="1">IFERROR(IF(ES158="","",RANK(ER158,ER$3:ER$434)+COUNTIF(ER$3:ER158,ER158)-1),"/")</f>
        <v/>
      </c>
      <c r="EO158" s="22" t="str">
        <f t="shared" si="46"/>
        <v/>
      </c>
      <c r="EP158" s="22" t="str">
        <f t="shared" si="47"/>
        <v/>
      </c>
      <c r="EQ158" s="24" t="str">
        <f>IFERROR(IF(EO158="","",ROUND(IF(EP158=0,10,10+SIGN(EP158)*10*(1-((SQRT(5)-1)/2)^MIN(ABS(EP158)/(5*SQRT(ER$1)),3))/(1-((SQRT(5)-1)/2)^3)),2)),"请输入副数")</f>
        <v/>
      </c>
      <c r="ER158" s="25" t="str">
        <f ca="1">IF(ES158="","",IF(选手操作!FT158&lt;&gt;"","/",EV158))</f>
        <v/>
      </c>
      <c r="ES158" s="26" t="str">
        <f ca="1">IF(OR(COUNTA(EA$3:EM$434)=0,选手操作!$K158=""),"",选手操作!$K158)</f>
        <v/>
      </c>
      <c r="ET158" s="22" t="str">
        <f ca="1">IFERROR(IF(ES158="","",RANK(EV158,EV$3:EV$434)+COUNTIF(EV$3:EV158,EV158)-1),"/")</f>
        <v/>
      </c>
      <c r="EU158" s="27" t="str">
        <f ca="1">IF(ES158="","",VLOOKUP(ES158,选手操作!$K:$L,2,0))</f>
        <v/>
      </c>
      <c r="EV158" s="24" t="str">
        <f ca="1">IFERROR(IF(ES158="","",IF(选手操作!ET158&lt;&gt;"",DV158+EW158+EX158+选手操作!ES158,VLOOKUP(EU158,EO:EQ,3,0)+DV158+EW158+EX158+选手操作!ES158)),IF(COUNTIF(EO:EO,EU158)=0,"查找失败",IF(ISNUMBER(VLOOKUP(EU158,EO:EQ,3,0))=FALSE,"VP错误","未知错误")))</f>
        <v/>
      </c>
      <c r="EW158" s="37"/>
      <c r="EX158" s="37"/>
      <c r="EY158" s="39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23" t="str">
        <f ca="1">IFERROR(IF(FS158="","",RANK(FR158,FR$3:FR$434)+COUNTIF(FR$3:FR158,FR158)-1),"/")</f>
        <v/>
      </c>
      <c r="FO158" s="22" t="str">
        <f t="shared" si="48"/>
        <v/>
      </c>
      <c r="FP158" s="22" t="str">
        <f t="shared" si="49"/>
        <v/>
      </c>
      <c r="FQ158" s="24" t="str">
        <f>IFERROR(IF(FO158="","",ROUND(IF(FP158=0,10,10+SIGN(FP158)*10*(1-((SQRT(5)-1)/2)^MIN(ABS(FP158)/(5*SQRT(FR$1)),3))/(1-((SQRT(5)-1)/2)^3)),2)),"请输入副数")</f>
        <v/>
      </c>
      <c r="FR158" s="25" t="str">
        <f ca="1">IF(FS158="","",IF(选手操作!GT158&lt;&gt;"","/",FV158))</f>
        <v/>
      </c>
      <c r="FS158" s="26" t="str">
        <f ca="1">IF(OR(COUNTA(FA$3:FM$434)=0,选手操作!$K158=""),"",选手操作!$K158)</f>
        <v/>
      </c>
      <c r="FT158" s="22" t="str">
        <f ca="1">IFERROR(IF(FS158="","",RANK(FV158,FV$3:FV$434)+COUNTIF(FV$3:FV158,FV158)-1),"/")</f>
        <v/>
      </c>
      <c r="FU158" s="27" t="str">
        <f ca="1">IF(FS158="","",VLOOKUP(FS158,选手操作!$K:$L,2,0))</f>
        <v/>
      </c>
      <c r="FV158" s="24" t="str">
        <f ca="1">IFERROR(IF(FS158="","",IF(选手操作!FT158&lt;&gt;"",EV158+FW158+FX158+选手操作!FS158,VLOOKUP(FU158,FO:FQ,3,0)+EV158+FW158+FX158+选手操作!FS158)),IF(COUNTIF(FO:FO,FU158)=0,"查找失败",IF(ISNUMBER(VLOOKUP(FU158,FO:FQ,3,0))=FALSE,"VP错误","未知错误")))</f>
        <v/>
      </c>
      <c r="FW158" s="37"/>
      <c r="FX158" s="37"/>
      <c r="FY158" s="39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23" t="str">
        <f ca="1">IFERROR(IF(GS158="","",RANK(GR158,GR$3:GR$434)+COUNTIF(GR$3:GR158,GR158)-1),"/")</f>
        <v/>
      </c>
      <c r="GO158" s="22" t="str">
        <f t="shared" si="50"/>
        <v/>
      </c>
      <c r="GP158" s="22" t="str">
        <f t="shared" si="51"/>
        <v/>
      </c>
      <c r="GQ158" s="24" t="str">
        <f>IFERROR(IF(GO158="","",ROUND(IF(GP158=0,10,10+SIGN(GP158)*10*(1-((SQRT(5)-1)/2)^MIN(ABS(GP158)/(5*SQRT(GR$1)),3))/(1-((SQRT(5)-1)/2)^3)),2)),"请输入副数")</f>
        <v/>
      </c>
      <c r="GR158" s="25" t="str">
        <f ca="1">IF(GS158="","",IF(选手操作!HT158&lt;&gt;"","/",GV158))</f>
        <v/>
      </c>
      <c r="GS158" s="26" t="str">
        <f ca="1">IF(OR(COUNTA(GA$3:GM$434)=0,选手操作!$K158=""),"",选手操作!$K158)</f>
        <v/>
      </c>
      <c r="GT158" s="22" t="str">
        <f ca="1">IFERROR(IF(GS158="","",RANK(GV158,GV$3:GV$434)+COUNTIF(GV$3:GV158,GV158)-1),"/")</f>
        <v/>
      </c>
      <c r="GU158" s="27" t="str">
        <f ca="1">IF(GS158="","",VLOOKUP(GS158,选手操作!$K:$L,2,0))</f>
        <v/>
      </c>
      <c r="GV158" s="24" t="str">
        <f ca="1">IFERROR(IF(GS158="","",IF(选手操作!GT158&lt;&gt;"",FV158+GW158+GX158+选手操作!GS158,VLOOKUP(GU158,GO:GQ,3,0)+FV158+GW158+GX158+选手操作!GS158)),IF(COUNTIF(GO:GO,GU158)=0,"查找失败",IF(ISNUMBER(VLOOKUP(GU158,GO:GQ,3,0))=FALSE,"VP错误","未知错误")))</f>
        <v/>
      </c>
      <c r="GW158" s="37"/>
      <c r="GX158" s="37"/>
      <c r="GY158" s="39"/>
      <c r="HA158" s="31"/>
      <c r="HB158" s="31"/>
      <c r="HC158" s="31"/>
      <c r="HD158" s="31"/>
      <c r="HE158" s="31"/>
      <c r="HF158" s="31"/>
      <c r="HG158" s="31"/>
      <c r="HH158" s="31"/>
      <c r="HI158" s="31"/>
      <c r="HJ158" s="31"/>
      <c r="HK158" s="31"/>
      <c r="HL158" s="31"/>
      <c r="HM158" s="31"/>
      <c r="HN158" s="23" t="str">
        <f ca="1">IFERROR(IF(HS158="","",RANK(HR158,HR$3:HR$434)+COUNTIF(HR$3:HR158,HR158)-1),"/")</f>
        <v/>
      </c>
      <c r="HO158" s="22" t="str">
        <f t="shared" si="52"/>
        <v/>
      </c>
      <c r="HP158" s="22" t="str">
        <f t="shared" si="53"/>
        <v/>
      </c>
      <c r="HQ158" s="24" t="str">
        <f>IFERROR(IF(HO158="","",ROUND(IF(HP158=0,10,10+SIGN(HP158)*10*(1-((SQRT(5)-1)/2)^MIN(ABS(HP158)/(5*SQRT(HR$1)),3))/(1-((SQRT(5)-1)/2)^3)),2)),"请输入副数")</f>
        <v/>
      </c>
      <c r="HR158" s="25" t="str">
        <f ca="1">IF(HS158="","",IF(选手操作!IT158&lt;&gt;"","/",HV158))</f>
        <v/>
      </c>
      <c r="HS158" s="26" t="str">
        <f ca="1">IF(OR(COUNTA(HA$3:HM$434)=0,选手操作!$K158=""),"",选手操作!$K158)</f>
        <v/>
      </c>
      <c r="HT158" s="22" t="str">
        <f ca="1">IFERROR(IF(HS158="","",RANK(HV158,HV$3:HV$434)+COUNTIF(HV$3:HV158,HV158)-1),"/")</f>
        <v/>
      </c>
      <c r="HU158" s="27" t="str">
        <f ca="1">IF(HS158="","",VLOOKUP(HS158,选手操作!$K:$L,2,0))</f>
        <v/>
      </c>
      <c r="HV158" s="24" t="str">
        <f ca="1">IFERROR(IF(HS158="","",IF(选手操作!HT158&lt;&gt;"",GV158+HW158+HX158+选手操作!HS158,VLOOKUP(HU158,HO:HQ,3,0)+GV158+HW158+HX158+选手操作!HS158)),IF(COUNTIF(HO:HO,HU158)=0,"查找失败",IF(ISNUMBER(VLOOKUP(HU158,HO:HQ,3,0))=FALSE,"VP错误","未知错误")))</f>
        <v/>
      </c>
      <c r="HW158" s="37"/>
      <c r="HX158" s="37"/>
      <c r="HY158" s="39"/>
    </row>
    <row r="159" spans="1:23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23" t="str">
        <f ca="1">IFERROR(IF(S159="","",RANK(R159,R$3:R$434)+COUNTIF(R$3:R159,R159)-1),"/")</f>
        <v/>
      </c>
      <c r="O159" s="22" t="str">
        <f t="shared" si="54"/>
        <v/>
      </c>
      <c r="P159" s="22" t="str">
        <f t="shared" si="55"/>
        <v/>
      </c>
      <c r="Q159" s="24" t="str">
        <f t="shared" si="56"/>
        <v/>
      </c>
      <c r="R159" s="25" t="str">
        <f ca="1">IF(S159="","",IF(选手操作!AT159&lt;&gt;"","/",V159))</f>
        <v/>
      </c>
      <c r="S159" s="26" t="str">
        <f ca="1">IF(OR(COUNTA(A$3:M$434)=0,选手操作!$K159=""),"",选手操作!$K159)</f>
        <v/>
      </c>
      <c r="T159" s="22" t="str">
        <f ca="1">IFERROR(IF(S159="","",RANK(V159,V$3:V$434)+COUNTIF(V$3:V159,V159)-1),"/")</f>
        <v/>
      </c>
      <c r="U159" s="27" t="str">
        <f ca="1">IF(S159="","",VLOOKUP(S159,选手操作!$K:$L,2,0))</f>
        <v/>
      </c>
      <c r="V159" s="24" t="str">
        <f ca="1">IFERROR(IF(S159="","",IF(选手操作!T159&lt;&gt;"",选手操作!M159+选手操作!N159+W159+X159+选手操作!S159,VLOOKUP(U159,O:Q,3,0)+选手操作!M159+选手操作!N159+W159+X159+选手操作!S159)),IF(COUNTIF(O:O,U159)=0,"查找失败",IF(ISNUMBER(VLOOKUP(U159,O:Q,3,0))=FALSE,"VP错误","未知错误")))</f>
        <v/>
      </c>
      <c r="W159" s="37"/>
      <c r="X159" s="37"/>
      <c r="Y159" s="39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23" t="str">
        <f ca="1">IFERROR(IF(AS159="","",RANK(AR159,AR$3:AR$434)+COUNTIF(AR$3:AR159,AR159)-1),"/")</f>
        <v/>
      </c>
      <c r="AO159" s="22" t="str">
        <f t="shared" si="38"/>
        <v/>
      </c>
      <c r="AP159" s="22" t="str">
        <f t="shared" si="39"/>
        <v/>
      </c>
      <c r="AQ159" s="24" t="str">
        <f>IFERROR(IF(AO159="","",ROUND(IF(AP159=0,10,10+SIGN(AP159)*10*(1-((SQRT(5)-1)/2)^MIN(ABS(AP159)/(5*SQRT(AR$1)),3))/(1-((SQRT(5)-1)/2)^3)),2)),"请输入副数")</f>
        <v/>
      </c>
      <c r="AR159" s="25" t="str">
        <f ca="1">IF(AS159="","",IF(选手操作!BT159&lt;&gt;"","/",AV159))</f>
        <v/>
      </c>
      <c r="AS159" s="26" t="str">
        <f ca="1">IF(OR(COUNTA(AA$3:AM$434)=0,选手操作!$K159=""),"",选手操作!$K159)</f>
        <v/>
      </c>
      <c r="AT159" s="22" t="str">
        <f ca="1">IFERROR(IF(AS159="","",RANK(AV159,AV$3:AV$434)+COUNTIF(AV$3:AV159,AV159)-1),"/")</f>
        <v/>
      </c>
      <c r="AU159" s="27" t="str">
        <f ca="1">IF(AS159="","",VLOOKUP(AS159,选手操作!$K:$L,2,0))</f>
        <v/>
      </c>
      <c r="AV159" s="24" t="str">
        <f ca="1">IFERROR(IF(AS159="","",IF(选手操作!AT159&lt;&gt;"",V159+AW159+AX159+选手操作!AS159,VLOOKUP(AU159,AO:AQ,3,0)+V159+AW159+AX159+选手操作!AS159)),IF(COUNTIF(AO:AO,AU159)=0,"查找失败",IF(ISNUMBER(VLOOKUP(AU159,AO:AQ,3,0))=FALSE,"VP错误","未知错误")))</f>
        <v/>
      </c>
      <c r="AW159" s="37"/>
      <c r="AX159" s="37"/>
      <c r="AY159" s="39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23" t="str">
        <f ca="1">IFERROR(IF(BS159="","",RANK(BR159,BR$3:BR$434)+COUNTIF(BR$3:BR159,BR159)-1),"/")</f>
        <v/>
      </c>
      <c r="BO159" s="22" t="str">
        <f t="shared" si="40"/>
        <v/>
      </c>
      <c r="BP159" s="22" t="str">
        <f t="shared" si="41"/>
        <v/>
      </c>
      <c r="BQ159" s="24" t="str">
        <f>IFERROR(IF(BO159="","",ROUND(IF(BP159=0,10,10+SIGN(BP159)*10*(1-((SQRT(5)-1)/2)^MIN(ABS(BP159)/(5*SQRT(BR$1)),3))/(1-((SQRT(5)-1)/2)^3)),2)),"请输入副数")</f>
        <v/>
      </c>
      <c r="BR159" s="25" t="str">
        <f ca="1">IF(BS159="","",IF(选手操作!CT159&lt;&gt;"","/",BV159))</f>
        <v/>
      </c>
      <c r="BS159" s="26" t="str">
        <f ca="1">IF(OR(COUNTA(BA$3:BM$434)=0,选手操作!$K159=""),"",选手操作!$K159)</f>
        <v/>
      </c>
      <c r="BT159" s="22" t="str">
        <f ca="1">IFERROR(IF(BS159="","",RANK(BV159,BV$3:BV$434)+COUNTIF(BV$3:BV159,BV159)-1),"/")</f>
        <v/>
      </c>
      <c r="BU159" s="27" t="str">
        <f ca="1">IF(BS159="","",VLOOKUP(BS159,选手操作!$K:$L,2,0))</f>
        <v/>
      </c>
      <c r="BV159" s="24" t="str">
        <f ca="1">IFERROR(IF(BS159="","",IF(选手操作!BT159&lt;&gt;"",AV159+BW159+BX159+选手操作!BS159,VLOOKUP(BU159,BO:BQ,3,0)+AV159+BW159+BX159+选手操作!BS159)),IF(COUNTIF(BO:BO,BU159)=0,"查找失败",IF(ISNUMBER(VLOOKUP(BU159,BO:BQ,3,0))=FALSE,"VP错误","未知错误")))</f>
        <v/>
      </c>
      <c r="BW159" s="37"/>
      <c r="BX159" s="37"/>
      <c r="BY159" s="39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23" t="str">
        <f ca="1">IFERROR(IF(CS159="","",RANK(CR159,CR$3:CR$434)+COUNTIF(CR$3:CR159,CR159)-1),"/")</f>
        <v/>
      </c>
      <c r="CO159" s="22" t="str">
        <f t="shared" si="42"/>
        <v/>
      </c>
      <c r="CP159" s="22" t="str">
        <f t="shared" si="43"/>
        <v/>
      </c>
      <c r="CQ159" s="24" t="str">
        <f>IFERROR(IF(CO159="","",ROUND(IF(CP159=0,10,10+SIGN(CP159)*10*(1-((SQRT(5)-1)/2)^MIN(ABS(CP159)/(5*SQRT(CR$1)),3))/(1-((SQRT(5)-1)/2)^3)),2)),"请输入副数")</f>
        <v/>
      </c>
      <c r="CR159" s="25" t="str">
        <f ca="1">IF(CS159="","",IF(选手操作!DT159&lt;&gt;"","/",CV159))</f>
        <v/>
      </c>
      <c r="CS159" s="26" t="str">
        <f ca="1">IF(OR(COUNTA(CA$3:CM$434)=0,选手操作!$K159=""),"",选手操作!$K159)</f>
        <v/>
      </c>
      <c r="CT159" s="22" t="str">
        <f ca="1">IFERROR(IF(CS159="","",RANK(CV159,CV$3:CV$434)+COUNTIF(CV$3:CV159,CV159)-1),"/")</f>
        <v/>
      </c>
      <c r="CU159" s="27" t="str">
        <f ca="1">IF(CS159="","",VLOOKUP(CS159,选手操作!$K:$L,2,0))</f>
        <v/>
      </c>
      <c r="CV159" s="24" t="str">
        <f ca="1">IFERROR(IF(CS159="","",IF(选手操作!CT159&lt;&gt;"",BV159+CW159+CX159+选手操作!CS159,VLOOKUP(CU159,CO:CQ,3,0)+BV159+CW159+CX159+选手操作!CS159)),IF(COUNTIF(CO:CO,CU159)=0,"查找失败",IF(ISNUMBER(VLOOKUP(CU159,CO:CQ,3,0))=FALSE,"VP错误","未知错误")))</f>
        <v/>
      </c>
      <c r="CW159" s="37"/>
      <c r="CX159" s="37"/>
      <c r="CY159" s="39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23" t="str">
        <f ca="1">IFERROR(IF(DS159="","",RANK(DR159,DR$3:DR$434)+COUNTIF(DR$3:DR159,DR159)-1),"/")</f>
        <v/>
      </c>
      <c r="DO159" s="22" t="str">
        <f t="shared" si="44"/>
        <v/>
      </c>
      <c r="DP159" s="22" t="str">
        <f t="shared" si="45"/>
        <v/>
      </c>
      <c r="DQ159" s="24" t="str">
        <f>IFERROR(IF(DO159="","",ROUND(IF(DP159=0,10,10+SIGN(DP159)*10*(1-((SQRT(5)-1)/2)^MIN(ABS(DP159)/(5*SQRT(DR$1)),3))/(1-((SQRT(5)-1)/2)^3)),2)),"请输入副数")</f>
        <v/>
      </c>
      <c r="DR159" s="25" t="str">
        <f ca="1">IF(DS159="","",IF(选手操作!ET159&lt;&gt;"","/",DV159))</f>
        <v/>
      </c>
      <c r="DS159" s="26" t="str">
        <f ca="1">IF(OR(COUNTA(DA$3:DM$434)=0,选手操作!$K159=""),"",选手操作!$K159)</f>
        <v/>
      </c>
      <c r="DT159" s="22" t="str">
        <f ca="1">IFERROR(IF(DS159="","",RANK(DV159,DV$3:DV$434)+COUNTIF(DV$3:DV159,DV159)-1),"/")</f>
        <v/>
      </c>
      <c r="DU159" s="27" t="str">
        <f ca="1">IF(DS159="","",VLOOKUP(DS159,选手操作!$K:$L,2,0))</f>
        <v/>
      </c>
      <c r="DV159" s="24" t="str">
        <f ca="1">IFERROR(IF(DS159="","",IF(选手操作!DT159&lt;&gt;"",CV159+DW159+DX159+选手操作!DS159,VLOOKUP(DU159,DO:DQ,3,0)+CV159+DW159+DX159+选手操作!DS159)),IF(COUNTIF(DO:DO,DU159)=0,"查找失败",IF(ISNUMBER(VLOOKUP(DU159,DO:DQ,3,0))=FALSE,"VP错误","未知错误")))</f>
        <v/>
      </c>
      <c r="DW159" s="37"/>
      <c r="DX159" s="37"/>
      <c r="DY159" s="39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23" t="str">
        <f ca="1">IFERROR(IF(ES159="","",RANK(ER159,ER$3:ER$434)+COUNTIF(ER$3:ER159,ER159)-1),"/")</f>
        <v/>
      </c>
      <c r="EO159" s="22" t="str">
        <f t="shared" si="46"/>
        <v/>
      </c>
      <c r="EP159" s="22" t="str">
        <f t="shared" si="47"/>
        <v/>
      </c>
      <c r="EQ159" s="24" t="str">
        <f>IFERROR(IF(EO159="","",ROUND(IF(EP159=0,10,10+SIGN(EP159)*10*(1-((SQRT(5)-1)/2)^MIN(ABS(EP159)/(5*SQRT(ER$1)),3))/(1-((SQRT(5)-1)/2)^3)),2)),"请输入副数")</f>
        <v/>
      </c>
      <c r="ER159" s="25" t="str">
        <f ca="1">IF(ES159="","",IF(选手操作!FT159&lt;&gt;"","/",EV159))</f>
        <v/>
      </c>
      <c r="ES159" s="26" t="str">
        <f ca="1">IF(OR(COUNTA(EA$3:EM$434)=0,选手操作!$K159=""),"",选手操作!$K159)</f>
        <v/>
      </c>
      <c r="ET159" s="22" t="str">
        <f ca="1">IFERROR(IF(ES159="","",RANK(EV159,EV$3:EV$434)+COUNTIF(EV$3:EV159,EV159)-1),"/")</f>
        <v/>
      </c>
      <c r="EU159" s="27" t="str">
        <f ca="1">IF(ES159="","",VLOOKUP(ES159,选手操作!$K:$L,2,0))</f>
        <v/>
      </c>
      <c r="EV159" s="24" t="str">
        <f ca="1">IFERROR(IF(ES159="","",IF(选手操作!ET159&lt;&gt;"",DV159+EW159+EX159+选手操作!ES159,VLOOKUP(EU159,EO:EQ,3,0)+DV159+EW159+EX159+选手操作!ES159)),IF(COUNTIF(EO:EO,EU159)=0,"查找失败",IF(ISNUMBER(VLOOKUP(EU159,EO:EQ,3,0))=FALSE,"VP错误","未知错误")))</f>
        <v/>
      </c>
      <c r="EW159" s="37"/>
      <c r="EX159" s="37"/>
      <c r="EY159" s="39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23" t="str">
        <f ca="1">IFERROR(IF(FS159="","",RANK(FR159,FR$3:FR$434)+COUNTIF(FR$3:FR159,FR159)-1),"/")</f>
        <v/>
      </c>
      <c r="FO159" s="22" t="str">
        <f t="shared" si="48"/>
        <v/>
      </c>
      <c r="FP159" s="22" t="str">
        <f t="shared" si="49"/>
        <v/>
      </c>
      <c r="FQ159" s="24" t="str">
        <f>IFERROR(IF(FO159="","",ROUND(IF(FP159=0,10,10+SIGN(FP159)*10*(1-((SQRT(5)-1)/2)^MIN(ABS(FP159)/(5*SQRT(FR$1)),3))/(1-((SQRT(5)-1)/2)^3)),2)),"请输入副数")</f>
        <v/>
      </c>
      <c r="FR159" s="25" t="str">
        <f ca="1">IF(FS159="","",IF(选手操作!GT159&lt;&gt;"","/",FV159))</f>
        <v/>
      </c>
      <c r="FS159" s="26" t="str">
        <f ca="1">IF(OR(COUNTA(FA$3:FM$434)=0,选手操作!$K159=""),"",选手操作!$K159)</f>
        <v/>
      </c>
      <c r="FT159" s="22" t="str">
        <f ca="1">IFERROR(IF(FS159="","",RANK(FV159,FV$3:FV$434)+COUNTIF(FV$3:FV159,FV159)-1),"/")</f>
        <v/>
      </c>
      <c r="FU159" s="27" t="str">
        <f ca="1">IF(FS159="","",VLOOKUP(FS159,选手操作!$K:$L,2,0))</f>
        <v/>
      </c>
      <c r="FV159" s="24" t="str">
        <f ca="1">IFERROR(IF(FS159="","",IF(选手操作!FT159&lt;&gt;"",EV159+FW159+FX159+选手操作!FS159,VLOOKUP(FU159,FO:FQ,3,0)+EV159+FW159+FX159+选手操作!FS159)),IF(COUNTIF(FO:FO,FU159)=0,"查找失败",IF(ISNUMBER(VLOOKUP(FU159,FO:FQ,3,0))=FALSE,"VP错误","未知错误")))</f>
        <v/>
      </c>
      <c r="FW159" s="37"/>
      <c r="FX159" s="37"/>
      <c r="FY159" s="39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23" t="str">
        <f ca="1">IFERROR(IF(GS159="","",RANK(GR159,GR$3:GR$434)+COUNTIF(GR$3:GR159,GR159)-1),"/")</f>
        <v/>
      </c>
      <c r="GO159" s="22" t="str">
        <f t="shared" si="50"/>
        <v/>
      </c>
      <c r="GP159" s="22" t="str">
        <f t="shared" si="51"/>
        <v/>
      </c>
      <c r="GQ159" s="24" t="str">
        <f>IFERROR(IF(GO159="","",ROUND(IF(GP159=0,10,10+SIGN(GP159)*10*(1-((SQRT(5)-1)/2)^MIN(ABS(GP159)/(5*SQRT(GR$1)),3))/(1-((SQRT(5)-1)/2)^3)),2)),"请输入副数")</f>
        <v/>
      </c>
      <c r="GR159" s="25" t="str">
        <f ca="1">IF(GS159="","",IF(选手操作!HT159&lt;&gt;"","/",GV159))</f>
        <v/>
      </c>
      <c r="GS159" s="26" t="str">
        <f ca="1">IF(OR(COUNTA(GA$3:GM$434)=0,选手操作!$K159=""),"",选手操作!$K159)</f>
        <v/>
      </c>
      <c r="GT159" s="22" t="str">
        <f ca="1">IFERROR(IF(GS159="","",RANK(GV159,GV$3:GV$434)+COUNTIF(GV$3:GV159,GV159)-1),"/")</f>
        <v/>
      </c>
      <c r="GU159" s="27" t="str">
        <f ca="1">IF(GS159="","",VLOOKUP(GS159,选手操作!$K:$L,2,0))</f>
        <v/>
      </c>
      <c r="GV159" s="24" t="str">
        <f ca="1">IFERROR(IF(GS159="","",IF(选手操作!GT159&lt;&gt;"",FV159+GW159+GX159+选手操作!GS159,VLOOKUP(GU159,GO:GQ,3,0)+FV159+GW159+GX159+选手操作!GS159)),IF(COUNTIF(GO:GO,GU159)=0,"查找失败",IF(ISNUMBER(VLOOKUP(GU159,GO:GQ,3,0))=FALSE,"VP错误","未知错误")))</f>
        <v/>
      </c>
      <c r="GW159" s="37"/>
      <c r="GX159" s="37"/>
      <c r="GY159" s="39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23" t="str">
        <f ca="1">IFERROR(IF(HS159="","",RANK(HR159,HR$3:HR$434)+COUNTIF(HR$3:HR159,HR159)-1),"/")</f>
        <v/>
      </c>
      <c r="HO159" s="22" t="str">
        <f t="shared" si="52"/>
        <v/>
      </c>
      <c r="HP159" s="22" t="str">
        <f t="shared" si="53"/>
        <v/>
      </c>
      <c r="HQ159" s="24" t="str">
        <f>IFERROR(IF(HO159="","",ROUND(IF(HP159=0,10,10+SIGN(HP159)*10*(1-((SQRT(5)-1)/2)^MIN(ABS(HP159)/(5*SQRT(HR$1)),3))/(1-((SQRT(5)-1)/2)^3)),2)),"请输入副数")</f>
        <v/>
      </c>
      <c r="HR159" s="25" t="str">
        <f ca="1">IF(HS159="","",IF(选手操作!IT159&lt;&gt;"","/",HV159))</f>
        <v/>
      </c>
      <c r="HS159" s="26" t="str">
        <f ca="1">IF(OR(COUNTA(HA$3:HM$434)=0,选手操作!$K159=""),"",选手操作!$K159)</f>
        <v/>
      </c>
      <c r="HT159" s="22" t="str">
        <f ca="1">IFERROR(IF(HS159="","",RANK(HV159,HV$3:HV$434)+COUNTIF(HV$3:HV159,HV159)-1),"/")</f>
        <v/>
      </c>
      <c r="HU159" s="27" t="str">
        <f ca="1">IF(HS159="","",VLOOKUP(HS159,选手操作!$K:$L,2,0))</f>
        <v/>
      </c>
      <c r="HV159" s="24" t="str">
        <f ca="1">IFERROR(IF(HS159="","",IF(选手操作!HT159&lt;&gt;"",GV159+HW159+HX159+选手操作!HS159,VLOOKUP(HU159,HO:HQ,3,0)+GV159+HW159+HX159+选手操作!HS159)),IF(COUNTIF(HO:HO,HU159)=0,"查找失败",IF(ISNUMBER(VLOOKUP(HU159,HO:HQ,3,0))=FALSE,"VP错误","未知错误")))</f>
        <v/>
      </c>
      <c r="HW159" s="37"/>
      <c r="HX159" s="37"/>
      <c r="HY159" s="39"/>
    </row>
    <row r="160" spans="1:23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23" t="str">
        <f ca="1">IFERROR(IF(S160="","",RANK(R160,R$3:R$434)+COUNTIF(R$3:R160,R160)-1),"/")</f>
        <v/>
      </c>
      <c r="O160" s="22" t="str">
        <f t="shared" si="54"/>
        <v/>
      </c>
      <c r="P160" s="22" t="str">
        <f t="shared" si="55"/>
        <v/>
      </c>
      <c r="Q160" s="24" t="str">
        <f t="shared" si="56"/>
        <v/>
      </c>
      <c r="R160" s="25" t="str">
        <f ca="1">IF(S160="","",IF(选手操作!AT160&lt;&gt;"","/",V160))</f>
        <v/>
      </c>
      <c r="S160" s="26" t="str">
        <f ca="1">IF(OR(COUNTA(A$3:M$434)=0,选手操作!$K160=""),"",选手操作!$K160)</f>
        <v/>
      </c>
      <c r="T160" s="22" t="str">
        <f ca="1">IFERROR(IF(S160="","",RANK(V160,V$3:V$434)+COUNTIF(V$3:V160,V160)-1),"/")</f>
        <v/>
      </c>
      <c r="U160" s="27" t="str">
        <f ca="1">IF(S160="","",VLOOKUP(S160,选手操作!$K:$L,2,0))</f>
        <v/>
      </c>
      <c r="V160" s="24" t="str">
        <f ca="1">IFERROR(IF(S160="","",IF(选手操作!T160&lt;&gt;"",选手操作!M160+选手操作!N160+W160+X160+选手操作!S160,VLOOKUP(U160,O:Q,3,0)+选手操作!M160+选手操作!N160+W160+X160+选手操作!S160)),IF(COUNTIF(O:O,U160)=0,"查找失败",IF(ISNUMBER(VLOOKUP(U160,O:Q,3,0))=FALSE,"VP错误","未知错误")))</f>
        <v/>
      </c>
      <c r="W160" s="37"/>
      <c r="X160" s="37"/>
      <c r="Y160" s="39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23" t="str">
        <f ca="1">IFERROR(IF(AS160="","",RANK(AR160,AR$3:AR$434)+COUNTIF(AR$3:AR160,AR160)-1),"/")</f>
        <v/>
      </c>
      <c r="AO160" s="22" t="str">
        <f t="shared" si="38"/>
        <v/>
      </c>
      <c r="AP160" s="22" t="str">
        <f t="shared" si="39"/>
        <v/>
      </c>
      <c r="AQ160" s="24" t="str">
        <f>IFERROR(IF(AO160="","",ROUND(IF(AP160=0,10,10+SIGN(AP160)*10*(1-((SQRT(5)-1)/2)^MIN(ABS(AP160)/(5*SQRT(AR$1)),3))/(1-((SQRT(5)-1)/2)^3)),2)),"请输入副数")</f>
        <v/>
      </c>
      <c r="AR160" s="25" t="str">
        <f ca="1">IF(AS160="","",IF(选手操作!BT160&lt;&gt;"","/",AV160))</f>
        <v/>
      </c>
      <c r="AS160" s="26" t="str">
        <f ca="1">IF(OR(COUNTA(AA$3:AM$434)=0,选手操作!$K160=""),"",选手操作!$K160)</f>
        <v/>
      </c>
      <c r="AT160" s="22" t="str">
        <f ca="1">IFERROR(IF(AS160="","",RANK(AV160,AV$3:AV$434)+COUNTIF(AV$3:AV160,AV160)-1),"/")</f>
        <v/>
      </c>
      <c r="AU160" s="27" t="str">
        <f ca="1">IF(AS160="","",VLOOKUP(AS160,选手操作!$K:$L,2,0))</f>
        <v/>
      </c>
      <c r="AV160" s="24" t="str">
        <f ca="1">IFERROR(IF(AS160="","",IF(选手操作!AT160&lt;&gt;"",V160+AW160+AX160+选手操作!AS160,VLOOKUP(AU160,AO:AQ,3,0)+V160+AW160+AX160+选手操作!AS160)),IF(COUNTIF(AO:AO,AU160)=0,"查找失败",IF(ISNUMBER(VLOOKUP(AU160,AO:AQ,3,0))=FALSE,"VP错误","未知错误")))</f>
        <v/>
      </c>
      <c r="AW160" s="37"/>
      <c r="AX160" s="37"/>
      <c r="AY160" s="39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23" t="str">
        <f ca="1">IFERROR(IF(BS160="","",RANK(BR160,BR$3:BR$434)+COUNTIF(BR$3:BR160,BR160)-1),"/")</f>
        <v/>
      </c>
      <c r="BO160" s="22" t="str">
        <f t="shared" si="40"/>
        <v/>
      </c>
      <c r="BP160" s="22" t="str">
        <f t="shared" si="41"/>
        <v/>
      </c>
      <c r="BQ160" s="24" t="str">
        <f>IFERROR(IF(BO160="","",ROUND(IF(BP160=0,10,10+SIGN(BP160)*10*(1-((SQRT(5)-1)/2)^MIN(ABS(BP160)/(5*SQRT(BR$1)),3))/(1-((SQRT(5)-1)/2)^3)),2)),"请输入副数")</f>
        <v/>
      </c>
      <c r="BR160" s="25" t="str">
        <f ca="1">IF(BS160="","",IF(选手操作!CT160&lt;&gt;"","/",BV160))</f>
        <v/>
      </c>
      <c r="BS160" s="26" t="str">
        <f ca="1">IF(OR(COUNTA(BA$3:BM$434)=0,选手操作!$K160=""),"",选手操作!$K160)</f>
        <v/>
      </c>
      <c r="BT160" s="22" t="str">
        <f ca="1">IFERROR(IF(BS160="","",RANK(BV160,BV$3:BV$434)+COUNTIF(BV$3:BV160,BV160)-1),"/")</f>
        <v/>
      </c>
      <c r="BU160" s="27" t="str">
        <f ca="1">IF(BS160="","",VLOOKUP(BS160,选手操作!$K:$L,2,0))</f>
        <v/>
      </c>
      <c r="BV160" s="24" t="str">
        <f ca="1">IFERROR(IF(BS160="","",IF(选手操作!BT160&lt;&gt;"",AV160+BW160+BX160+选手操作!BS160,VLOOKUP(BU160,BO:BQ,3,0)+AV160+BW160+BX160+选手操作!BS160)),IF(COUNTIF(BO:BO,BU160)=0,"查找失败",IF(ISNUMBER(VLOOKUP(BU160,BO:BQ,3,0))=FALSE,"VP错误","未知错误")))</f>
        <v/>
      </c>
      <c r="BW160" s="37"/>
      <c r="BX160" s="37"/>
      <c r="BY160" s="39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23" t="str">
        <f ca="1">IFERROR(IF(CS160="","",RANK(CR160,CR$3:CR$434)+COUNTIF(CR$3:CR160,CR160)-1),"/")</f>
        <v/>
      </c>
      <c r="CO160" s="22" t="str">
        <f t="shared" si="42"/>
        <v/>
      </c>
      <c r="CP160" s="22" t="str">
        <f t="shared" si="43"/>
        <v/>
      </c>
      <c r="CQ160" s="24" t="str">
        <f>IFERROR(IF(CO160="","",ROUND(IF(CP160=0,10,10+SIGN(CP160)*10*(1-((SQRT(5)-1)/2)^MIN(ABS(CP160)/(5*SQRT(CR$1)),3))/(1-((SQRT(5)-1)/2)^3)),2)),"请输入副数")</f>
        <v/>
      </c>
      <c r="CR160" s="25" t="str">
        <f ca="1">IF(CS160="","",IF(选手操作!DT160&lt;&gt;"","/",CV160))</f>
        <v/>
      </c>
      <c r="CS160" s="26" t="str">
        <f ca="1">IF(OR(COUNTA(CA$3:CM$434)=0,选手操作!$K160=""),"",选手操作!$K160)</f>
        <v/>
      </c>
      <c r="CT160" s="22" t="str">
        <f ca="1">IFERROR(IF(CS160="","",RANK(CV160,CV$3:CV$434)+COUNTIF(CV$3:CV160,CV160)-1),"/")</f>
        <v/>
      </c>
      <c r="CU160" s="27" t="str">
        <f ca="1">IF(CS160="","",VLOOKUP(CS160,选手操作!$K:$L,2,0))</f>
        <v/>
      </c>
      <c r="CV160" s="24" t="str">
        <f ca="1">IFERROR(IF(CS160="","",IF(选手操作!CT160&lt;&gt;"",BV160+CW160+CX160+选手操作!CS160,VLOOKUP(CU160,CO:CQ,3,0)+BV160+CW160+CX160+选手操作!CS160)),IF(COUNTIF(CO:CO,CU160)=0,"查找失败",IF(ISNUMBER(VLOOKUP(CU160,CO:CQ,3,0))=FALSE,"VP错误","未知错误")))</f>
        <v/>
      </c>
      <c r="CW160" s="37"/>
      <c r="CX160" s="37"/>
      <c r="CY160" s="39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23" t="str">
        <f ca="1">IFERROR(IF(DS160="","",RANK(DR160,DR$3:DR$434)+COUNTIF(DR$3:DR160,DR160)-1),"/")</f>
        <v/>
      </c>
      <c r="DO160" s="22" t="str">
        <f t="shared" si="44"/>
        <v/>
      </c>
      <c r="DP160" s="22" t="str">
        <f t="shared" si="45"/>
        <v/>
      </c>
      <c r="DQ160" s="24" t="str">
        <f>IFERROR(IF(DO160="","",ROUND(IF(DP160=0,10,10+SIGN(DP160)*10*(1-((SQRT(5)-1)/2)^MIN(ABS(DP160)/(5*SQRT(DR$1)),3))/(1-((SQRT(5)-1)/2)^3)),2)),"请输入副数")</f>
        <v/>
      </c>
      <c r="DR160" s="25" t="str">
        <f ca="1">IF(DS160="","",IF(选手操作!ET160&lt;&gt;"","/",DV160))</f>
        <v/>
      </c>
      <c r="DS160" s="26" t="str">
        <f ca="1">IF(OR(COUNTA(DA$3:DM$434)=0,选手操作!$K160=""),"",选手操作!$K160)</f>
        <v/>
      </c>
      <c r="DT160" s="22" t="str">
        <f ca="1">IFERROR(IF(DS160="","",RANK(DV160,DV$3:DV$434)+COUNTIF(DV$3:DV160,DV160)-1),"/")</f>
        <v/>
      </c>
      <c r="DU160" s="27" t="str">
        <f ca="1">IF(DS160="","",VLOOKUP(DS160,选手操作!$K:$L,2,0))</f>
        <v/>
      </c>
      <c r="DV160" s="24" t="str">
        <f ca="1">IFERROR(IF(DS160="","",IF(选手操作!DT160&lt;&gt;"",CV160+DW160+DX160+选手操作!DS160,VLOOKUP(DU160,DO:DQ,3,0)+CV160+DW160+DX160+选手操作!DS160)),IF(COUNTIF(DO:DO,DU160)=0,"查找失败",IF(ISNUMBER(VLOOKUP(DU160,DO:DQ,3,0))=FALSE,"VP错误","未知错误")))</f>
        <v/>
      </c>
      <c r="DW160" s="37"/>
      <c r="DX160" s="37"/>
      <c r="DY160" s="39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23" t="str">
        <f ca="1">IFERROR(IF(ES160="","",RANK(ER160,ER$3:ER$434)+COUNTIF(ER$3:ER160,ER160)-1),"/")</f>
        <v/>
      </c>
      <c r="EO160" s="22" t="str">
        <f t="shared" si="46"/>
        <v/>
      </c>
      <c r="EP160" s="22" t="str">
        <f t="shared" si="47"/>
        <v/>
      </c>
      <c r="EQ160" s="24" t="str">
        <f>IFERROR(IF(EO160="","",ROUND(IF(EP160=0,10,10+SIGN(EP160)*10*(1-((SQRT(5)-1)/2)^MIN(ABS(EP160)/(5*SQRT(ER$1)),3))/(1-((SQRT(5)-1)/2)^3)),2)),"请输入副数")</f>
        <v/>
      </c>
      <c r="ER160" s="25" t="str">
        <f ca="1">IF(ES160="","",IF(选手操作!FT160&lt;&gt;"","/",EV160))</f>
        <v/>
      </c>
      <c r="ES160" s="26" t="str">
        <f ca="1">IF(OR(COUNTA(EA$3:EM$434)=0,选手操作!$K160=""),"",选手操作!$K160)</f>
        <v/>
      </c>
      <c r="ET160" s="22" t="str">
        <f ca="1">IFERROR(IF(ES160="","",RANK(EV160,EV$3:EV$434)+COUNTIF(EV$3:EV160,EV160)-1),"/")</f>
        <v/>
      </c>
      <c r="EU160" s="27" t="str">
        <f ca="1">IF(ES160="","",VLOOKUP(ES160,选手操作!$K:$L,2,0))</f>
        <v/>
      </c>
      <c r="EV160" s="24" t="str">
        <f ca="1">IFERROR(IF(ES160="","",IF(选手操作!ET160&lt;&gt;"",DV160+EW160+EX160+选手操作!ES160,VLOOKUP(EU160,EO:EQ,3,0)+DV160+EW160+EX160+选手操作!ES160)),IF(COUNTIF(EO:EO,EU160)=0,"查找失败",IF(ISNUMBER(VLOOKUP(EU160,EO:EQ,3,0))=FALSE,"VP错误","未知错误")))</f>
        <v/>
      </c>
      <c r="EW160" s="37"/>
      <c r="EX160" s="37"/>
      <c r="EY160" s="39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23" t="str">
        <f ca="1">IFERROR(IF(FS160="","",RANK(FR160,FR$3:FR$434)+COUNTIF(FR$3:FR160,FR160)-1),"/")</f>
        <v/>
      </c>
      <c r="FO160" s="22" t="str">
        <f t="shared" si="48"/>
        <v/>
      </c>
      <c r="FP160" s="22" t="str">
        <f t="shared" si="49"/>
        <v/>
      </c>
      <c r="FQ160" s="24" t="str">
        <f>IFERROR(IF(FO160="","",ROUND(IF(FP160=0,10,10+SIGN(FP160)*10*(1-((SQRT(5)-1)/2)^MIN(ABS(FP160)/(5*SQRT(FR$1)),3))/(1-((SQRT(5)-1)/2)^3)),2)),"请输入副数")</f>
        <v/>
      </c>
      <c r="FR160" s="25" t="str">
        <f ca="1">IF(FS160="","",IF(选手操作!GT160&lt;&gt;"","/",FV160))</f>
        <v/>
      </c>
      <c r="FS160" s="26" t="str">
        <f ca="1">IF(OR(COUNTA(FA$3:FM$434)=0,选手操作!$K160=""),"",选手操作!$K160)</f>
        <v/>
      </c>
      <c r="FT160" s="22" t="str">
        <f ca="1">IFERROR(IF(FS160="","",RANK(FV160,FV$3:FV$434)+COUNTIF(FV$3:FV160,FV160)-1),"/")</f>
        <v/>
      </c>
      <c r="FU160" s="27" t="str">
        <f ca="1">IF(FS160="","",VLOOKUP(FS160,选手操作!$K:$L,2,0))</f>
        <v/>
      </c>
      <c r="FV160" s="24" t="str">
        <f ca="1">IFERROR(IF(FS160="","",IF(选手操作!FT160&lt;&gt;"",EV160+FW160+FX160+选手操作!FS160,VLOOKUP(FU160,FO:FQ,3,0)+EV160+FW160+FX160+选手操作!FS160)),IF(COUNTIF(FO:FO,FU160)=0,"查找失败",IF(ISNUMBER(VLOOKUP(FU160,FO:FQ,3,0))=FALSE,"VP错误","未知错误")))</f>
        <v/>
      </c>
      <c r="FW160" s="37"/>
      <c r="FX160" s="37"/>
      <c r="FY160" s="39"/>
      <c r="GA160" s="31"/>
      <c r="GB160" s="31"/>
      <c r="GC160" s="31"/>
      <c r="GD160" s="31"/>
      <c r="GE160" s="31"/>
      <c r="GF160" s="31"/>
      <c r="GG160" s="31"/>
      <c r="GH160" s="31"/>
      <c r="GI160" s="31"/>
      <c r="GJ160" s="31"/>
      <c r="GK160" s="31"/>
      <c r="GL160" s="31"/>
      <c r="GM160" s="31"/>
      <c r="GN160" s="23" t="str">
        <f ca="1">IFERROR(IF(GS160="","",RANK(GR160,GR$3:GR$434)+COUNTIF(GR$3:GR160,GR160)-1),"/")</f>
        <v/>
      </c>
      <c r="GO160" s="22" t="str">
        <f t="shared" si="50"/>
        <v/>
      </c>
      <c r="GP160" s="22" t="str">
        <f t="shared" si="51"/>
        <v/>
      </c>
      <c r="GQ160" s="24" t="str">
        <f>IFERROR(IF(GO160="","",ROUND(IF(GP160=0,10,10+SIGN(GP160)*10*(1-((SQRT(5)-1)/2)^MIN(ABS(GP160)/(5*SQRT(GR$1)),3))/(1-((SQRT(5)-1)/2)^3)),2)),"请输入副数")</f>
        <v/>
      </c>
      <c r="GR160" s="25" t="str">
        <f ca="1">IF(GS160="","",IF(选手操作!HT160&lt;&gt;"","/",GV160))</f>
        <v/>
      </c>
      <c r="GS160" s="26" t="str">
        <f ca="1">IF(OR(COUNTA(GA$3:GM$434)=0,选手操作!$K160=""),"",选手操作!$K160)</f>
        <v/>
      </c>
      <c r="GT160" s="22" t="str">
        <f ca="1">IFERROR(IF(GS160="","",RANK(GV160,GV$3:GV$434)+COUNTIF(GV$3:GV160,GV160)-1),"/")</f>
        <v/>
      </c>
      <c r="GU160" s="27" t="str">
        <f ca="1">IF(GS160="","",VLOOKUP(GS160,选手操作!$K:$L,2,0))</f>
        <v/>
      </c>
      <c r="GV160" s="24" t="str">
        <f ca="1">IFERROR(IF(GS160="","",IF(选手操作!GT160&lt;&gt;"",FV160+GW160+GX160+选手操作!GS160,VLOOKUP(GU160,GO:GQ,3,0)+FV160+GW160+GX160+选手操作!GS160)),IF(COUNTIF(GO:GO,GU160)=0,"查找失败",IF(ISNUMBER(VLOOKUP(GU160,GO:GQ,3,0))=FALSE,"VP错误","未知错误")))</f>
        <v/>
      </c>
      <c r="GW160" s="37"/>
      <c r="GX160" s="37"/>
      <c r="GY160" s="39"/>
      <c r="HA160" s="31"/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23" t="str">
        <f ca="1">IFERROR(IF(HS160="","",RANK(HR160,HR$3:HR$434)+COUNTIF(HR$3:HR160,HR160)-1),"/")</f>
        <v/>
      </c>
      <c r="HO160" s="22" t="str">
        <f t="shared" si="52"/>
        <v/>
      </c>
      <c r="HP160" s="22" t="str">
        <f t="shared" si="53"/>
        <v/>
      </c>
      <c r="HQ160" s="24" t="str">
        <f>IFERROR(IF(HO160="","",ROUND(IF(HP160=0,10,10+SIGN(HP160)*10*(1-((SQRT(5)-1)/2)^MIN(ABS(HP160)/(5*SQRT(HR$1)),3))/(1-((SQRT(5)-1)/2)^3)),2)),"请输入副数")</f>
        <v/>
      </c>
      <c r="HR160" s="25" t="str">
        <f ca="1">IF(HS160="","",IF(选手操作!IT160&lt;&gt;"","/",HV160))</f>
        <v/>
      </c>
      <c r="HS160" s="26" t="str">
        <f ca="1">IF(OR(COUNTA(HA$3:HM$434)=0,选手操作!$K160=""),"",选手操作!$K160)</f>
        <v/>
      </c>
      <c r="HT160" s="22" t="str">
        <f ca="1">IFERROR(IF(HS160="","",RANK(HV160,HV$3:HV$434)+COUNTIF(HV$3:HV160,HV160)-1),"/")</f>
        <v/>
      </c>
      <c r="HU160" s="27" t="str">
        <f ca="1">IF(HS160="","",VLOOKUP(HS160,选手操作!$K:$L,2,0))</f>
        <v/>
      </c>
      <c r="HV160" s="24" t="str">
        <f ca="1">IFERROR(IF(HS160="","",IF(选手操作!HT160&lt;&gt;"",GV160+HW160+HX160+选手操作!HS160,VLOOKUP(HU160,HO:HQ,3,0)+GV160+HW160+HX160+选手操作!HS160)),IF(COUNTIF(HO:HO,HU160)=0,"查找失败",IF(ISNUMBER(VLOOKUP(HU160,HO:HQ,3,0))=FALSE,"VP错误","未知错误")))</f>
        <v/>
      </c>
      <c r="HW160" s="37"/>
      <c r="HX160" s="37"/>
      <c r="HY160" s="39"/>
    </row>
    <row r="161" spans="1:23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23" t="str">
        <f ca="1">IFERROR(IF(S161="","",RANK(R161,R$3:R$434)+COUNTIF(R$3:R161,R161)-1),"/")</f>
        <v/>
      </c>
      <c r="O161" s="22" t="str">
        <f t="shared" si="54"/>
        <v/>
      </c>
      <c r="P161" s="22" t="str">
        <f t="shared" si="55"/>
        <v/>
      </c>
      <c r="Q161" s="24" t="str">
        <f t="shared" si="56"/>
        <v/>
      </c>
      <c r="R161" s="25" t="str">
        <f ca="1">IF(S161="","",IF(选手操作!AT161&lt;&gt;"","/",V161))</f>
        <v/>
      </c>
      <c r="S161" s="26" t="str">
        <f ca="1">IF(OR(COUNTA(A$3:M$434)=0,选手操作!$K161=""),"",选手操作!$K161)</f>
        <v/>
      </c>
      <c r="T161" s="22" t="str">
        <f ca="1">IFERROR(IF(S161="","",RANK(V161,V$3:V$434)+COUNTIF(V$3:V161,V161)-1),"/")</f>
        <v/>
      </c>
      <c r="U161" s="27" t="str">
        <f ca="1">IF(S161="","",VLOOKUP(S161,选手操作!$K:$L,2,0))</f>
        <v/>
      </c>
      <c r="V161" s="24" t="str">
        <f ca="1">IFERROR(IF(S161="","",IF(选手操作!T161&lt;&gt;"",选手操作!M161+选手操作!N161+W161+X161+选手操作!S161,VLOOKUP(U161,O:Q,3,0)+选手操作!M161+选手操作!N161+W161+X161+选手操作!S161)),IF(COUNTIF(O:O,U161)=0,"查找失败",IF(ISNUMBER(VLOOKUP(U161,O:Q,3,0))=FALSE,"VP错误","未知错误")))</f>
        <v/>
      </c>
      <c r="W161" s="37"/>
      <c r="X161" s="37"/>
      <c r="Y161" s="39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23" t="str">
        <f ca="1">IFERROR(IF(AS161="","",RANK(AR161,AR$3:AR$434)+COUNTIF(AR$3:AR161,AR161)-1),"/")</f>
        <v/>
      </c>
      <c r="AO161" s="22" t="str">
        <f t="shared" si="38"/>
        <v/>
      </c>
      <c r="AP161" s="22" t="str">
        <f t="shared" si="39"/>
        <v/>
      </c>
      <c r="AQ161" s="24" t="str">
        <f>IFERROR(IF(AO161="","",ROUND(IF(AP161=0,10,10+SIGN(AP161)*10*(1-((SQRT(5)-1)/2)^MIN(ABS(AP161)/(5*SQRT(AR$1)),3))/(1-((SQRT(5)-1)/2)^3)),2)),"请输入副数")</f>
        <v/>
      </c>
      <c r="AR161" s="25" t="str">
        <f ca="1">IF(AS161="","",IF(选手操作!BT161&lt;&gt;"","/",AV161))</f>
        <v/>
      </c>
      <c r="AS161" s="26" t="str">
        <f ca="1">IF(OR(COUNTA(AA$3:AM$434)=0,选手操作!$K161=""),"",选手操作!$K161)</f>
        <v/>
      </c>
      <c r="AT161" s="22" t="str">
        <f ca="1">IFERROR(IF(AS161="","",RANK(AV161,AV$3:AV$434)+COUNTIF(AV$3:AV161,AV161)-1),"/")</f>
        <v/>
      </c>
      <c r="AU161" s="27" t="str">
        <f ca="1">IF(AS161="","",VLOOKUP(AS161,选手操作!$K:$L,2,0))</f>
        <v/>
      </c>
      <c r="AV161" s="24" t="str">
        <f ca="1">IFERROR(IF(AS161="","",IF(选手操作!AT161&lt;&gt;"",V161+AW161+AX161+选手操作!AS161,VLOOKUP(AU161,AO:AQ,3,0)+V161+AW161+AX161+选手操作!AS161)),IF(COUNTIF(AO:AO,AU161)=0,"查找失败",IF(ISNUMBER(VLOOKUP(AU161,AO:AQ,3,0))=FALSE,"VP错误","未知错误")))</f>
        <v/>
      </c>
      <c r="AW161" s="37"/>
      <c r="AX161" s="37"/>
      <c r="AY161" s="39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23" t="str">
        <f ca="1">IFERROR(IF(BS161="","",RANK(BR161,BR$3:BR$434)+COUNTIF(BR$3:BR161,BR161)-1),"/")</f>
        <v/>
      </c>
      <c r="BO161" s="22" t="str">
        <f t="shared" si="40"/>
        <v/>
      </c>
      <c r="BP161" s="22" t="str">
        <f t="shared" si="41"/>
        <v/>
      </c>
      <c r="BQ161" s="24" t="str">
        <f>IFERROR(IF(BO161="","",ROUND(IF(BP161=0,10,10+SIGN(BP161)*10*(1-((SQRT(5)-1)/2)^MIN(ABS(BP161)/(5*SQRT(BR$1)),3))/(1-((SQRT(5)-1)/2)^3)),2)),"请输入副数")</f>
        <v/>
      </c>
      <c r="BR161" s="25" t="str">
        <f ca="1">IF(BS161="","",IF(选手操作!CT161&lt;&gt;"","/",BV161))</f>
        <v/>
      </c>
      <c r="BS161" s="26" t="str">
        <f ca="1">IF(OR(COUNTA(BA$3:BM$434)=0,选手操作!$K161=""),"",选手操作!$K161)</f>
        <v/>
      </c>
      <c r="BT161" s="22" t="str">
        <f ca="1">IFERROR(IF(BS161="","",RANK(BV161,BV$3:BV$434)+COUNTIF(BV$3:BV161,BV161)-1),"/")</f>
        <v/>
      </c>
      <c r="BU161" s="27" t="str">
        <f ca="1">IF(BS161="","",VLOOKUP(BS161,选手操作!$K:$L,2,0))</f>
        <v/>
      </c>
      <c r="BV161" s="24" t="str">
        <f ca="1">IFERROR(IF(BS161="","",IF(选手操作!BT161&lt;&gt;"",AV161+BW161+BX161+选手操作!BS161,VLOOKUP(BU161,BO:BQ,3,0)+AV161+BW161+BX161+选手操作!BS161)),IF(COUNTIF(BO:BO,BU161)=0,"查找失败",IF(ISNUMBER(VLOOKUP(BU161,BO:BQ,3,0))=FALSE,"VP错误","未知错误")))</f>
        <v/>
      </c>
      <c r="BW161" s="37"/>
      <c r="BX161" s="37"/>
      <c r="BY161" s="39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23" t="str">
        <f ca="1">IFERROR(IF(CS161="","",RANK(CR161,CR$3:CR$434)+COUNTIF(CR$3:CR161,CR161)-1),"/")</f>
        <v/>
      </c>
      <c r="CO161" s="22" t="str">
        <f t="shared" si="42"/>
        <v/>
      </c>
      <c r="CP161" s="22" t="str">
        <f t="shared" si="43"/>
        <v/>
      </c>
      <c r="CQ161" s="24" t="str">
        <f>IFERROR(IF(CO161="","",ROUND(IF(CP161=0,10,10+SIGN(CP161)*10*(1-((SQRT(5)-1)/2)^MIN(ABS(CP161)/(5*SQRT(CR$1)),3))/(1-((SQRT(5)-1)/2)^3)),2)),"请输入副数")</f>
        <v/>
      </c>
      <c r="CR161" s="25" t="str">
        <f ca="1">IF(CS161="","",IF(选手操作!DT161&lt;&gt;"","/",CV161))</f>
        <v/>
      </c>
      <c r="CS161" s="26" t="str">
        <f ca="1">IF(OR(COUNTA(CA$3:CM$434)=0,选手操作!$K161=""),"",选手操作!$K161)</f>
        <v/>
      </c>
      <c r="CT161" s="22" t="str">
        <f ca="1">IFERROR(IF(CS161="","",RANK(CV161,CV$3:CV$434)+COUNTIF(CV$3:CV161,CV161)-1),"/")</f>
        <v/>
      </c>
      <c r="CU161" s="27" t="str">
        <f ca="1">IF(CS161="","",VLOOKUP(CS161,选手操作!$K:$L,2,0))</f>
        <v/>
      </c>
      <c r="CV161" s="24" t="str">
        <f ca="1">IFERROR(IF(CS161="","",IF(选手操作!CT161&lt;&gt;"",BV161+CW161+CX161+选手操作!CS161,VLOOKUP(CU161,CO:CQ,3,0)+BV161+CW161+CX161+选手操作!CS161)),IF(COUNTIF(CO:CO,CU161)=0,"查找失败",IF(ISNUMBER(VLOOKUP(CU161,CO:CQ,3,0))=FALSE,"VP错误","未知错误")))</f>
        <v/>
      </c>
      <c r="CW161" s="37"/>
      <c r="CX161" s="37"/>
      <c r="CY161" s="39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23" t="str">
        <f ca="1">IFERROR(IF(DS161="","",RANK(DR161,DR$3:DR$434)+COUNTIF(DR$3:DR161,DR161)-1),"/")</f>
        <v/>
      </c>
      <c r="DO161" s="22" t="str">
        <f t="shared" si="44"/>
        <v/>
      </c>
      <c r="DP161" s="22" t="str">
        <f t="shared" si="45"/>
        <v/>
      </c>
      <c r="DQ161" s="24" t="str">
        <f>IFERROR(IF(DO161="","",ROUND(IF(DP161=0,10,10+SIGN(DP161)*10*(1-((SQRT(5)-1)/2)^MIN(ABS(DP161)/(5*SQRT(DR$1)),3))/(1-((SQRT(5)-1)/2)^3)),2)),"请输入副数")</f>
        <v/>
      </c>
      <c r="DR161" s="25" t="str">
        <f ca="1">IF(DS161="","",IF(选手操作!ET161&lt;&gt;"","/",DV161))</f>
        <v/>
      </c>
      <c r="DS161" s="26" t="str">
        <f ca="1">IF(OR(COUNTA(DA$3:DM$434)=0,选手操作!$K161=""),"",选手操作!$K161)</f>
        <v/>
      </c>
      <c r="DT161" s="22" t="str">
        <f ca="1">IFERROR(IF(DS161="","",RANK(DV161,DV$3:DV$434)+COUNTIF(DV$3:DV161,DV161)-1),"/")</f>
        <v/>
      </c>
      <c r="DU161" s="27" t="str">
        <f ca="1">IF(DS161="","",VLOOKUP(DS161,选手操作!$K:$L,2,0))</f>
        <v/>
      </c>
      <c r="DV161" s="24" t="str">
        <f ca="1">IFERROR(IF(DS161="","",IF(选手操作!DT161&lt;&gt;"",CV161+DW161+DX161+选手操作!DS161,VLOOKUP(DU161,DO:DQ,3,0)+CV161+DW161+DX161+选手操作!DS161)),IF(COUNTIF(DO:DO,DU161)=0,"查找失败",IF(ISNUMBER(VLOOKUP(DU161,DO:DQ,3,0))=FALSE,"VP错误","未知错误")))</f>
        <v/>
      </c>
      <c r="DW161" s="37"/>
      <c r="DX161" s="37"/>
      <c r="DY161" s="39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23" t="str">
        <f ca="1">IFERROR(IF(ES161="","",RANK(ER161,ER$3:ER$434)+COUNTIF(ER$3:ER161,ER161)-1),"/")</f>
        <v/>
      </c>
      <c r="EO161" s="22" t="str">
        <f t="shared" si="46"/>
        <v/>
      </c>
      <c r="EP161" s="22" t="str">
        <f t="shared" si="47"/>
        <v/>
      </c>
      <c r="EQ161" s="24" t="str">
        <f>IFERROR(IF(EO161="","",ROUND(IF(EP161=0,10,10+SIGN(EP161)*10*(1-((SQRT(5)-1)/2)^MIN(ABS(EP161)/(5*SQRT(ER$1)),3))/(1-((SQRT(5)-1)/2)^3)),2)),"请输入副数")</f>
        <v/>
      </c>
      <c r="ER161" s="25" t="str">
        <f ca="1">IF(ES161="","",IF(选手操作!FT161&lt;&gt;"","/",EV161))</f>
        <v/>
      </c>
      <c r="ES161" s="26" t="str">
        <f ca="1">IF(OR(COUNTA(EA$3:EM$434)=0,选手操作!$K161=""),"",选手操作!$K161)</f>
        <v/>
      </c>
      <c r="ET161" s="22" t="str">
        <f ca="1">IFERROR(IF(ES161="","",RANK(EV161,EV$3:EV$434)+COUNTIF(EV$3:EV161,EV161)-1),"/")</f>
        <v/>
      </c>
      <c r="EU161" s="27" t="str">
        <f ca="1">IF(ES161="","",VLOOKUP(ES161,选手操作!$K:$L,2,0))</f>
        <v/>
      </c>
      <c r="EV161" s="24" t="str">
        <f ca="1">IFERROR(IF(ES161="","",IF(选手操作!ET161&lt;&gt;"",DV161+EW161+EX161+选手操作!ES161,VLOOKUP(EU161,EO:EQ,3,0)+DV161+EW161+EX161+选手操作!ES161)),IF(COUNTIF(EO:EO,EU161)=0,"查找失败",IF(ISNUMBER(VLOOKUP(EU161,EO:EQ,3,0))=FALSE,"VP错误","未知错误")))</f>
        <v/>
      </c>
      <c r="EW161" s="37"/>
      <c r="EX161" s="37"/>
      <c r="EY161" s="39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23" t="str">
        <f ca="1">IFERROR(IF(FS161="","",RANK(FR161,FR$3:FR$434)+COUNTIF(FR$3:FR161,FR161)-1),"/")</f>
        <v/>
      </c>
      <c r="FO161" s="22" t="str">
        <f t="shared" si="48"/>
        <v/>
      </c>
      <c r="FP161" s="22" t="str">
        <f t="shared" si="49"/>
        <v/>
      </c>
      <c r="FQ161" s="24" t="str">
        <f>IFERROR(IF(FO161="","",ROUND(IF(FP161=0,10,10+SIGN(FP161)*10*(1-((SQRT(5)-1)/2)^MIN(ABS(FP161)/(5*SQRT(FR$1)),3))/(1-((SQRT(5)-1)/2)^3)),2)),"请输入副数")</f>
        <v/>
      </c>
      <c r="FR161" s="25" t="str">
        <f ca="1">IF(FS161="","",IF(选手操作!GT161&lt;&gt;"","/",FV161))</f>
        <v/>
      </c>
      <c r="FS161" s="26" t="str">
        <f ca="1">IF(OR(COUNTA(FA$3:FM$434)=0,选手操作!$K161=""),"",选手操作!$K161)</f>
        <v/>
      </c>
      <c r="FT161" s="22" t="str">
        <f ca="1">IFERROR(IF(FS161="","",RANK(FV161,FV$3:FV$434)+COUNTIF(FV$3:FV161,FV161)-1),"/")</f>
        <v/>
      </c>
      <c r="FU161" s="27" t="str">
        <f ca="1">IF(FS161="","",VLOOKUP(FS161,选手操作!$K:$L,2,0))</f>
        <v/>
      </c>
      <c r="FV161" s="24" t="str">
        <f ca="1">IFERROR(IF(FS161="","",IF(选手操作!FT161&lt;&gt;"",EV161+FW161+FX161+选手操作!FS161,VLOOKUP(FU161,FO:FQ,3,0)+EV161+FW161+FX161+选手操作!FS161)),IF(COUNTIF(FO:FO,FU161)=0,"查找失败",IF(ISNUMBER(VLOOKUP(FU161,FO:FQ,3,0))=FALSE,"VP错误","未知错误")))</f>
        <v/>
      </c>
      <c r="FW161" s="37"/>
      <c r="FX161" s="37"/>
      <c r="FY161" s="39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23" t="str">
        <f ca="1">IFERROR(IF(GS161="","",RANK(GR161,GR$3:GR$434)+COUNTIF(GR$3:GR161,GR161)-1),"/")</f>
        <v/>
      </c>
      <c r="GO161" s="22" t="str">
        <f t="shared" si="50"/>
        <v/>
      </c>
      <c r="GP161" s="22" t="str">
        <f t="shared" si="51"/>
        <v/>
      </c>
      <c r="GQ161" s="24" t="str">
        <f>IFERROR(IF(GO161="","",ROUND(IF(GP161=0,10,10+SIGN(GP161)*10*(1-((SQRT(5)-1)/2)^MIN(ABS(GP161)/(5*SQRT(GR$1)),3))/(1-((SQRT(5)-1)/2)^3)),2)),"请输入副数")</f>
        <v/>
      </c>
      <c r="GR161" s="25" t="str">
        <f ca="1">IF(GS161="","",IF(选手操作!HT161&lt;&gt;"","/",GV161))</f>
        <v/>
      </c>
      <c r="GS161" s="26" t="str">
        <f ca="1">IF(OR(COUNTA(GA$3:GM$434)=0,选手操作!$K161=""),"",选手操作!$K161)</f>
        <v/>
      </c>
      <c r="GT161" s="22" t="str">
        <f ca="1">IFERROR(IF(GS161="","",RANK(GV161,GV$3:GV$434)+COUNTIF(GV$3:GV161,GV161)-1),"/")</f>
        <v/>
      </c>
      <c r="GU161" s="27" t="str">
        <f ca="1">IF(GS161="","",VLOOKUP(GS161,选手操作!$K:$L,2,0))</f>
        <v/>
      </c>
      <c r="GV161" s="24" t="str">
        <f ca="1">IFERROR(IF(GS161="","",IF(选手操作!GT161&lt;&gt;"",FV161+GW161+GX161+选手操作!GS161,VLOOKUP(GU161,GO:GQ,3,0)+FV161+GW161+GX161+选手操作!GS161)),IF(COUNTIF(GO:GO,GU161)=0,"查找失败",IF(ISNUMBER(VLOOKUP(GU161,GO:GQ,3,0))=FALSE,"VP错误","未知错误")))</f>
        <v/>
      </c>
      <c r="GW161" s="37"/>
      <c r="GX161" s="37"/>
      <c r="GY161" s="39"/>
      <c r="HA161" s="31"/>
      <c r="HB161" s="31"/>
      <c r="HC161" s="31"/>
      <c r="HD161" s="31"/>
      <c r="HE161" s="31"/>
      <c r="HF161" s="31"/>
      <c r="HG161" s="31"/>
      <c r="HH161" s="31"/>
      <c r="HI161" s="31"/>
      <c r="HJ161" s="31"/>
      <c r="HK161" s="31"/>
      <c r="HL161" s="31"/>
      <c r="HM161" s="31"/>
      <c r="HN161" s="23" t="str">
        <f ca="1">IFERROR(IF(HS161="","",RANK(HR161,HR$3:HR$434)+COUNTIF(HR$3:HR161,HR161)-1),"/")</f>
        <v/>
      </c>
      <c r="HO161" s="22" t="str">
        <f t="shared" si="52"/>
        <v/>
      </c>
      <c r="HP161" s="22" t="str">
        <f t="shared" si="53"/>
        <v/>
      </c>
      <c r="HQ161" s="24" t="str">
        <f>IFERROR(IF(HO161="","",ROUND(IF(HP161=0,10,10+SIGN(HP161)*10*(1-((SQRT(5)-1)/2)^MIN(ABS(HP161)/(5*SQRT(HR$1)),3))/(1-((SQRT(5)-1)/2)^3)),2)),"请输入副数")</f>
        <v/>
      </c>
      <c r="HR161" s="25" t="str">
        <f ca="1">IF(HS161="","",IF(选手操作!IT161&lt;&gt;"","/",HV161))</f>
        <v/>
      </c>
      <c r="HS161" s="26" t="str">
        <f ca="1">IF(OR(COUNTA(HA$3:HM$434)=0,选手操作!$K161=""),"",选手操作!$K161)</f>
        <v/>
      </c>
      <c r="HT161" s="22" t="str">
        <f ca="1">IFERROR(IF(HS161="","",RANK(HV161,HV$3:HV$434)+COUNTIF(HV$3:HV161,HV161)-1),"/")</f>
        <v/>
      </c>
      <c r="HU161" s="27" t="str">
        <f ca="1">IF(HS161="","",VLOOKUP(HS161,选手操作!$K:$L,2,0))</f>
        <v/>
      </c>
      <c r="HV161" s="24" t="str">
        <f ca="1">IFERROR(IF(HS161="","",IF(选手操作!HT161&lt;&gt;"",GV161+HW161+HX161+选手操作!HS161,VLOOKUP(HU161,HO:HQ,3,0)+GV161+HW161+HX161+选手操作!HS161)),IF(COUNTIF(HO:HO,HU161)=0,"查找失败",IF(ISNUMBER(VLOOKUP(HU161,HO:HQ,3,0))=FALSE,"VP错误","未知错误")))</f>
        <v/>
      </c>
      <c r="HW161" s="37"/>
      <c r="HX161" s="37"/>
      <c r="HY161" s="39"/>
    </row>
    <row r="162" spans="1:23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23" t="str">
        <f ca="1">IFERROR(IF(S162="","",RANK(R162,R$3:R$434)+COUNTIF(R$3:R162,R162)-1),"/")</f>
        <v/>
      </c>
      <c r="O162" s="22" t="str">
        <f t="shared" si="54"/>
        <v/>
      </c>
      <c r="P162" s="22" t="str">
        <f t="shared" si="55"/>
        <v/>
      </c>
      <c r="Q162" s="24" t="str">
        <f t="shared" si="56"/>
        <v/>
      </c>
      <c r="R162" s="25" t="str">
        <f ca="1">IF(S162="","",IF(选手操作!AT162&lt;&gt;"","/",V162))</f>
        <v/>
      </c>
      <c r="S162" s="26" t="str">
        <f ca="1">IF(OR(COUNTA(A$3:M$434)=0,选手操作!$K162=""),"",选手操作!$K162)</f>
        <v/>
      </c>
      <c r="T162" s="22" t="str">
        <f ca="1">IFERROR(IF(S162="","",RANK(V162,V$3:V$434)+COUNTIF(V$3:V162,V162)-1),"/")</f>
        <v/>
      </c>
      <c r="U162" s="27" t="str">
        <f ca="1">IF(S162="","",VLOOKUP(S162,选手操作!$K:$L,2,0))</f>
        <v/>
      </c>
      <c r="V162" s="24" t="str">
        <f ca="1">IFERROR(IF(S162="","",IF(选手操作!T162&lt;&gt;"",选手操作!M162+选手操作!N162+W162+X162+选手操作!S162,VLOOKUP(U162,O:Q,3,0)+选手操作!M162+选手操作!N162+W162+X162+选手操作!S162)),IF(COUNTIF(O:O,U162)=0,"查找失败",IF(ISNUMBER(VLOOKUP(U162,O:Q,3,0))=FALSE,"VP错误","未知错误")))</f>
        <v/>
      </c>
      <c r="W162" s="37"/>
      <c r="X162" s="37"/>
      <c r="Y162" s="39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23" t="str">
        <f ca="1">IFERROR(IF(AS162="","",RANK(AR162,AR$3:AR$434)+COUNTIF(AR$3:AR162,AR162)-1),"/")</f>
        <v/>
      </c>
      <c r="AO162" s="22" t="str">
        <f t="shared" si="38"/>
        <v/>
      </c>
      <c r="AP162" s="22" t="str">
        <f t="shared" si="39"/>
        <v/>
      </c>
      <c r="AQ162" s="24" t="str">
        <f>IFERROR(IF(AO162="","",ROUND(IF(AP162=0,10,10+SIGN(AP162)*10*(1-((SQRT(5)-1)/2)^MIN(ABS(AP162)/(5*SQRT(AR$1)),3))/(1-((SQRT(5)-1)/2)^3)),2)),"请输入副数")</f>
        <v/>
      </c>
      <c r="AR162" s="25" t="str">
        <f ca="1">IF(AS162="","",IF(选手操作!BT162&lt;&gt;"","/",AV162))</f>
        <v/>
      </c>
      <c r="AS162" s="26" t="str">
        <f ca="1">IF(OR(COUNTA(AA$3:AM$434)=0,选手操作!$K162=""),"",选手操作!$K162)</f>
        <v/>
      </c>
      <c r="AT162" s="22" t="str">
        <f ca="1">IFERROR(IF(AS162="","",RANK(AV162,AV$3:AV$434)+COUNTIF(AV$3:AV162,AV162)-1),"/")</f>
        <v/>
      </c>
      <c r="AU162" s="27" t="str">
        <f ca="1">IF(AS162="","",VLOOKUP(AS162,选手操作!$K:$L,2,0))</f>
        <v/>
      </c>
      <c r="AV162" s="24" t="str">
        <f ca="1">IFERROR(IF(AS162="","",IF(选手操作!AT162&lt;&gt;"",V162+AW162+AX162+选手操作!AS162,VLOOKUP(AU162,AO:AQ,3,0)+V162+AW162+AX162+选手操作!AS162)),IF(COUNTIF(AO:AO,AU162)=0,"查找失败",IF(ISNUMBER(VLOOKUP(AU162,AO:AQ,3,0))=FALSE,"VP错误","未知错误")))</f>
        <v/>
      </c>
      <c r="AW162" s="37"/>
      <c r="AX162" s="37"/>
      <c r="AY162" s="39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23" t="str">
        <f ca="1">IFERROR(IF(BS162="","",RANK(BR162,BR$3:BR$434)+COUNTIF(BR$3:BR162,BR162)-1),"/")</f>
        <v/>
      </c>
      <c r="BO162" s="22" t="str">
        <f t="shared" si="40"/>
        <v/>
      </c>
      <c r="BP162" s="22" t="str">
        <f t="shared" si="41"/>
        <v/>
      </c>
      <c r="BQ162" s="24" t="str">
        <f>IFERROR(IF(BO162="","",ROUND(IF(BP162=0,10,10+SIGN(BP162)*10*(1-((SQRT(5)-1)/2)^MIN(ABS(BP162)/(5*SQRT(BR$1)),3))/(1-((SQRT(5)-1)/2)^3)),2)),"请输入副数")</f>
        <v/>
      </c>
      <c r="BR162" s="25" t="str">
        <f ca="1">IF(BS162="","",IF(选手操作!CT162&lt;&gt;"","/",BV162))</f>
        <v/>
      </c>
      <c r="BS162" s="26" t="str">
        <f ca="1">IF(OR(COUNTA(BA$3:BM$434)=0,选手操作!$K162=""),"",选手操作!$K162)</f>
        <v/>
      </c>
      <c r="BT162" s="22" t="str">
        <f ca="1">IFERROR(IF(BS162="","",RANK(BV162,BV$3:BV$434)+COUNTIF(BV$3:BV162,BV162)-1),"/")</f>
        <v/>
      </c>
      <c r="BU162" s="27" t="str">
        <f ca="1">IF(BS162="","",VLOOKUP(BS162,选手操作!$K:$L,2,0))</f>
        <v/>
      </c>
      <c r="BV162" s="24" t="str">
        <f ca="1">IFERROR(IF(BS162="","",IF(选手操作!BT162&lt;&gt;"",AV162+BW162+BX162+选手操作!BS162,VLOOKUP(BU162,BO:BQ,3,0)+AV162+BW162+BX162+选手操作!BS162)),IF(COUNTIF(BO:BO,BU162)=0,"查找失败",IF(ISNUMBER(VLOOKUP(BU162,BO:BQ,3,0))=FALSE,"VP错误","未知错误")))</f>
        <v/>
      </c>
      <c r="BW162" s="37"/>
      <c r="BX162" s="37"/>
      <c r="BY162" s="39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23" t="str">
        <f ca="1">IFERROR(IF(CS162="","",RANK(CR162,CR$3:CR$434)+COUNTIF(CR$3:CR162,CR162)-1),"/")</f>
        <v/>
      </c>
      <c r="CO162" s="22" t="str">
        <f t="shared" si="42"/>
        <v/>
      </c>
      <c r="CP162" s="22" t="str">
        <f t="shared" si="43"/>
        <v/>
      </c>
      <c r="CQ162" s="24" t="str">
        <f>IFERROR(IF(CO162="","",ROUND(IF(CP162=0,10,10+SIGN(CP162)*10*(1-((SQRT(5)-1)/2)^MIN(ABS(CP162)/(5*SQRT(CR$1)),3))/(1-((SQRT(5)-1)/2)^3)),2)),"请输入副数")</f>
        <v/>
      </c>
      <c r="CR162" s="25" t="str">
        <f ca="1">IF(CS162="","",IF(选手操作!DT162&lt;&gt;"","/",CV162))</f>
        <v/>
      </c>
      <c r="CS162" s="26" t="str">
        <f ca="1">IF(OR(COUNTA(CA$3:CM$434)=0,选手操作!$K162=""),"",选手操作!$K162)</f>
        <v/>
      </c>
      <c r="CT162" s="22" t="str">
        <f ca="1">IFERROR(IF(CS162="","",RANK(CV162,CV$3:CV$434)+COUNTIF(CV$3:CV162,CV162)-1),"/")</f>
        <v/>
      </c>
      <c r="CU162" s="27" t="str">
        <f ca="1">IF(CS162="","",VLOOKUP(CS162,选手操作!$K:$L,2,0))</f>
        <v/>
      </c>
      <c r="CV162" s="24" t="str">
        <f ca="1">IFERROR(IF(CS162="","",IF(选手操作!CT162&lt;&gt;"",BV162+CW162+CX162+选手操作!CS162,VLOOKUP(CU162,CO:CQ,3,0)+BV162+CW162+CX162+选手操作!CS162)),IF(COUNTIF(CO:CO,CU162)=0,"查找失败",IF(ISNUMBER(VLOOKUP(CU162,CO:CQ,3,0))=FALSE,"VP错误","未知错误")))</f>
        <v/>
      </c>
      <c r="CW162" s="37"/>
      <c r="CX162" s="37"/>
      <c r="CY162" s="39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23" t="str">
        <f ca="1">IFERROR(IF(DS162="","",RANK(DR162,DR$3:DR$434)+COUNTIF(DR$3:DR162,DR162)-1),"/")</f>
        <v/>
      </c>
      <c r="DO162" s="22" t="str">
        <f t="shared" si="44"/>
        <v/>
      </c>
      <c r="DP162" s="22" t="str">
        <f t="shared" si="45"/>
        <v/>
      </c>
      <c r="DQ162" s="24" t="str">
        <f>IFERROR(IF(DO162="","",ROUND(IF(DP162=0,10,10+SIGN(DP162)*10*(1-((SQRT(5)-1)/2)^MIN(ABS(DP162)/(5*SQRT(DR$1)),3))/(1-((SQRT(5)-1)/2)^3)),2)),"请输入副数")</f>
        <v/>
      </c>
      <c r="DR162" s="25" t="str">
        <f ca="1">IF(DS162="","",IF(选手操作!ET162&lt;&gt;"","/",DV162))</f>
        <v/>
      </c>
      <c r="DS162" s="26" t="str">
        <f ca="1">IF(OR(COUNTA(DA$3:DM$434)=0,选手操作!$K162=""),"",选手操作!$K162)</f>
        <v/>
      </c>
      <c r="DT162" s="22" t="str">
        <f ca="1">IFERROR(IF(DS162="","",RANK(DV162,DV$3:DV$434)+COUNTIF(DV$3:DV162,DV162)-1),"/")</f>
        <v/>
      </c>
      <c r="DU162" s="27" t="str">
        <f ca="1">IF(DS162="","",VLOOKUP(DS162,选手操作!$K:$L,2,0))</f>
        <v/>
      </c>
      <c r="DV162" s="24" t="str">
        <f ca="1">IFERROR(IF(DS162="","",IF(选手操作!DT162&lt;&gt;"",CV162+DW162+DX162+选手操作!DS162,VLOOKUP(DU162,DO:DQ,3,0)+CV162+DW162+DX162+选手操作!DS162)),IF(COUNTIF(DO:DO,DU162)=0,"查找失败",IF(ISNUMBER(VLOOKUP(DU162,DO:DQ,3,0))=FALSE,"VP错误","未知错误")))</f>
        <v/>
      </c>
      <c r="DW162" s="37"/>
      <c r="DX162" s="37"/>
      <c r="DY162" s="39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23" t="str">
        <f ca="1">IFERROR(IF(ES162="","",RANK(ER162,ER$3:ER$434)+COUNTIF(ER$3:ER162,ER162)-1),"/")</f>
        <v/>
      </c>
      <c r="EO162" s="22" t="str">
        <f t="shared" si="46"/>
        <v/>
      </c>
      <c r="EP162" s="22" t="str">
        <f t="shared" si="47"/>
        <v/>
      </c>
      <c r="EQ162" s="24" t="str">
        <f>IFERROR(IF(EO162="","",ROUND(IF(EP162=0,10,10+SIGN(EP162)*10*(1-((SQRT(5)-1)/2)^MIN(ABS(EP162)/(5*SQRT(ER$1)),3))/(1-((SQRT(5)-1)/2)^3)),2)),"请输入副数")</f>
        <v/>
      </c>
      <c r="ER162" s="25" t="str">
        <f ca="1">IF(ES162="","",IF(选手操作!FT162&lt;&gt;"","/",EV162))</f>
        <v/>
      </c>
      <c r="ES162" s="26" t="str">
        <f ca="1">IF(OR(COUNTA(EA$3:EM$434)=0,选手操作!$K162=""),"",选手操作!$K162)</f>
        <v/>
      </c>
      <c r="ET162" s="22" t="str">
        <f ca="1">IFERROR(IF(ES162="","",RANK(EV162,EV$3:EV$434)+COUNTIF(EV$3:EV162,EV162)-1),"/")</f>
        <v/>
      </c>
      <c r="EU162" s="27" t="str">
        <f ca="1">IF(ES162="","",VLOOKUP(ES162,选手操作!$K:$L,2,0))</f>
        <v/>
      </c>
      <c r="EV162" s="24" t="str">
        <f ca="1">IFERROR(IF(ES162="","",IF(选手操作!ET162&lt;&gt;"",DV162+EW162+EX162+选手操作!ES162,VLOOKUP(EU162,EO:EQ,3,0)+DV162+EW162+EX162+选手操作!ES162)),IF(COUNTIF(EO:EO,EU162)=0,"查找失败",IF(ISNUMBER(VLOOKUP(EU162,EO:EQ,3,0))=FALSE,"VP错误","未知错误")))</f>
        <v/>
      </c>
      <c r="EW162" s="37"/>
      <c r="EX162" s="37"/>
      <c r="EY162" s="39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23" t="str">
        <f ca="1">IFERROR(IF(FS162="","",RANK(FR162,FR$3:FR$434)+COUNTIF(FR$3:FR162,FR162)-1),"/")</f>
        <v/>
      </c>
      <c r="FO162" s="22" t="str">
        <f t="shared" si="48"/>
        <v/>
      </c>
      <c r="FP162" s="22" t="str">
        <f t="shared" si="49"/>
        <v/>
      </c>
      <c r="FQ162" s="24" t="str">
        <f>IFERROR(IF(FO162="","",ROUND(IF(FP162=0,10,10+SIGN(FP162)*10*(1-((SQRT(5)-1)/2)^MIN(ABS(FP162)/(5*SQRT(FR$1)),3))/(1-((SQRT(5)-1)/2)^3)),2)),"请输入副数")</f>
        <v/>
      </c>
      <c r="FR162" s="25" t="str">
        <f ca="1">IF(FS162="","",IF(选手操作!GT162&lt;&gt;"","/",FV162))</f>
        <v/>
      </c>
      <c r="FS162" s="26" t="str">
        <f ca="1">IF(OR(COUNTA(FA$3:FM$434)=0,选手操作!$K162=""),"",选手操作!$K162)</f>
        <v/>
      </c>
      <c r="FT162" s="22" t="str">
        <f ca="1">IFERROR(IF(FS162="","",RANK(FV162,FV$3:FV$434)+COUNTIF(FV$3:FV162,FV162)-1),"/")</f>
        <v/>
      </c>
      <c r="FU162" s="27" t="str">
        <f ca="1">IF(FS162="","",VLOOKUP(FS162,选手操作!$K:$L,2,0))</f>
        <v/>
      </c>
      <c r="FV162" s="24" t="str">
        <f ca="1">IFERROR(IF(FS162="","",IF(选手操作!FT162&lt;&gt;"",EV162+FW162+FX162+选手操作!FS162,VLOOKUP(FU162,FO:FQ,3,0)+EV162+FW162+FX162+选手操作!FS162)),IF(COUNTIF(FO:FO,FU162)=0,"查找失败",IF(ISNUMBER(VLOOKUP(FU162,FO:FQ,3,0))=FALSE,"VP错误","未知错误")))</f>
        <v/>
      </c>
      <c r="FW162" s="37"/>
      <c r="FX162" s="37"/>
      <c r="FY162" s="39"/>
      <c r="GA162" s="31"/>
      <c r="GB162" s="31"/>
      <c r="GC162" s="31"/>
      <c r="GD162" s="31"/>
      <c r="GE162" s="31"/>
      <c r="GF162" s="31"/>
      <c r="GG162" s="31"/>
      <c r="GH162" s="31"/>
      <c r="GI162" s="31"/>
      <c r="GJ162" s="31"/>
      <c r="GK162" s="31"/>
      <c r="GL162" s="31"/>
      <c r="GM162" s="31"/>
      <c r="GN162" s="23" t="str">
        <f ca="1">IFERROR(IF(GS162="","",RANK(GR162,GR$3:GR$434)+COUNTIF(GR$3:GR162,GR162)-1),"/")</f>
        <v/>
      </c>
      <c r="GO162" s="22" t="str">
        <f t="shared" si="50"/>
        <v/>
      </c>
      <c r="GP162" s="22" t="str">
        <f t="shared" si="51"/>
        <v/>
      </c>
      <c r="GQ162" s="24" t="str">
        <f>IFERROR(IF(GO162="","",ROUND(IF(GP162=0,10,10+SIGN(GP162)*10*(1-((SQRT(5)-1)/2)^MIN(ABS(GP162)/(5*SQRT(GR$1)),3))/(1-((SQRT(5)-1)/2)^3)),2)),"请输入副数")</f>
        <v/>
      </c>
      <c r="GR162" s="25" t="str">
        <f ca="1">IF(GS162="","",IF(选手操作!HT162&lt;&gt;"","/",GV162))</f>
        <v/>
      </c>
      <c r="GS162" s="26" t="str">
        <f ca="1">IF(OR(COUNTA(GA$3:GM$434)=0,选手操作!$K162=""),"",选手操作!$K162)</f>
        <v/>
      </c>
      <c r="GT162" s="22" t="str">
        <f ca="1">IFERROR(IF(GS162="","",RANK(GV162,GV$3:GV$434)+COUNTIF(GV$3:GV162,GV162)-1),"/")</f>
        <v/>
      </c>
      <c r="GU162" s="27" t="str">
        <f ca="1">IF(GS162="","",VLOOKUP(GS162,选手操作!$K:$L,2,0))</f>
        <v/>
      </c>
      <c r="GV162" s="24" t="str">
        <f ca="1">IFERROR(IF(GS162="","",IF(选手操作!GT162&lt;&gt;"",FV162+GW162+GX162+选手操作!GS162,VLOOKUP(GU162,GO:GQ,3,0)+FV162+GW162+GX162+选手操作!GS162)),IF(COUNTIF(GO:GO,GU162)=0,"查找失败",IF(ISNUMBER(VLOOKUP(GU162,GO:GQ,3,0))=FALSE,"VP错误","未知错误")))</f>
        <v/>
      </c>
      <c r="GW162" s="37"/>
      <c r="GX162" s="37"/>
      <c r="GY162" s="39"/>
      <c r="HA162" s="31"/>
      <c r="HB162" s="31"/>
      <c r="HC162" s="31"/>
      <c r="HD162" s="31"/>
      <c r="HE162" s="31"/>
      <c r="HF162" s="31"/>
      <c r="HG162" s="31"/>
      <c r="HH162" s="31"/>
      <c r="HI162" s="31"/>
      <c r="HJ162" s="31"/>
      <c r="HK162" s="31"/>
      <c r="HL162" s="31"/>
      <c r="HM162" s="31"/>
      <c r="HN162" s="23" t="str">
        <f ca="1">IFERROR(IF(HS162="","",RANK(HR162,HR$3:HR$434)+COUNTIF(HR$3:HR162,HR162)-1),"/")</f>
        <v/>
      </c>
      <c r="HO162" s="22" t="str">
        <f t="shared" si="52"/>
        <v/>
      </c>
      <c r="HP162" s="22" t="str">
        <f t="shared" si="53"/>
        <v/>
      </c>
      <c r="HQ162" s="24" t="str">
        <f>IFERROR(IF(HO162="","",ROUND(IF(HP162=0,10,10+SIGN(HP162)*10*(1-((SQRT(5)-1)/2)^MIN(ABS(HP162)/(5*SQRT(HR$1)),3))/(1-((SQRT(5)-1)/2)^3)),2)),"请输入副数")</f>
        <v/>
      </c>
      <c r="HR162" s="25" t="str">
        <f ca="1">IF(HS162="","",IF(选手操作!IT162&lt;&gt;"","/",HV162))</f>
        <v/>
      </c>
      <c r="HS162" s="26" t="str">
        <f ca="1">IF(OR(COUNTA(HA$3:HM$434)=0,选手操作!$K162=""),"",选手操作!$K162)</f>
        <v/>
      </c>
      <c r="HT162" s="22" t="str">
        <f ca="1">IFERROR(IF(HS162="","",RANK(HV162,HV$3:HV$434)+COUNTIF(HV$3:HV162,HV162)-1),"/")</f>
        <v/>
      </c>
      <c r="HU162" s="27" t="str">
        <f ca="1">IF(HS162="","",VLOOKUP(HS162,选手操作!$K:$L,2,0))</f>
        <v/>
      </c>
      <c r="HV162" s="24" t="str">
        <f ca="1">IFERROR(IF(HS162="","",IF(选手操作!HT162&lt;&gt;"",GV162+HW162+HX162+选手操作!HS162,VLOOKUP(HU162,HO:HQ,3,0)+GV162+HW162+HX162+选手操作!HS162)),IF(COUNTIF(HO:HO,HU162)=0,"查找失败",IF(ISNUMBER(VLOOKUP(HU162,HO:HQ,3,0))=FALSE,"VP错误","未知错误")))</f>
        <v/>
      </c>
      <c r="HW162" s="37"/>
      <c r="HX162" s="37"/>
      <c r="HY162" s="39"/>
    </row>
    <row r="163" spans="1:23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23" t="str">
        <f ca="1">IFERROR(IF(S163="","",RANK(R163,R$3:R$434)+COUNTIF(R$3:R163,R163)-1),"/")</f>
        <v/>
      </c>
      <c r="O163" s="22" t="str">
        <f t="shared" si="54"/>
        <v/>
      </c>
      <c r="P163" s="22" t="str">
        <f t="shared" si="55"/>
        <v/>
      </c>
      <c r="Q163" s="24" t="str">
        <f t="shared" si="56"/>
        <v/>
      </c>
      <c r="R163" s="25" t="str">
        <f ca="1">IF(S163="","",IF(选手操作!AT163&lt;&gt;"","/",V163))</f>
        <v/>
      </c>
      <c r="S163" s="26" t="str">
        <f ca="1">IF(OR(COUNTA(A$3:M$434)=0,选手操作!$K163=""),"",选手操作!$K163)</f>
        <v/>
      </c>
      <c r="T163" s="22" t="str">
        <f ca="1">IFERROR(IF(S163="","",RANK(V163,V$3:V$434)+COUNTIF(V$3:V163,V163)-1),"/")</f>
        <v/>
      </c>
      <c r="U163" s="27" t="str">
        <f ca="1">IF(S163="","",VLOOKUP(S163,选手操作!$K:$L,2,0))</f>
        <v/>
      </c>
      <c r="V163" s="24" t="str">
        <f ca="1">IFERROR(IF(S163="","",IF(选手操作!T163&lt;&gt;"",选手操作!M163+选手操作!N163+W163+X163+选手操作!S163,VLOOKUP(U163,O:Q,3,0)+选手操作!M163+选手操作!N163+W163+X163+选手操作!S163)),IF(COUNTIF(O:O,U163)=0,"查找失败",IF(ISNUMBER(VLOOKUP(U163,O:Q,3,0))=FALSE,"VP错误","未知错误")))</f>
        <v/>
      </c>
      <c r="W163" s="37"/>
      <c r="X163" s="37"/>
      <c r="Y163" s="39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23" t="str">
        <f ca="1">IFERROR(IF(AS163="","",RANK(AR163,AR$3:AR$434)+COUNTIF(AR$3:AR163,AR163)-1),"/")</f>
        <v/>
      </c>
      <c r="AO163" s="22" t="str">
        <f t="shared" si="38"/>
        <v/>
      </c>
      <c r="AP163" s="22" t="str">
        <f t="shared" si="39"/>
        <v/>
      </c>
      <c r="AQ163" s="24" t="str">
        <f>IFERROR(IF(AO163="","",ROUND(IF(AP163=0,10,10+SIGN(AP163)*10*(1-((SQRT(5)-1)/2)^MIN(ABS(AP163)/(5*SQRT(AR$1)),3))/(1-((SQRT(5)-1)/2)^3)),2)),"请输入副数")</f>
        <v/>
      </c>
      <c r="AR163" s="25" t="str">
        <f ca="1">IF(AS163="","",IF(选手操作!BT163&lt;&gt;"","/",AV163))</f>
        <v/>
      </c>
      <c r="AS163" s="26" t="str">
        <f ca="1">IF(OR(COUNTA(AA$3:AM$434)=0,选手操作!$K163=""),"",选手操作!$K163)</f>
        <v/>
      </c>
      <c r="AT163" s="22" t="str">
        <f ca="1">IFERROR(IF(AS163="","",RANK(AV163,AV$3:AV$434)+COUNTIF(AV$3:AV163,AV163)-1),"/")</f>
        <v/>
      </c>
      <c r="AU163" s="27" t="str">
        <f ca="1">IF(AS163="","",VLOOKUP(AS163,选手操作!$K:$L,2,0))</f>
        <v/>
      </c>
      <c r="AV163" s="24" t="str">
        <f ca="1">IFERROR(IF(AS163="","",IF(选手操作!AT163&lt;&gt;"",V163+AW163+AX163+选手操作!AS163,VLOOKUP(AU163,AO:AQ,3,0)+V163+AW163+AX163+选手操作!AS163)),IF(COUNTIF(AO:AO,AU163)=0,"查找失败",IF(ISNUMBER(VLOOKUP(AU163,AO:AQ,3,0))=FALSE,"VP错误","未知错误")))</f>
        <v/>
      </c>
      <c r="AW163" s="37"/>
      <c r="AX163" s="37"/>
      <c r="AY163" s="39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23" t="str">
        <f ca="1">IFERROR(IF(BS163="","",RANK(BR163,BR$3:BR$434)+COUNTIF(BR$3:BR163,BR163)-1),"/")</f>
        <v/>
      </c>
      <c r="BO163" s="22" t="str">
        <f t="shared" si="40"/>
        <v/>
      </c>
      <c r="BP163" s="22" t="str">
        <f t="shared" si="41"/>
        <v/>
      </c>
      <c r="BQ163" s="24" t="str">
        <f>IFERROR(IF(BO163="","",ROUND(IF(BP163=0,10,10+SIGN(BP163)*10*(1-((SQRT(5)-1)/2)^MIN(ABS(BP163)/(5*SQRT(BR$1)),3))/(1-((SQRT(5)-1)/2)^3)),2)),"请输入副数")</f>
        <v/>
      </c>
      <c r="BR163" s="25" t="str">
        <f ca="1">IF(BS163="","",IF(选手操作!CT163&lt;&gt;"","/",BV163))</f>
        <v/>
      </c>
      <c r="BS163" s="26" t="str">
        <f ca="1">IF(OR(COUNTA(BA$3:BM$434)=0,选手操作!$K163=""),"",选手操作!$K163)</f>
        <v/>
      </c>
      <c r="BT163" s="22" t="str">
        <f ca="1">IFERROR(IF(BS163="","",RANK(BV163,BV$3:BV$434)+COUNTIF(BV$3:BV163,BV163)-1),"/")</f>
        <v/>
      </c>
      <c r="BU163" s="27" t="str">
        <f ca="1">IF(BS163="","",VLOOKUP(BS163,选手操作!$K:$L,2,0))</f>
        <v/>
      </c>
      <c r="BV163" s="24" t="str">
        <f ca="1">IFERROR(IF(BS163="","",IF(选手操作!BT163&lt;&gt;"",AV163+BW163+BX163+选手操作!BS163,VLOOKUP(BU163,BO:BQ,3,0)+AV163+BW163+BX163+选手操作!BS163)),IF(COUNTIF(BO:BO,BU163)=0,"查找失败",IF(ISNUMBER(VLOOKUP(BU163,BO:BQ,3,0))=FALSE,"VP错误","未知错误")))</f>
        <v/>
      </c>
      <c r="BW163" s="37"/>
      <c r="BX163" s="37"/>
      <c r="BY163" s="39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23" t="str">
        <f ca="1">IFERROR(IF(CS163="","",RANK(CR163,CR$3:CR$434)+COUNTIF(CR$3:CR163,CR163)-1),"/")</f>
        <v/>
      </c>
      <c r="CO163" s="22" t="str">
        <f t="shared" si="42"/>
        <v/>
      </c>
      <c r="CP163" s="22" t="str">
        <f t="shared" si="43"/>
        <v/>
      </c>
      <c r="CQ163" s="24" t="str">
        <f>IFERROR(IF(CO163="","",ROUND(IF(CP163=0,10,10+SIGN(CP163)*10*(1-((SQRT(5)-1)/2)^MIN(ABS(CP163)/(5*SQRT(CR$1)),3))/(1-((SQRT(5)-1)/2)^3)),2)),"请输入副数")</f>
        <v/>
      </c>
      <c r="CR163" s="25" t="str">
        <f ca="1">IF(CS163="","",IF(选手操作!DT163&lt;&gt;"","/",CV163))</f>
        <v/>
      </c>
      <c r="CS163" s="26" t="str">
        <f ca="1">IF(OR(COUNTA(CA$3:CM$434)=0,选手操作!$K163=""),"",选手操作!$K163)</f>
        <v/>
      </c>
      <c r="CT163" s="22" t="str">
        <f ca="1">IFERROR(IF(CS163="","",RANK(CV163,CV$3:CV$434)+COUNTIF(CV$3:CV163,CV163)-1),"/")</f>
        <v/>
      </c>
      <c r="CU163" s="27" t="str">
        <f ca="1">IF(CS163="","",VLOOKUP(CS163,选手操作!$K:$L,2,0))</f>
        <v/>
      </c>
      <c r="CV163" s="24" t="str">
        <f ca="1">IFERROR(IF(CS163="","",IF(选手操作!CT163&lt;&gt;"",BV163+CW163+CX163+选手操作!CS163,VLOOKUP(CU163,CO:CQ,3,0)+BV163+CW163+CX163+选手操作!CS163)),IF(COUNTIF(CO:CO,CU163)=0,"查找失败",IF(ISNUMBER(VLOOKUP(CU163,CO:CQ,3,0))=FALSE,"VP错误","未知错误")))</f>
        <v/>
      </c>
      <c r="CW163" s="37"/>
      <c r="CX163" s="37"/>
      <c r="CY163" s="39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23" t="str">
        <f ca="1">IFERROR(IF(DS163="","",RANK(DR163,DR$3:DR$434)+COUNTIF(DR$3:DR163,DR163)-1),"/")</f>
        <v/>
      </c>
      <c r="DO163" s="22" t="str">
        <f t="shared" si="44"/>
        <v/>
      </c>
      <c r="DP163" s="22" t="str">
        <f t="shared" si="45"/>
        <v/>
      </c>
      <c r="DQ163" s="24" t="str">
        <f>IFERROR(IF(DO163="","",ROUND(IF(DP163=0,10,10+SIGN(DP163)*10*(1-((SQRT(5)-1)/2)^MIN(ABS(DP163)/(5*SQRT(DR$1)),3))/(1-((SQRT(5)-1)/2)^3)),2)),"请输入副数")</f>
        <v/>
      </c>
      <c r="DR163" s="25" t="str">
        <f ca="1">IF(DS163="","",IF(选手操作!ET163&lt;&gt;"","/",DV163))</f>
        <v/>
      </c>
      <c r="DS163" s="26" t="str">
        <f ca="1">IF(OR(COUNTA(DA$3:DM$434)=0,选手操作!$K163=""),"",选手操作!$K163)</f>
        <v/>
      </c>
      <c r="DT163" s="22" t="str">
        <f ca="1">IFERROR(IF(DS163="","",RANK(DV163,DV$3:DV$434)+COUNTIF(DV$3:DV163,DV163)-1),"/")</f>
        <v/>
      </c>
      <c r="DU163" s="27" t="str">
        <f ca="1">IF(DS163="","",VLOOKUP(DS163,选手操作!$K:$L,2,0))</f>
        <v/>
      </c>
      <c r="DV163" s="24" t="str">
        <f ca="1">IFERROR(IF(DS163="","",IF(选手操作!DT163&lt;&gt;"",CV163+DW163+DX163+选手操作!DS163,VLOOKUP(DU163,DO:DQ,3,0)+CV163+DW163+DX163+选手操作!DS163)),IF(COUNTIF(DO:DO,DU163)=0,"查找失败",IF(ISNUMBER(VLOOKUP(DU163,DO:DQ,3,0))=FALSE,"VP错误","未知错误")))</f>
        <v/>
      </c>
      <c r="DW163" s="37"/>
      <c r="DX163" s="37"/>
      <c r="DY163" s="39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23" t="str">
        <f ca="1">IFERROR(IF(ES163="","",RANK(ER163,ER$3:ER$434)+COUNTIF(ER$3:ER163,ER163)-1),"/")</f>
        <v/>
      </c>
      <c r="EO163" s="22" t="str">
        <f t="shared" si="46"/>
        <v/>
      </c>
      <c r="EP163" s="22" t="str">
        <f t="shared" si="47"/>
        <v/>
      </c>
      <c r="EQ163" s="24" t="str">
        <f>IFERROR(IF(EO163="","",ROUND(IF(EP163=0,10,10+SIGN(EP163)*10*(1-((SQRT(5)-1)/2)^MIN(ABS(EP163)/(5*SQRT(ER$1)),3))/(1-((SQRT(5)-1)/2)^3)),2)),"请输入副数")</f>
        <v/>
      </c>
      <c r="ER163" s="25" t="str">
        <f ca="1">IF(ES163="","",IF(选手操作!FT163&lt;&gt;"","/",EV163))</f>
        <v/>
      </c>
      <c r="ES163" s="26" t="str">
        <f ca="1">IF(OR(COUNTA(EA$3:EM$434)=0,选手操作!$K163=""),"",选手操作!$K163)</f>
        <v/>
      </c>
      <c r="ET163" s="22" t="str">
        <f ca="1">IFERROR(IF(ES163="","",RANK(EV163,EV$3:EV$434)+COUNTIF(EV$3:EV163,EV163)-1),"/")</f>
        <v/>
      </c>
      <c r="EU163" s="27" t="str">
        <f ca="1">IF(ES163="","",VLOOKUP(ES163,选手操作!$K:$L,2,0))</f>
        <v/>
      </c>
      <c r="EV163" s="24" t="str">
        <f ca="1">IFERROR(IF(ES163="","",IF(选手操作!ET163&lt;&gt;"",DV163+EW163+EX163+选手操作!ES163,VLOOKUP(EU163,EO:EQ,3,0)+DV163+EW163+EX163+选手操作!ES163)),IF(COUNTIF(EO:EO,EU163)=0,"查找失败",IF(ISNUMBER(VLOOKUP(EU163,EO:EQ,3,0))=FALSE,"VP错误","未知错误")))</f>
        <v/>
      </c>
      <c r="EW163" s="37"/>
      <c r="EX163" s="37"/>
      <c r="EY163" s="39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23" t="str">
        <f ca="1">IFERROR(IF(FS163="","",RANK(FR163,FR$3:FR$434)+COUNTIF(FR$3:FR163,FR163)-1),"/")</f>
        <v/>
      </c>
      <c r="FO163" s="22" t="str">
        <f t="shared" si="48"/>
        <v/>
      </c>
      <c r="FP163" s="22" t="str">
        <f t="shared" si="49"/>
        <v/>
      </c>
      <c r="FQ163" s="24" t="str">
        <f>IFERROR(IF(FO163="","",ROUND(IF(FP163=0,10,10+SIGN(FP163)*10*(1-((SQRT(5)-1)/2)^MIN(ABS(FP163)/(5*SQRT(FR$1)),3))/(1-((SQRT(5)-1)/2)^3)),2)),"请输入副数")</f>
        <v/>
      </c>
      <c r="FR163" s="25" t="str">
        <f ca="1">IF(FS163="","",IF(选手操作!GT163&lt;&gt;"","/",FV163))</f>
        <v/>
      </c>
      <c r="FS163" s="26" t="str">
        <f ca="1">IF(OR(COUNTA(FA$3:FM$434)=0,选手操作!$K163=""),"",选手操作!$K163)</f>
        <v/>
      </c>
      <c r="FT163" s="22" t="str">
        <f ca="1">IFERROR(IF(FS163="","",RANK(FV163,FV$3:FV$434)+COUNTIF(FV$3:FV163,FV163)-1),"/")</f>
        <v/>
      </c>
      <c r="FU163" s="27" t="str">
        <f ca="1">IF(FS163="","",VLOOKUP(FS163,选手操作!$K:$L,2,0))</f>
        <v/>
      </c>
      <c r="FV163" s="24" t="str">
        <f ca="1">IFERROR(IF(FS163="","",IF(选手操作!FT163&lt;&gt;"",EV163+FW163+FX163+选手操作!FS163,VLOOKUP(FU163,FO:FQ,3,0)+EV163+FW163+FX163+选手操作!FS163)),IF(COUNTIF(FO:FO,FU163)=0,"查找失败",IF(ISNUMBER(VLOOKUP(FU163,FO:FQ,3,0))=FALSE,"VP错误","未知错误")))</f>
        <v/>
      </c>
      <c r="FW163" s="37"/>
      <c r="FX163" s="37"/>
      <c r="FY163" s="39"/>
      <c r="GA163" s="31"/>
      <c r="GB163" s="31"/>
      <c r="GC163" s="31"/>
      <c r="GD163" s="31"/>
      <c r="GE163" s="31"/>
      <c r="GF163" s="31"/>
      <c r="GG163" s="31"/>
      <c r="GH163" s="31"/>
      <c r="GI163" s="31"/>
      <c r="GJ163" s="31"/>
      <c r="GK163" s="31"/>
      <c r="GL163" s="31"/>
      <c r="GM163" s="31"/>
      <c r="GN163" s="23" t="str">
        <f ca="1">IFERROR(IF(GS163="","",RANK(GR163,GR$3:GR$434)+COUNTIF(GR$3:GR163,GR163)-1),"/")</f>
        <v/>
      </c>
      <c r="GO163" s="22" t="str">
        <f t="shared" si="50"/>
        <v/>
      </c>
      <c r="GP163" s="22" t="str">
        <f t="shared" si="51"/>
        <v/>
      </c>
      <c r="GQ163" s="24" t="str">
        <f>IFERROR(IF(GO163="","",ROUND(IF(GP163=0,10,10+SIGN(GP163)*10*(1-((SQRT(5)-1)/2)^MIN(ABS(GP163)/(5*SQRT(GR$1)),3))/(1-((SQRT(5)-1)/2)^3)),2)),"请输入副数")</f>
        <v/>
      </c>
      <c r="GR163" s="25" t="str">
        <f ca="1">IF(GS163="","",IF(选手操作!HT163&lt;&gt;"","/",GV163))</f>
        <v/>
      </c>
      <c r="GS163" s="26" t="str">
        <f ca="1">IF(OR(COUNTA(GA$3:GM$434)=0,选手操作!$K163=""),"",选手操作!$K163)</f>
        <v/>
      </c>
      <c r="GT163" s="22" t="str">
        <f ca="1">IFERROR(IF(GS163="","",RANK(GV163,GV$3:GV$434)+COUNTIF(GV$3:GV163,GV163)-1),"/")</f>
        <v/>
      </c>
      <c r="GU163" s="27" t="str">
        <f ca="1">IF(GS163="","",VLOOKUP(GS163,选手操作!$K:$L,2,0))</f>
        <v/>
      </c>
      <c r="GV163" s="24" t="str">
        <f ca="1">IFERROR(IF(GS163="","",IF(选手操作!GT163&lt;&gt;"",FV163+GW163+GX163+选手操作!GS163,VLOOKUP(GU163,GO:GQ,3,0)+FV163+GW163+GX163+选手操作!GS163)),IF(COUNTIF(GO:GO,GU163)=0,"查找失败",IF(ISNUMBER(VLOOKUP(GU163,GO:GQ,3,0))=FALSE,"VP错误","未知错误")))</f>
        <v/>
      </c>
      <c r="GW163" s="37"/>
      <c r="GX163" s="37"/>
      <c r="GY163" s="39"/>
      <c r="HA163" s="31"/>
      <c r="HB163" s="31"/>
      <c r="HC163" s="31"/>
      <c r="HD163" s="31"/>
      <c r="HE163" s="31"/>
      <c r="HF163" s="31"/>
      <c r="HG163" s="31"/>
      <c r="HH163" s="31"/>
      <c r="HI163" s="31"/>
      <c r="HJ163" s="31"/>
      <c r="HK163" s="31"/>
      <c r="HL163" s="31"/>
      <c r="HM163" s="31"/>
      <c r="HN163" s="23" t="str">
        <f ca="1">IFERROR(IF(HS163="","",RANK(HR163,HR$3:HR$434)+COUNTIF(HR$3:HR163,HR163)-1),"/")</f>
        <v/>
      </c>
      <c r="HO163" s="22" t="str">
        <f t="shared" si="52"/>
        <v/>
      </c>
      <c r="HP163" s="22" t="str">
        <f t="shared" si="53"/>
        <v/>
      </c>
      <c r="HQ163" s="24" t="str">
        <f>IFERROR(IF(HO163="","",ROUND(IF(HP163=0,10,10+SIGN(HP163)*10*(1-((SQRT(5)-1)/2)^MIN(ABS(HP163)/(5*SQRT(HR$1)),3))/(1-((SQRT(5)-1)/2)^3)),2)),"请输入副数")</f>
        <v/>
      </c>
      <c r="HR163" s="25" t="str">
        <f ca="1">IF(HS163="","",IF(选手操作!IT163&lt;&gt;"","/",HV163))</f>
        <v/>
      </c>
      <c r="HS163" s="26" t="str">
        <f ca="1">IF(OR(COUNTA(HA$3:HM$434)=0,选手操作!$K163=""),"",选手操作!$K163)</f>
        <v/>
      </c>
      <c r="HT163" s="22" t="str">
        <f ca="1">IFERROR(IF(HS163="","",RANK(HV163,HV$3:HV$434)+COUNTIF(HV$3:HV163,HV163)-1),"/")</f>
        <v/>
      </c>
      <c r="HU163" s="27" t="str">
        <f ca="1">IF(HS163="","",VLOOKUP(HS163,选手操作!$K:$L,2,0))</f>
        <v/>
      </c>
      <c r="HV163" s="24" t="str">
        <f ca="1">IFERROR(IF(HS163="","",IF(选手操作!HT163&lt;&gt;"",GV163+HW163+HX163+选手操作!HS163,VLOOKUP(HU163,HO:HQ,3,0)+GV163+HW163+HX163+选手操作!HS163)),IF(COUNTIF(HO:HO,HU163)=0,"查找失败",IF(ISNUMBER(VLOOKUP(HU163,HO:HQ,3,0))=FALSE,"VP错误","未知错误")))</f>
        <v/>
      </c>
      <c r="HW163" s="37"/>
      <c r="HX163" s="37"/>
      <c r="HY163" s="39"/>
    </row>
    <row r="164" spans="1:23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23" t="str">
        <f ca="1">IFERROR(IF(S164="","",RANK(R164,R$3:R$434)+COUNTIF(R$3:R164,R164)-1),"/")</f>
        <v/>
      </c>
      <c r="O164" s="22" t="str">
        <f t="shared" si="54"/>
        <v/>
      </c>
      <c r="P164" s="22" t="str">
        <f t="shared" si="55"/>
        <v/>
      </c>
      <c r="Q164" s="24" t="str">
        <f t="shared" si="56"/>
        <v/>
      </c>
      <c r="R164" s="25" t="str">
        <f ca="1">IF(S164="","",IF(选手操作!AT164&lt;&gt;"","/",V164))</f>
        <v/>
      </c>
      <c r="S164" s="26" t="str">
        <f ca="1">IF(OR(COUNTA(A$3:M$434)=0,选手操作!$K164=""),"",选手操作!$K164)</f>
        <v/>
      </c>
      <c r="T164" s="22" t="str">
        <f ca="1">IFERROR(IF(S164="","",RANK(V164,V$3:V$434)+COUNTIF(V$3:V164,V164)-1),"/")</f>
        <v/>
      </c>
      <c r="U164" s="27" t="str">
        <f ca="1">IF(S164="","",VLOOKUP(S164,选手操作!$K:$L,2,0))</f>
        <v/>
      </c>
      <c r="V164" s="24" t="str">
        <f ca="1">IFERROR(IF(S164="","",IF(选手操作!T164&lt;&gt;"",选手操作!M164+选手操作!N164+W164+X164+选手操作!S164,VLOOKUP(U164,O:Q,3,0)+选手操作!M164+选手操作!N164+W164+X164+选手操作!S164)),IF(COUNTIF(O:O,U164)=0,"查找失败",IF(ISNUMBER(VLOOKUP(U164,O:Q,3,0))=FALSE,"VP错误","未知错误")))</f>
        <v/>
      </c>
      <c r="W164" s="37"/>
      <c r="X164" s="37"/>
      <c r="Y164" s="39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23" t="str">
        <f ca="1">IFERROR(IF(AS164="","",RANK(AR164,AR$3:AR$434)+COUNTIF(AR$3:AR164,AR164)-1),"/")</f>
        <v/>
      </c>
      <c r="AO164" s="22" t="str">
        <f t="shared" si="38"/>
        <v/>
      </c>
      <c r="AP164" s="22" t="str">
        <f t="shared" si="39"/>
        <v/>
      </c>
      <c r="AQ164" s="24" t="str">
        <f>IFERROR(IF(AO164="","",ROUND(IF(AP164=0,10,10+SIGN(AP164)*10*(1-((SQRT(5)-1)/2)^MIN(ABS(AP164)/(5*SQRT(AR$1)),3))/(1-((SQRT(5)-1)/2)^3)),2)),"请输入副数")</f>
        <v/>
      </c>
      <c r="AR164" s="25" t="str">
        <f ca="1">IF(AS164="","",IF(选手操作!BT164&lt;&gt;"","/",AV164))</f>
        <v/>
      </c>
      <c r="AS164" s="26" t="str">
        <f ca="1">IF(OR(COUNTA(AA$3:AM$434)=0,选手操作!$K164=""),"",选手操作!$K164)</f>
        <v/>
      </c>
      <c r="AT164" s="22" t="str">
        <f ca="1">IFERROR(IF(AS164="","",RANK(AV164,AV$3:AV$434)+COUNTIF(AV$3:AV164,AV164)-1),"/")</f>
        <v/>
      </c>
      <c r="AU164" s="27" t="str">
        <f ca="1">IF(AS164="","",VLOOKUP(AS164,选手操作!$K:$L,2,0))</f>
        <v/>
      </c>
      <c r="AV164" s="24" t="str">
        <f ca="1">IFERROR(IF(AS164="","",IF(选手操作!AT164&lt;&gt;"",V164+AW164+AX164+选手操作!AS164,VLOOKUP(AU164,AO:AQ,3,0)+V164+AW164+AX164+选手操作!AS164)),IF(COUNTIF(AO:AO,AU164)=0,"查找失败",IF(ISNUMBER(VLOOKUP(AU164,AO:AQ,3,0))=FALSE,"VP错误","未知错误")))</f>
        <v/>
      </c>
      <c r="AW164" s="37"/>
      <c r="AX164" s="37"/>
      <c r="AY164" s="39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23" t="str">
        <f ca="1">IFERROR(IF(BS164="","",RANK(BR164,BR$3:BR$434)+COUNTIF(BR$3:BR164,BR164)-1),"/")</f>
        <v/>
      </c>
      <c r="BO164" s="22" t="str">
        <f t="shared" si="40"/>
        <v/>
      </c>
      <c r="BP164" s="22" t="str">
        <f t="shared" si="41"/>
        <v/>
      </c>
      <c r="BQ164" s="24" t="str">
        <f>IFERROR(IF(BO164="","",ROUND(IF(BP164=0,10,10+SIGN(BP164)*10*(1-((SQRT(5)-1)/2)^MIN(ABS(BP164)/(5*SQRT(BR$1)),3))/(1-((SQRT(5)-1)/2)^3)),2)),"请输入副数")</f>
        <v/>
      </c>
      <c r="BR164" s="25" t="str">
        <f ca="1">IF(BS164="","",IF(选手操作!CT164&lt;&gt;"","/",BV164))</f>
        <v/>
      </c>
      <c r="BS164" s="26" t="str">
        <f ca="1">IF(OR(COUNTA(BA$3:BM$434)=0,选手操作!$K164=""),"",选手操作!$K164)</f>
        <v/>
      </c>
      <c r="BT164" s="22" t="str">
        <f ca="1">IFERROR(IF(BS164="","",RANK(BV164,BV$3:BV$434)+COUNTIF(BV$3:BV164,BV164)-1),"/")</f>
        <v/>
      </c>
      <c r="BU164" s="27" t="str">
        <f ca="1">IF(BS164="","",VLOOKUP(BS164,选手操作!$K:$L,2,0))</f>
        <v/>
      </c>
      <c r="BV164" s="24" t="str">
        <f ca="1">IFERROR(IF(BS164="","",IF(选手操作!BT164&lt;&gt;"",AV164+BW164+BX164+选手操作!BS164,VLOOKUP(BU164,BO:BQ,3,0)+AV164+BW164+BX164+选手操作!BS164)),IF(COUNTIF(BO:BO,BU164)=0,"查找失败",IF(ISNUMBER(VLOOKUP(BU164,BO:BQ,3,0))=FALSE,"VP错误","未知错误")))</f>
        <v/>
      </c>
      <c r="BW164" s="37"/>
      <c r="BX164" s="37"/>
      <c r="BY164" s="39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23" t="str">
        <f ca="1">IFERROR(IF(CS164="","",RANK(CR164,CR$3:CR$434)+COUNTIF(CR$3:CR164,CR164)-1),"/")</f>
        <v/>
      </c>
      <c r="CO164" s="22" t="str">
        <f t="shared" si="42"/>
        <v/>
      </c>
      <c r="CP164" s="22" t="str">
        <f t="shared" si="43"/>
        <v/>
      </c>
      <c r="CQ164" s="24" t="str">
        <f>IFERROR(IF(CO164="","",ROUND(IF(CP164=0,10,10+SIGN(CP164)*10*(1-((SQRT(5)-1)/2)^MIN(ABS(CP164)/(5*SQRT(CR$1)),3))/(1-((SQRT(5)-1)/2)^3)),2)),"请输入副数")</f>
        <v/>
      </c>
      <c r="CR164" s="25" t="str">
        <f ca="1">IF(CS164="","",IF(选手操作!DT164&lt;&gt;"","/",CV164))</f>
        <v/>
      </c>
      <c r="CS164" s="26" t="str">
        <f ca="1">IF(OR(COUNTA(CA$3:CM$434)=0,选手操作!$K164=""),"",选手操作!$K164)</f>
        <v/>
      </c>
      <c r="CT164" s="22" t="str">
        <f ca="1">IFERROR(IF(CS164="","",RANK(CV164,CV$3:CV$434)+COUNTIF(CV$3:CV164,CV164)-1),"/")</f>
        <v/>
      </c>
      <c r="CU164" s="27" t="str">
        <f ca="1">IF(CS164="","",VLOOKUP(CS164,选手操作!$K:$L,2,0))</f>
        <v/>
      </c>
      <c r="CV164" s="24" t="str">
        <f ca="1">IFERROR(IF(CS164="","",IF(选手操作!CT164&lt;&gt;"",BV164+CW164+CX164+选手操作!CS164,VLOOKUP(CU164,CO:CQ,3,0)+BV164+CW164+CX164+选手操作!CS164)),IF(COUNTIF(CO:CO,CU164)=0,"查找失败",IF(ISNUMBER(VLOOKUP(CU164,CO:CQ,3,0))=FALSE,"VP错误","未知错误")))</f>
        <v/>
      </c>
      <c r="CW164" s="37"/>
      <c r="CX164" s="37"/>
      <c r="CY164" s="39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23" t="str">
        <f ca="1">IFERROR(IF(DS164="","",RANK(DR164,DR$3:DR$434)+COUNTIF(DR$3:DR164,DR164)-1),"/")</f>
        <v/>
      </c>
      <c r="DO164" s="22" t="str">
        <f t="shared" si="44"/>
        <v/>
      </c>
      <c r="DP164" s="22" t="str">
        <f t="shared" si="45"/>
        <v/>
      </c>
      <c r="DQ164" s="24" t="str">
        <f>IFERROR(IF(DO164="","",ROUND(IF(DP164=0,10,10+SIGN(DP164)*10*(1-((SQRT(5)-1)/2)^MIN(ABS(DP164)/(5*SQRT(DR$1)),3))/(1-((SQRT(5)-1)/2)^3)),2)),"请输入副数")</f>
        <v/>
      </c>
      <c r="DR164" s="25" t="str">
        <f ca="1">IF(DS164="","",IF(选手操作!ET164&lt;&gt;"","/",DV164))</f>
        <v/>
      </c>
      <c r="DS164" s="26" t="str">
        <f ca="1">IF(OR(COUNTA(DA$3:DM$434)=0,选手操作!$K164=""),"",选手操作!$K164)</f>
        <v/>
      </c>
      <c r="DT164" s="22" t="str">
        <f ca="1">IFERROR(IF(DS164="","",RANK(DV164,DV$3:DV$434)+COUNTIF(DV$3:DV164,DV164)-1),"/")</f>
        <v/>
      </c>
      <c r="DU164" s="27" t="str">
        <f ca="1">IF(DS164="","",VLOOKUP(DS164,选手操作!$K:$L,2,0))</f>
        <v/>
      </c>
      <c r="DV164" s="24" t="str">
        <f ca="1">IFERROR(IF(DS164="","",IF(选手操作!DT164&lt;&gt;"",CV164+DW164+DX164+选手操作!DS164,VLOOKUP(DU164,DO:DQ,3,0)+CV164+DW164+DX164+选手操作!DS164)),IF(COUNTIF(DO:DO,DU164)=0,"查找失败",IF(ISNUMBER(VLOOKUP(DU164,DO:DQ,3,0))=FALSE,"VP错误","未知错误")))</f>
        <v/>
      </c>
      <c r="DW164" s="37"/>
      <c r="DX164" s="37"/>
      <c r="DY164" s="39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23" t="str">
        <f ca="1">IFERROR(IF(ES164="","",RANK(ER164,ER$3:ER$434)+COUNTIF(ER$3:ER164,ER164)-1),"/")</f>
        <v/>
      </c>
      <c r="EO164" s="22" t="str">
        <f t="shared" si="46"/>
        <v/>
      </c>
      <c r="EP164" s="22" t="str">
        <f t="shared" si="47"/>
        <v/>
      </c>
      <c r="EQ164" s="24" t="str">
        <f>IFERROR(IF(EO164="","",ROUND(IF(EP164=0,10,10+SIGN(EP164)*10*(1-((SQRT(5)-1)/2)^MIN(ABS(EP164)/(5*SQRT(ER$1)),3))/(1-((SQRT(5)-1)/2)^3)),2)),"请输入副数")</f>
        <v/>
      </c>
      <c r="ER164" s="25" t="str">
        <f ca="1">IF(ES164="","",IF(选手操作!FT164&lt;&gt;"","/",EV164))</f>
        <v/>
      </c>
      <c r="ES164" s="26" t="str">
        <f ca="1">IF(OR(COUNTA(EA$3:EM$434)=0,选手操作!$K164=""),"",选手操作!$K164)</f>
        <v/>
      </c>
      <c r="ET164" s="22" t="str">
        <f ca="1">IFERROR(IF(ES164="","",RANK(EV164,EV$3:EV$434)+COUNTIF(EV$3:EV164,EV164)-1),"/")</f>
        <v/>
      </c>
      <c r="EU164" s="27" t="str">
        <f ca="1">IF(ES164="","",VLOOKUP(ES164,选手操作!$K:$L,2,0))</f>
        <v/>
      </c>
      <c r="EV164" s="24" t="str">
        <f ca="1">IFERROR(IF(ES164="","",IF(选手操作!ET164&lt;&gt;"",DV164+EW164+EX164+选手操作!ES164,VLOOKUP(EU164,EO:EQ,3,0)+DV164+EW164+EX164+选手操作!ES164)),IF(COUNTIF(EO:EO,EU164)=0,"查找失败",IF(ISNUMBER(VLOOKUP(EU164,EO:EQ,3,0))=FALSE,"VP错误","未知错误")))</f>
        <v/>
      </c>
      <c r="EW164" s="37"/>
      <c r="EX164" s="37"/>
      <c r="EY164" s="39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23" t="str">
        <f ca="1">IFERROR(IF(FS164="","",RANK(FR164,FR$3:FR$434)+COUNTIF(FR$3:FR164,FR164)-1),"/")</f>
        <v/>
      </c>
      <c r="FO164" s="22" t="str">
        <f t="shared" si="48"/>
        <v/>
      </c>
      <c r="FP164" s="22" t="str">
        <f t="shared" si="49"/>
        <v/>
      </c>
      <c r="FQ164" s="24" t="str">
        <f>IFERROR(IF(FO164="","",ROUND(IF(FP164=0,10,10+SIGN(FP164)*10*(1-((SQRT(5)-1)/2)^MIN(ABS(FP164)/(5*SQRT(FR$1)),3))/(1-((SQRT(5)-1)/2)^3)),2)),"请输入副数")</f>
        <v/>
      </c>
      <c r="FR164" s="25" t="str">
        <f ca="1">IF(FS164="","",IF(选手操作!GT164&lt;&gt;"","/",FV164))</f>
        <v/>
      </c>
      <c r="FS164" s="26" t="str">
        <f ca="1">IF(OR(COUNTA(FA$3:FM$434)=0,选手操作!$K164=""),"",选手操作!$K164)</f>
        <v/>
      </c>
      <c r="FT164" s="22" t="str">
        <f ca="1">IFERROR(IF(FS164="","",RANK(FV164,FV$3:FV$434)+COUNTIF(FV$3:FV164,FV164)-1),"/")</f>
        <v/>
      </c>
      <c r="FU164" s="27" t="str">
        <f ca="1">IF(FS164="","",VLOOKUP(FS164,选手操作!$K:$L,2,0))</f>
        <v/>
      </c>
      <c r="FV164" s="24" t="str">
        <f ca="1">IFERROR(IF(FS164="","",IF(选手操作!FT164&lt;&gt;"",EV164+FW164+FX164+选手操作!FS164,VLOOKUP(FU164,FO:FQ,3,0)+EV164+FW164+FX164+选手操作!FS164)),IF(COUNTIF(FO:FO,FU164)=0,"查找失败",IF(ISNUMBER(VLOOKUP(FU164,FO:FQ,3,0))=FALSE,"VP错误","未知错误")))</f>
        <v/>
      </c>
      <c r="FW164" s="37"/>
      <c r="FX164" s="37"/>
      <c r="FY164" s="39"/>
      <c r="GA164" s="31"/>
      <c r="GB164" s="31"/>
      <c r="GC164" s="31"/>
      <c r="GD164" s="31"/>
      <c r="GE164" s="31"/>
      <c r="GF164" s="31"/>
      <c r="GG164" s="31"/>
      <c r="GH164" s="31"/>
      <c r="GI164" s="31"/>
      <c r="GJ164" s="31"/>
      <c r="GK164" s="31"/>
      <c r="GL164" s="31"/>
      <c r="GM164" s="31"/>
      <c r="GN164" s="23" t="str">
        <f ca="1">IFERROR(IF(GS164="","",RANK(GR164,GR$3:GR$434)+COUNTIF(GR$3:GR164,GR164)-1),"/")</f>
        <v/>
      </c>
      <c r="GO164" s="22" t="str">
        <f t="shared" si="50"/>
        <v/>
      </c>
      <c r="GP164" s="22" t="str">
        <f t="shared" si="51"/>
        <v/>
      </c>
      <c r="GQ164" s="24" t="str">
        <f>IFERROR(IF(GO164="","",ROUND(IF(GP164=0,10,10+SIGN(GP164)*10*(1-((SQRT(5)-1)/2)^MIN(ABS(GP164)/(5*SQRT(GR$1)),3))/(1-((SQRT(5)-1)/2)^3)),2)),"请输入副数")</f>
        <v/>
      </c>
      <c r="GR164" s="25" t="str">
        <f ca="1">IF(GS164="","",IF(选手操作!HT164&lt;&gt;"","/",GV164))</f>
        <v/>
      </c>
      <c r="GS164" s="26" t="str">
        <f ca="1">IF(OR(COUNTA(GA$3:GM$434)=0,选手操作!$K164=""),"",选手操作!$K164)</f>
        <v/>
      </c>
      <c r="GT164" s="22" t="str">
        <f ca="1">IFERROR(IF(GS164="","",RANK(GV164,GV$3:GV$434)+COUNTIF(GV$3:GV164,GV164)-1),"/")</f>
        <v/>
      </c>
      <c r="GU164" s="27" t="str">
        <f ca="1">IF(GS164="","",VLOOKUP(GS164,选手操作!$K:$L,2,0))</f>
        <v/>
      </c>
      <c r="GV164" s="24" t="str">
        <f ca="1">IFERROR(IF(GS164="","",IF(选手操作!GT164&lt;&gt;"",FV164+GW164+GX164+选手操作!GS164,VLOOKUP(GU164,GO:GQ,3,0)+FV164+GW164+GX164+选手操作!GS164)),IF(COUNTIF(GO:GO,GU164)=0,"查找失败",IF(ISNUMBER(VLOOKUP(GU164,GO:GQ,3,0))=FALSE,"VP错误","未知错误")))</f>
        <v/>
      </c>
      <c r="GW164" s="37"/>
      <c r="GX164" s="37"/>
      <c r="GY164" s="39"/>
      <c r="HA164" s="31"/>
      <c r="HB164" s="31"/>
      <c r="HC164" s="31"/>
      <c r="HD164" s="31"/>
      <c r="HE164" s="31"/>
      <c r="HF164" s="31"/>
      <c r="HG164" s="31"/>
      <c r="HH164" s="31"/>
      <c r="HI164" s="31"/>
      <c r="HJ164" s="31"/>
      <c r="HK164" s="31"/>
      <c r="HL164" s="31"/>
      <c r="HM164" s="31"/>
      <c r="HN164" s="23" t="str">
        <f ca="1">IFERROR(IF(HS164="","",RANK(HR164,HR$3:HR$434)+COUNTIF(HR$3:HR164,HR164)-1),"/")</f>
        <v/>
      </c>
      <c r="HO164" s="22" t="str">
        <f t="shared" si="52"/>
        <v/>
      </c>
      <c r="HP164" s="22" t="str">
        <f t="shared" si="53"/>
        <v/>
      </c>
      <c r="HQ164" s="24" t="str">
        <f>IFERROR(IF(HO164="","",ROUND(IF(HP164=0,10,10+SIGN(HP164)*10*(1-((SQRT(5)-1)/2)^MIN(ABS(HP164)/(5*SQRT(HR$1)),3))/(1-((SQRT(5)-1)/2)^3)),2)),"请输入副数")</f>
        <v/>
      </c>
      <c r="HR164" s="25" t="str">
        <f ca="1">IF(HS164="","",IF(选手操作!IT164&lt;&gt;"","/",HV164))</f>
        <v/>
      </c>
      <c r="HS164" s="26" t="str">
        <f ca="1">IF(OR(COUNTA(HA$3:HM$434)=0,选手操作!$K164=""),"",选手操作!$K164)</f>
        <v/>
      </c>
      <c r="HT164" s="22" t="str">
        <f ca="1">IFERROR(IF(HS164="","",RANK(HV164,HV$3:HV$434)+COUNTIF(HV$3:HV164,HV164)-1),"/")</f>
        <v/>
      </c>
      <c r="HU164" s="27" t="str">
        <f ca="1">IF(HS164="","",VLOOKUP(HS164,选手操作!$K:$L,2,0))</f>
        <v/>
      </c>
      <c r="HV164" s="24" t="str">
        <f ca="1">IFERROR(IF(HS164="","",IF(选手操作!HT164&lt;&gt;"",GV164+HW164+HX164+选手操作!HS164,VLOOKUP(HU164,HO:HQ,3,0)+GV164+HW164+HX164+选手操作!HS164)),IF(COUNTIF(HO:HO,HU164)=0,"查找失败",IF(ISNUMBER(VLOOKUP(HU164,HO:HQ,3,0))=FALSE,"VP错误","未知错误")))</f>
        <v/>
      </c>
      <c r="HW164" s="37"/>
      <c r="HX164" s="37"/>
      <c r="HY164" s="39"/>
    </row>
    <row r="165" spans="1:23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23" t="str">
        <f ca="1">IFERROR(IF(S165="","",RANK(R165,R$3:R$434)+COUNTIF(R$3:R165,R165)-1),"/")</f>
        <v/>
      </c>
      <c r="O165" s="22" t="str">
        <f t="shared" si="54"/>
        <v/>
      </c>
      <c r="P165" s="22" t="str">
        <f t="shared" si="55"/>
        <v/>
      </c>
      <c r="Q165" s="24" t="str">
        <f t="shared" si="56"/>
        <v/>
      </c>
      <c r="R165" s="25" t="str">
        <f ca="1">IF(S165="","",IF(选手操作!AT165&lt;&gt;"","/",V165))</f>
        <v/>
      </c>
      <c r="S165" s="26" t="str">
        <f ca="1">IF(OR(COUNTA(A$3:M$434)=0,选手操作!$K165=""),"",选手操作!$K165)</f>
        <v/>
      </c>
      <c r="T165" s="22" t="str">
        <f ca="1">IFERROR(IF(S165="","",RANK(V165,V$3:V$434)+COUNTIF(V$3:V165,V165)-1),"/")</f>
        <v/>
      </c>
      <c r="U165" s="27" t="str">
        <f ca="1">IF(S165="","",VLOOKUP(S165,选手操作!$K:$L,2,0))</f>
        <v/>
      </c>
      <c r="V165" s="24" t="str">
        <f ca="1">IFERROR(IF(S165="","",IF(选手操作!T165&lt;&gt;"",选手操作!M165+选手操作!N165+W165+X165+选手操作!S165,VLOOKUP(U165,O:Q,3,0)+选手操作!M165+选手操作!N165+W165+X165+选手操作!S165)),IF(COUNTIF(O:O,U165)=0,"查找失败",IF(ISNUMBER(VLOOKUP(U165,O:Q,3,0))=FALSE,"VP错误","未知错误")))</f>
        <v/>
      </c>
      <c r="W165" s="37"/>
      <c r="X165" s="37"/>
      <c r="Y165" s="39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23" t="str">
        <f ca="1">IFERROR(IF(AS165="","",RANK(AR165,AR$3:AR$434)+COUNTIF(AR$3:AR165,AR165)-1),"/")</f>
        <v/>
      </c>
      <c r="AO165" s="22" t="str">
        <f t="shared" si="38"/>
        <v/>
      </c>
      <c r="AP165" s="22" t="str">
        <f t="shared" si="39"/>
        <v/>
      </c>
      <c r="AQ165" s="24" t="str">
        <f>IFERROR(IF(AO165="","",ROUND(IF(AP165=0,10,10+SIGN(AP165)*10*(1-((SQRT(5)-1)/2)^MIN(ABS(AP165)/(5*SQRT(AR$1)),3))/(1-((SQRT(5)-1)/2)^3)),2)),"请输入副数")</f>
        <v/>
      </c>
      <c r="AR165" s="25" t="str">
        <f ca="1">IF(AS165="","",IF(选手操作!BT165&lt;&gt;"","/",AV165))</f>
        <v/>
      </c>
      <c r="AS165" s="26" t="str">
        <f ca="1">IF(OR(COUNTA(AA$3:AM$434)=0,选手操作!$K165=""),"",选手操作!$K165)</f>
        <v/>
      </c>
      <c r="AT165" s="22" t="str">
        <f ca="1">IFERROR(IF(AS165="","",RANK(AV165,AV$3:AV$434)+COUNTIF(AV$3:AV165,AV165)-1),"/")</f>
        <v/>
      </c>
      <c r="AU165" s="27" t="str">
        <f ca="1">IF(AS165="","",VLOOKUP(AS165,选手操作!$K:$L,2,0))</f>
        <v/>
      </c>
      <c r="AV165" s="24" t="str">
        <f ca="1">IFERROR(IF(AS165="","",IF(选手操作!AT165&lt;&gt;"",V165+AW165+AX165+选手操作!AS165,VLOOKUP(AU165,AO:AQ,3,0)+V165+AW165+AX165+选手操作!AS165)),IF(COUNTIF(AO:AO,AU165)=0,"查找失败",IF(ISNUMBER(VLOOKUP(AU165,AO:AQ,3,0))=FALSE,"VP错误","未知错误")))</f>
        <v/>
      </c>
      <c r="AW165" s="37"/>
      <c r="AX165" s="37"/>
      <c r="AY165" s="39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23" t="str">
        <f ca="1">IFERROR(IF(BS165="","",RANK(BR165,BR$3:BR$434)+COUNTIF(BR$3:BR165,BR165)-1),"/")</f>
        <v/>
      </c>
      <c r="BO165" s="22" t="str">
        <f t="shared" si="40"/>
        <v/>
      </c>
      <c r="BP165" s="22" t="str">
        <f t="shared" si="41"/>
        <v/>
      </c>
      <c r="BQ165" s="24" t="str">
        <f>IFERROR(IF(BO165="","",ROUND(IF(BP165=0,10,10+SIGN(BP165)*10*(1-((SQRT(5)-1)/2)^MIN(ABS(BP165)/(5*SQRT(BR$1)),3))/(1-((SQRT(5)-1)/2)^3)),2)),"请输入副数")</f>
        <v/>
      </c>
      <c r="BR165" s="25" t="str">
        <f ca="1">IF(BS165="","",IF(选手操作!CT165&lt;&gt;"","/",BV165))</f>
        <v/>
      </c>
      <c r="BS165" s="26" t="str">
        <f ca="1">IF(OR(COUNTA(BA$3:BM$434)=0,选手操作!$K165=""),"",选手操作!$K165)</f>
        <v/>
      </c>
      <c r="BT165" s="22" t="str">
        <f ca="1">IFERROR(IF(BS165="","",RANK(BV165,BV$3:BV$434)+COUNTIF(BV$3:BV165,BV165)-1),"/")</f>
        <v/>
      </c>
      <c r="BU165" s="27" t="str">
        <f ca="1">IF(BS165="","",VLOOKUP(BS165,选手操作!$K:$L,2,0))</f>
        <v/>
      </c>
      <c r="BV165" s="24" t="str">
        <f ca="1">IFERROR(IF(BS165="","",IF(选手操作!BT165&lt;&gt;"",AV165+BW165+BX165+选手操作!BS165,VLOOKUP(BU165,BO:BQ,3,0)+AV165+BW165+BX165+选手操作!BS165)),IF(COUNTIF(BO:BO,BU165)=0,"查找失败",IF(ISNUMBER(VLOOKUP(BU165,BO:BQ,3,0))=FALSE,"VP错误","未知错误")))</f>
        <v/>
      </c>
      <c r="BW165" s="37"/>
      <c r="BX165" s="37"/>
      <c r="BY165" s="39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23" t="str">
        <f ca="1">IFERROR(IF(CS165="","",RANK(CR165,CR$3:CR$434)+COUNTIF(CR$3:CR165,CR165)-1),"/")</f>
        <v/>
      </c>
      <c r="CO165" s="22" t="str">
        <f t="shared" si="42"/>
        <v/>
      </c>
      <c r="CP165" s="22" t="str">
        <f t="shared" si="43"/>
        <v/>
      </c>
      <c r="CQ165" s="24" t="str">
        <f>IFERROR(IF(CO165="","",ROUND(IF(CP165=0,10,10+SIGN(CP165)*10*(1-((SQRT(5)-1)/2)^MIN(ABS(CP165)/(5*SQRT(CR$1)),3))/(1-((SQRT(5)-1)/2)^3)),2)),"请输入副数")</f>
        <v/>
      </c>
      <c r="CR165" s="25" t="str">
        <f ca="1">IF(CS165="","",IF(选手操作!DT165&lt;&gt;"","/",CV165))</f>
        <v/>
      </c>
      <c r="CS165" s="26" t="str">
        <f ca="1">IF(OR(COUNTA(CA$3:CM$434)=0,选手操作!$K165=""),"",选手操作!$K165)</f>
        <v/>
      </c>
      <c r="CT165" s="22" t="str">
        <f ca="1">IFERROR(IF(CS165="","",RANK(CV165,CV$3:CV$434)+COUNTIF(CV$3:CV165,CV165)-1),"/")</f>
        <v/>
      </c>
      <c r="CU165" s="27" t="str">
        <f ca="1">IF(CS165="","",VLOOKUP(CS165,选手操作!$K:$L,2,0))</f>
        <v/>
      </c>
      <c r="CV165" s="24" t="str">
        <f ca="1">IFERROR(IF(CS165="","",IF(选手操作!CT165&lt;&gt;"",BV165+CW165+CX165+选手操作!CS165,VLOOKUP(CU165,CO:CQ,3,0)+BV165+CW165+CX165+选手操作!CS165)),IF(COUNTIF(CO:CO,CU165)=0,"查找失败",IF(ISNUMBER(VLOOKUP(CU165,CO:CQ,3,0))=FALSE,"VP错误","未知错误")))</f>
        <v/>
      </c>
      <c r="CW165" s="37"/>
      <c r="CX165" s="37"/>
      <c r="CY165" s="39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23" t="str">
        <f ca="1">IFERROR(IF(DS165="","",RANK(DR165,DR$3:DR$434)+COUNTIF(DR$3:DR165,DR165)-1),"/")</f>
        <v/>
      </c>
      <c r="DO165" s="22" t="str">
        <f t="shared" si="44"/>
        <v/>
      </c>
      <c r="DP165" s="22" t="str">
        <f t="shared" si="45"/>
        <v/>
      </c>
      <c r="DQ165" s="24" t="str">
        <f>IFERROR(IF(DO165="","",ROUND(IF(DP165=0,10,10+SIGN(DP165)*10*(1-((SQRT(5)-1)/2)^MIN(ABS(DP165)/(5*SQRT(DR$1)),3))/(1-((SQRT(5)-1)/2)^3)),2)),"请输入副数")</f>
        <v/>
      </c>
      <c r="DR165" s="25" t="str">
        <f ca="1">IF(DS165="","",IF(选手操作!ET165&lt;&gt;"","/",DV165))</f>
        <v/>
      </c>
      <c r="DS165" s="26" t="str">
        <f ca="1">IF(OR(COUNTA(DA$3:DM$434)=0,选手操作!$K165=""),"",选手操作!$K165)</f>
        <v/>
      </c>
      <c r="DT165" s="22" t="str">
        <f ca="1">IFERROR(IF(DS165="","",RANK(DV165,DV$3:DV$434)+COUNTIF(DV$3:DV165,DV165)-1),"/")</f>
        <v/>
      </c>
      <c r="DU165" s="27" t="str">
        <f ca="1">IF(DS165="","",VLOOKUP(DS165,选手操作!$K:$L,2,0))</f>
        <v/>
      </c>
      <c r="DV165" s="24" t="str">
        <f ca="1">IFERROR(IF(DS165="","",IF(选手操作!DT165&lt;&gt;"",CV165+DW165+DX165+选手操作!DS165,VLOOKUP(DU165,DO:DQ,3,0)+CV165+DW165+DX165+选手操作!DS165)),IF(COUNTIF(DO:DO,DU165)=0,"查找失败",IF(ISNUMBER(VLOOKUP(DU165,DO:DQ,3,0))=FALSE,"VP错误","未知错误")))</f>
        <v/>
      </c>
      <c r="DW165" s="37"/>
      <c r="DX165" s="37"/>
      <c r="DY165" s="39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23" t="str">
        <f ca="1">IFERROR(IF(ES165="","",RANK(ER165,ER$3:ER$434)+COUNTIF(ER$3:ER165,ER165)-1),"/")</f>
        <v/>
      </c>
      <c r="EO165" s="22" t="str">
        <f t="shared" si="46"/>
        <v/>
      </c>
      <c r="EP165" s="22" t="str">
        <f t="shared" si="47"/>
        <v/>
      </c>
      <c r="EQ165" s="24" t="str">
        <f>IFERROR(IF(EO165="","",ROUND(IF(EP165=0,10,10+SIGN(EP165)*10*(1-((SQRT(5)-1)/2)^MIN(ABS(EP165)/(5*SQRT(ER$1)),3))/(1-((SQRT(5)-1)/2)^3)),2)),"请输入副数")</f>
        <v/>
      </c>
      <c r="ER165" s="25" t="str">
        <f ca="1">IF(ES165="","",IF(选手操作!FT165&lt;&gt;"","/",EV165))</f>
        <v/>
      </c>
      <c r="ES165" s="26" t="str">
        <f ca="1">IF(OR(COUNTA(EA$3:EM$434)=0,选手操作!$K165=""),"",选手操作!$K165)</f>
        <v/>
      </c>
      <c r="ET165" s="22" t="str">
        <f ca="1">IFERROR(IF(ES165="","",RANK(EV165,EV$3:EV$434)+COUNTIF(EV$3:EV165,EV165)-1),"/")</f>
        <v/>
      </c>
      <c r="EU165" s="27" t="str">
        <f ca="1">IF(ES165="","",VLOOKUP(ES165,选手操作!$K:$L,2,0))</f>
        <v/>
      </c>
      <c r="EV165" s="24" t="str">
        <f ca="1">IFERROR(IF(ES165="","",IF(选手操作!ET165&lt;&gt;"",DV165+EW165+EX165+选手操作!ES165,VLOOKUP(EU165,EO:EQ,3,0)+DV165+EW165+EX165+选手操作!ES165)),IF(COUNTIF(EO:EO,EU165)=0,"查找失败",IF(ISNUMBER(VLOOKUP(EU165,EO:EQ,3,0))=FALSE,"VP错误","未知错误")))</f>
        <v/>
      </c>
      <c r="EW165" s="37"/>
      <c r="EX165" s="37"/>
      <c r="EY165" s="39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23" t="str">
        <f ca="1">IFERROR(IF(FS165="","",RANK(FR165,FR$3:FR$434)+COUNTIF(FR$3:FR165,FR165)-1),"/")</f>
        <v/>
      </c>
      <c r="FO165" s="22" t="str">
        <f t="shared" si="48"/>
        <v/>
      </c>
      <c r="FP165" s="22" t="str">
        <f t="shared" si="49"/>
        <v/>
      </c>
      <c r="FQ165" s="24" t="str">
        <f>IFERROR(IF(FO165="","",ROUND(IF(FP165=0,10,10+SIGN(FP165)*10*(1-((SQRT(5)-1)/2)^MIN(ABS(FP165)/(5*SQRT(FR$1)),3))/(1-((SQRT(5)-1)/2)^3)),2)),"请输入副数")</f>
        <v/>
      </c>
      <c r="FR165" s="25" t="str">
        <f ca="1">IF(FS165="","",IF(选手操作!GT165&lt;&gt;"","/",FV165))</f>
        <v/>
      </c>
      <c r="FS165" s="26" t="str">
        <f ca="1">IF(OR(COUNTA(FA$3:FM$434)=0,选手操作!$K165=""),"",选手操作!$K165)</f>
        <v/>
      </c>
      <c r="FT165" s="22" t="str">
        <f ca="1">IFERROR(IF(FS165="","",RANK(FV165,FV$3:FV$434)+COUNTIF(FV$3:FV165,FV165)-1),"/")</f>
        <v/>
      </c>
      <c r="FU165" s="27" t="str">
        <f ca="1">IF(FS165="","",VLOOKUP(FS165,选手操作!$K:$L,2,0))</f>
        <v/>
      </c>
      <c r="FV165" s="24" t="str">
        <f ca="1">IFERROR(IF(FS165="","",IF(选手操作!FT165&lt;&gt;"",EV165+FW165+FX165+选手操作!FS165,VLOOKUP(FU165,FO:FQ,3,0)+EV165+FW165+FX165+选手操作!FS165)),IF(COUNTIF(FO:FO,FU165)=0,"查找失败",IF(ISNUMBER(VLOOKUP(FU165,FO:FQ,3,0))=FALSE,"VP错误","未知错误")))</f>
        <v/>
      </c>
      <c r="FW165" s="37"/>
      <c r="FX165" s="37"/>
      <c r="FY165" s="39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23" t="str">
        <f ca="1">IFERROR(IF(GS165="","",RANK(GR165,GR$3:GR$434)+COUNTIF(GR$3:GR165,GR165)-1),"/")</f>
        <v/>
      </c>
      <c r="GO165" s="22" t="str">
        <f t="shared" si="50"/>
        <v/>
      </c>
      <c r="GP165" s="22" t="str">
        <f t="shared" si="51"/>
        <v/>
      </c>
      <c r="GQ165" s="24" t="str">
        <f>IFERROR(IF(GO165="","",ROUND(IF(GP165=0,10,10+SIGN(GP165)*10*(1-((SQRT(5)-1)/2)^MIN(ABS(GP165)/(5*SQRT(GR$1)),3))/(1-((SQRT(5)-1)/2)^3)),2)),"请输入副数")</f>
        <v/>
      </c>
      <c r="GR165" s="25" t="str">
        <f ca="1">IF(GS165="","",IF(选手操作!HT165&lt;&gt;"","/",GV165))</f>
        <v/>
      </c>
      <c r="GS165" s="26" t="str">
        <f ca="1">IF(OR(COUNTA(GA$3:GM$434)=0,选手操作!$K165=""),"",选手操作!$K165)</f>
        <v/>
      </c>
      <c r="GT165" s="22" t="str">
        <f ca="1">IFERROR(IF(GS165="","",RANK(GV165,GV$3:GV$434)+COUNTIF(GV$3:GV165,GV165)-1),"/")</f>
        <v/>
      </c>
      <c r="GU165" s="27" t="str">
        <f ca="1">IF(GS165="","",VLOOKUP(GS165,选手操作!$K:$L,2,0))</f>
        <v/>
      </c>
      <c r="GV165" s="24" t="str">
        <f ca="1">IFERROR(IF(GS165="","",IF(选手操作!GT165&lt;&gt;"",FV165+GW165+GX165+选手操作!GS165,VLOOKUP(GU165,GO:GQ,3,0)+FV165+GW165+GX165+选手操作!GS165)),IF(COUNTIF(GO:GO,GU165)=0,"查找失败",IF(ISNUMBER(VLOOKUP(GU165,GO:GQ,3,0))=FALSE,"VP错误","未知错误")))</f>
        <v/>
      </c>
      <c r="GW165" s="37"/>
      <c r="GX165" s="37"/>
      <c r="GY165" s="39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23" t="str">
        <f ca="1">IFERROR(IF(HS165="","",RANK(HR165,HR$3:HR$434)+COUNTIF(HR$3:HR165,HR165)-1),"/")</f>
        <v/>
      </c>
      <c r="HO165" s="22" t="str">
        <f t="shared" si="52"/>
        <v/>
      </c>
      <c r="HP165" s="22" t="str">
        <f t="shared" si="53"/>
        <v/>
      </c>
      <c r="HQ165" s="24" t="str">
        <f>IFERROR(IF(HO165="","",ROUND(IF(HP165=0,10,10+SIGN(HP165)*10*(1-((SQRT(5)-1)/2)^MIN(ABS(HP165)/(5*SQRT(HR$1)),3))/(1-((SQRT(5)-1)/2)^3)),2)),"请输入副数")</f>
        <v/>
      </c>
      <c r="HR165" s="25" t="str">
        <f ca="1">IF(HS165="","",IF(选手操作!IT165&lt;&gt;"","/",HV165))</f>
        <v/>
      </c>
      <c r="HS165" s="26" t="str">
        <f ca="1">IF(OR(COUNTA(HA$3:HM$434)=0,选手操作!$K165=""),"",选手操作!$K165)</f>
        <v/>
      </c>
      <c r="HT165" s="22" t="str">
        <f ca="1">IFERROR(IF(HS165="","",RANK(HV165,HV$3:HV$434)+COUNTIF(HV$3:HV165,HV165)-1),"/")</f>
        <v/>
      </c>
      <c r="HU165" s="27" t="str">
        <f ca="1">IF(HS165="","",VLOOKUP(HS165,选手操作!$K:$L,2,0))</f>
        <v/>
      </c>
      <c r="HV165" s="24" t="str">
        <f ca="1">IFERROR(IF(HS165="","",IF(选手操作!HT165&lt;&gt;"",GV165+HW165+HX165+选手操作!HS165,VLOOKUP(HU165,HO:HQ,3,0)+GV165+HW165+HX165+选手操作!HS165)),IF(COUNTIF(HO:HO,HU165)=0,"查找失败",IF(ISNUMBER(VLOOKUP(HU165,HO:HQ,3,0))=FALSE,"VP错误","未知错误")))</f>
        <v/>
      </c>
      <c r="HW165" s="37"/>
      <c r="HX165" s="37"/>
      <c r="HY165" s="39"/>
    </row>
    <row r="166" spans="1:23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23" t="str">
        <f ca="1">IFERROR(IF(S166="","",RANK(R166,R$3:R$434)+COUNTIF(R$3:R166,R166)-1),"/")</f>
        <v/>
      </c>
      <c r="O166" s="22" t="str">
        <f t="shared" si="54"/>
        <v/>
      </c>
      <c r="P166" s="22" t="str">
        <f t="shared" si="55"/>
        <v/>
      </c>
      <c r="Q166" s="24" t="str">
        <f t="shared" si="56"/>
        <v/>
      </c>
      <c r="R166" s="25" t="str">
        <f ca="1">IF(S166="","",IF(选手操作!AT166&lt;&gt;"","/",V166))</f>
        <v/>
      </c>
      <c r="S166" s="26" t="str">
        <f ca="1">IF(OR(COUNTA(A$3:M$434)=0,选手操作!$K166=""),"",选手操作!$K166)</f>
        <v/>
      </c>
      <c r="T166" s="22" t="str">
        <f ca="1">IFERROR(IF(S166="","",RANK(V166,V$3:V$434)+COUNTIF(V$3:V166,V166)-1),"/")</f>
        <v/>
      </c>
      <c r="U166" s="27" t="str">
        <f ca="1">IF(S166="","",VLOOKUP(S166,选手操作!$K:$L,2,0))</f>
        <v/>
      </c>
      <c r="V166" s="24" t="str">
        <f ca="1">IFERROR(IF(S166="","",IF(选手操作!T166&lt;&gt;"",选手操作!M166+选手操作!N166+W166+X166+选手操作!S166,VLOOKUP(U166,O:Q,3,0)+选手操作!M166+选手操作!N166+W166+X166+选手操作!S166)),IF(COUNTIF(O:O,U166)=0,"查找失败",IF(ISNUMBER(VLOOKUP(U166,O:Q,3,0))=FALSE,"VP错误","未知错误")))</f>
        <v/>
      </c>
      <c r="W166" s="37"/>
      <c r="X166" s="37"/>
      <c r="Y166" s="39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23" t="str">
        <f ca="1">IFERROR(IF(AS166="","",RANK(AR166,AR$3:AR$434)+COUNTIF(AR$3:AR166,AR166)-1),"/")</f>
        <v/>
      </c>
      <c r="AO166" s="22" t="str">
        <f t="shared" si="38"/>
        <v/>
      </c>
      <c r="AP166" s="22" t="str">
        <f t="shared" si="39"/>
        <v/>
      </c>
      <c r="AQ166" s="24" t="str">
        <f>IFERROR(IF(AO166="","",ROUND(IF(AP166=0,10,10+SIGN(AP166)*10*(1-((SQRT(5)-1)/2)^MIN(ABS(AP166)/(5*SQRT(AR$1)),3))/(1-((SQRT(5)-1)/2)^3)),2)),"请输入副数")</f>
        <v/>
      </c>
      <c r="AR166" s="25" t="str">
        <f ca="1">IF(AS166="","",IF(选手操作!BT166&lt;&gt;"","/",AV166))</f>
        <v/>
      </c>
      <c r="AS166" s="26" t="str">
        <f ca="1">IF(OR(COUNTA(AA$3:AM$434)=0,选手操作!$K166=""),"",选手操作!$K166)</f>
        <v/>
      </c>
      <c r="AT166" s="22" t="str">
        <f ca="1">IFERROR(IF(AS166="","",RANK(AV166,AV$3:AV$434)+COUNTIF(AV$3:AV166,AV166)-1),"/")</f>
        <v/>
      </c>
      <c r="AU166" s="27" t="str">
        <f ca="1">IF(AS166="","",VLOOKUP(AS166,选手操作!$K:$L,2,0))</f>
        <v/>
      </c>
      <c r="AV166" s="24" t="str">
        <f ca="1">IFERROR(IF(AS166="","",IF(选手操作!AT166&lt;&gt;"",V166+AW166+AX166+选手操作!AS166,VLOOKUP(AU166,AO:AQ,3,0)+V166+AW166+AX166+选手操作!AS166)),IF(COUNTIF(AO:AO,AU166)=0,"查找失败",IF(ISNUMBER(VLOOKUP(AU166,AO:AQ,3,0))=FALSE,"VP错误","未知错误")))</f>
        <v/>
      </c>
      <c r="AW166" s="37"/>
      <c r="AX166" s="37"/>
      <c r="AY166" s="39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23" t="str">
        <f ca="1">IFERROR(IF(BS166="","",RANK(BR166,BR$3:BR$434)+COUNTIF(BR$3:BR166,BR166)-1),"/")</f>
        <v/>
      </c>
      <c r="BO166" s="22" t="str">
        <f t="shared" si="40"/>
        <v/>
      </c>
      <c r="BP166" s="22" t="str">
        <f t="shared" si="41"/>
        <v/>
      </c>
      <c r="BQ166" s="24" t="str">
        <f>IFERROR(IF(BO166="","",ROUND(IF(BP166=0,10,10+SIGN(BP166)*10*(1-((SQRT(5)-1)/2)^MIN(ABS(BP166)/(5*SQRT(BR$1)),3))/(1-((SQRT(5)-1)/2)^3)),2)),"请输入副数")</f>
        <v/>
      </c>
      <c r="BR166" s="25" t="str">
        <f ca="1">IF(BS166="","",IF(选手操作!CT166&lt;&gt;"","/",BV166))</f>
        <v/>
      </c>
      <c r="BS166" s="26" t="str">
        <f ca="1">IF(OR(COUNTA(BA$3:BM$434)=0,选手操作!$K166=""),"",选手操作!$K166)</f>
        <v/>
      </c>
      <c r="BT166" s="22" t="str">
        <f ca="1">IFERROR(IF(BS166="","",RANK(BV166,BV$3:BV$434)+COUNTIF(BV$3:BV166,BV166)-1),"/")</f>
        <v/>
      </c>
      <c r="BU166" s="27" t="str">
        <f ca="1">IF(BS166="","",VLOOKUP(BS166,选手操作!$K:$L,2,0))</f>
        <v/>
      </c>
      <c r="BV166" s="24" t="str">
        <f ca="1">IFERROR(IF(BS166="","",IF(选手操作!BT166&lt;&gt;"",AV166+BW166+BX166+选手操作!BS166,VLOOKUP(BU166,BO:BQ,3,0)+AV166+BW166+BX166+选手操作!BS166)),IF(COUNTIF(BO:BO,BU166)=0,"查找失败",IF(ISNUMBER(VLOOKUP(BU166,BO:BQ,3,0))=FALSE,"VP错误","未知错误")))</f>
        <v/>
      </c>
      <c r="BW166" s="37"/>
      <c r="BX166" s="37"/>
      <c r="BY166" s="39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23" t="str">
        <f ca="1">IFERROR(IF(CS166="","",RANK(CR166,CR$3:CR$434)+COUNTIF(CR$3:CR166,CR166)-1),"/")</f>
        <v/>
      </c>
      <c r="CO166" s="22" t="str">
        <f t="shared" si="42"/>
        <v/>
      </c>
      <c r="CP166" s="22" t="str">
        <f t="shared" si="43"/>
        <v/>
      </c>
      <c r="CQ166" s="24" t="str">
        <f>IFERROR(IF(CO166="","",ROUND(IF(CP166=0,10,10+SIGN(CP166)*10*(1-((SQRT(5)-1)/2)^MIN(ABS(CP166)/(5*SQRT(CR$1)),3))/(1-((SQRT(5)-1)/2)^3)),2)),"请输入副数")</f>
        <v/>
      </c>
      <c r="CR166" s="25" t="str">
        <f ca="1">IF(CS166="","",IF(选手操作!DT166&lt;&gt;"","/",CV166))</f>
        <v/>
      </c>
      <c r="CS166" s="26" t="str">
        <f ca="1">IF(OR(COUNTA(CA$3:CM$434)=0,选手操作!$K166=""),"",选手操作!$K166)</f>
        <v/>
      </c>
      <c r="CT166" s="22" t="str">
        <f ca="1">IFERROR(IF(CS166="","",RANK(CV166,CV$3:CV$434)+COUNTIF(CV$3:CV166,CV166)-1),"/")</f>
        <v/>
      </c>
      <c r="CU166" s="27" t="str">
        <f ca="1">IF(CS166="","",VLOOKUP(CS166,选手操作!$K:$L,2,0))</f>
        <v/>
      </c>
      <c r="CV166" s="24" t="str">
        <f ca="1">IFERROR(IF(CS166="","",IF(选手操作!CT166&lt;&gt;"",BV166+CW166+CX166+选手操作!CS166,VLOOKUP(CU166,CO:CQ,3,0)+BV166+CW166+CX166+选手操作!CS166)),IF(COUNTIF(CO:CO,CU166)=0,"查找失败",IF(ISNUMBER(VLOOKUP(CU166,CO:CQ,3,0))=FALSE,"VP错误","未知错误")))</f>
        <v/>
      </c>
      <c r="CW166" s="37"/>
      <c r="CX166" s="37"/>
      <c r="CY166" s="39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23" t="str">
        <f ca="1">IFERROR(IF(DS166="","",RANK(DR166,DR$3:DR$434)+COUNTIF(DR$3:DR166,DR166)-1),"/")</f>
        <v/>
      </c>
      <c r="DO166" s="22" t="str">
        <f t="shared" si="44"/>
        <v/>
      </c>
      <c r="DP166" s="22" t="str">
        <f t="shared" si="45"/>
        <v/>
      </c>
      <c r="DQ166" s="24" t="str">
        <f>IFERROR(IF(DO166="","",ROUND(IF(DP166=0,10,10+SIGN(DP166)*10*(1-((SQRT(5)-1)/2)^MIN(ABS(DP166)/(5*SQRT(DR$1)),3))/(1-((SQRT(5)-1)/2)^3)),2)),"请输入副数")</f>
        <v/>
      </c>
      <c r="DR166" s="25" t="str">
        <f ca="1">IF(DS166="","",IF(选手操作!ET166&lt;&gt;"","/",DV166))</f>
        <v/>
      </c>
      <c r="DS166" s="26" t="str">
        <f ca="1">IF(OR(COUNTA(DA$3:DM$434)=0,选手操作!$K166=""),"",选手操作!$K166)</f>
        <v/>
      </c>
      <c r="DT166" s="22" t="str">
        <f ca="1">IFERROR(IF(DS166="","",RANK(DV166,DV$3:DV$434)+COUNTIF(DV$3:DV166,DV166)-1),"/")</f>
        <v/>
      </c>
      <c r="DU166" s="27" t="str">
        <f ca="1">IF(DS166="","",VLOOKUP(DS166,选手操作!$K:$L,2,0))</f>
        <v/>
      </c>
      <c r="DV166" s="24" t="str">
        <f ca="1">IFERROR(IF(DS166="","",IF(选手操作!DT166&lt;&gt;"",CV166+DW166+DX166+选手操作!DS166,VLOOKUP(DU166,DO:DQ,3,0)+CV166+DW166+DX166+选手操作!DS166)),IF(COUNTIF(DO:DO,DU166)=0,"查找失败",IF(ISNUMBER(VLOOKUP(DU166,DO:DQ,3,0))=FALSE,"VP错误","未知错误")))</f>
        <v/>
      </c>
      <c r="DW166" s="37"/>
      <c r="DX166" s="37"/>
      <c r="DY166" s="39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23" t="str">
        <f ca="1">IFERROR(IF(ES166="","",RANK(ER166,ER$3:ER$434)+COUNTIF(ER$3:ER166,ER166)-1),"/")</f>
        <v/>
      </c>
      <c r="EO166" s="22" t="str">
        <f t="shared" si="46"/>
        <v/>
      </c>
      <c r="EP166" s="22" t="str">
        <f t="shared" si="47"/>
        <v/>
      </c>
      <c r="EQ166" s="24" t="str">
        <f>IFERROR(IF(EO166="","",ROUND(IF(EP166=0,10,10+SIGN(EP166)*10*(1-((SQRT(5)-1)/2)^MIN(ABS(EP166)/(5*SQRT(ER$1)),3))/(1-((SQRT(5)-1)/2)^3)),2)),"请输入副数")</f>
        <v/>
      </c>
      <c r="ER166" s="25" t="str">
        <f ca="1">IF(ES166="","",IF(选手操作!FT166&lt;&gt;"","/",EV166))</f>
        <v/>
      </c>
      <c r="ES166" s="26" t="str">
        <f ca="1">IF(OR(COUNTA(EA$3:EM$434)=0,选手操作!$K166=""),"",选手操作!$K166)</f>
        <v/>
      </c>
      <c r="ET166" s="22" t="str">
        <f ca="1">IFERROR(IF(ES166="","",RANK(EV166,EV$3:EV$434)+COUNTIF(EV$3:EV166,EV166)-1),"/")</f>
        <v/>
      </c>
      <c r="EU166" s="27" t="str">
        <f ca="1">IF(ES166="","",VLOOKUP(ES166,选手操作!$K:$L,2,0))</f>
        <v/>
      </c>
      <c r="EV166" s="24" t="str">
        <f ca="1">IFERROR(IF(ES166="","",IF(选手操作!ET166&lt;&gt;"",DV166+EW166+EX166+选手操作!ES166,VLOOKUP(EU166,EO:EQ,3,0)+DV166+EW166+EX166+选手操作!ES166)),IF(COUNTIF(EO:EO,EU166)=0,"查找失败",IF(ISNUMBER(VLOOKUP(EU166,EO:EQ,3,0))=FALSE,"VP错误","未知错误")))</f>
        <v/>
      </c>
      <c r="EW166" s="37"/>
      <c r="EX166" s="37"/>
      <c r="EY166" s="39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23" t="str">
        <f ca="1">IFERROR(IF(FS166="","",RANK(FR166,FR$3:FR$434)+COUNTIF(FR$3:FR166,FR166)-1),"/")</f>
        <v/>
      </c>
      <c r="FO166" s="22" t="str">
        <f t="shared" si="48"/>
        <v/>
      </c>
      <c r="FP166" s="22" t="str">
        <f t="shared" si="49"/>
        <v/>
      </c>
      <c r="FQ166" s="24" t="str">
        <f>IFERROR(IF(FO166="","",ROUND(IF(FP166=0,10,10+SIGN(FP166)*10*(1-((SQRT(5)-1)/2)^MIN(ABS(FP166)/(5*SQRT(FR$1)),3))/(1-((SQRT(5)-1)/2)^3)),2)),"请输入副数")</f>
        <v/>
      </c>
      <c r="FR166" s="25" t="str">
        <f ca="1">IF(FS166="","",IF(选手操作!GT166&lt;&gt;"","/",FV166))</f>
        <v/>
      </c>
      <c r="FS166" s="26" t="str">
        <f ca="1">IF(OR(COUNTA(FA$3:FM$434)=0,选手操作!$K166=""),"",选手操作!$K166)</f>
        <v/>
      </c>
      <c r="FT166" s="22" t="str">
        <f ca="1">IFERROR(IF(FS166="","",RANK(FV166,FV$3:FV$434)+COUNTIF(FV$3:FV166,FV166)-1),"/")</f>
        <v/>
      </c>
      <c r="FU166" s="27" t="str">
        <f ca="1">IF(FS166="","",VLOOKUP(FS166,选手操作!$K:$L,2,0))</f>
        <v/>
      </c>
      <c r="FV166" s="24" t="str">
        <f ca="1">IFERROR(IF(FS166="","",IF(选手操作!FT166&lt;&gt;"",EV166+FW166+FX166+选手操作!FS166,VLOOKUP(FU166,FO:FQ,3,0)+EV166+FW166+FX166+选手操作!FS166)),IF(COUNTIF(FO:FO,FU166)=0,"查找失败",IF(ISNUMBER(VLOOKUP(FU166,FO:FQ,3,0))=FALSE,"VP错误","未知错误")))</f>
        <v/>
      </c>
      <c r="FW166" s="37"/>
      <c r="FX166" s="37"/>
      <c r="FY166" s="39"/>
      <c r="GA166" s="31"/>
      <c r="GB166" s="31"/>
      <c r="GC166" s="31"/>
      <c r="GD166" s="31"/>
      <c r="GE166" s="31"/>
      <c r="GF166" s="31"/>
      <c r="GG166" s="31"/>
      <c r="GH166" s="31"/>
      <c r="GI166" s="31"/>
      <c r="GJ166" s="31"/>
      <c r="GK166" s="31"/>
      <c r="GL166" s="31"/>
      <c r="GM166" s="31"/>
      <c r="GN166" s="23" t="str">
        <f ca="1">IFERROR(IF(GS166="","",RANK(GR166,GR$3:GR$434)+COUNTIF(GR$3:GR166,GR166)-1),"/")</f>
        <v/>
      </c>
      <c r="GO166" s="22" t="str">
        <f t="shared" si="50"/>
        <v/>
      </c>
      <c r="GP166" s="22" t="str">
        <f t="shared" si="51"/>
        <v/>
      </c>
      <c r="GQ166" s="24" t="str">
        <f>IFERROR(IF(GO166="","",ROUND(IF(GP166=0,10,10+SIGN(GP166)*10*(1-((SQRT(5)-1)/2)^MIN(ABS(GP166)/(5*SQRT(GR$1)),3))/(1-((SQRT(5)-1)/2)^3)),2)),"请输入副数")</f>
        <v/>
      </c>
      <c r="GR166" s="25" t="str">
        <f ca="1">IF(GS166="","",IF(选手操作!HT166&lt;&gt;"","/",GV166))</f>
        <v/>
      </c>
      <c r="GS166" s="26" t="str">
        <f ca="1">IF(OR(COUNTA(GA$3:GM$434)=0,选手操作!$K166=""),"",选手操作!$K166)</f>
        <v/>
      </c>
      <c r="GT166" s="22" t="str">
        <f ca="1">IFERROR(IF(GS166="","",RANK(GV166,GV$3:GV$434)+COUNTIF(GV$3:GV166,GV166)-1),"/")</f>
        <v/>
      </c>
      <c r="GU166" s="27" t="str">
        <f ca="1">IF(GS166="","",VLOOKUP(GS166,选手操作!$K:$L,2,0))</f>
        <v/>
      </c>
      <c r="GV166" s="24" t="str">
        <f ca="1">IFERROR(IF(GS166="","",IF(选手操作!GT166&lt;&gt;"",FV166+GW166+GX166+选手操作!GS166,VLOOKUP(GU166,GO:GQ,3,0)+FV166+GW166+GX166+选手操作!GS166)),IF(COUNTIF(GO:GO,GU166)=0,"查找失败",IF(ISNUMBER(VLOOKUP(GU166,GO:GQ,3,0))=FALSE,"VP错误","未知错误")))</f>
        <v/>
      </c>
      <c r="GW166" s="37"/>
      <c r="GX166" s="37"/>
      <c r="GY166" s="39"/>
      <c r="HA166" s="31"/>
      <c r="HB166" s="31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23" t="str">
        <f ca="1">IFERROR(IF(HS166="","",RANK(HR166,HR$3:HR$434)+COUNTIF(HR$3:HR166,HR166)-1),"/")</f>
        <v/>
      </c>
      <c r="HO166" s="22" t="str">
        <f t="shared" si="52"/>
        <v/>
      </c>
      <c r="HP166" s="22" t="str">
        <f t="shared" si="53"/>
        <v/>
      </c>
      <c r="HQ166" s="24" t="str">
        <f>IFERROR(IF(HO166="","",ROUND(IF(HP166=0,10,10+SIGN(HP166)*10*(1-((SQRT(5)-1)/2)^MIN(ABS(HP166)/(5*SQRT(HR$1)),3))/(1-((SQRT(5)-1)/2)^3)),2)),"请输入副数")</f>
        <v/>
      </c>
      <c r="HR166" s="25" t="str">
        <f ca="1">IF(HS166="","",IF(选手操作!IT166&lt;&gt;"","/",HV166))</f>
        <v/>
      </c>
      <c r="HS166" s="26" t="str">
        <f ca="1">IF(OR(COUNTA(HA$3:HM$434)=0,选手操作!$K166=""),"",选手操作!$K166)</f>
        <v/>
      </c>
      <c r="HT166" s="22" t="str">
        <f ca="1">IFERROR(IF(HS166="","",RANK(HV166,HV$3:HV$434)+COUNTIF(HV$3:HV166,HV166)-1),"/")</f>
        <v/>
      </c>
      <c r="HU166" s="27" t="str">
        <f ca="1">IF(HS166="","",VLOOKUP(HS166,选手操作!$K:$L,2,0))</f>
        <v/>
      </c>
      <c r="HV166" s="24" t="str">
        <f ca="1">IFERROR(IF(HS166="","",IF(选手操作!HT166&lt;&gt;"",GV166+HW166+HX166+选手操作!HS166,VLOOKUP(HU166,HO:HQ,3,0)+GV166+HW166+HX166+选手操作!HS166)),IF(COUNTIF(HO:HO,HU166)=0,"查找失败",IF(ISNUMBER(VLOOKUP(HU166,HO:HQ,3,0))=FALSE,"VP错误","未知错误")))</f>
        <v/>
      </c>
      <c r="HW166" s="37"/>
      <c r="HX166" s="37"/>
      <c r="HY166" s="39"/>
    </row>
    <row r="167" spans="1:23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23" t="str">
        <f ca="1">IFERROR(IF(S167="","",RANK(R167,R$3:R$434)+COUNTIF(R$3:R167,R167)-1),"/")</f>
        <v/>
      </c>
      <c r="O167" s="22" t="str">
        <f t="shared" si="54"/>
        <v/>
      </c>
      <c r="P167" s="22" t="str">
        <f t="shared" si="55"/>
        <v/>
      </c>
      <c r="Q167" s="24" t="str">
        <f t="shared" si="56"/>
        <v/>
      </c>
      <c r="R167" s="25" t="str">
        <f ca="1">IF(S167="","",IF(选手操作!AT167&lt;&gt;"","/",V167))</f>
        <v/>
      </c>
      <c r="S167" s="26" t="str">
        <f ca="1">IF(OR(COUNTA(A$3:M$434)=0,选手操作!$K167=""),"",选手操作!$K167)</f>
        <v/>
      </c>
      <c r="T167" s="22" t="str">
        <f ca="1">IFERROR(IF(S167="","",RANK(V167,V$3:V$434)+COUNTIF(V$3:V167,V167)-1),"/")</f>
        <v/>
      </c>
      <c r="U167" s="27" t="str">
        <f ca="1">IF(S167="","",VLOOKUP(S167,选手操作!$K:$L,2,0))</f>
        <v/>
      </c>
      <c r="V167" s="24" t="str">
        <f ca="1">IFERROR(IF(S167="","",IF(选手操作!T167&lt;&gt;"",选手操作!M167+选手操作!N167+W167+X167+选手操作!S167,VLOOKUP(U167,O:Q,3,0)+选手操作!M167+选手操作!N167+W167+X167+选手操作!S167)),IF(COUNTIF(O:O,U167)=0,"查找失败",IF(ISNUMBER(VLOOKUP(U167,O:Q,3,0))=FALSE,"VP错误","未知错误")))</f>
        <v/>
      </c>
      <c r="W167" s="37"/>
      <c r="X167" s="37"/>
      <c r="Y167" s="39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23" t="str">
        <f ca="1">IFERROR(IF(AS167="","",RANK(AR167,AR$3:AR$434)+COUNTIF(AR$3:AR167,AR167)-1),"/")</f>
        <v/>
      </c>
      <c r="AO167" s="22" t="str">
        <f t="shared" si="38"/>
        <v/>
      </c>
      <c r="AP167" s="22" t="str">
        <f t="shared" si="39"/>
        <v/>
      </c>
      <c r="AQ167" s="24" t="str">
        <f>IFERROR(IF(AO167="","",ROUND(IF(AP167=0,10,10+SIGN(AP167)*10*(1-((SQRT(5)-1)/2)^MIN(ABS(AP167)/(5*SQRT(AR$1)),3))/(1-((SQRT(5)-1)/2)^3)),2)),"请输入副数")</f>
        <v/>
      </c>
      <c r="AR167" s="25" t="str">
        <f ca="1">IF(AS167="","",IF(选手操作!BT167&lt;&gt;"","/",AV167))</f>
        <v/>
      </c>
      <c r="AS167" s="26" t="str">
        <f ca="1">IF(OR(COUNTA(AA$3:AM$434)=0,选手操作!$K167=""),"",选手操作!$K167)</f>
        <v/>
      </c>
      <c r="AT167" s="22" t="str">
        <f ca="1">IFERROR(IF(AS167="","",RANK(AV167,AV$3:AV$434)+COUNTIF(AV$3:AV167,AV167)-1),"/")</f>
        <v/>
      </c>
      <c r="AU167" s="27" t="str">
        <f ca="1">IF(AS167="","",VLOOKUP(AS167,选手操作!$K:$L,2,0))</f>
        <v/>
      </c>
      <c r="AV167" s="24" t="str">
        <f ca="1">IFERROR(IF(AS167="","",IF(选手操作!AT167&lt;&gt;"",V167+AW167+AX167+选手操作!AS167,VLOOKUP(AU167,AO:AQ,3,0)+V167+AW167+AX167+选手操作!AS167)),IF(COUNTIF(AO:AO,AU167)=0,"查找失败",IF(ISNUMBER(VLOOKUP(AU167,AO:AQ,3,0))=FALSE,"VP错误","未知错误")))</f>
        <v/>
      </c>
      <c r="AW167" s="37"/>
      <c r="AX167" s="37"/>
      <c r="AY167" s="39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23" t="str">
        <f ca="1">IFERROR(IF(BS167="","",RANK(BR167,BR$3:BR$434)+COUNTIF(BR$3:BR167,BR167)-1),"/")</f>
        <v/>
      </c>
      <c r="BO167" s="22" t="str">
        <f t="shared" si="40"/>
        <v/>
      </c>
      <c r="BP167" s="22" t="str">
        <f t="shared" si="41"/>
        <v/>
      </c>
      <c r="BQ167" s="24" t="str">
        <f>IFERROR(IF(BO167="","",ROUND(IF(BP167=0,10,10+SIGN(BP167)*10*(1-((SQRT(5)-1)/2)^MIN(ABS(BP167)/(5*SQRT(BR$1)),3))/(1-((SQRT(5)-1)/2)^3)),2)),"请输入副数")</f>
        <v/>
      </c>
      <c r="BR167" s="25" t="str">
        <f ca="1">IF(BS167="","",IF(选手操作!CT167&lt;&gt;"","/",BV167))</f>
        <v/>
      </c>
      <c r="BS167" s="26" t="str">
        <f ca="1">IF(OR(COUNTA(BA$3:BM$434)=0,选手操作!$K167=""),"",选手操作!$K167)</f>
        <v/>
      </c>
      <c r="BT167" s="22" t="str">
        <f ca="1">IFERROR(IF(BS167="","",RANK(BV167,BV$3:BV$434)+COUNTIF(BV$3:BV167,BV167)-1),"/")</f>
        <v/>
      </c>
      <c r="BU167" s="27" t="str">
        <f ca="1">IF(BS167="","",VLOOKUP(BS167,选手操作!$K:$L,2,0))</f>
        <v/>
      </c>
      <c r="BV167" s="24" t="str">
        <f ca="1">IFERROR(IF(BS167="","",IF(选手操作!BT167&lt;&gt;"",AV167+BW167+BX167+选手操作!BS167,VLOOKUP(BU167,BO:BQ,3,0)+AV167+BW167+BX167+选手操作!BS167)),IF(COUNTIF(BO:BO,BU167)=0,"查找失败",IF(ISNUMBER(VLOOKUP(BU167,BO:BQ,3,0))=FALSE,"VP错误","未知错误")))</f>
        <v/>
      </c>
      <c r="BW167" s="37"/>
      <c r="BX167" s="37"/>
      <c r="BY167" s="39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23" t="str">
        <f ca="1">IFERROR(IF(CS167="","",RANK(CR167,CR$3:CR$434)+COUNTIF(CR$3:CR167,CR167)-1),"/")</f>
        <v/>
      </c>
      <c r="CO167" s="22" t="str">
        <f t="shared" si="42"/>
        <v/>
      </c>
      <c r="CP167" s="22" t="str">
        <f t="shared" si="43"/>
        <v/>
      </c>
      <c r="CQ167" s="24" t="str">
        <f>IFERROR(IF(CO167="","",ROUND(IF(CP167=0,10,10+SIGN(CP167)*10*(1-((SQRT(5)-1)/2)^MIN(ABS(CP167)/(5*SQRT(CR$1)),3))/(1-((SQRT(5)-1)/2)^3)),2)),"请输入副数")</f>
        <v/>
      </c>
      <c r="CR167" s="25" t="str">
        <f ca="1">IF(CS167="","",IF(选手操作!DT167&lt;&gt;"","/",CV167))</f>
        <v/>
      </c>
      <c r="CS167" s="26" t="str">
        <f ca="1">IF(OR(COUNTA(CA$3:CM$434)=0,选手操作!$K167=""),"",选手操作!$K167)</f>
        <v/>
      </c>
      <c r="CT167" s="22" t="str">
        <f ca="1">IFERROR(IF(CS167="","",RANK(CV167,CV$3:CV$434)+COUNTIF(CV$3:CV167,CV167)-1),"/")</f>
        <v/>
      </c>
      <c r="CU167" s="27" t="str">
        <f ca="1">IF(CS167="","",VLOOKUP(CS167,选手操作!$K:$L,2,0))</f>
        <v/>
      </c>
      <c r="CV167" s="24" t="str">
        <f ca="1">IFERROR(IF(CS167="","",IF(选手操作!CT167&lt;&gt;"",BV167+CW167+CX167+选手操作!CS167,VLOOKUP(CU167,CO:CQ,3,0)+BV167+CW167+CX167+选手操作!CS167)),IF(COUNTIF(CO:CO,CU167)=0,"查找失败",IF(ISNUMBER(VLOOKUP(CU167,CO:CQ,3,0))=FALSE,"VP错误","未知错误")))</f>
        <v/>
      </c>
      <c r="CW167" s="37"/>
      <c r="CX167" s="37"/>
      <c r="CY167" s="39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23" t="str">
        <f ca="1">IFERROR(IF(DS167="","",RANK(DR167,DR$3:DR$434)+COUNTIF(DR$3:DR167,DR167)-1),"/")</f>
        <v/>
      </c>
      <c r="DO167" s="22" t="str">
        <f t="shared" si="44"/>
        <v/>
      </c>
      <c r="DP167" s="22" t="str">
        <f t="shared" si="45"/>
        <v/>
      </c>
      <c r="DQ167" s="24" t="str">
        <f>IFERROR(IF(DO167="","",ROUND(IF(DP167=0,10,10+SIGN(DP167)*10*(1-((SQRT(5)-1)/2)^MIN(ABS(DP167)/(5*SQRT(DR$1)),3))/(1-((SQRT(5)-1)/2)^3)),2)),"请输入副数")</f>
        <v/>
      </c>
      <c r="DR167" s="25" t="str">
        <f ca="1">IF(DS167="","",IF(选手操作!ET167&lt;&gt;"","/",DV167))</f>
        <v/>
      </c>
      <c r="DS167" s="26" t="str">
        <f ca="1">IF(OR(COUNTA(DA$3:DM$434)=0,选手操作!$K167=""),"",选手操作!$K167)</f>
        <v/>
      </c>
      <c r="DT167" s="22" t="str">
        <f ca="1">IFERROR(IF(DS167="","",RANK(DV167,DV$3:DV$434)+COUNTIF(DV$3:DV167,DV167)-1),"/")</f>
        <v/>
      </c>
      <c r="DU167" s="27" t="str">
        <f ca="1">IF(DS167="","",VLOOKUP(DS167,选手操作!$K:$L,2,0))</f>
        <v/>
      </c>
      <c r="DV167" s="24" t="str">
        <f ca="1">IFERROR(IF(DS167="","",IF(选手操作!DT167&lt;&gt;"",CV167+DW167+DX167+选手操作!DS167,VLOOKUP(DU167,DO:DQ,3,0)+CV167+DW167+DX167+选手操作!DS167)),IF(COUNTIF(DO:DO,DU167)=0,"查找失败",IF(ISNUMBER(VLOOKUP(DU167,DO:DQ,3,0))=FALSE,"VP错误","未知错误")))</f>
        <v/>
      </c>
      <c r="DW167" s="37"/>
      <c r="DX167" s="37"/>
      <c r="DY167" s="39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23" t="str">
        <f ca="1">IFERROR(IF(ES167="","",RANK(ER167,ER$3:ER$434)+COUNTIF(ER$3:ER167,ER167)-1),"/")</f>
        <v/>
      </c>
      <c r="EO167" s="22" t="str">
        <f t="shared" si="46"/>
        <v/>
      </c>
      <c r="EP167" s="22" t="str">
        <f t="shared" si="47"/>
        <v/>
      </c>
      <c r="EQ167" s="24" t="str">
        <f>IFERROR(IF(EO167="","",ROUND(IF(EP167=0,10,10+SIGN(EP167)*10*(1-((SQRT(5)-1)/2)^MIN(ABS(EP167)/(5*SQRT(ER$1)),3))/(1-((SQRT(5)-1)/2)^3)),2)),"请输入副数")</f>
        <v/>
      </c>
      <c r="ER167" s="25" t="str">
        <f ca="1">IF(ES167="","",IF(选手操作!FT167&lt;&gt;"","/",EV167))</f>
        <v/>
      </c>
      <c r="ES167" s="26" t="str">
        <f ca="1">IF(OR(COUNTA(EA$3:EM$434)=0,选手操作!$K167=""),"",选手操作!$K167)</f>
        <v/>
      </c>
      <c r="ET167" s="22" t="str">
        <f ca="1">IFERROR(IF(ES167="","",RANK(EV167,EV$3:EV$434)+COUNTIF(EV$3:EV167,EV167)-1),"/")</f>
        <v/>
      </c>
      <c r="EU167" s="27" t="str">
        <f ca="1">IF(ES167="","",VLOOKUP(ES167,选手操作!$K:$L,2,0))</f>
        <v/>
      </c>
      <c r="EV167" s="24" t="str">
        <f ca="1">IFERROR(IF(ES167="","",IF(选手操作!ET167&lt;&gt;"",DV167+EW167+EX167+选手操作!ES167,VLOOKUP(EU167,EO:EQ,3,0)+DV167+EW167+EX167+选手操作!ES167)),IF(COUNTIF(EO:EO,EU167)=0,"查找失败",IF(ISNUMBER(VLOOKUP(EU167,EO:EQ,3,0))=FALSE,"VP错误","未知错误")))</f>
        <v/>
      </c>
      <c r="EW167" s="37"/>
      <c r="EX167" s="37"/>
      <c r="EY167" s="39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23" t="str">
        <f ca="1">IFERROR(IF(FS167="","",RANK(FR167,FR$3:FR$434)+COUNTIF(FR$3:FR167,FR167)-1),"/")</f>
        <v/>
      </c>
      <c r="FO167" s="22" t="str">
        <f t="shared" si="48"/>
        <v/>
      </c>
      <c r="FP167" s="22" t="str">
        <f t="shared" si="49"/>
        <v/>
      </c>
      <c r="FQ167" s="24" t="str">
        <f>IFERROR(IF(FO167="","",ROUND(IF(FP167=0,10,10+SIGN(FP167)*10*(1-((SQRT(5)-1)/2)^MIN(ABS(FP167)/(5*SQRT(FR$1)),3))/(1-((SQRT(5)-1)/2)^3)),2)),"请输入副数")</f>
        <v/>
      </c>
      <c r="FR167" s="25" t="str">
        <f ca="1">IF(FS167="","",IF(选手操作!GT167&lt;&gt;"","/",FV167))</f>
        <v/>
      </c>
      <c r="FS167" s="26" t="str">
        <f ca="1">IF(OR(COUNTA(FA$3:FM$434)=0,选手操作!$K167=""),"",选手操作!$K167)</f>
        <v/>
      </c>
      <c r="FT167" s="22" t="str">
        <f ca="1">IFERROR(IF(FS167="","",RANK(FV167,FV$3:FV$434)+COUNTIF(FV$3:FV167,FV167)-1),"/")</f>
        <v/>
      </c>
      <c r="FU167" s="27" t="str">
        <f ca="1">IF(FS167="","",VLOOKUP(FS167,选手操作!$K:$L,2,0))</f>
        <v/>
      </c>
      <c r="FV167" s="24" t="str">
        <f ca="1">IFERROR(IF(FS167="","",IF(选手操作!FT167&lt;&gt;"",EV167+FW167+FX167+选手操作!FS167,VLOOKUP(FU167,FO:FQ,3,0)+EV167+FW167+FX167+选手操作!FS167)),IF(COUNTIF(FO:FO,FU167)=0,"查找失败",IF(ISNUMBER(VLOOKUP(FU167,FO:FQ,3,0))=FALSE,"VP错误","未知错误")))</f>
        <v/>
      </c>
      <c r="FW167" s="37"/>
      <c r="FX167" s="37"/>
      <c r="FY167" s="39"/>
      <c r="GA167" s="31"/>
      <c r="GB167" s="31"/>
      <c r="GC167" s="31"/>
      <c r="GD167" s="31"/>
      <c r="GE167" s="31"/>
      <c r="GF167" s="31"/>
      <c r="GG167" s="31"/>
      <c r="GH167" s="31"/>
      <c r="GI167" s="31"/>
      <c r="GJ167" s="31"/>
      <c r="GK167" s="31"/>
      <c r="GL167" s="31"/>
      <c r="GM167" s="31"/>
      <c r="GN167" s="23" t="str">
        <f ca="1">IFERROR(IF(GS167="","",RANK(GR167,GR$3:GR$434)+COUNTIF(GR$3:GR167,GR167)-1),"/")</f>
        <v/>
      </c>
      <c r="GO167" s="22" t="str">
        <f t="shared" si="50"/>
        <v/>
      </c>
      <c r="GP167" s="22" t="str">
        <f t="shared" si="51"/>
        <v/>
      </c>
      <c r="GQ167" s="24" t="str">
        <f>IFERROR(IF(GO167="","",ROUND(IF(GP167=0,10,10+SIGN(GP167)*10*(1-((SQRT(5)-1)/2)^MIN(ABS(GP167)/(5*SQRT(GR$1)),3))/(1-((SQRT(5)-1)/2)^3)),2)),"请输入副数")</f>
        <v/>
      </c>
      <c r="GR167" s="25" t="str">
        <f ca="1">IF(GS167="","",IF(选手操作!HT167&lt;&gt;"","/",GV167))</f>
        <v/>
      </c>
      <c r="GS167" s="26" t="str">
        <f ca="1">IF(OR(COUNTA(GA$3:GM$434)=0,选手操作!$K167=""),"",选手操作!$K167)</f>
        <v/>
      </c>
      <c r="GT167" s="22" t="str">
        <f ca="1">IFERROR(IF(GS167="","",RANK(GV167,GV$3:GV$434)+COUNTIF(GV$3:GV167,GV167)-1),"/")</f>
        <v/>
      </c>
      <c r="GU167" s="27" t="str">
        <f ca="1">IF(GS167="","",VLOOKUP(GS167,选手操作!$K:$L,2,0))</f>
        <v/>
      </c>
      <c r="GV167" s="24" t="str">
        <f ca="1">IFERROR(IF(GS167="","",IF(选手操作!GT167&lt;&gt;"",FV167+GW167+GX167+选手操作!GS167,VLOOKUP(GU167,GO:GQ,3,0)+FV167+GW167+GX167+选手操作!GS167)),IF(COUNTIF(GO:GO,GU167)=0,"查找失败",IF(ISNUMBER(VLOOKUP(GU167,GO:GQ,3,0))=FALSE,"VP错误","未知错误")))</f>
        <v/>
      </c>
      <c r="GW167" s="37"/>
      <c r="GX167" s="37"/>
      <c r="GY167" s="39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23" t="str">
        <f ca="1">IFERROR(IF(HS167="","",RANK(HR167,HR$3:HR$434)+COUNTIF(HR$3:HR167,HR167)-1),"/")</f>
        <v/>
      </c>
      <c r="HO167" s="22" t="str">
        <f t="shared" si="52"/>
        <v/>
      </c>
      <c r="HP167" s="22" t="str">
        <f t="shared" si="53"/>
        <v/>
      </c>
      <c r="HQ167" s="24" t="str">
        <f>IFERROR(IF(HO167="","",ROUND(IF(HP167=0,10,10+SIGN(HP167)*10*(1-((SQRT(5)-1)/2)^MIN(ABS(HP167)/(5*SQRT(HR$1)),3))/(1-((SQRT(5)-1)/2)^3)),2)),"请输入副数")</f>
        <v/>
      </c>
      <c r="HR167" s="25" t="str">
        <f ca="1">IF(HS167="","",IF(选手操作!IT167&lt;&gt;"","/",HV167))</f>
        <v/>
      </c>
      <c r="HS167" s="26" t="str">
        <f ca="1">IF(OR(COUNTA(HA$3:HM$434)=0,选手操作!$K167=""),"",选手操作!$K167)</f>
        <v/>
      </c>
      <c r="HT167" s="22" t="str">
        <f ca="1">IFERROR(IF(HS167="","",RANK(HV167,HV$3:HV$434)+COUNTIF(HV$3:HV167,HV167)-1),"/")</f>
        <v/>
      </c>
      <c r="HU167" s="27" t="str">
        <f ca="1">IF(HS167="","",VLOOKUP(HS167,选手操作!$K:$L,2,0))</f>
        <v/>
      </c>
      <c r="HV167" s="24" t="str">
        <f ca="1">IFERROR(IF(HS167="","",IF(选手操作!HT167&lt;&gt;"",GV167+HW167+HX167+选手操作!HS167,VLOOKUP(HU167,HO:HQ,3,0)+GV167+HW167+HX167+选手操作!HS167)),IF(COUNTIF(HO:HO,HU167)=0,"查找失败",IF(ISNUMBER(VLOOKUP(HU167,HO:HQ,3,0))=FALSE,"VP错误","未知错误")))</f>
        <v/>
      </c>
      <c r="HW167" s="37"/>
      <c r="HX167" s="37"/>
      <c r="HY167" s="39"/>
    </row>
    <row r="168" spans="1:23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23" t="str">
        <f ca="1">IFERROR(IF(S168="","",RANK(R168,R$3:R$434)+COUNTIF(R$3:R168,R168)-1),"/")</f>
        <v/>
      </c>
      <c r="O168" s="22" t="str">
        <f t="shared" si="54"/>
        <v/>
      </c>
      <c r="P168" s="22" t="str">
        <f t="shared" si="55"/>
        <v/>
      </c>
      <c r="Q168" s="24" t="str">
        <f t="shared" si="56"/>
        <v/>
      </c>
      <c r="R168" s="25" t="str">
        <f ca="1">IF(S168="","",IF(选手操作!AT168&lt;&gt;"","/",V168))</f>
        <v/>
      </c>
      <c r="S168" s="26" t="str">
        <f ca="1">IF(OR(COUNTA(A$3:M$434)=0,选手操作!$K168=""),"",选手操作!$K168)</f>
        <v/>
      </c>
      <c r="T168" s="22" t="str">
        <f ca="1">IFERROR(IF(S168="","",RANK(V168,V$3:V$434)+COUNTIF(V$3:V168,V168)-1),"/")</f>
        <v/>
      </c>
      <c r="U168" s="27" t="str">
        <f ca="1">IF(S168="","",VLOOKUP(S168,选手操作!$K:$L,2,0))</f>
        <v/>
      </c>
      <c r="V168" s="24" t="str">
        <f ca="1">IFERROR(IF(S168="","",IF(选手操作!T168&lt;&gt;"",选手操作!M168+选手操作!N168+W168+X168+选手操作!S168,VLOOKUP(U168,O:Q,3,0)+选手操作!M168+选手操作!N168+W168+X168+选手操作!S168)),IF(COUNTIF(O:O,U168)=0,"查找失败",IF(ISNUMBER(VLOOKUP(U168,O:Q,3,0))=FALSE,"VP错误","未知错误")))</f>
        <v/>
      </c>
      <c r="W168" s="37"/>
      <c r="X168" s="37"/>
      <c r="Y168" s="39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23" t="str">
        <f ca="1">IFERROR(IF(AS168="","",RANK(AR168,AR$3:AR$434)+COUNTIF(AR$3:AR168,AR168)-1),"/")</f>
        <v/>
      </c>
      <c r="AO168" s="22" t="str">
        <f t="shared" si="38"/>
        <v/>
      </c>
      <c r="AP168" s="22" t="str">
        <f t="shared" si="39"/>
        <v/>
      </c>
      <c r="AQ168" s="24" t="str">
        <f>IFERROR(IF(AO168="","",ROUND(IF(AP168=0,10,10+SIGN(AP168)*10*(1-((SQRT(5)-1)/2)^MIN(ABS(AP168)/(5*SQRT(AR$1)),3))/(1-((SQRT(5)-1)/2)^3)),2)),"请输入副数")</f>
        <v/>
      </c>
      <c r="AR168" s="25" t="str">
        <f ca="1">IF(AS168="","",IF(选手操作!BT168&lt;&gt;"","/",AV168))</f>
        <v/>
      </c>
      <c r="AS168" s="26" t="str">
        <f ca="1">IF(OR(COUNTA(AA$3:AM$434)=0,选手操作!$K168=""),"",选手操作!$K168)</f>
        <v/>
      </c>
      <c r="AT168" s="22" t="str">
        <f ca="1">IFERROR(IF(AS168="","",RANK(AV168,AV$3:AV$434)+COUNTIF(AV$3:AV168,AV168)-1),"/")</f>
        <v/>
      </c>
      <c r="AU168" s="27" t="str">
        <f ca="1">IF(AS168="","",VLOOKUP(AS168,选手操作!$K:$L,2,0))</f>
        <v/>
      </c>
      <c r="AV168" s="24" t="str">
        <f ca="1">IFERROR(IF(AS168="","",IF(选手操作!AT168&lt;&gt;"",V168+AW168+AX168+选手操作!AS168,VLOOKUP(AU168,AO:AQ,3,0)+V168+AW168+AX168+选手操作!AS168)),IF(COUNTIF(AO:AO,AU168)=0,"查找失败",IF(ISNUMBER(VLOOKUP(AU168,AO:AQ,3,0))=FALSE,"VP错误","未知错误")))</f>
        <v/>
      </c>
      <c r="AW168" s="37"/>
      <c r="AX168" s="37"/>
      <c r="AY168" s="39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23" t="str">
        <f ca="1">IFERROR(IF(BS168="","",RANK(BR168,BR$3:BR$434)+COUNTIF(BR$3:BR168,BR168)-1),"/")</f>
        <v/>
      </c>
      <c r="BO168" s="22" t="str">
        <f t="shared" si="40"/>
        <v/>
      </c>
      <c r="BP168" s="22" t="str">
        <f t="shared" si="41"/>
        <v/>
      </c>
      <c r="BQ168" s="24" t="str">
        <f>IFERROR(IF(BO168="","",ROUND(IF(BP168=0,10,10+SIGN(BP168)*10*(1-((SQRT(5)-1)/2)^MIN(ABS(BP168)/(5*SQRT(BR$1)),3))/(1-((SQRT(5)-1)/2)^3)),2)),"请输入副数")</f>
        <v/>
      </c>
      <c r="BR168" s="25" t="str">
        <f ca="1">IF(BS168="","",IF(选手操作!CT168&lt;&gt;"","/",BV168))</f>
        <v/>
      </c>
      <c r="BS168" s="26" t="str">
        <f ca="1">IF(OR(COUNTA(BA$3:BM$434)=0,选手操作!$K168=""),"",选手操作!$K168)</f>
        <v/>
      </c>
      <c r="BT168" s="22" t="str">
        <f ca="1">IFERROR(IF(BS168="","",RANK(BV168,BV$3:BV$434)+COUNTIF(BV$3:BV168,BV168)-1),"/")</f>
        <v/>
      </c>
      <c r="BU168" s="27" t="str">
        <f ca="1">IF(BS168="","",VLOOKUP(BS168,选手操作!$K:$L,2,0))</f>
        <v/>
      </c>
      <c r="BV168" s="24" t="str">
        <f ca="1">IFERROR(IF(BS168="","",IF(选手操作!BT168&lt;&gt;"",AV168+BW168+BX168+选手操作!BS168,VLOOKUP(BU168,BO:BQ,3,0)+AV168+BW168+BX168+选手操作!BS168)),IF(COUNTIF(BO:BO,BU168)=0,"查找失败",IF(ISNUMBER(VLOOKUP(BU168,BO:BQ,3,0))=FALSE,"VP错误","未知错误")))</f>
        <v/>
      </c>
      <c r="BW168" s="37"/>
      <c r="BX168" s="37"/>
      <c r="BY168" s="39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23" t="str">
        <f ca="1">IFERROR(IF(CS168="","",RANK(CR168,CR$3:CR$434)+COUNTIF(CR$3:CR168,CR168)-1),"/")</f>
        <v/>
      </c>
      <c r="CO168" s="22" t="str">
        <f t="shared" si="42"/>
        <v/>
      </c>
      <c r="CP168" s="22" t="str">
        <f t="shared" si="43"/>
        <v/>
      </c>
      <c r="CQ168" s="24" t="str">
        <f>IFERROR(IF(CO168="","",ROUND(IF(CP168=0,10,10+SIGN(CP168)*10*(1-((SQRT(5)-1)/2)^MIN(ABS(CP168)/(5*SQRT(CR$1)),3))/(1-((SQRT(5)-1)/2)^3)),2)),"请输入副数")</f>
        <v/>
      </c>
      <c r="CR168" s="25" t="str">
        <f ca="1">IF(CS168="","",IF(选手操作!DT168&lt;&gt;"","/",CV168))</f>
        <v/>
      </c>
      <c r="CS168" s="26" t="str">
        <f ca="1">IF(OR(COUNTA(CA$3:CM$434)=0,选手操作!$K168=""),"",选手操作!$K168)</f>
        <v/>
      </c>
      <c r="CT168" s="22" t="str">
        <f ca="1">IFERROR(IF(CS168="","",RANK(CV168,CV$3:CV$434)+COUNTIF(CV$3:CV168,CV168)-1),"/")</f>
        <v/>
      </c>
      <c r="CU168" s="27" t="str">
        <f ca="1">IF(CS168="","",VLOOKUP(CS168,选手操作!$K:$L,2,0))</f>
        <v/>
      </c>
      <c r="CV168" s="24" t="str">
        <f ca="1">IFERROR(IF(CS168="","",IF(选手操作!CT168&lt;&gt;"",BV168+CW168+CX168+选手操作!CS168,VLOOKUP(CU168,CO:CQ,3,0)+BV168+CW168+CX168+选手操作!CS168)),IF(COUNTIF(CO:CO,CU168)=0,"查找失败",IF(ISNUMBER(VLOOKUP(CU168,CO:CQ,3,0))=FALSE,"VP错误","未知错误")))</f>
        <v/>
      </c>
      <c r="CW168" s="37"/>
      <c r="CX168" s="37"/>
      <c r="CY168" s="39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23" t="str">
        <f ca="1">IFERROR(IF(DS168="","",RANK(DR168,DR$3:DR$434)+COUNTIF(DR$3:DR168,DR168)-1),"/")</f>
        <v/>
      </c>
      <c r="DO168" s="22" t="str">
        <f t="shared" si="44"/>
        <v/>
      </c>
      <c r="DP168" s="22" t="str">
        <f t="shared" si="45"/>
        <v/>
      </c>
      <c r="DQ168" s="24" t="str">
        <f>IFERROR(IF(DO168="","",ROUND(IF(DP168=0,10,10+SIGN(DP168)*10*(1-((SQRT(5)-1)/2)^MIN(ABS(DP168)/(5*SQRT(DR$1)),3))/(1-((SQRT(5)-1)/2)^3)),2)),"请输入副数")</f>
        <v/>
      </c>
      <c r="DR168" s="25" t="str">
        <f ca="1">IF(DS168="","",IF(选手操作!ET168&lt;&gt;"","/",DV168))</f>
        <v/>
      </c>
      <c r="DS168" s="26" t="str">
        <f ca="1">IF(OR(COUNTA(DA$3:DM$434)=0,选手操作!$K168=""),"",选手操作!$K168)</f>
        <v/>
      </c>
      <c r="DT168" s="22" t="str">
        <f ca="1">IFERROR(IF(DS168="","",RANK(DV168,DV$3:DV$434)+COUNTIF(DV$3:DV168,DV168)-1),"/")</f>
        <v/>
      </c>
      <c r="DU168" s="27" t="str">
        <f ca="1">IF(DS168="","",VLOOKUP(DS168,选手操作!$K:$L,2,0))</f>
        <v/>
      </c>
      <c r="DV168" s="24" t="str">
        <f ca="1">IFERROR(IF(DS168="","",IF(选手操作!DT168&lt;&gt;"",CV168+DW168+DX168+选手操作!DS168,VLOOKUP(DU168,DO:DQ,3,0)+CV168+DW168+DX168+选手操作!DS168)),IF(COUNTIF(DO:DO,DU168)=0,"查找失败",IF(ISNUMBER(VLOOKUP(DU168,DO:DQ,3,0))=FALSE,"VP错误","未知错误")))</f>
        <v/>
      </c>
      <c r="DW168" s="37"/>
      <c r="DX168" s="37"/>
      <c r="DY168" s="39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23" t="str">
        <f ca="1">IFERROR(IF(ES168="","",RANK(ER168,ER$3:ER$434)+COUNTIF(ER$3:ER168,ER168)-1),"/")</f>
        <v/>
      </c>
      <c r="EO168" s="22" t="str">
        <f t="shared" si="46"/>
        <v/>
      </c>
      <c r="EP168" s="22" t="str">
        <f t="shared" si="47"/>
        <v/>
      </c>
      <c r="EQ168" s="24" t="str">
        <f>IFERROR(IF(EO168="","",ROUND(IF(EP168=0,10,10+SIGN(EP168)*10*(1-((SQRT(5)-1)/2)^MIN(ABS(EP168)/(5*SQRT(ER$1)),3))/(1-((SQRT(5)-1)/2)^3)),2)),"请输入副数")</f>
        <v/>
      </c>
      <c r="ER168" s="25" t="str">
        <f ca="1">IF(ES168="","",IF(选手操作!FT168&lt;&gt;"","/",EV168))</f>
        <v/>
      </c>
      <c r="ES168" s="26" t="str">
        <f ca="1">IF(OR(COUNTA(EA$3:EM$434)=0,选手操作!$K168=""),"",选手操作!$K168)</f>
        <v/>
      </c>
      <c r="ET168" s="22" t="str">
        <f ca="1">IFERROR(IF(ES168="","",RANK(EV168,EV$3:EV$434)+COUNTIF(EV$3:EV168,EV168)-1),"/")</f>
        <v/>
      </c>
      <c r="EU168" s="27" t="str">
        <f ca="1">IF(ES168="","",VLOOKUP(ES168,选手操作!$K:$L,2,0))</f>
        <v/>
      </c>
      <c r="EV168" s="24" t="str">
        <f ca="1">IFERROR(IF(ES168="","",IF(选手操作!ET168&lt;&gt;"",DV168+EW168+EX168+选手操作!ES168,VLOOKUP(EU168,EO:EQ,3,0)+DV168+EW168+EX168+选手操作!ES168)),IF(COUNTIF(EO:EO,EU168)=0,"查找失败",IF(ISNUMBER(VLOOKUP(EU168,EO:EQ,3,0))=FALSE,"VP错误","未知错误")))</f>
        <v/>
      </c>
      <c r="EW168" s="37"/>
      <c r="EX168" s="37"/>
      <c r="EY168" s="39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23" t="str">
        <f ca="1">IFERROR(IF(FS168="","",RANK(FR168,FR$3:FR$434)+COUNTIF(FR$3:FR168,FR168)-1),"/")</f>
        <v/>
      </c>
      <c r="FO168" s="22" t="str">
        <f t="shared" si="48"/>
        <v/>
      </c>
      <c r="FP168" s="22" t="str">
        <f t="shared" si="49"/>
        <v/>
      </c>
      <c r="FQ168" s="24" t="str">
        <f>IFERROR(IF(FO168="","",ROUND(IF(FP168=0,10,10+SIGN(FP168)*10*(1-((SQRT(5)-1)/2)^MIN(ABS(FP168)/(5*SQRT(FR$1)),3))/(1-((SQRT(5)-1)/2)^3)),2)),"请输入副数")</f>
        <v/>
      </c>
      <c r="FR168" s="25" t="str">
        <f ca="1">IF(FS168="","",IF(选手操作!GT168&lt;&gt;"","/",FV168))</f>
        <v/>
      </c>
      <c r="FS168" s="26" t="str">
        <f ca="1">IF(OR(COUNTA(FA$3:FM$434)=0,选手操作!$K168=""),"",选手操作!$K168)</f>
        <v/>
      </c>
      <c r="FT168" s="22" t="str">
        <f ca="1">IFERROR(IF(FS168="","",RANK(FV168,FV$3:FV$434)+COUNTIF(FV$3:FV168,FV168)-1),"/")</f>
        <v/>
      </c>
      <c r="FU168" s="27" t="str">
        <f ca="1">IF(FS168="","",VLOOKUP(FS168,选手操作!$K:$L,2,0))</f>
        <v/>
      </c>
      <c r="FV168" s="24" t="str">
        <f ca="1">IFERROR(IF(FS168="","",IF(选手操作!FT168&lt;&gt;"",EV168+FW168+FX168+选手操作!FS168,VLOOKUP(FU168,FO:FQ,3,0)+EV168+FW168+FX168+选手操作!FS168)),IF(COUNTIF(FO:FO,FU168)=0,"查找失败",IF(ISNUMBER(VLOOKUP(FU168,FO:FQ,3,0))=FALSE,"VP错误","未知错误")))</f>
        <v/>
      </c>
      <c r="FW168" s="37"/>
      <c r="FX168" s="37"/>
      <c r="FY168" s="39"/>
      <c r="GA168" s="31"/>
      <c r="GB168" s="31"/>
      <c r="GC168" s="31"/>
      <c r="GD168" s="31"/>
      <c r="GE168" s="31"/>
      <c r="GF168" s="31"/>
      <c r="GG168" s="31"/>
      <c r="GH168" s="31"/>
      <c r="GI168" s="31"/>
      <c r="GJ168" s="31"/>
      <c r="GK168" s="31"/>
      <c r="GL168" s="31"/>
      <c r="GM168" s="31"/>
      <c r="GN168" s="23" t="str">
        <f ca="1">IFERROR(IF(GS168="","",RANK(GR168,GR$3:GR$434)+COUNTIF(GR$3:GR168,GR168)-1),"/")</f>
        <v/>
      </c>
      <c r="GO168" s="22" t="str">
        <f t="shared" si="50"/>
        <v/>
      </c>
      <c r="GP168" s="22" t="str">
        <f t="shared" si="51"/>
        <v/>
      </c>
      <c r="GQ168" s="24" t="str">
        <f>IFERROR(IF(GO168="","",ROUND(IF(GP168=0,10,10+SIGN(GP168)*10*(1-((SQRT(5)-1)/2)^MIN(ABS(GP168)/(5*SQRT(GR$1)),3))/(1-((SQRT(5)-1)/2)^3)),2)),"请输入副数")</f>
        <v/>
      </c>
      <c r="GR168" s="25" t="str">
        <f ca="1">IF(GS168="","",IF(选手操作!HT168&lt;&gt;"","/",GV168))</f>
        <v/>
      </c>
      <c r="GS168" s="26" t="str">
        <f ca="1">IF(OR(COUNTA(GA$3:GM$434)=0,选手操作!$K168=""),"",选手操作!$K168)</f>
        <v/>
      </c>
      <c r="GT168" s="22" t="str">
        <f ca="1">IFERROR(IF(GS168="","",RANK(GV168,GV$3:GV$434)+COUNTIF(GV$3:GV168,GV168)-1),"/")</f>
        <v/>
      </c>
      <c r="GU168" s="27" t="str">
        <f ca="1">IF(GS168="","",VLOOKUP(GS168,选手操作!$K:$L,2,0))</f>
        <v/>
      </c>
      <c r="GV168" s="24" t="str">
        <f ca="1">IFERROR(IF(GS168="","",IF(选手操作!GT168&lt;&gt;"",FV168+GW168+GX168+选手操作!GS168,VLOOKUP(GU168,GO:GQ,3,0)+FV168+GW168+GX168+选手操作!GS168)),IF(COUNTIF(GO:GO,GU168)=0,"查找失败",IF(ISNUMBER(VLOOKUP(GU168,GO:GQ,3,0))=FALSE,"VP错误","未知错误")))</f>
        <v/>
      </c>
      <c r="GW168" s="37"/>
      <c r="GX168" s="37"/>
      <c r="GY168" s="39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23" t="str">
        <f ca="1">IFERROR(IF(HS168="","",RANK(HR168,HR$3:HR$434)+COUNTIF(HR$3:HR168,HR168)-1),"/")</f>
        <v/>
      </c>
      <c r="HO168" s="22" t="str">
        <f t="shared" si="52"/>
        <v/>
      </c>
      <c r="HP168" s="22" t="str">
        <f t="shared" si="53"/>
        <v/>
      </c>
      <c r="HQ168" s="24" t="str">
        <f>IFERROR(IF(HO168="","",ROUND(IF(HP168=0,10,10+SIGN(HP168)*10*(1-((SQRT(5)-1)/2)^MIN(ABS(HP168)/(5*SQRT(HR$1)),3))/(1-((SQRT(5)-1)/2)^3)),2)),"请输入副数")</f>
        <v/>
      </c>
      <c r="HR168" s="25" t="str">
        <f ca="1">IF(HS168="","",IF(选手操作!IT168&lt;&gt;"","/",HV168))</f>
        <v/>
      </c>
      <c r="HS168" s="26" t="str">
        <f ca="1">IF(OR(COUNTA(HA$3:HM$434)=0,选手操作!$K168=""),"",选手操作!$K168)</f>
        <v/>
      </c>
      <c r="HT168" s="22" t="str">
        <f ca="1">IFERROR(IF(HS168="","",RANK(HV168,HV$3:HV$434)+COUNTIF(HV$3:HV168,HV168)-1),"/")</f>
        <v/>
      </c>
      <c r="HU168" s="27" t="str">
        <f ca="1">IF(HS168="","",VLOOKUP(HS168,选手操作!$K:$L,2,0))</f>
        <v/>
      </c>
      <c r="HV168" s="24" t="str">
        <f ca="1">IFERROR(IF(HS168="","",IF(选手操作!HT168&lt;&gt;"",GV168+HW168+HX168+选手操作!HS168,VLOOKUP(HU168,HO:HQ,3,0)+GV168+HW168+HX168+选手操作!HS168)),IF(COUNTIF(HO:HO,HU168)=0,"查找失败",IF(ISNUMBER(VLOOKUP(HU168,HO:HQ,3,0))=FALSE,"VP错误","未知错误")))</f>
        <v/>
      </c>
      <c r="HW168" s="37"/>
      <c r="HX168" s="37"/>
      <c r="HY168" s="39"/>
    </row>
    <row r="169" spans="1:23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23" t="str">
        <f ca="1">IFERROR(IF(S169="","",RANK(R169,R$3:R$434)+COUNTIF(R$3:R169,R169)-1),"/")</f>
        <v/>
      </c>
      <c r="O169" s="22" t="str">
        <f t="shared" si="54"/>
        <v/>
      </c>
      <c r="P169" s="22" t="str">
        <f t="shared" si="55"/>
        <v/>
      </c>
      <c r="Q169" s="24" t="str">
        <f t="shared" si="56"/>
        <v/>
      </c>
      <c r="R169" s="25" t="str">
        <f ca="1">IF(S169="","",IF(选手操作!AT169&lt;&gt;"","/",V169))</f>
        <v/>
      </c>
      <c r="S169" s="26" t="str">
        <f ca="1">IF(OR(COUNTA(A$3:M$434)=0,选手操作!$K169=""),"",选手操作!$K169)</f>
        <v/>
      </c>
      <c r="T169" s="22" t="str">
        <f ca="1">IFERROR(IF(S169="","",RANK(V169,V$3:V$434)+COUNTIF(V$3:V169,V169)-1),"/")</f>
        <v/>
      </c>
      <c r="U169" s="27" t="str">
        <f ca="1">IF(S169="","",VLOOKUP(S169,选手操作!$K:$L,2,0))</f>
        <v/>
      </c>
      <c r="V169" s="24" t="str">
        <f ca="1">IFERROR(IF(S169="","",IF(选手操作!T169&lt;&gt;"",选手操作!M169+选手操作!N169+W169+X169+选手操作!S169,VLOOKUP(U169,O:Q,3,0)+选手操作!M169+选手操作!N169+W169+X169+选手操作!S169)),IF(COUNTIF(O:O,U169)=0,"查找失败",IF(ISNUMBER(VLOOKUP(U169,O:Q,3,0))=FALSE,"VP错误","未知错误")))</f>
        <v/>
      </c>
      <c r="W169" s="37"/>
      <c r="X169" s="37"/>
      <c r="Y169" s="39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23" t="str">
        <f ca="1">IFERROR(IF(AS169="","",RANK(AR169,AR$3:AR$434)+COUNTIF(AR$3:AR169,AR169)-1),"/")</f>
        <v/>
      </c>
      <c r="AO169" s="22" t="str">
        <f t="shared" si="38"/>
        <v/>
      </c>
      <c r="AP169" s="22" t="str">
        <f t="shared" si="39"/>
        <v/>
      </c>
      <c r="AQ169" s="24" t="str">
        <f>IFERROR(IF(AO169="","",ROUND(IF(AP169=0,10,10+SIGN(AP169)*10*(1-((SQRT(5)-1)/2)^MIN(ABS(AP169)/(5*SQRT(AR$1)),3))/(1-((SQRT(5)-1)/2)^3)),2)),"请输入副数")</f>
        <v/>
      </c>
      <c r="AR169" s="25" t="str">
        <f ca="1">IF(AS169="","",IF(选手操作!BT169&lt;&gt;"","/",AV169))</f>
        <v/>
      </c>
      <c r="AS169" s="26" t="str">
        <f ca="1">IF(OR(COUNTA(AA$3:AM$434)=0,选手操作!$K169=""),"",选手操作!$K169)</f>
        <v/>
      </c>
      <c r="AT169" s="22" t="str">
        <f ca="1">IFERROR(IF(AS169="","",RANK(AV169,AV$3:AV$434)+COUNTIF(AV$3:AV169,AV169)-1),"/")</f>
        <v/>
      </c>
      <c r="AU169" s="27" t="str">
        <f ca="1">IF(AS169="","",VLOOKUP(AS169,选手操作!$K:$L,2,0))</f>
        <v/>
      </c>
      <c r="AV169" s="24" t="str">
        <f ca="1">IFERROR(IF(AS169="","",IF(选手操作!AT169&lt;&gt;"",V169+AW169+AX169+选手操作!AS169,VLOOKUP(AU169,AO:AQ,3,0)+V169+AW169+AX169+选手操作!AS169)),IF(COUNTIF(AO:AO,AU169)=0,"查找失败",IF(ISNUMBER(VLOOKUP(AU169,AO:AQ,3,0))=FALSE,"VP错误","未知错误")))</f>
        <v/>
      </c>
      <c r="AW169" s="37"/>
      <c r="AX169" s="37"/>
      <c r="AY169" s="39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23" t="str">
        <f ca="1">IFERROR(IF(BS169="","",RANK(BR169,BR$3:BR$434)+COUNTIF(BR$3:BR169,BR169)-1),"/")</f>
        <v/>
      </c>
      <c r="BO169" s="22" t="str">
        <f t="shared" si="40"/>
        <v/>
      </c>
      <c r="BP169" s="22" t="str">
        <f t="shared" si="41"/>
        <v/>
      </c>
      <c r="BQ169" s="24" t="str">
        <f>IFERROR(IF(BO169="","",ROUND(IF(BP169=0,10,10+SIGN(BP169)*10*(1-((SQRT(5)-1)/2)^MIN(ABS(BP169)/(5*SQRT(BR$1)),3))/(1-((SQRT(5)-1)/2)^3)),2)),"请输入副数")</f>
        <v/>
      </c>
      <c r="BR169" s="25" t="str">
        <f ca="1">IF(BS169="","",IF(选手操作!CT169&lt;&gt;"","/",BV169))</f>
        <v/>
      </c>
      <c r="BS169" s="26" t="str">
        <f ca="1">IF(OR(COUNTA(BA$3:BM$434)=0,选手操作!$K169=""),"",选手操作!$K169)</f>
        <v/>
      </c>
      <c r="BT169" s="22" t="str">
        <f ca="1">IFERROR(IF(BS169="","",RANK(BV169,BV$3:BV$434)+COUNTIF(BV$3:BV169,BV169)-1),"/")</f>
        <v/>
      </c>
      <c r="BU169" s="27" t="str">
        <f ca="1">IF(BS169="","",VLOOKUP(BS169,选手操作!$K:$L,2,0))</f>
        <v/>
      </c>
      <c r="BV169" s="24" t="str">
        <f ca="1">IFERROR(IF(BS169="","",IF(选手操作!BT169&lt;&gt;"",AV169+BW169+BX169+选手操作!BS169,VLOOKUP(BU169,BO:BQ,3,0)+AV169+BW169+BX169+选手操作!BS169)),IF(COUNTIF(BO:BO,BU169)=0,"查找失败",IF(ISNUMBER(VLOOKUP(BU169,BO:BQ,3,0))=FALSE,"VP错误","未知错误")))</f>
        <v/>
      </c>
      <c r="BW169" s="37"/>
      <c r="BX169" s="37"/>
      <c r="BY169" s="39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23" t="str">
        <f ca="1">IFERROR(IF(CS169="","",RANK(CR169,CR$3:CR$434)+COUNTIF(CR$3:CR169,CR169)-1),"/")</f>
        <v/>
      </c>
      <c r="CO169" s="22" t="str">
        <f t="shared" si="42"/>
        <v/>
      </c>
      <c r="CP169" s="22" t="str">
        <f t="shared" si="43"/>
        <v/>
      </c>
      <c r="CQ169" s="24" t="str">
        <f>IFERROR(IF(CO169="","",ROUND(IF(CP169=0,10,10+SIGN(CP169)*10*(1-((SQRT(5)-1)/2)^MIN(ABS(CP169)/(5*SQRT(CR$1)),3))/(1-((SQRT(5)-1)/2)^3)),2)),"请输入副数")</f>
        <v/>
      </c>
      <c r="CR169" s="25" t="str">
        <f ca="1">IF(CS169="","",IF(选手操作!DT169&lt;&gt;"","/",CV169))</f>
        <v/>
      </c>
      <c r="CS169" s="26" t="str">
        <f ca="1">IF(OR(COUNTA(CA$3:CM$434)=0,选手操作!$K169=""),"",选手操作!$K169)</f>
        <v/>
      </c>
      <c r="CT169" s="22" t="str">
        <f ca="1">IFERROR(IF(CS169="","",RANK(CV169,CV$3:CV$434)+COUNTIF(CV$3:CV169,CV169)-1),"/")</f>
        <v/>
      </c>
      <c r="CU169" s="27" t="str">
        <f ca="1">IF(CS169="","",VLOOKUP(CS169,选手操作!$K:$L,2,0))</f>
        <v/>
      </c>
      <c r="CV169" s="24" t="str">
        <f ca="1">IFERROR(IF(CS169="","",IF(选手操作!CT169&lt;&gt;"",BV169+CW169+CX169+选手操作!CS169,VLOOKUP(CU169,CO:CQ,3,0)+BV169+CW169+CX169+选手操作!CS169)),IF(COUNTIF(CO:CO,CU169)=0,"查找失败",IF(ISNUMBER(VLOOKUP(CU169,CO:CQ,3,0))=FALSE,"VP错误","未知错误")))</f>
        <v/>
      </c>
      <c r="CW169" s="37"/>
      <c r="CX169" s="37"/>
      <c r="CY169" s="39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23" t="str">
        <f ca="1">IFERROR(IF(DS169="","",RANK(DR169,DR$3:DR$434)+COUNTIF(DR$3:DR169,DR169)-1),"/")</f>
        <v/>
      </c>
      <c r="DO169" s="22" t="str">
        <f t="shared" si="44"/>
        <v/>
      </c>
      <c r="DP169" s="22" t="str">
        <f t="shared" si="45"/>
        <v/>
      </c>
      <c r="DQ169" s="24" t="str">
        <f>IFERROR(IF(DO169="","",ROUND(IF(DP169=0,10,10+SIGN(DP169)*10*(1-((SQRT(5)-1)/2)^MIN(ABS(DP169)/(5*SQRT(DR$1)),3))/(1-((SQRT(5)-1)/2)^3)),2)),"请输入副数")</f>
        <v/>
      </c>
      <c r="DR169" s="25" t="str">
        <f ca="1">IF(DS169="","",IF(选手操作!ET169&lt;&gt;"","/",DV169))</f>
        <v/>
      </c>
      <c r="DS169" s="26" t="str">
        <f ca="1">IF(OR(COUNTA(DA$3:DM$434)=0,选手操作!$K169=""),"",选手操作!$K169)</f>
        <v/>
      </c>
      <c r="DT169" s="22" t="str">
        <f ca="1">IFERROR(IF(DS169="","",RANK(DV169,DV$3:DV$434)+COUNTIF(DV$3:DV169,DV169)-1),"/")</f>
        <v/>
      </c>
      <c r="DU169" s="27" t="str">
        <f ca="1">IF(DS169="","",VLOOKUP(DS169,选手操作!$K:$L,2,0))</f>
        <v/>
      </c>
      <c r="DV169" s="24" t="str">
        <f ca="1">IFERROR(IF(DS169="","",IF(选手操作!DT169&lt;&gt;"",CV169+DW169+DX169+选手操作!DS169,VLOOKUP(DU169,DO:DQ,3,0)+CV169+DW169+DX169+选手操作!DS169)),IF(COUNTIF(DO:DO,DU169)=0,"查找失败",IF(ISNUMBER(VLOOKUP(DU169,DO:DQ,3,0))=FALSE,"VP错误","未知错误")))</f>
        <v/>
      </c>
      <c r="DW169" s="37"/>
      <c r="DX169" s="37"/>
      <c r="DY169" s="39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23" t="str">
        <f ca="1">IFERROR(IF(ES169="","",RANK(ER169,ER$3:ER$434)+COUNTIF(ER$3:ER169,ER169)-1),"/")</f>
        <v/>
      </c>
      <c r="EO169" s="22" t="str">
        <f t="shared" si="46"/>
        <v/>
      </c>
      <c r="EP169" s="22" t="str">
        <f t="shared" si="47"/>
        <v/>
      </c>
      <c r="EQ169" s="24" t="str">
        <f>IFERROR(IF(EO169="","",ROUND(IF(EP169=0,10,10+SIGN(EP169)*10*(1-((SQRT(5)-1)/2)^MIN(ABS(EP169)/(5*SQRT(ER$1)),3))/(1-((SQRT(5)-1)/2)^3)),2)),"请输入副数")</f>
        <v/>
      </c>
      <c r="ER169" s="25" t="str">
        <f ca="1">IF(ES169="","",IF(选手操作!FT169&lt;&gt;"","/",EV169))</f>
        <v/>
      </c>
      <c r="ES169" s="26" t="str">
        <f ca="1">IF(OR(COUNTA(EA$3:EM$434)=0,选手操作!$K169=""),"",选手操作!$K169)</f>
        <v/>
      </c>
      <c r="ET169" s="22" t="str">
        <f ca="1">IFERROR(IF(ES169="","",RANK(EV169,EV$3:EV$434)+COUNTIF(EV$3:EV169,EV169)-1),"/")</f>
        <v/>
      </c>
      <c r="EU169" s="27" t="str">
        <f ca="1">IF(ES169="","",VLOOKUP(ES169,选手操作!$K:$L,2,0))</f>
        <v/>
      </c>
      <c r="EV169" s="24" t="str">
        <f ca="1">IFERROR(IF(ES169="","",IF(选手操作!ET169&lt;&gt;"",DV169+EW169+EX169+选手操作!ES169,VLOOKUP(EU169,EO:EQ,3,0)+DV169+EW169+EX169+选手操作!ES169)),IF(COUNTIF(EO:EO,EU169)=0,"查找失败",IF(ISNUMBER(VLOOKUP(EU169,EO:EQ,3,0))=FALSE,"VP错误","未知错误")))</f>
        <v/>
      </c>
      <c r="EW169" s="37"/>
      <c r="EX169" s="37"/>
      <c r="EY169" s="39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23" t="str">
        <f ca="1">IFERROR(IF(FS169="","",RANK(FR169,FR$3:FR$434)+COUNTIF(FR$3:FR169,FR169)-1),"/")</f>
        <v/>
      </c>
      <c r="FO169" s="22" t="str">
        <f t="shared" si="48"/>
        <v/>
      </c>
      <c r="FP169" s="22" t="str">
        <f t="shared" si="49"/>
        <v/>
      </c>
      <c r="FQ169" s="24" t="str">
        <f>IFERROR(IF(FO169="","",ROUND(IF(FP169=0,10,10+SIGN(FP169)*10*(1-((SQRT(5)-1)/2)^MIN(ABS(FP169)/(5*SQRT(FR$1)),3))/(1-((SQRT(5)-1)/2)^3)),2)),"请输入副数")</f>
        <v/>
      </c>
      <c r="FR169" s="25" t="str">
        <f ca="1">IF(FS169="","",IF(选手操作!GT169&lt;&gt;"","/",FV169))</f>
        <v/>
      </c>
      <c r="FS169" s="26" t="str">
        <f ca="1">IF(OR(COUNTA(FA$3:FM$434)=0,选手操作!$K169=""),"",选手操作!$K169)</f>
        <v/>
      </c>
      <c r="FT169" s="22" t="str">
        <f ca="1">IFERROR(IF(FS169="","",RANK(FV169,FV$3:FV$434)+COUNTIF(FV$3:FV169,FV169)-1),"/")</f>
        <v/>
      </c>
      <c r="FU169" s="27" t="str">
        <f ca="1">IF(FS169="","",VLOOKUP(FS169,选手操作!$K:$L,2,0))</f>
        <v/>
      </c>
      <c r="FV169" s="24" t="str">
        <f ca="1">IFERROR(IF(FS169="","",IF(选手操作!FT169&lt;&gt;"",EV169+FW169+FX169+选手操作!FS169,VLOOKUP(FU169,FO:FQ,3,0)+EV169+FW169+FX169+选手操作!FS169)),IF(COUNTIF(FO:FO,FU169)=0,"查找失败",IF(ISNUMBER(VLOOKUP(FU169,FO:FQ,3,0))=FALSE,"VP错误","未知错误")))</f>
        <v/>
      </c>
      <c r="FW169" s="37"/>
      <c r="FX169" s="37"/>
      <c r="FY169" s="39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23" t="str">
        <f ca="1">IFERROR(IF(GS169="","",RANK(GR169,GR$3:GR$434)+COUNTIF(GR$3:GR169,GR169)-1),"/")</f>
        <v/>
      </c>
      <c r="GO169" s="22" t="str">
        <f t="shared" si="50"/>
        <v/>
      </c>
      <c r="GP169" s="22" t="str">
        <f t="shared" si="51"/>
        <v/>
      </c>
      <c r="GQ169" s="24" t="str">
        <f>IFERROR(IF(GO169="","",ROUND(IF(GP169=0,10,10+SIGN(GP169)*10*(1-((SQRT(5)-1)/2)^MIN(ABS(GP169)/(5*SQRT(GR$1)),3))/(1-((SQRT(5)-1)/2)^3)),2)),"请输入副数")</f>
        <v/>
      </c>
      <c r="GR169" s="25" t="str">
        <f ca="1">IF(GS169="","",IF(选手操作!HT169&lt;&gt;"","/",GV169))</f>
        <v/>
      </c>
      <c r="GS169" s="26" t="str">
        <f ca="1">IF(OR(COUNTA(GA$3:GM$434)=0,选手操作!$K169=""),"",选手操作!$K169)</f>
        <v/>
      </c>
      <c r="GT169" s="22" t="str">
        <f ca="1">IFERROR(IF(GS169="","",RANK(GV169,GV$3:GV$434)+COUNTIF(GV$3:GV169,GV169)-1),"/")</f>
        <v/>
      </c>
      <c r="GU169" s="27" t="str">
        <f ca="1">IF(GS169="","",VLOOKUP(GS169,选手操作!$K:$L,2,0))</f>
        <v/>
      </c>
      <c r="GV169" s="24" t="str">
        <f ca="1">IFERROR(IF(GS169="","",IF(选手操作!GT169&lt;&gt;"",FV169+GW169+GX169+选手操作!GS169,VLOOKUP(GU169,GO:GQ,3,0)+FV169+GW169+GX169+选手操作!GS169)),IF(COUNTIF(GO:GO,GU169)=0,"查找失败",IF(ISNUMBER(VLOOKUP(GU169,GO:GQ,3,0))=FALSE,"VP错误","未知错误")))</f>
        <v/>
      </c>
      <c r="GW169" s="37"/>
      <c r="GX169" s="37"/>
      <c r="GY169" s="39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23" t="str">
        <f ca="1">IFERROR(IF(HS169="","",RANK(HR169,HR$3:HR$434)+COUNTIF(HR$3:HR169,HR169)-1),"/")</f>
        <v/>
      </c>
      <c r="HO169" s="22" t="str">
        <f t="shared" si="52"/>
        <v/>
      </c>
      <c r="HP169" s="22" t="str">
        <f t="shared" si="53"/>
        <v/>
      </c>
      <c r="HQ169" s="24" t="str">
        <f>IFERROR(IF(HO169="","",ROUND(IF(HP169=0,10,10+SIGN(HP169)*10*(1-((SQRT(5)-1)/2)^MIN(ABS(HP169)/(5*SQRT(HR$1)),3))/(1-((SQRT(5)-1)/2)^3)),2)),"请输入副数")</f>
        <v/>
      </c>
      <c r="HR169" s="25" t="str">
        <f ca="1">IF(HS169="","",IF(选手操作!IT169&lt;&gt;"","/",HV169))</f>
        <v/>
      </c>
      <c r="HS169" s="26" t="str">
        <f ca="1">IF(OR(COUNTA(HA$3:HM$434)=0,选手操作!$K169=""),"",选手操作!$K169)</f>
        <v/>
      </c>
      <c r="HT169" s="22" t="str">
        <f ca="1">IFERROR(IF(HS169="","",RANK(HV169,HV$3:HV$434)+COUNTIF(HV$3:HV169,HV169)-1),"/")</f>
        <v/>
      </c>
      <c r="HU169" s="27" t="str">
        <f ca="1">IF(HS169="","",VLOOKUP(HS169,选手操作!$K:$L,2,0))</f>
        <v/>
      </c>
      <c r="HV169" s="24" t="str">
        <f ca="1">IFERROR(IF(HS169="","",IF(选手操作!HT169&lt;&gt;"",GV169+HW169+HX169+选手操作!HS169,VLOOKUP(HU169,HO:HQ,3,0)+GV169+HW169+HX169+选手操作!HS169)),IF(COUNTIF(HO:HO,HU169)=0,"查找失败",IF(ISNUMBER(VLOOKUP(HU169,HO:HQ,3,0))=FALSE,"VP错误","未知错误")))</f>
        <v/>
      </c>
      <c r="HW169" s="37"/>
      <c r="HX169" s="37"/>
      <c r="HY169" s="39"/>
    </row>
    <row r="170" spans="1:23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23" t="str">
        <f ca="1">IFERROR(IF(S170="","",RANK(R170,R$3:R$434)+COUNTIF(R$3:R170,R170)-1),"/")</f>
        <v/>
      </c>
      <c r="O170" s="22" t="str">
        <f t="shared" si="54"/>
        <v/>
      </c>
      <c r="P170" s="22" t="str">
        <f t="shared" si="55"/>
        <v/>
      </c>
      <c r="Q170" s="24" t="str">
        <f t="shared" si="56"/>
        <v/>
      </c>
      <c r="R170" s="25" t="str">
        <f ca="1">IF(S170="","",IF(选手操作!AT170&lt;&gt;"","/",V170))</f>
        <v/>
      </c>
      <c r="S170" s="26" t="str">
        <f ca="1">IF(OR(COUNTA(A$3:M$434)=0,选手操作!$K170=""),"",选手操作!$K170)</f>
        <v/>
      </c>
      <c r="T170" s="22" t="str">
        <f ca="1">IFERROR(IF(S170="","",RANK(V170,V$3:V$434)+COUNTIF(V$3:V170,V170)-1),"/")</f>
        <v/>
      </c>
      <c r="U170" s="27" t="str">
        <f ca="1">IF(S170="","",VLOOKUP(S170,选手操作!$K:$L,2,0))</f>
        <v/>
      </c>
      <c r="V170" s="24" t="str">
        <f ca="1">IFERROR(IF(S170="","",IF(选手操作!T170&lt;&gt;"",选手操作!M170+选手操作!N170+W170+X170+选手操作!S170,VLOOKUP(U170,O:Q,3,0)+选手操作!M170+选手操作!N170+W170+X170+选手操作!S170)),IF(COUNTIF(O:O,U170)=0,"查找失败",IF(ISNUMBER(VLOOKUP(U170,O:Q,3,0))=FALSE,"VP错误","未知错误")))</f>
        <v/>
      </c>
      <c r="W170" s="37"/>
      <c r="X170" s="37"/>
      <c r="Y170" s="39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23" t="str">
        <f ca="1">IFERROR(IF(AS170="","",RANK(AR170,AR$3:AR$434)+COUNTIF(AR$3:AR170,AR170)-1),"/")</f>
        <v/>
      </c>
      <c r="AO170" s="22" t="str">
        <f t="shared" si="38"/>
        <v/>
      </c>
      <c r="AP170" s="22" t="str">
        <f t="shared" si="39"/>
        <v/>
      </c>
      <c r="AQ170" s="24" t="str">
        <f>IFERROR(IF(AO170="","",ROUND(IF(AP170=0,10,10+SIGN(AP170)*10*(1-((SQRT(5)-1)/2)^MIN(ABS(AP170)/(5*SQRT(AR$1)),3))/(1-((SQRT(5)-1)/2)^3)),2)),"请输入副数")</f>
        <v/>
      </c>
      <c r="AR170" s="25" t="str">
        <f ca="1">IF(AS170="","",IF(选手操作!BT170&lt;&gt;"","/",AV170))</f>
        <v/>
      </c>
      <c r="AS170" s="26" t="str">
        <f ca="1">IF(OR(COUNTA(AA$3:AM$434)=0,选手操作!$K170=""),"",选手操作!$K170)</f>
        <v/>
      </c>
      <c r="AT170" s="22" t="str">
        <f ca="1">IFERROR(IF(AS170="","",RANK(AV170,AV$3:AV$434)+COUNTIF(AV$3:AV170,AV170)-1),"/")</f>
        <v/>
      </c>
      <c r="AU170" s="27" t="str">
        <f ca="1">IF(AS170="","",VLOOKUP(AS170,选手操作!$K:$L,2,0))</f>
        <v/>
      </c>
      <c r="AV170" s="24" t="str">
        <f ca="1">IFERROR(IF(AS170="","",IF(选手操作!AT170&lt;&gt;"",V170+AW170+AX170+选手操作!AS170,VLOOKUP(AU170,AO:AQ,3,0)+V170+AW170+AX170+选手操作!AS170)),IF(COUNTIF(AO:AO,AU170)=0,"查找失败",IF(ISNUMBER(VLOOKUP(AU170,AO:AQ,3,0))=FALSE,"VP错误","未知错误")))</f>
        <v/>
      </c>
      <c r="AW170" s="37"/>
      <c r="AX170" s="37"/>
      <c r="AY170" s="39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23" t="str">
        <f ca="1">IFERROR(IF(BS170="","",RANK(BR170,BR$3:BR$434)+COUNTIF(BR$3:BR170,BR170)-1),"/")</f>
        <v/>
      </c>
      <c r="BO170" s="22" t="str">
        <f t="shared" si="40"/>
        <v/>
      </c>
      <c r="BP170" s="22" t="str">
        <f t="shared" si="41"/>
        <v/>
      </c>
      <c r="BQ170" s="24" t="str">
        <f>IFERROR(IF(BO170="","",ROUND(IF(BP170=0,10,10+SIGN(BP170)*10*(1-((SQRT(5)-1)/2)^MIN(ABS(BP170)/(5*SQRT(BR$1)),3))/(1-((SQRT(5)-1)/2)^3)),2)),"请输入副数")</f>
        <v/>
      </c>
      <c r="BR170" s="25" t="str">
        <f ca="1">IF(BS170="","",IF(选手操作!CT170&lt;&gt;"","/",BV170))</f>
        <v/>
      </c>
      <c r="BS170" s="26" t="str">
        <f ca="1">IF(OR(COUNTA(BA$3:BM$434)=0,选手操作!$K170=""),"",选手操作!$K170)</f>
        <v/>
      </c>
      <c r="BT170" s="22" t="str">
        <f ca="1">IFERROR(IF(BS170="","",RANK(BV170,BV$3:BV$434)+COUNTIF(BV$3:BV170,BV170)-1),"/")</f>
        <v/>
      </c>
      <c r="BU170" s="27" t="str">
        <f ca="1">IF(BS170="","",VLOOKUP(BS170,选手操作!$K:$L,2,0))</f>
        <v/>
      </c>
      <c r="BV170" s="24" t="str">
        <f ca="1">IFERROR(IF(BS170="","",IF(选手操作!BT170&lt;&gt;"",AV170+BW170+BX170+选手操作!BS170,VLOOKUP(BU170,BO:BQ,3,0)+AV170+BW170+BX170+选手操作!BS170)),IF(COUNTIF(BO:BO,BU170)=0,"查找失败",IF(ISNUMBER(VLOOKUP(BU170,BO:BQ,3,0))=FALSE,"VP错误","未知错误")))</f>
        <v/>
      </c>
      <c r="BW170" s="37"/>
      <c r="BX170" s="37"/>
      <c r="BY170" s="39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23" t="str">
        <f ca="1">IFERROR(IF(CS170="","",RANK(CR170,CR$3:CR$434)+COUNTIF(CR$3:CR170,CR170)-1),"/")</f>
        <v/>
      </c>
      <c r="CO170" s="22" t="str">
        <f t="shared" si="42"/>
        <v/>
      </c>
      <c r="CP170" s="22" t="str">
        <f t="shared" si="43"/>
        <v/>
      </c>
      <c r="CQ170" s="24" t="str">
        <f>IFERROR(IF(CO170="","",ROUND(IF(CP170=0,10,10+SIGN(CP170)*10*(1-((SQRT(5)-1)/2)^MIN(ABS(CP170)/(5*SQRT(CR$1)),3))/(1-((SQRT(5)-1)/2)^3)),2)),"请输入副数")</f>
        <v/>
      </c>
      <c r="CR170" s="25" t="str">
        <f ca="1">IF(CS170="","",IF(选手操作!DT170&lt;&gt;"","/",CV170))</f>
        <v/>
      </c>
      <c r="CS170" s="26" t="str">
        <f ca="1">IF(OR(COUNTA(CA$3:CM$434)=0,选手操作!$K170=""),"",选手操作!$K170)</f>
        <v/>
      </c>
      <c r="CT170" s="22" t="str">
        <f ca="1">IFERROR(IF(CS170="","",RANK(CV170,CV$3:CV$434)+COUNTIF(CV$3:CV170,CV170)-1),"/")</f>
        <v/>
      </c>
      <c r="CU170" s="27" t="str">
        <f ca="1">IF(CS170="","",VLOOKUP(CS170,选手操作!$K:$L,2,0))</f>
        <v/>
      </c>
      <c r="CV170" s="24" t="str">
        <f ca="1">IFERROR(IF(CS170="","",IF(选手操作!CT170&lt;&gt;"",BV170+CW170+CX170+选手操作!CS170,VLOOKUP(CU170,CO:CQ,3,0)+BV170+CW170+CX170+选手操作!CS170)),IF(COUNTIF(CO:CO,CU170)=0,"查找失败",IF(ISNUMBER(VLOOKUP(CU170,CO:CQ,3,0))=FALSE,"VP错误","未知错误")))</f>
        <v/>
      </c>
      <c r="CW170" s="37"/>
      <c r="CX170" s="37"/>
      <c r="CY170" s="39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23" t="str">
        <f ca="1">IFERROR(IF(DS170="","",RANK(DR170,DR$3:DR$434)+COUNTIF(DR$3:DR170,DR170)-1),"/")</f>
        <v/>
      </c>
      <c r="DO170" s="22" t="str">
        <f t="shared" si="44"/>
        <v/>
      </c>
      <c r="DP170" s="22" t="str">
        <f t="shared" si="45"/>
        <v/>
      </c>
      <c r="DQ170" s="24" t="str">
        <f>IFERROR(IF(DO170="","",ROUND(IF(DP170=0,10,10+SIGN(DP170)*10*(1-((SQRT(5)-1)/2)^MIN(ABS(DP170)/(5*SQRT(DR$1)),3))/(1-((SQRT(5)-1)/2)^3)),2)),"请输入副数")</f>
        <v/>
      </c>
      <c r="DR170" s="25" t="str">
        <f ca="1">IF(DS170="","",IF(选手操作!ET170&lt;&gt;"","/",DV170))</f>
        <v/>
      </c>
      <c r="DS170" s="26" t="str">
        <f ca="1">IF(OR(COUNTA(DA$3:DM$434)=0,选手操作!$K170=""),"",选手操作!$K170)</f>
        <v/>
      </c>
      <c r="DT170" s="22" t="str">
        <f ca="1">IFERROR(IF(DS170="","",RANK(DV170,DV$3:DV$434)+COUNTIF(DV$3:DV170,DV170)-1),"/")</f>
        <v/>
      </c>
      <c r="DU170" s="27" t="str">
        <f ca="1">IF(DS170="","",VLOOKUP(DS170,选手操作!$K:$L,2,0))</f>
        <v/>
      </c>
      <c r="DV170" s="24" t="str">
        <f ca="1">IFERROR(IF(DS170="","",IF(选手操作!DT170&lt;&gt;"",CV170+DW170+DX170+选手操作!DS170,VLOOKUP(DU170,DO:DQ,3,0)+CV170+DW170+DX170+选手操作!DS170)),IF(COUNTIF(DO:DO,DU170)=0,"查找失败",IF(ISNUMBER(VLOOKUP(DU170,DO:DQ,3,0))=FALSE,"VP错误","未知错误")))</f>
        <v/>
      </c>
      <c r="DW170" s="37"/>
      <c r="DX170" s="37"/>
      <c r="DY170" s="39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23" t="str">
        <f ca="1">IFERROR(IF(ES170="","",RANK(ER170,ER$3:ER$434)+COUNTIF(ER$3:ER170,ER170)-1),"/")</f>
        <v/>
      </c>
      <c r="EO170" s="22" t="str">
        <f t="shared" si="46"/>
        <v/>
      </c>
      <c r="EP170" s="22" t="str">
        <f t="shared" si="47"/>
        <v/>
      </c>
      <c r="EQ170" s="24" t="str">
        <f>IFERROR(IF(EO170="","",ROUND(IF(EP170=0,10,10+SIGN(EP170)*10*(1-((SQRT(5)-1)/2)^MIN(ABS(EP170)/(5*SQRT(ER$1)),3))/(1-((SQRT(5)-1)/2)^3)),2)),"请输入副数")</f>
        <v/>
      </c>
      <c r="ER170" s="25" t="str">
        <f ca="1">IF(ES170="","",IF(选手操作!FT170&lt;&gt;"","/",EV170))</f>
        <v/>
      </c>
      <c r="ES170" s="26" t="str">
        <f ca="1">IF(OR(COUNTA(EA$3:EM$434)=0,选手操作!$K170=""),"",选手操作!$K170)</f>
        <v/>
      </c>
      <c r="ET170" s="22" t="str">
        <f ca="1">IFERROR(IF(ES170="","",RANK(EV170,EV$3:EV$434)+COUNTIF(EV$3:EV170,EV170)-1),"/")</f>
        <v/>
      </c>
      <c r="EU170" s="27" t="str">
        <f ca="1">IF(ES170="","",VLOOKUP(ES170,选手操作!$K:$L,2,0))</f>
        <v/>
      </c>
      <c r="EV170" s="24" t="str">
        <f ca="1">IFERROR(IF(ES170="","",IF(选手操作!ET170&lt;&gt;"",DV170+EW170+EX170+选手操作!ES170,VLOOKUP(EU170,EO:EQ,3,0)+DV170+EW170+EX170+选手操作!ES170)),IF(COUNTIF(EO:EO,EU170)=0,"查找失败",IF(ISNUMBER(VLOOKUP(EU170,EO:EQ,3,0))=FALSE,"VP错误","未知错误")))</f>
        <v/>
      </c>
      <c r="EW170" s="37"/>
      <c r="EX170" s="37"/>
      <c r="EY170" s="39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23" t="str">
        <f ca="1">IFERROR(IF(FS170="","",RANK(FR170,FR$3:FR$434)+COUNTIF(FR$3:FR170,FR170)-1),"/")</f>
        <v/>
      </c>
      <c r="FO170" s="22" t="str">
        <f t="shared" si="48"/>
        <v/>
      </c>
      <c r="FP170" s="22" t="str">
        <f t="shared" si="49"/>
        <v/>
      </c>
      <c r="FQ170" s="24" t="str">
        <f>IFERROR(IF(FO170="","",ROUND(IF(FP170=0,10,10+SIGN(FP170)*10*(1-((SQRT(5)-1)/2)^MIN(ABS(FP170)/(5*SQRT(FR$1)),3))/(1-((SQRT(5)-1)/2)^3)),2)),"请输入副数")</f>
        <v/>
      </c>
      <c r="FR170" s="25" t="str">
        <f ca="1">IF(FS170="","",IF(选手操作!GT170&lt;&gt;"","/",FV170))</f>
        <v/>
      </c>
      <c r="FS170" s="26" t="str">
        <f ca="1">IF(OR(COUNTA(FA$3:FM$434)=0,选手操作!$K170=""),"",选手操作!$K170)</f>
        <v/>
      </c>
      <c r="FT170" s="22" t="str">
        <f ca="1">IFERROR(IF(FS170="","",RANK(FV170,FV$3:FV$434)+COUNTIF(FV$3:FV170,FV170)-1),"/")</f>
        <v/>
      </c>
      <c r="FU170" s="27" t="str">
        <f ca="1">IF(FS170="","",VLOOKUP(FS170,选手操作!$K:$L,2,0))</f>
        <v/>
      </c>
      <c r="FV170" s="24" t="str">
        <f ca="1">IFERROR(IF(FS170="","",IF(选手操作!FT170&lt;&gt;"",EV170+FW170+FX170+选手操作!FS170,VLOOKUP(FU170,FO:FQ,3,0)+EV170+FW170+FX170+选手操作!FS170)),IF(COUNTIF(FO:FO,FU170)=0,"查找失败",IF(ISNUMBER(VLOOKUP(FU170,FO:FQ,3,0))=FALSE,"VP错误","未知错误")))</f>
        <v/>
      </c>
      <c r="FW170" s="37"/>
      <c r="FX170" s="37"/>
      <c r="FY170" s="39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23" t="str">
        <f ca="1">IFERROR(IF(GS170="","",RANK(GR170,GR$3:GR$434)+COUNTIF(GR$3:GR170,GR170)-1),"/")</f>
        <v/>
      </c>
      <c r="GO170" s="22" t="str">
        <f t="shared" si="50"/>
        <v/>
      </c>
      <c r="GP170" s="22" t="str">
        <f t="shared" si="51"/>
        <v/>
      </c>
      <c r="GQ170" s="24" t="str">
        <f>IFERROR(IF(GO170="","",ROUND(IF(GP170=0,10,10+SIGN(GP170)*10*(1-((SQRT(5)-1)/2)^MIN(ABS(GP170)/(5*SQRT(GR$1)),3))/(1-((SQRT(5)-1)/2)^3)),2)),"请输入副数")</f>
        <v/>
      </c>
      <c r="GR170" s="25" t="str">
        <f ca="1">IF(GS170="","",IF(选手操作!HT170&lt;&gt;"","/",GV170))</f>
        <v/>
      </c>
      <c r="GS170" s="26" t="str">
        <f ca="1">IF(OR(COUNTA(GA$3:GM$434)=0,选手操作!$K170=""),"",选手操作!$K170)</f>
        <v/>
      </c>
      <c r="GT170" s="22" t="str">
        <f ca="1">IFERROR(IF(GS170="","",RANK(GV170,GV$3:GV$434)+COUNTIF(GV$3:GV170,GV170)-1),"/")</f>
        <v/>
      </c>
      <c r="GU170" s="27" t="str">
        <f ca="1">IF(GS170="","",VLOOKUP(GS170,选手操作!$K:$L,2,0))</f>
        <v/>
      </c>
      <c r="GV170" s="24" t="str">
        <f ca="1">IFERROR(IF(GS170="","",IF(选手操作!GT170&lt;&gt;"",FV170+GW170+GX170+选手操作!GS170,VLOOKUP(GU170,GO:GQ,3,0)+FV170+GW170+GX170+选手操作!GS170)),IF(COUNTIF(GO:GO,GU170)=0,"查找失败",IF(ISNUMBER(VLOOKUP(GU170,GO:GQ,3,0))=FALSE,"VP错误","未知错误")))</f>
        <v/>
      </c>
      <c r="GW170" s="37"/>
      <c r="GX170" s="37"/>
      <c r="GY170" s="39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23" t="str">
        <f ca="1">IFERROR(IF(HS170="","",RANK(HR170,HR$3:HR$434)+COUNTIF(HR$3:HR170,HR170)-1),"/")</f>
        <v/>
      </c>
      <c r="HO170" s="22" t="str">
        <f t="shared" si="52"/>
        <v/>
      </c>
      <c r="HP170" s="22" t="str">
        <f t="shared" si="53"/>
        <v/>
      </c>
      <c r="HQ170" s="24" t="str">
        <f>IFERROR(IF(HO170="","",ROUND(IF(HP170=0,10,10+SIGN(HP170)*10*(1-((SQRT(5)-1)/2)^MIN(ABS(HP170)/(5*SQRT(HR$1)),3))/(1-((SQRT(5)-1)/2)^3)),2)),"请输入副数")</f>
        <v/>
      </c>
      <c r="HR170" s="25" t="str">
        <f ca="1">IF(HS170="","",IF(选手操作!IT170&lt;&gt;"","/",HV170))</f>
        <v/>
      </c>
      <c r="HS170" s="26" t="str">
        <f ca="1">IF(OR(COUNTA(HA$3:HM$434)=0,选手操作!$K170=""),"",选手操作!$K170)</f>
        <v/>
      </c>
      <c r="HT170" s="22" t="str">
        <f ca="1">IFERROR(IF(HS170="","",RANK(HV170,HV$3:HV$434)+COUNTIF(HV$3:HV170,HV170)-1),"/")</f>
        <v/>
      </c>
      <c r="HU170" s="27" t="str">
        <f ca="1">IF(HS170="","",VLOOKUP(HS170,选手操作!$K:$L,2,0))</f>
        <v/>
      </c>
      <c r="HV170" s="24" t="str">
        <f ca="1">IFERROR(IF(HS170="","",IF(选手操作!HT170&lt;&gt;"",GV170+HW170+HX170+选手操作!HS170,VLOOKUP(HU170,HO:HQ,3,0)+GV170+HW170+HX170+选手操作!HS170)),IF(COUNTIF(HO:HO,HU170)=0,"查找失败",IF(ISNUMBER(VLOOKUP(HU170,HO:HQ,3,0))=FALSE,"VP错误","未知错误")))</f>
        <v/>
      </c>
      <c r="HW170" s="37"/>
      <c r="HX170" s="37"/>
      <c r="HY170" s="39"/>
    </row>
    <row r="171" spans="1:23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23" t="str">
        <f ca="1">IFERROR(IF(S171="","",RANK(R171,R$3:R$434)+COUNTIF(R$3:R171,R171)-1),"/")</f>
        <v/>
      </c>
      <c r="O171" s="22" t="str">
        <f t="shared" si="54"/>
        <v/>
      </c>
      <c r="P171" s="22" t="str">
        <f t="shared" si="55"/>
        <v/>
      </c>
      <c r="Q171" s="24" t="str">
        <f t="shared" si="56"/>
        <v/>
      </c>
      <c r="R171" s="25" t="str">
        <f ca="1">IF(S171="","",IF(选手操作!AT171&lt;&gt;"","/",V171))</f>
        <v/>
      </c>
      <c r="S171" s="26" t="str">
        <f ca="1">IF(OR(COUNTA(A$3:M$434)=0,选手操作!$K171=""),"",选手操作!$K171)</f>
        <v/>
      </c>
      <c r="T171" s="22" t="str">
        <f ca="1">IFERROR(IF(S171="","",RANK(V171,V$3:V$434)+COUNTIF(V$3:V171,V171)-1),"/")</f>
        <v/>
      </c>
      <c r="U171" s="27" t="str">
        <f ca="1">IF(S171="","",VLOOKUP(S171,选手操作!$K:$L,2,0))</f>
        <v/>
      </c>
      <c r="V171" s="24" t="str">
        <f ca="1">IFERROR(IF(S171="","",IF(选手操作!T171&lt;&gt;"",选手操作!M171+选手操作!N171+W171+X171+选手操作!S171,VLOOKUP(U171,O:Q,3,0)+选手操作!M171+选手操作!N171+W171+X171+选手操作!S171)),IF(COUNTIF(O:O,U171)=0,"查找失败",IF(ISNUMBER(VLOOKUP(U171,O:Q,3,0))=FALSE,"VP错误","未知错误")))</f>
        <v/>
      </c>
      <c r="W171" s="37"/>
      <c r="X171" s="37"/>
      <c r="Y171" s="39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23" t="str">
        <f ca="1">IFERROR(IF(AS171="","",RANK(AR171,AR$3:AR$434)+COUNTIF(AR$3:AR171,AR171)-1),"/")</f>
        <v/>
      </c>
      <c r="AO171" s="22" t="str">
        <f t="shared" si="38"/>
        <v/>
      </c>
      <c r="AP171" s="22" t="str">
        <f t="shared" si="39"/>
        <v/>
      </c>
      <c r="AQ171" s="24" t="str">
        <f>IFERROR(IF(AO171="","",ROUND(IF(AP171=0,10,10+SIGN(AP171)*10*(1-((SQRT(5)-1)/2)^MIN(ABS(AP171)/(5*SQRT(AR$1)),3))/(1-((SQRT(5)-1)/2)^3)),2)),"请输入副数")</f>
        <v/>
      </c>
      <c r="AR171" s="25" t="str">
        <f ca="1">IF(AS171="","",IF(选手操作!BT171&lt;&gt;"","/",AV171))</f>
        <v/>
      </c>
      <c r="AS171" s="26" t="str">
        <f ca="1">IF(OR(COUNTA(AA$3:AM$434)=0,选手操作!$K171=""),"",选手操作!$K171)</f>
        <v/>
      </c>
      <c r="AT171" s="22" t="str">
        <f ca="1">IFERROR(IF(AS171="","",RANK(AV171,AV$3:AV$434)+COUNTIF(AV$3:AV171,AV171)-1),"/")</f>
        <v/>
      </c>
      <c r="AU171" s="27" t="str">
        <f ca="1">IF(AS171="","",VLOOKUP(AS171,选手操作!$K:$L,2,0))</f>
        <v/>
      </c>
      <c r="AV171" s="24" t="str">
        <f ca="1">IFERROR(IF(AS171="","",IF(选手操作!AT171&lt;&gt;"",V171+AW171+AX171+选手操作!AS171,VLOOKUP(AU171,AO:AQ,3,0)+V171+AW171+AX171+选手操作!AS171)),IF(COUNTIF(AO:AO,AU171)=0,"查找失败",IF(ISNUMBER(VLOOKUP(AU171,AO:AQ,3,0))=FALSE,"VP错误","未知错误")))</f>
        <v/>
      </c>
      <c r="AW171" s="37"/>
      <c r="AX171" s="37"/>
      <c r="AY171" s="39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23" t="str">
        <f ca="1">IFERROR(IF(BS171="","",RANK(BR171,BR$3:BR$434)+COUNTIF(BR$3:BR171,BR171)-1),"/")</f>
        <v/>
      </c>
      <c r="BO171" s="22" t="str">
        <f t="shared" si="40"/>
        <v/>
      </c>
      <c r="BP171" s="22" t="str">
        <f t="shared" si="41"/>
        <v/>
      </c>
      <c r="BQ171" s="24" t="str">
        <f>IFERROR(IF(BO171="","",ROUND(IF(BP171=0,10,10+SIGN(BP171)*10*(1-((SQRT(5)-1)/2)^MIN(ABS(BP171)/(5*SQRT(BR$1)),3))/(1-((SQRT(5)-1)/2)^3)),2)),"请输入副数")</f>
        <v/>
      </c>
      <c r="BR171" s="25" t="str">
        <f ca="1">IF(BS171="","",IF(选手操作!CT171&lt;&gt;"","/",BV171))</f>
        <v/>
      </c>
      <c r="BS171" s="26" t="str">
        <f ca="1">IF(OR(COUNTA(BA$3:BM$434)=0,选手操作!$K171=""),"",选手操作!$K171)</f>
        <v/>
      </c>
      <c r="BT171" s="22" t="str">
        <f ca="1">IFERROR(IF(BS171="","",RANK(BV171,BV$3:BV$434)+COUNTIF(BV$3:BV171,BV171)-1),"/")</f>
        <v/>
      </c>
      <c r="BU171" s="27" t="str">
        <f ca="1">IF(BS171="","",VLOOKUP(BS171,选手操作!$K:$L,2,0))</f>
        <v/>
      </c>
      <c r="BV171" s="24" t="str">
        <f ca="1">IFERROR(IF(BS171="","",IF(选手操作!BT171&lt;&gt;"",AV171+BW171+BX171+选手操作!BS171,VLOOKUP(BU171,BO:BQ,3,0)+AV171+BW171+BX171+选手操作!BS171)),IF(COUNTIF(BO:BO,BU171)=0,"查找失败",IF(ISNUMBER(VLOOKUP(BU171,BO:BQ,3,0))=FALSE,"VP错误","未知错误")))</f>
        <v/>
      </c>
      <c r="BW171" s="37"/>
      <c r="BX171" s="37"/>
      <c r="BY171" s="39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23" t="str">
        <f ca="1">IFERROR(IF(CS171="","",RANK(CR171,CR$3:CR$434)+COUNTIF(CR$3:CR171,CR171)-1),"/")</f>
        <v/>
      </c>
      <c r="CO171" s="22" t="str">
        <f t="shared" si="42"/>
        <v/>
      </c>
      <c r="CP171" s="22" t="str">
        <f t="shared" si="43"/>
        <v/>
      </c>
      <c r="CQ171" s="24" t="str">
        <f>IFERROR(IF(CO171="","",ROUND(IF(CP171=0,10,10+SIGN(CP171)*10*(1-((SQRT(5)-1)/2)^MIN(ABS(CP171)/(5*SQRT(CR$1)),3))/(1-((SQRT(5)-1)/2)^3)),2)),"请输入副数")</f>
        <v/>
      </c>
      <c r="CR171" s="25" t="str">
        <f ca="1">IF(CS171="","",IF(选手操作!DT171&lt;&gt;"","/",CV171))</f>
        <v/>
      </c>
      <c r="CS171" s="26" t="str">
        <f ca="1">IF(OR(COUNTA(CA$3:CM$434)=0,选手操作!$K171=""),"",选手操作!$K171)</f>
        <v/>
      </c>
      <c r="CT171" s="22" t="str">
        <f ca="1">IFERROR(IF(CS171="","",RANK(CV171,CV$3:CV$434)+COUNTIF(CV$3:CV171,CV171)-1),"/")</f>
        <v/>
      </c>
      <c r="CU171" s="27" t="str">
        <f ca="1">IF(CS171="","",VLOOKUP(CS171,选手操作!$K:$L,2,0))</f>
        <v/>
      </c>
      <c r="CV171" s="24" t="str">
        <f ca="1">IFERROR(IF(CS171="","",IF(选手操作!CT171&lt;&gt;"",BV171+CW171+CX171+选手操作!CS171,VLOOKUP(CU171,CO:CQ,3,0)+BV171+CW171+CX171+选手操作!CS171)),IF(COUNTIF(CO:CO,CU171)=0,"查找失败",IF(ISNUMBER(VLOOKUP(CU171,CO:CQ,3,0))=FALSE,"VP错误","未知错误")))</f>
        <v/>
      </c>
      <c r="CW171" s="37"/>
      <c r="CX171" s="37"/>
      <c r="CY171" s="39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23" t="str">
        <f ca="1">IFERROR(IF(DS171="","",RANK(DR171,DR$3:DR$434)+COUNTIF(DR$3:DR171,DR171)-1),"/")</f>
        <v/>
      </c>
      <c r="DO171" s="22" t="str">
        <f t="shared" si="44"/>
        <v/>
      </c>
      <c r="DP171" s="22" t="str">
        <f t="shared" si="45"/>
        <v/>
      </c>
      <c r="DQ171" s="24" t="str">
        <f>IFERROR(IF(DO171="","",ROUND(IF(DP171=0,10,10+SIGN(DP171)*10*(1-((SQRT(5)-1)/2)^MIN(ABS(DP171)/(5*SQRT(DR$1)),3))/(1-((SQRT(5)-1)/2)^3)),2)),"请输入副数")</f>
        <v/>
      </c>
      <c r="DR171" s="25" t="str">
        <f ca="1">IF(DS171="","",IF(选手操作!ET171&lt;&gt;"","/",DV171))</f>
        <v/>
      </c>
      <c r="DS171" s="26" t="str">
        <f ca="1">IF(OR(COUNTA(DA$3:DM$434)=0,选手操作!$K171=""),"",选手操作!$K171)</f>
        <v/>
      </c>
      <c r="DT171" s="22" t="str">
        <f ca="1">IFERROR(IF(DS171="","",RANK(DV171,DV$3:DV$434)+COUNTIF(DV$3:DV171,DV171)-1),"/")</f>
        <v/>
      </c>
      <c r="DU171" s="27" t="str">
        <f ca="1">IF(DS171="","",VLOOKUP(DS171,选手操作!$K:$L,2,0))</f>
        <v/>
      </c>
      <c r="DV171" s="24" t="str">
        <f ca="1">IFERROR(IF(DS171="","",IF(选手操作!DT171&lt;&gt;"",CV171+DW171+DX171+选手操作!DS171,VLOOKUP(DU171,DO:DQ,3,0)+CV171+DW171+DX171+选手操作!DS171)),IF(COUNTIF(DO:DO,DU171)=0,"查找失败",IF(ISNUMBER(VLOOKUP(DU171,DO:DQ,3,0))=FALSE,"VP错误","未知错误")))</f>
        <v/>
      </c>
      <c r="DW171" s="37"/>
      <c r="DX171" s="37"/>
      <c r="DY171" s="39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23" t="str">
        <f ca="1">IFERROR(IF(ES171="","",RANK(ER171,ER$3:ER$434)+COUNTIF(ER$3:ER171,ER171)-1),"/")</f>
        <v/>
      </c>
      <c r="EO171" s="22" t="str">
        <f t="shared" si="46"/>
        <v/>
      </c>
      <c r="EP171" s="22" t="str">
        <f t="shared" si="47"/>
        <v/>
      </c>
      <c r="EQ171" s="24" t="str">
        <f>IFERROR(IF(EO171="","",ROUND(IF(EP171=0,10,10+SIGN(EP171)*10*(1-((SQRT(5)-1)/2)^MIN(ABS(EP171)/(5*SQRT(ER$1)),3))/(1-((SQRT(5)-1)/2)^3)),2)),"请输入副数")</f>
        <v/>
      </c>
      <c r="ER171" s="25" t="str">
        <f ca="1">IF(ES171="","",IF(选手操作!FT171&lt;&gt;"","/",EV171))</f>
        <v/>
      </c>
      <c r="ES171" s="26" t="str">
        <f ca="1">IF(OR(COUNTA(EA$3:EM$434)=0,选手操作!$K171=""),"",选手操作!$K171)</f>
        <v/>
      </c>
      <c r="ET171" s="22" t="str">
        <f ca="1">IFERROR(IF(ES171="","",RANK(EV171,EV$3:EV$434)+COUNTIF(EV$3:EV171,EV171)-1),"/")</f>
        <v/>
      </c>
      <c r="EU171" s="27" t="str">
        <f ca="1">IF(ES171="","",VLOOKUP(ES171,选手操作!$K:$L,2,0))</f>
        <v/>
      </c>
      <c r="EV171" s="24" t="str">
        <f ca="1">IFERROR(IF(ES171="","",IF(选手操作!ET171&lt;&gt;"",DV171+EW171+EX171+选手操作!ES171,VLOOKUP(EU171,EO:EQ,3,0)+DV171+EW171+EX171+选手操作!ES171)),IF(COUNTIF(EO:EO,EU171)=0,"查找失败",IF(ISNUMBER(VLOOKUP(EU171,EO:EQ,3,0))=FALSE,"VP错误","未知错误")))</f>
        <v/>
      </c>
      <c r="EW171" s="37"/>
      <c r="EX171" s="37"/>
      <c r="EY171" s="39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23" t="str">
        <f ca="1">IFERROR(IF(FS171="","",RANK(FR171,FR$3:FR$434)+COUNTIF(FR$3:FR171,FR171)-1),"/")</f>
        <v/>
      </c>
      <c r="FO171" s="22" t="str">
        <f t="shared" si="48"/>
        <v/>
      </c>
      <c r="FP171" s="22" t="str">
        <f t="shared" si="49"/>
        <v/>
      </c>
      <c r="FQ171" s="24" t="str">
        <f>IFERROR(IF(FO171="","",ROUND(IF(FP171=0,10,10+SIGN(FP171)*10*(1-((SQRT(5)-1)/2)^MIN(ABS(FP171)/(5*SQRT(FR$1)),3))/(1-((SQRT(5)-1)/2)^3)),2)),"请输入副数")</f>
        <v/>
      </c>
      <c r="FR171" s="25" t="str">
        <f ca="1">IF(FS171="","",IF(选手操作!GT171&lt;&gt;"","/",FV171))</f>
        <v/>
      </c>
      <c r="FS171" s="26" t="str">
        <f ca="1">IF(OR(COUNTA(FA$3:FM$434)=0,选手操作!$K171=""),"",选手操作!$K171)</f>
        <v/>
      </c>
      <c r="FT171" s="22" t="str">
        <f ca="1">IFERROR(IF(FS171="","",RANK(FV171,FV$3:FV$434)+COUNTIF(FV$3:FV171,FV171)-1),"/")</f>
        <v/>
      </c>
      <c r="FU171" s="27" t="str">
        <f ca="1">IF(FS171="","",VLOOKUP(FS171,选手操作!$K:$L,2,0))</f>
        <v/>
      </c>
      <c r="FV171" s="24" t="str">
        <f ca="1">IFERROR(IF(FS171="","",IF(选手操作!FT171&lt;&gt;"",EV171+FW171+FX171+选手操作!FS171,VLOOKUP(FU171,FO:FQ,3,0)+EV171+FW171+FX171+选手操作!FS171)),IF(COUNTIF(FO:FO,FU171)=0,"查找失败",IF(ISNUMBER(VLOOKUP(FU171,FO:FQ,3,0))=FALSE,"VP错误","未知错误")))</f>
        <v/>
      </c>
      <c r="FW171" s="37"/>
      <c r="FX171" s="37"/>
      <c r="FY171" s="39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23" t="str">
        <f ca="1">IFERROR(IF(GS171="","",RANK(GR171,GR$3:GR$434)+COUNTIF(GR$3:GR171,GR171)-1),"/")</f>
        <v/>
      </c>
      <c r="GO171" s="22" t="str">
        <f t="shared" si="50"/>
        <v/>
      </c>
      <c r="GP171" s="22" t="str">
        <f t="shared" si="51"/>
        <v/>
      </c>
      <c r="GQ171" s="24" t="str">
        <f>IFERROR(IF(GO171="","",ROUND(IF(GP171=0,10,10+SIGN(GP171)*10*(1-((SQRT(5)-1)/2)^MIN(ABS(GP171)/(5*SQRT(GR$1)),3))/(1-((SQRT(5)-1)/2)^3)),2)),"请输入副数")</f>
        <v/>
      </c>
      <c r="GR171" s="25" t="str">
        <f ca="1">IF(GS171="","",IF(选手操作!HT171&lt;&gt;"","/",GV171))</f>
        <v/>
      </c>
      <c r="GS171" s="26" t="str">
        <f ca="1">IF(OR(COUNTA(GA$3:GM$434)=0,选手操作!$K171=""),"",选手操作!$K171)</f>
        <v/>
      </c>
      <c r="GT171" s="22" t="str">
        <f ca="1">IFERROR(IF(GS171="","",RANK(GV171,GV$3:GV$434)+COUNTIF(GV$3:GV171,GV171)-1),"/")</f>
        <v/>
      </c>
      <c r="GU171" s="27" t="str">
        <f ca="1">IF(GS171="","",VLOOKUP(GS171,选手操作!$K:$L,2,0))</f>
        <v/>
      </c>
      <c r="GV171" s="24" t="str">
        <f ca="1">IFERROR(IF(GS171="","",IF(选手操作!GT171&lt;&gt;"",FV171+GW171+GX171+选手操作!GS171,VLOOKUP(GU171,GO:GQ,3,0)+FV171+GW171+GX171+选手操作!GS171)),IF(COUNTIF(GO:GO,GU171)=0,"查找失败",IF(ISNUMBER(VLOOKUP(GU171,GO:GQ,3,0))=FALSE,"VP错误","未知错误")))</f>
        <v/>
      </c>
      <c r="GW171" s="37"/>
      <c r="GX171" s="37"/>
      <c r="GY171" s="39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23" t="str">
        <f ca="1">IFERROR(IF(HS171="","",RANK(HR171,HR$3:HR$434)+COUNTIF(HR$3:HR171,HR171)-1),"/")</f>
        <v/>
      </c>
      <c r="HO171" s="22" t="str">
        <f t="shared" si="52"/>
        <v/>
      </c>
      <c r="HP171" s="22" t="str">
        <f t="shared" si="53"/>
        <v/>
      </c>
      <c r="HQ171" s="24" t="str">
        <f>IFERROR(IF(HO171="","",ROUND(IF(HP171=0,10,10+SIGN(HP171)*10*(1-((SQRT(5)-1)/2)^MIN(ABS(HP171)/(5*SQRT(HR$1)),3))/(1-((SQRT(5)-1)/2)^3)),2)),"请输入副数")</f>
        <v/>
      </c>
      <c r="HR171" s="25" t="str">
        <f ca="1">IF(HS171="","",IF(选手操作!IT171&lt;&gt;"","/",HV171))</f>
        <v/>
      </c>
      <c r="HS171" s="26" t="str">
        <f ca="1">IF(OR(COUNTA(HA$3:HM$434)=0,选手操作!$K171=""),"",选手操作!$K171)</f>
        <v/>
      </c>
      <c r="HT171" s="22" t="str">
        <f ca="1">IFERROR(IF(HS171="","",RANK(HV171,HV$3:HV$434)+COUNTIF(HV$3:HV171,HV171)-1),"/")</f>
        <v/>
      </c>
      <c r="HU171" s="27" t="str">
        <f ca="1">IF(HS171="","",VLOOKUP(HS171,选手操作!$K:$L,2,0))</f>
        <v/>
      </c>
      <c r="HV171" s="24" t="str">
        <f ca="1">IFERROR(IF(HS171="","",IF(选手操作!HT171&lt;&gt;"",GV171+HW171+HX171+选手操作!HS171,VLOOKUP(HU171,HO:HQ,3,0)+GV171+HW171+HX171+选手操作!HS171)),IF(COUNTIF(HO:HO,HU171)=0,"查找失败",IF(ISNUMBER(VLOOKUP(HU171,HO:HQ,3,0))=FALSE,"VP错误","未知错误")))</f>
        <v/>
      </c>
      <c r="HW171" s="37"/>
      <c r="HX171" s="37"/>
      <c r="HY171" s="39"/>
    </row>
    <row r="172" spans="1:23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23" t="str">
        <f ca="1">IFERROR(IF(S172="","",RANK(R172,R$3:R$434)+COUNTIF(R$3:R172,R172)-1),"/")</f>
        <v/>
      </c>
      <c r="O172" s="22" t="str">
        <f t="shared" si="54"/>
        <v/>
      </c>
      <c r="P172" s="22" t="str">
        <f t="shared" si="55"/>
        <v/>
      </c>
      <c r="Q172" s="24" t="str">
        <f t="shared" si="56"/>
        <v/>
      </c>
      <c r="R172" s="25" t="str">
        <f ca="1">IF(S172="","",IF(选手操作!AT172&lt;&gt;"","/",V172))</f>
        <v/>
      </c>
      <c r="S172" s="26" t="str">
        <f ca="1">IF(OR(COUNTA(A$3:M$434)=0,选手操作!$K172=""),"",选手操作!$K172)</f>
        <v/>
      </c>
      <c r="T172" s="22" t="str">
        <f ca="1">IFERROR(IF(S172="","",RANK(V172,V$3:V$434)+COUNTIF(V$3:V172,V172)-1),"/")</f>
        <v/>
      </c>
      <c r="U172" s="27" t="str">
        <f ca="1">IF(S172="","",VLOOKUP(S172,选手操作!$K:$L,2,0))</f>
        <v/>
      </c>
      <c r="V172" s="24" t="str">
        <f ca="1">IFERROR(IF(S172="","",IF(选手操作!T172&lt;&gt;"",选手操作!M172+选手操作!N172+W172+X172+选手操作!S172,VLOOKUP(U172,O:Q,3,0)+选手操作!M172+选手操作!N172+W172+X172+选手操作!S172)),IF(COUNTIF(O:O,U172)=0,"查找失败",IF(ISNUMBER(VLOOKUP(U172,O:Q,3,0))=FALSE,"VP错误","未知错误")))</f>
        <v/>
      </c>
      <c r="W172" s="37"/>
      <c r="X172" s="37"/>
      <c r="Y172" s="39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23" t="str">
        <f ca="1">IFERROR(IF(AS172="","",RANK(AR172,AR$3:AR$434)+COUNTIF(AR$3:AR172,AR172)-1),"/")</f>
        <v/>
      </c>
      <c r="AO172" s="22" t="str">
        <f t="shared" si="38"/>
        <v/>
      </c>
      <c r="AP172" s="22" t="str">
        <f t="shared" si="39"/>
        <v/>
      </c>
      <c r="AQ172" s="24" t="str">
        <f>IFERROR(IF(AO172="","",ROUND(IF(AP172=0,10,10+SIGN(AP172)*10*(1-((SQRT(5)-1)/2)^MIN(ABS(AP172)/(5*SQRT(AR$1)),3))/(1-((SQRT(5)-1)/2)^3)),2)),"请输入副数")</f>
        <v/>
      </c>
      <c r="AR172" s="25" t="str">
        <f ca="1">IF(AS172="","",IF(选手操作!BT172&lt;&gt;"","/",AV172))</f>
        <v/>
      </c>
      <c r="AS172" s="26" t="str">
        <f ca="1">IF(OR(COUNTA(AA$3:AM$434)=0,选手操作!$K172=""),"",选手操作!$K172)</f>
        <v/>
      </c>
      <c r="AT172" s="22" t="str">
        <f ca="1">IFERROR(IF(AS172="","",RANK(AV172,AV$3:AV$434)+COUNTIF(AV$3:AV172,AV172)-1),"/")</f>
        <v/>
      </c>
      <c r="AU172" s="27" t="str">
        <f ca="1">IF(AS172="","",VLOOKUP(AS172,选手操作!$K:$L,2,0))</f>
        <v/>
      </c>
      <c r="AV172" s="24" t="str">
        <f ca="1">IFERROR(IF(AS172="","",IF(选手操作!AT172&lt;&gt;"",V172+AW172+AX172+选手操作!AS172,VLOOKUP(AU172,AO:AQ,3,0)+V172+AW172+AX172+选手操作!AS172)),IF(COUNTIF(AO:AO,AU172)=0,"查找失败",IF(ISNUMBER(VLOOKUP(AU172,AO:AQ,3,0))=FALSE,"VP错误","未知错误")))</f>
        <v/>
      </c>
      <c r="AW172" s="37"/>
      <c r="AX172" s="37"/>
      <c r="AY172" s="39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23" t="str">
        <f ca="1">IFERROR(IF(BS172="","",RANK(BR172,BR$3:BR$434)+COUNTIF(BR$3:BR172,BR172)-1),"/")</f>
        <v/>
      </c>
      <c r="BO172" s="22" t="str">
        <f t="shared" si="40"/>
        <v/>
      </c>
      <c r="BP172" s="22" t="str">
        <f t="shared" si="41"/>
        <v/>
      </c>
      <c r="BQ172" s="24" t="str">
        <f>IFERROR(IF(BO172="","",ROUND(IF(BP172=0,10,10+SIGN(BP172)*10*(1-((SQRT(5)-1)/2)^MIN(ABS(BP172)/(5*SQRT(BR$1)),3))/(1-((SQRT(5)-1)/2)^3)),2)),"请输入副数")</f>
        <v/>
      </c>
      <c r="BR172" s="25" t="str">
        <f ca="1">IF(BS172="","",IF(选手操作!CT172&lt;&gt;"","/",BV172))</f>
        <v/>
      </c>
      <c r="BS172" s="26" t="str">
        <f ca="1">IF(OR(COUNTA(BA$3:BM$434)=0,选手操作!$K172=""),"",选手操作!$K172)</f>
        <v/>
      </c>
      <c r="BT172" s="22" t="str">
        <f ca="1">IFERROR(IF(BS172="","",RANK(BV172,BV$3:BV$434)+COUNTIF(BV$3:BV172,BV172)-1),"/")</f>
        <v/>
      </c>
      <c r="BU172" s="27" t="str">
        <f ca="1">IF(BS172="","",VLOOKUP(BS172,选手操作!$K:$L,2,0))</f>
        <v/>
      </c>
      <c r="BV172" s="24" t="str">
        <f ca="1">IFERROR(IF(BS172="","",IF(选手操作!BT172&lt;&gt;"",AV172+BW172+BX172+选手操作!BS172,VLOOKUP(BU172,BO:BQ,3,0)+AV172+BW172+BX172+选手操作!BS172)),IF(COUNTIF(BO:BO,BU172)=0,"查找失败",IF(ISNUMBER(VLOOKUP(BU172,BO:BQ,3,0))=FALSE,"VP错误","未知错误")))</f>
        <v/>
      </c>
      <c r="BW172" s="37"/>
      <c r="BX172" s="37"/>
      <c r="BY172" s="39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23" t="str">
        <f ca="1">IFERROR(IF(CS172="","",RANK(CR172,CR$3:CR$434)+COUNTIF(CR$3:CR172,CR172)-1),"/")</f>
        <v/>
      </c>
      <c r="CO172" s="22" t="str">
        <f t="shared" si="42"/>
        <v/>
      </c>
      <c r="CP172" s="22" t="str">
        <f t="shared" si="43"/>
        <v/>
      </c>
      <c r="CQ172" s="24" t="str">
        <f>IFERROR(IF(CO172="","",ROUND(IF(CP172=0,10,10+SIGN(CP172)*10*(1-((SQRT(5)-1)/2)^MIN(ABS(CP172)/(5*SQRT(CR$1)),3))/(1-((SQRT(5)-1)/2)^3)),2)),"请输入副数")</f>
        <v/>
      </c>
      <c r="CR172" s="25" t="str">
        <f ca="1">IF(CS172="","",IF(选手操作!DT172&lt;&gt;"","/",CV172))</f>
        <v/>
      </c>
      <c r="CS172" s="26" t="str">
        <f ca="1">IF(OR(COUNTA(CA$3:CM$434)=0,选手操作!$K172=""),"",选手操作!$K172)</f>
        <v/>
      </c>
      <c r="CT172" s="22" t="str">
        <f ca="1">IFERROR(IF(CS172="","",RANK(CV172,CV$3:CV$434)+COUNTIF(CV$3:CV172,CV172)-1),"/")</f>
        <v/>
      </c>
      <c r="CU172" s="27" t="str">
        <f ca="1">IF(CS172="","",VLOOKUP(CS172,选手操作!$K:$L,2,0))</f>
        <v/>
      </c>
      <c r="CV172" s="24" t="str">
        <f ca="1">IFERROR(IF(CS172="","",IF(选手操作!CT172&lt;&gt;"",BV172+CW172+CX172+选手操作!CS172,VLOOKUP(CU172,CO:CQ,3,0)+BV172+CW172+CX172+选手操作!CS172)),IF(COUNTIF(CO:CO,CU172)=0,"查找失败",IF(ISNUMBER(VLOOKUP(CU172,CO:CQ,3,0))=FALSE,"VP错误","未知错误")))</f>
        <v/>
      </c>
      <c r="CW172" s="37"/>
      <c r="CX172" s="37"/>
      <c r="CY172" s="39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23" t="str">
        <f ca="1">IFERROR(IF(DS172="","",RANK(DR172,DR$3:DR$434)+COUNTIF(DR$3:DR172,DR172)-1),"/")</f>
        <v/>
      </c>
      <c r="DO172" s="22" t="str">
        <f t="shared" si="44"/>
        <v/>
      </c>
      <c r="DP172" s="22" t="str">
        <f t="shared" si="45"/>
        <v/>
      </c>
      <c r="DQ172" s="24" t="str">
        <f>IFERROR(IF(DO172="","",ROUND(IF(DP172=0,10,10+SIGN(DP172)*10*(1-((SQRT(5)-1)/2)^MIN(ABS(DP172)/(5*SQRT(DR$1)),3))/(1-((SQRT(5)-1)/2)^3)),2)),"请输入副数")</f>
        <v/>
      </c>
      <c r="DR172" s="25" t="str">
        <f ca="1">IF(DS172="","",IF(选手操作!ET172&lt;&gt;"","/",DV172))</f>
        <v/>
      </c>
      <c r="DS172" s="26" t="str">
        <f ca="1">IF(OR(COUNTA(DA$3:DM$434)=0,选手操作!$K172=""),"",选手操作!$K172)</f>
        <v/>
      </c>
      <c r="DT172" s="22" t="str">
        <f ca="1">IFERROR(IF(DS172="","",RANK(DV172,DV$3:DV$434)+COUNTIF(DV$3:DV172,DV172)-1),"/")</f>
        <v/>
      </c>
      <c r="DU172" s="27" t="str">
        <f ca="1">IF(DS172="","",VLOOKUP(DS172,选手操作!$K:$L,2,0))</f>
        <v/>
      </c>
      <c r="DV172" s="24" t="str">
        <f ca="1">IFERROR(IF(DS172="","",IF(选手操作!DT172&lt;&gt;"",CV172+DW172+DX172+选手操作!DS172,VLOOKUP(DU172,DO:DQ,3,0)+CV172+DW172+DX172+选手操作!DS172)),IF(COUNTIF(DO:DO,DU172)=0,"查找失败",IF(ISNUMBER(VLOOKUP(DU172,DO:DQ,3,0))=FALSE,"VP错误","未知错误")))</f>
        <v/>
      </c>
      <c r="DW172" s="37"/>
      <c r="DX172" s="37"/>
      <c r="DY172" s="39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23" t="str">
        <f ca="1">IFERROR(IF(ES172="","",RANK(ER172,ER$3:ER$434)+COUNTIF(ER$3:ER172,ER172)-1),"/")</f>
        <v/>
      </c>
      <c r="EO172" s="22" t="str">
        <f t="shared" si="46"/>
        <v/>
      </c>
      <c r="EP172" s="22" t="str">
        <f t="shared" si="47"/>
        <v/>
      </c>
      <c r="EQ172" s="24" t="str">
        <f>IFERROR(IF(EO172="","",ROUND(IF(EP172=0,10,10+SIGN(EP172)*10*(1-((SQRT(5)-1)/2)^MIN(ABS(EP172)/(5*SQRT(ER$1)),3))/(1-((SQRT(5)-1)/2)^3)),2)),"请输入副数")</f>
        <v/>
      </c>
      <c r="ER172" s="25" t="str">
        <f ca="1">IF(ES172="","",IF(选手操作!FT172&lt;&gt;"","/",EV172))</f>
        <v/>
      </c>
      <c r="ES172" s="26" t="str">
        <f ca="1">IF(OR(COUNTA(EA$3:EM$434)=0,选手操作!$K172=""),"",选手操作!$K172)</f>
        <v/>
      </c>
      <c r="ET172" s="22" t="str">
        <f ca="1">IFERROR(IF(ES172="","",RANK(EV172,EV$3:EV$434)+COUNTIF(EV$3:EV172,EV172)-1),"/")</f>
        <v/>
      </c>
      <c r="EU172" s="27" t="str">
        <f ca="1">IF(ES172="","",VLOOKUP(ES172,选手操作!$K:$L,2,0))</f>
        <v/>
      </c>
      <c r="EV172" s="24" t="str">
        <f ca="1">IFERROR(IF(ES172="","",IF(选手操作!ET172&lt;&gt;"",DV172+EW172+EX172+选手操作!ES172,VLOOKUP(EU172,EO:EQ,3,0)+DV172+EW172+EX172+选手操作!ES172)),IF(COUNTIF(EO:EO,EU172)=0,"查找失败",IF(ISNUMBER(VLOOKUP(EU172,EO:EQ,3,0))=FALSE,"VP错误","未知错误")))</f>
        <v/>
      </c>
      <c r="EW172" s="37"/>
      <c r="EX172" s="37"/>
      <c r="EY172" s="39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23" t="str">
        <f ca="1">IFERROR(IF(FS172="","",RANK(FR172,FR$3:FR$434)+COUNTIF(FR$3:FR172,FR172)-1),"/")</f>
        <v/>
      </c>
      <c r="FO172" s="22" t="str">
        <f t="shared" si="48"/>
        <v/>
      </c>
      <c r="FP172" s="22" t="str">
        <f t="shared" si="49"/>
        <v/>
      </c>
      <c r="FQ172" s="24" t="str">
        <f>IFERROR(IF(FO172="","",ROUND(IF(FP172=0,10,10+SIGN(FP172)*10*(1-((SQRT(5)-1)/2)^MIN(ABS(FP172)/(5*SQRT(FR$1)),3))/(1-((SQRT(5)-1)/2)^3)),2)),"请输入副数")</f>
        <v/>
      </c>
      <c r="FR172" s="25" t="str">
        <f ca="1">IF(FS172="","",IF(选手操作!GT172&lt;&gt;"","/",FV172))</f>
        <v/>
      </c>
      <c r="FS172" s="26" t="str">
        <f ca="1">IF(OR(COUNTA(FA$3:FM$434)=0,选手操作!$K172=""),"",选手操作!$K172)</f>
        <v/>
      </c>
      <c r="FT172" s="22" t="str">
        <f ca="1">IFERROR(IF(FS172="","",RANK(FV172,FV$3:FV$434)+COUNTIF(FV$3:FV172,FV172)-1),"/")</f>
        <v/>
      </c>
      <c r="FU172" s="27" t="str">
        <f ca="1">IF(FS172="","",VLOOKUP(FS172,选手操作!$K:$L,2,0))</f>
        <v/>
      </c>
      <c r="FV172" s="24" t="str">
        <f ca="1">IFERROR(IF(FS172="","",IF(选手操作!FT172&lt;&gt;"",EV172+FW172+FX172+选手操作!FS172,VLOOKUP(FU172,FO:FQ,3,0)+EV172+FW172+FX172+选手操作!FS172)),IF(COUNTIF(FO:FO,FU172)=0,"查找失败",IF(ISNUMBER(VLOOKUP(FU172,FO:FQ,3,0))=FALSE,"VP错误","未知错误")))</f>
        <v/>
      </c>
      <c r="FW172" s="37"/>
      <c r="FX172" s="37"/>
      <c r="FY172" s="39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23" t="str">
        <f ca="1">IFERROR(IF(GS172="","",RANK(GR172,GR$3:GR$434)+COUNTIF(GR$3:GR172,GR172)-1),"/")</f>
        <v/>
      </c>
      <c r="GO172" s="22" t="str">
        <f t="shared" si="50"/>
        <v/>
      </c>
      <c r="GP172" s="22" t="str">
        <f t="shared" si="51"/>
        <v/>
      </c>
      <c r="GQ172" s="24" t="str">
        <f>IFERROR(IF(GO172="","",ROUND(IF(GP172=0,10,10+SIGN(GP172)*10*(1-((SQRT(5)-1)/2)^MIN(ABS(GP172)/(5*SQRT(GR$1)),3))/(1-((SQRT(5)-1)/2)^3)),2)),"请输入副数")</f>
        <v/>
      </c>
      <c r="GR172" s="25" t="str">
        <f ca="1">IF(GS172="","",IF(选手操作!HT172&lt;&gt;"","/",GV172))</f>
        <v/>
      </c>
      <c r="GS172" s="26" t="str">
        <f ca="1">IF(OR(COUNTA(GA$3:GM$434)=0,选手操作!$K172=""),"",选手操作!$K172)</f>
        <v/>
      </c>
      <c r="GT172" s="22" t="str">
        <f ca="1">IFERROR(IF(GS172="","",RANK(GV172,GV$3:GV$434)+COUNTIF(GV$3:GV172,GV172)-1),"/")</f>
        <v/>
      </c>
      <c r="GU172" s="27" t="str">
        <f ca="1">IF(GS172="","",VLOOKUP(GS172,选手操作!$K:$L,2,0))</f>
        <v/>
      </c>
      <c r="GV172" s="24" t="str">
        <f ca="1">IFERROR(IF(GS172="","",IF(选手操作!GT172&lt;&gt;"",FV172+GW172+GX172+选手操作!GS172,VLOOKUP(GU172,GO:GQ,3,0)+FV172+GW172+GX172+选手操作!GS172)),IF(COUNTIF(GO:GO,GU172)=0,"查找失败",IF(ISNUMBER(VLOOKUP(GU172,GO:GQ,3,0))=FALSE,"VP错误","未知错误")))</f>
        <v/>
      </c>
      <c r="GW172" s="37"/>
      <c r="GX172" s="37"/>
      <c r="GY172" s="39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23" t="str">
        <f ca="1">IFERROR(IF(HS172="","",RANK(HR172,HR$3:HR$434)+COUNTIF(HR$3:HR172,HR172)-1),"/")</f>
        <v/>
      </c>
      <c r="HO172" s="22" t="str">
        <f t="shared" si="52"/>
        <v/>
      </c>
      <c r="HP172" s="22" t="str">
        <f t="shared" si="53"/>
        <v/>
      </c>
      <c r="HQ172" s="24" t="str">
        <f>IFERROR(IF(HO172="","",ROUND(IF(HP172=0,10,10+SIGN(HP172)*10*(1-((SQRT(5)-1)/2)^MIN(ABS(HP172)/(5*SQRT(HR$1)),3))/(1-((SQRT(5)-1)/2)^3)),2)),"请输入副数")</f>
        <v/>
      </c>
      <c r="HR172" s="25" t="str">
        <f ca="1">IF(HS172="","",IF(选手操作!IT172&lt;&gt;"","/",HV172))</f>
        <v/>
      </c>
      <c r="HS172" s="26" t="str">
        <f ca="1">IF(OR(COUNTA(HA$3:HM$434)=0,选手操作!$K172=""),"",选手操作!$K172)</f>
        <v/>
      </c>
      <c r="HT172" s="22" t="str">
        <f ca="1">IFERROR(IF(HS172="","",RANK(HV172,HV$3:HV$434)+COUNTIF(HV$3:HV172,HV172)-1),"/")</f>
        <v/>
      </c>
      <c r="HU172" s="27" t="str">
        <f ca="1">IF(HS172="","",VLOOKUP(HS172,选手操作!$K:$L,2,0))</f>
        <v/>
      </c>
      <c r="HV172" s="24" t="str">
        <f ca="1">IFERROR(IF(HS172="","",IF(选手操作!HT172&lt;&gt;"",GV172+HW172+HX172+选手操作!HS172,VLOOKUP(HU172,HO:HQ,3,0)+GV172+HW172+HX172+选手操作!HS172)),IF(COUNTIF(HO:HO,HU172)=0,"查找失败",IF(ISNUMBER(VLOOKUP(HU172,HO:HQ,3,0))=FALSE,"VP错误","未知错误")))</f>
        <v/>
      </c>
      <c r="HW172" s="37"/>
      <c r="HX172" s="37"/>
      <c r="HY172" s="39"/>
    </row>
    <row r="173" spans="1:23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23" t="str">
        <f ca="1">IFERROR(IF(S173="","",RANK(R173,R$3:R$434)+COUNTIF(R$3:R173,R173)-1),"/")</f>
        <v/>
      </c>
      <c r="O173" s="22" t="str">
        <f t="shared" si="54"/>
        <v/>
      </c>
      <c r="P173" s="22" t="str">
        <f t="shared" si="55"/>
        <v/>
      </c>
      <c r="Q173" s="24" t="str">
        <f t="shared" si="56"/>
        <v/>
      </c>
      <c r="R173" s="25" t="str">
        <f ca="1">IF(S173="","",IF(选手操作!AT173&lt;&gt;"","/",V173))</f>
        <v/>
      </c>
      <c r="S173" s="26" t="str">
        <f ca="1">IF(OR(COUNTA(A$3:M$434)=0,选手操作!$K173=""),"",选手操作!$K173)</f>
        <v/>
      </c>
      <c r="T173" s="22" t="str">
        <f ca="1">IFERROR(IF(S173="","",RANK(V173,V$3:V$434)+COUNTIF(V$3:V173,V173)-1),"/")</f>
        <v/>
      </c>
      <c r="U173" s="27" t="str">
        <f ca="1">IF(S173="","",VLOOKUP(S173,选手操作!$K:$L,2,0))</f>
        <v/>
      </c>
      <c r="V173" s="24" t="str">
        <f ca="1">IFERROR(IF(S173="","",IF(选手操作!T173&lt;&gt;"",选手操作!M173+选手操作!N173+W173+X173+选手操作!S173,VLOOKUP(U173,O:Q,3,0)+选手操作!M173+选手操作!N173+W173+X173+选手操作!S173)),IF(COUNTIF(O:O,U173)=0,"查找失败",IF(ISNUMBER(VLOOKUP(U173,O:Q,3,0))=FALSE,"VP错误","未知错误")))</f>
        <v/>
      </c>
      <c r="W173" s="37"/>
      <c r="X173" s="37"/>
      <c r="Y173" s="39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23" t="str">
        <f ca="1">IFERROR(IF(AS173="","",RANK(AR173,AR$3:AR$434)+COUNTIF(AR$3:AR173,AR173)-1),"/")</f>
        <v/>
      </c>
      <c r="AO173" s="22" t="str">
        <f t="shared" si="38"/>
        <v/>
      </c>
      <c r="AP173" s="22" t="str">
        <f t="shared" si="39"/>
        <v/>
      </c>
      <c r="AQ173" s="24" t="str">
        <f>IFERROR(IF(AO173="","",ROUND(IF(AP173=0,10,10+SIGN(AP173)*10*(1-((SQRT(5)-1)/2)^MIN(ABS(AP173)/(5*SQRT(AR$1)),3))/(1-((SQRT(5)-1)/2)^3)),2)),"请输入副数")</f>
        <v/>
      </c>
      <c r="AR173" s="25" t="str">
        <f ca="1">IF(AS173="","",IF(选手操作!BT173&lt;&gt;"","/",AV173))</f>
        <v/>
      </c>
      <c r="AS173" s="26" t="str">
        <f ca="1">IF(OR(COUNTA(AA$3:AM$434)=0,选手操作!$K173=""),"",选手操作!$K173)</f>
        <v/>
      </c>
      <c r="AT173" s="22" t="str">
        <f ca="1">IFERROR(IF(AS173="","",RANK(AV173,AV$3:AV$434)+COUNTIF(AV$3:AV173,AV173)-1),"/")</f>
        <v/>
      </c>
      <c r="AU173" s="27" t="str">
        <f ca="1">IF(AS173="","",VLOOKUP(AS173,选手操作!$K:$L,2,0))</f>
        <v/>
      </c>
      <c r="AV173" s="24" t="str">
        <f ca="1">IFERROR(IF(AS173="","",IF(选手操作!AT173&lt;&gt;"",V173+AW173+AX173+选手操作!AS173,VLOOKUP(AU173,AO:AQ,3,0)+V173+AW173+AX173+选手操作!AS173)),IF(COUNTIF(AO:AO,AU173)=0,"查找失败",IF(ISNUMBER(VLOOKUP(AU173,AO:AQ,3,0))=FALSE,"VP错误","未知错误")))</f>
        <v/>
      </c>
      <c r="AW173" s="37"/>
      <c r="AX173" s="37"/>
      <c r="AY173" s="39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23" t="str">
        <f ca="1">IFERROR(IF(BS173="","",RANK(BR173,BR$3:BR$434)+COUNTIF(BR$3:BR173,BR173)-1),"/")</f>
        <v/>
      </c>
      <c r="BO173" s="22" t="str">
        <f t="shared" si="40"/>
        <v/>
      </c>
      <c r="BP173" s="22" t="str">
        <f t="shared" si="41"/>
        <v/>
      </c>
      <c r="BQ173" s="24" t="str">
        <f>IFERROR(IF(BO173="","",ROUND(IF(BP173=0,10,10+SIGN(BP173)*10*(1-((SQRT(5)-1)/2)^MIN(ABS(BP173)/(5*SQRT(BR$1)),3))/(1-((SQRT(5)-1)/2)^3)),2)),"请输入副数")</f>
        <v/>
      </c>
      <c r="BR173" s="25" t="str">
        <f ca="1">IF(BS173="","",IF(选手操作!CT173&lt;&gt;"","/",BV173))</f>
        <v/>
      </c>
      <c r="BS173" s="26" t="str">
        <f ca="1">IF(OR(COUNTA(BA$3:BM$434)=0,选手操作!$K173=""),"",选手操作!$K173)</f>
        <v/>
      </c>
      <c r="BT173" s="22" t="str">
        <f ca="1">IFERROR(IF(BS173="","",RANK(BV173,BV$3:BV$434)+COUNTIF(BV$3:BV173,BV173)-1),"/")</f>
        <v/>
      </c>
      <c r="BU173" s="27" t="str">
        <f ca="1">IF(BS173="","",VLOOKUP(BS173,选手操作!$K:$L,2,0))</f>
        <v/>
      </c>
      <c r="BV173" s="24" t="str">
        <f ca="1">IFERROR(IF(BS173="","",IF(选手操作!BT173&lt;&gt;"",AV173+BW173+BX173+选手操作!BS173,VLOOKUP(BU173,BO:BQ,3,0)+AV173+BW173+BX173+选手操作!BS173)),IF(COUNTIF(BO:BO,BU173)=0,"查找失败",IF(ISNUMBER(VLOOKUP(BU173,BO:BQ,3,0))=FALSE,"VP错误","未知错误")))</f>
        <v/>
      </c>
      <c r="BW173" s="37"/>
      <c r="BX173" s="37"/>
      <c r="BY173" s="39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23" t="str">
        <f ca="1">IFERROR(IF(CS173="","",RANK(CR173,CR$3:CR$434)+COUNTIF(CR$3:CR173,CR173)-1),"/")</f>
        <v/>
      </c>
      <c r="CO173" s="22" t="str">
        <f t="shared" si="42"/>
        <v/>
      </c>
      <c r="CP173" s="22" t="str">
        <f t="shared" si="43"/>
        <v/>
      </c>
      <c r="CQ173" s="24" t="str">
        <f>IFERROR(IF(CO173="","",ROUND(IF(CP173=0,10,10+SIGN(CP173)*10*(1-((SQRT(5)-1)/2)^MIN(ABS(CP173)/(5*SQRT(CR$1)),3))/(1-((SQRT(5)-1)/2)^3)),2)),"请输入副数")</f>
        <v/>
      </c>
      <c r="CR173" s="25" t="str">
        <f ca="1">IF(CS173="","",IF(选手操作!DT173&lt;&gt;"","/",CV173))</f>
        <v/>
      </c>
      <c r="CS173" s="26" t="str">
        <f ca="1">IF(OR(COUNTA(CA$3:CM$434)=0,选手操作!$K173=""),"",选手操作!$K173)</f>
        <v/>
      </c>
      <c r="CT173" s="22" t="str">
        <f ca="1">IFERROR(IF(CS173="","",RANK(CV173,CV$3:CV$434)+COUNTIF(CV$3:CV173,CV173)-1),"/")</f>
        <v/>
      </c>
      <c r="CU173" s="27" t="str">
        <f ca="1">IF(CS173="","",VLOOKUP(CS173,选手操作!$K:$L,2,0))</f>
        <v/>
      </c>
      <c r="CV173" s="24" t="str">
        <f ca="1">IFERROR(IF(CS173="","",IF(选手操作!CT173&lt;&gt;"",BV173+CW173+CX173+选手操作!CS173,VLOOKUP(CU173,CO:CQ,3,0)+BV173+CW173+CX173+选手操作!CS173)),IF(COUNTIF(CO:CO,CU173)=0,"查找失败",IF(ISNUMBER(VLOOKUP(CU173,CO:CQ,3,0))=FALSE,"VP错误","未知错误")))</f>
        <v/>
      </c>
      <c r="CW173" s="37"/>
      <c r="CX173" s="37"/>
      <c r="CY173" s="39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23" t="str">
        <f ca="1">IFERROR(IF(DS173="","",RANK(DR173,DR$3:DR$434)+COUNTIF(DR$3:DR173,DR173)-1),"/")</f>
        <v/>
      </c>
      <c r="DO173" s="22" t="str">
        <f t="shared" si="44"/>
        <v/>
      </c>
      <c r="DP173" s="22" t="str">
        <f t="shared" si="45"/>
        <v/>
      </c>
      <c r="DQ173" s="24" t="str">
        <f>IFERROR(IF(DO173="","",ROUND(IF(DP173=0,10,10+SIGN(DP173)*10*(1-((SQRT(5)-1)/2)^MIN(ABS(DP173)/(5*SQRT(DR$1)),3))/(1-((SQRT(5)-1)/2)^3)),2)),"请输入副数")</f>
        <v/>
      </c>
      <c r="DR173" s="25" t="str">
        <f ca="1">IF(DS173="","",IF(选手操作!ET173&lt;&gt;"","/",DV173))</f>
        <v/>
      </c>
      <c r="DS173" s="26" t="str">
        <f ca="1">IF(OR(COUNTA(DA$3:DM$434)=0,选手操作!$K173=""),"",选手操作!$K173)</f>
        <v/>
      </c>
      <c r="DT173" s="22" t="str">
        <f ca="1">IFERROR(IF(DS173="","",RANK(DV173,DV$3:DV$434)+COUNTIF(DV$3:DV173,DV173)-1),"/")</f>
        <v/>
      </c>
      <c r="DU173" s="27" t="str">
        <f ca="1">IF(DS173="","",VLOOKUP(DS173,选手操作!$K:$L,2,0))</f>
        <v/>
      </c>
      <c r="DV173" s="24" t="str">
        <f ca="1">IFERROR(IF(DS173="","",IF(选手操作!DT173&lt;&gt;"",CV173+DW173+DX173+选手操作!DS173,VLOOKUP(DU173,DO:DQ,3,0)+CV173+DW173+DX173+选手操作!DS173)),IF(COUNTIF(DO:DO,DU173)=0,"查找失败",IF(ISNUMBER(VLOOKUP(DU173,DO:DQ,3,0))=FALSE,"VP错误","未知错误")))</f>
        <v/>
      </c>
      <c r="DW173" s="37"/>
      <c r="DX173" s="37"/>
      <c r="DY173" s="39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23" t="str">
        <f ca="1">IFERROR(IF(ES173="","",RANK(ER173,ER$3:ER$434)+COUNTIF(ER$3:ER173,ER173)-1),"/")</f>
        <v/>
      </c>
      <c r="EO173" s="22" t="str">
        <f t="shared" si="46"/>
        <v/>
      </c>
      <c r="EP173" s="22" t="str">
        <f t="shared" si="47"/>
        <v/>
      </c>
      <c r="EQ173" s="24" t="str">
        <f>IFERROR(IF(EO173="","",ROUND(IF(EP173=0,10,10+SIGN(EP173)*10*(1-((SQRT(5)-1)/2)^MIN(ABS(EP173)/(5*SQRT(ER$1)),3))/(1-((SQRT(5)-1)/2)^3)),2)),"请输入副数")</f>
        <v/>
      </c>
      <c r="ER173" s="25" t="str">
        <f ca="1">IF(ES173="","",IF(选手操作!FT173&lt;&gt;"","/",EV173))</f>
        <v/>
      </c>
      <c r="ES173" s="26" t="str">
        <f ca="1">IF(OR(COUNTA(EA$3:EM$434)=0,选手操作!$K173=""),"",选手操作!$K173)</f>
        <v/>
      </c>
      <c r="ET173" s="22" t="str">
        <f ca="1">IFERROR(IF(ES173="","",RANK(EV173,EV$3:EV$434)+COUNTIF(EV$3:EV173,EV173)-1),"/")</f>
        <v/>
      </c>
      <c r="EU173" s="27" t="str">
        <f ca="1">IF(ES173="","",VLOOKUP(ES173,选手操作!$K:$L,2,0))</f>
        <v/>
      </c>
      <c r="EV173" s="24" t="str">
        <f ca="1">IFERROR(IF(ES173="","",IF(选手操作!ET173&lt;&gt;"",DV173+EW173+EX173+选手操作!ES173,VLOOKUP(EU173,EO:EQ,3,0)+DV173+EW173+EX173+选手操作!ES173)),IF(COUNTIF(EO:EO,EU173)=0,"查找失败",IF(ISNUMBER(VLOOKUP(EU173,EO:EQ,3,0))=FALSE,"VP错误","未知错误")))</f>
        <v/>
      </c>
      <c r="EW173" s="37"/>
      <c r="EX173" s="37"/>
      <c r="EY173" s="39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23" t="str">
        <f ca="1">IFERROR(IF(FS173="","",RANK(FR173,FR$3:FR$434)+COUNTIF(FR$3:FR173,FR173)-1),"/")</f>
        <v/>
      </c>
      <c r="FO173" s="22" t="str">
        <f t="shared" si="48"/>
        <v/>
      </c>
      <c r="FP173" s="22" t="str">
        <f t="shared" si="49"/>
        <v/>
      </c>
      <c r="FQ173" s="24" t="str">
        <f>IFERROR(IF(FO173="","",ROUND(IF(FP173=0,10,10+SIGN(FP173)*10*(1-((SQRT(5)-1)/2)^MIN(ABS(FP173)/(5*SQRT(FR$1)),3))/(1-((SQRT(5)-1)/2)^3)),2)),"请输入副数")</f>
        <v/>
      </c>
      <c r="FR173" s="25" t="str">
        <f ca="1">IF(FS173="","",IF(选手操作!GT173&lt;&gt;"","/",FV173))</f>
        <v/>
      </c>
      <c r="FS173" s="26" t="str">
        <f ca="1">IF(OR(COUNTA(FA$3:FM$434)=0,选手操作!$K173=""),"",选手操作!$K173)</f>
        <v/>
      </c>
      <c r="FT173" s="22" t="str">
        <f ca="1">IFERROR(IF(FS173="","",RANK(FV173,FV$3:FV$434)+COUNTIF(FV$3:FV173,FV173)-1),"/")</f>
        <v/>
      </c>
      <c r="FU173" s="27" t="str">
        <f ca="1">IF(FS173="","",VLOOKUP(FS173,选手操作!$K:$L,2,0))</f>
        <v/>
      </c>
      <c r="FV173" s="24" t="str">
        <f ca="1">IFERROR(IF(FS173="","",IF(选手操作!FT173&lt;&gt;"",EV173+FW173+FX173+选手操作!FS173,VLOOKUP(FU173,FO:FQ,3,0)+EV173+FW173+FX173+选手操作!FS173)),IF(COUNTIF(FO:FO,FU173)=0,"查找失败",IF(ISNUMBER(VLOOKUP(FU173,FO:FQ,3,0))=FALSE,"VP错误","未知错误")))</f>
        <v/>
      </c>
      <c r="FW173" s="37"/>
      <c r="FX173" s="37"/>
      <c r="FY173" s="39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23" t="str">
        <f ca="1">IFERROR(IF(GS173="","",RANK(GR173,GR$3:GR$434)+COUNTIF(GR$3:GR173,GR173)-1),"/")</f>
        <v/>
      </c>
      <c r="GO173" s="22" t="str">
        <f t="shared" si="50"/>
        <v/>
      </c>
      <c r="GP173" s="22" t="str">
        <f t="shared" si="51"/>
        <v/>
      </c>
      <c r="GQ173" s="24" t="str">
        <f>IFERROR(IF(GO173="","",ROUND(IF(GP173=0,10,10+SIGN(GP173)*10*(1-((SQRT(5)-1)/2)^MIN(ABS(GP173)/(5*SQRT(GR$1)),3))/(1-((SQRT(5)-1)/2)^3)),2)),"请输入副数")</f>
        <v/>
      </c>
      <c r="GR173" s="25" t="str">
        <f ca="1">IF(GS173="","",IF(选手操作!HT173&lt;&gt;"","/",GV173))</f>
        <v/>
      </c>
      <c r="GS173" s="26" t="str">
        <f ca="1">IF(OR(COUNTA(GA$3:GM$434)=0,选手操作!$K173=""),"",选手操作!$K173)</f>
        <v/>
      </c>
      <c r="GT173" s="22" t="str">
        <f ca="1">IFERROR(IF(GS173="","",RANK(GV173,GV$3:GV$434)+COUNTIF(GV$3:GV173,GV173)-1),"/")</f>
        <v/>
      </c>
      <c r="GU173" s="27" t="str">
        <f ca="1">IF(GS173="","",VLOOKUP(GS173,选手操作!$K:$L,2,0))</f>
        <v/>
      </c>
      <c r="GV173" s="24" t="str">
        <f ca="1">IFERROR(IF(GS173="","",IF(选手操作!GT173&lt;&gt;"",FV173+GW173+GX173+选手操作!GS173,VLOOKUP(GU173,GO:GQ,3,0)+FV173+GW173+GX173+选手操作!GS173)),IF(COUNTIF(GO:GO,GU173)=0,"查找失败",IF(ISNUMBER(VLOOKUP(GU173,GO:GQ,3,0))=FALSE,"VP错误","未知错误")))</f>
        <v/>
      </c>
      <c r="GW173" s="37"/>
      <c r="GX173" s="37"/>
      <c r="GY173" s="39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23" t="str">
        <f ca="1">IFERROR(IF(HS173="","",RANK(HR173,HR$3:HR$434)+COUNTIF(HR$3:HR173,HR173)-1),"/")</f>
        <v/>
      </c>
      <c r="HO173" s="22" t="str">
        <f t="shared" si="52"/>
        <v/>
      </c>
      <c r="HP173" s="22" t="str">
        <f t="shared" si="53"/>
        <v/>
      </c>
      <c r="HQ173" s="24" t="str">
        <f>IFERROR(IF(HO173="","",ROUND(IF(HP173=0,10,10+SIGN(HP173)*10*(1-((SQRT(5)-1)/2)^MIN(ABS(HP173)/(5*SQRT(HR$1)),3))/(1-((SQRT(5)-1)/2)^3)),2)),"请输入副数")</f>
        <v/>
      </c>
      <c r="HR173" s="25" t="str">
        <f ca="1">IF(HS173="","",IF(选手操作!IT173&lt;&gt;"","/",HV173))</f>
        <v/>
      </c>
      <c r="HS173" s="26" t="str">
        <f ca="1">IF(OR(COUNTA(HA$3:HM$434)=0,选手操作!$K173=""),"",选手操作!$K173)</f>
        <v/>
      </c>
      <c r="HT173" s="22" t="str">
        <f ca="1">IFERROR(IF(HS173="","",RANK(HV173,HV$3:HV$434)+COUNTIF(HV$3:HV173,HV173)-1),"/")</f>
        <v/>
      </c>
      <c r="HU173" s="27" t="str">
        <f ca="1">IF(HS173="","",VLOOKUP(HS173,选手操作!$K:$L,2,0))</f>
        <v/>
      </c>
      <c r="HV173" s="24" t="str">
        <f ca="1">IFERROR(IF(HS173="","",IF(选手操作!HT173&lt;&gt;"",GV173+HW173+HX173+选手操作!HS173,VLOOKUP(HU173,HO:HQ,3,0)+GV173+HW173+HX173+选手操作!HS173)),IF(COUNTIF(HO:HO,HU173)=0,"查找失败",IF(ISNUMBER(VLOOKUP(HU173,HO:HQ,3,0))=FALSE,"VP错误","未知错误")))</f>
        <v/>
      </c>
      <c r="HW173" s="37"/>
      <c r="HX173" s="37"/>
      <c r="HY173" s="39"/>
    </row>
    <row r="174" spans="1:23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23" t="str">
        <f ca="1">IFERROR(IF(S174="","",RANK(R174,R$3:R$434)+COUNTIF(R$3:R174,R174)-1),"/")</f>
        <v/>
      </c>
      <c r="O174" s="22" t="str">
        <f t="shared" si="54"/>
        <v/>
      </c>
      <c r="P174" s="22" t="str">
        <f t="shared" si="55"/>
        <v/>
      </c>
      <c r="Q174" s="24" t="str">
        <f t="shared" si="56"/>
        <v/>
      </c>
      <c r="R174" s="25" t="str">
        <f ca="1">IF(S174="","",IF(选手操作!AT174&lt;&gt;"","/",V174))</f>
        <v/>
      </c>
      <c r="S174" s="26" t="str">
        <f ca="1">IF(OR(COUNTA(A$3:M$434)=0,选手操作!$K174=""),"",选手操作!$K174)</f>
        <v/>
      </c>
      <c r="T174" s="22" t="str">
        <f ca="1">IFERROR(IF(S174="","",RANK(V174,V$3:V$434)+COUNTIF(V$3:V174,V174)-1),"/")</f>
        <v/>
      </c>
      <c r="U174" s="27" t="str">
        <f ca="1">IF(S174="","",VLOOKUP(S174,选手操作!$K:$L,2,0))</f>
        <v/>
      </c>
      <c r="V174" s="24" t="str">
        <f ca="1">IFERROR(IF(S174="","",IF(选手操作!T174&lt;&gt;"",选手操作!M174+选手操作!N174+W174+X174+选手操作!S174,VLOOKUP(U174,O:Q,3,0)+选手操作!M174+选手操作!N174+W174+X174+选手操作!S174)),IF(COUNTIF(O:O,U174)=0,"查找失败",IF(ISNUMBER(VLOOKUP(U174,O:Q,3,0))=FALSE,"VP错误","未知错误")))</f>
        <v/>
      </c>
      <c r="W174" s="37"/>
      <c r="X174" s="37"/>
      <c r="Y174" s="39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23" t="str">
        <f ca="1">IFERROR(IF(AS174="","",RANK(AR174,AR$3:AR$434)+COUNTIF(AR$3:AR174,AR174)-1),"/")</f>
        <v/>
      </c>
      <c r="AO174" s="22" t="str">
        <f t="shared" si="38"/>
        <v/>
      </c>
      <c r="AP174" s="22" t="str">
        <f t="shared" si="39"/>
        <v/>
      </c>
      <c r="AQ174" s="24" t="str">
        <f>IFERROR(IF(AO174="","",ROUND(IF(AP174=0,10,10+SIGN(AP174)*10*(1-((SQRT(5)-1)/2)^MIN(ABS(AP174)/(5*SQRT(AR$1)),3))/(1-((SQRT(5)-1)/2)^3)),2)),"请输入副数")</f>
        <v/>
      </c>
      <c r="AR174" s="25" t="str">
        <f ca="1">IF(AS174="","",IF(选手操作!BT174&lt;&gt;"","/",AV174))</f>
        <v/>
      </c>
      <c r="AS174" s="26" t="str">
        <f ca="1">IF(OR(COUNTA(AA$3:AM$434)=0,选手操作!$K174=""),"",选手操作!$K174)</f>
        <v/>
      </c>
      <c r="AT174" s="22" t="str">
        <f ca="1">IFERROR(IF(AS174="","",RANK(AV174,AV$3:AV$434)+COUNTIF(AV$3:AV174,AV174)-1),"/")</f>
        <v/>
      </c>
      <c r="AU174" s="27" t="str">
        <f ca="1">IF(AS174="","",VLOOKUP(AS174,选手操作!$K:$L,2,0))</f>
        <v/>
      </c>
      <c r="AV174" s="24" t="str">
        <f ca="1">IFERROR(IF(AS174="","",IF(选手操作!AT174&lt;&gt;"",V174+AW174+AX174+选手操作!AS174,VLOOKUP(AU174,AO:AQ,3,0)+V174+AW174+AX174+选手操作!AS174)),IF(COUNTIF(AO:AO,AU174)=0,"查找失败",IF(ISNUMBER(VLOOKUP(AU174,AO:AQ,3,0))=FALSE,"VP错误","未知错误")))</f>
        <v/>
      </c>
      <c r="AW174" s="37"/>
      <c r="AX174" s="37"/>
      <c r="AY174" s="39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23" t="str">
        <f ca="1">IFERROR(IF(BS174="","",RANK(BR174,BR$3:BR$434)+COUNTIF(BR$3:BR174,BR174)-1),"/")</f>
        <v/>
      </c>
      <c r="BO174" s="22" t="str">
        <f t="shared" si="40"/>
        <v/>
      </c>
      <c r="BP174" s="22" t="str">
        <f t="shared" si="41"/>
        <v/>
      </c>
      <c r="BQ174" s="24" t="str">
        <f>IFERROR(IF(BO174="","",ROUND(IF(BP174=0,10,10+SIGN(BP174)*10*(1-((SQRT(5)-1)/2)^MIN(ABS(BP174)/(5*SQRT(BR$1)),3))/(1-((SQRT(5)-1)/2)^3)),2)),"请输入副数")</f>
        <v/>
      </c>
      <c r="BR174" s="25" t="str">
        <f ca="1">IF(BS174="","",IF(选手操作!CT174&lt;&gt;"","/",BV174))</f>
        <v/>
      </c>
      <c r="BS174" s="26" t="str">
        <f ca="1">IF(OR(COUNTA(BA$3:BM$434)=0,选手操作!$K174=""),"",选手操作!$K174)</f>
        <v/>
      </c>
      <c r="BT174" s="22" t="str">
        <f ca="1">IFERROR(IF(BS174="","",RANK(BV174,BV$3:BV$434)+COUNTIF(BV$3:BV174,BV174)-1),"/")</f>
        <v/>
      </c>
      <c r="BU174" s="27" t="str">
        <f ca="1">IF(BS174="","",VLOOKUP(BS174,选手操作!$K:$L,2,0))</f>
        <v/>
      </c>
      <c r="BV174" s="24" t="str">
        <f ca="1">IFERROR(IF(BS174="","",IF(选手操作!BT174&lt;&gt;"",AV174+BW174+BX174+选手操作!BS174,VLOOKUP(BU174,BO:BQ,3,0)+AV174+BW174+BX174+选手操作!BS174)),IF(COUNTIF(BO:BO,BU174)=0,"查找失败",IF(ISNUMBER(VLOOKUP(BU174,BO:BQ,3,0))=FALSE,"VP错误","未知错误")))</f>
        <v/>
      </c>
      <c r="BW174" s="37"/>
      <c r="BX174" s="37"/>
      <c r="BY174" s="39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23" t="str">
        <f ca="1">IFERROR(IF(CS174="","",RANK(CR174,CR$3:CR$434)+COUNTIF(CR$3:CR174,CR174)-1),"/")</f>
        <v/>
      </c>
      <c r="CO174" s="22" t="str">
        <f t="shared" si="42"/>
        <v/>
      </c>
      <c r="CP174" s="22" t="str">
        <f t="shared" si="43"/>
        <v/>
      </c>
      <c r="CQ174" s="24" t="str">
        <f>IFERROR(IF(CO174="","",ROUND(IF(CP174=0,10,10+SIGN(CP174)*10*(1-((SQRT(5)-1)/2)^MIN(ABS(CP174)/(5*SQRT(CR$1)),3))/(1-((SQRT(5)-1)/2)^3)),2)),"请输入副数")</f>
        <v/>
      </c>
      <c r="CR174" s="25" t="str">
        <f ca="1">IF(CS174="","",IF(选手操作!DT174&lt;&gt;"","/",CV174))</f>
        <v/>
      </c>
      <c r="CS174" s="26" t="str">
        <f ca="1">IF(OR(COUNTA(CA$3:CM$434)=0,选手操作!$K174=""),"",选手操作!$K174)</f>
        <v/>
      </c>
      <c r="CT174" s="22" t="str">
        <f ca="1">IFERROR(IF(CS174="","",RANK(CV174,CV$3:CV$434)+COUNTIF(CV$3:CV174,CV174)-1),"/")</f>
        <v/>
      </c>
      <c r="CU174" s="27" t="str">
        <f ca="1">IF(CS174="","",VLOOKUP(CS174,选手操作!$K:$L,2,0))</f>
        <v/>
      </c>
      <c r="CV174" s="24" t="str">
        <f ca="1">IFERROR(IF(CS174="","",IF(选手操作!CT174&lt;&gt;"",BV174+CW174+CX174+选手操作!CS174,VLOOKUP(CU174,CO:CQ,3,0)+BV174+CW174+CX174+选手操作!CS174)),IF(COUNTIF(CO:CO,CU174)=0,"查找失败",IF(ISNUMBER(VLOOKUP(CU174,CO:CQ,3,0))=FALSE,"VP错误","未知错误")))</f>
        <v/>
      </c>
      <c r="CW174" s="37"/>
      <c r="CX174" s="37"/>
      <c r="CY174" s="39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23" t="str">
        <f ca="1">IFERROR(IF(DS174="","",RANK(DR174,DR$3:DR$434)+COUNTIF(DR$3:DR174,DR174)-1),"/")</f>
        <v/>
      </c>
      <c r="DO174" s="22" t="str">
        <f t="shared" si="44"/>
        <v/>
      </c>
      <c r="DP174" s="22" t="str">
        <f t="shared" si="45"/>
        <v/>
      </c>
      <c r="DQ174" s="24" t="str">
        <f>IFERROR(IF(DO174="","",ROUND(IF(DP174=0,10,10+SIGN(DP174)*10*(1-((SQRT(5)-1)/2)^MIN(ABS(DP174)/(5*SQRT(DR$1)),3))/(1-((SQRT(5)-1)/2)^3)),2)),"请输入副数")</f>
        <v/>
      </c>
      <c r="DR174" s="25" t="str">
        <f ca="1">IF(DS174="","",IF(选手操作!ET174&lt;&gt;"","/",DV174))</f>
        <v/>
      </c>
      <c r="DS174" s="26" t="str">
        <f ca="1">IF(OR(COUNTA(DA$3:DM$434)=0,选手操作!$K174=""),"",选手操作!$K174)</f>
        <v/>
      </c>
      <c r="DT174" s="22" t="str">
        <f ca="1">IFERROR(IF(DS174="","",RANK(DV174,DV$3:DV$434)+COUNTIF(DV$3:DV174,DV174)-1),"/")</f>
        <v/>
      </c>
      <c r="DU174" s="27" t="str">
        <f ca="1">IF(DS174="","",VLOOKUP(DS174,选手操作!$K:$L,2,0))</f>
        <v/>
      </c>
      <c r="DV174" s="24" t="str">
        <f ca="1">IFERROR(IF(DS174="","",IF(选手操作!DT174&lt;&gt;"",CV174+DW174+DX174+选手操作!DS174,VLOOKUP(DU174,DO:DQ,3,0)+CV174+DW174+DX174+选手操作!DS174)),IF(COUNTIF(DO:DO,DU174)=0,"查找失败",IF(ISNUMBER(VLOOKUP(DU174,DO:DQ,3,0))=FALSE,"VP错误","未知错误")))</f>
        <v/>
      </c>
      <c r="DW174" s="37"/>
      <c r="DX174" s="37"/>
      <c r="DY174" s="39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23" t="str">
        <f ca="1">IFERROR(IF(ES174="","",RANK(ER174,ER$3:ER$434)+COUNTIF(ER$3:ER174,ER174)-1),"/")</f>
        <v/>
      </c>
      <c r="EO174" s="22" t="str">
        <f t="shared" si="46"/>
        <v/>
      </c>
      <c r="EP174" s="22" t="str">
        <f t="shared" si="47"/>
        <v/>
      </c>
      <c r="EQ174" s="24" t="str">
        <f>IFERROR(IF(EO174="","",ROUND(IF(EP174=0,10,10+SIGN(EP174)*10*(1-((SQRT(5)-1)/2)^MIN(ABS(EP174)/(5*SQRT(ER$1)),3))/(1-((SQRT(5)-1)/2)^3)),2)),"请输入副数")</f>
        <v/>
      </c>
      <c r="ER174" s="25" t="str">
        <f ca="1">IF(ES174="","",IF(选手操作!FT174&lt;&gt;"","/",EV174))</f>
        <v/>
      </c>
      <c r="ES174" s="26" t="str">
        <f ca="1">IF(OR(COUNTA(EA$3:EM$434)=0,选手操作!$K174=""),"",选手操作!$K174)</f>
        <v/>
      </c>
      <c r="ET174" s="22" t="str">
        <f ca="1">IFERROR(IF(ES174="","",RANK(EV174,EV$3:EV$434)+COUNTIF(EV$3:EV174,EV174)-1),"/")</f>
        <v/>
      </c>
      <c r="EU174" s="27" t="str">
        <f ca="1">IF(ES174="","",VLOOKUP(ES174,选手操作!$K:$L,2,0))</f>
        <v/>
      </c>
      <c r="EV174" s="24" t="str">
        <f ca="1">IFERROR(IF(ES174="","",IF(选手操作!ET174&lt;&gt;"",DV174+EW174+EX174+选手操作!ES174,VLOOKUP(EU174,EO:EQ,3,0)+DV174+EW174+EX174+选手操作!ES174)),IF(COUNTIF(EO:EO,EU174)=0,"查找失败",IF(ISNUMBER(VLOOKUP(EU174,EO:EQ,3,0))=FALSE,"VP错误","未知错误")))</f>
        <v/>
      </c>
      <c r="EW174" s="37"/>
      <c r="EX174" s="37"/>
      <c r="EY174" s="39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23" t="str">
        <f ca="1">IFERROR(IF(FS174="","",RANK(FR174,FR$3:FR$434)+COUNTIF(FR$3:FR174,FR174)-1),"/")</f>
        <v/>
      </c>
      <c r="FO174" s="22" t="str">
        <f t="shared" si="48"/>
        <v/>
      </c>
      <c r="FP174" s="22" t="str">
        <f t="shared" si="49"/>
        <v/>
      </c>
      <c r="FQ174" s="24" t="str">
        <f>IFERROR(IF(FO174="","",ROUND(IF(FP174=0,10,10+SIGN(FP174)*10*(1-((SQRT(5)-1)/2)^MIN(ABS(FP174)/(5*SQRT(FR$1)),3))/(1-((SQRT(5)-1)/2)^3)),2)),"请输入副数")</f>
        <v/>
      </c>
      <c r="FR174" s="25" t="str">
        <f ca="1">IF(FS174="","",IF(选手操作!GT174&lt;&gt;"","/",FV174))</f>
        <v/>
      </c>
      <c r="FS174" s="26" t="str">
        <f ca="1">IF(OR(COUNTA(FA$3:FM$434)=0,选手操作!$K174=""),"",选手操作!$K174)</f>
        <v/>
      </c>
      <c r="FT174" s="22" t="str">
        <f ca="1">IFERROR(IF(FS174="","",RANK(FV174,FV$3:FV$434)+COUNTIF(FV$3:FV174,FV174)-1),"/")</f>
        <v/>
      </c>
      <c r="FU174" s="27" t="str">
        <f ca="1">IF(FS174="","",VLOOKUP(FS174,选手操作!$K:$L,2,0))</f>
        <v/>
      </c>
      <c r="FV174" s="24" t="str">
        <f ca="1">IFERROR(IF(FS174="","",IF(选手操作!FT174&lt;&gt;"",EV174+FW174+FX174+选手操作!FS174,VLOOKUP(FU174,FO:FQ,3,0)+EV174+FW174+FX174+选手操作!FS174)),IF(COUNTIF(FO:FO,FU174)=0,"查找失败",IF(ISNUMBER(VLOOKUP(FU174,FO:FQ,3,0))=FALSE,"VP错误","未知错误")))</f>
        <v/>
      </c>
      <c r="FW174" s="37"/>
      <c r="FX174" s="37"/>
      <c r="FY174" s="39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23" t="str">
        <f ca="1">IFERROR(IF(GS174="","",RANK(GR174,GR$3:GR$434)+COUNTIF(GR$3:GR174,GR174)-1),"/")</f>
        <v/>
      </c>
      <c r="GO174" s="22" t="str">
        <f t="shared" si="50"/>
        <v/>
      </c>
      <c r="GP174" s="22" t="str">
        <f t="shared" si="51"/>
        <v/>
      </c>
      <c r="GQ174" s="24" t="str">
        <f>IFERROR(IF(GO174="","",ROUND(IF(GP174=0,10,10+SIGN(GP174)*10*(1-((SQRT(5)-1)/2)^MIN(ABS(GP174)/(5*SQRT(GR$1)),3))/(1-((SQRT(5)-1)/2)^3)),2)),"请输入副数")</f>
        <v/>
      </c>
      <c r="GR174" s="25" t="str">
        <f ca="1">IF(GS174="","",IF(选手操作!HT174&lt;&gt;"","/",GV174))</f>
        <v/>
      </c>
      <c r="GS174" s="26" t="str">
        <f ca="1">IF(OR(COUNTA(GA$3:GM$434)=0,选手操作!$K174=""),"",选手操作!$K174)</f>
        <v/>
      </c>
      <c r="GT174" s="22" t="str">
        <f ca="1">IFERROR(IF(GS174="","",RANK(GV174,GV$3:GV$434)+COUNTIF(GV$3:GV174,GV174)-1),"/")</f>
        <v/>
      </c>
      <c r="GU174" s="27" t="str">
        <f ca="1">IF(GS174="","",VLOOKUP(GS174,选手操作!$K:$L,2,0))</f>
        <v/>
      </c>
      <c r="GV174" s="24" t="str">
        <f ca="1">IFERROR(IF(GS174="","",IF(选手操作!GT174&lt;&gt;"",FV174+GW174+GX174+选手操作!GS174,VLOOKUP(GU174,GO:GQ,3,0)+FV174+GW174+GX174+选手操作!GS174)),IF(COUNTIF(GO:GO,GU174)=0,"查找失败",IF(ISNUMBER(VLOOKUP(GU174,GO:GQ,3,0))=FALSE,"VP错误","未知错误")))</f>
        <v/>
      </c>
      <c r="GW174" s="37"/>
      <c r="GX174" s="37"/>
      <c r="GY174" s="39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23" t="str">
        <f ca="1">IFERROR(IF(HS174="","",RANK(HR174,HR$3:HR$434)+COUNTIF(HR$3:HR174,HR174)-1),"/")</f>
        <v/>
      </c>
      <c r="HO174" s="22" t="str">
        <f t="shared" si="52"/>
        <v/>
      </c>
      <c r="HP174" s="22" t="str">
        <f t="shared" si="53"/>
        <v/>
      </c>
      <c r="HQ174" s="24" t="str">
        <f>IFERROR(IF(HO174="","",ROUND(IF(HP174=0,10,10+SIGN(HP174)*10*(1-((SQRT(5)-1)/2)^MIN(ABS(HP174)/(5*SQRT(HR$1)),3))/(1-((SQRT(5)-1)/2)^3)),2)),"请输入副数")</f>
        <v/>
      </c>
      <c r="HR174" s="25" t="str">
        <f ca="1">IF(HS174="","",IF(选手操作!IT174&lt;&gt;"","/",HV174))</f>
        <v/>
      </c>
      <c r="HS174" s="26" t="str">
        <f ca="1">IF(OR(COUNTA(HA$3:HM$434)=0,选手操作!$K174=""),"",选手操作!$K174)</f>
        <v/>
      </c>
      <c r="HT174" s="22" t="str">
        <f ca="1">IFERROR(IF(HS174="","",RANK(HV174,HV$3:HV$434)+COUNTIF(HV$3:HV174,HV174)-1),"/")</f>
        <v/>
      </c>
      <c r="HU174" s="27" t="str">
        <f ca="1">IF(HS174="","",VLOOKUP(HS174,选手操作!$K:$L,2,0))</f>
        <v/>
      </c>
      <c r="HV174" s="24" t="str">
        <f ca="1">IFERROR(IF(HS174="","",IF(选手操作!HT174&lt;&gt;"",GV174+HW174+HX174+选手操作!HS174,VLOOKUP(HU174,HO:HQ,3,0)+GV174+HW174+HX174+选手操作!HS174)),IF(COUNTIF(HO:HO,HU174)=0,"查找失败",IF(ISNUMBER(VLOOKUP(HU174,HO:HQ,3,0))=FALSE,"VP错误","未知错误")))</f>
        <v/>
      </c>
      <c r="HW174" s="37"/>
      <c r="HX174" s="37"/>
      <c r="HY174" s="39"/>
    </row>
    <row r="175" spans="1:23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23" t="str">
        <f ca="1">IFERROR(IF(S175="","",RANK(R175,R$3:R$434)+COUNTIF(R$3:R175,R175)-1),"/")</f>
        <v/>
      </c>
      <c r="O175" s="22" t="str">
        <f t="shared" si="54"/>
        <v/>
      </c>
      <c r="P175" s="22" t="str">
        <f t="shared" si="55"/>
        <v/>
      </c>
      <c r="Q175" s="24" t="str">
        <f t="shared" si="56"/>
        <v/>
      </c>
      <c r="R175" s="25" t="str">
        <f ca="1">IF(S175="","",IF(选手操作!AT175&lt;&gt;"","/",V175))</f>
        <v/>
      </c>
      <c r="S175" s="26" t="str">
        <f ca="1">IF(OR(COUNTA(A$3:M$434)=0,选手操作!$K175=""),"",选手操作!$K175)</f>
        <v/>
      </c>
      <c r="T175" s="22" t="str">
        <f ca="1">IFERROR(IF(S175="","",RANK(V175,V$3:V$434)+COUNTIF(V$3:V175,V175)-1),"/")</f>
        <v/>
      </c>
      <c r="U175" s="27" t="str">
        <f ca="1">IF(S175="","",VLOOKUP(S175,选手操作!$K:$L,2,0))</f>
        <v/>
      </c>
      <c r="V175" s="24" t="str">
        <f ca="1">IFERROR(IF(S175="","",IF(选手操作!T175&lt;&gt;"",选手操作!M175+选手操作!N175+W175+X175+选手操作!S175,VLOOKUP(U175,O:Q,3,0)+选手操作!M175+选手操作!N175+W175+X175+选手操作!S175)),IF(COUNTIF(O:O,U175)=0,"查找失败",IF(ISNUMBER(VLOOKUP(U175,O:Q,3,0))=FALSE,"VP错误","未知错误")))</f>
        <v/>
      </c>
      <c r="W175" s="37"/>
      <c r="X175" s="37"/>
      <c r="Y175" s="39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23" t="str">
        <f ca="1">IFERROR(IF(AS175="","",RANK(AR175,AR$3:AR$434)+COUNTIF(AR$3:AR175,AR175)-1),"/")</f>
        <v/>
      </c>
      <c r="AO175" s="22" t="str">
        <f t="shared" si="38"/>
        <v/>
      </c>
      <c r="AP175" s="22" t="str">
        <f t="shared" si="39"/>
        <v/>
      </c>
      <c r="AQ175" s="24" t="str">
        <f>IFERROR(IF(AO175="","",ROUND(IF(AP175=0,10,10+SIGN(AP175)*10*(1-((SQRT(5)-1)/2)^MIN(ABS(AP175)/(5*SQRT(AR$1)),3))/(1-((SQRT(5)-1)/2)^3)),2)),"请输入副数")</f>
        <v/>
      </c>
      <c r="AR175" s="25" t="str">
        <f ca="1">IF(AS175="","",IF(选手操作!BT175&lt;&gt;"","/",AV175))</f>
        <v/>
      </c>
      <c r="AS175" s="26" t="str">
        <f ca="1">IF(OR(COUNTA(AA$3:AM$434)=0,选手操作!$K175=""),"",选手操作!$K175)</f>
        <v/>
      </c>
      <c r="AT175" s="22" t="str">
        <f ca="1">IFERROR(IF(AS175="","",RANK(AV175,AV$3:AV$434)+COUNTIF(AV$3:AV175,AV175)-1),"/")</f>
        <v/>
      </c>
      <c r="AU175" s="27" t="str">
        <f ca="1">IF(AS175="","",VLOOKUP(AS175,选手操作!$K:$L,2,0))</f>
        <v/>
      </c>
      <c r="AV175" s="24" t="str">
        <f ca="1">IFERROR(IF(AS175="","",IF(选手操作!AT175&lt;&gt;"",V175+AW175+AX175+选手操作!AS175,VLOOKUP(AU175,AO:AQ,3,0)+V175+AW175+AX175+选手操作!AS175)),IF(COUNTIF(AO:AO,AU175)=0,"查找失败",IF(ISNUMBER(VLOOKUP(AU175,AO:AQ,3,0))=FALSE,"VP错误","未知错误")))</f>
        <v/>
      </c>
      <c r="AW175" s="37"/>
      <c r="AX175" s="37"/>
      <c r="AY175" s="39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23" t="str">
        <f ca="1">IFERROR(IF(BS175="","",RANK(BR175,BR$3:BR$434)+COUNTIF(BR$3:BR175,BR175)-1),"/")</f>
        <v/>
      </c>
      <c r="BO175" s="22" t="str">
        <f t="shared" si="40"/>
        <v/>
      </c>
      <c r="BP175" s="22" t="str">
        <f t="shared" si="41"/>
        <v/>
      </c>
      <c r="BQ175" s="24" t="str">
        <f>IFERROR(IF(BO175="","",ROUND(IF(BP175=0,10,10+SIGN(BP175)*10*(1-((SQRT(5)-1)/2)^MIN(ABS(BP175)/(5*SQRT(BR$1)),3))/(1-((SQRT(5)-1)/2)^3)),2)),"请输入副数")</f>
        <v/>
      </c>
      <c r="BR175" s="25" t="str">
        <f ca="1">IF(BS175="","",IF(选手操作!CT175&lt;&gt;"","/",BV175))</f>
        <v/>
      </c>
      <c r="BS175" s="26" t="str">
        <f ca="1">IF(OR(COUNTA(BA$3:BM$434)=0,选手操作!$K175=""),"",选手操作!$K175)</f>
        <v/>
      </c>
      <c r="BT175" s="22" t="str">
        <f ca="1">IFERROR(IF(BS175="","",RANK(BV175,BV$3:BV$434)+COUNTIF(BV$3:BV175,BV175)-1),"/")</f>
        <v/>
      </c>
      <c r="BU175" s="27" t="str">
        <f ca="1">IF(BS175="","",VLOOKUP(BS175,选手操作!$K:$L,2,0))</f>
        <v/>
      </c>
      <c r="BV175" s="24" t="str">
        <f ca="1">IFERROR(IF(BS175="","",IF(选手操作!BT175&lt;&gt;"",AV175+BW175+BX175+选手操作!BS175,VLOOKUP(BU175,BO:BQ,3,0)+AV175+BW175+BX175+选手操作!BS175)),IF(COUNTIF(BO:BO,BU175)=0,"查找失败",IF(ISNUMBER(VLOOKUP(BU175,BO:BQ,3,0))=FALSE,"VP错误","未知错误")))</f>
        <v/>
      </c>
      <c r="BW175" s="37"/>
      <c r="BX175" s="37"/>
      <c r="BY175" s="39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23" t="str">
        <f ca="1">IFERROR(IF(CS175="","",RANK(CR175,CR$3:CR$434)+COUNTIF(CR$3:CR175,CR175)-1),"/")</f>
        <v/>
      </c>
      <c r="CO175" s="22" t="str">
        <f t="shared" si="42"/>
        <v/>
      </c>
      <c r="CP175" s="22" t="str">
        <f t="shared" si="43"/>
        <v/>
      </c>
      <c r="CQ175" s="24" t="str">
        <f>IFERROR(IF(CO175="","",ROUND(IF(CP175=0,10,10+SIGN(CP175)*10*(1-((SQRT(5)-1)/2)^MIN(ABS(CP175)/(5*SQRT(CR$1)),3))/(1-((SQRT(5)-1)/2)^3)),2)),"请输入副数")</f>
        <v/>
      </c>
      <c r="CR175" s="25" t="str">
        <f ca="1">IF(CS175="","",IF(选手操作!DT175&lt;&gt;"","/",CV175))</f>
        <v/>
      </c>
      <c r="CS175" s="26" t="str">
        <f ca="1">IF(OR(COUNTA(CA$3:CM$434)=0,选手操作!$K175=""),"",选手操作!$K175)</f>
        <v/>
      </c>
      <c r="CT175" s="22" t="str">
        <f ca="1">IFERROR(IF(CS175="","",RANK(CV175,CV$3:CV$434)+COUNTIF(CV$3:CV175,CV175)-1),"/")</f>
        <v/>
      </c>
      <c r="CU175" s="27" t="str">
        <f ca="1">IF(CS175="","",VLOOKUP(CS175,选手操作!$K:$L,2,0))</f>
        <v/>
      </c>
      <c r="CV175" s="24" t="str">
        <f ca="1">IFERROR(IF(CS175="","",IF(选手操作!CT175&lt;&gt;"",BV175+CW175+CX175+选手操作!CS175,VLOOKUP(CU175,CO:CQ,3,0)+BV175+CW175+CX175+选手操作!CS175)),IF(COUNTIF(CO:CO,CU175)=0,"查找失败",IF(ISNUMBER(VLOOKUP(CU175,CO:CQ,3,0))=FALSE,"VP错误","未知错误")))</f>
        <v/>
      </c>
      <c r="CW175" s="37"/>
      <c r="CX175" s="37"/>
      <c r="CY175" s="39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23" t="str">
        <f ca="1">IFERROR(IF(DS175="","",RANK(DR175,DR$3:DR$434)+COUNTIF(DR$3:DR175,DR175)-1),"/")</f>
        <v/>
      </c>
      <c r="DO175" s="22" t="str">
        <f t="shared" si="44"/>
        <v/>
      </c>
      <c r="DP175" s="22" t="str">
        <f t="shared" si="45"/>
        <v/>
      </c>
      <c r="DQ175" s="24" t="str">
        <f>IFERROR(IF(DO175="","",ROUND(IF(DP175=0,10,10+SIGN(DP175)*10*(1-((SQRT(5)-1)/2)^MIN(ABS(DP175)/(5*SQRT(DR$1)),3))/(1-((SQRT(5)-1)/2)^3)),2)),"请输入副数")</f>
        <v/>
      </c>
      <c r="DR175" s="25" t="str">
        <f ca="1">IF(DS175="","",IF(选手操作!ET175&lt;&gt;"","/",DV175))</f>
        <v/>
      </c>
      <c r="DS175" s="26" t="str">
        <f ca="1">IF(OR(COUNTA(DA$3:DM$434)=0,选手操作!$K175=""),"",选手操作!$K175)</f>
        <v/>
      </c>
      <c r="DT175" s="22" t="str">
        <f ca="1">IFERROR(IF(DS175="","",RANK(DV175,DV$3:DV$434)+COUNTIF(DV$3:DV175,DV175)-1),"/")</f>
        <v/>
      </c>
      <c r="DU175" s="27" t="str">
        <f ca="1">IF(DS175="","",VLOOKUP(DS175,选手操作!$K:$L,2,0))</f>
        <v/>
      </c>
      <c r="DV175" s="24" t="str">
        <f ca="1">IFERROR(IF(DS175="","",IF(选手操作!DT175&lt;&gt;"",CV175+DW175+DX175+选手操作!DS175,VLOOKUP(DU175,DO:DQ,3,0)+CV175+DW175+DX175+选手操作!DS175)),IF(COUNTIF(DO:DO,DU175)=0,"查找失败",IF(ISNUMBER(VLOOKUP(DU175,DO:DQ,3,0))=FALSE,"VP错误","未知错误")))</f>
        <v/>
      </c>
      <c r="DW175" s="37"/>
      <c r="DX175" s="37"/>
      <c r="DY175" s="39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23" t="str">
        <f ca="1">IFERROR(IF(ES175="","",RANK(ER175,ER$3:ER$434)+COUNTIF(ER$3:ER175,ER175)-1),"/")</f>
        <v/>
      </c>
      <c r="EO175" s="22" t="str">
        <f t="shared" si="46"/>
        <v/>
      </c>
      <c r="EP175" s="22" t="str">
        <f t="shared" si="47"/>
        <v/>
      </c>
      <c r="EQ175" s="24" t="str">
        <f>IFERROR(IF(EO175="","",ROUND(IF(EP175=0,10,10+SIGN(EP175)*10*(1-((SQRT(5)-1)/2)^MIN(ABS(EP175)/(5*SQRT(ER$1)),3))/(1-((SQRT(5)-1)/2)^3)),2)),"请输入副数")</f>
        <v/>
      </c>
      <c r="ER175" s="25" t="str">
        <f ca="1">IF(ES175="","",IF(选手操作!FT175&lt;&gt;"","/",EV175))</f>
        <v/>
      </c>
      <c r="ES175" s="26" t="str">
        <f ca="1">IF(OR(COUNTA(EA$3:EM$434)=0,选手操作!$K175=""),"",选手操作!$K175)</f>
        <v/>
      </c>
      <c r="ET175" s="22" t="str">
        <f ca="1">IFERROR(IF(ES175="","",RANK(EV175,EV$3:EV$434)+COUNTIF(EV$3:EV175,EV175)-1),"/")</f>
        <v/>
      </c>
      <c r="EU175" s="27" t="str">
        <f ca="1">IF(ES175="","",VLOOKUP(ES175,选手操作!$K:$L,2,0))</f>
        <v/>
      </c>
      <c r="EV175" s="24" t="str">
        <f ca="1">IFERROR(IF(ES175="","",IF(选手操作!ET175&lt;&gt;"",DV175+EW175+EX175+选手操作!ES175,VLOOKUP(EU175,EO:EQ,3,0)+DV175+EW175+EX175+选手操作!ES175)),IF(COUNTIF(EO:EO,EU175)=0,"查找失败",IF(ISNUMBER(VLOOKUP(EU175,EO:EQ,3,0))=FALSE,"VP错误","未知错误")))</f>
        <v/>
      </c>
      <c r="EW175" s="37"/>
      <c r="EX175" s="37"/>
      <c r="EY175" s="39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23" t="str">
        <f ca="1">IFERROR(IF(FS175="","",RANK(FR175,FR$3:FR$434)+COUNTIF(FR$3:FR175,FR175)-1),"/")</f>
        <v/>
      </c>
      <c r="FO175" s="22" t="str">
        <f t="shared" si="48"/>
        <v/>
      </c>
      <c r="FP175" s="22" t="str">
        <f t="shared" si="49"/>
        <v/>
      </c>
      <c r="FQ175" s="24" t="str">
        <f>IFERROR(IF(FO175="","",ROUND(IF(FP175=0,10,10+SIGN(FP175)*10*(1-((SQRT(5)-1)/2)^MIN(ABS(FP175)/(5*SQRT(FR$1)),3))/(1-((SQRT(5)-1)/2)^3)),2)),"请输入副数")</f>
        <v/>
      </c>
      <c r="FR175" s="25" t="str">
        <f ca="1">IF(FS175="","",IF(选手操作!GT175&lt;&gt;"","/",FV175))</f>
        <v/>
      </c>
      <c r="FS175" s="26" t="str">
        <f ca="1">IF(OR(COUNTA(FA$3:FM$434)=0,选手操作!$K175=""),"",选手操作!$K175)</f>
        <v/>
      </c>
      <c r="FT175" s="22" t="str">
        <f ca="1">IFERROR(IF(FS175="","",RANK(FV175,FV$3:FV$434)+COUNTIF(FV$3:FV175,FV175)-1),"/")</f>
        <v/>
      </c>
      <c r="FU175" s="27" t="str">
        <f ca="1">IF(FS175="","",VLOOKUP(FS175,选手操作!$K:$L,2,0))</f>
        <v/>
      </c>
      <c r="FV175" s="24" t="str">
        <f ca="1">IFERROR(IF(FS175="","",IF(选手操作!FT175&lt;&gt;"",EV175+FW175+FX175+选手操作!FS175,VLOOKUP(FU175,FO:FQ,3,0)+EV175+FW175+FX175+选手操作!FS175)),IF(COUNTIF(FO:FO,FU175)=0,"查找失败",IF(ISNUMBER(VLOOKUP(FU175,FO:FQ,3,0))=FALSE,"VP错误","未知错误")))</f>
        <v/>
      </c>
      <c r="FW175" s="37"/>
      <c r="FX175" s="37"/>
      <c r="FY175" s="39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23" t="str">
        <f ca="1">IFERROR(IF(GS175="","",RANK(GR175,GR$3:GR$434)+COUNTIF(GR$3:GR175,GR175)-1),"/")</f>
        <v/>
      </c>
      <c r="GO175" s="22" t="str">
        <f t="shared" si="50"/>
        <v/>
      </c>
      <c r="GP175" s="22" t="str">
        <f t="shared" si="51"/>
        <v/>
      </c>
      <c r="GQ175" s="24" t="str">
        <f>IFERROR(IF(GO175="","",ROUND(IF(GP175=0,10,10+SIGN(GP175)*10*(1-((SQRT(5)-1)/2)^MIN(ABS(GP175)/(5*SQRT(GR$1)),3))/(1-((SQRT(5)-1)/2)^3)),2)),"请输入副数")</f>
        <v/>
      </c>
      <c r="GR175" s="25" t="str">
        <f ca="1">IF(GS175="","",IF(选手操作!HT175&lt;&gt;"","/",GV175))</f>
        <v/>
      </c>
      <c r="GS175" s="26" t="str">
        <f ca="1">IF(OR(COUNTA(GA$3:GM$434)=0,选手操作!$K175=""),"",选手操作!$K175)</f>
        <v/>
      </c>
      <c r="GT175" s="22" t="str">
        <f ca="1">IFERROR(IF(GS175="","",RANK(GV175,GV$3:GV$434)+COUNTIF(GV$3:GV175,GV175)-1),"/")</f>
        <v/>
      </c>
      <c r="GU175" s="27" t="str">
        <f ca="1">IF(GS175="","",VLOOKUP(GS175,选手操作!$K:$L,2,0))</f>
        <v/>
      </c>
      <c r="GV175" s="24" t="str">
        <f ca="1">IFERROR(IF(GS175="","",IF(选手操作!GT175&lt;&gt;"",FV175+GW175+GX175+选手操作!GS175,VLOOKUP(GU175,GO:GQ,3,0)+FV175+GW175+GX175+选手操作!GS175)),IF(COUNTIF(GO:GO,GU175)=0,"查找失败",IF(ISNUMBER(VLOOKUP(GU175,GO:GQ,3,0))=FALSE,"VP错误","未知错误")))</f>
        <v/>
      </c>
      <c r="GW175" s="37"/>
      <c r="GX175" s="37"/>
      <c r="GY175" s="39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23" t="str">
        <f ca="1">IFERROR(IF(HS175="","",RANK(HR175,HR$3:HR$434)+COUNTIF(HR$3:HR175,HR175)-1),"/")</f>
        <v/>
      </c>
      <c r="HO175" s="22" t="str">
        <f t="shared" si="52"/>
        <v/>
      </c>
      <c r="HP175" s="22" t="str">
        <f t="shared" si="53"/>
        <v/>
      </c>
      <c r="HQ175" s="24" t="str">
        <f>IFERROR(IF(HO175="","",ROUND(IF(HP175=0,10,10+SIGN(HP175)*10*(1-((SQRT(5)-1)/2)^MIN(ABS(HP175)/(5*SQRT(HR$1)),3))/(1-((SQRT(5)-1)/2)^3)),2)),"请输入副数")</f>
        <v/>
      </c>
      <c r="HR175" s="25" t="str">
        <f ca="1">IF(HS175="","",IF(选手操作!IT175&lt;&gt;"","/",HV175))</f>
        <v/>
      </c>
      <c r="HS175" s="26" t="str">
        <f ca="1">IF(OR(COUNTA(HA$3:HM$434)=0,选手操作!$K175=""),"",选手操作!$K175)</f>
        <v/>
      </c>
      <c r="HT175" s="22" t="str">
        <f ca="1">IFERROR(IF(HS175="","",RANK(HV175,HV$3:HV$434)+COUNTIF(HV$3:HV175,HV175)-1),"/")</f>
        <v/>
      </c>
      <c r="HU175" s="27" t="str">
        <f ca="1">IF(HS175="","",VLOOKUP(HS175,选手操作!$K:$L,2,0))</f>
        <v/>
      </c>
      <c r="HV175" s="24" t="str">
        <f ca="1">IFERROR(IF(HS175="","",IF(选手操作!HT175&lt;&gt;"",GV175+HW175+HX175+选手操作!HS175,VLOOKUP(HU175,HO:HQ,3,0)+GV175+HW175+HX175+选手操作!HS175)),IF(COUNTIF(HO:HO,HU175)=0,"查找失败",IF(ISNUMBER(VLOOKUP(HU175,HO:HQ,3,0))=FALSE,"VP错误","未知错误")))</f>
        <v/>
      </c>
      <c r="HW175" s="37"/>
      <c r="HX175" s="37"/>
      <c r="HY175" s="39"/>
    </row>
    <row r="176" spans="1:23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23" t="str">
        <f ca="1">IFERROR(IF(S176="","",RANK(R176,R$3:R$434)+COUNTIF(R$3:R176,R176)-1),"/")</f>
        <v/>
      </c>
      <c r="O176" s="22" t="str">
        <f t="shared" si="54"/>
        <v/>
      </c>
      <c r="P176" s="22" t="str">
        <f t="shared" si="55"/>
        <v/>
      </c>
      <c r="Q176" s="24" t="str">
        <f t="shared" si="56"/>
        <v/>
      </c>
      <c r="R176" s="25" t="str">
        <f ca="1">IF(S176="","",IF(选手操作!AT176&lt;&gt;"","/",V176))</f>
        <v/>
      </c>
      <c r="S176" s="26" t="str">
        <f ca="1">IF(OR(COUNTA(A$3:M$434)=0,选手操作!$K176=""),"",选手操作!$K176)</f>
        <v/>
      </c>
      <c r="T176" s="22" t="str">
        <f ca="1">IFERROR(IF(S176="","",RANK(V176,V$3:V$434)+COUNTIF(V$3:V176,V176)-1),"/")</f>
        <v/>
      </c>
      <c r="U176" s="27" t="str">
        <f ca="1">IF(S176="","",VLOOKUP(S176,选手操作!$K:$L,2,0))</f>
        <v/>
      </c>
      <c r="V176" s="24" t="str">
        <f ca="1">IFERROR(IF(S176="","",IF(选手操作!T176&lt;&gt;"",选手操作!M176+选手操作!N176+W176+X176+选手操作!S176,VLOOKUP(U176,O:Q,3,0)+选手操作!M176+选手操作!N176+W176+X176+选手操作!S176)),IF(COUNTIF(O:O,U176)=0,"查找失败",IF(ISNUMBER(VLOOKUP(U176,O:Q,3,0))=FALSE,"VP错误","未知错误")))</f>
        <v/>
      </c>
      <c r="W176" s="37"/>
      <c r="X176" s="37"/>
      <c r="Y176" s="39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23" t="str">
        <f ca="1">IFERROR(IF(AS176="","",RANK(AR176,AR$3:AR$434)+COUNTIF(AR$3:AR176,AR176)-1),"/")</f>
        <v/>
      </c>
      <c r="AO176" s="22" t="str">
        <f t="shared" si="38"/>
        <v/>
      </c>
      <c r="AP176" s="22" t="str">
        <f t="shared" si="39"/>
        <v/>
      </c>
      <c r="AQ176" s="24" t="str">
        <f>IFERROR(IF(AO176="","",ROUND(IF(AP176=0,10,10+SIGN(AP176)*10*(1-((SQRT(5)-1)/2)^MIN(ABS(AP176)/(5*SQRT(AR$1)),3))/(1-((SQRT(5)-1)/2)^3)),2)),"请输入副数")</f>
        <v/>
      </c>
      <c r="AR176" s="25" t="str">
        <f ca="1">IF(AS176="","",IF(选手操作!BT176&lt;&gt;"","/",AV176))</f>
        <v/>
      </c>
      <c r="AS176" s="26" t="str">
        <f ca="1">IF(OR(COUNTA(AA$3:AM$434)=0,选手操作!$K176=""),"",选手操作!$K176)</f>
        <v/>
      </c>
      <c r="AT176" s="22" t="str">
        <f ca="1">IFERROR(IF(AS176="","",RANK(AV176,AV$3:AV$434)+COUNTIF(AV$3:AV176,AV176)-1),"/")</f>
        <v/>
      </c>
      <c r="AU176" s="27" t="str">
        <f ca="1">IF(AS176="","",VLOOKUP(AS176,选手操作!$K:$L,2,0))</f>
        <v/>
      </c>
      <c r="AV176" s="24" t="str">
        <f ca="1">IFERROR(IF(AS176="","",IF(选手操作!AT176&lt;&gt;"",V176+AW176+AX176+选手操作!AS176,VLOOKUP(AU176,AO:AQ,3,0)+V176+AW176+AX176+选手操作!AS176)),IF(COUNTIF(AO:AO,AU176)=0,"查找失败",IF(ISNUMBER(VLOOKUP(AU176,AO:AQ,3,0))=FALSE,"VP错误","未知错误")))</f>
        <v/>
      </c>
      <c r="AW176" s="37"/>
      <c r="AX176" s="37"/>
      <c r="AY176" s="39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23" t="str">
        <f ca="1">IFERROR(IF(BS176="","",RANK(BR176,BR$3:BR$434)+COUNTIF(BR$3:BR176,BR176)-1),"/")</f>
        <v/>
      </c>
      <c r="BO176" s="22" t="str">
        <f t="shared" si="40"/>
        <v/>
      </c>
      <c r="BP176" s="22" t="str">
        <f t="shared" si="41"/>
        <v/>
      </c>
      <c r="BQ176" s="24" t="str">
        <f>IFERROR(IF(BO176="","",ROUND(IF(BP176=0,10,10+SIGN(BP176)*10*(1-((SQRT(5)-1)/2)^MIN(ABS(BP176)/(5*SQRT(BR$1)),3))/(1-((SQRT(5)-1)/2)^3)),2)),"请输入副数")</f>
        <v/>
      </c>
      <c r="BR176" s="25" t="str">
        <f ca="1">IF(BS176="","",IF(选手操作!CT176&lt;&gt;"","/",BV176))</f>
        <v/>
      </c>
      <c r="BS176" s="26" t="str">
        <f ca="1">IF(OR(COUNTA(BA$3:BM$434)=0,选手操作!$K176=""),"",选手操作!$K176)</f>
        <v/>
      </c>
      <c r="BT176" s="22" t="str">
        <f ca="1">IFERROR(IF(BS176="","",RANK(BV176,BV$3:BV$434)+COUNTIF(BV$3:BV176,BV176)-1),"/")</f>
        <v/>
      </c>
      <c r="BU176" s="27" t="str">
        <f ca="1">IF(BS176="","",VLOOKUP(BS176,选手操作!$K:$L,2,0))</f>
        <v/>
      </c>
      <c r="BV176" s="24" t="str">
        <f ca="1">IFERROR(IF(BS176="","",IF(选手操作!BT176&lt;&gt;"",AV176+BW176+BX176+选手操作!BS176,VLOOKUP(BU176,BO:BQ,3,0)+AV176+BW176+BX176+选手操作!BS176)),IF(COUNTIF(BO:BO,BU176)=0,"查找失败",IF(ISNUMBER(VLOOKUP(BU176,BO:BQ,3,0))=FALSE,"VP错误","未知错误")))</f>
        <v/>
      </c>
      <c r="BW176" s="37"/>
      <c r="BX176" s="37"/>
      <c r="BY176" s="39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23" t="str">
        <f ca="1">IFERROR(IF(CS176="","",RANK(CR176,CR$3:CR$434)+COUNTIF(CR$3:CR176,CR176)-1),"/")</f>
        <v/>
      </c>
      <c r="CO176" s="22" t="str">
        <f t="shared" si="42"/>
        <v/>
      </c>
      <c r="CP176" s="22" t="str">
        <f t="shared" si="43"/>
        <v/>
      </c>
      <c r="CQ176" s="24" t="str">
        <f>IFERROR(IF(CO176="","",ROUND(IF(CP176=0,10,10+SIGN(CP176)*10*(1-((SQRT(5)-1)/2)^MIN(ABS(CP176)/(5*SQRT(CR$1)),3))/(1-((SQRT(5)-1)/2)^3)),2)),"请输入副数")</f>
        <v/>
      </c>
      <c r="CR176" s="25" t="str">
        <f ca="1">IF(CS176="","",IF(选手操作!DT176&lt;&gt;"","/",CV176))</f>
        <v/>
      </c>
      <c r="CS176" s="26" t="str">
        <f ca="1">IF(OR(COUNTA(CA$3:CM$434)=0,选手操作!$K176=""),"",选手操作!$K176)</f>
        <v/>
      </c>
      <c r="CT176" s="22" t="str">
        <f ca="1">IFERROR(IF(CS176="","",RANK(CV176,CV$3:CV$434)+COUNTIF(CV$3:CV176,CV176)-1),"/")</f>
        <v/>
      </c>
      <c r="CU176" s="27" t="str">
        <f ca="1">IF(CS176="","",VLOOKUP(CS176,选手操作!$K:$L,2,0))</f>
        <v/>
      </c>
      <c r="CV176" s="24" t="str">
        <f ca="1">IFERROR(IF(CS176="","",IF(选手操作!CT176&lt;&gt;"",BV176+CW176+CX176+选手操作!CS176,VLOOKUP(CU176,CO:CQ,3,0)+BV176+CW176+CX176+选手操作!CS176)),IF(COUNTIF(CO:CO,CU176)=0,"查找失败",IF(ISNUMBER(VLOOKUP(CU176,CO:CQ,3,0))=FALSE,"VP错误","未知错误")))</f>
        <v/>
      </c>
      <c r="CW176" s="37"/>
      <c r="CX176" s="37"/>
      <c r="CY176" s="39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23" t="str">
        <f ca="1">IFERROR(IF(DS176="","",RANK(DR176,DR$3:DR$434)+COUNTIF(DR$3:DR176,DR176)-1),"/")</f>
        <v/>
      </c>
      <c r="DO176" s="22" t="str">
        <f t="shared" si="44"/>
        <v/>
      </c>
      <c r="DP176" s="22" t="str">
        <f t="shared" si="45"/>
        <v/>
      </c>
      <c r="DQ176" s="24" t="str">
        <f>IFERROR(IF(DO176="","",ROUND(IF(DP176=0,10,10+SIGN(DP176)*10*(1-((SQRT(5)-1)/2)^MIN(ABS(DP176)/(5*SQRT(DR$1)),3))/(1-((SQRT(5)-1)/2)^3)),2)),"请输入副数")</f>
        <v/>
      </c>
      <c r="DR176" s="25" t="str">
        <f ca="1">IF(DS176="","",IF(选手操作!ET176&lt;&gt;"","/",DV176))</f>
        <v/>
      </c>
      <c r="DS176" s="26" t="str">
        <f ca="1">IF(OR(COUNTA(DA$3:DM$434)=0,选手操作!$K176=""),"",选手操作!$K176)</f>
        <v/>
      </c>
      <c r="DT176" s="22" t="str">
        <f ca="1">IFERROR(IF(DS176="","",RANK(DV176,DV$3:DV$434)+COUNTIF(DV$3:DV176,DV176)-1),"/")</f>
        <v/>
      </c>
      <c r="DU176" s="27" t="str">
        <f ca="1">IF(DS176="","",VLOOKUP(DS176,选手操作!$K:$L,2,0))</f>
        <v/>
      </c>
      <c r="DV176" s="24" t="str">
        <f ca="1">IFERROR(IF(DS176="","",IF(选手操作!DT176&lt;&gt;"",CV176+DW176+DX176+选手操作!DS176,VLOOKUP(DU176,DO:DQ,3,0)+CV176+DW176+DX176+选手操作!DS176)),IF(COUNTIF(DO:DO,DU176)=0,"查找失败",IF(ISNUMBER(VLOOKUP(DU176,DO:DQ,3,0))=FALSE,"VP错误","未知错误")))</f>
        <v/>
      </c>
      <c r="DW176" s="37"/>
      <c r="DX176" s="37"/>
      <c r="DY176" s="39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23" t="str">
        <f ca="1">IFERROR(IF(ES176="","",RANK(ER176,ER$3:ER$434)+COUNTIF(ER$3:ER176,ER176)-1),"/")</f>
        <v/>
      </c>
      <c r="EO176" s="22" t="str">
        <f t="shared" si="46"/>
        <v/>
      </c>
      <c r="EP176" s="22" t="str">
        <f t="shared" si="47"/>
        <v/>
      </c>
      <c r="EQ176" s="24" t="str">
        <f>IFERROR(IF(EO176="","",ROUND(IF(EP176=0,10,10+SIGN(EP176)*10*(1-((SQRT(5)-1)/2)^MIN(ABS(EP176)/(5*SQRT(ER$1)),3))/(1-((SQRT(5)-1)/2)^3)),2)),"请输入副数")</f>
        <v/>
      </c>
      <c r="ER176" s="25" t="str">
        <f ca="1">IF(ES176="","",IF(选手操作!FT176&lt;&gt;"","/",EV176))</f>
        <v/>
      </c>
      <c r="ES176" s="26" t="str">
        <f ca="1">IF(OR(COUNTA(EA$3:EM$434)=0,选手操作!$K176=""),"",选手操作!$K176)</f>
        <v/>
      </c>
      <c r="ET176" s="22" t="str">
        <f ca="1">IFERROR(IF(ES176="","",RANK(EV176,EV$3:EV$434)+COUNTIF(EV$3:EV176,EV176)-1),"/")</f>
        <v/>
      </c>
      <c r="EU176" s="27" t="str">
        <f ca="1">IF(ES176="","",VLOOKUP(ES176,选手操作!$K:$L,2,0))</f>
        <v/>
      </c>
      <c r="EV176" s="24" t="str">
        <f ca="1">IFERROR(IF(ES176="","",IF(选手操作!ET176&lt;&gt;"",DV176+EW176+EX176+选手操作!ES176,VLOOKUP(EU176,EO:EQ,3,0)+DV176+EW176+EX176+选手操作!ES176)),IF(COUNTIF(EO:EO,EU176)=0,"查找失败",IF(ISNUMBER(VLOOKUP(EU176,EO:EQ,3,0))=FALSE,"VP错误","未知错误")))</f>
        <v/>
      </c>
      <c r="EW176" s="37"/>
      <c r="EX176" s="37"/>
      <c r="EY176" s="39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23" t="str">
        <f ca="1">IFERROR(IF(FS176="","",RANK(FR176,FR$3:FR$434)+COUNTIF(FR$3:FR176,FR176)-1),"/")</f>
        <v/>
      </c>
      <c r="FO176" s="22" t="str">
        <f t="shared" si="48"/>
        <v/>
      </c>
      <c r="FP176" s="22" t="str">
        <f t="shared" si="49"/>
        <v/>
      </c>
      <c r="FQ176" s="24" t="str">
        <f>IFERROR(IF(FO176="","",ROUND(IF(FP176=0,10,10+SIGN(FP176)*10*(1-((SQRT(5)-1)/2)^MIN(ABS(FP176)/(5*SQRT(FR$1)),3))/(1-((SQRT(5)-1)/2)^3)),2)),"请输入副数")</f>
        <v/>
      </c>
      <c r="FR176" s="25" t="str">
        <f ca="1">IF(FS176="","",IF(选手操作!GT176&lt;&gt;"","/",FV176))</f>
        <v/>
      </c>
      <c r="FS176" s="26" t="str">
        <f ca="1">IF(OR(COUNTA(FA$3:FM$434)=0,选手操作!$K176=""),"",选手操作!$K176)</f>
        <v/>
      </c>
      <c r="FT176" s="22" t="str">
        <f ca="1">IFERROR(IF(FS176="","",RANK(FV176,FV$3:FV$434)+COUNTIF(FV$3:FV176,FV176)-1),"/")</f>
        <v/>
      </c>
      <c r="FU176" s="27" t="str">
        <f ca="1">IF(FS176="","",VLOOKUP(FS176,选手操作!$K:$L,2,0))</f>
        <v/>
      </c>
      <c r="FV176" s="24" t="str">
        <f ca="1">IFERROR(IF(FS176="","",IF(选手操作!FT176&lt;&gt;"",EV176+FW176+FX176+选手操作!FS176,VLOOKUP(FU176,FO:FQ,3,0)+EV176+FW176+FX176+选手操作!FS176)),IF(COUNTIF(FO:FO,FU176)=0,"查找失败",IF(ISNUMBER(VLOOKUP(FU176,FO:FQ,3,0))=FALSE,"VP错误","未知错误")))</f>
        <v/>
      </c>
      <c r="FW176" s="37"/>
      <c r="FX176" s="37"/>
      <c r="FY176" s="39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23" t="str">
        <f ca="1">IFERROR(IF(GS176="","",RANK(GR176,GR$3:GR$434)+COUNTIF(GR$3:GR176,GR176)-1),"/")</f>
        <v/>
      </c>
      <c r="GO176" s="22" t="str">
        <f t="shared" si="50"/>
        <v/>
      </c>
      <c r="GP176" s="22" t="str">
        <f t="shared" si="51"/>
        <v/>
      </c>
      <c r="GQ176" s="24" t="str">
        <f>IFERROR(IF(GO176="","",ROUND(IF(GP176=0,10,10+SIGN(GP176)*10*(1-((SQRT(5)-1)/2)^MIN(ABS(GP176)/(5*SQRT(GR$1)),3))/(1-((SQRT(5)-1)/2)^3)),2)),"请输入副数")</f>
        <v/>
      </c>
      <c r="GR176" s="25" t="str">
        <f ca="1">IF(GS176="","",IF(选手操作!HT176&lt;&gt;"","/",GV176))</f>
        <v/>
      </c>
      <c r="GS176" s="26" t="str">
        <f ca="1">IF(OR(COUNTA(GA$3:GM$434)=0,选手操作!$K176=""),"",选手操作!$K176)</f>
        <v/>
      </c>
      <c r="GT176" s="22" t="str">
        <f ca="1">IFERROR(IF(GS176="","",RANK(GV176,GV$3:GV$434)+COUNTIF(GV$3:GV176,GV176)-1),"/")</f>
        <v/>
      </c>
      <c r="GU176" s="27" t="str">
        <f ca="1">IF(GS176="","",VLOOKUP(GS176,选手操作!$K:$L,2,0))</f>
        <v/>
      </c>
      <c r="GV176" s="24" t="str">
        <f ca="1">IFERROR(IF(GS176="","",IF(选手操作!GT176&lt;&gt;"",FV176+GW176+GX176+选手操作!GS176,VLOOKUP(GU176,GO:GQ,3,0)+FV176+GW176+GX176+选手操作!GS176)),IF(COUNTIF(GO:GO,GU176)=0,"查找失败",IF(ISNUMBER(VLOOKUP(GU176,GO:GQ,3,0))=FALSE,"VP错误","未知错误")))</f>
        <v/>
      </c>
      <c r="GW176" s="37"/>
      <c r="GX176" s="37"/>
      <c r="GY176" s="39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23" t="str">
        <f ca="1">IFERROR(IF(HS176="","",RANK(HR176,HR$3:HR$434)+COUNTIF(HR$3:HR176,HR176)-1),"/")</f>
        <v/>
      </c>
      <c r="HO176" s="22" t="str">
        <f t="shared" si="52"/>
        <v/>
      </c>
      <c r="HP176" s="22" t="str">
        <f t="shared" si="53"/>
        <v/>
      </c>
      <c r="HQ176" s="24" t="str">
        <f>IFERROR(IF(HO176="","",ROUND(IF(HP176=0,10,10+SIGN(HP176)*10*(1-((SQRT(5)-1)/2)^MIN(ABS(HP176)/(5*SQRT(HR$1)),3))/(1-((SQRT(5)-1)/2)^3)),2)),"请输入副数")</f>
        <v/>
      </c>
      <c r="HR176" s="25" t="str">
        <f ca="1">IF(HS176="","",IF(选手操作!IT176&lt;&gt;"","/",HV176))</f>
        <v/>
      </c>
      <c r="HS176" s="26" t="str">
        <f ca="1">IF(OR(COUNTA(HA$3:HM$434)=0,选手操作!$K176=""),"",选手操作!$K176)</f>
        <v/>
      </c>
      <c r="HT176" s="22" t="str">
        <f ca="1">IFERROR(IF(HS176="","",RANK(HV176,HV$3:HV$434)+COUNTIF(HV$3:HV176,HV176)-1),"/")</f>
        <v/>
      </c>
      <c r="HU176" s="27" t="str">
        <f ca="1">IF(HS176="","",VLOOKUP(HS176,选手操作!$K:$L,2,0))</f>
        <v/>
      </c>
      <c r="HV176" s="24" t="str">
        <f ca="1">IFERROR(IF(HS176="","",IF(选手操作!HT176&lt;&gt;"",GV176+HW176+HX176+选手操作!HS176,VLOOKUP(HU176,HO:HQ,3,0)+GV176+HW176+HX176+选手操作!HS176)),IF(COUNTIF(HO:HO,HU176)=0,"查找失败",IF(ISNUMBER(VLOOKUP(HU176,HO:HQ,3,0))=FALSE,"VP错误","未知错误")))</f>
        <v/>
      </c>
      <c r="HW176" s="37"/>
      <c r="HX176" s="37"/>
      <c r="HY176" s="39"/>
    </row>
    <row r="177" spans="1:23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23" t="str">
        <f ca="1">IFERROR(IF(S177="","",RANK(R177,R$3:R$434)+COUNTIF(R$3:R177,R177)-1),"/")</f>
        <v/>
      </c>
      <c r="O177" s="22" t="str">
        <f t="shared" si="54"/>
        <v/>
      </c>
      <c r="P177" s="22" t="str">
        <f t="shared" si="55"/>
        <v/>
      </c>
      <c r="Q177" s="24" t="str">
        <f t="shared" si="56"/>
        <v/>
      </c>
      <c r="R177" s="25" t="str">
        <f ca="1">IF(S177="","",IF(选手操作!AT177&lt;&gt;"","/",V177))</f>
        <v/>
      </c>
      <c r="S177" s="26" t="str">
        <f ca="1">IF(OR(COUNTA(A$3:M$434)=0,选手操作!$K177=""),"",选手操作!$K177)</f>
        <v/>
      </c>
      <c r="T177" s="22" t="str">
        <f ca="1">IFERROR(IF(S177="","",RANK(V177,V$3:V$434)+COUNTIF(V$3:V177,V177)-1),"/")</f>
        <v/>
      </c>
      <c r="U177" s="27" t="str">
        <f ca="1">IF(S177="","",VLOOKUP(S177,选手操作!$K:$L,2,0))</f>
        <v/>
      </c>
      <c r="V177" s="24" t="str">
        <f ca="1">IFERROR(IF(S177="","",IF(选手操作!T177&lt;&gt;"",选手操作!M177+选手操作!N177+W177+X177+选手操作!S177,VLOOKUP(U177,O:Q,3,0)+选手操作!M177+选手操作!N177+W177+X177+选手操作!S177)),IF(COUNTIF(O:O,U177)=0,"查找失败",IF(ISNUMBER(VLOOKUP(U177,O:Q,3,0))=FALSE,"VP错误","未知错误")))</f>
        <v/>
      </c>
      <c r="W177" s="37"/>
      <c r="X177" s="37"/>
      <c r="Y177" s="39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23" t="str">
        <f ca="1">IFERROR(IF(AS177="","",RANK(AR177,AR$3:AR$434)+COUNTIF(AR$3:AR177,AR177)-1),"/")</f>
        <v/>
      </c>
      <c r="AO177" s="22" t="str">
        <f t="shared" si="38"/>
        <v/>
      </c>
      <c r="AP177" s="22" t="str">
        <f t="shared" si="39"/>
        <v/>
      </c>
      <c r="AQ177" s="24" t="str">
        <f>IFERROR(IF(AO177="","",ROUND(IF(AP177=0,10,10+SIGN(AP177)*10*(1-((SQRT(5)-1)/2)^MIN(ABS(AP177)/(5*SQRT(AR$1)),3))/(1-((SQRT(5)-1)/2)^3)),2)),"请输入副数")</f>
        <v/>
      </c>
      <c r="AR177" s="25" t="str">
        <f ca="1">IF(AS177="","",IF(选手操作!BT177&lt;&gt;"","/",AV177))</f>
        <v/>
      </c>
      <c r="AS177" s="26" t="str">
        <f ca="1">IF(OR(COUNTA(AA$3:AM$434)=0,选手操作!$K177=""),"",选手操作!$K177)</f>
        <v/>
      </c>
      <c r="AT177" s="22" t="str">
        <f ca="1">IFERROR(IF(AS177="","",RANK(AV177,AV$3:AV$434)+COUNTIF(AV$3:AV177,AV177)-1),"/")</f>
        <v/>
      </c>
      <c r="AU177" s="27" t="str">
        <f ca="1">IF(AS177="","",VLOOKUP(AS177,选手操作!$K:$L,2,0))</f>
        <v/>
      </c>
      <c r="AV177" s="24" t="str">
        <f ca="1">IFERROR(IF(AS177="","",IF(选手操作!AT177&lt;&gt;"",V177+AW177+AX177+选手操作!AS177,VLOOKUP(AU177,AO:AQ,3,0)+V177+AW177+AX177+选手操作!AS177)),IF(COUNTIF(AO:AO,AU177)=0,"查找失败",IF(ISNUMBER(VLOOKUP(AU177,AO:AQ,3,0))=FALSE,"VP错误","未知错误")))</f>
        <v/>
      </c>
      <c r="AW177" s="37"/>
      <c r="AX177" s="37"/>
      <c r="AY177" s="39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23" t="str">
        <f ca="1">IFERROR(IF(BS177="","",RANK(BR177,BR$3:BR$434)+COUNTIF(BR$3:BR177,BR177)-1),"/")</f>
        <v/>
      </c>
      <c r="BO177" s="22" t="str">
        <f t="shared" si="40"/>
        <v/>
      </c>
      <c r="BP177" s="22" t="str">
        <f t="shared" si="41"/>
        <v/>
      </c>
      <c r="BQ177" s="24" t="str">
        <f>IFERROR(IF(BO177="","",ROUND(IF(BP177=0,10,10+SIGN(BP177)*10*(1-((SQRT(5)-1)/2)^MIN(ABS(BP177)/(5*SQRT(BR$1)),3))/(1-((SQRT(5)-1)/2)^3)),2)),"请输入副数")</f>
        <v/>
      </c>
      <c r="BR177" s="25" t="str">
        <f ca="1">IF(BS177="","",IF(选手操作!CT177&lt;&gt;"","/",BV177))</f>
        <v/>
      </c>
      <c r="BS177" s="26" t="str">
        <f ca="1">IF(OR(COUNTA(BA$3:BM$434)=0,选手操作!$K177=""),"",选手操作!$K177)</f>
        <v/>
      </c>
      <c r="BT177" s="22" t="str">
        <f ca="1">IFERROR(IF(BS177="","",RANK(BV177,BV$3:BV$434)+COUNTIF(BV$3:BV177,BV177)-1),"/")</f>
        <v/>
      </c>
      <c r="BU177" s="27" t="str">
        <f ca="1">IF(BS177="","",VLOOKUP(BS177,选手操作!$K:$L,2,0))</f>
        <v/>
      </c>
      <c r="BV177" s="24" t="str">
        <f ca="1">IFERROR(IF(BS177="","",IF(选手操作!BT177&lt;&gt;"",AV177+BW177+BX177+选手操作!BS177,VLOOKUP(BU177,BO:BQ,3,0)+AV177+BW177+BX177+选手操作!BS177)),IF(COUNTIF(BO:BO,BU177)=0,"查找失败",IF(ISNUMBER(VLOOKUP(BU177,BO:BQ,3,0))=FALSE,"VP错误","未知错误")))</f>
        <v/>
      </c>
      <c r="BW177" s="37"/>
      <c r="BX177" s="37"/>
      <c r="BY177" s="39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23" t="str">
        <f ca="1">IFERROR(IF(CS177="","",RANK(CR177,CR$3:CR$434)+COUNTIF(CR$3:CR177,CR177)-1),"/")</f>
        <v/>
      </c>
      <c r="CO177" s="22" t="str">
        <f t="shared" si="42"/>
        <v/>
      </c>
      <c r="CP177" s="22" t="str">
        <f t="shared" si="43"/>
        <v/>
      </c>
      <c r="CQ177" s="24" t="str">
        <f>IFERROR(IF(CO177="","",ROUND(IF(CP177=0,10,10+SIGN(CP177)*10*(1-((SQRT(5)-1)/2)^MIN(ABS(CP177)/(5*SQRT(CR$1)),3))/(1-((SQRT(5)-1)/2)^3)),2)),"请输入副数")</f>
        <v/>
      </c>
      <c r="CR177" s="25" t="str">
        <f ca="1">IF(CS177="","",IF(选手操作!DT177&lt;&gt;"","/",CV177))</f>
        <v/>
      </c>
      <c r="CS177" s="26" t="str">
        <f ca="1">IF(OR(COUNTA(CA$3:CM$434)=0,选手操作!$K177=""),"",选手操作!$K177)</f>
        <v/>
      </c>
      <c r="CT177" s="22" t="str">
        <f ca="1">IFERROR(IF(CS177="","",RANK(CV177,CV$3:CV$434)+COUNTIF(CV$3:CV177,CV177)-1),"/")</f>
        <v/>
      </c>
      <c r="CU177" s="27" t="str">
        <f ca="1">IF(CS177="","",VLOOKUP(CS177,选手操作!$K:$L,2,0))</f>
        <v/>
      </c>
      <c r="CV177" s="24" t="str">
        <f ca="1">IFERROR(IF(CS177="","",IF(选手操作!CT177&lt;&gt;"",BV177+CW177+CX177+选手操作!CS177,VLOOKUP(CU177,CO:CQ,3,0)+BV177+CW177+CX177+选手操作!CS177)),IF(COUNTIF(CO:CO,CU177)=0,"查找失败",IF(ISNUMBER(VLOOKUP(CU177,CO:CQ,3,0))=FALSE,"VP错误","未知错误")))</f>
        <v/>
      </c>
      <c r="CW177" s="37"/>
      <c r="CX177" s="37"/>
      <c r="CY177" s="39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23" t="str">
        <f ca="1">IFERROR(IF(DS177="","",RANK(DR177,DR$3:DR$434)+COUNTIF(DR$3:DR177,DR177)-1),"/")</f>
        <v/>
      </c>
      <c r="DO177" s="22" t="str">
        <f t="shared" si="44"/>
        <v/>
      </c>
      <c r="DP177" s="22" t="str">
        <f t="shared" si="45"/>
        <v/>
      </c>
      <c r="DQ177" s="24" t="str">
        <f>IFERROR(IF(DO177="","",ROUND(IF(DP177=0,10,10+SIGN(DP177)*10*(1-((SQRT(5)-1)/2)^MIN(ABS(DP177)/(5*SQRT(DR$1)),3))/(1-((SQRT(5)-1)/2)^3)),2)),"请输入副数")</f>
        <v/>
      </c>
      <c r="DR177" s="25" t="str">
        <f ca="1">IF(DS177="","",IF(选手操作!ET177&lt;&gt;"","/",DV177))</f>
        <v/>
      </c>
      <c r="DS177" s="26" t="str">
        <f ca="1">IF(OR(COUNTA(DA$3:DM$434)=0,选手操作!$K177=""),"",选手操作!$K177)</f>
        <v/>
      </c>
      <c r="DT177" s="22" t="str">
        <f ca="1">IFERROR(IF(DS177="","",RANK(DV177,DV$3:DV$434)+COUNTIF(DV$3:DV177,DV177)-1),"/")</f>
        <v/>
      </c>
      <c r="DU177" s="27" t="str">
        <f ca="1">IF(DS177="","",VLOOKUP(DS177,选手操作!$K:$L,2,0))</f>
        <v/>
      </c>
      <c r="DV177" s="24" t="str">
        <f ca="1">IFERROR(IF(DS177="","",IF(选手操作!DT177&lt;&gt;"",CV177+DW177+DX177+选手操作!DS177,VLOOKUP(DU177,DO:DQ,3,0)+CV177+DW177+DX177+选手操作!DS177)),IF(COUNTIF(DO:DO,DU177)=0,"查找失败",IF(ISNUMBER(VLOOKUP(DU177,DO:DQ,3,0))=FALSE,"VP错误","未知错误")))</f>
        <v/>
      </c>
      <c r="DW177" s="37"/>
      <c r="DX177" s="37"/>
      <c r="DY177" s="39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23" t="str">
        <f ca="1">IFERROR(IF(ES177="","",RANK(ER177,ER$3:ER$434)+COUNTIF(ER$3:ER177,ER177)-1),"/")</f>
        <v/>
      </c>
      <c r="EO177" s="22" t="str">
        <f t="shared" si="46"/>
        <v/>
      </c>
      <c r="EP177" s="22" t="str">
        <f t="shared" si="47"/>
        <v/>
      </c>
      <c r="EQ177" s="24" t="str">
        <f>IFERROR(IF(EO177="","",ROUND(IF(EP177=0,10,10+SIGN(EP177)*10*(1-((SQRT(5)-1)/2)^MIN(ABS(EP177)/(5*SQRT(ER$1)),3))/(1-((SQRT(5)-1)/2)^3)),2)),"请输入副数")</f>
        <v/>
      </c>
      <c r="ER177" s="25" t="str">
        <f ca="1">IF(ES177="","",IF(选手操作!FT177&lt;&gt;"","/",EV177))</f>
        <v/>
      </c>
      <c r="ES177" s="26" t="str">
        <f ca="1">IF(OR(COUNTA(EA$3:EM$434)=0,选手操作!$K177=""),"",选手操作!$K177)</f>
        <v/>
      </c>
      <c r="ET177" s="22" t="str">
        <f ca="1">IFERROR(IF(ES177="","",RANK(EV177,EV$3:EV$434)+COUNTIF(EV$3:EV177,EV177)-1),"/")</f>
        <v/>
      </c>
      <c r="EU177" s="27" t="str">
        <f ca="1">IF(ES177="","",VLOOKUP(ES177,选手操作!$K:$L,2,0))</f>
        <v/>
      </c>
      <c r="EV177" s="24" t="str">
        <f ca="1">IFERROR(IF(ES177="","",IF(选手操作!ET177&lt;&gt;"",DV177+EW177+EX177+选手操作!ES177,VLOOKUP(EU177,EO:EQ,3,0)+DV177+EW177+EX177+选手操作!ES177)),IF(COUNTIF(EO:EO,EU177)=0,"查找失败",IF(ISNUMBER(VLOOKUP(EU177,EO:EQ,3,0))=FALSE,"VP错误","未知错误")))</f>
        <v/>
      </c>
      <c r="EW177" s="37"/>
      <c r="EX177" s="37"/>
      <c r="EY177" s="39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23" t="str">
        <f ca="1">IFERROR(IF(FS177="","",RANK(FR177,FR$3:FR$434)+COUNTIF(FR$3:FR177,FR177)-1),"/")</f>
        <v/>
      </c>
      <c r="FO177" s="22" t="str">
        <f t="shared" si="48"/>
        <v/>
      </c>
      <c r="FP177" s="22" t="str">
        <f t="shared" si="49"/>
        <v/>
      </c>
      <c r="FQ177" s="24" t="str">
        <f>IFERROR(IF(FO177="","",ROUND(IF(FP177=0,10,10+SIGN(FP177)*10*(1-((SQRT(5)-1)/2)^MIN(ABS(FP177)/(5*SQRT(FR$1)),3))/(1-((SQRT(5)-1)/2)^3)),2)),"请输入副数")</f>
        <v/>
      </c>
      <c r="FR177" s="25" t="str">
        <f ca="1">IF(FS177="","",IF(选手操作!GT177&lt;&gt;"","/",FV177))</f>
        <v/>
      </c>
      <c r="FS177" s="26" t="str">
        <f ca="1">IF(OR(COUNTA(FA$3:FM$434)=0,选手操作!$K177=""),"",选手操作!$K177)</f>
        <v/>
      </c>
      <c r="FT177" s="22" t="str">
        <f ca="1">IFERROR(IF(FS177="","",RANK(FV177,FV$3:FV$434)+COUNTIF(FV$3:FV177,FV177)-1),"/")</f>
        <v/>
      </c>
      <c r="FU177" s="27" t="str">
        <f ca="1">IF(FS177="","",VLOOKUP(FS177,选手操作!$K:$L,2,0))</f>
        <v/>
      </c>
      <c r="FV177" s="24" t="str">
        <f ca="1">IFERROR(IF(FS177="","",IF(选手操作!FT177&lt;&gt;"",EV177+FW177+FX177+选手操作!FS177,VLOOKUP(FU177,FO:FQ,3,0)+EV177+FW177+FX177+选手操作!FS177)),IF(COUNTIF(FO:FO,FU177)=0,"查找失败",IF(ISNUMBER(VLOOKUP(FU177,FO:FQ,3,0))=FALSE,"VP错误","未知错误")))</f>
        <v/>
      </c>
      <c r="FW177" s="37"/>
      <c r="FX177" s="37"/>
      <c r="FY177" s="39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23" t="str">
        <f ca="1">IFERROR(IF(GS177="","",RANK(GR177,GR$3:GR$434)+COUNTIF(GR$3:GR177,GR177)-1),"/")</f>
        <v/>
      </c>
      <c r="GO177" s="22" t="str">
        <f t="shared" si="50"/>
        <v/>
      </c>
      <c r="GP177" s="22" t="str">
        <f t="shared" si="51"/>
        <v/>
      </c>
      <c r="GQ177" s="24" t="str">
        <f>IFERROR(IF(GO177="","",ROUND(IF(GP177=0,10,10+SIGN(GP177)*10*(1-((SQRT(5)-1)/2)^MIN(ABS(GP177)/(5*SQRT(GR$1)),3))/(1-((SQRT(5)-1)/2)^3)),2)),"请输入副数")</f>
        <v/>
      </c>
      <c r="GR177" s="25" t="str">
        <f ca="1">IF(GS177="","",IF(选手操作!HT177&lt;&gt;"","/",GV177))</f>
        <v/>
      </c>
      <c r="GS177" s="26" t="str">
        <f ca="1">IF(OR(COUNTA(GA$3:GM$434)=0,选手操作!$K177=""),"",选手操作!$K177)</f>
        <v/>
      </c>
      <c r="GT177" s="22" t="str">
        <f ca="1">IFERROR(IF(GS177="","",RANK(GV177,GV$3:GV$434)+COUNTIF(GV$3:GV177,GV177)-1),"/")</f>
        <v/>
      </c>
      <c r="GU177" s="27" t="str">
        <f ca="1">IF(GS177="","",VLOOKUP(GS177,选手操作!$K:$L,2,0))</f>
        <v/>
      </c>
      <c r="GV177" s="24" t="str">
        <f ca="1">IFERROR(IF(GS177="","",IF(选手操作!GT177&lt;&gt;"",FV177+GW177+GX177+选手操作!GS177,VLOOKUP(GU177,GO:GQ,3,0)+FV177+GW177+GX177+选手操作!GS177)),IF(COUNTIF(GO:GO,GU177)=0,"查找失败",IF(ISNUMBER(VLOOKUP(GU177,GO:GQ,3,0))=FALSE,"VP错误","未知错误")))</f>
        <v/>
      </c>
      <c r="GW177" s="37"/>
      <c r="GX177" s="37"/>
      <c r="GY177" s="39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23" t="str">
        <f ca="1">IFERROR(IF(HS177="","",RANK(HR177,HR$3:HR$434)+COUNTIF(HR$3:HR177,HR177)-1),"/")</f>
        <v/>
      </c>
      <c r="HO177" s="22" t="str">
        <f t="shared" si="52"/>
        <v/>
      </c>
      <c r="HP177" s="22" t="str">
        <f t="shared" si="53"/>
        <v/>
      </c>
      <c r="HQ177" s="24" t="str">
        <f>IFERROR(IF(HO177="","",ROUND(IF(HP177=0,10,10+SIGN(HP177)*10*(1-((SQRT(5)-1)/2)^MIN(ABS(HP177)/(5*SQRT(HR$1)),3))/(1-((SQRT(5)-1)/2)^3)),2)),"请输入副数")</f>
        <v/>
      </c>
      <c r="HR177" s="25" t="str">
        <f ca="1">IF(HS177="","",IF(选手操作!IT177&lt;&gt;"","/",HV177))</f>
        <v/>
      </c>
      <c r="HS177" s="26" t="str">
        <f ca="1">IF(OR(COUNTA(HA$3:HM$434)=0,选手操作!$K177=""),"",选手操作!$K177)</f>
        <v/>
      </c>
      <c r="HT177" s="22" t="str">
        <f ca="1">IFERROR(IF(HS177="","",RANK(HV177,HV$3:HV$434)+COUNTIF(HV$3:HV177,HV177)-1),"/")</f>
        <v/>
      </c>
      <c r="HU177" s="27" t="str">
        <f ca="1">IF(HS177="","",VLOOKUP(HS177,选手操作!$K:$L,2,0))</f>
        <v/>
      </c>
      <c r="HV177" s="24" t="str">
        <f ca="1">IFERROR(IF(HS177="","",IF(选手操作!HT177&lt;&gt;"",GV177+HW177+HX177+选手操作!HS177,VLOOKUP(HU177,HO:HQ,3,0)+GV177+HW177+HX177+选手操作!HS177)),IF(COUNTIF(HO:HO,HU177)=0,"查找失败",IF(ISNUMBER(VLOOKUP(HU177,HO:HQ,3,0))=FALSE,"VP错误","未知错误")))</f>
        <v/>
      </c>
      <c r="HW177" s="37"/>
      <c r="HX177" s="37"/>
      <c r="HY177" s="39"/>
    </row>
    <row r="178" spans="1:23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23" t="str">
        <f ca="1">IFERROR(IF(S178="","",RANK(R178,R$3:R$434)+COUNTIF(R$3:R178,R178)-1),"/")</f>
        <v/>
      </c>
      <c r="O178" s="22" t="str">
        <f t="shared" si="54"/>
        <v/>
      </c>
      <c r="P178" s="22" t="str">
        <f t="shared" si="55"/>
        <v/>
      </c>
      <c r="Q178" s="24" t="str">
        <f t="shared" si="56"/>
        <v/>
      </c>
      <c r="R178" s="25" t="str">
        <f ca="1">IF(S178="","",IF(选手操作!AT178&lt;&gt;"","/",V178))</f>
        <v/>
      </c>
      <c r="S178" s="26" t="str">
        <f ca="1">IF(OR(COUNTA(A$3:M$434)=0,选手操作!$K178=""),"",选手操作!$K178)</f>
        <v/>
      </c>
      <c r="T178" s="22" t="str">
        <f ca="1">IFERROR(IF(S178="","",RANK(V178,V$3:V$434)+COUNTIF(V$3:V178,V178)-1),"/")</f>
        <v/>
      </c>
      <c r="U178" s="27" t="str">
        <f ca="1">IF(S178="","",VLOOKUP(S178,选手操作!$K:$L,2,0))</f>
        <v/>
      </c>
      <c r="V178" s="24" t="str">
        <f ca="1">IFERROR(IF(S178="","",IF(选手操作!T178&lt;&gt;"",选手操作!M178+选手操作!N178+W178+X178+选手操作!S178,VLOOKUP(U178,O:Q,3,0)+选手操作!M178+选手操作!N178+W178+X178+选手操作!S178)),IF(COUNTIF(O:O,U178)=0,"查找失败",IF(ISNUMBER(VLOOKUP(U178,O:Q,3,0))=FALSE,"VP错误","未知错误")))</f>
        <v/>
      </c>
      <c r="W178" s="37"/>
      <c r="X178" s="37"/>
      <c r="Y178" s="39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23" t="str">
        <f ca="1">IFERROR(IF(AS178="","",RANK(AR178,AR$3:AR$434)+COUNTIF(AR$3:AR178,AR178)-1),"/")</f>
        <v/>
      </c>
      <c r="AO178" s="22" t="str">
        <f t="shared" si="38"/>
        <v/>
      </c>
      <c r="AP178" s="22" t="str">
        <f t="shared" si="39"/>
        <v/>
      </c>
      <c r="AQ178" s="24" t="str">
        <f>IFERROR(IF(AO178="","",ROUND(IF(AP178=0,10,10+SIGN(AP178)*10*(1-((SQRT(5)-1)/2)^MIN(ABS(AP178)/(5*SQRT(AR$1)),3))/(1-((SQRT(5)-1)/2)^3)),2)),"请输入副数")</f>
        <v/>
      </c>
      <c r="AR178" s="25" t="str">
        <f ca="1">IF(AS178="","",IF(选手操作!BT178&lt;&gt;"","/",AV178))</f>
        <v/>
      </c>
      <c r="AS178" s="26" t="str">
        <f ca="1">IF(OR(COUNTA(AA$3:AM$434)=0,选手操作!$K178=""),"",选手操作!$K178)</f>
        <v/>
      </c>
      <c r="AT178" s="22" t="str">
        <f ca="1">IFERROR(IF(AS178="","",RANK(AV178,AV$3:AV$434)+COUNTIF(AV$3:AV178,AV178)-1),"/")</f>
        <v/>
      </c>
      <c r="AU178" s="27" t="str">
        <f ca="1">IF(AS178="","",VLOOKUP(AS178,选手操作!$K:$L,2,0))</f>
        <v/>
      </c>
      <c r="AV178" s="24" t="str">
        <f ca="1">IFERROR(IF(AS178="","",IF(选手操作!AT178&lt;&gt;"",V178+AW178+AX178+选手操作!AS178,VLOOKUP(AU178,AO:AQ,3,0)+V178+AW178+AX178+选手操作!AS178)),IF(COUNTIF(AO:AO,AU178)=0,"查找失败",IF(ISNUMBER(VLOOKUP(AU178,AO:AQ,3,0))=FALSE,"VP错误","未知错误")))</f>
        <v/>
      </c>
      <c r="AW178" s="37"/>
      <c r="AX178" s="37"/>
      <c r="AY178" s="39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23" t="str">
        <f ca="1">IFERROR(IF(BS178="","",RANK(BR178,BR$3:BR$434)+COUNTIF(BR$3:BR178,BR178)-1),"/")</f>
        <v/>
      </c>
      <c r="BO178" s="22" t="str">
        <f t="shared" si="40"/>
        <v/>
      </c>
      <c r="BP178" s="22" t="str">
        <f t="shared" si="41"/>
        <v/>
      </c>
      <c r="BQ178" s="24" t="str">
        <f>IFERROR(IF(BO178="","",ROUND(IF(BP178=0,10,10+SIGN(BP178)*10*(1-((SQRT(5)-1)/2)^MIN(ABS(BP178)/(5*SQRT(BR$1)),3))/(1-((SQRT(5)-1)/2)^3)),2)),"请输入副数")</f>
        <v/>
      </c>
      <c r="BR178" s="25" t="str">
        <f ca="1">IF(BS178="","",IF(选手操作!CT178&lt;&gt;"","/",BV178))</f>
        <v/>
      </c>
      <c r="BS178" s="26" t="str">
        <f ca="1">IF(OR(COUNTA(BA$3:BM$434)=0,选手操作!$K178=""),"",选手操作!$K178)</f>
        <v/>
      </c>
      <c r="BT178" s="22" t="str">
        <f ca="1">IFERROR(IF(BS178="","",RANK(BV178,BV$3:BV$434)+COUNTIF(BV$3:BV178,BV178)-1),"/")</f>
        <v/>
      </c>
      <c r="BU178" s="27" t="str">
        <f ca="1">IF(BS178="","",VLOOKUP(BS178,选手操作!$K:$L,2,0))</f>
        <v/>
      </c>
      <c r="BV178" s="24" t="str">
        <f ca="1">IFERROR(IF(BS178="","",IF(选手操作!BT178&lt;&gt;"",AV178+BW178+BX178+选手操作!BS178,VLOOKUP(BU178,BO:BQ,3,0)+AV178+BW178+BX178+选手操作!BS178)),IF(COUNTIF(BO:BO,BU178)=0,"查找失败",IF(ISNUMBER(VLOOKUP(BU178,BO:BQ,3,0))=FALSE,"VP错误","未知错误")))</f>
        <v/>
      </c>
      <c r="BW178" s="37"/>
      <c r="BX178" s="37"/>
      <c r="BY178" s="39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23" t="str">
        <f ca="1">IFERROR(IF(CS178="","",RANK(CR178,CR$3:CR$434)+COUNTIF(CR$3:CR178,CR178)-1),"/")</f>
        <v/>
      </c>
      <c r="CO178" s="22" t="str">
        <f t="shared" si="42"/>
        <v/>
      </c>
      <c r="CP178" s="22" t="str">
        <f t="shared" si="43"/>
        <v/>
      </c>
      <c r="CQ178" s="24" t="str">
        <f>IFERROR(IF(CO178="","",ROUND(IF(CP178=0,10,10+SIGN(CP178)*10*(1-((SQRT(5)-1)/2)^MIN(ABS(CP178)/(5*SQRT(CR$1)),3))/(1-((SQRT(5)-1)/2)^3)),2)),"请输入副数")</f>
        <v/>
      </c>
      <c r="CR178" s="25" t="str">
        <f ca="1">IF(CS178="","",IF(选手操作!DT178&lt;&gt;"","/",CV178))</f>
        <v/>
      </c>
      <c r="CS178" s="26" t="str">
        <f ca="1">IF(OR(COUNTA(CA$3:CM$434)=0,选手操作!$K178=""),"",选手操作!$K178)</f>
        <v/>
      </c>
      <c r="CT178" s="22" t="str">
        <f ca="1">IFERROR(IF(CS178="","",RANK(CV178,CV$3:CV$434)+COUNTIF(CV$3:CV178,CV178)-1),"/")</f>
        <v/>
      </c>
      <c r="CU178" s="27" t="str">
        <f ca="1">IF(CS178="","",VLOOKUP(CS178,选手操作!$K:$L,2,0))</f>
        <v/>
      </c>
      <c r="CV178" s="24" t="str">
        <f ca="1">IFERROR(IF(CS178="","",IF(选手操作!CT178&lt;&gt;"",BV178+CW178+CX178+选手操作!CS178,VLOOKUP(CU178,CO:CQ,3,0)+BV178+CW178+CX178+选手操作!CS178)),IF(COUNTIF(CO:CO,CU178)=0,"查找失败",IF(ISNUMBER(VLOOKUP(CU178,CO:CQ,3,0))=FALSE,"VP错误","未知错误")))</f>
        <v/>
      </c>
      <c r="CW178" s="37"/>
      <c r="CX178" s="37"/>
      <c r="CY178" s="39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23" t="str">
        <f ca="1">IFERROR(IF(DS178="","",RANK(DR178,DR$3:DR$434)+COUNTIF(DR$3:DR178,DR178)-1),"/")</f>
        <v/>
      </c>
      <c r="DO178" s="22" t="str">
        <f t="shared" si="44"/>
        <v/>
      </c>
      <c r="DP178" s="22" t="str">
        <f t="shared" si="45"/>
        <v/>
      </c>
      <c r="DQ178" s="24" t="str">
        <f>IFERROR(IF(DO178="","",ROUND(IF(DP178=0,10,10+SIGN(DP178)*10*(1-((SQRT(5)-1)/2)^MIN(ABS(DP178)/(5*SQRT(DR$1)),3))/(1-((SQRT(5)-1)/2)^3)),2)),"请输入副数")</f>
        <v/>
      </c>
      <c r="DR178" s="25" t="str">
        <f ca="1">IF(DS178="","",IF(选手操作!ET178&lt;&gt;"","/",DV178))</f>
        <v/>
      </c>
      <c r="DS178" s="26" t="str">
        <f ca="1">IF(OR(COUNTA(DA$3:DM$434)=0,选手操作!$K178=""),"",选手操作!$K178)</f>
        <v/>
      </c>
      <c r="DT178" s="22" t="str">
        <f ca="1">IFERROR(IF(DS178="","",RANK(DV178,DV$3:DV$434)+COUNTIF(DV$3:DV178,DV178)-1),"/")</f>
        <v/>
      </c>
      <c r="DU178" s="27" t="str">
        <f ca="1">IF(DS178="","",VLOOKUP(DS178,选手操作!$K:$L,2,0))</f>
        <v/>
      </c>
      <c r="DV178" s="24" t="str">
        <f ca="1">IFERROR(IF(DS178="","",IF(选手操作!DT178&lt;&gt;"",CV178+DW178+DX178+选手操作!DS178,VLOOKUP(DU178,DO:DQ,3,0)+CV178+DW178+DX178+选手操作!DS178)),IF(COUNTIF(DO:DO,DU178)=0,"查找失败",IF(ISNUMBER(VLOOKUP(DU178,DO:DQ,3,0))=FALSE,"VP错误","未知错误")))</f>
        <v/>
      </c>
      <c r="DW178" s="37"/>
      <c r="DX178" s="37"/>
      <c r="DY178" s="39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23" t="str">
        <f ca="1">IFERROR(IF(ES178="","",RANK(ER178,ER$3:ER$434)+COUNTIF(ER$3:ER178,ER178)-1),"/")</f>
        <v/>
      </c>
      <c r="EO178" s="22" t="str">
        <f t="shared" si="46"/>
        <v/>
      </c>
      <c r="EP178" s="22" t="str">
        <f t="shared" si="47"/>
        <v/>
      </c>
      <c r="EQ178" s="24" t="str">
        <f>IFERROR(IF(EO178="","",ROUND(IF(EP178=0,10,10+SIGN(EP178)*10*(1-((SQRT(5)-1)/2)^MIN(ABS(EP178)/(5*SQRT(ER$1)),3))/(1-((SQRT(5)-1)/2)^3)),2)),"请输入副数")</f>
        <v/>
      </c>
      <c r="ER178" s="25" t="str">
        <f ca="1">IF(ES178="","",IF(选手操作!FT178&lt;&gt;"","/",EV178))</f>
        <v/>
      </c>
      <c r="ES178" s="26" t="str">
        <f ca="1">IF(OR(COUNTA(EA$3:EM$434)=0,选手操作!$K178=""),"",选手操作!$K178)</f>
        <v/>
      </c>
      <c r="ET178" s="22" t="str">
        <f ca="1">IFERROR(IF(ES178="","",RANK(EV178,EV$3:EV$434)+COUNTIF(EV$3:EV178,EV178)-1),"/")</f>
        <v/>
      </c>
      <c r="EU178" s="27" t="str">
        <f ca="1">IF(ES178="","",VLOOKUP(ES178,选手操作!$K:$L,2,0))</f>
        <v/>
      </c>
      <c r="EV178" s="24" t="str">
        <f ca="1">IFERROR(IF(ES178="","",IF(选手操作!ET178&lt;&gt;"",DV178+EW178+EX178+选手操作!ES178,VLOOKUP(EU178,EO:EQ,3,0)+DV178+EW178+EX178+选手操作!ES178)),IF(COUNTIF(EO:EO,EU178)=0,"查找失败",IF(ISNUMBER(VLOOKUP(EU178,EO:EQ,3,0))=FALSE,"VP错误","未知错误")))</f>
        <v/>
      </c>
      <c r="EW178" s="37"/>
      <c r="EX178" s="37"/>
      <c r="EY178" s="39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23" t="str">
        <f ca="1">IFERROR(IF(FS178="","",RANK(FR178,FR$3:FR$434)+COUNTIF(FR$3:FR178,FR178)-1),"/")</f>
        <v/>
      </c>
      <c r="FO178" s="22" t="str">
        <f t="shared" si="48"/>
        <v/>
      </c>
      <c r="FP178" s="22" t="str">
        <f t="shared" si="49"/>
        <v/>
      </c>
      <c r="FQ178" s="24" t="str">
        <f>IFERROR(IF(FO178="","",ROUND(IF(FP178=0,10,10+SIGN(FP178)*10*(1-((SQRT(5)-1)/2)^MIN(ABS(FP178)/(5*SQRT(FR$1)),3))/(1-((SQRT(5)-1)/2)^3)),2)),"请输入副数")</f>
        <v/>
      </c>
      <c r="FR178" s="25" t="str">
        <f ca="1">IF(FS178="","",IF(选手操作!GT178&lt;&gt;"","/",FV178))</f>
        <v/>
      </c>
      <c r="FS178" s="26" t="str">
        <f ca="1">IF(OR(COUNTA(FA$3:FM$434)=0,选手操作!$K178=""),"",选手操作!$K178)</f>
        <v/>
      </c>
      <c r="FT178" s="22" t="str">
        <f ca="1">IFERROR(IF(FS178="","",RANK(FV178,FV$3:FV$434)+COUNTIF(FV$3:FV178,FV178)-1),"/")</f>
        <v/>
      </c>
      <c r="FU178" s="27" t="str">
        <f ca="1">IF(FS178="","",VLOOKUP(FS178,选手操作!$K:$L,2,0))</f>
        <v/>
      </c>
      <c r="FV178" s="24" t="str">
        <f ca="1">IFERROR(IF(FS178="","",IF(选手操作!FT178&lt;&gt;"",EV178+FW178+FX178+选手操作!FS178,VLOOKUP(FU178,FO:FQ,3,0)+EV178+FW178+FX178+选手操作!FS178)),IF(COUNTIF(FO:FO,FU178)=0,"查找失败",IF(ISNUMBER(VLOOKUP(FU178,FO:FQ,3,0))=FALSE,"VP错误","未知错误")))</f>
        <v/>
      </c>
      <c r="FW178" s="37"/>
      <c r="FX178" s="37"/>
      <c r="FY178" s="39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23" t="str">
        <f ca="1">IFERROR(IF(GS178="","",RANK(GR178,GR$3:GR$434)+COUNTIF(GR$3:GR178,GR178)-1),"/")</f>
        <v/>
      </c>
      <c r="GO178" s="22" t="str">
        <f t="shared" si="50"/>
        <v/>
      </c>
      <c r="GP178" s="22" t="str">
        <f t="shared" si="51"/>
        <v/>
      </c>
      <c r="GQ178" s="24" t="str">
        <f>IFERROR(IF(GO178="","",ROUND(IF(GP178=0,10,10+SIGN(GP178)*10*(1-((SQRT(5)-1)/2)^MIN(ABS(GP178)/(5*SQRT(GR$1)),3))/(1-((SQRT(5)-1)/2)^3)),2)),"请输入副数")</f>
        <v/>
      </c>
      <c r="GR178" s="25" t="str">
        <f ca="1">IF(GS178="","",IF(选手操作!HT178&lt;&gt;"","/",GV178))</f>
        <v/>
      </c>
      <c r="GS178" s="26" t="str">
        <f ca="1">IF(OR(COUNTA(GA$3:GM$434)=0,选手操作!$K178=""),"",选手操作!$K178)</f>
        <v/>
      </c>
      <c r="GT178" s="22" t="str">
        <f ca="1">IFERROR(IF(GS178="","",RANK(GV178,GV$3:GV$434)+COUNTIF(GV$3:GV178,GV178)-1),"/")</f>
        <v/>
      </c>
      <c r="GU178" s="27" t="str">
        <f ca="1">IF(GS178="","",VLOOKUP(GS178,选手操作!$K:$L,2,0))</f>
        <v/>
      </c>
      <c r="GV178" s="24" t="str">
        <f ca="1">IFERROR(IF(GS178="","",IF(选手操作!GT178&lt;&gt;"",FV178+GW178+GX178+选手操作!GS178,VLOOKUP(GU178,GO:GQ,3,0)+FV178+GW178+GX178+选手操作!GS178)),IF(COUNTIF(GO:GO,GU178)=0,"查找失败",IF(ISNUMBER(VLOOKUP(GU178,GO:GQ,3,0))=FALSE,"VP错误","未知错误")))</f>
        <v/>
      </c>
      <c r="GW178" s="37"/>
      <c r="GX178" s="37"/>
      <c r="GY178" s="39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23" t="str">
        <f ca="1">IFERROR(IF(HS178="","",RANK(HR178,HR$3:HR$434)+COUNTIF(HR$3:HR178,HR178)-1),"/")</f>
        <v/>
      </c>
      <c r="HO178" s="22" t="str">
        <f t="shared" si="52"/>
        <v/>
      </c>
      <c r="HP178" s="22" t="str">
        <f t="shared" si="53"/>
        <v/>
      </c>
      <c r="HQ178" s="24" t="str">
        <f>IFERROR(IF(HO178="","",ROUND(IF(HP178=0,10,10+SIGN(HP178)*10*(1-((SQRT(5)-1)/2)^MIN(ABS(HP178)/(5*SQRT(HR$1)),3))/(1-((SQRT(5)-1)/2)^3)),2)),"请输入副数")</f>
        <v/>
      </c>
      <c r="HR178" s="25" t="str">
        <f ca="1">IF(HS178="","",IF(选手操作!IT178&lt;&gt;"","/",HV178))</f>
        <v/>
      </c>
      <c r="HS178" s="26" t="str">
        <f ca="1">IF(OR(COUNTA(HA$3:HM$434)=0,选手操作!$K178=""),"",选手操作!$K178)</f>
        <v/>
      </c>
      <c r="HT178" s="22" t="str">
        <f ca="1">IFERROR(IF(HS178="","",RANK(HV178,HV$3:HV$434)+COUNTIF(HV$3:HV178,HV178)-1),"/")</f>
        <v/>
      </c>
      <c r="HU178" s="27" t="str">
        <f ca="1">IF(HS178="","",VLOOKUP(HS178,选手操作!$K:$L,2,0))</f>
        <v/>
      </c>
      <c r="HV178" s="24" t="str">
        <f ca="1">IFERROR(IF(HS178="","",IF(选手操作!HT178&lt;&gt;"",GV178+HW178+HX178+选手操作!HS178,VLOOKUP(HU178,HO:HQ,3,0)+GV178+HW178+HX178+选手操作!HS178)),IF(COUNTIF(HO:HO,HU178)=0,"查找失败",IF(ISNUMBER(VLOOKUP(HU178,HO:HQ,3,0))=FALSE,"VP错误","未知错误")))</f>
        <v/>
      </c>
      <c r="HW178" s="37"/>
      <c r="HX178" s="37"/>
      <c r="HY178" s="39"/>
    </row>
    <row r="179" spans="1:23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23" t="str">
        <f ca="1">IFERROR(IF(S179="","",RANK(R179,R$3:R$434)+COUNTIF(R$3:R179,R179)-1),"/")</f>
        <v/>
      </c>
      <c r="O179" s="22" t="str">
        <f t="shared" si="54"/>
        <v/>
      </c>
      <c r="P179" s="22" t="str">
        <f t="shared" si="55"/>
        <v/>
      </c>
      <c r="Q179" s="24" t="str">
        <f t="shared" si="56"/>
        <v/>
      </c>
      <c r="R179" s="25" t="str">
        <f ca="1">IF(S179="","",IF(选手操作!AT179&lt;&gt;"","/",V179))</f>
        <v/>
      </c>
      <c r="S179" s="26" t="str">
        <f ca="1">IF(OR(COUNTA(A$3:M$434)=0,选手操作!$K179=""),"",选手操作!$K179)</f>
        <v/>
      </c>
      <c r="T179" s="22" t="str">
        <f ca="1">IFERROR(IF(S179="","",RANK(V179,V$3:V$434)+COUNTIF(V$3:V179,V179)-1),"/")</f>
        <v/>
      </c>
      <c r="U179" s="27" t="str">
        <f ca="1">IF(S179="","",VLOOKUP(S179,选手操作!$K:$L,2,0))</f>
        <v/>
      </c>
      <c r="V179" s="24" t="str">
        <f ca="1">IFERROR(IF(S179="","",IF(选手操作!T179&lt;&gt;"",选手操作!M179+选手操作!N179+W179+X179+选手操作!S179,VLOOKUP(U179,O:Q,3,0)+选手操作!M179+选手操作!N179+W179+X179+选手操作!S179)),IF(COUNTIF(O:O,U179)=0,"查找失败",IF(ISNUMBER(VLOOKUP(U179,O:Q,3,0))=FALSE,"VP错误","未知错误")))</f>
        <v/>
      </c>
      <c r="W179" s="37"/>
      <c r="X179" s="37"/>
      <c r="Y179" s="39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23" t="str">
        <f ca="1">IFERROR(IF(AS179="","",RANK(AR179,AR$3:AR$434)+COUNTIF(AR$3:AR179,AR179)-1),"/")</f>
        <v/>
      </c>
      <c r="AO179" s="22" t="str">
        <f t="shared" si="38"/>
        <v/>
      </c>
      <c r="AP179" s="22" t="str">
        <f t="shared" si="39"/>
        <v/>
      </c>
      <c r="AQ179" s="24" t="str">
        <f>IFERROR(IF(AO179="","",ROUND(IF(AP179=0,10,10+SIGN(AP179)*10*(1-((SQRT(5)-1)/2)^MIN(ABS(AP179)/(5*SQRT(AR$1)),3))/(1-((SQRT(5)-1)/2)^3)),2)),"请输入副数")</f>
        <v/>
      </c>
      <c r="AR179" s="25" t="str">
        <f ca="1">IF(AS179="","",IF(选手操作!BT179&lt;&gt;"","/",AV179))</f>
        <v/>
      </c>
      <c r="AS179" s="26" t="str">
        <f ca="1">IF(OR(COUNTA(AA$3:AM$434)=0,选手操作!$K179=""),"",选手操作!$K179)</f>
        <v/>
      </c>
      <c r="AT179" s="22" t="str">
        <f ca="1">IFERROR(IF(AS179="","",RANK(AV179,AV$3:AV$434)+COUNTIF(AV$3:AV179,AV179)-1),"/")</f>
        <v/>
      </c>
      <c r="AU179" s="27" t="str">
        <f ca="1">IF(AS179="","",VLOOKUP(AS179,选手操作!$K:$L,2,0))</f>
        <v/>
      </c>
      <c r="AV179" s="24" t="str">
        <f ca="1">IFERROR(IF(AS179="","",IF(选手操作!AT179&lt;&gt;"",V179+AW179+AX179+选手操作!AS179,VLOOKUP(AU179,AO:AQ,3,0)+V179+AW179+AX179+选手操作!AS179)),IF(COUNTIF(AO:AO,AU179)=0,"查找失败",IF(ISNUMBER(VLOOKUP(AU179,AO:AQ,3,0))=FALSE,"VP错误","未知错误")))</f>
        <v/>
      </c>
      <c r="AW179" s="37"/>
      <c r="AX179" s="37"/>
      <c r="AY179" s="39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23" t="str">
        <f ca="1">IFERROR(IF(BS179="","",RANK(BR179,BR$3:BR$434)+COUNTIF(BR$3:BR179,BR179)-1),"/")</f>
        <v/>
      </c>
      <c r="BO179" s="22" t="str">
        <f t="shared" si="40"/>
        <v/>
      </c>
      <c r="BP179" s="22" t="str">
        <f t="shared" si="41"/>
        <v/>
      </c>
      <c r="BQ179" s="24" t="str">
        <f>IFERROR(IF(BO179="","",ROUND(IF(BP179=0,10,10+SIGN(BP179)*10*(1-((SQRT(5)-1)/2)^MIN(ABS(BP179)/(5*SQRT(BR$1)),3))/(1-((SQRT(5)-1)/2)^3)),2)),"请输入副数")</f>
        <v/>
      </c>
      <c r="BR179" s="25" t="str">
        <f ca="1">IF(BS179="","",IF(选手操作!CT179&lt;&gt;"","/",BV179))</f>
        <v/>
      </c>
      <c r="BS179" s="26" t="str">
        <f ca="1">IF(OR(COUNTA(BA$3:BM$434)=0,选手操作!$K179=""),"",选手操作!$K179)</f>
        <v/>
      </c>
      <c r="BT179" s="22" t="str">
        <f ca="1">IFERROR(IF(BS179="","",RANK(BV179,BV$3:BV$434)+COUNTIF(BV$3:BV179,BV179)-1),"/")</f>
        <v/>
      </c>
      <c r="BU179" s="27" t="str">
        <f ca="1">IF(BS179="","",VLOOKUP(BS179,选手操作!$K:$L,2,0))</f>
        <v/>
      </c>
      <c r="BV179" s="24" t="str">
        <f ca="1">IFERROR(IF(BS179="","",IF(选手操作!BT179&lt;&gt;"",AV179+BW179+BX179+选手操作!BS179,VLOOKUP(BU179,BO:BQ,3,0)+AV179+BW179+BX179+选手操作!BS179)),IF(COUNTIF(BO:BO,BU179)=0,"查找失败",IF(ISNUMBER(VLOOKUP(BU179,BO:BQ,3,0))=FALSE,"VP错误","未知错误")))</f>
        <v/>
      </c>
      <c r="BW179" s="37"/>
      <c r="BX179" s="37"/>
      <c r="BY179" s="39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23" t="str">
        <f ca="1">IFERROR(IF(CS179="","",RANK(CR179,CR$3:CR$434)+COUNTIF(CR$3:CR179,CR179)-1),"/")</f>
        <v/>
      </c>
      <c r="CO179" s="22" t="str">
        <f t="shared" si="42"/>
        <v/>
      </c>
      <c r="CP179" s="22" t="str">
        <f t="shared" si="43"/>
        <v/>
      </c>
      <c r="CQ179" s="24" t="str">
        <f>IFERROR(IF(CO179="","",ROUND(IF(CP179=0,10,10+SIGN(CP179)*10*(1-((SQRT(5)-1)/2)^MIN(ABS(CP179)/(5*SQRT(CR$1)),3))/(1-((SQRT(5)-1)/2)^3)),2)),"请输入副数")</f>
        <v/>
      </c>
      <c r="CR179" s="25" t="str">
        <f ca="1">IF(CS179="","",IF(选手操作!DT179&lt;&gt;"","/",CV179))</f>
        <v/>
      </c>
      <c r="CS179" s="26" t="str">
        <f ca="1">IF(OR(COUNTA(CA$3:CM$434)=0,选手操作!$K179=""),"",选手操作!$K179)</f>
        <v/>
      </c>
      <c r="CT179" s="22" t="str">
        <f ca="1">IFERROR(IF(CS179="","",RANK(CV179,CV$3:CV$434)+COUNTIF(CV$3:CV179,CV179)-1),"/")</f>
        <v/>
      </c>
      <c r="CU179" s="27" t="str">
        <f ca="1">IF(CS179="","",VLOOKUP(CS179,选手操作!$K:$L,2,0))</f>
        <v/>
      </c>
      <c r="CV179" s="24" t="str">
        <f ca="1">IFERROR(IF(CS179="","",IF(选手操作!CT179&lt;&gt;"",BV179+CW179+CX179+选手操作!CS179,VLOOKUP(CU179,CO:CQ,3,0)+BV179+CW179+CX179+选手操作!CS179)),IF(COUNTIF(CO:CO,CU179)=0,"查找失败",IF(ISNUMBER(VLOOKUP(CU179,CO:CQ,3,0))=FALSE,"VP错误","未知错误")))</f>
        <v/>
      </c>
      <c r="CW179" s="37"/>
      <c r="CX179" s="37"/>
      <c r="CY179" s="39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23" t="str">
        <f ca="1">IFERROR(IF(DS179="","",RANK(DR179,DR$3:DR$434)+COUNTIF(DR$3:DR179,DR179)-1),"/")</f>
        <v/>
      </c>
      <c r="DO179" s="22" t="str">
        <f t="shared" si="44"/>
        <v/>
      </c>
      <c r="DP179" s="22" t="str">
        <f t="shared" si="45"/>
        <v/>
      </c>
      <c r="DQ179" s="24" t="str">
        <f>IFERROR(IF(DO179="","",ROUND(IF(DP179=0,10,10+SIGN(DP179)*10*(1-((SQRT(5)-1)/2)^MIN(ABS(DP179)/(5*SQRT(DR$1)),3))/(1-((SQRT(5)-1)/2)^3)),2)),"请输入副数")</f>
        <v/>
      </c>
      <c r="DR179" s="25" t="str">
        <f ca="1">IF(DS179="","",IF(选手操作!ET179&lt;&gt;"","/",DV179))</f>
        <v/>
      </c>
      <c r="DS179" s="26" t="str">
        <f ca="1">IF(OR(COUNTA(DA$3:DM$434)=0,选手操作!$K179=""),"",选手操作!$K179)</f>
        <v/>
      </c>
      <c r="DT179" s="22" t="str">
        <f ca="1">IFERROR(IF(DS179="","",RANK(DV179,DV$3:DV$434)+COUNTIF(DV$3:DV179,DV179)-1),"/")</f>
        <v/>
      </c>
      <c r="DU179" s="27" t="str">
        <f ca="1">IF(DS179="","",VLOOKUP(DS179,选手操作!$K:$L,2,0))</f>
        <v/>
      </c>
      <c r="DV179" s="24" t="str">
        <f ca="1">IFERROR(IF(DS179="","",IF(选手操作!DT179&lt;&gt;"",CV179+DW179+DX179+选手操作!DS179,VLOOKUP(DU179,DO:DQ,3,0)+CV179+DW179+DX179+选手操作!DS179)),IF(COUNTIF(DO:DO,DU179)=0,"查找失败",IF(ISNUMBER(VLOOKUP(DU179,DO:DQ,3,0))=FALSE,"VP错误","未知错误")))</f>
        <v/>
      </c>
      <c r="DW179" s="37"/>
      <c r="DX179" s="37"/>
      <c r="DY179" s="39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23" t="str">
        <f ca="1">IFERROR(IF(ES179="","",RANK(ER179,ER$3:ER$434)+COUNTIF(ER$3:ER179,ER179)-1),"/")</f>
        <v/>
      </c>
      <c r="EO179" s="22" t="str">
        <f t="shared" si="46"/>
        <v/>
      </c>
      <c r="EP179" s="22" t="str">
        <f t="shared" si="47"/>
        <v/>
      </c>
      <c r="EQ179" s="24" t="str">
        <f>IFERROR(IF(EO179="","",ROUND(IF(EP179=0,10,10+SIGN(EP179)*10*(1-((SQRT(5)-1)/2)^MIN(ABS(EP179)/(5*SQRT(ER$1)),3))/(1-((SQRT(5)-1)/2)^3)),2)),"请输入副数")</f>
        <v/>
      </c>
      <c r="ER179" s="25" t="str">
        <f ca="1">IF(ES179="","",IF(选手操作!FT179&lt;&gt;"","/",EV179))</f>
        <v/>
      </c>
      <c r="ES179" s="26" t="str">
        <f ca="1">IF(OR(COUNTA(EA$3:EM$434)=0,选手操作!$K179=""),"",选手操作!$K179)</f>
        <v/>
      </c>
      <c r="ET179" s="22" t="str">
        <f ca="1">IFERROR(IF(ES179="","",RANK(EV179,EV$3:EV$434)+COUNTIF(EV$3:EV179,EV179)-1),"/")</f>
        <v/>
      </c>
      <c r="EU179" s="27" t="str">
        <f ca="1">IF(ES179="","",VLOOKUP(ES179,选手操作!$K:$L,2,0))</f>
        <v/>
      </c>
      <c r="EV179" s="24" t="str">
        <f ca="1">IFERROR(IF(ES179="","",IF(选手操作!ET179&lt;&gt;"",DV179+EW179+EX179+选手操作!ES179,VLOOKUP(EU179,EO:EQ,3,0)+DV179+EW179+EX179+选手操作!ES179)),IF(COUNTIF(EO:EO,EU179)=0,"查找失败",IF(ISNUMBER(VLOOKUP(EU179,EO:EQ,3,0))=FALSE,"VP错误","未知错误")))</f>
        <v/>
      </c>
      <c r="EW179" s="37"/>
      <c r="EX179" s="37"/>
      <c r="EY179" s="39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23" t="str">
        <f ca="1">IFERROR(IF(FS179="","",RANK(FR179,FR$3:FR$434)+COUNTIF(FR$3:FR179,FR179)-1),"/")</f>
        <v/>
      </c>
      <c r="FO179" s="22" t="str">
        <f t="shared" si="48"/>
        <v/>
      </c>
      <c r="FP179" s="22" t="str">
        <f t="shared" si="49"/>
        <v/>
      </c>
      <c r="FQ179" s="24" t="str">
        <f>IFERROR(IF(FO179="","",ROUND(IF(FP179=0,10,10+SIGN(FP179)*10*(1-((SQRT(5)-1)/2)^MIN(ABS(FP179)/(5*SQRT(FR$1)),3))/(1-((SQRT(5)-1)/2)^3)),2)),"请输入副数")</f>
        <v/>
      </c>
      <c r="FR179" s="25" t="str">
        <f ca="1">IF(FS179="","",IF(选手操作!GT179&lt;&gt;"","/",FV179))</f>
        <v/>
      </c>
      <c r="FS179" s="26" t="str">
        <f ca="1">IF(OR(COUNTA(FA$3:FM$434)=0,选手操作!$K179=""),"",选手操作!$K179)</f>
        <v/>
      </c>
      <c r="FT179" s="22" t="str">
        <f ca="1">IFERROR(IF(FS179="","",RANK(FV179,FV$3:FV$434)+COUNTIF(FV$3:FV179,FV179)-1),"/")</f>
        <v/>
      </c>
      <c r="FU179" s="27" t="str">
        <f ca="1">IF(FS179="","",VLOOKUP(FS179,选手操作!$K:$L,2,0))</f>
        <v/>
      </c>
      <c r="FV179" s="24" t="str">
        <f ca="1">IFERROR(IF(FS179="","",IF(选手操作!FT179&lt;&gt;"",EV179+FW179+FX179+选手操作!FS179,VLOOKUP(FU179,FO:FQ,3,0)+EV179+FW179+FX179+选手操作!FS179)),IF(COUNTIF(FO:FO,FU179)=0,"查找失败",IF(ISNUMBER(VLOOKUP(FU179,FO:FQ,3,0))=FALSE,"VP错误","未知错误")))</f>
        <v/>
      </c>
      <c r="FW179" s="37"/>
      <c r="FX179" s="37"/>
      <c r="FY179" s="39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23" t="str">
        <f ca="1">IFERROR(IF(GS179="","",RANK(GR179,GR$3:GR$434)+COUNTIF(GR$3:GR179,GR179)-1),"/")</f>
        <v/>
      </c>
      <c r="GO179" s="22" t="str">
        <f t="shared" si="50"/>
        <v/>
      </c>
      <c r="GP179" s="22" t="str">
        <f t="shared" si="51"/>
        <v/>
      </c>
      <c r="GQ179" s="24" t="str">
        <f>IFERROR(IF(GO179="","",ROUND(IF(GP179=0,10,10+SIGN(GP179)*10*(1-((SQRT(5)-1)/2)^MIN(ABS(GP179)/(5*SQRT(GR$1)),3))/(1-((SQRT(5)-1)/2)^3)),2)),"请输入副数")</f>
        <v/>
      </c>
      <c r="GR179" s="25" t="str">
        <f ca="1">IF(GS179="","",IF(选手操作!HT179&lt;&gt;"","/",GV179))</f>
        <v/>
      </c>
      <c r="GS179" s="26" t="str">
        <f ca="1">IF(OR(COUNTA(GA$3:GM$434)=0,选手操作!$K179=""),"",选手操作!$K179)</f>
        <v/>
      </c>
      <c r="GT179" s="22" t="str">
        <f ca="1">IFERROR(IF(GS179="","",RANK(GV179,GV$3:GV$434)+COUNTIF(GV$3:GV179,GV179)-1),"/")</f>
        <v/>
      </c>
      <c r="GU179" s="27" t="str">
        <f ca="1">IF(GS179="","",VLOOKUP(GS179,选手操作!$K:$L,2,0))</f>
        <v/>
      </c>
      <c r="GV179" s="24" t="str">
        <f ca="1">IFERROR(IF(GS179="","",IF(选手操作!GT179&lt;&gt;"",FV179+GW179+GX179+选手操作!GS179,VLOOKUP(GU179,GO:GQ,3,0)+FV179+GW179+GX179+选手操作!GS179)),IF(COUNTIF(GO:GO,GU179)=0,"查找失败",IF(ISNUMBER(VLOOKUP(GU179,GO:GQ,3,0))=FALSE,"VP错误","未知错误")))</f>
        <v/>
      </c>
      <c r="GW179" s="37"/>
      <c r="GX179" s="37"/>
      <c r="GY179" s="39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23" t="str">
        <f ca="1">IFERROR(IF(HS179="","",RANK(HR179,HR$3:HR$434)+COUNTIF(HR$3:HR179,HR179)-1),"/")</f>
        <v/>
      </c>
      <c r="HO179" s="22" t="str">
        <f t="shared" si="52"/>
        <v/>
      </c>
      <c r="HP179" s="22" t="str">
        <f t="shared" si="53"/>
        <v/>
      </c>
      <c r="HQ179" s="24" t="str">
        <f>IFERROR(IF(HO179="","",ROUND(IF(HP179=0,10,10+SIGN(HP179)*10*(1-((SQRT(5)-1)/2)^MIN(ABS(HP179)/(5*SQRT(HR$1)),3))/(1-((SQRT(5)-1)/2)^3)),2)),"请输入副数")</f>
        <v/>
      </c>
      <c r="HR179" s="25" t="str">
        <f ca="1">IF(HS179="","",IF(选手操作!IT179&lt;&gt;"","/",HV179))</f>
        <v/>
      </c>
      <c r="HS179" s="26" t="str">
        <f ca="1">IF(OR(COUNTA(HA$3:HM$434)=0,选手操作!$K179=""),"",选手操作!$K179)</f>
        <v/>
      </c>
      <c r="HT179" s="22" t="str">
        <f ca="1">IFERROR(IF(HS179="","",RANK(HV179,HV$3:HV$434)+COUNTIF(HV$3:HV179,HV179)-1),"/")</f>
        <v/>
      </c>
      <c r="HU179" s="27" t="str">
        <f ca="1">IF(HS179="","",VLOOKUP(HS179,选手操作!$K:$L,2,0))</f>
        <v/>
      </c>
      <c r="HV179" s="24" t="str">
        <f ca="1">IFERROR(IF(HS179="","",IF(选手操作!HT179&lt;&gt;"",GV179+HW179+HX179+选手操作!HS179,VLOOKUP(HU179,HO:HQ,3,0)+GV179+HW179+HX179+选手操作!HS179)),IF(COUNTIF(HO:HO,HU179)=0,"查找失败",IF(ISNUMBER(VLOOKUP(HU179,HO:HQ,3,0))=FALSE,"VP错误","未知错误")))</f>
        <v/>
      </c>
      <c r="HW179" s="37"/>
      <c r="HX179" s="37"/>
      <c r="HY179" s="39"/>
    </row>
    <row r="180" spans="1:23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23" t="str">
        <f ca="1">IFERROR(IF(S180="","",RANK(R180,R$3:R$434)+COUNTIF(R$3:R180,R180)-1),"/")</f>
        <v/>
      </c>
      <c r="O180" s="22" t="str">
        <f t="shared" si="54"/>
        <v/>
      </c>
      <c r="P180" s="22" t="str">
        <f t="shared" si="55"/>
        <v/>
      </c>
      <c r="Q180" s="24" t="str">
        <f t="shared" si="56"/>
        <v/>
      </c>
      <c r="R180" s="25" t="str">
        <f ca="1">IF(S180="","",IF(选手操作!AT180&lt;&gt;"","/",V180))</f>
        <v/>
      </c>
      <c r="S180" s="26" t="str">
        <f ca="1">IF(OR(COUNTA(A$3:M$434)=0,选手操作!$K180=""),"",选手操作!$K180)</f>
        <v/>
      </c>
      <c r="T180" s="22" t="str">
        <f ca="1">IFERROR(IF(S180="","",RANK(V180,V$3:V$434)+COUNTIF(V$3:V180,V180)-1),"/")</f>
        <v/>
      </c>
      <c r="U180" s="27" t="str">
        <f ca="1">IF(S180="","",VLOOKUP(S180,选手操作!$K:$L,2,0))</f>
        <v/>
      </c>
      <c r="V180" s="24" t="str">
        <f ca="1">IFERROR(IF(S180="","",IF(选手操作!T180&lt;&gt;"",选手操作!M180+选手操作!N180+W180+X180+选手操作!S180,VLOOKUP(U180,O:Q,3,0)+选手操作!M180+选手操作!N180+W180+X180+选手操作!S180)),IF(COUNTIF(O:O,U180)=0,"查找失败",IF(ISNUMBER(VLOOKUP(U180,O:Q,3,0))=FALSE,"VP错误","未知错误")))</f>
        <v/>
      </c>
      <c r="W180" s="37"/>
      <c r="X180" s="37"/>
      <c r="Y180" s="39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23" t="str">
        <f ca="1">IFERROR(IF(AS180="","",RANK(AR180,AR$3:AR$434)+COUNTIF(AR$3:AR180,AR180)-1),"/")</f>
        <v/>
      </c>
      <c r="AO180" s="22" t="str">
        <f t="shared" si="38"/>
        <v/>
      </c>
      <c r="AP180" s="22" t="str">
        <f t="shared" si="39"/>
        <v/>
      </c>
      <c r="AQ180" s="24" t="str">
        <f>IFERROR(IF(AO180="","",ROUND(IF(AP180=0,10,10+SIGN(AP180)*10*(1-((SQRT(5)-1)/2)^MIN(ABS(AP180)/(5*SQRT(AR$1)),3))/(1-((SQRT(5)-1)/2)^3)),2)),"请输入副数")</f>
        <v/>
      </c>
      <c r="AR180" s="25" t="str">
        <f ca="1">IF(AS180="","",IF(选手操作!BT180&lt;&gt;"","/",AV180))</f>
        <v/>
      </c>
      <c r="AS180" s="26" t="str">
        <f ca="1">IF(OR(COUNTA(AA$3:AM$434)=0,选手操作!$K180=""),"",选手操作!$K180)</f>
        <v/>
      </c>
      <c r="AT180" s="22" t="str">
        <f ca="1">IFERROR(IF(AS180="","",RANK(AV180,AV$3:AV$434)+COUNTIF(AV$3:AV180,AV180)-1),"/")</f>
        <v/>
      </c>
      <c r="AU180" s="27" t="str">
        <f ca="1">IF(AS180="","",VLOOKUP(AS180,选手操作!$K:$L,2,0))</f>
        <v/>
      </c>
      <c r="AV180" s="24" t="str">
        <f ca="1">IFERROR(IF(AS180="","",IF(选手操作!AT180&lt;&gt;"",V180+AW180+AX180+选手操作!AS180,VLOOKUP(AU180,AO:AQ,3,0)+V180+AW180+AX180+选手操作!AS180)),IF(COUNTIF(AO:AO,AU180)=0,"查找失败",IF(ISNUMBER(VLOOKUP(AU180,AO:AQ,3,0))=FALSE,"VP错误","未知错误")))</f>
        <v/>
      </c>
      <c r="AW180" s="37"/>
      <c r="AX180" s="37"/>
      <c r="AY180" s="39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23" t="str">
        <f ca="1">IFERROR(IF(BS180="","",RANK(BR180,BR$3:BR$434)+COUNTIF(BR$3:BR180,BR180)-1),"/")</f>
        <v/>
      </c>
      <c r="BO180" s="22" t="str">
        <f t="shared" si="40"/>
        <v/>
      </c>
      <c r="BP180" s="22" t="str">
        <f t="shared" si="41"/>
        <v/>
      </c>
      <c r="BQ180" s="24" t="str">
        <f>IFERROR(IF(BO180="","",ROUND(IF(BP180=0,10,10+SIGN(BP180)*10*(1-((SQRT(5)-1)/2)^MIN(ABS(BP180)/(5*SQRT(BR$1)),3))/(1-((SQRT(5)-1)/2)^3)),2)),"请输入副数")</f>
        <v/>
      </c>
      <c r="BR180" s="25" t="str">
        <f ca="1">IF(BS180="","",IF(选手操作!CT180&lt;&gt;"","/",BV180))</f>
        <v/>
      </c>
      <c r="BS180" s="26" t="str">
        <f ca="1">IF(OR(COUNTA(BA$3:BM$434)=0,选手操作!$K180=""),"",选手操作!$K180)</f>
        <v/>
      </c>
      <c r="BT180" s="22" t="str">
        <f ca="1">IFERROR(IF(BS180="","",RANK(BV180,BV$3:BV$434)+COUNTIF(BV$3:BV180,BV180)-1),"/")</f>
        <v/>
      </c>
      <c r="BU180" s="27" t="str">
        <f ca="1">IF(BS180="","",VLOOKUP(BS180,选手操作!$K:$L,2,0))</f>
        <v/>
      </c>
      <c r="BV180" s="24" t="str">
        <f ca="1">IFERROR(IF(BS180="","",IF(选手操作!BT180&lt;&gt;"",AV180+BW180+BX180+选手操作!BS180,VLOOKUP(BU180,BO:BQ,3,0)+AV180+BW180+BX180+选手操作!BS180)),IF(COUNTIF(BO:BO,BU180)=0,"查找失败",IF(ISNUMBER(VLOOKUP(BU180,BO:BQ,3,0))=FALSE,"VP错误","未知错误")))</f>
        <v/>
      </c>
      <c r="BW180" s="37"/>
      <c r="BX180" s="37"/>
      <c r="BY180" s="39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23" t="str">
        <f ca="1">IFERROR(IF(CS180="","",RANK(CR180,CR$3:CR$434)+COUNTIF(CR$3:CR180,CR180)-1),"/")</f>
        <v/>
      </c>
      <c r="CO180" s="22" t="str">
        <f t="shared" si="42"/>
        <v/>
      </c>
      <c r="CP180" s="22" t="str">
        <f t="shared" si="43"/>
        <v/>
      </c>
      <c r="CQ180" s="24" t="str">
        <f>IFERROR(IF(CO180="","",ROUND(IF(CP180=0,10,10+SIGN(CP180)*10*(1-((SQRT(5)-1)/2)^MIN(ABS(CP180)/(5*SQRT(CR$1)),3))/(1-((SQRT(5)-1)/2)^3)),2)),"请输入副数")</f>
        <v/>
      </c>
      <c r="CR180" s="25" t="str">
        <f ca="1">IF(CS180="","",IF(选手操作!DT180&lt;&gt;"","/",CV180))</f>
        <v/>
      </c>
      <c r="CS180" s="26" t="str">
        <f ca="1">IF(OR(COUNTA(CA$3:CM$434)=0,选手操作!$K180=""),"",选手操作!$K180)</f>
        <v/>
      </c>
      <c r="CT180" s="22" t="str">
        <f ca="1">IFERROR(IF(CS180="","",RANK(CV180,CV$3:CV$434)+COUNTIF(CV$3:CV180,CV180)-1),"/")</f>
        <v/>
      </c>
      <c r="CU180" s="27" t="str">
        <f ca="1">IF(CS180="","",VLOOKUP(CS180,选手操作!$K:$L,2,0))</f>
        <v/>
      </c>
      <c r="CV180" s="24" t="str">
        <f ca="1">IFERROR(IF(CS180="","",IF(选手操作!CT180&lt;&gt;"",BV180+CW180+CX180+选手操作!CS180,VLOOKUP(CU180,CO:CQ,3,0)+BV180+CW180+CX180+选手操作!CS180)),IF(COUNTIF(CO:CO,CU180)=0,"查找失败",IF(ISNUMBER(VLOOKUP(CU180,CO:CQ,3,0))=FALSE,"VP错误","未知错误")))</f>
        <v/>
      </c>
      <c r="CW180" s="37"/>
      <c r="CX180" s="37"/>
      <c r="CY180" s="39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23" t="str">
        <f ca="1">IFERROR(IF(DS180="","",RANK(DR180,DR$3:DR$434)+COUNTIF(DR$3:DR180,DR180)-1),"/")</f>
        <v/>
      </c>
      <c r="DO180" s="22" t="str">
        <f t="shared" si="44"/>
        <v/>
      </c>
      <c r="DP180" s="22" t="str">
        <f t="shared" si="45"/>
        <v/>
      </c>
      <c r="DQ180" s="24" t="str">
        <f>IFERROR(IF(DO180="","",ROUND(IF(DP180=0,10,10+SIGN(DP180)*10*(1-((SQRT(5)-1)/2)^MIN(ABS(DP180)/(5*SQRT(DR$1)),3))/(1-((SQRT(5)-1)/2)^3)),2)),"请输入副数")</f>
        <v/>
      </c>
      <c r="DR180" s="25" t="str">
        <f ca="1">IF(DS180="","",IF(选手操作!ET180&lt;&gt;"","/",DV180))</f>
        <v/>
      </c>
      <c r="DS180" s="26" t="str">
        <f ca="1">IF(OR(COUNTA(DA$3:DM$434)=0,选手操作!$K180=""),"",选手操作!$K180)</f>
        <v/>
      </c>
      <c r="DT180" s="22" t="str">
        <f ca="1">IFERROR(IF(DS180="","",RANK(DV180,DV$3:DV$434)+COUNTIF(DV$3:DV180,DV180)-1),"/")</f>
        <v/>
      </c>
      <c r="DU180" s="27" t="str">
        <f ca="1">IF(DS180="","",VLOOKUP(DS180,选手操作!$K:$L,2,0))</f>
        <v/>
      </c>
      <c r="DV180" s="24" t="str">
        <f ca="1">IFERROR(IF(DS180="","",IF(选手操作!DT180&lt;&gt;"",CV180+DW180+DX180+选手操作!DS180,VLOOKUP(DU180,DO:DQ,3,0)+CV180+DW180+DX180+选手操作!DS180)),IF(COUNTIF(DO:DO,DU180)=0,"查找失败",IF(ISNUMBER(VLOOKUP(DU180,DO:DQ,3,0))=FALSE,"VP错误","未知错误")))</f>
        <v/>
      </c>
      <c r="DW180" s="37"/>
      <c r="DX180" s="37"/>
      <c r="DY180" s="39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23" t="str">
        <f ca="1">IFERROR(IF(ES180="","",RANK(ER180,ER$3:ER$434)+COUNTIF(ER$3:ER180,ER180)-1),"/")</f>
        <v/>
      </c>
      <c r="EO180" s="22" t="str">
        <f t="shared" si="46"/>
        <v/>
      </c>
      <c r="EP180" s="22" t="str">
        <f t="shared" si="47"/>
        <v/>
      </c>
      <c r="EQ180" s="24" t="str">
        <f>IFERROR(IF(EO180="","",ROUND(IF(EP180=0,10,10+SIGN(EP180)*10*(1-((SQRT(5)-1)/2)^MIN(ABS(EP180)/(5*SQRT(ER$1)),3))/(1-((SQRT(5)-1)/2)^3)),2)),"请输入副数")</f>
        <v/>
      </c>
      <c r="ER180" s="25" t="str">
        <f ca="1">IF(ES180="","",IF(选手操作!FT180&lt;&gt;"","/",EV180))</f>
        <v/>
      </c>
      <c r="ES180" s="26" t="str">
        <f ca="1">IF(OR(COUNTA(EA$3:EM$434)=0,选手操作!$K180=""),"",选手操作!$K180)</f>
        <v/>
      </c>
      <c r="ET180" s="22" t="str">
        <f ca="1">IFERROR(IF(ES180="","",RANK(EV180,EV$3:EV$434)+COUNTIF(EV$3:EV180,EV180)-1),"/")</f>
        <v/>
      </c>
      <c r="EU180" s="27" t="str">
        <f ca="1">IF(ES180="","",VLOOKUP(ES180,选手操作!$K:$L,2,0))</f>
        <v/>
      </c>
      <c r="EV180" s="24" t="str">
        <f ca="1">IFERROR(IF(ES180="","",IF(选手操作!ET180&lt;&gt;"",DV180+EW180+EX180+选手操作!ES180,VLOOKUP(EU180,EO:EQ,3,0)+DV180+EW180+EX180+选手操作!ES180)),IF(COUNTIF(EO:EO,EU180)=0,"查找失败",IF(ISNUMBER(VLOOKUP(EU180,EO:EQ,3,0))=FALSE,"VP错误","未知错误")))</f>
        <v/>
      </c>
      <c r="EW180" s="37"/>
      <c r="EX180" s="37"/>
      <c r="EY180" s="39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23" t="str">
        <f ca="1">IFERROR(IF(FS180="","",RANK(FR180,FR$3:FR$434)+COUNTIF(FR$3:FR180,FR180)-1),"/")</f>
        <v/>
      </c>
      <c r="FO180" s="22" t="str">
        <f t="shared" si="48"/>
        <v/>
      </c>
      <c r="FP180" s="22" t="str">
        <f t="shared" si="49"/>
        <v/>
      </c>
      <c r="FQ180" s="24" t="str">
        <f>IFERROR(IF(FO180="","",ROUND(IF(FP180=0,10,10+SIGN(FP180)*10*(1-((SQRT(5)-1)/2)^MIN(ABS(FP180)/(5*SQRT(FR$1)),3))/(1-((SQRT(5)-1)/2)^3)),2)),"请输入副数")</f>
        <v/>
      </c>
      <c r="FR180" s="25" t="str">
        <f ca="1">IF(FS180="","",IF(选手操作!GT180&lt;&gt;"","/",FV180))</f>
        <v/>
      </c>
      <c r="FS180" s="26" t="str">
        <f ca="1">IF(OR(COUNTA(FA$3:FM$434)=0,选手操作!$K180=""),"",选手操作!$K180)</f>
        <v/>
      </c>
      <c r="FT180" s="22" t="str">
        <f ca="1">IFERROR(IF(FS180="","",RANK(FV180,FV$3:FV$434)+COUNTIF(FV$3:FV180,FV180)-1),"/")</f>
        <v/>
      </c>
      <c r="FU180" s="27" t="str">
        <f ca="1">IF(FS180="","",VLOOKUP(FS180,选手操作!$K:$L,2,0))</f>
        <v/>
      </c>
      <c r="FV180" s="24" t="str">
        <f ca="1">IFERROR(IF(FS180="","",IF(选手操作!FT180&lt;&gt;"",EV180+FW180+FX180+选手操作!FS180,VLOOKUP(FU180,FO:FQ,3,0)+EV180+FW180+FX180+选手操作!FS180)),IF(COUNTIF(FO:FO,FU180)=0,"查找失败",IF(ISNUMBER(VLOOKUP(FU180,FO:FQ,3,0))=FALSE,"VP错误","未知错误")))</f>
        <v/>
      </c>
      <c r="FW180" s="37"/>
      <c r="FX180" s="37"/>
      <c r="FY180" s="39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23" t="str">
        <f ca="1">IFERROR(IF(GS180="","",RANK(GR180,GR$3:GR$434)+COUNTIF(GR$3:GR180,GR180)-1),"/")</f>
        <v/>
      </c>
      <c r="GO180" s="22" t="str">
        <f t="shared" si="50"/>
        <v/>
      </c>
      <c r="GP180" s="22" t="str">
        <f t="shared" si="51"/>
        <v/>
      </c>
      <c r="GQ180" s="24" t="str">
        <f>IFERROR(IF(GO180="","",ROUND(IF(GP180=0,10,10+SIGN(GP180)*10*(1-((SQRT(5)-1)/2)^MIN(ABS(GP180)/(5*SQRT(GR$1)),3))/(1-((SQRT(5)-1)/2)^3)),2)),"请输入副数")</f>
        <v/>
      </c>
      <c r="GR180" s="25" t="str">
        <f ca="1">IF(GS180="","",IF(选手操作!HT180&lt;&gt;"","/",GV180))</f>
        <v/>
      </c>
      <c r="GS180" s="26" t="str">
        <f ca="1">IF(OR(COUNTA(GA$3:GM$434)=0,选手操作!$K180=""),"",选手操作!$K180)</f>
        <v/>
      </c>
      <c r="GT180" s="22" t="str">
        <f ca="1">IFERROR(IF(GS180="","",RANK(GV180,GV$3:GV$434)+COUNTIF(GV$3:GV180,GV180)-1),"/")</f>
        <v/>
      </c>
      <c r="GU180" s="27" t="str">
        <f ca="1">IF(GS180="","",VLOOKUP(GS180,选手操作!$K:$L,2,0))</f>
        <v/>
      </c>
      <c r="GV180" s="24" t="str">
        <f ca="1">IFERROR(IF(GS180="","",IF(选手操作!GT180&lt;&gt;"",FV180+GW180+GX180+选手操作!GS180,VLOOKUP(GU180,GO:GQ,3,0)+FV180+GW180+GX180+选手操作!GS180)),IF(COUNTIF(GO:GO,GU180)=0,"查找失败",IF(ISNUMBER(VLOOKUP(GU180,GO:GQ,3,0))=FALSE,"VP错误","未知错误")))</f>
        <v/>
      </c>
      <c r="GW180" s="37"/>
      <c r="GX180" s="37"/>
      <c r="GY180" s="39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23" t="str">
        <f ca="1">IFERROR(IF(HS180="","",RANK(HR180,HR$3:HR$434)+COUNTIF(HR$3:HR180,HR180)-1),"/")</f>
        <v/>
      </c>
      <c r="HO180" s="22" t="str">
        <f t="shared" si="52"/>
        <v/>
      </c>
      <c r="HP180" s="22" t="str">
        <f t="shared" si="53"/>
        <v/>
      </c>
      <c r="HQ180" s="24" t="str">
        <f>IFERROR(IF(HO180="","",ROUND(IF(HP180=0,10,10+SIGN(HP180)*10*(1-((SQRT(5)-1)/2)^MIN(ABS(HP180)/(5*SQRT(HR$1)),3))/(1-((SQRT(5)-1)/2)^3)),2)),"请输入副数")</f>
        <v/>
      </c>
      <c r="HR180" s="25" t="str">
        <f ca="1">IF(HS180="","",IF(选手操作!IT180&lt;&gt;"","/",HV180))</f>
        <v/>
      </c>
      <c r="HS180" s="26" t="str">
        <f ca="1">IF(OR(COUNTA(HA$3:HM$434)=0,选手操作!$K180=""),"",选手操作!$K180)</f>
        <v/>
      </c>
      <c r="HT180" s="22" t="str">
        <f ca="1">IFERROR(IF(HS180="","",RANK(HV180,HV$3:HV$434)+COUNTIF(HV$3:HV180,HV180)-1),"/")</f>
        <v/>
      </c>
      <c r="HU180" s="27" t="str">
        <f ca="1">IF(HS180="","",VLOOKUP(HS180,选手操作!$K:$L,2,0))</f>
        <v/>
      </c>
      <c r="HV180" s="24" t="str">
        <f ca="1">IFERROR(IF(HS180="","",IF(选手操作!HT180&lt;&gt;"",GV180+HW180+HX180+选手操作!HS180,VLOOKUP(HU180,HO:HQ,3,0)+GV180+HW180+HX180+选手操作!HS180)),IF(COUNTIF(HO:HO,HU180)=0,"查找失败",IF(ISNUMBER(VLOOKUP(HU180,HO:HQ,3,0))=FALSE,"VP错误","未知错误")))</f>
        <v/>
      </c>
      <c r="HW180" s="37"/>
      <c r="HX180" s="37"/>
      <c r="HY180" s="39"/>
    </row>
    <row r="181" spans="1:23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23" t="str">
        <f ca="1">IFERROR(IF(S181="","",RANK(R181,R$3:R$434)+COUNTIF(R$3:R181,R181)-1),"/")</f>
        <v/>
      </c>
      <c r="O181" s="22" t="str">
        <f t="shared" si="54"/>
        <v/>
      </c>
      <c r="P181" s="22" t="str">
        <f t="shared" si="55"/>
        <v/>
      </c>
      <c r="Q181" s="24" t="str">
        <f t="shared" si="56"/>
        <v/>
      </c>
      <c r="R181" s="25" t="str">
        <f ca="1">IF(S181="","",IF(选手操作!AT181&lt;&gt;"","/",V181))</f>
        <v/>
      </c>
      <c r="S181" s="26" t="str">
        <f ca="1">IF(OR(COUNTA(A$3:M$434)=0,选手操作!$K181=""),"",选手操作!$K181)</f>
        <v/>
      </c>
      <c r="T181" s="22" t="str">
        <f ca="1">IFERROR(IF(S181="","",RANK(V181,V$3:V$434)+COUNTIF(V$3:V181,V181)-1),"/")</f>
        <v/>
      </c>
      <c r="U181" s="27" t="str">
        <f ca="1">IF(S181="","",VLOOKUP(S181,选手操作!$K:$L,2,0))</f>
        <v/>
      </c>
      <c r="V181" s="24" t="str">
        <f ca="1">IFERROR(IF(S181="","",IF(选手操作!T181&lt;&gt;"",选手操作!M181+选手操作!N181+W181+X181+选手操作!S181,VLOOKUP(U181,O:Q,3,0)+选手操作!M181+选手操作!N181+W181+X181+选手操作!S181)),IF(COUNTIF(O:O,U181)=0,"查找失败",IF(ISNUMBER(VLOOKUP(U181,O:Q,3,0))=FALSE,"VP错误","未知错误")))</f>
        <v/>
      </c>
      <c r="W181" s="37"/>
      <c r="X181" s="37"/>
      <c r="Y181" s="39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23" t="str">
        <f ca="1">IFERROR(IF(AS181="","",RANK(AR181,AR$3:AR$434)+COUNTIF(AR$3:AR181,AR181)-1),"/")</f>
        <v/>
      </c>
      <c r="AO181" s="22" t="str">
        <f t="shared" si="38"/>
        <v/>
      </c>
      <c r="AP181" s="22" t="str">
        <f t="shared" si="39"/>
        <v/>
      </c>
      <c r="AQ181" s="24" t="str">
        <f>IFERROR(IF(AO181="","",ROUND(IF(AP181=0,10,10+SIGN(AP181)*10*(1-((SQRT(5)-1)/2)^MIN(ABS(AP181)/(5*SQRT(AR$1)),3))/(1-((SQRT(5)-1)/2)^3)),2)),"请输入副数")</f>
        <v/>
      </c>
      <c r="AR181" s="25" t="str">
        <f ca="1">IF(AS181="","",IF(选手操作!BT181&lt;&gt;"","/",AV181))</f>
        <v/>
      </c>
      <c r="AS181" s="26" t="str">
        <f ca="1">IF(OR(COUNTA(AA$3:AM$434)=0,选手操作!$K181=""),"",选手操作!$K181)</f>
        <v/>
      </c>
      <c r="AT181" s="22" t="str">
        <f ca="1">IFERROR(IF(AS181="","",RANK(AV181,AV$3:AV$434)+COUNTIF(AV$3:AV181,AV181)-1),"/")</f>
        <v/>
      </c>
      <c r="AU181" s="27" t="str">
        <f ca="1">IF(AS181="","",VLOOKUP(AS181,选手操作!$K:$L,2,0))</f>
        <v/>
      </c>
      <c r="AV181" s="24" t="str">
        <f ca="1">IFERROR(IF(AS181="","",IF(选手操作!AT181&lt;&gt;"",V181+AW181+AX181+选手操作!AS181,VLOOKUP(AU181,AO:AQ,3,0)+V181+AW181+AX181+选手操作!AS181)),IF(COUNTIF(AO:AO,AU181)=0,"查找失败",IF(ISNUMBER(VLOOKUP(AU181,AO:AQ,3,0))=FALSE,"VP错误","未知错误")))</f>
        <v/>
      </c>
      <c r="AW181" s="37"/>
      <c r="AX181" s="37"/>
      <c r="AY181" s="39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23" t="str">
        <f ca="1">IFERROR(IF(BS181="","",RANK(BR181,BR$3:BR$434)+COUNTIF(BR$3:BR181,BR181)-1),"/")</f>
        <v/>
      </c>
      <c r="BO181" s="22" t="str">
        <f t="shared" si="40"/>
        <v/>
      </c>
      <c r="BP181" s="22" t="str">
        <f t="shared" si="41"/>
        <v/>
      </c>
      <c r="BQ181" s="24" t="str">
        <f>IFERROR(IF(BO181="","",ROUND(IF(BP181=0,10,10+SIGN(BP181)*10*(1-((SQRT(5)-1)/2)^MIN(ABS(BP181)/(5*SQRT(BR$1)),3))/(1-((SQRT(5)-1)/2)^3)),2)),"请输入副数")</f>
        <v/>
      </c>
      <c r="BR181" s="25" t="str">
        <f ca="1">IF(BS181="","",IF(选手操作!CT181&lt;&gt;"","/",BV181))</f>
        <v/>
      </c>
      <c r="BS181" s="26" t="str">
        <f ca="1">IF(OR(COUNTA(BA$3:BM$434)=0,选手操作!$K181=""),"",选手操作!$K181)</f>
        <v/>
      </c>
      <c r="BT181" s="22" t="str">
        <f ca="1">IFERROR(IF(BS181="","",RANK(BV181,BV$3:BV$434)+COUNTIF(BV$3:BV181,BV181)-1),"/")</f>
        <v/>
      </c>
      <c r="BU181" s="27" t="str">
        <f ca="1">IF(BS181="","",VLOOKUP(BS181,选手操作!$K:$L,2,0))</f>
        <v/>
      </c>
      <c r="BV181" s="24" t="str">
        <f ca="1">IFERROR(IF(BS181="","",IF(选手操作!BT181&lt;&gt;"",AV181+BW181+BX181+选手操作!BS181,VLOOKUP(BU181,BO:BQ,3,0)+AV181+BW181+BX181+选手操作!BS181)),IF(COUNTIF(BO:BO,BU181)=0,"查找失败",IF(ISNUMBER(VLOOKUP(BU181,BO:BQ,3,0))=FALSE,"VP错误","未知错误")))</f>
        <v/>
      </c>
      <c r="BW181" s="37"/>
      <c r="BX181" s="37"/>
      <c r="BY181" s="39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23" t="str">
        <f ca="1">IFERROR(IF(CS181="","",RANK(CR181,CR$3:CR$434)+COUNTIF(CR$3:CR181,CR181)-1),"/")</f>
        <v/>
      </c>
      <c r="CO181" s="22" t="str">
        <f t="shared" si="42"/>
        <v/>
      </c>
      <c r="CP181" s="22" t="str">
        <f t="shared" si="43"/>
        <v/>
      </c>
      <c r="CQ181" s="24" t="str">
        <f>IFERROR(IF(CO181="","",ROUND(IF(CP181=0,10,10+SIGN(CP181)*10*(1-((SQRT(5)-1)/2)^MIN(ABS(CP181)/(5*SQRT(CR$1)),3))/(1-((SQRT(5)-1)/2)^3)),2)),"请输入副数")</f>
        <v/>
      </c>
      <c r="CR181" s="25" t="str">
        <f ca="1">IF(CS181="","",IF(选手操作!DT181&lt;&gt;"","/",CV181))</f>
        <v/>
      </c>
      <c r="CS181" s="26" t="str">
        <f ca="1">IF(OR(COUNTA(CA$3:CM$434)=0,选手操作!$K181=""),"",选手操作!$K181)</f>
        <v/>
      </c>
      <c r="CT181" s="22" t="str">
        <f ca="1">IFERROR(IF(CS181="","",RANK(CV181,CV$3:CV$434)+COUNTIF(CV$3:CV181,CV181)-1),"/")</f>
        <v/>
      </c>
      <c r="CU181" s="27" t="str">
        <f ca="1">IF(CS181="","",VLOOKUP(CS181,选手操作!$K:$L,2,0))</f>
        <v/>
      </c>
      <c r="CV181" s="24" t="str">
        <f ca="1">IFERROR(IF(CS181="","",IF(选手操作!CT181&lt;&gt;"",BV181+CW181+CX181+选手操作!CS181,VLOOKUP(CU181,CO:CQ,3,0)+BV181+CW181+CX181+选手操作!CS181)),IF(COUNTIF(CO:CO,CU181)=0,"查找失败",IF(ISNUMBER(VLOOKUP(CU181,CO:CQ,3,0))=FALSE,"VP错误","未知错误")))</f>
        <v/>
      </c>
      <c r="CW181" s="37"/>
      <c r="CX181" s="37"/>
      <c r="CY181" s="39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23" t="str">
        <f ca="1">IFERROR(IF(DS181="","",RANK(DR181,DR$3:DR$434)+COUNTIF(DR$3:DR181,DR181)-1),"/")</f>
        <v/>
      </c>
      <c r="DO181" s="22" t="str">
        <f t="shared" si="44"/>
        <v/>
      </c>
      <c r="DP181" s="22" t="str">
        <f t="shared" si="45"/>
        <v/>
      </c>
      <c r="DQ181" s="24" t="str">
        <f>IFERROR(IF(DO181="","",ROUND(IF(DP181=0,10,10+SIGN(DP181)*10*(1-((SQRT(5)-1)/2)^MIN(ABS(DP181)/(5*SQRT(DR$1)),3))/(1-((SQRT(5)-1)/2)^3)),2)),"请输入副数")</f>
        <v/>
      </c>
      <c r="DR181" s="25" t="str">
        <f ca="1">IF(DS181="","",IF(选手操作!ET181&lt;&gt;"","/",DV181))</f>
        <v/>
      </c>
      <c r="DS181" s="26" t="str">
        <f ca="1">IF(OR(COUNTA(DA$3:DM$434)=0,选手操作!$K181=""),"",选手操作!$K181)</f>
        <v/>
      </c>
      <c r="DT181" s="22" t="str">
        <f ca="1">IFERROR(IF(DS181="","",RANK(DV181,DV$3:DV$434)+COUNTIF(DV$3:DV181,DV181)-1),"/")</f>
        <v/>
      </c>
      <c r="DU181" s="27" t="str">
        <f ca="1">IF(DS181="","",VLOOKUP(DS181,选手操作!$K:$L,2,0))</f>
        <v/>
      </c>
      <c r="DV181" s="24" t="str">
        <f ca="1">IFERROR(IF(DS181="","",IF(选手操作!DT181&lt;&gt;"",CV181+DW181+DX181+选手操作!DS181,VLOOKUP(DU181,DO:DQ,3,0)+CV181+DW181+DX181+选手操作!DS181)),IF(COUNTIF(DO:DO,DU181)=0,"查找失败",IF(ISNUMBER(VLOOKUP(DU181,DO:DQ,3,0))=FALSE,"VP错误","未知错误")))</f>
        <v/>
      </c>
      <c r="DW181" s="37"/>
      <c r="DX181" s="37"/>
      <c r="DY181" s="39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23" t="str">
        <f ca="1">IFERROR(IF(ES181="","",RANK(ER181,ER$3:ER$434)+COUNTIF(ER$3:ER181,ER181)-1),"/")</f>
        <v/>
      </c>
      <c r="EO181" s="22" t="str">
        <f t="shared" si="46"/>
        <v/>
      </c>
      <c r="EP181" s="22" t="str">
        <f t="shared" si="47"/>
        <v/>
      </c>
      <c r="EQ181" s="24" t="str">
        <f>IFERROR(IF(EO181="","",ROUND(IF(EP181=0,10,10+SIGN(EP181)*10*(1-((SQRT(5)-1)/2)^MIN(ABS(EP181)/(5*SQRT(ER$1)),3))/(1-((SQRT(5)-1)/2)^3)),2)),"请输入副数")</f>
        <v/>
      </c>
      <c r="ER181" s="25" t="str">
        <f ca="1">IF(ES181="","",IF(选手操作!FT181&lt;&gt;"","/",EV181))</f>
        <v/>
      </c>
      <c r="ES181" s="26" t="str">
        <f ca="1">IF(OR(COUNTA(EA$3:EM$434)=0,选手操作!$K181=""),"",选手操作!$K181)</f>
        <v/>
      </c>
      <c r="ET181" s="22" t="str">
        <f ca="1">IFERROR(IF(ES181="","",RANK(EV181,EV$3:EV$434)+COUNTIF(EV$3:EV181,EV181)-1),"/")</f>
        <v/>
      </c>
      <c r="EU181" s="27" t="str">
        <f ca="1">IF(ES181="","",VLOOKUP(ES181,选手操作!$K:$L,2,0))</f>
        <v/>
      </c>
      <c r="EV181" s="24" t="str">
        <f ca="1">IFERROR(IF(ES181="","",IF(选手操作!ET181&lt;&gt;"",DV181+EW181+EX181+选手操作!ES181,VLOOKUP(EU181,EO:EQ,3,0)+DV181+EW181+EX181+选手操作!ES181)),IF(COUNTIF(EO:EO,EU181)=0,"查找失败",IF(ISNUMBER(VLOOKUP(EU181,EO:EQ,3,0))=FALSE,"VP错误","未知错误")))</f>
        <v/>
      </c>
      <c r="EW181" s="37"/>
      <c r="EX181" s="37"/>
      <c r="EY181" s="39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23" t="str">
        <f ca="1">IFERROR(IF(FS181="","",RANK(FR181,FR$3:FR$434)+COUNTIF(FR$3:FR181,FR181)-1),"/")</f>
        <v/>
      </c>
      <c r="FO181" s="22" t="str">
        <f t="shared" si="48"/>
        <v/>
      </c>
      <c r="FP181" s="22" t="str">
        <f t="shared" si="49"/>
        <v/>
      </c>
      <c r="FQ181" s="24" t="str">
        <f>IFERROR(IF(FO181="","",ROUND(IF(FP181=0,10,10+SIGN(FP181)*10*(1-((SQRT(5)-1)/2)^MIN(ABS(FP181)/(5*SQRT(FR$1)),3))/(1-((SQRT(5)-1)/2)^3)),2)),"请输入副数")</f>
        <v/>
      </c>
      <c r="FR181" s="25" t="str">
        <f ca="1">IF(FS181="","",IF(选手操作!GT181&lt;&gt;"","/",FV181))</f>
        <v/>
      </c>
      <c r="FS181" s="26" t="str">
        <f ca="1">IF(OR(COUNTA(FA$3:FM$434)=0,选手操作!$K181=""),"",选手操作!$K181)</f>
        <v/>
      </c>
      <c r="FT181" s="22" t="str">
        <f ca="1">IFERROR(IF(FS181="","",RANK(FV181,FV$3:FV$434)+COUNTIF(FV$3:FV181,FV181)-1),"/")</f>
        <v/>
      </c>
      <c r="FU181" s="27" t="str">
        <f ca="1">IF(FS181="","",VLOOKUP(FS181,选手操作!$K:$L,2,0))</f>
        <v/>
      </c>
      <c r="FV181" s="24" t="str">
        <f ca="1">IFERROR(IF(FS181="","",IF(选手操作!FT181&lt;&gt;"",EV181+FW181+FX181+选手操作!FS181,VLOOKUP(FU181,FO:FQ,3,0)+EV181+FW181+FX181+选手操作!FS181)),IF(COUNTIF(FO:FO,FU181)=0,"查找失败",IF(ISNUMBER(VLOOKUP(FU181,FO:FQ,3,0))=FALSE,"VP错误","未知错误")))</f>
        <v/>
      </c>
      <c r="FW181" s="37"/>
      <c r="FX181" s="37"/>
      <c r="FY181" s="39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23" t="str">
        <f ca="1">IFERROR(IF(GS181="","",RANK(GR181,GR$3:GR$434)+COUNTIF(GR$3:GR181,GR181)-1),"/")</f>
        <v/>
      </c>
      <c r="GO181" s="22" t="str">
        <f t="shared" si="50"/>
        <v/>
      </c>
      <c r="GP181" s="22" t="str">
        <f t="shared" si="51"/>
        <v/>
      </c>
      <c r="GQ181" s="24" t="str">
        <f>IFERROR(IF(GO181="","",ROUND(IF(GP181=0,10,10+SIGN(GP181)*10*(1-((SQRT(5)-1)/2)^MIN(ABS(GP181)/(5*SQRT(GR$1)),3))/(1-((SQRT(5)-1)/2)^3)),2)),"请输入副数")</f>
        <v/>
      </c>
      <c r="GR181" s="25" t="str">
        <f ca="1">IF(GS181="","",IF(选手操作!HT181&lt;&gt;"","/",GV181))</f>
        <v/>
      </c>
      <c r="GS181" s="26" t="str">
        <f ca="1">IF(OR(COUNTA(GA$3:GM$434)=0,选手操作!$K181=""),"",选手操作!$K181)</f>
        <v/>
      </c>
      <c r="GT181" s="22" t="str">
        <f ca="1">IFERROR(IF(GS181="","",RANK(GV181,GV$3:GV$434)+COUNTIF(GV$3:GV181,GV181)-1),"/")</f>
        <v/>
      </c>
      <c r="GU181" s="27" t="str">
        <f ca="1">IF(GS181="","",VLOOKUP(GS181,选手操作!$K:$L,2,0))</f>
        <v/>
      </c>
      <c r="GV181" s="24" t="str">
        <f ca="1">IFERROR(IF(GS181="","",IF(选手操作!GT181&lt;&gt;"",FV181+GW181+GX181+选手操作!GS181,VLOOKUP(GU181,GO:GQ,3,0)+FV181+GW181+GX181+选手操作!GS181)),IF(COUNTIF(GO:GO,GU181)=0,"查找失败",IF(ISNUMBER(VLOOKUP(GU181,GO:GQ,3,0))=FALSE,"VP错误","未知错误")))</f>
        <v/>
      </c>
      <c r="GW181" s="37"/>
      <c r="GX181" s="37"/>
      <c r="GY181" s="39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23" t="str">
        <f ca="1">IFERROR(IF(HS181="","",RANK(HR181,HR$3:HR$434)+COUNTIF(HR$3:HR181,HR181)-1),"/")</f>
        <v/>
      </c>
      <c r="HO181" s="22" t="str">
        <f t="shared" si="52"/>
        <v/>
      </c>
      <c r="HP181" s="22" t="str">
        <f t="shared" si="53"/>
        <v/>
      </c>
      <c r="HQ181" s="24" t="str">
        <f>IFERROR(IF(HO181="","",ROUND(IF(HP181=0,10,10+SIGN(HP181)*10*(1-((SQRT(5)-1)/2)^MIN(ABS(HP181)/(5*SQRT(HR$1)),3))/(1-((SQRT(5)-1)/2)^3)),2)),"请输入副数")</f>
        <v/>
      </c>
      <c r="HR181" s="25" t="str">
        <f ca="1">IF(HS181="","",IF(选手操作!IT181&lt;&gt;"","/",HV181))</f>
        <v/>
      </c>
      <c r="HS181" s="26" t="str">
        <f ca="1">IF(OR(COUNTA(HA$3:HM$434)=0,选手操作!$K181=""),"",选手操作!$K181)</f>
        <v/>
      </c>
      <c r="HT181" s="22" t="str">
        <f ca="1">IFERROR(IF(HS181="","",RANK(HV181,HV$3:HV$434)+COUNTIF(HV$3:HV181,HV181)-1),"/")</f>
        <v/>
      </c>
      <c r="HU181" s="27" t="str">
        <f ca="1">IF(HS181="","",VLOOKUP(HS181,选手操作!$K:$L,2,0))</f>
        <v/>
      </c>
      <c r="HV181" s="24" t="str">
        <f ca="1">IFERROR(IF(HS181="","",IF(选手操作!HT181&lt;&gt;"",GV181+HW181+HX181+选手操作!HS181,VLOOKUP(HU181,HO:HQ,3,0)+GV181+HW181+HX181+选手操作!HS181)),IF(COUNTIF(HO:HO,HU181)=0,"查找失败",IF(ISNUMBER(VLOOKUP(HU181,HO:HQ,3,0))=FALSE,"VP错误","未知错误")))</f>
        <v/>
      </c>
      <c r="HW181" s="37"/>
      <c r="HX181" s="37"/>
      <c r="HY181" s="39"/>
    </row>
    <row r="182" spans="1:23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23" t="str">
        <f ca="1">IFERROR(IF(S182="","",RANK(R182,R$3:R$434)+COUNTIF(R$3:R182,R182)-1),"/")</f>
        <v/>
      </c>
      <c r="O182" s="22" t="str">
        <f t="shared" si="54"/>
        <v/>
      </c>
      <c r="P182" s="22" t="str">
        <f t="shared" si="55"/>
        <v/>
      </c>
      <c r="Q182" s="24" t="str">
        <f t="shared" si="56"/>
        <v/>
      </c>
      <c r="R182" s="25" t="str">
        <f ca="1">IF(S182="","",IF(选手操作!AT182&lt;&gt;"","/",V182))</f>
        <v/>
      </c>
      <c r="S182" s="26" t="str">
        <f ca="1">IF(OR(COUNTA(A$3:M$434)=0,选手操作!$K182=""),"",选手操作!$K182)</f>
        <v/>
      </c>
      <c r="T182" s="22" t="str">
        <f ca="1">IFERROR(IF(S182="","",RANK(V182,V$3:V$434)+COUNTIF(V$3:V182,V182)-1),"/")</f>
        <v/>
      </c>
      <c r="U182" s="27" t="str">
        <f ca="1">IF(S182="","",VLOOKUP(S182,选手操作!$K:$L,2,0))</f>
        <v/>
      </c>
      <c r="V182" s="24" t="str">
        <f ca="1">IFERROR(IF(S182="","",IF(选手操作!T182&lt;&gt;"",选手操作!M182+选手操作!N182+W182+X182+选手操作!S182,VLOOKUP(U182,O:Q,3,0)+选手操作!M182+选手操作!N182+W182+X182+选手操作!S182)),IF(COUNTIF(O:O,U182)=0,"查找失败",IF(ISNUMBER(VLOOKUP(U182,O:Q,3,0))=FALSE,"VP错误","未知错误")))</f>
        <v/>
      </c>
      <c r="W182" s="37"/>
      <c r="X182" s="37"/>
      <c r="Y182" s="39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23" t="str">
        <f ca="1">IFERROR(IF(AS182="","",RANK(AR182,AR$3:AR$434)+COUNTIF(AR$3:AR182,AR182)-1),"/")</f>
        <v/>
      </c>
      <c r="AO182" s="22" t="str">
        <f t="shared" si="38"/>
        <v/>
      </c>
      <c r="AP182" s="22" t="str">
        <f t="shared" si="39"/>
        <v/>
      </c>
      <c r="AQ182" s="24" t="str">
        <f>IFERROR(IF(AO182="","",ROUND(IF(AP182=0,10,10+SIGN(AP182)*10*(1-((SQRT(5)-1)/2)^MIN(ABS(AP182)/(5*SQRT(AR$1)),3))/(1-((SQRT(5)-1)/2)^3)),2)),"请输入副数")</f>
        <v/>
      </c>
      <c r="AR182" s="25" t="str">
        <f ca="1">IF(AS182="","",IF(选手操作!BT182&lt;&gt;"","/",AV182))</f>
        <v/>
      </c>
      <c r="AS182" s="26" t="str">
        <f ca="1">IF(OR(COUNTA(AA$3:AM$434)=0,选手操作!$K182=""),"",选手操作!$K182)</f>
        <v/>
      </c>
      <c r="AT182" s="22" t="str">
        <f ca="1">IFERROR(IF(AS182="","",RANK(AV182,AV$3:AV$434)+COUNTIF(AV$3:AV182,AV182)-1),"/")</f>
        <v/>
      </c>
      <c r="AU182" s="27" t="str">
        <f ca="1">IF(AS182="","",VLOOKUP(AS182,选手操作!$K:$L,2,0))</f>
        <v/>
      </c>
      <c r="AV182" s="24" t="str">
        <f ca="1">IFERROR(IF(AS182="","",IF(选手操作!AT182&lt;&gt;"",V182+AW182+AX182+选手操作!AS182,VLOOKUP(AU182,AO:AQ,3,0)+V182+AW182+AX182+选手操作!AS182)),IF(COUNTIF(AO:AO,AU182)=0,"查找失败",IF(ISNUMBER(VLOOKUP(AU182,AO:AQ,3,0))=FALSE,"VP错误","未知错误")))</f>
        <v/>
      </c>
      <c r="AW182" s="37"/>
      <c r="AX182" s="37"/>
      <c r="AY182" s="39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23" t="str">
        <f ca="1">IFERROR(IF(BS182="","",RANK(BR182,BR$3:BR$434)+COUNTIF(BR$3:BR182,BR182)-1),"/")</f>
        <v/>
      </c>
      <c r="BO182" s="22" t="str">
        <f t="shared" si="40"/>
        <v/>
      </c>
      <c r="BP182" s="22" t="str">
        <f t="shared" si="41"/>
        <v/>
      </c>
      <c r="BQ182" s="24" t="str">
        <f>IFERROR(IF(BO182="","",ROUND(IF(BP182=0,10,10+SIGN(BP182)*10*(1-((SQRT(5)-1)/2)^MIN(ABS(BP182)/(5*SQRT(BR$1)),3))/(1-((SQRT(5)-1)/2)^3)),2)),"请输入副数")</f>
        <v/>
      </c>
      <c r="BR182" s="25" t="str">
        <f ca="1">IF(BS182="","",IF(选手操作!CT182&lt;&gt;"","/",BV182))</f>
        <v/>
      </c>
      <c r="BS182" s="26" t="str">
        <f ca="1">IF(OR(COUNTA(BA$3:BM$434)=0,选手操作!$K182=""),"",选手操作!$K182)</f>
        <v/>
      </c>
      <c r="BT182" s="22" t="str">
        <f ca="1">IFERROR(IF(BS182="","",RANK(BV182,BV$3:BV$434)+COUNTIF(BV$3:BV182,BV182)-1),"/")</f>
        <v/>
      </c>
      <c r="BU182" s="27" t="str">
        <f ca="1">IF(BS182="","",VLOOKUP(BS182,选手操作!$K:$L,2,0))</f>
        <v/>
      </c>
      <c r="BV182" s="24" t="str">
        <f ca="1">IFERROR(IF(BS182="","",IF(选手操作!BT182&lt;&gt;"",AV182+BW182+BX182+选手操作!BS182,VLOOKUP(BU182,BO:BQ,3,0)+AV182+BW182+BX182+选手操作!BS182)),IF(COUNTIF(BO:BO,BU182)=0,"查找失败",IF(ISNUMBER(VLOOKUP(BU182,BO:BQ,3,0))=FALSE,"VP错误","未知错误")))</f>
        <v/>
      </c>
      <c r="BW182" s="37"/>
      <c r="BX182" s="37"/>
      <c r="BY182" s="39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23" t="str">
        <f ca="1">IFERROR(IF(CS182="","",RANK(CR182,CR$3:CR$434)+COUNTIF(CR$3:CR182,CR182)-1),"/")</f>
        <v/>
      </c>
      <c r="CO182" s="22" t="str">
        <f t="shared" si="42"/>
        <v/>
      </c>
      <c r="CP182" s="22" t="str">
        <f t="shared" si="43"/>
        <v/>
      </c>
      <c r="CQ182" s="24" t="str">
        <f>IFERROR(IF(CO182="","",ROUND(IF(CP182=0,10,10+SIGN(CP182)*10*(1-((SQRT(5)-1)/2)^MIN(ABS(CP182)/(5*SQRT(CR$1)),3))/(1-((SQRT(5)-1)/2)^3)),2)),"请输入副数")</f>
        <v/>
      </c>
      <c r="CR182" s="25" t="str">
        <f ca="1">IF(CS182="","",IF(选手操作!DT182&lt;&gt;"","/",CV182))</f>
        <v/>
      </c>
      <c r="CS182" s="26" t="str">
        <f ca="1">IF(OR(COUNTA(CA$3:CM$434)=0,选手操作!$K182=""),"",选手操作!$K182)</f>
        <v/>
      </c>
      <c r="CT182" s="22" t="str">
        <f ca="1">IFERROR(IF(CS182="","",RANK(CV182,CV$3:CV$434)+COUNTIF(CV$3:CV182,CV182)-1),"/")</f>
        <v/>
      </c>
      <c r="CU182" s="27" t="str">
        <f ca="1">IF(CS182="","",VLOOKUP(CS182,选手操作!$K:$L,2,0))</f>
        <v/>
      </c>
      <c r="CV182" s="24" t="str">
        <f ca="1">IFERROR(IF(CS182="","",IF(选手操作!CT182&lt;&gt;"",BV182+CW182+CX182+选手操作!CS182,VLOOKUP(CU182,CO:CQ,3,0)+BV182+CW182+CX182+选手操作!CS182)),IF(COUNTIF(CO:CO,CU182)=0,"查找失败",IF(ISNUMBER(VLOOKUP(CU182,CO:CQ,3,0))=FALSE,"VP错误","未知错误")))</f>
        <v/>
      </c>
      <c r="CW182" s="37"/>
      <c r="CX182" s="37"/>
      <c r="CY182" s="39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23" t="str">
        <f ca="1">IFERROR(IF(DS182="","",RANK(DR182,DR$3:DR$434)+COUNTIF(DR$3:DR182,DR182)-1),"/")</f>
        <v/>
      </c>
      <c r="DO182" s="22" t="str">
        <f t="shared" si="44"/>
        <v/>
      </c>
      <c r="DP182" s="22" t="str">
        <f t="shared" si="45"/>
        <v/>
      </c>
      <c r="DQ182" s="24" t="str">
        <f>IFERROR(IF(DO182="","",ROUND(IF(DP182=0,10,10+SIGN(DP182)*10*(1-((SQRT(5)-1)/2)^MIN(ABS(DP182)/(5*SQRT(DR$1)),3))/(1-((SQRT(5)-1)/2)^3)),2)),"请输入副数")</f>
        <v/>
      </c>
      <c r="DR182" s="25" t="str">
        <f ca="1">IF(DS182="","",IF(选手操作!ET182&lt;&gt;"","/",DV182))</f>
        <v/>
      </c>
      <c r="DS182" s="26" t="str">
        <f ca="1">IF(OR(COUNTA(DA$3:DM$434)=0,选手操作!$K182=""),"",选手操作!$K182)</f>
        <v/>
      </c>
      <c r="DT182" s="22" t="str">
        <f ca="1">IFERROR(IF(DS182="","",RANK(DV182,DV$3:DV$434)+COUNTIF(DV$3:DV182,DV182)-1),"/")</f>
        <v/>
      </c>
      <c r="DU182" s="27" t="str">
        <f ca="1">IF(DS182="","",VLOOKUP(DS182,选手操作!$K:$L,2,0))</f>
        <v/>
      </c>
      <c r="DV182" s="24" t="str">
        <f ca="1">IFERROR(IF(DS182="","",IF(选手操作!DT182&lt;&gt;"",CV182+DW182+DX182+选手操作!DS182,VLOOKUP(DU182,DO:DQ,3,0)+CV182+DW182+DX182+选手操作!DS182)),IF(COUNTIF(DO:DO,DU182)=0,"查找失败",IF(ISNUMBER(VLOOKUP(DU182,DO:DQ,3,0))=FALSE,"VP错误","未知错误")))</f>
        <v/>
      </c>
      <c r="DW182" s="37"/>
      <c r="DX182" s="37"/>
      <c r="DY182" s="39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23" t="str">
        <f ca="1">IFERROR(IF(ES182="","",RANK(ER182,ER$3:ER$434)+COUNTIF(ER$3:ER182,ER182)-1),"/")</f>
        <v/>
      </c>
      <c r="EO182" s="22" t="str">
        <f t="shared" si="46"/>
        <v/>
      </c>
      <c r="EP182" s="22" t="str">
        <f t="shared" si="47"/>
        <v/>
      </c>
      <c r="EQ182" s="24" t="str">
        <f>IFERROR(IF(EO182="","",ROUND(IF(EP182=0,10,10+SIGN(EP182)*10*(1-((SQRT(5)-1)/2)^MIN(ABS(EP182)/(5*SQRT(ER$1)),3))/(1-((SQRT(5)-1)/2)^3)),2)),"请输入副数")</f>
        <v/>
      </c>
      <c r="ER182" s="25" t="str">
        <f ca="1">IF(ES182="","",IF(选手操作!FT182&lt;&gt;"","/",EV182))</f>
        <v/>
      </c>
      <c r="ES182" s="26" t="str">
        <f ca="1">IF(OR(COUNTA(EA$3:EM$434)=0,选手操作!$K182=""),"",选手操作!$K182)</f>
        <v/>
      </c>
      <c r="ET182" s="22" t="str">
        <f ca="1">IFERROR(IF(ES182="","",RANK(EV182,EV$3:EV$434)+COUNTIF(EV$3:EV182,EV182)-1),"/")</f>
        <v/>
      </c>
      <c r="EU182" s="27" t="str">
        <f ca="1">IF(ES182="","",VLOOKUP(ES182,选手操作!$K:$L,2,0))</f>
        <v/>
      </c>
      <c r="EV182" s="24" t="str">
        <f ca="1">IFERROR(IF(ES182="","",IF(选手操作!ET182&lt;&gt;"",DV182+EW182+EX182+选手操作!ES182,VLOOKUP(EU182,EO:EQ,3,0)+DV182+EW182+EX182+选手操作!ES182)),IF(COUNTIF(EO:EO,EU182)=0,"查找失败",IF(ISNUMBER(VLOOKUP(EU182,EO:EQ,3,0))=FALSE,"VP错误","未知错误")))</f>
        <v/>
      </c>
      <c r="EW182" s="37"/>
      <c r="EX182" s="37"/>
      <c r="EY182" s="39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23" t="str">
        <f ca="1">IFERROR(IF(FS182="","",RANK(FR182,FR$3:FR$434)+COUNTIF(FR$3:FR182,FR182)-1),"/")</f>
        <v/>
      </c>
      <c r="FO182" s="22" t="str">
        <f t="shared" si="48"/>
        <v/>
      </c>
      <c r="FP182" s="22" t="str">
        <f t="shared" si="49"/>
        <v/>
      </c>
      <c r="FQ182" s="24" t="str">
        <f>IFERROR(IF(FO182="","",ROUND(IF(FP182=0,10,10+SIGN(FP182)*10*(1-((SQRT(5)-1)/2)^MIN(ABS(FP182)/(5*SQRT(FR$1)),3))/(1-((SQRT(5)-1)/2)^3)),2)),"请输入副数")</f>
        <v/>
      </c>
      <c r="FR182" s="25" t="str">
        <f ca="1">IF(FS182="","",IF(选手操作!GT182&lt;&gt;"","/",FV182))</f>
        <v/>
      </c>
      <c r="FS182" s="26" t="str">
        <f ca="1">IF(OR(COUNTA(FA$3:FM$434)=0,选手操作!$K182=""),"",选手操作!$K182)</f>
        <v/>
      </c>
      <c r="FT182" s="22" t="str">
        <f ca="1">IFERROR(IF(FS182="","",RANK(FV182,FV$3:FV$434)+COUNTIF(FV$3:FV182,FV182)-1),"/")</f>
        <v/>
      </c>
      <c r="FU182" s="27" t="str">
        <f ca="1">IF(FS182="","",VLOOKUP(FS182,选手操作!$K:$L,2,0))</f>
        <v/>
      </c>
      <c r="FV182" s="24" t="str">
        <f ca="1">IFERROR(IF(FS182="","",IF(选手操作!FT182&lt;&gt;"",EV182+FW182+FX182+选手操作!FS182,VLOOKUP(FU182,FO:FQ,3,0)+EV182+FW182+FX182+选手操作!FS182)),IF(COUNTIF(FO:FO,FU182)=0,"查找失败",IF(ISNUMBER(VLOOKUP(FU182,FO:FQ,3,0))=FALSE,"VP错误","未知错误")))</f>
        <v/>
      </c>
      <c r="FW182" s="37"/>
      <c r="FX182" s="37"/>
      <c r="FY182" s="39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23" t="str">
        <f ca="1">IFERROR(IF(GS182="","",RANK(GR182,GR$3:GR$434)+COUNTIF(GR$3:GR182,GR182)-1),"/")</f>
        <v/>
      </c>
      <c r="GO182" s="22" t="str">
        <f t="shared" si="50"/>
        <v/>
      </c>
      <c r="GP182" s="22" t="str">
        <f t="shared" si="51"/>
        <v/>
      </c>
      <c r="GQ182" s="24" t="str">
        <f>IFERROR(IF(GO182="","",ROUND(IF(GP182=0,10,10+SIGN(GP182)*10*(1-((SQRT(5)-1)/2)^MIN(ABS(GP182)/(5*SQRT(GR$1)),3))/(1-((SQRT(5)-1)/2)^3)),2)),"请输入副数")</f>
        <v/>
      </c>
      <c r="GR182" s="25" t="str">
        <f ca="1">IF(GS182="","",IF(选手操作!HT182&lt;&gt;"","/",GV182))</f>
        <v/>
      </c>
      <c r="GS182" s="26" t="str">
        <f ca="1">IF(OR(COUNTA(GA$3:GM$434)=0,选手操作!$K182=""),"",选手操作!$K182)</f>
        <v/>
      </c>
      <c r="GT182" s="22" t="str">
        <f ca="1">IFERROR(IF(GS182="","",RANK(GV182,GV$3:GV$434)+COUNTIF(GV$3:GV182,GV182)-1),"/")</f>
        <v/>
      </c>
      <c r="GU182" s="27" t="str">
        <f ca="1">IF(GS182="","",VLOOKUP(GS182,选手操作!$K:$L,2,0))</f>
        <v/>
      </c>
      <c r="GV182" s="24" t="str">
        <f ca="1">IFERROR(IF(GS182="","",IF(选手操作!GT182&lt;&gt;"",FV182+GW182+GX182+选手操作!GS182,VLOOKUP(GU182,GO:GQ,3,0)+FV182+GW182+GX182+选手操作!GS182)),IF(COUNTIF(GO:GO,GU182)=0,"查找失败",IF(ISNUMBER(VLOOKUP(GU182,GO:GQ,3,0))=FALSE,"VP错误","未知错误")))</f>
        <v/>
      </c>
      <c r="GW182" s="37"/>
      <c r="GX182" s="37"/>
      <c r="GY182" s="39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23" t="str">
        <f ca="1">IFERROR(IF(HS182="","",RANK(HR182,HR$3:HR$434)+COUNTIF(HR$3:HR182,HR182)-1),"/")</f>
        <v/>
      </c>
      <c r="HO182" s="22" t="str">
        <f t="shared" si="52"/>
        <v/>
      </c>
      <c r="HP182" s="22" t="str">
        <f t="shared" si="53"/>
        <v/>
      </c>
      <c r="HQ182" s="24" t="str">
        <f>IFERROR(IF(HO182="","",ROUND(IF(HP182=0,10,10+SIGN(HP182)*10*(1-((SQRT(5)-1)/2)^MIN(ABS(HP182)/(5*SQRT(HR$1)),3))/(1-((SQRT(5)-1)/2)^3)),2)),"请输入副数")</f>
        <v/>
      </c>
      <c r="HR182" s="25" t="str">
        <f ca="1">IF(HS182="","",IF(选手操作!IT182&lt;&gt;"","/",HV182))</f>
        <v/>
      </c>
      <c r="HS182" s="26" t="str">
        <f ca="1">IF(OR(COUNTA(HA$3:HM$434)=0,选手操作!$K182=""),"",选手操作!$K182)</f>
        <v/>
      </c>
      <c r="HT182" s="22" t="str">
        <f ca="1">IFERROR(IF(HS182="","",RANK(HV182,HV$3:HV$434)+COUNTIF(HV$3:HV182,HV182)-1),"/")</f>
        <v/>
      </c>
      <c r="HU182" s="27" t="str">
        <f ca="1">IF(HS182="","",VLOOKUP(HS182,选手操作!$K:$L,2,0))</f>
        <v/>
      </c>
      <c r="HV182" s="24" t="str">
        <f ca="1">IFERROR(IF(HS182="","",IF(选手操作!HT182&lt;&gt;"",GV182+HW182+HX182+选手操作!HS182,VLOOKUP(HU182,HO:HQ,3,0)+GV182+HW182+HX182+选手操作!HS182)),IF(COUNTIF(HO:HO,HU182)=0,"查找失败",IF(ISNUMBER(VLOOKUP(HU182,HO:HQ,3,0))=FALSE,"VP错误","未知错误")))</f>
        <v/>
      </c>
      <c r="HW182" s="37"/>
      <c r="HX182" s="37"/>
      <c r="HY182" s="39"/>
    </row>
    <row r="183" spans="1:23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23" t="str">
        <f ca="1">IFERROR(IF(S183="","",RANK(R183,R$3:R$434)+COUNTIF(R$3:R183,R183)-1),"/")</f>
        <v/>
      </c>
      <c r="O183" s="22" t="str">
        <f t="shared" si="54"/>
        <v/>
      </c>
      <c r="P183" s="22" t="str">
        <f t="shared" si="55"/>
        <v/>
      </c>
      <c r="Q183" s="24" t="str">
        <f t="shared" si="56"/>
        <v/>
      </c>
      <c r="R183" s="25" t="str">
        <f ca="1">IF(S183="","",IF(选手操作!AT183&lt;&gt;"","/",V183))</f>
        <v/>
      </c>
      <c r="S183" s="26" t="str">
        <f ca="1">IF(OR(COUNTA(A$3:M$434)=0,选手操作!$K183=""),"",选手操作!$K183)</f>
        <v/>
      </c>
      <c r="T183" s="22" t="str">
        <f ca="1">IFERROR(IF(S183="","",RANK(V183,V$3:V$434)+COUNTIF(V$3:V183,V183)-1),"/")</f>
        <v/>
      </c>
      <c r="U183" s="27" t="str">
        <f ca="1">IF(S183="","",VLOOKUP(S183,选手操作!$K:$L,2,0))</f>
        <v/>
      </c>
      <c r="V183" s="24" t="str">
        <f ca="1">IFERROR(IF(S183="","",IF(选手操作!T183&lt;&gt;"",选手操作!M183+选手操作!N183+W183+X183+选手操作!S183,VLOOKUP(U183,O:Q,3,0)+选手操作!M183+选手操作!N183+W183+X183+选手操作!S183)),IF(COUNTIF(O:O,U183)=0,"查找失败",IF(ISNUMBER(VLOOKUP(U183,O:Q,3,0))=FALSE,"VP错误","未知错误")))</f>
        <v/>
      </c>
      <c r="W183" s="37"/>
      <c r="X183" s="37"/>
      <c r="Y183" s="39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23" t="str">
        <f ca="1">IFERROR(IF(AS183="","",RANK(AR183,AR$3:AR$434)+COUNTIF(AR$3:AR183,AR183)-1),"/")</f>
        <v/>
      </c>
      <c r="AO183" s="22" t="str">
        <f t="shared" si="38"/>
        <v/>
      </c>
      <c r="AP183" s="22" t="str">
        <f t="shared" si="39"/>
        <v/>
      </c>
      <c r="AQ183" s="24" t="str">
        <f>IFERROR(IF(AO183="","",ROUND(IF(AP183=0,10,10+SIGN(AP183)*10*(1-((SQRT(5)-1)/2)^MIN(ABS(AP183)/(5*SQRT(AR$1)),3))/(1-((SQRT(5)-1)/2)^3)),2)),"请输入副数")</f>
        <v/>
      </c>
      <c r="AR183" s="25" t="str">
        <f ca="1">IF(AS183="","",IF(选手操作!BT183&lt;&gt;"","/",AV183))</f>
        <v/>
      </c>
      <c r="AS183" s="26" t="str">
        <f ca="1">IF(OR(COUNTA(AA$3:AM$434)=0,选手操作!$K183=""),"",选手操作!$K183)</f>
        <v/>
      </c>
      <c r="AT183" s="22" t="str">
        <f ca="1">IFERROR(IF(AS183="","",RANK(AV183,AV$3:AV$434)+COUNTIF(AV$3:AV183,AV183)-1),"/")</f>
        <v/>
      </c>
      <c r="AU183" s="27" t="str">
        <f ca="1">IF(AS183="","",VLOOKUP(AS183,选手操作!$K:$L,2,0))</f>
        <v/>
      </c>
      <c r="AV183" s="24" t="str">
        <f ca="1">IFERROR(IF(AS183="","",IF(选手操作!AT183&lt;&gt;"",V183+AW183+AX183+选手操作!AS183,VLOOKUP(AU183,AO:AQ,3,0)+V183+AW183+AX183+选手操作!AS183)),IF(COUNTIF(AO:AO,AU183)=0,"查找失败",IF(ISNUMBER(VLOOKUP(AU183,AO:AQ,3,0))=FALSE,"VP错误","未知错误")))</f>
        <v/>
      </c>
      <c r="AW183" s="37"/>
      <c r="AX183" s="37"/>
      <c r="AY183" s="39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23" t="str">
        <f ca="1">IFERROR(IF(BS183="","",RANK(BR183,BR$3:BR$434)+COUNTIF(BR$3:BR183,BR183)-1),"/")</f>
        <v/>
      </c>
      <c r="BO183" s="22" t="str">
        <f t="shared" si="40"/>
        <v/>
      </c>
      <c r="BP183" s="22" t="str">
        <f t="shared" si="41"/>
        <v/>
      </c>
      <c r="BQ183" s="24" t="str">
        <f>IFERROR(IF(BO183="","",ROUND(IF(BP183=0,10,10+SIGN(BP183)*10*(1-((SQRT(5)-1)/2)^MIN(ABS(BP183)/(5*SQRT(BR$1)),3))/(1-((SQRT(5)-1)/2)^3)),2)),"请输入副数")</f>
        <v/>
      </c>
      <c r="BR183" s="25" t="str">
        <f ca="1">IF(BS183="","",IF(选手操作!CT183&lt;&gt;"","/",BV183))</f>
        <v/>
      </c>
      <c r="BS183" s="26" t="str">
        <f ca="1">IF(OR(COUNTA(BA$3:BM$434)=0,选手操作!$K183=""),"",选手操作!$K183)</f>
        <v/>
      </c>
      <c r="BT183" s="22" t="str">
        <f ca="1">IFERROR(IF(BS183="","",RANK(BV183,BV$3:BV$434)+COUNTIF(BV$3:BV183,BV183)-1),"/")</f>
        <v/>
      </c>
      <c r="BU183" s="27" t="str">
        <f ca="1">IF(BS183="","",VLOOKUP(BS183,选手操作!$K:$L,2,0))</f>
        <v/>
      </c>
      <c r="BV183" s="24" t="str">
        <f ca="1">IFERROR(IF(BS183="","",IF(选手操作!BT183&lt;&gt;"",AV183+BW183+BX183+选手操作!BS183,VLOOKUP(BU183,BO:BQ,3,0)+AV183+BW183+BX183+选手操作!BS183)),IF(COUNTIF(BO:BO,BU183)=0,"查找失败",IF(ISNUMBER(VLOOKUP(BU183,BO:BQ,3,0))=FALSE,"VP错误","未知错误")))</f>
        <v/>
      </c>
      <c r="BW183" s="37"/>
      <c r="BX183" s="37"/>
      <c r="BY183" s="39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23" t="str">
        <f ca="1">IFERROR(IF(CS183="","",RANK(CR183,CR$3:CR$434)+COUNTIF(CR$3:CR183,CR183)-1),"/")</f>
        <v/>
      </c>
      <c r="CO183" s="22" t="str">
        <f t="shared" si="42"/>
        <v/>
      </c>
      <c r="CP183" s="22" t="str">
        <f t="shared" si="43"/>
        <v/>
      </c>
      <c r="CQ183" s="24" t="str">
        <f>IFERROR(IF(CO183="","",ROUND(IF(CP183=0,10,10+SIGN(CP183)*10*(1-((SQRT(5)-1)/2)^MIN(ABS(CP183)/(5*SQRT(CR$1)),3))/(1-((SQRT(5)-1)/2)^3)),2)),"请输入副数")</f>
        <v/>
      </c>
      <c r="CR183" s="25" t="str">
        <f ca="1">IF(CS183="","",IF(选手操作!DT183&lt;&gt;"","/",CV183))</f>
        <v/>
      </c>
      <c r="CS183" s="26" t="str">
        <f ca="1">IF(OR(COUNTA(CA$3:CM$434)=0,选手操作!$K183=""),"",选手操作!$K183)</f>
        <v/>
      </c>
      <c r="CT183" s="22" t="str">
        <f ca="1">IFERROR(IF(CS183="","",RANK(CV183,CV$3:CV$434)+COUNTIF(CV$3:CV183,CV183)-1),"/")</f>
        <v/>
      </c>
      <c r="CU183" s="27" t="str">
        <f ca="1">IF(CS183="","",VLOOKUP(CS183,选手操作!$K:$L,2,0))</f>
        <v/>
      </c>
      <c r="CV183" s="24" t="str">
        <f ca="1">IFERROR(IF(CS183="","",IF(选手操作!CT183&lt;&gt;"",BV183+CW183+CX183+选手操作!CS183,VLOOKUP(CU183,CO:CQ,3,0)+BV183+CW183+CX183+选手操作!CS183)),IF(COUNTIF(CO:CO,CU183)=0,"查找失败",IF(ISNUMBER(VLOOKUP(CU183,CO:CQ,3,0))=FALSE,"VP错误","未知错误")))</f>
        <v/>
      </c>
      <c r="CW183" s="37"/>
      <c r="CX183" s="37"/>
      <c r="CY183" s="39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23" t="str">
        <f ca="1">IFERROR(IF(DS183="","",RANK(DR183,DR$3:DR$434)+COUNTIF(DR$3:DR183,DR183)-1),"/")</f>
        <v/>
      </c>
      <c r="DO183" s="22" t="str">
        <f t="shared" si="44"/>
        <v/>
      </c>
      <c r="DP183" s="22" t="str">
        <f t="shared" si="45"/>
        <v/>
      </c>
      <c r="DQ183" s="24" t="str">
        <f>IFERROR(IF(DO183="","",ROUND(IF(DP183=0,10,10+SIGN(DP183)*10*(1-((SQRT(5)-1)/2)^MIN(ABS(DP183)/(5*SQRT(DR$1)),3))/(1-((SQRT(5)-1)/2)^3)),2)),"请输入副数")</f>
        <v/>
      </c>
      <c r="DR183" s="25" t="str">
        <f ca="1">IF(DS183="","",IF(选手操作!ET183&lt;&gt;"","/",DV183))</f>
        <v/>
      </c>
      <c r="DS183" s="26" t="str">
        <f ca="1">IF(OR(COUNTA(DA$3:DM$434)=0,选手操作!$K183=""),"",选手操作!$K183)</f>
        <v/>
      </c>
      <c r="DT183" s="22" t="str">
        <f ca="1">IFERROR(IF(DS183="","",RANK(DV183,DV$3:DV$434)+COUNTIF(DV$3:DV183,DV183)-1),"/")</f>
        <v/>
      </c>
      <c r="DU183" s="27" t="str">
        <f ca="1">IF(DS183="","",VLOOKUP(DS183,选手操作!$K:$L,2,0))</f>
        <v/>
      </c>
      <c r="DV183" s="24" t="str">
        <f ca="1">IFERROR(IF(DS183="","",IF(选手操作!DT183&lt;&gt;"",CV183+DW183+DX183+选手操作!DS183,VLOOKUP(DU183,DO:DQ,3,0)+CV183+DW183+DX183+选手操作!DS183)),IF(COUNTIF(DO:DO,DU183)=0,"查找失败",IF(ISNUMBER(VLOOKUP(DU183,DO:DQ,3,0))=FALSE,"VP错误","未知错误")))</f>
        <v/>
      </c>
      <c r="DW183" s="37"/>
      <c r="DX183" s="37"/>
      <c r="DY183" s="39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23" t="str">
        <f ca="1">IFERROR(IF(ES183="","",RANK(ER183,ER$3:ER$434)+COUNTIF(ER$3:ER183,ER183)-1),"/")</f>
        <v/>
      </c>
      <c r="EO183" s="22" t="str">
        <f t="shared" si="46"/>
        <v/>
      </c>
      <c r="EP183" s="22" t="str">
        <f t="shared" si="47"/>
        <v/>
      </c>
      <c r="EQ183" s="24" t="str">
        <f>IFERROR(IF(EO183="","",ROUND(IF(EP183=0,10,10+SIGN(EP183)*10*(1-((SQRT(5)-1)/2)^MIN(ABS(EP183)/(5*SQRT(ER$1)),3))/(1-((SQRT(5)-1)/2)^3)),2)),"请输入副数")</f>
        <v/>
      </c>
      <c r="ER183" s="25" t="str">
        <f ca="1">IF(ES183="","",IF(选手操作!FT183&lt;&gt;"","/",EV183))</f>
        <v/>
      </c>
      <c r="ES183" s="26" t="str">
        <f ca="1">IF(OR(COUNTA(EA$3:EM$434)=0,选手操作!$K183=""),"",选手操作!$K183)</f>
        <v/>
      </c>
      <c r="ET183" s="22" t="str">
        <f ca="1">IFERROR(IF(ES183="","",RANK(EV183,EV$3:EV$434)+COUNTIF(EV$3:EV183,EV183)-1),"/")</f>
        <v/>
      </c>
      <c r="EU183" s="27" t="str">
        <f ca="1">IF(ES183="","",VLOOKUP(ES183,选手操作!$K:$L,2,0))</f>
        <v/>
      </c>
      <c r="EV183" s="24" t="str">
        <f ca="1">IFERROR(IF(ES183="","",IF(选手操作!ET183&lt;&gt;"",DV183+EW183+EX183+选手操作!ES183,VLOOKUP(EU183,EO:EQ,3,0)+DV183+EW183+EX183+选手操作!ES183)),IF(COUNTIF(EO:EO,EU183)=0,"查找失败",IF(ISNUMBER(VLOOKUP(EU183,EO:EQ,3,0))=FALSE,"VP错误","未知错误")))</f>
        <v/>
      </c>
      <c r="EW183" s="37"/>
      <c r="EX183" s="37"/>
      <c r="EY183" s="39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23" t="str">
        <f ca="1">IFERROR(IF(FS183="","",RANK(FR183,FR$3:FR$434)+COUNTIF(FR$3:FR183,FR183)-1),"/")</f>
        <v/>
      </c>
      <c r="FO183" s="22" t="str">
        <f t="shared" si="48"/>
        <v/>
      </c>
      <c r="FP183" s="22" t="str">
        <f t="shared" si="49"/>
        <v/>
      </c>
      <c r="FQ183" s="24" t="str">
        <f>IFERROR(IF(FO183="","",ROUND(IF(FP183=0,10,10+SIGN(FP183)*10*(1-((SQRT(5)-1)/2)^MIN(ABS(FP183)/(5*SQRT(FR$1)),3))/(1-((SQRT(5)-1)/2)^3)),2)),"请输入副数")</f>
        <v/>
      </c>
      <c r="FR183" s="25" t="str">
        <f ca="1">IF(FS183="","",IF(选手操作!GT183&lt;&gt;"","/",FV183))</f>
        <v/>
      </c>
      <c r="FS183" s="26" t="str">
        <f ca="1">IF(OR(COUNTA(FA$3:FM$434)=0,选手操作!$K183=""),"",选手操作!$K183)</f>
        <v/>
      </c>
      <c r="FT183" s="22" t="str">
        <f ca="1">IFERROR(IF(FS183="","",RANK(FV183,FV$3:FV$434)+COUNTIF(FV$3:FV183,FV183)-1),"/")</f>
        <v/>
      </c>
      <c r="FU183" s="27" t="str">
        <f ca="1">IF(FS183="","",VLOOKUP(FS183,选手操作!$K:$L,2,0))</f>
        <v/>
      </c>
      <c r="FV183" s="24" t="str">
        <f ca="1">IFERROR(IF(FS183="","",IF(选手操作!FT183&lt;&gt;"",EV183+FW183+FX183+选手操作!FS183,VLOOKUP(FU183,FO:FQ,3,0)+EV183+FW183+FX183+选手操作!FS183)),IF(COUNTIF(FO:FO,FU183)=0,"查找失败",IF(ISNUMBER(VLOOKUP(FU183,FO:FQ,3,0))=FALSE,"VP错误","未知错误")))</f>
        <v/>
      </c>
      <c r="FW183" s="37"/>
      <c r="FX183" s="37"/>
      <c r="FY183" s="39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23" t="str">
        <f ca="1">IFERROR(IF(GS183="","",RANK(GR183,GR$3:GR$434)+COUNTIF(GR$3:GR183,GR183)-1),"/")</f>
        <v/>
      </c>
      <c r="GO183" s="22" t="str">
        <f t="shared" si="50"/>
        <v/>
      </c>
      <c r="GP183" s="22" t="str">
        <f t="shared" si="51"/>
        <v/>
      </c>
      <c r="GQ183" s="24" t="str">
        <f>IFERROR(IF(GO183="","",ROUND(IF(GP183=0,10,10+SIGN(GP183)*10*(1-((SQRT(5)-1)/2)^MIN(ABS(GP183)/(5*SQRT(GR$1)),3))/(1-((SQRT(5)-1)/2)^3)),2)),"请输入副数")</f>
        <v/>
      </c>
      <c r="GR183" s="25" t="str">
        <f ca="1">IF(GS183="","",IF(选手操作!HT183&lt;&gt;"","/",GV183))</f>
        <v/>
      </c>
      <c r="GS183" s="26" t="str">
        <f ca="1">IF(OR(COUNTA(GA$3:GM$434)=0,选手操作!$K183=""),"",选手操作!$K183)</f>
        <v/>
      </c>
      <c r="GT183" s="22" t="str">
        <f ca="1">IFERROR(IF(GS183="","",RANK(GV183,GV$3:GV$434)+COUNTIF(GV$3:GV183,GV183)-1),"/")</f>
        <v/>
      </c>
      <c r="GU183" s="27" t="str">
        <f ca="1">IF(GS183="","",VLOOKUP(GS183,选手操作!$K:$L,2,0))</f>
        <v/>
      </c>
      <c r="GV183" s="24" t="str">
        <f ca="1">IFERROR(IF(GS183="","",IF(选手操作!GT183&lt;&gt;"",FV183+GW183+GX183+选手操作!GS183,VLOOKUP(GU183,GO:GQ,3,0)+FV183+GW183+GX183+选手操作!GS183)),IF(COUNTIF(GO:GO,GU183)=0,"查找失败",IF(ISNUMBER(VLOOKUP(GU183,GO:GQ,3,0))=FALSE,"VP错误","未知错误")))</f>
        <v/>
      </c>
      <c r="GW183" s="37"/>
      <c r="GX183" s="37"/>
      <c r="GY183" s="39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23" t="str">
        <f ca="1">IFERROR(IF(HS183="","",RANK(HR183,HR$3:HR$434)+COUNTIF(HR$3:HR183,HR183)-1),"/")</f>
        <v/>
      </c>
      <c r="HO183" s="22" t="str">
        <f t="shared" si="52"/>
        <v/>
      </c>
      <c r="HP183" s="22" t="str">
        <f t="shared" si="53"/>
        <v/>
      </c>
      <c r="HQ183" s="24" t="str">
        <f>IFERROR(IF(HO183="","",ROUND(IF(HP183=0,10,10+SIGN(HP183)*10*(1-((SQRT(5)-1)/2)^MIN(ABS(HP183)/(5*SQRT(HR$1)),3))/(1-((SQRT(5)-1)/2)^3)),2)),"请输入副数")</f>
        <v/>
      </c>
      <c r="HR183" s="25" t="str">
        <f ca="1">IF(HS183="","",IF(选手操作!IT183&lt;&gt;"","/",HV183))</f>
        <v/>
      </c>
      <c r="HS183" s="26" t="str">
        <f ca="1">IF(OR(COUNTA(HA$3:HM$434)=0,选手操作!$K183=""),"",选手操作!$K183)</f>
        <v/>
      </c>
      <c r="HT183" s="22" t="str">
        <f ca="1">IFERROR(IF(HS183="","",RANK(HV183,HV$3:HV$434)+COUNTIF(HV$3:HV183,HV183)-1),"/")</f>
        <v/>
      </c>
      <c r="HU183" s="27" t="str">
        <f ca="1">IF(HS183="","",VLOOKUP(HS183,选手操作!$K:$L,2,0))</f>
        <v/>
      </c>
      <c r="HV183" s="24" t="str">
        <f ca="1">IFERROR(IF(HS183="","",IF(选手操作!HT183&lt;&gt;"",GV183+HW183+HX183+选手操作!HS183,VLOOKUP(HU183,HO:HQ,3,0)+GV183+HW183+HX183+选手操作!HS183)),IF(COUNTIF(HO:HO,HU183)=0,"查找失败",IF(ISNUMBER(VLOOKUP(HU183,HO:HQ,3,0))=FALSE,"VP错误","未知错误")))</f>
        <v/>
      </c>
      <c r="HW183" s="37"/>
      <c r="HX183" s="37"/>
      <c r="HY183" s="39"/>
    </row>
    <row r="184" spans="1:23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23" t="str">
        <f ca="1">IFERROR(IF(S184="","",RANK(R184,R$3:R$434)+COUNTIF(R$3:R184,R184)-1),"/")</f>
        <v/>
      </c>
      <c r="O184" s="22" t="str">
        <f t="shared" si="54"/>
        <v/>
      </c>
      <c r="P184" s="22" t="str">
        <f t="shared" si="55"/>
        <v/>
      </c>
      <c r="Q184" s="24" t="str">
        <f t="shared" si="56"/>
        <v/>
      </c>
      <c r="R184" s="25" t="str">
        <f ca="1">IF(S184="","",IF(选手操作!AT184&lt;&gt;"","/",V184))</f>
        <v/>
      </c>
      <c r="S184" s="26" t="str">
        <f ca="1">IF(OR(COUNTA(A$3:M$434)=0,选手操作!$K184=""),"",选手操作!$K184)</f>
        <v/>
      </c>
      <c r="T184" s="22" t="str">
        <f ca="1">IFERROR(IF(S184="","",RANK(V184,V$3:V$434)+COUNTIF(V$3:V184,V184)-1),"/")</f>
        <v/>
      </c>
      <c r="U184" s="27" t="str">
        <f ca="1">IF(S184="","",VLOOKUP(S184,选手操作!$K:$L,2,0))</f>
        <v/>
      </c>
      <c r="V184" s="24" t="str">
        <f ca="1">IFERROR(IF(S184="","",IF(选手操作!T184&lt;&gt;"",选手操作!M184+选手操作!N184+W184+X184+选手操作!S184,VLOOKUP(U184,O:Q,3,0)+选手操作!M184+选手操作!N184+W184+X184+选手操作!S184)),IF(COUNTIF(O:O,U184)=0,"查找失败",IF(ISNUMBER(VLOOKUP(U184,O:Q,3,0))=FALSE,"VP错误","未知错误")))</f>
        <v/>
      </c>
      <c r="W184" s="37"/>
      <c r="X184" s="37"/>
      <c r="Y184" s="39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23" t="str">
        <f ca="1">IFERROR(IF(AS184="","",RANK(AR184,AR$3:AR$434)+COUNTIF(AR$3:AR184,AR184)-1),"/")</f>
        <v/>
      </c>
      <c r="AO184" s="22" t="str">
        <f t="shared" si="38"/>
        <v/>
      </c>
      <c r="AP184" s="22" t="str">
        <f t="shared" si="39"/>
        <v/>
      </c>
      <c r="AQ184" s="24" t="str">
        <f>IFERROR(IF(AO184="","",ROUND(IF(AP184=0,10,10+SIGN(AP184)*10*(1-((SQRT(5)-1)/2)^MIN(ABS(AP184)/(5*SQRT(AR$1)),3))/(1-((SQRT(5)-1)/2)^3)),2)),"请输入副数")</f>
        <v/>
      </c>
      <c r="AR184" s="25" t="str">
        <f ca="1">IF(AS184="","",IF(选手操作!BT184&lt;&gt;"","/",AV184))</f>
        <v/>
      </c>
      <c r="AS184" s="26" t="str">
        <f ca="1">IF(OR(COUNTA(AA$3:AM$434)=0,选手操作!$K184=""),"",选手操作!$K184)</f>
        <v/>
      </c>
      <c r="AT184" s="22" t="str">
        <f ca="1">IFERROR(IF(AS184="","",RANK(AV184,AV$3:AV$434)+COUNTIF(AV$3:AV184,AV184)-1),"/")</f>
        <v/>
      </c>
      <c r="AU184" s="27" t="str">
        <f ca="1">IF(AS184="","",VLOOKUP(AS184,选手操作!$K:$L,2,0))</f>
        <v/>
      </c>
      <c r="AV184" s="24" t="str">
        <f ca="1">IFERROR(IF(AS184="","",IF(选手操作!AT184&lt;&gt;"",V184+AW184+AX184+选手操作!AS184,VLOOKUP(AU184,AO:AQ,3,0)+V184+AW184+AX184+选手操作!AS184)),IF(COUNTIF(AO:AO,AU184)=0,"查找失败",IF(ISNUMBER(VLOOKUP(AU184,AO:AQ,3,0))=FALSE,"VP错误","未知错误")))</f>
        <v/>
      </c>
      <c r="AW184" s="37"/>
      <c r="AX184" s="37"/>
      <c r="AY184" s="39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23" t="str">
        <f ca="1">IFERROR(IF(BS184="","",RANK(BR184,BR$3:BR$434)+COUNTIF(BR$3:BR184,BR184)-1),"/")</f>
        <v/>
      </c>
      <c r="BO184" s="22" t="str">
        <f t="shared" si="40"/>
        <v/>
      </c>
      <c r="BP184" s="22" t="str">
        <f t="shared" si="41"/>
        <v/>
      </c>
      <c r="BQ184" s="24" t="str">
        <f>IFERROR(IF(BO184="","",ROUND(IF(BP184=0,10,10+SIGN(BP184)*10*(1-((SQRT(5)-1)/2)^MIN(ABS(BP184)/(5*SQRT(BR$1)),3))/(1-((SQRT(5)-1)/2)^3)),2)),"请输入副数")</f>
        <v/>
      </c>
      <c r="BR184" s="25" t="str">
        <f ca="1">IF(BS184="","",IF(选手操作!CT184&lt;&gt;"","/",BV184))</f>
        <v/>
      </c>
      <c r="BS184" s="26" t="str">
        <f ca="1">IF(OR(COUNTA(BA$3:BM$434)=0,选手操作!$K184=""),"",选手操作!$K184)</f>
        <v/>
      </c>
      <c r="BT184" s="22" t="str">
        <f ca="1">IFERROR(IF(BS184="","",RANK(BV184,BV$3:BV$434)+COUNTIF(BV$3:BV184,BV184)-1),"/")</f>
        <v/>
      </c>
      <c r="BU184" s="27" t="str">
        <f ca="1">IF(BS184="","",VLOOKUP(BS184,选手操作!$K:$L,2,0))</f>
        <v/>
      </c>
      <c r="BV184" s="24" t="str">
        <f ca="1">IFERROR(IF(BS184="","",IF(选手操作!BT184&lt;&gt;"",AV184+BW184+BX184+选手操作!BS184,VLOOKUP(BU184,BO:BQ,3,0)+AV184+BW184+BX184+选手操作!BS184)),IF(COUNTIF(BO:BO,BU184)=0,"查找失败",IF(ISNUMBER(VLOOKUP(BU184,BO:BQ,3,0))=FALSE,"VP错误","未知错误")))</f>
        <v/>
      </c>
      <c r="BW184" s="37"/>
      <c r="BX184" s="37"/>
      <c r="BY184" s="39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23" t="str">
        <f ca="1">IFERROR(IF(CS184="","",RANK(CR184,CR$3:CR$434)+COUNTIF(CR$3:CR184,CR184)-1),"/")</f>
        <v/>
      </c>
      <c r="CO184" s="22" t="str">
        <f t="shared" si="42"/>
        <v/>
      </c>
      <c r="CP184" s="22" t="str">
        <f t="shared" si="43"/>
        <v/>
      </c>
      <c r="CQ184" s="24" t="str">
        <f>IFERROR(IF(CO184="","",ROUND(IF(CP184=0,10,10+SIGN(CP184)*10*(1-((SQRT(5)-1)/2)^MIN(ABS(CP184)/(5*SQRT(CR$1)),3))/(1-((SQRT(5)-1)/2)^3)),2)),"请输入副数")</f>
        <v/>
      </c>
      <c r="CR184" s="25" t="str">
        <f ca="1">IF(CS184="","",IF(选手操作!DT184&lt;&gt;"","/",CV184))</f>
        <v/>
      </c>
      <c r="CS184" s="26" t="str">
        <f ca="1">IF(OR(COUNTA(CA$3:CM$434)=0,选手操作!$K184=""),"",选手操作!$K184)</f>
        <v/>
      </c>
      <c r="CT184" s="22" t="str">
        <f ca="1">IFERROR(IF(CS184="","",RANK(CV184,CV$3:CV$434)+COUNTIF(CV$3:CV184,CV184)-1),"/")</f>
        <v/>
      </c>
      <c r="CU184" s="27" t="str">
        <f ca="1">IF(CS184="","",VLOOKUP(CS184,选手操作!$K:$L,2,0))</f>
        <v/>
      </c>
      <c r="CV184" s="24" t="str">
        <f ca="1">IFERROR(IF(CS184="","",IF(选手操作!CT184&lt;&gt;"",BV184+CW184+CX184+选手操作!CS184,VLOOKUP(CU184,CO:CQ,3,0)+BV184+CW184+CX184+选手操作!CS184)),IF(COUNTIF(CO:CO,CU184)=0,"查找失败",IF(ISNUMBER(VLOOKUP(CU184,CO:CQ,3,0))=FALSE,"VP错误","未知错误")))</f>
        <v/>
      </c>
      <c r="CW184" s="37"/>
      <c r="CX184" s="37"/>
      <c r="CY184" s="39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23" t="str">
        <f ca="1">IFERROR(IF(DS184="","",RANK(DR184,DR$3:DR$434)+COUNTIF(DR$3:DR184,DR184)-1),"/")</f>
        <v/>
      </c>
      <c r="DO184" s="22" t="str">
        <f t="shared" si="44"/>
        <v/>
      </c>
      <c r="DP184" s="22" t="str">
        <f t="shared" si="45"/>
        <v/>
      </c>
      <c r="DQ184" s="24" t="str">
        <f>IFERROR(IF(DO184="","",ROUND(IF(DP184=0,10,10+SIGN(DP184)*10*(1-((SQRT(5)-1)/2)^MIN(ABS(DP184)/(5*SQRT(DR$1)),3))/(1-((SQRT(5)-1)/2)^3)),2)),"请输入副数")</f>
        <v/>
      </c>
      <c r="DR184" s="25" t="str">
        <f ca="1">IF(DS184="","",IF(选手操作!ET184&lt;&gt;"","/",DV184))</f>
        <v/>
      </c>
      <c r="DS184" s="26" t="str">
        <f ca="1">IF(OR(COUNTA(DA$3:DM$434)=0,选手操作!$K184=""),"",选手操作!$K184)</f>
        <v/>
      </c>
      <c r="DT184" s="22" t="str">
        <f ca="1">IFERROR(IF(DS184="","",RANK(DV184,DV$3:DV$434)+COUNTIF(DV$3:DV184,DV184)-1),"/")</f>
        <v/>
      </c>
      <c r="DU184" s="27" t="str">
        <f ca="1">IF(DS184="","",VLOOKUP(DS184,选手操作!$K:$L,2,0))</f>
        <v/>
      </c>
      <c r="DV184" s="24" t="str">
        <f ca="1">IFERROR(IF(DS184="","",IF(选手操作!DT184&lt;&gt;"",CV184+DW184+DX184+选手操作!DS184,VLOOKUP(DU184,DO:DQ,3,0)+CV184+DW184+DX184+选手操作!DS184)),IF(COUNTIF(DO:DO,DU184)=0,"查找失败",IF(ISNUMBER(VLOOKUP(DU184,DO:DQ,3,0))=FALSE,"VP错误","未知错误")))</f>
        <v/>
      </c>
      <c r="DW184" s="37"/>
      <c r="DX184" s="37"/>
      <c r="DY184" s="39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23" t="str">
        <f ca="1">IFERROR(IF(ES184="","",RANK(ER184,ER$3:ER$434)+COUNTIF(ER$3:ER184,ER184)-1),"/")</f>
        <v/>
      </c>
      <c r="EO184" s="22" t="str">
        <f t="shared" si="46"/>
        <v/>
      </c>
      <c r="EP184" s="22" t="str">
        <f t="shared" si="47"/>
        <v/>
      </c>
      <c r="EQ184" s="24" t="str">
        <f>IFERROR(IF(EO184="","",ROUND(IF(EP184=0,10,10+SIGN(EP184)*10*(1-((SQRT(5)-1)/2)^MIN(ABS(EP184)/(5*SQRT(ER$1)),3))/(1-((SQRT(5)-1)/2)^3)),2)),"请输入副数")</f>
        <v/>
      </c>
      <c r="ER184" s="25" t="str">
        <f ca="1">IF(ES184="","",IF(选手操作!FT184&lt;&gt;"","/",EV184))</f>
        <v/>
      </c>
      <c r="ES184" s="26" t="str">
        <f ca="1">IF(OR(COUNTA(EA$3:EM$434)=0,选手操作!$K184=""),"",选手操作!$K184)</f>
        <v/>
      </c>
      <c r="ET184" s="22" t="str">
        <f ca="1">IFERROR(IF(ES184="","",RANK(EV184,EV$3:EV$434)+COUNTIF(EV$3:EV184,EV184)-1),"/")</f>
        <v/>
      </c>
      <c r="EU184" s="27" t="str">
        <f ca="1">IF(ES184="","",VLOOKUP(ES184,选手操作!$K:$L,2,0))</f>
        <v/>
      </c>
      <c r="EV184" s="24" t="str">
        <f ca="1">IFERROR(IF(ES184="","",IF(选手操作!ET184&lt;&gt;"",DV184+EW184+EX184+选手操作!ES184,VLOOKUP(EU184,EO:EQ,3,0)+DV184+EW184+EX184+选手操作!ES184)),IF(COUNTIF(EO:EO,EU184)=0,"查找失败",IF(ISNUMBER(VLOOKUP(EU184,EO:EQ,3,0))=FALSE,"VP错误","未知错误")))</f>
        <v/>
      </c>
      <c r="EW184" s="37"/>
      <c r="EX184" s="37"/>
      <c r="EY184" s="39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23" t="str">
        <f ca="1">IFERROR(IF(FS184="","",RANK(FR184,FR$3:FR$434)+COUNTIF(FR$3:FR184,FR184)-1),"/")</f>
        <v/>
      </c>
      <c r="FO184" s="22" t="str">
        <f t="shared" si="48"/>
        <v/>
      </c>
      <c r="FP184" s="22" t="str">
        <f t="shared" si="49"/>
        <v/>
      </c>
      <c r="FQ184" s="24" t="str">
        <f>IFERROR(IF(FO184="","",ROUND(IF(FP184=0,10,10+SIGN(FP184)*10*(1-((SQRT(5)-1)/2)^MIN(ABS(FP184)/(5*SQRT(FR$1)),3))/(1-((SQRT(5)-1)/2)^3)),2)),"请输入副数")</f>
        <v/>
      </c>
      <c r="FR184" s="25" t="str">
        <f ca="1">IF(FS184="","",IF(选手操作!GT184&lt;&gt;"","/",FV184))</f>
        <v/>
      </c>
      <c r="FS184" s="26" t="str">
        <f ca="1">IF(OR(COUNTA(FA$3:FM$434)=0,选手操作!$K184=""),"",选手操作!$K184)</f>
        <v/>
      </c>
      <c r="FT184" s="22" t="str">
        <f ca="1">IFERROR(IF(FS184="","",RANK(FV184,FV$3:FV$434)+COUNTIF(FV$3:FV184,FV184)-1),"/")</f>
        <v/>
      </c>
      <c r="FU184" s="27" t="str">
        <f ca="1">IF(FS184="","",VLOOKUP(FS184,选手操作!$K:$L,2,0))</f>
        <v/>
      </c>
      <c r="FV184" s="24" t="str">
        <f ca="1">IFERROR(IF(FS184="","",IF(选手操作!FT184&lt;&gt;"",EV184+FW184+FX184+选手操作!FS184,VLOOKUP(FU184,FO:FQ,3,0)+EV184+FW184+FX184+选手操作!FS184)),IF(COUNTIF(FO:FO,FU184)=0,"查找失败",IF(ISNUMBER(VLOOKUP(FU184,FO:FQ,3,0))=FALSE,"VP错误","未知错误")))</f>
        <v/>
      </c>
      <c r="FW184" s="37"/>
      <c r="FX184" s="37"/>
      <c r="FY184" s="39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23" t="str">
        <f ca="1">IFERROR(IF(GS184="","",RANK(GR184,GR$3:GR$434)+COUNTIF(GR$3:GR184,GR184)-1),"/")</f>
        <v/>
      </c>
      <c r="GO184" s="22" t="str">
        <f t="shared" si="50"/>
        <v/>
      </c>
      <c r="GP184" s="22" t="str">
        <f t="shared" si="51"/>
        <v/>
      </c>
      <c r="GQ184" s="24" t="str">
        <f>IFERROR(IF(GO184="","",ROUND(IF(GP184=0,10,10+SIGN(GP184)*10*(1-((SQRT(5)-1)/2)^MIN(ABS(GP184)/(5*SQRT(GR$1)),3))/(1-((SQRT(5)-1)/2)^3)),2)),"请输入副数")</f>
        <v/>
      </c>
      <c r="GR184" s="25" t="str">
        <f ca="1">IF(GS184="","",IF(选手操作!HT184&lt;&gt;"","/",GV184))</f>
        <v/>
      </c>
      <c r="GS184" s="26" t="str">
        <f ca="1">IF(OR(COUNTA(GA$3:GM$434)=0,选手操作!$K184=""),"",选手操作!$K184)</f>
        <v/>
      </c>
      <c r="GT184" s="22" t="str">
        <f ca="1">IFERROR(IF(GS184="","",RANK(GV184,GV$3:GV$434)+COUNTIF(GV$3:GV184,GV184)-1),"/")</f>
        <v/>
      </c>
      <c r="GU184" s="27" t="str">
        <f ca="1">IF(GS184="","",VLOOKUP(GS184,选手操作!$K:$L,2,0))</f>
        <v/>
      </c>
      <c r="GV184" s="24" t="str">
        <f ca="1">IFERROR(IF(GS184="","",IF(选手操作!GT184&lt;&gt;"",FV184+GW184+GX184+选手操作!GS184,VLOOKUP(GU184,GO:GQ,3,0)+FV184+GW184+GX184+选手操作!GS184)),IF(COUNTIF(GO:GO,GU184)=0,"查找失败",IF(ISNUMBER(VLOOKUP(GU184,GO:GQ,3,0))=FALSE,"VP错误","未知错误")))</f>
        <v/>
      </c>
      <c r="GW184" s="37"/>
      <c r="GX184" s="37"/>
      <c r="GY184" s="39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23" t="str">
        <f ca="1">IFERROR(IF(HS184="","",RANK(HR184,HR$3:HR$434)+COUNTIF(HR$3:HR184,HR184)-1),"/")</f>
        <v/>
      </c>
      <c r="HO184" s="22" t="str">
        <f t="shared" si="52"/>
        <v/>
      </c>
      <c r="HP184" s="22" t="str">
        <f t="shared" si="53"/>
        <v/>
      </c>
      <c r="HQ184" s="24" t="str">
        <f>IFERROR(IF(HO184="","",ROUND(IF(HP184=0,10,10+SIGN(HP184)*10*(1-((SQRT(5)-1)/2)^MIN(ABS(HP184)/(5*SQRT(HR$1)),3))/(1-((SQRT(5)-1)/2)^3)),2)),"请输入副数")</f>
        <v/>
      </c>
      <c r="HR184" s="25" t="str">
        <f ca="1">IF(HS184="","",IF(选手操作!IT184&lt;&gt;"","/",HV184))</f>
        <v/>
      </c>
      <c r="HS184" s="26" t="str">
        <f ca="1">IF(OR(COUNTA(HA$3:HM$434)=0,选手操作!$K184=""),"",选手操作!$K184)</f>
        <v/>
      </c>
      <c r="HT184" s="22" t="str">
        <f ca="1">IFERROR(IF(HS184="","",RANK(HV184,HV$3:HV$434)+COUNTIF(HV$3:HV184,HV184)-1),"/")</f>
        <v/>
      </c>
      <c r="HU184" s="27" t="str">
        <f ca="1">IF(HS184="","",VLOOKUP(HS184,选手操作!$K:$L,2,0))</f>
        <v/>
      </c>
      <c r="HV184" s="24" t="str">
        <f ca="1">IFERROR(IF(HS184="","",IF(选手操作!HT184&lt;&gt;"",GV184+HW184+HX184+选手操作!HS184,VLOOKUP(HU184,HO:HQ,3,0)+GV184+HW184+HX184+选手操作!HS184)),IF(COUNTIF(HO:HO,HU184)=0,"查找失败",IF(ISNUMBER(VLOOKUP(HU184,HO:HQ,3,0))=FALSE,"VP错误","未知错误")))</f>
        <v/>
      </c>
      <c r="HW184" s="37"/>
      <c r="HX184" s="37"/>
      <c r="HY184" s="39"/>
    </row>
    <row r="185" spans="1:23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23" t="str">
        <f ca="1">IFERROR(IF(S185="","",RANK(R185,R$3:R$434)+COUNTIF(R$3:R185,R185)-1),"/")</f>
        <v/>
      </c>
      <c r="O185" s="22" t="str">
        <f t="shared" si="54"/>
        <v/>
      </c>
      <c r="P185" s="22" t="str">
        <f t="shared" si="55"/>
        <v/>
      </c>
      <c r="Q185" s="24" t="str">
        <f t="shared" si="56"/>
        <v/>
      </c>
      <c r="R185" s="25" t="str">
        <f ca="1">IF(S185="","",IF(选手操作!AT185&lt;&gt;"","/",V185))</f>
        <v/>
      </c>
      <c r="S185" s="26" t="str">
        <f ca="1">IF(OR(COUNTA(A$3:M$434)=0,选手操作!$K185=""),"",选手操作!$K185)</f>
        <v/>
      </c>
      <c r="T185" s="22" t="str">
        <f ca="1">IFERROR(IF(S185="","",RANK(V185,V$3:V$434)+COUNTIF(V$3:V185,V185)-1),"/")</f>
        <v/>
      </c>
      <c r="U185" s="27" t="str">
        <f ca="1">IF(S185="","",VLOOKUP(S185,选手操作!$K:$L,2,0))</f>
        <v/>
      </c>
      <c r="V185" s="24" t="str">
        <f ca="1">IFERROR(IF(S185="","",IF(选手操作!T185&lt;&gt;"",选手操作!M185+选手操作!N185+W185+X185+选手操作!S185,VLOOKUP(U185,O:Q,3,0)+选手操作!M185+选手操作!N185+W185+X185+选手操作!S185)),IF(COUNTIF(O:O,U185)=0,"查找失败",IF(ISNUMBER(VLOOKUP(U185,O:Q,3,0))=FALSE,"VP错误","未知错误")))</f>
        <v/>
      </c>
      <c r="W185" s="37"/>
      <c r="X185" s="37"/>
      <c r="Y185" s="39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23" t="str">
        <f ca="1">IFERROR(IF(AS185="","",RANK(AR185,AR$3:AR$434)+COUNTIF(AR$3:AR185,AR185)-1),"/")</f>
        <v/>
      </c>
      <c r="AO185" s="22" t="str">
        <f t="shared" si="38"/>
        <v/>
      </c>
      <c r="AP185" s="22" t="str">
        <f t="shared" si="39"/>
        <v/>
      </c>
      <c r="AQ185" s="24" t="str">
        <f>IFERROR(IF(AO185="","",ROUND(IF(AP185=0,10,10+SIGN(AP185)*10*(1-((SQRT(5)-1)/2)^MIN(ABS(AP185)/(5*SQRT(AR$1)),3))/(1-((SQRT(5)-1)/2)^3)),2)),"请输入副数")</f>
        <v/>
      </c>
      <c r="AR185" s="25" t="str">
        <f ca="1">IF(AS185="","",IF(选手操作!BT185&lt;&gt;"","/",AV185))</f>
        <v/>
      </c>
      <c r="AS185" s="26" t="str">
        <f ca="1">IF(OR(COUNTA(AA$3:AM$434)=0,选手操作!$K185=""),"",选手操作!$K185)</f>
        <v/>
      </c>
      <c r="AT185" s="22" t="str">
        <f ca="1">IFERROR(IF(AS185="","",RANK(AV185,AV$3:AV$434)+COUNTIF(AV$3:AV185,AV185)-1),"/")</f>
        <v/>
      </c>
      <c r="AU185" s="27" t="str">
        <f ca="1">IF(AS185="","",VLOOKUP(AS185,选手操作!$K:$L,2,0))</f>
        <v/>
      </c>
      <c r="AV185" s="24" t="str">
        <f ca="1">IFERROR(IF(AS185="","",IF(选手操作!AT185&lt;&gt;"",V185+AW185+AX185+选手操作!AS185,VLOOKUP(AU185,AO:AQ,3,0)+V185+AW185+AX185+选手操作!AS185)),IF(COUNTIF(AO:AO,AU185)=0,"查找失败",IF(ISNUMBER(VLOOKUP(AU185,AO:AQ,3,0))=FALSE,"VP错误","未知错误")))</f>
        <v/>
      </c>
      <c r="AW185" s="37"/>
      <c r="AX185" s="37"/>
      <c r="AY185" s="39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23" t="str">
        <f ca="1">IFERROR(IF(BS185="","",RANK(BR185,BR$3:BR$434)+COUNTIF(BR$3:BR185,BR185)-1),"/")</f>
        <v/>
      </c>
      <c r="BO185" s="22" t="str">
        <f t="shared" si="40"/>
        <v/>
      </c>
      <c r="BP185" s="22" t="str">
        <f t="shared" si="41"/>
        <v/>
      </c>
      <c r="BQ185" s="24" t="str">
        <f>IFERROR(IF(BO185="","",ROUND(IF(BP185=0,10,10+SIGN(BP185)*10*(1-((SQRT(5)-1)/2)^MIN(ABS(BP185)/(5*SQRT(BR$1)),3))/(1-((SQRT(5)-1)/2)^3)),2)),"请输入副数")</f>
        <v/>
      </c>
      <c r="BR185" s="25" t="str">
        <f ca="1">IF(BS185="","",IF(选手操作!CT185&lt;&gt;"","/",BV185))</f>
        <v/>
      </c>
      <c r="BS185" s="26" t="str">
        <f ca="1">IF(OR(COUNTA(BA$3:BM$434)=0,选手操作!$K185=""),"",选手操作!$K185)</f>
        <v/>
      </c>
      <c r="BT185" s="22" t="str">
        <f ca="1">IFERROR(IF(BS185="","",RANK(BV185,BV$3:BV$434)+COUNTIF(BV$3:BV185,BV185)-1),"/")</f>
        <v/>
      </c>
      <c r="BU185" s="27" t="str">
        <f ca="1">IF(BS185="","",VLOOKUP(BS185,选手操作!$K:$L,2,0))</f>
        <v/>
      </c>
      <c r="BV185" s="24" t="str">
        <f ca="1">IFERROR(IF(BS185="","",IF(选手操作!BT185&lt;&gt;"",AV185+BW185+BX185+选手操作!BS185,VLOOKUP(BU185,BO:BQ,3,0)+AV185+BW185+BX185+选手操作!BS185)),IF(COUNTIF(BO:BO,BU185)=0,"查找失败",IF(ISNUMBER(VLOOKUP(BU185,BO:BQ,3,0))=FALSE,"VP错误","未知错误")))</f>
        <v/>
      </c>
      <c r="BW185" s="37"/>
      <c r="BX185" s="37"/>
      <c r="BY185" s="39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23" t="str">
        <f ca="1">IFERROR(IF(CS185="","",RANK(CR185,CR$3:CR$434)+COUNTIF(CR$3:CR185,CR185)-1),"/")</f>
        <v/>
      </c>
      <c r="CO185" s="22" t="str">
        <f t="shared" si="42"/>
        <v/>
      </c>
      <c r="CP185" s="22" t="str">
        <f t="shared" si="43"/>
        <v/>
      </c>
      <c r="CQ185" s="24" t="str">
        <f>IFERROR(IF(CO185="","",ROUND(IF(CP185=0,10,10+SIGN(CP185)*10*(1-((SQRT(5)-1)/2)^MIN(ABS(CP185)/(5*SQRT(CR$1)),3))/(1-((SQRT(5)-1)/2)^3)),2)),"请输入副数")</f>
        <v/>
      </c>
      <c r="CR185" s="25" t="str">
        <f ca="1">IF(CS185="","",IF(选手操作!DT185&lt;&gt;"","/",CV185))</f>
        <v/>
      </c>
      <c r="CS185" s="26" t="str">
        <f ca="1">IF(OR(COUNTA(CA$3:CM$434)=0,选手操作!$K185=""),"",选手操作!$K185)</f>
        <v/>
      </c>
      <c r="CT185" s="22" t="str">
        <f ca="1">IFERROR(IF(CS185="","",RANK(CV185,CV$3:CV$434)+COUNTIF(CV$3:CV185,CV185)-1),"/")</f>
        <v/>
      </c>
      <c r="CU185" s="27" t="str">
        <f ca="1">IF(CS185="","",VLOOKUP(CS185,选手操作!$K:$L,2,0))</f>
        <v/>
      </c>
      <c r="CV185" s="24" t="str">
        <f ca="1">IFERROR(IF(CS185="","",IF(选手操作!CT185&lt;&gt;"",BV185+CW185+CX185+选手操作!CS185,VLOOKUP(CU185,CO:CQ,3,0)+BV185+CW185+CX185+选手操作!CS185)),IF(COUNTIF(CO:CO,CU185)=0,"查找失败",IF(ISNUMBER(VLOOKUP(CU185,CO:CQ,3,0))=FALSE,"VP错误","未知错误")))</f>
        <v/>
      </c>
      <c r="CW185" s="37"/>
      <c r="CX185" s="37"/>
      <c r="CY185" s="39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23" t="str">
        <f ca="1">IFERROR(IF(DS185="","",RANK(DR185,DR$3:DR$434)+COUNTIF(DR$3:DR185,DR185)-1),"/")</f>
        <v/>
      </c>
      <c r="DO185" s="22" t="str">
        <f t="shared" si="44"/>
        <v/>
      </c>
      <c r="DP185" s="22" t="str">
        <f t="shared" si="45"/>
        <v/>
      </c>
      <c r="DQ185" s="24" t="str">
        <f>IFERROR(IF(DO185="","",ROUND(IF(DP185=0,10,10+SIGN(DP185)*10*(1-((SQRT(5)-1)/2)^MIN(ABS(DP185)/(5*SQRT(DR$1)),3))/(1-((SQRT(5)-1)/2)^3)),2)),"请输入副数")</f>
        <v/>
      </c>
      <c r="DR185" s="25" t="str">
        <f ca="1">IF(DS185="","",IF(选手操作!ET185&lt;&gt;"","/",DV185))</f>
        <v/>
      </c>
      <c r="DS185" s="26" t="str">
        <f ca="1">IF(OR(COUNTA(DA$3:DM$434)=0,选手操作!$K185=""),"",选手操作!$K185)</f>
        <v/>
      </c>
      <c r="DT185" s="22" t="str">
        <f ca="1">IFERROR(IF(DS185="","",RANK(DV185,DV$3:DV$434)+COUNTIF(DV$3:DV185,DV185)-1),"/")</f>
        <v/>
      </c>
      <c r="DU185" s="27" t="str">
        <f ca="1">IF(DS185="","",VLOOKUP(DS185,选手操作!$K:$L,2,0))</f>
        <v/>
      </c>
      <c r="DV185" s="24" t="str">
        <f ca="1">IFERROR(IF(DS185="","",IF(选手操作!DT185&lt;&gt;"",CV185+DW185+DX185+选手操作!DS185,VLOOKUP(DU185,DO:DQ,3,0)+CV185+DW185+DX185+选手操作!DS185)),IF(COUNTIF(DO:DO,DU185)=0,"查找失败",IF(ISNUMBER(VLOOKUP(DU185,DO:DQ,3,0))=FALSE,"VP错误","未知错误")))</f>
        <v/>
      </c>
      <c r="DW185" s="37"/>
      <c r="DX185" s="37"/>
      <c r="DY185" s="39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23" t="str">
        <f ca="1">IFERROR(IF(ES185="","",RANK(ER185,ER$3:ER$434)+COUNTIF(ER$3:ER185,ER185)-1),"/")</f>
        <v/>
      </c>
      <c r="EO185" s="22" t="str">
        <f t="shared" si="46"/>
        <v/>
      </c>
      <c r="EP185" s="22" t="str">
        <f t="shared" si="47"/>
        <v/>
      </c>
      <c r="EQ185" s="24" t="str">
        <f>IFERROR(IF(EO185="","",ROUND(IF(EP185=0,10,10+SIGN(EP185)*10*(1-((SQRT(5)-1)/2)^MIN(ABS(EP185)/(5*SQRT(ER$1)),3))/(1-((SQRT(5)-1)/2)^3)),2)),"请输入副数")</f>
        <v/>
      </c>
      <c r="ER185" s="25" t="str">
        <f ca="1">IF(ES185="","",IF(选手操作!FT185&lt;&gt;"","/",EV185))</f>
        <v/>
      </c>
      <c r="ES185" s="26" t="str">
        <f ca="1">IF(OR(COUNTA(EA$3:EM$434)=0,选手操作!$K185=""),"",选手操作!$K185)</f>
        <v/>
      </c>
      <c r="ET185" s="22" t="str">
        <f ca="1">IFERROR(IF(ES185="","",RANK(EV185,EV$3:EV$434)+COUNTIF(EV$3:EV185,EV185)-1),"/")</f>
        <v/>
      </c>
      <c r="EU185" s="27" t="str">
        <f ca="1">IF(ES185="","",VLOOKUP(ES185,选手操作!$K:$L,2,0))</f>
        <v/>
      </c>
      <c r="EV185" s="24" t="str">
        <f ca="1">IFERROR(IF(ES185="","",IF(选手操作!ET185&lt;&gt;"",DV185+EW185+EX185+选手操作!ES185,VLOOKUP(EU185,EO:EQ,3,0)+DV185+EW185+EX185+选手操作!ES185)),IF(COUNTIF(EO:EO,EU185)=0,"查找失败",IF(ISNUMBER(VLOOKUP(EU185,EO:EQ,3,0))=FALSE,"VP错误","未知错误")))</f>
        <v/>
      </c>
      <c r="EW185" s="37"/>
      <c r="EX185" s="37"/>
      <c r="EY185" s="39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23" t="str">
        <f ca="1">IFERROR(IF(FS185="","",RANK(FR185,FR$3:FR$434)+COUNTIF(FR$3:FR185,FR185)-1),"/")</f>
        <v/>
      </c>
      <c r="FO185" s="22" t="str">
        <f t="shared" si="48"/>
        <v/>
      </c>
      <c r="FP185" s="22" t="str">
        <f t="shared" si="49"/>
        <v/>
      </c>
      <c r="FQ185" s="24" t="str">
        <f>IFERROR(IF(FO185="","",ROUND(IF(FP185=0,10,10+SIGN(FP185)*10*(1-((SQRT(5)-1)/2)^MIN(ABS(FP185)/(5*SQRT(FR$1)),3))/(1-((SQRT(5)-1)/2)^3)),2)),"请输入副数")</f>
        <v/>
      </c>
      <c r="FR185" s="25" t="str">
        <f ca="1">IF(FS185="","",IF(选手操作!GT185&lt;&gt;"","/",FV185))</f>
        <v/>
      </c>
      <c r="FS185" s="26" t="str">
        <f ca="1">IF(OR(COUNTA(FA$3:FM$434)=0,选手操作!$K185=""),"",选手操作!$K185)</f>
        <v/>
      </c>
      <c r="FT185" s="22" t="str">
        <f ca="1">IFERROR(IF(FS185="","",RANK(FV185,FV$3:FV$434)+COUNTIF(FV$3:FV185,FV185)-1),"/")</f>
        <v/>
      </c>
      <c r="FU185" s="27" t="str">
        <f ca="1">IF(FS185="","",VLOOKUP(FS185,选手操作!$K:$L,2,0))</f>
        <v/>
      </c>
      <c r="FV185" s="24" t="str">
        <f ca="1">IFERROR(IF(FS185="","",IF(选手操作!FT185&lt;&gt;"",EV185+FW185+FX185+选手操作!FS185,VLOOKUP(FU185,FO:FQ,3,0)+EV185+FW185+FX185+选手操作!FS185)),IF(COUNTIF(FO:FO,FU185)=0,"查找失败",IF(ISNUMBER(VLOOKUP(FU185,FO:FQ,3,0))=FALSE,"VP错误","未知错误")))</f>
        <v/>
      </c>
      <c r="FW185" s="37"/>
      <c r="FX185" s="37"/>
      <c r="FY185" s="39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23" t="str">
        <f ca="1">IFERROR(IF(GS185="","",RANK(GR185,GR$3:GR$434)+COUNTIF(GR$3:GR185,GR185)-1),"/")</f>
        <v/>
      </c>
      <c r="GO185" s="22" t="str">
        <f t="shared" si="50"/>
        <v/>
      </c>
      <c r="GP185" s="22" t="str">
        <f t="shared" si="51"/>
        <v/>
      </c>
      <c r="GQ185" s="24" t="str">
        <f>IFERROR(IF(GO185="","",ROUND(IF(GP185=0,10,10+SIGN(GP185)*10*(1-((SQRT(5)-1)/2)^MIN(ABS(GP185)/(5*SQRT(GR$1)),3))/(1-((SQRT(5)-1)/2)^3)),2)),"请输入副数")</f>
        <v/>
      </c>
      <c r="GR185" s="25" t="str">
        <f ca="1">IF(GS185="","",IF(选手操作!HT185&lt;&gt;"","/",GV185))</f>
        <v/>
      </c>
      <c r="GS185" s="26" t="str">
        <f ca="1">IF(OR(COUNTA(GA$3:GM$434)=0,选手操作!$K185=""),"",选手操作!$K185)</f>
        <v/>
      </c>
      <c r="GT185" s="22" t="str">
        <f ca="1">IFERROR(IF(GS185="","",RANK(GV185,GV$3:GV$434)+COUNTIF(GV$3:GV185,GV185)-1),"/")</f>
        <v/>
      </c>
      <c r="GU185" s="27" t="str">
        <f ca="1">IF(GS185="","",VLOOKUP(GS185,选手操作!$K:$L,2,0))</f>
        <v/>
      </c>
      <c r="GV185" s="24" t="str">
        <f ca="1">IFERROR(IF(GS185="","",IF(选手操作!GT185&lt;&gt;"",FV185+GW185+GX185+选手操作!GS185,VLOOKUP(GU185,GO:GQ,3,0)+FV185+GW185+GX185+选手操作!GS185)),IF(COUNTIF(GO:GO,GU185)=0,"查找失败",IF(ISNUMBER(VLOOKUP(GU185,GO:GQ,3,0))=FALSE,"VP错误","未知错误")))</f>
        <v/>
      </c>
      <c r="GW185" s="37"/>
      <c r="GX185" s="37"/>
      <c r="GY185" s="39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23" t="str">
        <f ca="1">IFERROR(IF(HS185="","",RANK(HR185,HR$3:HR$434)+COUNTIF(HR$3:HR185,HR185)-1),"/")</f>
        <v/>
      </c>
      <c r="HO185" s="22" t="str">
        <f t="shared" si="52"/>
        <v/>
      </c>
      <c r="HP185" s="22" t="str">
        <f t="shared" si="53"/>
        <v/>
      </c>
      <c r="HQ185" s="24" t="str">
        <f>IFERROR(IF(HO185="","",ROUND(IF(HP185=0,10,10+SIGN(HP185)*10*(1-((SQRT(5)-1)/2)^MIN(ABS(HP185)/(5*SQRT(HR$1)),3))/(1-((SQRT(5)-1)/2)^3)),2)),"请输入副数")</f>
        <v/>
      </c>
      <c r="HR185" s="25" t="str">
        <f ca="1">IF(HS185="","",IF(选手操作!IT185&lt;&gt;"","/",HV185))</f>
        <v/>
      </c>
      <c r="HS185" s="26" t="str">
        <f ca="1">IF(OR(COUNTA(HA$3:HM$434)=0,选手操作!$K185=""),"",选手操作!$K185)</f>
        <v/>
      </c>
      <c r="HT185" s="22" t="str">
        <f ca="1">IFERROR(IF(HS185="","",RANK(HV185,HV$3:HV$434)+COUNTIF(HV$3:HV185,HV185)-1),"/")</f>
        <v/>
      </c>
      <c r="HU185" s="27" t="str">
        <f ca="1">IF(HS185="","",VLOOKUP(HS185,选手操作!$K:$L,2,0))</f>
        <v/>
      </c>
      <c r="HV185" s="24" t="str">
        <f ca="1">IFERROR(IF(HS185="","",IF(选手操作!HT185&lt;&gt;"",GV185+HW185+HX185+选手操作!HS185,VLOOKUP(HU185,HO:HQ,3,0)+GV185+HW185+HX185+选手操作!HS185)),IF(COUNTIF(HO:HO,HU185)=0,"查找失败",IF(ISNUMBER(VLOOKUP(HU185,HO:HQ,3,0))=FALSE,"VP错误","未知错误")))</f>
        <v/>
      </c>
      <c r="HW185" s="37"/>
      <c r="HX185" s="37"/>
      <c r="HY185" s="39"/>
    </row>
    <row r="186" spans="1:23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23" t="str">
        <f ca="1">IFERROR(IF(S186="","",RANK(R186,R$3:R$434)+COUNTIF(R$3:R186,R186)-1),"/")</f>
        <v/>
      </c>
      <c r="O186" s="22" t="str">
        <f t="shared" si="54"/>
        <v/>
      </c>
      <c r="P186" s="22" t="str">
        <f t="shared" si="55"/>
        <v/>
      </c>
      <c r="Q186" s="24" t="str">
        <f t="shared" si="56"/>
        <v/>
      </c>
      <c r="R186" s="25" t="str">
        <f ca="1">IF(S186="","",IF(选手操作!AT186&lt;&gt;"","/",V186))</f>
        <v/>
      </c>
      <c r="S186" s="26" t="str">
        <f ca="1">IF(OR(COUNTA(A$3:M$434)=0,选手操作!$K186=""),"",选手操作!$K186)</f>
        <v/>
      </c>
      <c r="T186" s="22" t="str">
        <f ca="1">IFERROR(IF(S186="","",RANK(V186,V$3:V$434)+COUNTIF(V$3:V186,V186)-1),"/")</f>
        <v/>
      </c>
      <c r="U186" s="27" t="str">
        <f ca="1">IF(S186="","",VLOOKUP(S186,选手操作!$K:$L,2,0))</f>
        <v/>
      </c>
      <c r="V186" s="24" t="str">
        <f ca="1">IFERROR(IF(S186="","",IF(选手操作!T186&lt;&gt;"",选手操作!M186+选手操作!N186+W186+X186+选手操作!S186,VLOOKUP(U186,O:Q,3,0)+选手操作!M186+选手操作!N186+W186+X186+选手操作!S186)),IF(COUNTIF(O:O,U186)=0,"查找失败",IF(ISNUMBER(VLOOKUP(U186,O:Q,3,0))=FALSE,"VP错误","未知错误")))</f>
        <v/>
      </c>
      <c r="W186" s="37"/>
      <c r="X186" s="37"/>
      <c r="Y186" s="39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23" t="str">
        <f ca="1">IFERROR(IF(AS186="","",RANK(AR186,AR$3:AR$434)+COUNTIF(AR$3:AR186,AR186)-1),"/")</f>
        <v/>
      </c>
      <c r="AO186" s="22" t="str">
        <f t="shared" si="38"/>
        <v/>
      </c>
      <c r="AP186" s="22" t="str">
        <f t="shared" si="39"/>
        <v/>
      </c>
      <c r="AQ186" s="24" t="str">
        <f>IFERROR(IF(AO186="","",ROUND(IF(AP186=0,10,10+SIGN(AP186)*10*(1-((SQRT(5)-1)/2)^MIN(ABS(AP186)/(5*SQRT(AR$1)),3))/(1-((SQRT(5)-1)/2)^3)),2)),"请输入副数")</f>
        <v/>
      </c>
      <c r="AR186" s="25" t="str">
        <f ca="1">IF(AS186="","",IF(选手操作!BT186&lt;&gt;"","/",AV186))</f>
        <v/>
      </c>
      <c r="AS186" s="26" t="str">
        <f ca="1">IF(OR(COUNTA(AA$3:AM$434)=0,选手操作!$K186=""),"",选手操作!$K186)</f>
        <v/>
      </c>
      <c r="AT186" s="22" t="str">
        <f ca="1">IFERROR(IF(AS186="","",RANK(AV186,AV$3:AV$434)+COUNTIF(AV$3:AV186,AV186)-1),"/")</f>
        <v/>
      </c>
      <c r="AU186" s="27" t="str">
        <f ca="1">IF(AS186="","",VLOOKUP(AS186,选手操作!$K:$L,2,0))</f>
        <v/>
      </c>
      <c r="AV186" s="24" t="str">
        <f ca="1">IFERROR(IF(AS186="","",IF(选手操作!AT186&lt;&gt;"",V186+AW186+AX186+选手操作!AS186,VLOOKUP(AU186,AO:AQ,3,0)+V186+AW186+AX186+选手操作!AS186)),IF(COUNTIF(AO:AO,AU186)=0,"查找失败",IF(ISNUMBER(VLOOKUP(AU186,AO:AQ,3,0))=FALSE,"VP错误","未知错误")))</f>
        <v/>
      </c>
      <c r="AW186" s="37"/>
      <c r="AX186" s="37"/>
      <c r="AY186" s="39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23" t="str">
        <f ca="1">IFERROR(IF(BS186="","",RANK(BR186,BR$3:BR$434)+COUNTIF(BR$3:BR186,BR186)-1),"/")</f>
        <v/>
      </c>
      <c r="BO186" s="22" t="str">
        <f t="shared" si="40"/>
        <v/>
      </c>
      <c r="BP186" s="22" t="str">
        <f t="shared" si="41"/>
        <v/>
      </c>
      <c r="BQ186" s="24" t="str">
        <f>IFERROR(IF(BO186="","",ROUND(IF(BP186=0,10,10+SIGN(BP186)*10*(1-((SQRT(5)-1)/2)^MIN(ABS(BP186)/(5*SQRT(BR$1)),3))/(1-((SQRT(5)-1)/2)^3)),2)),"请输入副数")</f>
        <v/>
      </c>
      <c r="BR186" s="25" t="str">
        <f ca="1">IF(BS186="","",IF(选手操作!CT186&lt;&gt;"","/",BV186))</f>
        <v/>
      </c>
      <c r="BS186" s="26" t="str">
        <f ca="1">IF(OR(COUNTA(BA$3:BM$434)=0,选手操作!$K186=""),"",选手操作!$K186)</f>
        <v/>
      </c>
      <c r="BT186" s="22" t="str">
        <f ca="1">IFERROR(IF(BS186="","",RANK(BV186,BV$3:BV$434)+COUNTIF(BV$3:BV186,BV186)-1),"/")</f>
        <v/>
      </c>
      <c r="BU186" s="27" t="str">
        <f ca="1">IF(BS186="","",VLOOKUP(BS186,选手操作!$K:$L,2,0))</f>
        <v/>
      </c>
      <c r="BV186" s="24" t="str">
        <f ca="1">IFERROR(IF(BS186="","",IF(选手操作!BT186&lt;&gt;"",AV186+BW186+BX186+选手操作!BS186,VLOOKUP(BU186,BO:BQ,3,0)+AV186+BW186+BX186+选手操作!BS186)),IF(COUNTIF(BO:BO,BU186)=0,"查找失败",IF(ISNUMBER(VLOOKUP(BU186,BO:BQ,3,0))=FALSE,"VP错误","未知错误")))</f>
        <v/>
      </c>
      <c r="BW186" s="37"/>
      <c r="BX186" s="37"/>
      <c r="BY186" s="39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23" t="str">
        <f ca="1">IFERROR(IF(CS186="","",RANK(CR186,CR$3:CR$434)+COUNTIF(CR$3:CR186,CR186)-1),"/")</f>
        <v/>
      </c>
      <c r="CO186" s="22" t="str">
        <f t="shared" si="42"/>
        <v/>
      </c>
      <c r="CP186" s="22" t="str">
        <f t="shared" si="43"/>
        <v/>
      </c>
      <c r="CQ186" s="24" t="str">
        <f>IFERROR(IF(CO186="","",ROUND(IF(CP186=0,10,10+SIGN(CP186)*10*(1-((SQRT(5)-1)/2)^MIN(ABS(CP186)/(5*SQRT(CR$1)),3))/(1-((SQRT(5)-1)/2)^3)),2)),"请输入副数")</f>
        <v/>
      </c>
      <c r="CR186" s="25" t="str">
        <f ca="1">IF(CS186="","",IF(选手操作!DT186&lt;&gt;"","/",CV186))</f>
        <v/>
      </c>
      <c r="CS186" s="26" t="str">
        <f ca="1">IF(OR(COUNTA(CA$3:CM$434)=0,选手操作!$K186=""),"",选手操作!$K186)</f>
        <v/>
      </c>
      <c r="CT186" s="22" t="str">
        <f ca="1">IFERROR(IF(CS186="","",RANK(CV186,CV$3:CV$434)+COUNTIF(CV$3:CV186,CV186)-1),"/")</f>
        <v/>
      </c>
      <c r="CU186" s="27" t="str">
        <f ca="1">IF(CS186="","",VLOOKUP(CS186,选手操作!$K:$L,2,0))</f>
        <v/>
      </c>
      <c r="CV186" s="24" t="str">
        <f ca="1">IFERROR(IF(CS186="","",IF(选手操作!CT186&lt;&gt;"",BV186+CW186+CX186+选手操作!CS186,VLOOKUP(CU186,CO:CQ,3,0)+BV186+CW186+CX186+选手操作!CS186)),IF(COUNTIF(CO:CO,CU186)=0,"查找失败",IF(ISNUMBER(VLOOKUP(CU186,CO:CQ,3,0))=FALSE,"VP错误","未知错误")))</f>
        <v/>
      </c>
      <c r="CW186" s="37"/>
      <c r="CX186" s="37"/>
      <c r="CY186" s="39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23" t="str">
        <f ca="1">IFERROR(IF(DS186="","",RANK(DR186,DR$3:DR$434)+COUNTIF(DR$3:DR186,DR186)-1),"/")</f>
        <v/>
      </c>
      <c r="DO186" s="22" t="str">
        <f t="shared" si="44"/>
        <v/>
      </c>
      <c r="DP186" s="22" t="str">
        <f t="shared" si="45"/>
        <v/>
      </c>
      <c r="DQ186" s="24" t="str">
        <f>IFERROR(IF(DO186="","",ROUND(IF(DP186=0,10,10+SIGN(DP186)*10*(1-((SQRT(5)-1)/2)^MIN(ABS(DP186)/(5*SQRT(DR$1)),3))/(1-((SQRT(5)-1)/2)^3)),2)),"请输入副数")</f>
        <v/>
      </c>
      <c r="DR186" s="25" t="str">
        <f ca="1">IF(DS186="","",IF(选手操作!ET186&lt;&gt;"","/",DV186))</f>
        <v/>
      </c>
      <c r="DS186" s="26" t="str">
        <f ca="1">IF(OR(COUNTA(DA$3:DM$434)=0,选手操作!$K186=""),"",选手操作!$K186)</f>
        <v/>
      </c>
      <c r="DT186" s="22" t="str">
        <f ca="1">IFERROR(IF(DS186="","",RANK(DV186,DV$3:DV$434)+COUNTIF(DV$3:DV186,DV186)-1),"/")</f>
        <v/>
      </c>
      <c r="DU186" s="27" t="str">
        <f ca="1">IF(DS186="","",VLOOKUP(DS186,选手操作!$K:$L,2,0))</f>
        <v/>
      </c>
      <c r="DV186" s="24" t="str">
        <f ca="1">IFERROR(IF(DS186="","",IF(选手操作!DT186&lt;&gt;"",CV186+DW186+DX186+选手操作!DS186,VLOOKUP(DU186,DO:DQ,3,0)+CV186+DW186+DX186+选手操作!DS186)),IF(COUNTIF(DO:DO,DU186)=0,"查找失败",IF(ISNUMBER(VLOOKUP(DU186,DO:DQ,3,0))=FALSE,"VP错误","未知错误")))</f>
        <v/>
      </c>
      <c r="DW186" s="37"/>
      <c r="DX186" s="37"/>
      <c r="DY186" s="39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23" t="str">
        <f ca="1">IFERROR(IF(ES186="","",RANK(ER186,ER$3:ER$434)+COUNTIF(ER$3:ER186,ER186)-1),"/")</f>
        <v/>
      </c>
      <c r="EO186" s="22" t="str">
        <f t="shared" si="46"/>
        <v/>
      </c>
      <c r="EP186" s="22" t="str">
        <f t="shared" si="47"/>
        <v/>
      </c>
      <c r="EQ186" s="24" t="str">
        <f>IFERROR(IF(EO186="","",ROUND(IF(EP186=0,10,10+SIGN(EP186)*10*(1-((SQRT(5)-1)/2)^MIN(ABS(EP186)/(5*SQRT(ER$1)),3))/(1-((SQRT(5)-1)/2)^3)),2)),"请输入副数")</f>
        <v/>
      </c>
      <c r="ER186" s="25" t="str">
        <f ca="1">IF(ES186="","",IF(选手操作!FT186&lt;&gt;"","/",EV186))</f>
        <v/>
      </c>
      <c r="ES186" s="26" t="str">
        <f ca="1">IF(OR(COUNTA(EA$3:EM$434)=0,选手操作!$K186=""),"",选手操作!$K186)</f>
        <v/>
      </c>
      <c r="ET186" s="22" t="str">
        <f ca="1">IFERROR(IF(ES186="","",RANK(EV186,EV$3:EV$434)+COUNTIF(EV$3:EV186,EV186)-1),"/")</f>
        <v/>
      </c>
      <c r="EU186" s="27" t="str">
        <f ca="1">IF(ES186="","",VLOOKUP(ES186,选手操作!$K:$L,2,0))</f>
        <v/>
      </c>
      <c r="EV186" s="24" t="str">
        <f ca="1">IFERROR(IF(ES186="","",IF(选手操作!ET186&lt;&gt;"",DV186+EW186+EX186+选手操作!ES186,VLOOKUP(EU186,EO:EQ,3,0)+DV186+EW186+EX186+选手操作!ES186)),IF(COUNTIF(EO:EO,EU186)=0,"查找失败",IF(ISNUMBER(VLOOKUP(EU186,EO:EQ,3,0))=FALSE,"VP错误","未知错误")))</f>
        <v/>
      </c>
      <c r="EW186" s="37"/>
      <c r="EX186" s="37"/>
      <c r="EY186" s="39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23" t="str">
        <f ca="1">IFERROR(IF(FS186="","",RANK(FR186,FR$3:FR$434)+COUNTIF(FR$3:FR186,FR186)-1),"/")</f>
        <v/>
      </c>
      <c r="FO186" s="22" t="str">
        <f t="shared" si="48"/>
        <v/>
      </c>
      <c r="FP186" s="22" t="str">
        <f t="shared" si="49"/>
        <v/>
      </c>
      <c r="FQ186" s="24" t="str">
        <f>IFERROR(IF(FO186="","",ROUND(IF(FP186=0,10,10+SIGN(FP186)*10*(1-((SQRT(5)-1)/2)^MIN(ABS(FP186)/(5*SQRT(FR$1)),3))/(1-((SQRT(5)-1)/2)^3)),2)),"请输入副数")</f>
        <v/>
      </c>
      <c r="FR186" s="25" t="str">
        <f ca="1">IF(FS186="","",IF(选手操作!GT186&lt;&gt;"","/",FV186))</f>
        <v/>
      </c>
      <c r="FS186" s="26" t="str">
        <f ca="1">IF(OR(COUNTA(FA$3:FM$434)=0,选手操作!$K186=""),"",选手操作!$K186)</f>
        <v/>
      </c>
      <c r="FT186" s="22" t="str">
        <f ca="1">IFERROR(IF(FS186="","",RANK(FV186,FV$3:FV$434)+COUNTIF(FV$3:FV186,FV186)-1),"/")</f>
        <v/>
      </c>
      <c r="FU186" s="27" t="str">
        <f ca="1">IF(FS186="","",VLOOKUP(FS186,选手操作!$K:$L,2,0))</f>
        <v/>
      </c>
      <c r="FV186" s="24" t="str">
        <f ca="1">IFERROR(IF(FS186="","",IF(选手操作!FT186&lt;&gt;"",EV186+FW186+FX186+选手操作!FS186,VLOOKUP(FU186,FO:FQ,3,0)+EV186+FW186+FX186+选手操作!FS186)),IF(COUNTIF(FO:FO,FU186)=0,"查找失败",IF(ISNUMBER(VLOOKUP(FU186,FO:FQ,3,0))=FALSE,"VP错误","未知错误")))</f>
        <v/>
      </c>
      <c r="FW186" s="37"/>
      <c r="FX186" s="37"/>
      <c r="FY186" s="39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23" t="str">
        <f ca="1">IFERROR(IF(GS186="","",RANK(GR186,GR$3:GR$434)+COUNTIF(GR$3:GR186,GR186)-1),"/")</f>
        <v/>
      </c>
      <c r="GO186" s="22" t="str">
        <f t="shared" si="50"/>
        <v/>
      </c>
      <c r="GP186" s="22" t="str">
        <f t="shared" si="51"/>
        <v/>
      </c>
      <c r="GQ186" s="24" t="str">
        <f>IFERROR(IF(GO186="","",ROUND(IF(GP186=0,10,10+SIGN(GP186)*10*(1-((SQRT(5)-1)/2)^MIN(ABS(GP186)/(5*SQRT(GR$1)),3))/(1-((SQRT(5)-1)/2)^3)),2)),"请输入副数")</f>
        <v/>
      </c>
      <c r="GR186" s="25" t="str">
        <f ca="1">IF(GS186="","",IF(选手操作!HT186&lt;&gt;"","/",GV186))</f>
        <v/>
      </c>
      <c r="GS186" s="26" t="str">
        <f ca="1">IF(OR(COUNTA(GA$3:GM$434)=0,选手操作!$K186=""),"",选手操作!$K186)</f>
        <v/>
      </c>
      <c r="GT186" s="22" t="str">
        <f ca="1">IFERROR(IF(GS186="","",RANK(GV186,GV$3:GV$434)+COUNTIF(GV$3:GV186,GV186)-1),"/")</f>
        <v/>
      </c>
      <c r="GU186" s="27" t="str">
        <f ca="1">IF(GS186="","",VLOOKUP(GS186,选手操作!$K:$L,2,0))</f>
        <v/>
      </c>
      <c r="GV186" s="24" t="str">
        <f ca="1">IFERROR(IF(GS186="","",IF(选手操作!GT186&lt;&gt;"",FV186+GW186+GX186+选手操作!GS186,VLOOKUP(GU186,GO:GQ,3,0)+FV186+GW186+GX186+选手操作!GS186)),IF(COUNTIF(GO:GO,GU186)=0,"查找失败",IF(ISNUMBER(VLOOKUP(GU186,GO:GQ,3,0))=FALSE,"VP错误","未知错误")))</f>
        <v/>
      </c>
      <c r="GW186" s="37"/>
      <c r="GX186" s="37"/>
      <c r="GY186" s="39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23" t="str">
        <f ca="1">IFERROR(IF(HS186="","",RANK(HR186,HR$3:HR$434)+COUNTIF(HR$3:HR186,HR186)-1),"/")</f>
        <v/>
      </c>
      <c r="HO186" s="22" t="str">
        <f t="shared" si="52"/>
        <v/>
      </c>
      <c r="HP186" s="22" t="str">
        <f t="shared" si="53"/>
        <v/>
      </c>
      <c r="HQ186" s="24" t="str">
        <f>IFERROR(IF(HO186="","",ROUND(IF(HP186=0,10,10+SIGN(HP186)*10*(1-((SQRT(5)-1)/2)^MIN(ABS(HP186)/(5*SQRT(HR$1)),3))/(1-((SQRT(5)-1)/2)^3)),2)),"请输入副数")</f>
        <v/>
      </c>
      <c r="HR186" s="25" t="str">
        <f ca="1">IF(HS186="","",IF(选手操作!IT186&lt;&gt;"","/",HV186))</f>
        <v/>
      </c>
      <c r="HS186" s="26" t="str">
        <f ca="1">IF(OR(COUNTA(HA$3:HM$434)=0,选手操作!$K186=""),"",选手操作!$K186)</f>
        <v/>
      </c>
      <c r="HT186" s="22" t="str">
        <f ca="1">IFERROR(IF(HS186="","",RANK(HV186,HV$3:HV$434)+COUNTIF(HV$3:HV186,HV186)-1),"/")</f>
        <v/>
      </c>
      <c r="HU186" s="27" t="str">
        <f ca="1">IF(HS186="","",VLOOKUP(HS186,选手操作!$K:$L,2,0))</f>
        <v/>
      </c>
      <c r="HV186" s="24" t="str">
        <f ca="1">IFERROR(IF(HS186="","",IF(选手操作!HT186&lt;&gt;"",GV186+HW186+HX186+选手操作!HS186,VLOOKUP(HU186,HO:HQ,3,0)+GV186+HW186+HX186+选手操作!HS186)),IF(COUNTIF(HO:HO,HU186)=0,"查找失败",IF(ISNUMBER(VLOOKUP(HU186,HO:HQ,3,0))=FALSE,"VP错误","未知错误")))</f>
        <v/>
      </c>
      <c r="HW186" s="37"/>
      <c r="HX186" s="37"/>
      <c r="HY186" s="39"/>
    </row>
    <row r="187" spans="1:23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23" t="str">
        <f ca="1">IFERROR(IF(S187="","",RANK(R187,R$3:R$434)+COUNTIF(R$3:R187,R187)-1),"/")</f>
        <v/>
      </c>
      <c r="O187" s="22" t="str">
        <f t="shared" si="54"/>
        <v/>
      </c>
      <c r="P187" s="22" t="str">
        <f t="shared" si="55"/>
        <v/>
      </c>
      <c r="Q187" s="24" t="str">
        <f t="shared" si="56"/>
        <v/>
      </c>
      <c r="R187" s="25" t="str">
        <f ca="1">IF(S187="","",IF(选手操作!AT187&lt;&gt;"","/",V187))</f>
        <v/>
      </c>
      <c r="S187" s="26" t="str">
        <f ca="1">IF(OR(COUNTA(A$3:M$434)=0,选手操作!$K187=""),"",选手操作!$K187)</f>
        <v/>
      </c>
      <c r="T187" s="22" t="str">
        <f ca="1">IFERROR(IF(S187="","",RANK(V187,V$3:V$434)+COUNTIF(V$3:V187,V187)-1),"/")</f>
        <v/>
      </c>
      <c r="U187" s="27" t="str">
        <f ca="1">IF(S187="","",VLOOKUP(S187,选手操作!$K:$L,2,0))</f>
        <v/>
      </c>
      <c r="V187" s="24" t="str">
        <f ca="1">IFERROR(IF(S187="","",IF(选手操作!T187&lt;&gt;"",选手操作!M187+选手操作!N187+W187+X187+选手操作!S187,VLOOKUP(U187,O:Q,3,0)+选手操作!M187+选手操作!N187+W187+X187+选手操作!S187)),IF(COUNTIF(O:O,U187)=0,"查找失败",IF(ISNUMBER(VLOOKUP(U187,O:Q,3,0))=FALSE,"VP错误","未知错误")))</f>
        <v/>
      </c>
      <c r="W187" s="37"/>
      <c r="X187" s="37"/>
      <c r="Y187" s="39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23" t="str">
        <f ca="1">IFERROR(IF(AS187="","",RANK(AR187,AR$3:AR$434)+COUNTIF(AR$3:AR187,AR187)-1),"/")</f>
        <v/>
      </c>
      <c r="AO187" s="22" t="str">
        <f t="shared" si="38"/>
        <v/>
      </c>
      <c r="AP187" s="22" t="str">
        <f t="shared" si="39"/>
        <v/>
      </c>
      <c r="AQ187" s="24" t="str">
        <f>IFERROR(IF(AO187="","",ROUND(IF(AP187=0,10,10+SIGN(AP187)*10*(1-((SQRT(5)-1)/2)^MIN(ABS(AP187)/(5*SQRT(AR$1)),3))/(1-((SQRT(5)-1)/2)^3)),2)),"请输入副数")</f>
        <v/>
      </c>
      <c r="AR187" s="25" t="str">
        <f ca="1">IF(AS187="","",IF(选手操作!BT187&lt;&gt;"","/",AV187))</f>
        <v/>
      </c>
      <c r="AS187" s="26" t="str">
        <f ca="1">IF(OR(COUNTA(AA$3:AM$434)=0,选手操作!$K187=""),"",选手操作!$K187)</f>
        <v/>
      </c>
      <c r="AT187" s="22" t="str">
        <f ca="1">IFERROR(IF(AS187="","",RANK(AV187,AV$3:AV$434)+COUNTIF(AV$3:AV187,AV187)-1),"/")</f>
        <v/>
      </c>
      <c r="AU187" s="27" t="str">
        <f ca="1">IF(AS187="","",VLOOKUP(AS187,选手操作!$K:$L,2,0))</f>
        <v/>
      </c>
      <c r="AV187" s="24" t="str">
        <f ca="1">IFERROR(IF(AS187="","",IF(选手操作!AT187&lt;&gt;"",V187+AW187+AX187+选手操作!AS187,VLOOKUP(AU187,AO:AQ,3,0)+V187+AW187+AX187+选手操作!AS187)),IF(COUNTIF(AO:AO,AU187)=0,"查找失败",IF(ISNUMBER(VLOOKUP(AU187,AO:AQ,3,0))=FALSE,"VP错误","未知错误")))</f>
        <v/>
      </c>
      <c r="AW187" s="37"/>
      <c r="AX187" s="37"/>
      <c r="AY187" s="39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23" t="str">
        <f ca="1">IFERROR(IF(BS187="","",RANK(BR187,BR$3:BR$434)+COUNTIF(BR$3:BR187,BR187)-1),"/")</f>
        <v/>
      </c>
      <c r="BO187" s="22" t="str">
        <f t="shared" si="40"/>
        <v/>
      </c>
      <c r="BP187" s="22" t="str">
        <f t="shared" si="41"/>
        <v/>
      </c>
      <c r="BQ187" s="24" t="str">
        <f>IFERROR(IF(BO187="","",ROUND(IF(BP187=0,10,10+SIGN(BP187)*10*(1-((SQRT(5)-1)/2)^MIN(ABS(BP187)/(5*SQRT(BR$1)),3))/(1-((SQRT(5)-1)/2)^3)),2)),"请输入副数")</f>
        <v/>
      </c>
      <c r="BR187" s="25" t="str">
        <f ca="1">IF(BS187="","",IF(选手操作!CT187&lt;&gt;"","/",BV187))</f>
        <v/>
      </c>
      <c r="BS187" s="26" t="str">
        <f ca="1">IF(OR(COUNTA(BA$3:BM$434)=0,选手操作!$K187=""),"",选手操作!$K187)</f>
        <v/>
      </c>
      <c r="BT187" s="22" t="str">
        <f ca="1">IFERROR(IF(BS187="","",RANK(BV187,BV$3:BV$434)+COUNTIF(BV$3:BV187,BV187)-1),"/")</f>
        <v/>
      </c>
      <c r="BU187" s="27" t="str">
        <f ca="1">IF(BS187="","",VLOOKUP(BS187,选手操作!$K:$L,2,0))</f>
        <v/>
      </c>
      <c r="BV187" s="24" t="str">
        <f ca="1">IFERROR(IF(BS187="","",IF(选手操作!BT187&lt;&gt;"",AV187+BW187+BX187+选手操作!BS187,VLOOKUP(BU187,BO:BQ,3,0)+AV187+BW187+BX187+选手操作!BS187)),IF(COUNTIF(BO:BO,BU187)=0,"查找失败",IF(ISNUMBER(VLOOKUP(BU187,BO:BQ,3,0))=FALSE,"VP错误","未知错误")))</f>
        <v/>
      </c>
      <c r="BW187" s="37"/>
      <c r="BX187" s="37"/>
      <c r="BY187" s="39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23" t="str">
        <f ca="1">IFERROR(IF(CS187="","",RANK(CR187,CR$3:CR$434)+COUNTIF(CR$3:CR187,CR187)-1),"/")</f>
        <v/>
      </c>
      <c r="CO187" s="22" t="str">
        <f t="shared" si="42"/>
        <v/>
      </c>
      <c r="CP187" s="22" t="str">
        <f t="shared" si="43"/>
        <v/>
      </c>
      <c r="CQ187" s="24" t="str">
        <f>IFERROR(IF(CO187="","",ROUND(IF(CP187=0,10,10+SIGN(CP187)*10*(1-((SQRT(5)-1)/2)^MIN(ABS(CP187)/(5*SQRT(CR$1)),3))/(1-((SQRT(5)-1)/2)^3)),2)),"请输入副数")</f>
        <v/>
      </c>
      <c r="CR187" s="25" t="str">
        <f ca="1">IF(CS187="","",IF(选手操作!DT187&lt;&gt;"","/",CV187))</f>
        <v/>
      </c>
      <c r="CS187" s="26" t="str">
        <f ca="1">IF(OR(COUNTA(CA$3:CM$434)=0,选手操作!$K187=""),"",选手操作!$K187)</f>
        <v/>
      </c>
      <c r="CT187" s="22" t="str">
        <f ca="1">IFERROR(IF(CS187="","",RANK(CV187,CV$3:CV$434)+COUNTIF(CV$3:CV187,CV187)-1),"/")</f>
        <v/>
      </c>
      <c r="CU187" s="27" t="str">
        <f ca="1">IF(CS187="","",VLOOKUP(CS187,选手操作!$K:$L,2,0))</f>
        <v/>
      </c>
      <c r="CV187" s="24" t="str">
        <f ca="1">IFERROR(IF(CS187="","",IF(选手操作!CT187&lt;&gt;"",BV187+CW187+CX187+选手操作!CS187,VLOOKUP(CU187,CO:CQ,3,0)+BV187+CW187+CX187+选手操作!CS187)),IF(COUNTIF(CO:CO,CU187)=0,"查找失败",IF(ISNUMBER(VLOOKUP(CU187,CO:CQ,3,0))=FALSE,"VP错误","未知错误")))</f>
        <v/>
      </c>
      <c r="CW187" s="37"/>
      <c r="CX187" s="37"/>
      <c r="CY187" s="39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23" t="str">
        <f ca="1">IFERROR(IF(DS187="","",RANK(DR187,DR$3:DR$434)+COUNTIF(DR$3:DR187,DR187)-1),"/")</f>
        <v/>
      </c>
      <c r="DO187" s="22" t="str">
        <f t="shared" si="44"/>
        <v/>
      </c>
      <c r="DP187" s="22" t="str">
        <f t="shared" si="45"/>
        <v/>
      </c>
      <c r="DQ187" s="24" t="str">
        <f>IFERROR(IF(DO187="","",ROUND(IF(DP187=0,10,10+SIGN(DP187)*10*(1-((SQRT(5)-1)/2)^MIN(ABS(DP187)/(5*SQRT(DR$1)),3))/(1-((SQRT(5)-1)/2)^3)),2)),"请输入副数")</f>
        <v/>
      </c>
      <c r="DR187" s="25" t="str">
        <f ca="1">IF(DS187="","",IF(选手操作!ET187&lt;&gt;"","/",DV187))</f>
        <v/>
      </c>
      <c r="DS187" s="26" t="str">
        <f ca="1">IF(OR(COUNTA(DA$3:DM$434)=0,选手操作!$K187=""),"",选手操作!$K187)</f>
        <v/>
      </c>
      <c r="DT187" s="22" t="str">
        <f ca="1">IFERROR(IF(DS187="","",RANK(DV187,DV$3:DV$434)+COUNTIF(DV$3:DV187,DV187)-1),"/")</f>
        <v/>
      </c>
      <c r="DU187" s="27" t="str">
        <f ca="1">IF(DS187="","",VLOOKUP(DS187,选手操作!$K:$L,2,0))</f>
        <v/>
      </c>
      <c r="DV187" s="24" t="str">
        <f ca="1">IFERROR(IF(DS187="","",IF(选手操作!DT187&lt;&gt;"",CV187+DW187+DX187+选手操作!DS187,VLOOKUP(DU187,DO:DQ,3,0)+CV187+DW187+DX187+选手操作!DS187)),IF(COUNTIF(DO:DO,DU187)=0,"查找失败",IF(ISNUMBER(VLOOKUP(DU187,DO:DQ,3,0))=FALSE,"VP错误","未知错误")))</f>
        <v/>
      </c>
      <c r="DW187" s="37"/>
      <c r="DX187" s="37"/>
      <c r="DY187" s="39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23" t="str">
        <f ca="1">IFERROR(IF(ES187="","",RANK(ER187,ER$3:ER$434)+COUNTIF(ER$3:ER187,ER187)-1),"/")</f>
        <v/>
      </c>
      <c r="EO187" s="22" t="str">
        <f t="shared" si="46"/>
        <v/>
      </c>
      <c r="EP187" s="22" t="str">
        <f t="shared" si="47"/>
        <v/>
      </c>
      <c r="EQ187" s="24" t="str">
        <f>IFERROR(IF(EO187="","",ROUND(IF(EP187=0,10,10+SIGN(EP187)*10*(1-((SQRT(5)-1)/2)^MIN(ABS(EP187)/(5*SQRT(ER$1)),3))/(1-((SQRT(5)-1)/2)^3)),2)),"请输入副数")</f>
        <v/>
      </c>
      <c r="ER187" s="25" t="str">
        <f ca="1">IF(ES187="","",IF(选手操作!FT187&lt;&gt;"","/",EV187))</f>
        <v/>
      </c>
      <c r="ES187" s="26" t="str">
        <f ca="1">IF(OR(COUNTA(EA$3:EM$434)=0,选手操作!$K187=""),"",选手操作!$K187)</f>
        <v/>
      </c>
      <c r="ET187" s="22" t="str">
        <f ca="1">IFERROR(IF(ES187="","",RANK(EV187,EV$3:EV$434)+COUNTIF(EV$3:EV187,EV187)-1),"/")</f>
        <v/>
      </c>
      <c r="EU187" s="27" t="str">
        <f ca="1">IF(ES187="","",VLOOKUP(ES187,选手操作!$K:$L,2,0))</f>
        <v/>
      </c>
      <c r="EV187" s="24" t="str">
        <f ca="1">IFERROR(IF(ES187="","",IF(选手操作!ET187&lt;&gt;"",DV187+EW187+EX187+选手操作!ES187,VLOOKUP(EU187,EO:EQ,3,0)+DV187+EW187+EX187+选手操作!ES187)),IF(COUNTIF(EO:EO,EU187)=0,"查找失败",IF(ISNUMBER(VLOOKUP(EU187,EO:EQ,3,0))=FALSE,"VP错误","未知错误")))</f>
        <v/>
      </c>
      <c r="EW187" s="37"/>
      <c r="EX187" s="37"/>
      <c r="EY187" s="39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23" t="str">
        <f ca="1">IFERROR(IF(FS187="","",RANK(FR187,FR$3:FR$434)+COUNTIF(FR$3:FR187,FR187)-1),"/")</f>
        <v/>
      </c>
      <c r="FO187" s="22" t="str">
        <f t="shared" si="48"/>
        <v/>
      </c>
      <c r="FP187" s="22" t="str">
        <f t="shared" si="49"/>
        <v/>
      </c>
      <c r="FQ187" s="24" t="str">
        <f>IFERROR(IF(FO187="","",ROUND(IF(FP187=0,10,10+SIGN(FP187)*10*(1-((SQRT(5)-1)/2)^MIN(ABS(FP187)/(5*SQRT(FR$1)),3))/(1-((SQRT(5)-1)/2)^3)),2)),"请输入副数")</f>
        <v/>
      </c>
      <c r="FR187" s="25" t="str">
        <f ca="1">IF(FS187="","",IF(选手操作!GT187&lt;&gt;"","/",FV187))</f>
        <v/>
      </c>
      <c r="FS187" s="26" t="str">
        <f ca="1">IF(OR(COUNTA(FA$3:FM$434)=0,选手操作!$K187=""),"",选手操作!$K187)</f>
        <v/>
      </c>
      <c r="FT187" s="22" t="str">
        <f ca="1">IFERROR(IF(FS187="","",RANK(FV187,FV$3:FV$434)+COUNTIF(FV$3:FV187,FV187)-1),"/")</f>
        <v/>
      </c>
      <c r="FU187" s="27" t="str">
        <f ca="1">IF(FS187="","",VLOOKUP(FS187,选手操作!$K:$L,2,0))</f>
        <v/>
      </c>
      <c r="FV187" s="24" t="str">
        <f ca="1">IFERROR(IF(FS187="","",IF(选手操作!FT187&lt;&gt;"",EV187+FW187+FX187+选手操作!FS187,VLOOKUP(FU187,FO:FQ,3,0)+EV187+FW187+FX187+选手操作!FS187)),IF(COUNTIF(FO:FO,FU187)=0,"查找失败",IF(ISNUMBER(VLOOKUP(FU187,FO:FQ,3,0))=FALSE,"VP错误","未知错误")))</f>
        <v/>
      </c>
      <c r="FW187" s="37"/>
      <c r="FX187" s="37"/>
      <c r="FY187" s="39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23" t="str">
        <f ca="1">IFERROR(IF(GS187="","",RANK(GR187,GR$3:GR$434)+COUNTIF(GR$3:GR187,GR187)-1),"/")</f>
        <v/>
      </c>
      <c r="GO187" s="22" t="str">
        <f t="shared" si="50"/>
        <v/>
      </c>
      <c r="GP187" s="22" t="str">
        <f t="shared" si="51"/>
        <v/>
      </c>
      <c r="GQ187" s="24" t="str">
        <f>IFERROR(IF(GO187="","",ROUND(IF(GP187=0,10,10+SIGN(GP187)*10*(1-((SQRT(5)-1)/2)^MIN(ABS(GP187)/(5*SQRT(GR$1)),3))/(1-((SQRT(5)-1)/2)^3)),2)),"请输入副数")</f>
        <v/>
      </c>
      <c r="GR187" s="25" t="str">
        <f ca="1">IF(GS187="","",IF(选手操作!HT187&lt;&gt;"","/",GV187))</f>
        <v/>
      </c>
      <c r="GS187" s="26" t="str">
        <f ca="1">IF(OR(COUNTA(GA$3:GM$434)=0,选手操作!$K187=""),"",选手操作!$K187)</f>
        <v/>
      </c>
      <c r="GT187" s="22" t="str">
        <f ca="1">IFERROR(IF(GS187="","",RANK(GV187,GV$3:GV$434)+COUNTIF(GV$3:GV187,GV187)-1),"/")</f>
        <v/>
      </c>
      <c r="GU187" s="27" t="str">
        <f ca="1">IF(GS187="","",VLOOKUP(GS187,选手操作!$K:$L,2,0))</f>
        <v/>
      </c>
      <c r="GV187" s="24" t="str">
        <f ca="1">IFERROR(IF(GS187="","",IF(选手操作!GT187&lt;&gt;"",FV187+GW187+GX187+选手操作!GS187,VLOOKUP(GU187,GO:GQ,3,0)+FV187+GW187+GX187+选手操作!GS187)),IF(COUNTIF(GO:GO,GU187)=0,"查找失败",IF(ISNUMBER(VLOOKUP(GU187,GO:GQ,3,0))=FALSE,"VP错误","未知错误")))</f>
        <v/>
      </c>
      <c r="GW187" s="37"/>
      <c r="GX187" s="37"/>
      <c r="GY187" s="39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23" t="str">
        <f ca="1">IFERROR(IF(HS187="","",RANK(HR187,HR$3:HR$434)+COUNTIF(HR$3:HR187,HR187)-1),"/")</f>
        <v/>
      </c>
      <c r="HO187" s="22" t="str">
        <f t="shared" si="52"/>
        <v/>
      </c>
      <c r="HP187" s="22" t="str">
        <f t="shared" si="53"/>
        <v/>
      </c>
      <c r="HQ187" s="24" t="str">
        <f>IFERROR(IF(HO187="","",ROUND(IF(HP187=0,10,10+SIGN(HP187)*10*(1-((SQRT(5)-1)/2)^MIN(ABS(HP187)/(5*SQRT(HR$1)),3))/(1-((SQRT(5)-1)/2)^3)),2)),"请输入副数")</f>
        <v/>
      </c>
      <c r="HR187" s="25" t="str">
        <f ca="1">IF(HS187="","",IF(选手操作!IT187&lt;&gt;"","/",HV187))</f>
        <v/>
      </c>
      <c r="HS187" s="26" t="str">
        <f ca="1">IF(OR(COUNTA(HA$3:HM$434)=0,选手操作!$K187=""),"",选手操作!$K187)</f>
        <v/>
      </c>
      <c r="HT187" s="22" t="str">
        <f ca="1">IFERROR(IF(HS187="","",RANK(HV187,HV$3:HV$434)+COUNTIF(HV$3:HV187,HV187)-1),"/")</f>
        <v/>
      </c>
      <c r="HU187" s="27" t="str">
        <f ca="1">IF(HS187="","",VLOOKUP(HS187,选手操作!$K:$L,2,0))</f>
        <v/>
      </c>
      <c r="HV187" s="24" t="str">
        <f ca="1">IFERROR(IF(HS187="","",IF(选手操作!HT187&lt;&gt;"",GV187+HW187+HX187+选手操作!HS187,VLOOKUP(HU187,HO:HQ,3,0)+GV187+HW187+HX187+选手操作!HS187)),IF(COUNTIF(HO:HO,HU187)=0,"查找失败",IF(ISNUMBER(VLOOKUP(HU187,HO:HQ,3,0))=FALSE,"VP错误","未知错误")))</f>
        <v/>
      </c>
      <c r="HW187" s="37"/>
      <c r="HX187" s="37"/>
      <c r="HY187" s="39"/>
    </row>
    <row r="188" spans="1:23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23" t="str">
        <f ca="1">IFERROR(IF(S188="","",RANK(R188,R$3:R$434)+COUNTIF(R$3:R188,R188)-1),"/")</f>
        <v/>
      </c>
      <c r="O188" s="22" t="str">
        <f t="shared" si="54"/>
        <v/>
      </c>
      <c r="P188" s="22" t="str">
        <f t="shared" si="55"/>
        <v/>
      </c>
      <c r="Q188" s="24" t="str">
        <f t="shared" si="56"/>
        <v/>
      </c>
      <c r="R188" s="25" t="str">
        <f ca="1">IF(S188="","",IF(选手操作!AT188&lt;&gt;"","/",V188))</f>
        <v/>
      </c>
      <c r="S188" s="26" t="str">
        <f ca="1">IF(OR(COUNTA(A$3:M$434)=0,选手操作!$K188=""),"",选手操作!$K188)</f>
        <v/>
      </c>
      <c r="T188" s="22" t="str">
        <f ca="1">IFERROR(IF(S188="","",RANK(V188,V$3:V$434)+COUNTIF(V$3:V188,V188)-1),"/")</f>
        <v/>
      </c>
      <c r="U188" s="27" t="str">
        <f ca="1">IF(S188="","",VLOOKUP(S188,选手操作!$K:$L,2,0))</f>
        <v/>
      </c>
      <c r="V188" s="24" t="str">
        <f ca="1">IFERROR(IF(S188="","",IF(选手操作!T188&lt;&gt;"",选手操作!M188+选手操作!N188+W188+X188+选手操作!S188,VLOOKUP(U188,O:Q,3,0)+选手操作!M188+选手操作!N188+W188+X188+选手操作!S188)),IF(COUNTIF(O:O,U188)=0,"查找失败",IF(ISNUMBER(VLOOKUP(U188,O:Q,3,0))=FALSE,"VP错误","未知错误")))</f>
        <v/>
      </c>
      <c r="W188" s="37"/>
      <c r="X188" s="37"/>
      <c r="Y188" s="39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23" t="str">
        <f ca="1">IFERROR(IF(AS188="","",RANK(AR188,AR$3:AR$434)+COUNTIF(AR$3:AR188,AR188)-1),"/")</f>
        <v/>
      </c>
      <c r="AO188" s="22" t="str">
        <f t="shared" si="38"/>
        <v/>
      </c>
      <c r="AP188" s="22" t="str">
        <f t="shared" si="39"/>
        <v/>
      </c>
      <c r="AQ188" s="24" t="str">
        <f>IFERROR(IF(AO188="","",ROUND(IF(AP188=0,10,10+SIGN(AP188)*10*(1-((SQRT(5)-1)/2)^MIN(ABS(AP188)/(5*SQRT(AR$1)),3))/(1-((SQRT(5)-1)/2)^3)),2)),"请输入副数")</f>
        <v/>
      </c>
      <c r="AR188" s="25" t="str">
        <f ca="1">IF(AS188="","",IF(选手操作!BT188&lt;&gt;"","/",AV188))</f>
        <v/>
      </c>
      <c r="AS188" s="26" t="str">
        <f ca="1">IF(OR(COUNTA(AA$3:AM$434)=0,选手操作!$K188=""),"",选手操作!$K188)</f>
        <v/>
      </c>
      <c r="AT188" s="22" t="str">
        <f ca="1">IFERROR(IF(AS188="","",RANK(AV188,AV$3:AV$434)+COUNTIF(AV$3:AV188,AV188)-1),"/")</f>
        <v/>
      </c>
      <c r="AU188" s="27" t="str">
        <f ca="1">IF(AS188="","",VLOOKUP(AS188,选手操作!$K:$L,2,0))</f>
        <v/>
      </c>
      <c r="AV188" s="24" t="str">
        <f ca="1">IFERROR(IF(AS188="","",IF(选手操作!AT188&lt;&gt;"",V188+AW188+AX188+选手操作!AS188,VLOOKUP(AU188,AO:AQ,3,0)+V188+AW188+AX188+选手操作!AS188)),IF(COUNTIF(AO:AO,AU188)=0,"查找失败",IF(ISNUMBER(VLOOKUP(AU188,AO:AQ,3,0))=FALSE,"VP错误","未知错误")))</f>
        <v/>
      </c>
      <c r="AW188" s="37"/>
      <c r="AX188" s="37"/>
      <c r="AY188" s="39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23" t="str">
        <f ca="1">IFERROR(IF(BS188="","",RANK(BR188,BR$3:BR$434)+COUNTIF(BR$3:BR188,BR188)-1),"/")</f>
        <v/>
      </c>
      <c r="BO188" s="22" t="str">
        <f t="shared" si="40"/>
        <v/>
      </c>
      <c r="BP188" s="22" t="str">
        <f t="shared" si="41"/>
        <v/>
      </c>
      <c r="BQ188" s="24" t="str">
        <f>IFERROR(IF(BO188="","",ROUND(IF(BP188=0,10,10+SIGN(BP188)*10*(1-((SQRT(5)-1)/2)^MIN(ABS(BP188)/(5*SQRT(BR$1)),3))/(1-((SQRT(5)-1)/2)^3)),2)),"请输入副数")</f>
        <v/>
      </c>
      <c r="BR188" s="25" t="str">
        <f ca="1">IF(BS188="","",IF(选手操作!CT188&lt;&gt;"","/",BV188))</f>
        <v/>
      </c>
      <c r="BS188" s="26" t="str">
        <f ca="1">IF(OR(COUNTA(BA$3:BM$434)=0,选手操作!$K188=""),"",选手操作!$K188)</f>
        <v/>
      </c>
      <c r="BT188" s="22" t="str">
        <f ca="1">IFERROR(IF(BS188="","",RANK(BV188,BV$3:BV$434)+COUNTIF(BV$3:BV188,BV188)-1),"/")</f>
        <v/>
      </c>
      <c r="BU188" s="27" t="str">
        <f ca="1">IF(BS188="","",VLOOKUP(BS188,选手操作!$K:$L,2,0))</f>
        <v/>
      </c>
      <c r="BV188" s="24" t="str">
        <f ca="1">IFERROR(IF(BS188="","",IF(选手操作!BT188&lt;&gt;"",AV188+BW188+BX188+选手操作!BS188,VLOOKUP(BU188,BO:BQ,3,0)+AV188+BW188+BX188+选手操作!BS188)),IF(COUNTIF(BO:BO,BU188)=0,"查找失败",IF(ISNUMBER(VLOOKUP(BU188,BO:BQ,3,0))=FALSE,"VP错误","未知错误")))</f>
        <v/>
      </c>
      <c r="BW188" s="37"/>
      <c r="BX188" s="37"/>
      <c r="BY188" s="39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23" t="str">
        <f ca="1">IFERROR(IF(CS188="","",RANK(CR188,CR$3:CR$434)+COUNTIF(CR$3:CR188,CR188)-1),"/")</f>
        <v/>
      </c>
      <c r="CO188" s="22" t="str">
        <f t="shared" si="42"/>
        <v/>
      </c>
      <c r="CP188" s="22" t="str">
        <f t="shared" si="43"/>
        <v/>
      </c>
      <c r="CQ188" s="24" t="str">
        <f>IFERROR(IF(CO188="","",ROUND(IF(CP188=0,10,10+SIGN(CP188)*10*(1-((SQRT(5)-1)/2)^MIN(ABS(CP188)/(5*SQRT(CR$1)),3))/(1-((SQRT(5)-1)/2)^3)),2)),"请输入副数")</f>
        <v/>
      </c>
      <c r="CR188" s="25" t="str">
        <f ca="1">IF(CS188="","",IF(选手操作!DT188&lt;&gt;"","/",CV188))</f>
        <v/>
      </c>
      <c r="CS188" s="26" t="str">
        <f ca="1">IF(OR(COUNTA(CA$3:CM$434)=0,选手操作!$K188=""),"",选手操作!$K188)</f>
        <v/>
      </c>
      <c r="CT188" s="22" t="str">
        <f ca="1">IFERROR(IF(CS188="","",RANK(CV188,CV$3:CV$434)+COUNTIF(CV$3:CV188,CV188)-1),"/")</f>
        <v/>
      </c>
      <c r="CU188" s="27" t="str">
        <f ca="1">IF(CS188="","",VLOOKUP(CS188,选手操作!$K:$L,2,0))</f>
        <v/>
      </c>
      <c r="CV188" s="24" t="str">
        <f ca="1">IFERROR(IF(CS188="","",IF(选手操作!CT188&lt;&gt;"",BV188+CW188+CX188+选手操作!CS188,VLOOKUP(CU188,CO:CQ,3,0)+BV188+CW188+CX188+选手操作!CS188)),IF(COUNTIF(CO:CO,CU188)=0,"查找失败",IF(ISNUMBER(VLOOKUP(CU188,CO:CQ,3,0))=FALSE,"VP错误","未知错误")))</f>
        <v/>
      </c>
      <c r="CW188" s="37"/>
      <c r="CX188" s="37"/>
      <c r="CY188" s="39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23" t="str">
        <f ca="1">IFERROR(IF(DS188="","",RANK(DR188,DR$3:DR$434)+COUNTIF(DR$3:DR188,DR188)-1),"/")</f>
        <v/>
      </c>
      <c r="DO188" s="22" t="str">
        <f t="shared" si="44"/>
        <v/>
      </c>
      <c r="DP188" s="22" t="str">
        <f t="shared" si="45"/>
        <v/>
      </c>
      <c r="DQ188" s="24" t="str">
        <f>IFERROR(IF(DO188="","",ROUND(IF(DP188=0,10,10+SIGN(DP188)*10*(1-((SQRT(5)-1)/2)^MIN(ABS(DP188)/(5*SQRT(DR$1)),3))/(1-((SQRT(5)-1)/2)^3)),2)),"请输入副数")</f>
        <v/>
      </c>
      <c r="DR188" s="25" t="str">
        <f ca="1">IF(DS188="","",IF(选手操作!ET188&lt;&gt;"","/",DV188))</f>
        <v/>
      </c>
      <c r="DS188" s="26" t="str">
        <f ca="1">IF(OR(COUNTA(DA$3:DM$434)=0,选手操作!$K188=""),"",选手操作!$K188)</f>
        <v/>
      </c>
      <c r="DT188" s="22" t="str">
        <f ca="1">IFERROR(IF(DS188="","",RANK(DV188,DV$3:DV$434)+COUNTIF(DV$3:DV188,DV188)-1),"/")</f>
        <v/>
      </c>
      <c r="DU188" s="27" t="str">
        <f ca="1">IF(DS188="","",VLOOKUP(DS188,选手操作!$K:$L,2,0))</f>
        <v/>
      </c>
      <c r="DV188" s="24" t="str">
        <f ca="1">IFERROR(IF(DS188="","",IF(选手操作!DT188&lt;&gt;"",CV188+DW188+DX188+选手操作!DS188,VLOOKUP(DU188,DO:DQ,3,0)+CV188+DW188+DX188+选手操作!DS188)),IF(COUNTIF(DO:DO,DU188)=0,"查找失败",IF(ISNUMBER(VLOOKUP(DU188,DO:DQ,3,0))=FALSE,"VP错误","未知错误")))</f>
        <v/>
      </c>
      <c r="DW188" s="37"/>
      <c r="DX188" s="37"/>
      <c r="DY188" s="39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23" t="str">
        <f ca="1">IFERROR(IF(ES188="","",RANK(ER188,ER$3:ER$434)+COUNTIF(ER$3:ER188,ER188)-1),"/")</f>
        <v/>
      </c>
      <c r="EO188" s="22" t="str">
        <f t="shared" si="46"/>
        <v/>
      </c>
      <c r="EP188" s="22" t="str">
        <f t="shared" si="47"/>
        <v/>
      </c>
      <c r="EQ188" s="24" t="str">
        <f>IFERROR(IF(EO188="","",ROUND(IF(EP188=0,10,10+SIGN(EP188)*10*(1-((SQRT(5)-1)/2)^MIN(ABS(EP188)/(5*SQRT(ER$1)),3))/(1-((SQRT(5)-1)/2)^3)),2)),"请输入副数")</f>
        <v/>
      </c>
      <c r="ER188" s="25" t="str">
        <f ca="1">IF(ES188="","",IF(选手操作!FT188&lt;&gt;"","/",EV188))</f>
        <v/>
      </c>
      <c r="ES188" s="26" t="str">
        <f ca="1">IF(OR(COUNTA(EA$3:EM$434)=0,选手操作!$K188=""),"",选手操作!$K188)</f>
        <v/>
      </c>
      <c r="ET188" s="22" t="str">
        <f ca="1">IFERROR(IF(ES188="","",RANK(EV188,EV$3:EV$434)+COUNTIF(EV$3:EV188,EV188)-1),"/")</f>
        <v/>
      </c>
      <c r="EU188" s="27" t="str">
        <f ca="1">IF(ES188="","",VLOOKUP(ES188,选手操作!$K:$L,2,0))</f>
        <v/>
      </c>
      <c r="EV188" s="24" t="str">
        <f ca="1">IFERROR(IF(ES188="","",IF(选手操作!ET188&lt;&gt;"",DV188+EW188+EX188+选手操作!ES188,VLOOKUP(EU188,EO:EQ,3,0)+DV188+EW188+EX188+选手操作!ES188)),IF(COUNTIF(EO:EO,EU188)=0,"查找失败",IF(ISNUMBER(VLOOKUP(EU188,EO:EQ,3,0))=FALSE,"VP错误","未知错误")))</f>
        <v/>
      </c>
      <c r="EW188" s="37"/>
      <c r="EX188" s="37"/>
      <c r="EY188" s="39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23" t="str">
        <f ca="1">IFERROR(IF(FS188="","",RANK(FR188,FR$3:FR$434)+COUNTIF(FR$3:FR188,FR188)-1),"/")</f>
        <v/>
      </c>
      <c r="FO188" s="22" t="str">
        <f t="shared" si="48"/>
        <v/>
      </c>
      <c r="FP188" s="22" t="str">
        <f t="shared" si="49"/>
        <v/>
      </c>
      <c r="FQ188" s="24" t="str">
        <f>IFERROR(IF(FO188="","",ROUND(IF(FP188=0,10,10+SIGN(FP188)*10*(1-((SQRT(5)-1)/2)^MIN(ABS(FP188)/(5*SQRT(FR$1)),3))/(1-((SQRT(5)-1)/2)^3)),2)),"请输入副数")</f>
        <v/>
      </c>
      <c r="FR188" s="25" t="str">
        <f ca="1">IF(FS188="","",IF(选手操作!GT188&lt;&gt;"","/",FV188))</f>
        <v/>
      </c>
      <c r="FS188" s="26" t="str">
        <f ca="1">IF(OR(COUNTA(FA$3:FM$434)=0,选手操作!$K188=""),"",选手操作!$K188)</f>
        <v/>
      </c>
      <c r="FT188" s="22" t="str">
        <f ca="1">IFERROR(IF(FS188="","",RANK(FV188,FV$3:FV$434)+COUNTIF(FV$3:FV188,FV188)-1),"/")</f>
        <v/>
      </c>
      <c r="FU188" s="27" t="str">
        <f ca="1">IF(FS188="","",VLOOKUP(FS188,选手操作!$K:$L,2,0))</f>
        <v/>
      </c>
      <c r="FV188" s="24" t="str">
        <f ca="1">IFERROR(IF(FS188="","",IF(选手操作!FT188&lt;&gt;"",EV188+FW188+FX188+选手操作!FS188,VLOOKUP(FU188,FO:FQ,3,0)+EV188+FW188+FX188+选手操作!FS188)),IF(COUNTIF(FO:FO,FU188)=0,"查找失败",IF(ISNUMBER(VLOOKUP(FU188,FO:FQ,3,0))=FALSE,"VP错误","未知错误")))</f>
        <v/>
      </c>
      <c r="FW188" s="37"/>
      <c r="FX188" s="37"/>
      <c r="FY188" s="39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23" t="str">
        <f ca="1">IFERROR(IF(GS188="","",RANK(GR188,GR$3:GR$434)+COUNTIF(GR$3:GR188,GR188)-1),"/")</f>
        <v/>
      </c>
      <c r="GO188" s="22" t="str">
        <f t="shared" si="50"/>
        <v/>
      </c>
      <c r="GP188" s="22" t="str">
        <f t="shared" si="51"/>
        <v/>
      </c>
      <c r="GQ188" s="24" t="str">
        <f>IFERROR(IF(GO188="","",ROUND(IF(GP188=0,10,10+SIGN(GP188)*10*(1-((SQRT(5)-1)/2)^MIN(ABS(GP188)/(5*SQRT(GR$1)),3))/(1-((SQRT(5)-1)/2)^3)),2)),"请输入副数")</f>
        <v/>
      </c>
      <c r="GR188" s="25" t="str">
        <f ca="1">IF(GS188="","",IF(选手操作!HT188&lt;&gt;"","/",GV188))</f>
        <v/>
      </c>
      <c r="GS188" s="26" t="str">
        <f ca="1">IF(OR(COUNTA(GA$3:GM$434)=0,选手操作!$K188=""),"",选手操作!$K188)</f>
        <v/>
      </c>
      <c r="GT188" s="22" t="str">
        <f ca="1">IFERROR(IF(GS188="","",RANK(GV188,GV$3:GV$434)+COUNTIF(GV$3:GV188,GV188)-1),"/")</f>
        <v/>
      </c>
      <c r="GU188" s="27" t="str">
        <f ca="1">IF(GS188="","",VLOOKUP(GS188,选手操作!$K:$L,2,0))</f>
        <v/>
      </c>
      <c r="GV188" s="24" t="str">
        <f ca="1">IFERROR(IF(GS188="","",IF(选手操作!GT188&lt;&gt;"",FV188+GW188+GX188+选手操作!GS188,VLOOKUP(GU188,GO:GQ,3,0)+FV188+GW188+GX188+选手操作!GS188)),IF(COUNTIF(GO:GO,GU188)=0,"查找失败",IF(ISNUMBER(VLOOKUP(GU188,GO:GQ,3,0))=FALSE,"VP错误","未知错误")))</f>
        <v/>
      </c>
      <c r="GW188" s="37"/>
      <c r="GX188" s="37"/>
      <c r="GY188" s="39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23" t="str">
        <f ca="1">IFERROR(IF(HS188="","",RANK(HR188,HR$3:HR$434)+COUNTIF(HR$3:HR188,HR188)-1),"/")</f>
        <v/>
      </c>
      <c r="HO188" s="22" t="str">
        <f t="shared" si="52"/>
        <v/>
      </c>
      <c r="HP188" s="22" t="str">
        <f t="shared" si="53"/>
        <v/>
      </c>
      <c r="HQ188" s="24" t="str">
        <f>IFERROR(IF(HO188="","",ROUND(IF(HP188=0,10,10+SIGN(HP188)*10*(1-((SQRT(5)-1)/2)^MIN(ABS(HP188)/(5*SQRT(HR$1)),3))/(1-((SQRT(5)-1)/2)^3)),2)),"请输入副数")</f>
        <v/>
      </c>
      <c r="HR188" s="25" t="str">
        <f ca="1">IF(HS188="","",IF(选手操作!IT188&lt;&gt;"","/",HV188))</f>
        <v/>
      </c>
      <c r="HS188" s="26" t="str">
        <f ca="1">IF(OR(COUNTA(HA$3:HM$434)=0,选手操作!$K188=""),"",选手操作!$K188)</f>
        <v/>
      </c>
      <c r="HT188" s="22" t="str">
        <f ca="1">IFERROR(IF(HS188="","",RANK(HV188,HV$3:HV$434)+COUNTIF(HV$3:HV188,HV188)-1),"/")</f>
        <v/>
      </c>
      <c r="HU188" s="27" t="str">
        <f ca="1">IF(HS188="","",VLOOKUP(HS188,选手操作!$K:$L,2,0))</f>
        <v/>
      </c>
      <c r="HV188" s="24" t="str">
        <f ca="1">IFERROR(IF(HS188="","",IF(选手操作!HT188&lt;&gt;"",GV188+HW188+HX188+选手操作!HS188,VLOOKUP(HU188,HO:HQ,3,0)+GV188+HW188+HX188+选手操作!HS188)),IF(COUNTIF(HO:HO,HU188)=0,"查找失败",IF(ISNUMBER(VLOOKUP(HU188,HO:HQ,3,0))=FALSE,"VP错误","未知错误")))</f>
        <v/>
      </c>
      <c r="HW188" s="37"/>
      <c r="HX188" s="37"/>
      <c r="HY188" s="39"/>
    </row>
    <row r="189" spans="1:23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23" t="str">
        <f ca="1">IFERROR(IF(S189="","",RANK(R189,R$3:R$434)+COUNTIF(R$3:R189,R189)-1),"/")</f>
        <v/>
      </c>
      <c r="O189" s="22" t="str">
        <f t="shared" si="54"/>
        <v/>
      </c>
      <c r="P189" s="22" t="str">
        <f t="shared" si="55"/>
        <v/>
      </c>
      <c r="Q189" s="24" t="str">
        <f t="shared" si="56"/>
        <v/>
      </c>
      <c r="R189" s="25" t="str">
        <f ca="1">IF(S189="","",IF(选手操作!AT189&lt;&gt;"","/",V189))</f>
        <v/>
      </c>
      <c r="S189" s="26" t="str">
        <f ca="1">IF(OR(COUNTA(A$3:M$434)=0,选手操作!$K189=""),"",选手操作!$K189)</f>
        <v/>
      </c>
      <c r="T189" s="22" t="str">
        <f ca="1">IFERROR(IF(S189="","",RANK(V189,V$3:V$434)+COUNTIF(V$3:V189,V189)-1),"/")</f>
        <v/>
      </c>
      <c r="U189" s="27" t="str">
        <f ca="1">IF(S189="","",VLOOKUP(S189,选手操作!$K:$L,2,0))</f>
        <v/>
      </c>
      <c r="V189" s="24" t="str">
        <f ca="1">IFERROR(IF(S189="","",IF(选手操作!T189&lt;&gt;"",选手操作!M189+选手操作!N189+W189+X189+选手操作!S189,VLOOKUP(U189,O:Q,3,0)+选手操作!M189+选手操作!N189+W189+X189+选手操作!S189)),IF(COUNTIF(O:O,U189)=0,"查找失败",IF(ISNUMBER(VLOOKUP(U189,O:Q,3,0))=FALSE,"VP错误","未知错误")))</f>
        <v/>
      </c>
      <c r="W189" s="37"/>
      <c r="X189" s="37"/>
      <c r="Y189" s="39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23" t="str">
        <f ca="1">IFERROR(IF(AS189="","",RANK(AR189,AR$3:AR$434)+COUNTIF(AR$3:AR189,AR189)-1),"/")</f>
        <v/>
      </c>
      <c r="AO189" s="22" t="str">
        <f t="shared" si="38"/>
        <v/>
      </c>
      <c r="AP189" s="22" t="str">
        <f t="shared" si="39"/>
        <v/>
      </c>
      <c r="AQ189" s="24" t="str">
        <f>IFERROR(IF(AO189="","",ROUND(IF(AP189=0,10,10+SIGN(AP189)*10*(1-((SQRT(5)-1)/2)^MIN(ABS(AP189)/(5*SQRT(AR$1)),3))/(1-((SQRT(5)-1)/2)^3)),2)),"请输入副数")</f>
        <v/>
      </c>
      <c r="AR189" s="25" t="str">
        <f ca="1">IF(AS189="","",IF(选手操作!BT189&lt;&gt;"","/",AV189))</f>
        <v/>
      </c>
      <c r="AS189" s="26" t="str">
        <f ca="1">IF(OR(COUNTA(AA$3:AM$434)=0,选手操作!$K189=""),"",选手操作!$K189)</f>
        <v/>
      </c>
      <c r="AT189" s="22" t="str">
        <f ca="1">IFERROR(IF(AS189="","",RANK(AV189,AV$3:AV$434)+COUNTIF(AV$3:AV189,AV189)-1),"/")</f>
        <v/>
      </c>
      <c r="AU189" s="27" t="str">
        <f ca="1">IF(AS189="","",VLOOKUP(AS189,选手操作!$K:$L,2,0))</f>
        <v/>
      </c>
      <c r="AV189" s="24" t="str">
        <f ca="1">IFERROR(IF(AS189="","",IF(选手操作!AT189&lt;&gt;"",V189+AW189+AX189+选手操作!AS189,VLOOKUP(AU189,AO:AQ,3,0)+V189+AW189+AX189+选手操作!AS189)),IF(COUNTIF(AO:AO,AU189)=0,"查找失败",IF(ISNUMBER(VLOOKUP(AU189,AO:AQ,3,0))=FALSE,"VP错误","未知错误")))</f>
        <v/>
      </c>
      <c r="AW189" s="37"/>
      <c r="AX189" s="37"/>
      <c r="AY189" s="39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23" t="str">
        <f ca="1">IFERROR(IF(BS189="","",RANK(BR189,BR$3:BR$434)+COUNTIF(BR$3:BR189,BR189)-1),"/")</f>
        <v/>
      </c>
      <c r="BO189" s="22" t="str">
        <f t="shared" si="40"/>
        <v/>
      </c>
      <c r="BP189" s="22" t="str">
        <f t="shared" si="41"/>
        <v/>
      </c>
      <c r="BQ189" s="24" t="str">
        <f>IFERROR(IF(BO189="","",ROUND(IF(BP189=0,10,10+SIGN(BP189)*10*(1-((SQRT(5)-1)/2)^MIN(ABS(BP189)/(5*SQRT(BR$1)),3))/(1-((SQRT(5)-1)/2)^3)),2)),"请输入副数")</f>
        <v/>
      </c>
      <c r="BR189" s="25" t="str">
        <f ca="1">IF(BS189="","",IF(选手操作!CT189&lt;&gt;"","/",BV189))</f>
        <v/>
      </c>
      <c r="BS189" s="26" t="str">
        <f ca="1">IF(OR(COUNTA(BA$3:BM$434)=0,选手操作!$K189=""),"",选手操作!$K189)</f>
        <v/>
      </c>
      <c r="BT189" s="22" t="str">
        <f ca="1">IFERROR(IF(BS189="","",RANK(BV189,BV$3:BV$434)+COUNTIF(BV$3:BV189,BV189)-1),"/")</f>
        <v/>
      </c>
      <c r="BU189" s="27" t="str">
        <f ca="1">IF(BS189="","",VLOOKUP(BS189,选手操作!$K:$L,2,0))</f>
        <v/>
      </c>
      <c r="BV189" s="24" t="str">
        <f ca="1">IFERROR(IF(BS189="","",IF(选手操作!BT189&lt;&gt;"",AV189+BW189+BX189+选手操作!BS189,VLOOKUP(BU189,BO:BQ,3,0)+AV189+BW189+BX189+选手操作!BS189)),IF(COUNTIF(BO:BO,BU189)=0,"查找失败",IF(ISNUMBER(VLOOKUP(BU189,BO:BQ,3,0))=FALSE,"VP错误","未知错误")))</f>
        <v/>
      </c>
      <c r="BW189" s="37"/>
      <c r="BX189" s="37"/>
      <c r="BY189" s="39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23" t="str">
        <f ca="1">IFERROR(IF(CS189="","",RANK(CR189,CR$3:CR$434)+COUNTIF(CR$3:CR189,CR189)-1),"/")</f>
        <v/>
      </c>
      <c r="CO189" s="22" t="str">
        <f t="shared" si="42"/>
        <v/>
      </c>
      <c r="CP189" s="22" t="str">
        <f t="shared" si="43"/>
        <v/>
      </c>
      <c r="CQ189" s="24" t="str">
        <f>IFERROR(IF(CO189="","",ROUND(IF(CP189=0,10,10+SIGN(CP189)*10*(1-((SQRT(5)-1)/2)^MIN(ABS(CP189)/(5*SQRT(CR$1)),3))/(1-((SQRT(5)-1)/2)^3)),2)),"请输入副数")</f>
        <v/>
      </c>
      <c r="CR189" s="25" t="str">
        <f ca="1">IF(CS189="","",IF(选手操作!DT189&lt;&gt;"","/",CV189))</f>
        <v/>
      </c>
      <c r="CS189" s="26" t="str">
        <f ca="1">IF(OR(COUNTA(CA$3:CM$434)=0,选手操作!$K189=""),"",选手操作!$K189)</f>
        <v/>
      </c>
      <c r="CT189" s="22" t="str">
        <f ca="1">IFERROR(IF(CS189="","",RANK(CV189,CV$3:CV$434)+COUNTIF(CV$3:CV189,CV189)-1),"/")</f>
        <v/>
      </c>
      <c r="CU189" s="27" t="str">
        <f ca="1">IF(CS189="","",VLOOKUP(CS189,选手操作!$K:$L,2,0))</f>
        <v/>
      </c>
      <c r="CV189" s="24" t="str">
        <f ca="1">IFERROR(IF(CS189="","",IF(选手操作!CT189&lt;&gt;"",BV189+CW189+CX189+选手操作!CS189,VLOOKUP(CU189,CO:CQ,3,0)+BV189+CW189+CX189+选手操作!CS189)),IF(COUNTIF(CO:CO,CU189)=0,"查找失败",IF(ISNUMBER(VLOOKUP(CU189,CO:CQ,3,0))=FALSE,"VP错误","未知错误")))</f>
        <v/>
      </c>
      <c r="CW189" s="37"/>
      <c r="CX189" s="37"/>
      <c r="CY189" s="39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23" t="str">
        <f ca="1">IFERROR(IF(DS189="","",RANK(DR189,DR$3:DR$434)+COUNTIF(DR$3:DR189,DR189)-1),"/")</f>
        <v/>
      </c>
      <c r="DO189" s="22" t="str">
        <f t="shared" si="44"/>
        <v/>
      </c>
      <c r="DP189" s="22" t="str">
        <f t="shared" si="45"/>
        <v/>
      </c>
      <c r="DQ189" s="24" t="str">
        <f>IFERROR(IF(DO189="","",ROUND(IF(DP189=0,10,10+SIGN(DP189)*10*(1-((SQRT(5)-1)/2)^MIN(ABS(DP189)/(5*SQRT(DR$1)),3))/(1-((SQRT(5)-1)/2)^3)),2)),"请输入副数")</f>
        <v/>
      </c>
      <c r="DR189" s="25" t="str">
        <f ca="1">IF(DS189="","",IF(选手操作!ET189&lt;&gt;"","/",DV189))</f>
        <v/>
      </c>
      <c r="DS189" s="26" t="str">
        <f ca="1">IF(OR(COUNTA(DA$3:DM$434)=0,选手操作!$K189=""),"",选手操作!$K189)</f>
        <v/>
      </c>
      <c r="DT189" s="22" t="str">
        <f ca="1">IFERROR(IF(DS189="","",RANK(DV189,DV$3:DV$434)+COUNTIF(DV$3:DV189,DV189)-1),"/")</f>
        <v/>
      </c>
      <c r="DU189" s="27" t="str">
        <f ca="1">IF(DS189="","",VLOOKUP(DS189,选手操作!$K:$L,2,0))</f>
        <v/>
      </c>
      <c r="DV189" s="24" t="str">
        <f ca="1">IFERROR(IF(DS189="","",IF(选手操作!DT189&lt;&gt;"",CV189+DW189+DX189+选手操作!DS189,VLOOKUP(DU189,DO:DQ,3,0)+CV189+DW189+DX189+选手操作!DS189)),IF(COUNTIF(DO:DO,DU189)=0,"查找失败",IF(ISNUMBER(VLOOKUP(DU189,DO:DQ,3,0))=FALSE,"VP错误","未知错误")))</f>
        <v/>
      </c>
      <c r="DW189" s="37"/>
      <c r="DX189" s="37"/>
      <c r="DY189" s="39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23" t="str">
        <f ca="1">IFERROR(IF(ES189="","",RANK(ER189,ER$3:ER$434)+COUNTIF(ER$3:ER189,ER189)-1),"/")</f>
        <v/>
      </c>
      <c r="EO189" s="22" t="str">
        <f t="shared" si="46"/>
        <v/>
      </c>
      <c r="EP189" s="22" t="str">
        <f t="shared" si="47"/>
        <v/>
      </c>
      <c r="EQ189" s="24" t="str">
        <f>IFERROR(IF(EO189="","",ROUND(IF(EP189=0,10,10+SIGN(EP189)*10*(1-((SQRT(5)-1)/2)^MIN(ABS(EP189)/(5*SQRT(ER$1)),3))/(1-((SQRT(5)-1)/2)^3)),2)),"请输入副数")</f>
        <v/>
      </c>
      <c r="ER189" s="25" t="str">
        <f ca="1">IF(ES189="","",IF(选手操作!FT189&lt;&gt;"","/",EV189))</f>
        <v/>
      </c>
      <c r="ES189" s="26" t="str">
        <f ca="1">IF(OR(COUNTA(EA$3:EM$434)=0,选手操作!$K189=""),"",选手操作!$K189)</f>
        <v/>
      </c>
      <c r="ET189" s="22" t="str">
        <f ca="1">IFERROR(IF(ES189="","",RANK(EV189,EV$3:EV$434)+COUNTIF(EV$3:EV189,EV189)-1),"/")</f>
        <v/>
      </c>
      <c r="EU189" s="27" t="str">
        <f ca="1">IF(ES189="","",VLOOKUP(ES189,选手操作!$K:$L,2,0))</f>
        <v/>
      </c>
      <c r="EV189" s="24" t="str">
        <f ca="1">IFERROR(IF(ES189="","",IF(选手操作!ET189&lt;&gt;"",DV189+EW189+EX189+选手操作!ES189,VLOOKUP(EU189,EO:EQ,3,0)+DV189+EW189+EX189+选手操作!ES189)),IF(COUNTIF(EO:EO,EU189)=0,"查找失败",IF(ISNUMBER(VLOOKUP(EU189,EO:EQ,3,0))=FALSE,"VP错误","未知错误")))</f>
        <v/>
      </c>
      <c r="EW189" s="37"/>
      <c r="EX189" s="37"/>
      <c r="EY189" s="39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23" t="str">
        <f ca="1">IFERROR(IF(FS189="","",RANK(FR189,FR$3:FR$434)+COUNTIF(FR$3:FR189,FR189)-1),"/")</f>
        <v/>
      </c>
      <c r="FO189" s="22" t="str">
        <f t="shared" si="48"/>
        <v/>
      </c>
      <c r="FP189" s="22" t="str">
        <f t="shared" si="49"/>
        <v/>
      </c>
      <c r="FQ189" s="24" t="str">
        <f>IFERROR(IF(FO189="","",ROUND(IF(FP189=0,10,10+SIGN(FP189)*10*(1-((SQRT(5)-1)/2)^MIN(ABS(FP189)/(5*SQRT(FR$1)),3))/(1-((SQRT(5)-1)/2)^3)),2)),"请输入副数")</f>
        <v/>
      </c>
      <c r="FR189" s="25" t="str">
        <f ca="1">IF(FS189="","",IF(选手操作!GT189&lt;&gt;"","/",FV189))</f>
        <v/>
      </c>
      <c r="FS189" s="26" t="str">
        <f ca="1">IF(OR(COUNTA(FA$3:FM$434)=0,选手操作!$K189=""),"",选手操作!$K189)</f>
        <v/>
      </c>
      <c r="FT189" s="22" t="str">
        <f ca="1">IFERROR(IF(FS189="","",RANK(FV189,FV$3:FV$434)+COUNTIF(FV$3:FV189,FV189)-1),"/")</f>
        <v/>
      </c>
      <c r="FU189" s="27" t="str">
        <f ca="1">IF(FS189="","",VLOOKUP(FS189,选手操作!$K:$L,2,0))</f>
        <v/>
      </c>
      <c r="FV189" s="24" t="str">
        <f ca="1">IFERROR(IF(FS189="","",IF(选手操作!FT189&lt;&gt;"",EV189+FW189+FX189+选手操作!FS189,VLOOKUP(FU189,FO:FQ,3,0)+EV189+FW189+FX189+选手操作!FS189)),IF(COUNTIF(FO:FO,FU189)=0,"查找失败",IF(ISNUMBER(VLOOKUP(FU189,FO:FQ,3,0))=FALSE,"VP错误","未知错误")))</f>
        <v/>
      </c>
      <c r="FW189" s="37"/>
      <c r="FX189" s="37"/>
      <c r="FY189" s="39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23" t="str">
        <f ca="1">IFERROR(IF(GS189="","",RANK(GR189,GR$3:GR$434)+COUNTIF(GR$3:GR189,GR189)-1),"/")</f>
        <v/>
      </c>
      <c r="GO189" s="22" t="str">
        <f t="shared" si="50"/>
        <v/>
      </c>
      <c r="GP189" s="22" t="str">
        <f t="shared" si="51"/>
        <v/>
      </c>
      <c r="GQ189" s="24" t="str">
        <f>IFERROR(IF(GO189="","",ROUND(IF(GP189=0,10,10+SIGN(GP189)*10*(1-((SQRT(5)-1)/2)^MIN(ABS(GP189)/(5*SQRT(GR$1)),3))/(1-((SQRT(5)-1)/2)^3)),2)),"请输入副数")</f>
        <v/>
      </c>
      <c r="GR189" s="25" t="str">
        <f ca="1">IF(GS189="","",IF(选手操作!HT189&lt;&gt;"","/",GV189))</f>
        <v/>
      </c>
      <c r="GS189" s="26" t="str">
        <f ca="1">IF(OR(COUNTA(GA$3:GM$434)=0,选手操作!$K189=""),"",选手操作!$K189)</f>
        <v/>
      </c>
      <c r="GT189" s="22" t="str">
        <f ca="1">IFERROR(IF(GS189="","",RANK(GV189,GV$3:GV$434)+COUNTIF(GV$3:GV189,GV189)-1),"/")</f>
        <v/>
      </c>
      <c r="GU189" s="27" t="str">
        <f ca="1">IF(GS189="","",VLOOKUP(GS189,选手操作!$K:$L,2,0))</f>
        <v/>
      </c>
      <c r="GV189" s="24" t="str">
        <f ca="1">IFERROR(IF(GS189="","",IF(选手操作!GT189&lt;&gt;"",FV189+GW189+GX189+选手操作!GS189,VLOOKUP(GU189,GO:GQ,3,0)+FV189+GW189+GX189+选手操作!GS189)),IF(COUNTIF(GO:GO,GU189)=0,"查找失败",IF(ISNUMBER(VLOOKUP(GU189,GO:GQ,3,0))=FALSE,"VP错误","未知错误")))</f>
        <v/>
      </c>
      <c r="GW189" s="37"/>
      <c r="GX189" s="37"/>
      <c r="GY189" s="39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23" t="str">
        <f ca="1">IFERROR(IF(HS189="","",RANK(HR189,HR$3:HR$434)+COUNTIF(HR$3:HR189,HR189)-1),"/")</f>
        <v/>
      </c>
      <c r="HO189" s="22" t="str">
        <f t="shared" si="52"/>
        <v/>
      </c>
      <c r="HP189" s="22" t="str">
        <f t="shared" si="53"/>
        <v/>
      </c>
      <c r="HQ189" s="24" t="str">
        <f>IFERROR(IF(HO189="","",ROUND(IF(HP189=0,10,10+SIGN(HP189)*10*(1-((SQRT(5)-1)/2)^MIN(ABS(HP189)/(5*SQRT(HR$1)),3))/(1-((SQRT(5)-1)/2)^3)),2)),"请输入副数")</f>
        <v/>
      </c>
      <c r="HR189" s="25" t="str">
        <f ca="1">IF(HS189="","",IF(选手操作!IT189&lt;&gt;"","/",HV189))</f>
        <v/>
      </c>
      <c r="HS189" s="26" t="str">
        <f ca="1">IF(OR(COUNTA(HA$3:HM$434)=0,选手操作!$K189=""),"",选手操作!$K189)</f>
        <v/>
      </c>
      <c r="HT189" s="22" t="str">
        <f ca="1">IFERROR(IF(HS189="","",RANK(HV189,HV$3:HV$434)+COUNTIF(HV$3:HV189,HV189)-1),"/")</f>
        <v/>
      </c>
      <c r="HU189" s="27" t="str">
        <f ca="1">IF(HS189="","",VLOOKUP(HS189,选手操作!$K:$L,2,0))</f>
        <v/>
      </c>
      <c r="HV189" s="24" t="str">
        <f ca="1">IFERROR(IF(HS189="","",IF(选手操作!HT189&lt;&gt;"",GV189+HW189+HX189+选手操作!HS189,VLOOKUP(HU189,HO:HQ,3,0)+GV189+HW189+HX189+选手操作!HS189)),IF(COUNTIF(HO:HO,HU189)=0,"查找失败",IF(ISNUMBER(VLOOKUP(HU189,HO:HQ,3,0))=FALSE,"VP错误","未知错误")))</f>
        <v/>
      </c>
      <c r="HW189" s="37"/>
      <c r="HX189" s="37"/>
      <c r="HY189" s="39"/>
    </row>
    <row r="190" spans="1:23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23" t="str">
        <f ca="1">IFERROR(IF(S190="","",RANK(R190,R$3:R$434)+COUNTIF(R$3:R190,R190)-1),"/")</f>
        <v/>
      </c>
      <c r="O190" s="22" t="str">
        <f t="shared" si="54"/>
        <v/>
      </c>
      <c r="P190" s="22" t="str">
        <f t="shared" si="55"/>
        <v/>
      </c>
      <c r="Q190" s="24" t="str">
        <f t="shared" si="56"/>
        <v/>
      </c>
      <c r="R190" s="25" t="str">
        <f ca="1">IF(S190="","",IF(选手操作!AT190&lt;&gt;"","/",V190))</f>
        <v/>
      </c>
      <c r="S190" s="26" t="str">
        <f ca="1">IF(OR(COUNTA(A$3:M$434)=0,选手操作!$K190=""),"",选手操作!$K190)</f>
        <v/>
      </c>
      <c r="T190" s="22" t="str">
        <f ca="1">IFERROR(IF(S190="","",RANK(V190,V$3:V$434)+COUNTIF(V$3:V190,V190)-1),"/")</f>
        <v/>
      </c>
      <c r="U190" s="27" t="str">
        <f ca="1">IF(S190="","",VLOOKUP(S190,选手操作!$K:$L,2,0))</f>
        <v/>
      </c>
      <c r="V190" s="24" t="str">
        <f ca="1">IFERROR(IF(S190="","",IF(选手操作!T190&lt;&gt;"",选手操作!M190+选手操作!N190+W190+X190+选手操作!S190,VLOOKUP(U190,O:Q,3,0)+选手操作!M190+选手操作!N190+W190+X190+选手操作!S190)),IF(COUNTIF(O:O,U190)=0,"查找失败",IF(ISNUMBER(VLOOKUP(U190,O:Q,3,0))=FALSE,"VP错误","未知错误")))</f>
        <v/>
      </c>
      <c r="W190" s="37"/>
      <c r="X190" s="37"/>
      <c r="Y190" s="39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23" t="str">
        <f ca="1">IFERROR(IF(AS190="","",RANK(AR190,AR$3:AR$434)+COUNTIF(AR$3:AR190,AR190)-1),"/")</f>
        <v/>
      </c>
      <c r="AO190" s="22" t="str">
        <f t="shared" si="38"/>
        <v/>
      </c>
      <c r="AP190" s="22" t="str">
        <f t="shared" si="39"/>
        <v/>
      </c>
      <c r="AQ190" s="24" t="str">
        <f>IFERROR(IF(AO190="","",ROUND(IF(AP190=0,10,10+SIGN(AP190)*10*(1-((SQRT(5)-1)/2)^MIN(ABS(AP190)/(5*SQRT(AR$1)),3))/(1-((SQRT(5)-1)/2)^3)),2)),"请输入副数")</f>
        <v/>
      </c>
      <c r="AR190" s="25" t="str">
        <f ca="1">IF(AS190="","",IF(选手操作!BT190&lt;&gt;"","/",AV190))</f>
        <v/>
      </c>
      <c r="AS190" s="26" t="str">
        <f ca="1">IF(OR(COUNTA(AA$3:AM$434)=0,选手操作!$K190=""),"",选手操作!$K190)</f>
        <v/>
      </c>
      <c r="AT190" s="22" t="str">
        <f ca="1">IFERROR(IF(AS190="","",RANK(AV190,AV$3:AV$434)+COUNTIF(AV$3:AV190,AV190)-1),"/")</f>
        <v/>
      </c>
      <c r="AU190" s="27" t="str">
        <f ca="1">IF(AS190="","",VLOOKUP(AS190,选手操作!$K:$L,2,0))</f>
        <v/>
      </c>
      <c r="AV190" s="24" t="str">
        <f ca="1">IFERROR(IF(AS190="","",IF(选手操作!AT190&lt;&gt;"",V190+AW190+AX190+选手操作!AS190,VLOOKUP(AU190,AO:AQ,3,0)+V190+AW190+AX190+选手操作!AS190)),IF(COUNTIF(AO:AO,AU190)=0,"查找失败",IF(ISNUMBER(VLOOKUP(AU190,AO:AQ,3,0))=FALSE,"VP错误","未知错误")))</f>
        <v/>
      </c>
      <c r="AW190" s="37"/>
      <c r="AX190" s="37"/>
      <c r="AY190" s="39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23" t="str">
        <f ca="1">IFERROR(IF(BS190="","",RANK(BR190,BR$3:BR$434)+COUNTIF(BR$3:BR190,BR190)-1),"/")</f>
        <v/>
      </c>
      <c r="BO190" s="22" t="str">
        <f t="shared" si="40"/>
        <v/>
      </c>
      <c r="BP190" s="22" t="str">
        <f t="shared" si="41"/>
        <v/>
      </c>
      <c r="BQ190" s="24" t="str">
        <f>IFERROR(IF(BO190="","",ROUND(IF(BP190=0,10,10+SIGN(BP190)*10*(1-((SQRT(5)-1)/2)^MIN(ABS(BP190)/(5*SQRT(BR$1)),3))/(1-((SQRT(5)-1)/2)^3)),2)),"请输入副数")</f>
        <v/>
      </c>
      <c r="BR190" s="25" t="str">
        <f ca="1">IF(BS190="","",IF(选手操作!CT190&lt;&gt;"","/",BV190))</f>
        <v/>
      </c>
      <c r="BS190" s="26" t="str">
        <f ca="1">IF(OR(COUNTA(BA$3:BM$434)=0,选手操作!$K190=""),"",选手操作!$K190)</f>
        <v/>
      </c>
      <c r="BT190" s="22" t="str">
        <f ca="1">IFERROR(IF(BS190="","",RANK(BV190,BV$3:BV$434)+COUNTIF(BV$3:BV190,BV190)-1),"/")</f>
        <v/>
      </c>
      <c r="BU190" s="27" t="str">
        <f ca="1">IF(BS190="","",VLOOKUP(BS190,选手操作!$K:$L,2,0))</f>
        <v/>
      </c>
      <c r="BV190" s="24" t="str">
        <f ca="1">IFERROR(IF(BS190="","",IF(选手操作!BT190&lt;&gt;"",AV190+BW190+BX190+选手操作!BS190,VLOOKUP(BU190,BO:BQ,3,0)+AV190+BW190+BX190+选手操作!BS190)),IF(COUNTIF(BO:BO,BU190)=0,"查找失败",IF(ISNUMBER(VLOOKUP(BU190,BO:BQ,3,0))=FALSE,"VP错误","未知错误")))</f>
        <v/>
      </c>
      <c r="BW190" s="37"/>
      <c r="BX190" s="37"/>
      <c r="BY190" s="39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23" t="str">
        <f ca="1">IFERROR(IF(CS190="","",RANK(CR190,CR$3:CR$434)+COUNTIF(CR$3:CR190,CR190)-1),"/")</f>
        <v/>
      </c>
      <c r="CO190" s="22" t="str">
        <f t="shared" si="42"/>
        <v/>
      </c>
      <c r="CP190" s="22" t="str">
        <f t="shared" si="43"/>
        <v/>
      </c>
      <c r="CQ190" s="24" t="str">
        <f>IFERROR(IF(CO190="","",ROUND(IF(CP190=0,10,10+SIGN(CP190)*10*(1-((SQRT(5)-1)/2)^MIN(ABS(CP190)/(5*SQRT(CR$1)),3))/(1-((SQRT(5)-1)/2)^3)),2)),"请输入副数")</f>
        <v/>
      </c>
      <c r="CR190" s="25" t="str">
        <f ca="1">IF(CS190="","",IF(选手操作!DT190&lt;&gt;"","/",CV190))</f>
        <v/>
      </c>
      <c r="CS190" s="26" t="str">
        <f ca="1">IF(OR(COUNTA(CA$3:CM$434)=0,选手操作!$K190=""),"",选手操作!$K190)</f>
        <v/>
      </c>
      <c r="CT190" s="22" t="str">
        <f ca="1">IFERROR(IF(CS190="","",RANK(CV190,CV$3:CV$434)+COUNTIF(CV$3:CV190,CV190)-1),"/")</f>
        <v/>
      </c>
      <c r="CU190" s="27" t="str">
        <f ca="1">IF(CS190="","",VLOOKUP(CS190,选手操作!$K:$L,2,0))</f>
        <v/>
      </c>
      <c r="CV190" s="24" t="str">
        <f ca="1">IFERROR(IF(CS190="","",IF(选手操作!CT190&lt;&gt;"",BV190+CW190+CX190+选手操作!CS190,VLOOKUP(CU190,CO:CQ,3,0)+BV190+CW190+CX190+选手操作!CS190)),IF(COUNTIF(CO:CO,CU190)=0,"查找失败",IF(ISNUMBER(VLOOKUP(CU190,CO:CQ,3,0))=FALSE,"VP错误","未知错误")))</f>
        <v/>
      </c>
      <c r="CW190" s="37"/>
      <c r="CX190" s="37"/>
      <c r="CY190" s="39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23" t="str">
        <f ca="1">IFERROR(IF(DS190="","",RANK(DR190,DR$3:DR$434)+COUNTIF(DR$3:DR190,DR190)-1),"/")</f>
        <v/>
      </c>
      <c r="DO190" s="22" t="str">
        <f t="shared" si="44"/>
        <v/>
      </c>
      <c r="DP190" s="22" t="str">
        <f t="shared" si="45"/>
        <v/>
      </c>
      <c r="DQ190" s="24" t="str">
        <f>IFERROR(IF(DO190="","",ROUND(IF(DP190=0,10,10+SIGN(DP190)*10*(1-((SQRT(5)-1)/2)^MIN(ABS(DP190)/(5*SQRT(DR$1)),3))/(1-((SQRT(5)-1)/2)^3)),2)),"请输入副数")</f>
        <v/>
      </c>
      <c r="DR190" s="25" t="str">
        <f ca="1">IF(DS190="","",IF(选手操作!ET190&lt;&gt;"","/",DV190))</f>
        <v/>
      </c>
      <c r="DS190" s="26" t="str">
        <f ca="1">IF(OR(COUNTA(DA$3:DM$434)=0,选手操作!$K190=""),"",选手操作!$K190)</f>
        <v/>
      </c>
      <c r="DT190" s="22" t="str">
        <f ca="1">IFERROR(IF(DS190="","",RANK(DV190,DV$3:DV$434)+COUNTIF(DV$3:DV190,DV190)-1),"/")</f>
        <v/>
      </c>
      <c r="DU190" s="27" t="str">
        <f ca="1">IF(DS190="","",VLOOKUP(DS190,选手操作!$K:$L,2,0))</f>
        <v/>
      </c>
      <c r="DV190" s="24" t="str">
        <f ca="1">IFERROR(IF(DS190="","",IF(选手操作!DT190&lt;&gt;"",CV190+DW190+DX190+选手操作!DS190,VLOOKUP(DU190,DO:DQ,3,0)+CV190+DW190+DX190+选手操作!DS190)),IF(COUNTIF(DO:DO,DU190)=0,"查找失败",IF(ISNUMBER(VLOOKUP(DU190,DO:DQ,3,0))=FALSE,"VP错误","未知错误")))</f>
        <v/>
      </c>
      <c r="DW190" s="37"/>
      <c r="DX190" s="37"/>
      <c r="DY190" s="39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23" t="str">
        <f ca="1">IFERROR(IF(ES190="","",RANK(ER190,ER$3:ER$434)+COUNTIF(ER$3:ER190,ER190)-1),"/")</f>
        <v/>
      </c>
      <c r="EO190" s="22" t="str">
        <f t="shared" si="46"/>
        <v/>
      </c>
      <c r="EP190" s="22" t="str">
        <f t="shared" si="47"/>
        <v/>
      </c>
      <c r="EQ190" s="24" t="str">
        <f>IFERROR(IF(EO190="","",ROUND(IF(EP190=0,10,10+SIGN(EP190)*10*(1-((SQRT(5)-1)/2)^MIN(ABS(EP190)/(5*SQRT(ER$1)),3))/(1-((SQRT(5)-1)/2)^3)),2)),"请输入副数")</f>
        <v/>
      </c>
      <c r="ER190" s="25" t="str">
        <f ca="1">IF(ES190="","",IF(选手操作!FT190&lt;&gt;"","/",EV190))</f>
        <v/>
      </c>
      <c r="ES190" s="26" t="str">
        <f ca="1">IF(OR(COUNTA(EA$3:EM$434)=0,选手操作!$K190=""),"",选手操作!$K190)</f>
        <v/>
      </c>
      <c r="ET190" s="22" t="str">
        <f ca="1">IFERROR(IF(ES190="","",RANK(EV190,EV$3:EV$434)+COUNTIF(EV$3:EV190,EV190)-1),"/")</f>
        <v/>
      </c>
      <c r="EU190" s="27" t="str">
        <f ca="1">IF(ES190="","",VLOOKUP(ES190,选手操作!$K:$L,2,0))</f>
        <v/>
      </c>
      <c r="EV190" s="24" t="str">
        <f ca="1">IFERROR(IF(ES190="","",IF(选手操作!ET190&lt;&gt;"",DV190+EW190+EX190+选手操作!ES190,VLOOKUP(EU190,EO:EQ,3,0)+DV190+EW190+EX190+选手操作!ES190)),IF(COUNTIF(EO:EO,EU190)=0,"查找失败",IF(ISNUMBER(VLOOKUP(EU190,EO:EQ,3,0))=FALSE,"VP错误","未知错误")))</f>
        <v/>
      </c>
      <c r="EW190" s="37"/>
      <c r="EX190" s="37"/>
      <c r="EY190" s="39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23" t="str">
        <f ca="1">IFERROR(IF(FS190="","",RANK(FR190,FR$3:FR$434)+COUNTIF(FR$3:FR190,FR190)-1),"/")</f>
        <v/>
      </c>
      <c r="FO190" s="22" t="str">
        <f t="shared" si="48"/>
        <v/>
      </c>
      <c r="FP190" s="22" t="str">
        <f t="shared" si="49"/>
        <v/>
      </c>
      <c r="FQ190" s="24" t="str">
        <f>IFERROR(IF(FO190="","",ROUND(IF(FP190=0,10,10+SIGN(FP190)*10*(1-((SQRT(5)-1)/2)^MIN(ABS(FP190)/(5*SQRT(FR$1)),3))/(1-((SQRT(5)-1)/2)^3)),2)),"请输入副数")</f>
        <v/>
      </c>
      <c r="FR190" s="25" t="str">
        <f ca="1">IF(FS190="","",IF(选手操作!GT190&lt;&gt;"","/",FV190))</f>
        <v/>
      </c>
      <c r="FS190" s="26" t="str">
        <f ca="1">IF(OR(COUNTA(FA$3:FM$434)=0,选手操作!$K190=""),"",选手操作!$K190)</f>
        <v/>
      </c>
      <c r="FT190" s="22" t="str">
        <f ca="1">IFERROR(IF(FS190="","",RANK(FV190,FV$3:FV$434)+COUNTIF(FV$3:FV190,FV190)-1),"/")</f>
        <v/>
      </c>
      <c r="FU190" s="27" t="str">
        <f ca="1">IF(FS190="","",VLOOKUP(FS190,选手操作!$K:$L,2,0))</f>
        <v/>
      </c>
      <c r="FV190" s="24" t="str">
        <f ca="1">IFERROR(IF(FS190="","",IF(选手操作!FT190&lt;&gt;"",EV190+FW190+FX190+选手操作!FS190,VLOOKUP(FU190,FO:FQ,3,0)+EV190+FW190+FX190+选手操作!FS190)),IF(COUNTIF(FO:FO,FU190)=0,"查找失败",IF(ISNUMBER(VLOOKUP(FU190,FO:FQ,3,0))=FALSE,"VP错误","未知错误")))</f>
        <v/>
      </c>
      <c r="FW190" s="37"/>
      <c r="FX190" s="37"/>
      <c r="FY190" s="39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23" t="str">
        <f ca="1">IFERROR(IF(GS190="","",RANK(GR190,GR$3:GR$434)+COUNTIF(GR$3:GR190,GR190)-1),"/")</f>
        <v/>
      </c>
      <c r="GO190" s="22" t="str">
        <f t="shared" si="50"/>
        <v/>
      </c>
      <c r="GP190" s="22" t="str">
        <f t="shared" si="51"/>
        <v/>
      </c>
      <c r="GQ190" s="24" t="str">
        <f>IFERROR(IF(GO190="","",ROUND(IF(GP190=0,10,10+SIGN(GP190)*10*(1-((SQRT(5)-1)/2)^MIN(ABS(GP190)/(5*SQRT(GR$1)),3))/(1-((SQRT(5)-1)/2)^3)),2)),"请输入副数")</f>
        <v/>
      </c>
      <c r="GR190" s="25" t="str">
        <f ca="1">IF(GS190="","",IF(选手操作!HT190&lt;&gt;"","/",GV190))</f>
        <v/>
      </c>
      <c r="GS190" s="26" t="str">
        <f ca="1">IF(OR(COUNTA(GA$3:GM$434)=0,选手操作!$K190=""),"",选手操作!$K190)</f>
        <v/>
      </c>
      <c r="GT190" s="22" t="str">
        <f ca="1">IFERROR(IF(GS190="","",RANK(GV190,GV$3:GV$434)+COUNTIF(GV$3:GV190,GV190)-1),"/")</f>
        <v/>
      </c>
      <c r="GU190" s="27" t="str">
        <f ca="1">IF(GS190="","",VLOOKUP(GS190,选手操作!$K:$L,2,0))</f>
        <v/>
      </c>
      <c r="GV190" s="24" t="str">
        <f ca="1">IFERROR(IF(GS190="","",IF(选手操作!GT190&lt;&gt;"",FV190+GW190+GX190+选手操作!GS190,VLOOKUP(GU190,GO:GQ,3,0)+FV190+GW190+GX190+选手操作!GS190)),IF(COUNTIF(GO:GO,GU190)=0,"查找失败",IF(ISNUMBER(VLOOKUP(GU190,GO:GQ,3,0))=FALSE,"VP错误","未知错误")))</f>
        <v/>
      </c>
      <c r="GW190" s="37"/>
      <c r="GX190" s="37"/>
      <c r="GY190" s="39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23" t="str">
        <f ca="1">IFERROR(IF(HS190="","",RANK(HR190,HR$3:HR$434)+COUNTIF(HR$3:HR190,HR190)-1),"/")</f>
        <v/>
      </c>
      <c r="HO190" s="22" t="str">
        <f t="shared" si="52"/>
        <v/>
      </c>
      <c r="HP190" s="22" t="str">
        <f t="shared" si="53"/>
        <v/>
      </c>
      <c r="HQ190" s="24" t="str">
        <f>IFERROR(IF(HO190="","",ROUND(IF(HP190=0,10,10+SIGN(HP190)*10*(1-((SQRT(5)-1)/2)^MIN(ABS(HP190)/(5*SQRT(HR$1)),3))/(1-((SQRT(5)-1)/2)^3)),2)),"请输入副数")</f>
        <v/>
      </c>
      <c r="HR190" s="25" t="str">
        <f ca="1">IF(HS190="","",IF(选手操作!IT190&lt;&gt;"","/",HV190))</f>
        <v/>
      </c>
      <c r="HS190" s="26" t="str">
        <f ca="1">IF(OR(COUNTA(HA$3:HM$434)=0,选手操作!$K190=""),"",选手操作!$K190)</f>
        <v/>
      </c>
      <c r="HT190" s="22" t="str">
        <f ca="1">IFERROR(IF(HS190="","",RANK(HV190,HV$3:HV$434)+COUNTIF(HV$3:HV190,HV190)-1),"/")</f>
        <v/>
      </c>
      <c r="HU190" s="27" t="str">
        <f ca="1">IF(HS190="","",VLOOKUP(HS190,选手操作!$K:$L,2,0))</f>
        <v/>
      </c>
      <c r="HV190" s="24" t="str">
        <f ca="1">IFERROR(IF(HS190="","",IF(选手操作!HT190&lt;&gt;"",GV190+HW190+HX190+选手操作!HS190,VLOOKUP(HU190,HO:HQ,3,0)+GV190+HW190+HX190+选手操作!HS190)),IF(COUNTIF(HO:HO,HU190)=0,"查找失败",IF(ISNUMBER(VLOOKUP(HU190,HO:HQ,3,0))=FALSE,"VP错误","未知错误")))</f>
        <v/>
      </c>
      <c r="HW190" s="37"/>
      <c r="HX190" s="37"/>
      <c r="HY190" s="39"/>
    </row>
    <row r="191" spans="1:23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23" t="str">
        <f ca="1">IFERROR(IF(S191="","",RANK(R191,R$3:R$434)+COUNTIF(R$3:R191,R191)-1),"/")</f>
        <v/>
      </c>
      <c r="O191" s="22" t="str">
        <f t="shared" si="54"/>
        <v/>
      </c>
      <c r="P191" s="22" t="str">
        <f t="shared" si="55"/>
        <v/>
      </c>
      <c r="Q191" s="24" t="str">
        <f t="shared" si="56"/>
        <v/>
      </c>
      <c r="R191" s="25" t="str">
        <f ca="1">IF(S191="","",IF(选手操作!AT191&lt;&gt;"","/",V191))</f>
        <v/>
      </c>
      <c r="S191" s="26" t="str">
        <f ca="1">IF(OR(COUNTA(A$3:M$434)=0,选手操作!$K191=""),"",选手操作!$K191)</f>
        <v/>
      </c>
      <c r="T191" s="22" t="str">
        <f ca="1">IFERROR(IF(S191="","",RANK(V191,V$3:V$434)+COUNTIF(V$3:V191,V191)-1),"/")</f>
        <v/>
      </c>
      <c r="U191" s="27" t="str">
        <f ca="1">IF(S191="","",VLOOKUP(S191,选手操作!$K:$L,2,0))</f>
        <v/>
      </c>
      <c r="V191" s="24" t="str">
        <f ca="1">IFERROR(IF(S191="","",IF(选手操作!T191&lt;&gt;"",选手操作!M191+选手操作!N191+W191+X191+选手操作!S191,VLOOKUP(U191,O:Q,3,0)+选手操作!M191+选手操作!N191+W191+X191+选手操作!S191)),IF(COUNTIF(O:O,U191)=0,"查找失败",IF(ISNUMBER(VLOOKUP(U191,O:Q,3,0))=FALSE,"VP错误","未知错误")))</f>
        <v/>
      </c>
      <c r="W191" s="37"/>
      <c r="X191" s="37"/>
      <c r="Y191" s="39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23" t="str">
        <f ca="1">IFERROR(IF(AS191="","",RANK(AR191,AR$3:AR$434)+COUNTIF(AR$3:AR191,AR191)-1),"/")</f>
        <v/>
      </c>
      <c r="AO191" s="22" t="str">
        <f t="shared" si="38"/>
        <v/>
      </c>
      <c r="AP191" s="22" t="str">
        <f t="shared" si="39"/>
        <v/>
      </c>
      <c r="AQ191" s="24" t="str">
        <f>IFERROR(IF(AO191="","",ROUND(IF(AP191=0,10,10+SIGN(AP191)*10*(1-((SQRT(5)-1)/2)^MIN(ABS(AP191)/(5*SQRT(AR$1)),3))/(1-((SQRT(5)-1)/2)^3)),2)),"请输入副数")</f>
        <v/>
      </c>
      <c r="AR191" s="25" t="str">
        <f ca="1">IF(AS191="","",IF(选手操作!BT191&lt;&gt;"","/",AV191))</f>
        <v/>
      </c>
      <c r="AS191" s="26" t="str">
        <f ca="1">IF(OR(COUNTA(AA$3:AM$434)=0,选手操作!$K191=""),"",选手操作!$K191)</f>
        <v/>
      </c>
      <c r="AT191" s="22" t="str">
        <f ca="1">IFERROR(IF(AS191="","",RANK(AV191,AV$3:AV$434)+COUNTIF(AV$3:AV191,AV191)-1),"/")</f>
        <v/>
      </c>
      <c r="AU191" s="27" t="str">
        <f ca="1">IF(AS191="","",VLOOKUP(AS191,选手操作!$K:$L,2,0))</f>
        <v/>
      </c>
      <c r="AV191" s="24" t="str">
        <f ca="1">IFERROR(IF(AS191="","",IF(选手操作!AT191&lt;&gt;"",V191+AW191+AX191+选手操作!AS191,VLOOKUP(AU191,AO:AQ,3,0)+V191+AW191+AX191+选手操作!AS191)),IF(COUNTIF(AO:AO,AU191)=0,"查找失败",IF(ISNUMBER(VLOOKUP(AU191,AO:AQ,3,0))=FALSE,"VP错误","未知错误")))</f>
        <v/>
      </c>
      <c r="AW191" s="37"/>
      <c r="AX191" s="37"/>
      <c r="AY191" s="39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23" t="str">
        <f ca="1">IFERROR(IF(BS191="","",RANK(BR191,BR$3:BR$434)+COUNTIF(BR$3:BR191,BR191)-1),"/")</f>
        <v/>
      </c>
      <c r="BO191" s="22" t="str">
        <f t="shared" si="40"/>
        <v/>
      </c>
      <c r="BP191" s="22" t="str">
        <f t="shared" si="41"/>
        <v/>
      </c>
      <c r="BQ191" s="24" t="str">
        <f>IFERROR(IF(BO191="","",ROUND(IF(BP191=0,10,10+SIGN(BP191)*10*(1-((SQRT(5)-1)/2)^MIN(ABS(BP191)/(5*SQRT(BR$1)),3))/(1-((SQRT(5)-1)/2)^3)),2)),"请输入副数")</f>
        <v/>
      </c>
      <c r="BR191" s="25" t="str">
        <f ca="1">IF(BS191="","",IF(选手操作!CT191&lt;&gt;"","/",BV191))</f>
        <v/>
      </c>
      <c r="BS191" s="26" t="str">
        <f ca="1">IF(OR(COUNTA(BA$3:BM$434)=0,选手操作!$K191=""),"",选手操作!$K191)</f>
        <v/>
      </c>
      <c r="BT191" s="22" t="str">
        <f ca="1">IFERROR(IF(BS191="","",RANK(BV191,BV$3:BV$434)+COUNTIF(BV$3:BV191,BV191)-1),"/")</f>
        <v/>
      </c>
      <c r="BU191" s="27" t="str">
        <f ca="1">IF(BS191="","",VLOOKUP(BS191,选手操作!$K:$L,2,0))</f>
        <v/>
      </c>
      <c r="BV191" s="24" t="str">
        <f ca="1">IFERROR(IF(BS191="","",IF(选手操作!BT191&lt;&gt;"",AV191+BW191+BX191+选手操作!BS191,VLOOKUP(BU191,BO:BQ,3,0)+AV191+BW191+BX191+选手操作!BS191)),IF(COUNTIF(BO:BO,BU191)=0,"查找失败",IF(ISNUMBER(VLOOKUP(BU191,BO:BQ,3,0))=FALSE,"VP错误","未知错误")))</f>
        <v/>
      </c>
      <c r="BW191" s="37"/>
      <c r="BX191" s="37"/>
      <c r="BY191" s="39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23" t="str">
        <f ca="1">IFERROR(IF(CS191="","",RANK(CR191,CR$3:CR$434)+COUNTIF(CR$3:CR191,CR191)-1),"/")</f>
        <v/>
      </c>
      <c r="CO191" s="22" t="str">
        <f t="shared" si="42"/>
        <v/>
      </c>
      <c r="CP191" s="22" t="str">
        <f t="shared" si="43"/>
        <v/>
      </c>
      <c r="CQ191" s="24" t="str">
        <f>IFERROR(IF(CO191="","",ROUND(IF(CP191=0,10,10+SIGN(CP191)*10*(1-((SQRT(5)-1)/2)^MIN(ABS(CP191)/(5*SQRT(CR$1)),3))/(1-((SQRT(5)-1)/2)^3)),2)),"请输入副数")</f>
        <v/>
      </c>
      <c r="CR191" s="25" t="str">
        <f ca="1">IF(CS191="","",IF(选手操作!DT191&lt;&gt;"","/",CV191))</f>
        <v/>
      </c>
      <c r="CS191" s="26" t="str">
        <f ca="1">IF(OR(COUNTA(CA$3:CM$434)=0,选手操作!$K191=""),"",选手操作!$K191)</f>
        <v/>
      </c>
      <c r="CT191" s="22" t="str">
        <f ca="1">IFERROR(IF(CS191="","",RANK(CV191,CV$3:CV$434)+COUNTIF(CV$3:CV191,CV191)-1),"/")</f>
        <v/>
      </c>
      <c r="CU191" s="27" t="str">
        <f ca="1">IF(CS191="","",VLOOKUP(CS191,选手操作!$K:$L,2,0))</f>
        <v/>
      </c>
      <c r="CV191" s="24" t="str">
        <f ca="1">IFERROR(IF(CS191="","",IF(选手操作!CT191&lt;&gt;"",BV191+CW191+CX191+选手操作!CS191,VLOOKUP(CU191,CO:CQ,3,0)+BV191+CW191+CX191+选手操作!CS191)),IF(COUNTIF(CO:CO,CU191)=0,"查找失败",IF(ISNUMBER(VLOOKUP(CU191,CO:CQ,3,0))=FALSE,"VP错误","未知错误")))</f>
        <v/>
      </c>
      <c r="CW191" s="37"/>
      <c r="CX191" s="37"/>
      <c r="CY191" s="39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23" t="str">
        <f ca="1">IFERROR(IF(DS191="","",RANK(DR191,DR$3:DR$434)+COUNTIF(DR$3:DR191,DR191)-1),"/")</f>
        <v/>
      </c>
      <c r="DO191" s="22" t="str">
        <f t="shared" si="44"/>
        <v/>
      </c>
      <c r="DP191" s="22" t="str">
        <f t="shared" si="45"/>
        <v/>
      </c>
      <c r="DQ191" s="24" t="str">
        <f>IFERROR(IF(DO191="","",ROUND(IF(DP191=0,10,10+SIGN(DP191)*10*(1-((SQRT(5)-1)/2)^MIN(ABS(DP191)/(5*SQRT(DR$1)),3))/(1-((SQRT(5)-1)/2)^3)),2)),"请输入副数")</f>
        <v/>
      </c>
      <c r="DR191" s="25" t="str">
        <f ca="1">IF(DS191="","",IF(选手操作!ET191&lt;&gt;"","/",DV191))</f>
        <v/>
      </c>
      <c r="DS191" s="26" t="str">
        <f ca="1">IF(OR(COUNTA(DA$3:DM$434)=0,选手操作!$K191=""),"",选手操作!$K191)</f>
        <v/>
      </c>
      <c r="DT191" s="22" t="str">
        <f ca="1">IFERROR(IF(DS191="","",RANK(DV191,DV$3:DV$434)+COUNTIF(DV$3:DV191,DV191)-1),"/")</f>
        <v/>
      </c>
      <c r="DU191" s="27" t="str">
        <f ca="1">IF(DS191="","",VLOOKUP(DS191,选手操作!$K:$L,2,0))</f>
        <v/>
      </c>
      <c r="DV191" s="24" t="str">
        <f ca="1">IFERROR(IF(DS191="","",IF(选手操作!DT191&lt;&gt;"",CV191+DW191+DX191+选手操作!DS191,VLOOKUP(DU191,DO:DQ,3,0)+CV191+DW191+DX191+选手操作!DS191)),IF(COUNTIF(DO:DO,DU191)=0,"查找失败",IF(ISNUMBER(VLOOKUP(DU191,DO:DQ,3,0))=FALSE,"VP错误","未知错误")))</f>
        <v/>
      </c>
      <c r="DW191" s="37"/>
      <c r="DX191" s="37"/>
      <c r="DY191" s="39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23" t="str">
        <f ca="1">IFERROR(IF(ES191="","",RANK(ER191,ER$3:ER$434)+COUNTIF(ER$3:ER191,ER191)-1),"/")</f>
        <v/>
      </c>
      <c r="EO191" s="22" t="str">
        <f t="shared" si="46"/>
        <v/>
      </c>
      <c r="EP191" s="22" t="str">
        <f t="shared" si="47"/>
        <v/>
      </c>
      <c r="EQ191" s="24" t="str">
        <f>IFERROR(IF(EO191="","",ROUND(IF(EP191=0,10,10+SIGN(EP191)*10*(1-((SQRT(5)-1)/2)^MIN(ABS(EP191)/(5*SQRT(ER$1)),3))/(1-((SQRT(5)-1)/2)^3)),2)),"请输入副数")</f>
        <v/>
      </c>
      <c r="ER191" s="25" t="str">
        <f ca="1">IF(ES191="","",IF(选手操作!FT191&lt;&gt;"","/",EV191))</f>
        <v/>
      </c>
      <c r="ES191" s="26" t="str">
        <f ca="1">IF(OR(COUNTA(EA$3:EM$434)=0,选手操作!$K191=""),"",选手操作!$K191)</f>
        <v/>
      </c>
      <c r="ET191" s="22" t="str">
        <f ca="1">IFERROR(IF(ES191="","",RANK(EV191,EV$3:EV$434)+COUNTIF(EV$3:EV191,EV191)-1),"/")</f>
        <v/>
      </c>
      <c r="EU191" s="27" t="str">
        <f ca="1">IF(ES191="","",VLOOKUP(ES191,选手操作!$K:$L,2,0))</f>
        <v/>
      </c>
      <c r="EV191" s="24" t="str">
        <f ca="1">IFERROR(IF(ES191="","",IF(选手操作!ET191&lt;&gt;"",DV191+EW191+EX191+选手操作!ES191,VLOOKUP(EU191,EO:EQ,3,0)+DV191+EW191+EX191+选手操作!ES191)),IF(COUNTIF(EO:EO,EU191)=0,"查找失败",IF(ISNUMBER(VLOOKUP(EU191,EO:EQ,3,0))=FALSE,"VP错误","未知错误")))</f>
        <v/>
      </c>
      <c r="EW191" s="37"/>
      <c r="EX191" s="37"/>
      <c r="EY191" s="39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23" t="str">
        <f ca="1">IFERROR(IF(FS191="","",RANK(FR191,FR$3:FR$434)+COUNTIF(FR$3:FR191,FR191)-1),"/")</f>
        <v/>
      </c>
      <c r="FO191" s="22" t="str">
        <f t="shared" si="48"/>
        <v/>
      </c>
      <c r="FP191" s="22" t="str">
        <f t="shared" si="49"/>
        <v/>
      </c>
      <c r="FQ191" s="24" t="str">
        <f>IFERROR(IF(FO191="","",ROUND(IF(FP191=0,10,10+SIGN(FP191)*10*(1-((SQRT(5)-1)/2)^MIN(ABS(FP191)/(5*SQRT(FR$1)),3))/(1-((SQRT(5)-1)/2)^3)),2)),"请输入副数")</f>
        <v/>
      </c>
      <c r="FR191" s="25" t="str">
        <f ca="1">IF(FS191="","",IF(选手操作!GT191&lt;&gt;"","/",FV191))</f>
        <v/>
      </c>
      <c r="FS191" s="26" t="str">
        <f ca="1">IF(OR(COUNTA(FA$3:FM$434)=0,选手操作!$K191=""),"",选手操作!$K191)</f>
        <v/>
      </c>
      <c r="FT191" s="22" t="str">
        <f ca="1">IFERROR(IF(FS191="","",RANK(FV191,FV$3:FV$434)+COUNTIF(FV$3:FV191,FV191)-1),"/")</f>
        <v/>
      </c>
      <c r="FU191" s="27" t="str">
        <f ca="1">IF(FS191="","",VLOOKUP(FS191,选手操作!$K:$L,2,0))</f>
        <v/>
      </c>
      <c r="FV191" s="24" t="str">
        <f ca="1">IFERROR(IF(FS191="","",IF(选手操作!FT191&lt;&gt;"",EV191+FW191+FX191+选手操作!FS191,VLOOKUP(FU191,FO:FQ,3,0)+EV191+FW191+FX191+选手操作!FS191)),IF(COUNTIF(FO:FO,FU191)=0,"查找失败",IF(ISNUMBER(VLOOKUP(FU191,FO:FQ,3,0))=FALSE,"VP错误","未知错误")))</f>
        <v/>
      </c>
      <c r="FW191" s="37"/>
      <c r="FX191" s="37"/>
      <c r="FY191" s="39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23" t="str">
        <f ca="1">IFERROR(IF(GS191="","",RANK(GR191,GR$3:GR$434)+COUNTIF(GR$3:GR191,GR191)-1),"/")</f>
        <v/>
      </c>
      <c r="GO191" s="22" t="str">
        <f t="shared" si="50"/>
        <v/>
      </c>
      <c r="GP191" s="22" t="str">
        <f t="shared" si="51"/>
        <v/>
      </c>
      <c r="GQ191" s="24" t="str">
        <f>IFERROR(IF(GO191="","",ROUND(IF(GP191=0,10,10+SIGN(GP191)*10*(1-((SQRT(5)-1)/2)^MIN(ABS(GP191)/(5*SQRT(GR$1)),3))/(1-((SQRT(5)-1)/2)^3)),2)),"请输入副数")</f>
        <v/>
      </c>
      <c r="GR191" s="25" t="str">
        <f ca="1">IF(GS191="","",IF(选手操作!HT191&lt;&gt;"","/",GV191))</f>
        <v/>
      </c>
      <c r="GS191" s="26" t="str">
        <f ca="1">IF(OR(COUNTA(GA$3:GM$434)=0,选手操作!$K191=""),"",选手操作!$K191)</f>
        <v/>
      </c>
      <c r="GT191" s="22" t="str">
        <f ca="1">IFERROR(IF(GS191="","",RANK(GV191,GV$3:GV$434)+COUNTIF(GV$3:GV191,GV191)-1),"/")</f>
        <v/>
      </c>
      <c r="GU191" s="27" t="str">
        <f ca="1">IF(GS191="","",VLOOKUP(GS191,选手操作!$K:$L,2,0))</f>
        <v/>
      </c>
      <c r="GV191" s="24" t="str">
        <f ca="1">IFERROR(IF(GS191="","",IF(选手操作!GT191&lt;&gt;"",FV191+GW191+GX191+选手操作!GS191,VLOOKUP(GU191,GO:GQ,3,0)+FV191+GW191+GX191+选手操作!GS191)),IF(COUNTIF(GO:GO,GU191)=0,"查找失败",IF(ISNUMBER(VLOOKUP(GU191,GO:GQ,3,0))=FALSE,"VP错误","未知错误")))</f>
        <v/>
      </c>
      <c r="GW191" s="37"/>
      <c r="GX191" s="37"/>
      <c r="GY191" s="39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23" t="str">
        <f ca="1">IFERROR(IF(HS191="","",RANK(HR191,HR$3:HR$434)+COUNTIF(HR$3:HR191,HR191)-1),"/")</f>
        <v/>
      </c>
      <c r="HO191" s="22" t="str">
        <f t="shared" si="52"/>
        <v/>
      </c>
      <c r="HP191" s="22" t="str">
        <f t="shared" si="53"/>
        <v/>
      </c>
      <c r="HQ191" s="24" t="str">
        <f>IFERROR(IF(HO191="","",ROUND(IF(HP191=0,10,10+SIGN(HP191)*10*(1-((SQRT(5)-1)/2)^MIN(ABS(HP191)/(5*SQRT(HR$1)),3))/(1-((SQRT(5)-1)/2)^3)),2)),"请输入副数")</f>
        <v/>
      </c>
      <c r="HR191" s="25" t="str">
        <f ca="1">IF(HS191="","",IF(选手操作!IT191&lt;&gt;"","/",HV191))</f>
        <v/>
      </c>
      <c r="HS191" s="26" t="str">
        <f ca="1">IF(OR(COUNTA(HA$3:HM$434)=0,选手操作!$K191=""),"",选手操作!$K191)</f>
        <v/>
      </c>
      <c r="HT191" s="22" t="str">
        <f ca="1">IFERROR(IF(HS191="","",RANK(HV191,HV$3:HV$434)+COUNTIF(HV$3:HV191,HV191)-1),"/")</f>
        <v/>
      </c>
      <c r="HU191" s="27" t="str">
        <f ca="1">IF(HS191="","",VLOOKUP(HS191,选手操作!$K:$L,2,0))</f>
        <v/>
      </c>
      <c r="HV191" s="24" t="str">
        <f ca="1">IFERROR(IF(HS191="","",IF(选手操作!HT191&lt;&gt;"",GV191+HW191+HX191+选手操作!HS191,VLOOKUP(HU191,HO:HQ,3,0)+GV191+HW191+HX191+选手操作!HS191)),IF(COUNTIF(HO:HO,HU191)=0,"查找失败",IF(ISNUMBER(VLOOKUP(HU191,HO:HQ,3,0))=FALSE,"VP错误","未知错误")))</f>
        <v/>
      </c>
      <c r="HW191" s="37"/>
      <c r="HX191" s="37"/>
      <c r="HY191" s="39"/>
    </row>
    <row r="192" spans="1:23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23" t="str">
        <f ca="1">IFERROR(IF(S192="","",RANK(R192,R$3:R$434)+COUNTIF(R$3:R192,R192)-1),"/")</f>
        <v/>
      </c>
      <c r="O192" s="22" t="str">
        <f t="shared" si="54"/>
        <v/>
      </c>
      <c r="P192" s="22" t="str">
        <f t="shared" si="55"/>
        <v/>
      </c>
      <c r="Q192" s="24" t="str">
        <f t="shared" si="56"/>
        <v/>
      </c>
      <c r="R192" s="25" t="str">
        <f ca="1">IF(S192="","",IF(选手操作!AT192&lt;&gt;"","/",V192))</f>
        <v/>
      </c>
      <c r="S192" s="26" t="str">
        <f ca="1">IF(OR(COUNTA(A$3:M$434)=0,选手操作!$K192=""),"",选手操作!$K192)</f>
        <v/>
      </c>
      <c r="T192" s="22" t="str">
        <f ca="1">IFERROR(IF(S192="","",RANK(V192,V$3:V$434)+COUNTIF(V$3:V192,V192)-1),"/")</f>
        <v/>
      </c>
      <c r="U192" s="27" t="str">
        <f ca="1">IF(S192="","",VLOOKUP(S192,选手操作!$K:$L,2,0))</f>
        <v/>
      </c>
      <c r="V192" s="24" t="str">
        <f ca="1">IFERROR(IF(S192="","",IF(选手操作!T192&lt;&gt;"",选手操作!M192+选手操作!N192+W192+X192+选手操作!S192,VLOOKUP(U192,O:Q,3,0)+选手操作!M192+选手操作!N192+W192+X192+选手操作!S192)),IF(COUNTIF(O:O,U192)=0,"查找失败",IF(ISNUMBER(VLOOKUP(U192,O:Q,3,0))=FALSE,"VP错误","未知错误")))</f>
        <v/>
      </c>
      <c r="W192" s="37"/>
      <c r="X192" s="37"/>
      <c r="Y192" s="39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23" t="str">
        <f ca="1">IFERROR(IF(AS192="","",RANK(AR192,AR$3:AR$434)+COUNTIF(AR$3:AR192,AR192)-1),"/")</f>
        <v/>
      </c>
      <c r="AO192" s="22" t="str">
        <f t="shared" si="38"/>
        <v/>
      </c>
      <c r="AP192" s="22" t="str">
        <f t="shared" si="39"/>
        <v/>
      </c>
      <c r="AQ192" s="24" t="str">
        <f>IFERROR(IF(AO192="","",ROUND(IF(AP192=0,10,10+SIGN(AP192)*10*(1-((SQRT(5)-1)/2)^MIN(ABS(AP192)/(5*SQRT(AR$1)),3))/(1-((SQRT(5)-1)/2)^3)),2)),"请输入副数")</f>
        <v/>
      </c>
      <c r="AR192" s="25" t="str">
        <f ca="1">IF(AS192="","",IF(选手操作!BT192&lt;&gt;"","/",AV192))</f>
        <v/>
      </c>
      <c r="AS192" s="26" t="str">
        <f ca="1">IF(OR(COUNTA(AA$3:AM$434)=0,选手操作!$K192=""),"",选手操作!$K192)</f>
        <v/>
      </c>
      <c r="AT192" s="22" t="str">
        <f ca="1">IFERROR(IF(AS192="","",RANK(AV192,AV$3:AV$434)+COUNTIF(AV$3:AV192,AV192)-1),"/")</f>
        <v/>
      </c>
      <c r="AU192" s="27" t="str">
        <f ca="1">IF(AS192="","",VLOOKUP(AS192,选手操作!$K:$L,2,0))</f>
        <v/>
      </c>
      <c r="AV192" s="24" t="str">
        <f ca="1">IFERROR(IF(AS192="","",IF(选手操作!AT192&lt;&gt;"",V192+AW192+AX192+选手操作!AS192,VLOOKUP(AU192,AO:AQ,3,0)+V192+AW192+AX192+选手操作!AS192)),IF(COUNTIF(AO:AO,AU192)=0,"查找失败",IF(ISNUMBER(VLOOKUP(AU192,AO:AQ,3,0))=FALSE,"VP错误","未知错误")))</f>
        <v/>
      </c>
      <c r="AW192" s="37"/>
      <c r="AX192" s="37"/>
      <c r="AY192" s="39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23" t="str">
        <f ca="1">IFERROR(IF(BS192="","",RANK(BR192,BR$3:BR$434)+COUNTIF(BR$3:BR192,BR192)-1),"/")</f>
        <v/>
      </c>
      <c r="BO192" s="22" t="str">
        <f t="shared" si="40"/>
        <v/>
      </c>
      <c r="BP192" s="22" t="str">
        <f t="shared" si="41"/>
        <v/>
      </c>
      <c r="BQ192" s="24" t="str">
        <f>IFERROR(IF(BO192="","",ROUND(IF(BP192=0,10,10+SIGN(BP192)*10*(1-((SQRT(5)-1)/2)^MIN(ABS(BP192)/(5*SQRT(BR$1)),3))/(1-((SQRT(5)-1)/2)^3)),2)),"请输入副数")</f>
        <v/>
      </c>
      <c r="BR192" s="25" t="str">
        <f ca="1">IF(BS192="","",IF(选手操作!CT192&lt;&gt;"","/",BV192))</f>
        <v/>
      </c>
      <c r="BS192" s="26" t="str">
        <f ca="1">IF(OR(COUNTA(BA$3:BM$434)=0,选手操作!$K192=""),"",选手操作!$K192)</f>
        <v/>
      </c>
      <c r="BT192" s="22" t="str">
        <f ca="1">IFERROR(IF(BS192="","",RANK(BV192,BV$3:BV$434)+COUNTIF(BV$3:BV192,BV192)-1),"/")</f>
        <v/>
      </c>
      <c r="BU192" s="27" t="str">
        <f ca="1">IF(BS192="","",VLOOKUP(BS192,选手操作!$K:$L,2,0))</f>
        <v/>
      </c>
      <c r="BV192" s="24" t="str">
        <f ca="1">IFERROR(IF(BS192="","",IF(选手操作!BT192&lt;&gt;"",AV192+BW192+BX192+选手操作!BS192,VLOOKUP(BU192,BO:BQ,3,0)+AV192+BW192+BX192+选手操作!BS192)),IF(COUNTIF(BO:BO,BU192)=0,"查找失败",IF(ISNUMBER(VLOOKUP(BU192,BO:BQ,3,0))=FALSE,"VP错误","未知错误")))</f>
        <v/>
      </c>
      <c r="BW192" s="37"/>
      <c r="BX192" s="37"/>
      <c r="BY192" s="39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23" t="str">
        <f ca="1">IFERROR(IF(CS192="","",RANK(CR192,CR$3:CR$434)+COUNTIF(CR$3:CR192,CR192)-1),"/")</f>
        <v/>
      </c>
      <c r="CO192" s="22" t="str">
        <f t="shared" si="42"/>
        <v/>
      </c>
      <c r="CP192" s="22" t="str">
        <f t="shared" si="43"/>
        <v/>
      </c>
      <c r="CQ192" s="24" t="str">
        <f>IFERROR(IF(CO192="","",ROUND(IF(CP192=0,10,10+SIGN(CP192)*10*(1-((SQRT(5)-1)/2)^MIN(ABS(CP192)/(5*SQRT(CR$1)),3))/(1-((SQRT(5)-1)/2)^3)),2)),"请输入副数")</f>
        <v/>
      </c>
      <c r="CR192" s="25" t="str">
        <f ca="1">IF(CS192="","",IF(选手操作!DT192&lt;&gt;"","/",CV192))</f>
        <v/>
      </c>
      <c r="CS192" s="26" t="str">
        <f ca="1">IF(OR(COUNTA(CA$3:CM$434)=0,选手操作!$K192=""),"",选手操作!$K192)</f>
        <v/>
      </c>
      <c r="CT192" s="22" t="str">
        <f ca="1">IFERROR(IF(CS192="","",RANK(CV192,CV$3:CV$434)+COUNTIF(CV$3:CV192,CV192)-1),"/")</f>
        <v/>
      </c>
      <c r="CU192" s="27" t="str">
        <f ca="1">IF(CS192="","",VLOOKUP(CS192,选手操作!$K:$L,2,0))</f>
        <v/>
      </c>
      <c r="CV192" s="24" t="str">
        <f ca="1">IFERROR(IF(CS192="","",IF(选手操作!CT192&lt;&gt;"",BV192+CW192+CX192+选手操作!CS192,VLOOKUP(CU192,CO:CQ,3,0)+BV192+CW192+CX192+选手操作!CS192)),IF(COUNTIF(CO:CO,CU192)=0,"查找失败",IF(ISNUMBER(VLOOKUP(CU192,CO:CQ,3,0))=FALSE,"VP错误","未知错误")))</f>
        <v/>
      </c>
      <c r="CW192" s="37"/>
      <c r="CX192" s="37"/>
      <c r="CY192" s="39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23" t="str">
        <f ca="1">IFERROR(IF(DS192="","",RANK(DR192,DR$3:DR$434)+COUNTIF(DR$3:DR192,DR192)-1),"/")</f>
        <v/>
      </c>
      <c r="DO192" s="22" t="str">
        <f t="shared" si="44"/>
        <v/>
      </c>
      <c r="DP192" s="22" t="str">
        <f t="shared" si="45"/>
        <v/>
      </c>
      <c r="DQ192" s="24" t="str">
        <f>IFERROR(IF(DO192="","",ROUND(IF(DP192=0,10,10+SIGN(DP192)*10*(1-((SQRT(5)-1)/2)^MIN(ABS(DP192)/(5*SQRT(DR$1)),3))/(1-((SQRT(5)-1)/2)^3)),2)),"请输入副数")</f>
        <v/>
      </c>
      <c r="DR192" s="25" t="str">
        <f ca="1">IF(DS192="","",IF(选手操作!ET192&lt;&gt;"","/",DV192))</f>
        <v/>
      </c>
      <c r="DS192" s="26" t="str">
        <f ca="1">IF(OR(COUNTA(DA$3:DM$434)=0,选手操作!$K192=""),"",选手操作!$K192)</f>
        <v/>
      </c>
      <c r="DT192" s="22" t="str">
        <f ca="1">IFERROR(IF(DS192="","",RANK(DV192,DV$3:DV$434)+COUNTIF(DV$3:DV192,DV192)-1),"/")</f>
        <v/>
      </c>
      <c r="DU192" s="27" t="str">
        <f ca="1">IF(DS192="","",VLOOKUP(DS192,选手操作!$K:$L,2,0))</f>
        <v/>
      </c>
      <c r="DV192" s="24" t="str">
        <f ca="1">IFERROR(IF(DS192="","",IF(选手操作!DT192&lt;&gt;"",CV192+DW192+DX192+选手操作!DS192,VLOOKUP(DU192,DO:DQ,3,0)+CV192+DW192+DX192+选手操作!DS192)),IF(COUNTIF(DO:DO,DU192)=0,"查找失败",IF(ISNUMBER(VLOOKUP(DU192,DO:DQ,3,0))=FALSE,"VP错误","未知错误")))</f>
        <v/>
      </c>
      <c r="DW192" s="37"/>
      <c r="DX192" s="37"/>
      <c r="DY192" s="39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23" t="str">
        <f ca="1">IFERROR(IF(ES192="","",RANK(ER192,ER$3:ER$434)+COUNTIF(ER$3:ER192,ER192)-1),"/")</f>
        <v/>
      </c>
      <c r="EO192" s="22" t="str">
        <f t="shared" si="46"/>
        <v/>
      </c>
      <c r="EP192" s="22" t="str">
        <f t="shared" si="47"/>
        <v/>
      </c>
      <c r="EQ192" s="24" t="str">
        <f>IFERROR(IF(EO192="","",ROUND(IF(EP192=0,10,10+SIGN(EP192)*10*(1-((SQRT(5)-1)/2)^MIN(ABS(EP192)/(5*SQRT(ER$1)),3))/(1-((SQRT(5)-1)/2)^3)),2)),"请输入副数")</f>
        <v/>
      </c>
      <c r="ER192" s="25" t="str">
        <f ca="1">IF(ES192="","",IF(选手操作!FT192&lt;&gt;"","/",EV192))</f>
        <v/>
      </c>
      <c r="ES192" s="26" t="str">
        <f ca="1">IF(OR(COUNTA(EA$3:EM$434)=0,选手操作!$K192=""),"",选手操作!$K192)</f>
        <v/>
      </c>
      <c r="ET192" s="22" t="str">
        <f ca="1">IFERROR(IF(ES192="","",RANK(EV192,EV$3:EV$434)+COUNTIF(EV$3:EV192,EV192)-1),"/")</f>
        <v/>
      </c>
      <c r="EU192" s="27" t="str">
        <f ca="1">IF(ES192="","",VLOOKUP(ES192,选手操作!$K:$L,2,0))</f>
        <v/>
      </c>
      <c r="EV192" s="24" t="str">
        <f ca="1">IFERROR(IF(ES192="","",IF(选手操作!ET192&lt;&gt;"",DV192+EW192+EX192+选手操作!ES192,VLOOKUP(EU192,EO:EQ,3,0)+DV192+EW192+EX192+选手操作!ES192)),IF(COUNTIF(EO:EO,EU192)=0,"查找失败",IF(ISNUMBER(VLOOKUP(EU192,EO:EQ,3,0))=FALSE,"VP错误","未知错误")))</f>
        <v/>
      </c>
      <c r="EW192" s="37"/>
      <c r="EX192" s="37"/>
      <c r="EY192" s="39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23" t="str">
        <f ca="1">IFERROR(IF(FS192="","",RANK(FR192,FR$3:FR$434)+COUNTIF(FR$3:FR192,FR192)-1),"/")</f>
        <v/>
      </c>
      <c r="FO192" s="22" t="str">
        <f t="shared" si="48"/>
        <v/>
      </c>
      <c r="FP192" s="22" t="str">
        <f t="shared" si="49"/>
        <v/>
      </c>
      <c r="FQ192" s="24" t="str">
        <f>IFERROR(IF(FO192="","",ROUND(IF(FP192=0,10,10+SIGN(FP192)*10*(1-((SQRT(5)-1)/2)^MIN(ABS(FP192)/(5*SQRT(FR$1)),3))/(1-((SQRT(5)-1)/2)^3)),2)),"请输入副数")</f>
        <v/>
      </c>
      <c r="FR192" s="25" t="str">
        <f ca="1">IF(FS192="","",IF(选手操作!GT192&lt;&gt;"","/",FV192))</f>
        <v/>
      </c>
      <c r="FS192" s="26" t="str">
        <f ca="1">IF(OR(COUNTA(FA$3:FM$434)=0,选手操作!$K192=""),"",选手操作!$K192)</f>
        <v/>
      </c>
      <c r="FT192" s="22" t="str">
        <f ca="1">IFERROR(IF(FS192="","",RANK(FV192,FV$3:FV$434)+COUNTIF(FV$3:FV192,FV192)-1),"/")</f>
        <v/>
      </c>
      <c r="FU192" s="27" t="str">
        <f ca="1">IF(FS192="","",VLOOKUP(FS192,选手操作!$K:$L,2,0))</f>
        <v/>
      </c>
      <c r="FV192" s="24" t="str">
        <f ca="1">IFERROR(IF(FS192="","",IF(选手操作!FT192&lt;&gt;"",EV192+FW192+FX192+选手操作!FS192,VLOOKUP(FU192,FO:FQ,3,0)+EV192+FW192+FX192+选手操作!FS192)),IF(COUNTIF(FO:FO,FU192)=0,"查找失败",IF(ISNUMBER(VLOOKUP(FU192,FO:FQ,3,0))=FALSE,"VP错误","未知错误")))</f>
        <v/>
      </c>
      <c r="FW192" s="37"/>
      <c r="FX192" s="37"/>
      <c r="FY192" s="39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23" t="str">
        <f ca="1">IFERROR(IF(GS192="","",RANK(GR192,GR$3:GR$434)+COUNTIF(GR$3:GR192,GR192)-1),"/")</f>
        <v/>
      </c>
      <c r="GO192" s="22" t="str">
        <f t="shared" si="50"/>
        <v/>
      </c>
      <c r="GP192" s="22" t="str">
        <f t="shared" si="51"/>
        <v/>
      </c>
      <c r="GQ192" s="24" t="str">
        <f>IFERROR(IF(GO192="","",ROUND(IF(GP192=0,10,10+SIGN(GP192)*10*(1-((SQRT(5)-1)/2)^MIN(ABS(GP192)/(5*SQRT(GR$1)),3))/(1-((SQRT(5)-1)/2)^3)),2)),"请输入副数")</f>
        <v/>
      </c>
      <c r="GR192" s="25" t="str">
        <f ca="1">IF(GS192="","",IF(选手操作!HT192&lt;&gt;"","/",GV192))</f>
        <v/>
      </c>
      <c r="GS192" s="26" t="str">
        <f ca="1">IF(OR(COUNTA(GA$3:GM$434)=0,选手操作!$K192=""),"",选手操作!$K192)</f>
        <v/>
      </c>
      <c r="GT192" s="22" t="str">
        <f ca="1">IFERROR(IF(GS192="","",RANK(GV192,GV$3:GV$434)+COUNTIF(GV$3:GV192,GV192)-1),"/")</f>
        <v/>
      </c>
      <c r="GU192" s="27" t="str">
        <f ca="1">IF(GS192="","",VLOOKUP(GS192,选手操作!$K:$L,2,0))</f>
        <v/>
      </c>
      <c r="GV192" s="24" t="str">
        <f ca="1">IFERROR(IF(GS192="","",IF(选手操作!GT192&lt;&gt;"",FV192+GW192+GX192+选手操作!GS192,VLOOKUP(GU192,GO:GQ,3,0)+FV192+GW192+GX192+选手操作!GS192)),IF(COUNTIF(GO:GO,GU192)=0,"查找失败",IF(ISNUMBER(VLOOKUP(GU192,GO:GQ,3,0))=FALSE,"VP错误","未知错误")))</f>
        <v/>
      </c>
      <c r="GW192" s="37"/>
      <c r="GX192" s="37"/>
      <c r="GY192" s="39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23" t="str">
        <f ca="1">IFERROR(IF(HS192="","",RANK(HR192,HR$3:HR$434)+COUNTIF(HR$3:HR192,HR192)-1),"/")</f>
        <v/>
      </c>
      <c r="HO192" s="22" t="str">
        <f t="shared" si="52"/>
        <v/>
      </c>
      <c r="HP192" s="22" t="str">
        <f t="shared" si="53"/>
        <v/>
      </c>
      <c r="HQ192" s="24" t="str">
        <f>IFERROR(IF(HO192="","",ROUND(IF(HP192=0,10,10+SIGN(HP192)*10*(1-((SQRT(5)-1)/2)^MIN(ABS(HP192)/(5*SQRT(HR$1)),3))/(1-((SQRT(5)-1)/2)^3)),2)),"请输入副数")</f>
        <v/>
      </c>
      <c r="HR192" s="25" t="str">
        <f ca="1">IF(HS192="","",IF(选手操作!IT192&lt;&gt;"","/",HV192))</f>
        <v/>
      </c>
      <c r="HS192" s="26" t="str">
        <f ca="1">IF(OR(COUNTA(HA$3:HM$434)=0,选手操作!$K192=""),"",选手操作!$K192)</f>
        <v/>
      </c>
      <c r="HT192" s="22" t="str">
        <f ca="1">IFERROR(IF(HS192="","",RANK(HV192,HV$3:HV$434)+COUNTIF(HV$3:HV192,HV192)-1),"/")</f>
        <v/>
      </c>
      <c r="HU192" s="27" t="str">
        <f ca="1">IF(HS192="","",VLOOKUP(HS192,选手操作!$K:$L,2,0))</f>
        <v/>
      </c>
      <c r="HV192" s="24" t="str">
        <f ca="1">IFERROR(IF(HS192="","",IF(选手操作!HT192&lt;&gt;"",GV192+HW192+HX192+选手操作!HS192,VLOOKUP(HU192,HO:HQ,3,0)+GV192+HW192+HX192+选手操作!HS192)),IF(COUNTIF(HO:HO,HU192)=0,"查找失败",IF(ISNUMBER(VLOOKUP(HU192,HO:HQ,3,0))=FALSE,"VP错误","未知错误")))</f>
        <v/>
      </c>
      <c r="HW192" s="37"/>
      <c r="HX192" s="37"/>
      <c r="HY192" s="39"/>
    </row>
    <row r="193" spans="1:23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23" t="str">
        <f ca="1">IFERROR(IF(S193="","",RANK(R193,R$3:R$434)+COUNTIF(R$3:R193,R193)-1),"/")</f>
        <v/>
      </c>
      <c r="O193" s="22" t="str">
        <f t="shared" si="54"/>
        <v/>
      </c>
      <c r="P193" s="22" t="str">
        <f t="shared" si="55"/>
        <v/>
      </c>
      <c r="Q193" s="24" t="str">
        <f t="shared" si="56"/>
        <v/>
      </c>
      <c r="R193" s="25" t="str">
        <f ca="1">IF(S193="","",IF(选手操作!AT193&lt;&gt;"","/",V193))</f>
        <v/>
      </c>
      <c r="S193" s="26" t="str">
        <f ca="1">IF(OR(COUNTA(A$3:M$434)=0,选手操作!$K193=""),"",选手操作!$K193)</f>
        <v/>
      </c>
      <c r="T193" s="22" t="str">
        <f ca="1">IFERROR(IF(S193="","",RANK(V193,V$3:V$434)+COUNTIF(V$3:V193,V193)-1),"/")</f>
        <v/>
      </c>
      <c r="U193" s="27" t="str">
        <f ca="1">IF(S193="","",VLOOKUP(S193,选手操作!$K:$L,2,0))</f>
        <v/>
      </c>
      <c r="V193" s="24" t="str">
        <f ca="1">IFERROR(IF(S193="","",IF(选手操作!T193&lt;&gt;"",选手操作!M193+选手操作!N193+W193+X193+选手操作!S193,VLOOKUP(U193,O:Q,3,0)+选手操作!M193+选手操作!N193+W193+X193+选手操作!S193)),IF(COUNTIF(O:O,U193)=0,"查找失败",IF(ISNUMBER(VLOOKUP(U193,O:Q,3,0))=FALSE,"VP错误","未知错误")))</f>
        <v/>
      </c>
      <c r="W193" s="37"/>
      <c r="X193" s="37"/>
      <c r="Y193" s="39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23" t="str">
        <f ca="1">IFERROR(IF(AS193="","",RANK(AR193,AR$3:AR$434)+COUNTIF(AR$3:AR193,AR193)-1),"/")</f>
        <v/>
      </c>
      <c r="AO193" s="22" t="str">
        <f t="shared" si="38"/>
        <v/>
      </c>
      <c r="AP193" s="22" t="str">
        <f t="shared" si="39"/>
        <v/>
      </c>
      <c r="AQ193" s="24" t="str">
        <f>IFERROR(IF(AO193="","",ROUND(IF(AP193=0,10,10+SIGN(AP193)*10*(1-((SQRT(5)-1)/2)^MIN(ABS(AP193)/(5*SQRT(AR$1)),3))/(1-((SQRT(5)-1)/2)^3)),2)),"请输入副数")</f>
        <v/>
      </c>
      <c r="AR193" s="25" t="str">
        <f ca="1">IF(AS193="","",IF(选手操作!BT193&lt;&gt;"","/",AV193))</f>
        <v/>
      </c>
      <c r="AS193" s="26" t="str">
        <f ca="1">IF(OR(COUNTA(AA$3:AM$434)=0,选手操作!$K193=""),"",选手操作!$K193)</f>
        <v/>
      </c>
      <c r="AT193" s="22" t="str">
        <f ca="1">IFERROR(IF(AS193="","",RANK(AV193,AV$3:AV$434)+COUNTIF(AV$3:AV193,AV193)-1),"/")</f>
        <v/>
      </c>
      <c r="AU193" s="27" t="str">
        <f ca="1">IF(AS193="","",VLOOKUP(AS193,选手操作!$K:$L,2,0))</f>
        <v/>
      </c>
      <c r="AV193" s="24" t="str">
        <f ca="1">IFERROR(IF(AS193="","",IF(选手操作!AT193&lt;&gt;"",V193+AW193+AX193+选手操作!AS193,VLOOKUP(AU193,AO:AQ,3,0)+V193+AW193+AX193+选手操作!AS193)),IF(COUNTIF(AO:AO,AU193)=0,"查找失败",IF(ISNUMBER(VLOOKUP(AU193,AO:AQ,3,0))=FALSE,"VP错误","未知错误")))</f>
        <v/>
      </c>
      <c r="AW193" s="37"/>
      <c r="AX193" s="37"/>
      <c r="AY193" s="39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23" t="str">
        <f ca="1">IFERROR(IF(BS193="","",RANK(BR193,BR$3:BR$434)+COUNTIF(BR$3:BR193,BR193)-1),"/")</f>
        <v/>
      </c>
      <c r="BO193" s="22" t="str">
        <f t="shared" si="40"/>
        <v/>
      </c>
      <c r="BP193" s="22" t="str">
        <f t="shared" si="41"/>
        <v/>
      </c>
      <c r="BQ193" s="24" t="str">
        <f>IFERROR(IF(BO193="","",ROUND(IF(BP193=0,10,10+SIGN(BP193)*10*(1-((SQRT(5)-1)/2)^MIN(ABS(BP193)/(5*SQRT(BR$1)),3))/(1-((SQRT(5)-1)/2)^3)),2)),"请输入副数")</f>
        <v/>
      </c>
      <c r="BR193" s="25" t="str">
        <f ca="1">IF(BS193="","",IF(选手操作!CT193&lt;&gt;"","/",BV193))</f>
        <v/>
      </c>
      <c r="BS193" s="26" t="str">
        <f ca="1">IF(OR(COUNTA(BA$3:BM$434)=0,选手操作!$K193=""),"",选手操作!$K193)</f>
        <v/>
      </c>
      <c r="BT193" s="22" t="str">
        <f ca="1">IFERROR(IF(BS193="","",RANK(BV193,BV$3:BV$434)+COUNTIF(BV$3:BV193,BV193)-1),"/")</f>
        <v/>
      </c>
      <c r="BU193" s="27" t="str">
        <f ca="1">IF(BS193="","",VLOOKUP(BS193,选手操作!$K:$L,2,0))</f>
        <v/>
      </c>
      <c r="BV193" s="24" t="str">
        <f ca="1">IFERROR(IF(BS193="","",IF(选手操作!BT193&lt;&gt;"",AV193+BW193+BX193+选手操作!BS193,VLOOKUP(BU193,BO:BQ,3,0)+AV193+BW193+BX193+选手操作!BS193)),IF(COUNTIF(BO:BO,BU193)=0,"查找失败",IF(ISNUMBER(VLOOKUP(BU193,BO:BQ,3,0))=FALSE,"VP错误","未知错误")))</f>
        <v/>
      </c>
      <c r="BW193" s="37"/>
      <c r="BX193" s="37"/>
      <c r="BY193" s="39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23" t="str">
        <f ca="1">IFERROR(IF(CS193="","",RANK(CR193,CR$3:CR$434)+COUNTIF(CR$3:CR193,CR193)-1),"/")</f>
        <v/>
      </c>
      <c r="CO193" s="22" t="str">
        <f t="shared" si="42"/>
        <v/>
      </c>
      <c r="CP193" s="22" t="str">
        <f t="shared" si="43"/>
        <v/>
      </c>
      <c r="CQ193" s="24" t="str">
        <f>IFERROR(IF(CO193="","",ROUND(IF(CP193=0,10,10+SIGN(CP193)*10*(1-((SQRT(5)-1)/2)^MIN(ABS(CP193)/(5*SQRT(CR$1)),3))/(1-((SQRT(5)-1)/2)^3)),2)),"请输入副数")</f>
        <v/>
      </c>
      <c r="CR193" s="25" t="str">
        <f ca="1">IF(CS193="","",IF(选手操作!DT193&lt;&gt;"","/",CV193))</f>
        <v/>
      </c>
      <c r="CS193" s="26" t="str">
        <f ca="1">IF(OR(COUNTA(CA$3:CM$434)=0,选手操作!$K193=""),"",选手操作!$K193)</f>
        <v/>
      </c>
      <c r="CT193" s="22" t="str">
        <f ca="1">IFERROR(IF(CS193="","",RANK(CV193,CV$3:CV$434)+COUNTIF(CV$3:CV193,CV193)-1),"/")</f>
        <v/>
      </c>
      <c r="CU193" s="27" t="str">
        <f ca="1">IF(CS193="","",VLOOKUP(CS193,选手操作!$K:$L,2,0))</f>
        <v/>
      </c>
      <c r="CV193" s="24" t="str">
        <f ca="1">IFERROR(IF(CS193="","",IF(选手操作!CT193&lt;&gt;"",BV193+CW193+CX193+选手操作!CS193,VLOOKUP(CU193,CO:CQ,3,0)+BV193+CW193+CX193+选手操作!CS193)),IF(COUNTIF(CO:CO,CU193)=0,"查找失败",IF(ISNUMBER(VLOOKUP(CU193,CO:CQ,3,0))=FALSE,"VP错误","未知错误")))</f>
        <v/>
      </c>
      <c r="CW193" s="37"/>
      <c r="CX193" s="37"/>
      <c r="CY193" s="39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23" t="str">
        <f ca="1">IFERROR(IF(DS193="","",RANK(DR193,DR$3:DR$434)+COUNTIF(DR$3:DR193,DR193)-1),"/")</f>
        <v/>
      </c>
      <c r="DO193" s="22" t="str">
        <f t="shared" si="44"/>
        <v/>
      </c>
      <c r="DP193" s="22" t="str">
        <f t="shared" si="45"/>
        <v/>
      </c>
      <c r="DQ193" s="24" t="str">
        <f>IFERROR(IF(DO193="","",ROUND(IF(DP193=0,10,10+SIGN(DP193)*10*(1-((SQRT(5)-1)/2)^MIN(ABS(DP193)/(5*SQRT(DR$1)),3))/(1-((SQRT(5)-1)/2)^3)),2)),"请输入副数")</f>
        <v/>
      </c>
      <c r="DR193" s="25" t="str">
        <f ca="1">IF(DS193="","",IF(选手操作!ET193&lt;&gt;"","/",DV193))</f>
        <v/>
      </c>
      <c r="DS193" s="26" t="str">
        <f ca="1">IF(OR(COUNTA(DA$3:DM$434)=0,选手操作!$K193=""),"",选手操作!$K193)</f>
        <v/>
      </c>
      <c r="DT193" s="22" t="str">
        <f ca="1">IFERROR(IF(DS193="","",RANK(DV193,DV$3:DV$434)+COUNTIF(DV$3:DV193,DV193)-1),"/")</f>
        <v/>
      </c>
      <c r="DU193" s="27" t="str">
        <f ca="1">IF(DS193="","",VLOOKUP(DS193,选手操作!$K:$L,2,0))</f>
        <v/>
      </c>
      <c r="DV193" s="24" t="str">
        <f ca="1">IFERROR(IF(DS193="","",IF(选手操作!DT193&lt;&gt;"",CV193+DW193+DX193+选手操作!DS193,VLOOKUP(DU193,DO:DQ,3,0)+CV193+DW193+DX193+选手操作!DS193)),IF(COUNTIF(DO:DO,DU193)=0,"查找失败",IF(ISNUMBER(VLOOKUP(DU193,DO:DQ,3,0))=FALSE,"VP错误","未知错误")))</f>
        <v/>
      </c>
      <c r="DW193" s="37"/>
      <c r="DX193" s="37"/>
      <c r="DY193" s="39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23" t="str">
        <f ca="1">IFERROR(IF(ES193="","",RANK(ER193,ER$3:ER$434)+COUNTIF(ER$3:ER193,ER193)-1),"/")</f>
        <v/>
      </c>
      <c r="EO193" s="22" t="str">
        <f t="shared" si="46"/>
        <v/>
      </c>
      <c r="EP193" s="22" t="str">
        <f t="shared" si="47"/>
        <v/>
      </c>
      <c r="EQ193" s="24" t="str">
        <f>IFERROR(IF(EO193="","",ROUND(IF(EP193=0,10,10+SIGN(EP193)*10*(1-((SQRT(5)-1)/2)^MIN(ABS(EP193)/(5*SQRT(ER$1)),3))/(1-((SQRT(5)-1)/2)^3)),2)),"请输入副数")</f>
        <v/>
      </c>
      <c r="ER193" s="25" t="str">
        <f ca="1">IF(ES193="","",IF(选手操作!FT193&lt;&gt;"","/",EV193))</f>
        <v/>
      </c>
      <c r="ES193" s="26" t="str">
        <f ca="1">IF(OR(COUNTA(EA$3:EM$434)=0,选手操作!$K193=""),"",选手操作!$K193)</f>
        <v/>
      </c>
      <c r="ET193" s="22" t="str">
        <f ca="1">IFERROR(IF(ES193="","",RANK(EV193,EV$3:EV$434)+COUNTIF(EV$3:EV193,EV193)-1),"/")</f>
        <v/>
      </c>
      <c r="EU193" s="27" t="str">
        <f ca="1">IF(ES193="","",VLOOKUP(ES193,选手操作!$K:$L,2,0))</f>
        <v/>
      </c>
      <c r="EV193" s="24" t="str">
        <f ca="1">IFERROR(IF(ES193="","",IF(选手操作!ET193&lt;&gt;"",DV193+EW193+EX193+选手操作!ES193,VLOOKUP(EU193,EO:EQ,3,0)+DV193+EW193+EX193+选手操作!ES193)),IF(COUNTIF(EO:EO,EU193)=0,"查找失败",IF(ISNUMBER(VLOOKUP(EU193,EO:EQ,3,0))=FALSE,"VP错误","未知错误")))</f>
        <v/>
      </c>
      <c r="EW193" s="37"/>
      <c r="EX193" s="37"/>
      <c r="EY193" s="39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23" t="str">
        <f ca="1">IFERROR(IF(FS193="","",RANK(FR193,FR$3:FR$434)+COUNTIF(FR$3:FR193,FR193)-1),"/")</f>
        <v/>
      </c>
      <c r="FO193" s="22" t="str">
        <f t="shared" si="48"/>
        <v/>
      </c>
      <c r="FP193" s="22" t="str">
        <f t="shared" si="49"/>
        <v/>
      </c>
      <c r="FQ193" s="24" t="str">
        <f>IFERROR(IF(FO193="","",ROUND(IF(FP193=0,10,10+SIGN(FP193)*10*(1-((SQRT(5)-1)/2)^MIN(ABS(FP193)/(5*SQRT(FR$1)),3))/(1-((SQRT(5)-1)/2)^3)),2)),"请输入副数")</f>
        <v/>
      </c>
      <c r="FR193" s="25" t="str">
        <f ca="1">IF(FS193="","",IF(选手操作!GT193&lt;&gt;"","/",FV193))</f>
        <v/>
      </c>
      <c r="FS193" s="26" t="str">
        <f ca="1">IF(OR(COUNTA(FA$3:FM$434)=0,选手操作!$K193=""),"",选手操作!$K193)</f>
        <v/>
      </c>
      <c r="FT193" s="22" t="str">
        <f ca="1">IFERROR(IF(FS193="","",RANK(FV193,FV$3:FV$434)+COUNTIF(FV$3:FV193,FV193)-1),"/")</f>
        <v/>
      </c>
      <c r="FU193" s="27" t="str">
        <f ca="1">IF(FS193="","",VLOOKUP(FS193,选手操作!$K:$L,2,0))</f>
        <v/>
      </c>
      <c r="FV193" s="24" t="str">
        <f ca="1">IFERROR(IF(FS193="","",IF(选手操作!FT193&lt;&gt;"",EV193+FW193+FX193+选手操作!FS193,VLOOKUP(FU193,FO:FQ,3,0)+EV193+FW193+FX193+选手操作!FS193)),IF(COUNTIF(FO:FO,FU193)=0,"查找失败",IF(ISNUMBER(VLOOKUP(FU193,FO:FQ,3,0))=FALSE,"VP错误","未知错误")))</f>
        <v/>
      </c>
      <c r="FW193" s="37"/>
      <c r="FX193" s="37"/>
      <c r="FY193" s="39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23" t="str">
        <f ca="1">IFERROR(IF(GS193="","",RANK(GR193,GR$3:GR$434)+COUNTIF(GR$3:GR193,GR193)-1),"/")</f>
        <v/>
      </c>
      <c r="GO193" s="22" t="str">
        <f t="shared" si="50"/>
        <v/>
      </c>
      <c r="GP193" s="22" t="str">
        <f t="shared" si="51"/>
        <v/>
      </c>
      <c r="GQ193" s="24" t="str">
        <f>IFERROR(IF(GO193="","",ROUND(IF(GP193=0,10,10+SIGN(GP193)*10*(1-((SQRT(5)-1)/2)^MIN(ABS(GP193)/(5*SQRT(GR$1)),3))/(1-((SQRT(5)-1)/2)^3)),2)),"请输入副数")</f>
        <v/>
      </c>
      <c r="GR193" s="25" t="str">
        <f ca="1">IF(GS193="","",IF(选手操作!HT193&lt;&gt;"","/",GV193))</f>
        <v/>
      </c>
      <c r="GS193" s="26" t="str">
        <f ca="1">IF(OR(COUNTA(GA$3:GM$434)=0,选手操作!$K193=""),"",选手操作!$K193)</f>
        <v/>
      </c>
      <c r="GT193" s="22" t="str">
        <f ca="1">IFERROR(IF(GS193="","",RANK(GV193,GV$3:GV$434)+COUNTIF(GV$3:GV193,GV193)-1),"/")</f>
        <v/>
      </c>
      <c r="GU193" s="27" t="str">
        <f ca="1">IF(GS193="","",VLOOKUP(GS193,选手操作!$K:$L,2,0))</f>
        <v/>
      </c>
      <c r="GV193" s="24" t="str">
        <f ca="1">IFERROR(IF(GS193="","",IF(选手操作!GT193&lt;&gt;"",FV193+GW193+GX193+选手操作!GS193,VLOOKUP(GU193,GO:GQ,3,0)+FV193+GW193+GX193+选手操作!GS193)),IF(COUNTIF(GO:GO,GU193)=0,"查找失败",IF(ISNUMBER(VLOOKUP(GU193,GO:GQ,3,0))=FALSE,"VP错误","未知错误")))</f>
        <v/>
      </c>
      <c r="GW193" s="37"/>
      <c r="GX193" s="37"/>
      <c r="GY193" s="39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23" t="str">
        <f ca="1">IFERROR(IF(HS193="","",RANK(HR193,HR$3:HR$434)+COUNTIF(HR$3:HR193,HR193)-1),"/")</f>
        <v/>
      </c>
      <c r="HO193" s="22" t="str">
        <f t="shared" si="52"/>
        <v/>
      </c>
      <c r="HP193" s="22" t="str">
        <f t="shared" si="53"/>
        <v/>
      </c>
      <c r="HQ193" s="24" t="str">
        <f>IFERROR(IF(HO193="","",ROUND(IF(HP193=0,10,10+SIGN(HP193)*10*(1-((SQRT(5)-1)/2)^MIN(ABS(HP193)/(5*SQRT(HR$1)),3))/(1-((SQRT(5)-1)/2)^3)),2)),"请输入副数")</f>
        <v/>
      </c>
      <c r="HR193" s="25" t="str">
        <f ca="1">IF(HS193="","",IF(选手操作!IT193&lt;&gt;"","/",HV193))</f>
        <v/>
      </c>
      <c r="HS193" s="26" t="str">
        <f ca="1">IF(OR(COUNTA(HA$3:HM$434)=0,选手操作!$K193=""),"",选手操作!$K193)</f>
        <v/>
      </c>
      <c r="HT193" s="22" t="str">
        <f ca="1">IFERROR(IF(HS193="","",RANK(HV193,HV$3:HV$434)+COUNTIF(HV$3:HV193,HV193)-1),"/")</f>
        <v/>
      </c>
      <c r="HU193" s="27" t="str">
        <f ca="1">IF(HS193="","",VLOOKUP(HS193,选手操作!$K:$L,2,0))</f>
        <v/>
      </c>
      <c r="HV193" s="24" t="str">
        <f ca="1">IFERROR(IF(HS193="","",IF(选手操作!HT193&lt;&gt;"",GV193+HW193+HX193+选手操作!HS193,VLOOKUP(HU193,HO:HQ,3,0)+GV193+HW193+HX193+选手操作!HS193)),IF(COUNTIF(HO:HO,HU193)=0,"查找失败",IF(ISNUMBER(VLOOKUP(HU193,HO:HQ,3,0))=FALSE,"VP错误","未知错误")))</f>
        <v/>
      </c>
      <c r="HW193" s="37"/>
      <c r="HX193" s="37"/>
      <c r="HY193" s="39"/>
    </row>
    <row r="194" spans="1:23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23" t="str">
        <f ca="1">IFERROR(IF(S194="","",RANK(R194,R$3:R$434)+COUNTIF(R$3:R194,R194)-1),"/")</f>
        <v/>
      </c>
      <c r="O194" s="22" t="str">
        <f t="shared" si="54"/>
        <v/>
      </c>
      <c r="P194" s="22" t="str">
        <f t="shared" si="55"/>
        <v/>
      </c>
      <c r="Q194" s="24" t="str">
        <f t="shared" si="56"/>
        <v/>
      </c>
      <c r="R194" s="25" t="str">
        <f ca="1">IF(S194="","",IF(选手操作!AT194&lt;&gt;"","/",V194))</f>
        <v/>
      </c>
      <c r="S194" s="26" t="str">
        <f ca="1">IF(OR(COUNTA(A$3:M$434)=0,选手操作!$K194=""),"",选手操作!$K194)</f>
        <v/>
      </c>
      <c r="T194" s="22" t="str">
        <f ca="1">IFERROR(IF(S194="","",RANK(V194,V$3:V$434)+COUNTIF(V$3:V194,V194)-1),"/")</f>
        <v/>
      </c>
      <c r="U194" s="27" t="str">
        <f ca="1">IF(S194="","",VLOOKUP(S194,选手操作!$K:$L,2,0))</f>
        <v/>
      </c>
      <c r="V194" s="24" t="str">
        <f ca="1">IFERROR(IF(S194="","",IF(选手操作!T194&lt;&gt;"",选手操作!M194+选手操作!N194+W194+X194+选手操作!S194,VLOOKUP(U194,O:Q,3,0)+选手操作!M194+选手操作!N194+W194+X194+选手操作!S194)),IF(COUNTIF(O:O,U194)=0,"查找失败",IF(ISNUMBER(VLOOKUP(U194,O:Q,3,0))=FALSE,"VP错误","未知错误")))</f>
        <v/>
      </c>
      <c r="W194" s="37"/>
      <c r="X194" s="37"/>
      <c r="Y194" s="39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23" t="str">
        <f ca="1">IFERROR(IF(AS194="","",RANK(AR194,AR$3:AR$434)+COUNTIF(AR$3:AR194,AR194)-1),"/")</f>
        <v/>
      </c>
      <c r="AO194" s="22" t="str">
        <f t="shared" si="38"/>
        <v/>
      </c>
      <c r="AP194" s="22" t="str">
        <f t="shared" si="39"/>
        <v/>
      </c>
      <c r="AQ194" s="24" t="str">
        <f>IFERROR(IF(AO194="","",ROUND(IF(AP194=0,10,10+SIGN(AP194)*10*(1-((SQRT(5)-1)/2)^MIN(ABS(AP194)/(5*SQRT(AR$1)),3))/(1-((SQRT(5)-1)/2)^3)),2)),"请输入副数")</f>
        <v/>
      </c>
      <c r="AR194" s="25" t="str">
        <f ca="1">IF(AS194="","",IF(选手操作!BT194&lt;&gt;"","/",AV194))</f>
        <v/>
      </c>
      <c r="AS194" s="26" t="str">
        <f ca="1">IF(OR(COUNTA(AA$3:AM$434)=0,选手操作!$K194=""),"",选手操作!$K194)</f>
        <v/>
      </c>
      <c r="AT194" s="22" t="str">
        <f ca="1">IFERROR(IF(AS194="","",RANK(AV194,AV$3:AV$434)+COUNTIF(AV$3:AV194,AV194)-1),"/")</f>
        <v/>
      </c>
      <c r="AU194" s="27" t="str">
        <f ca="1">IF(AS194="","",VLOOKUP(AS194,选手操作!$K:$L,2,0))</f>
        <v/>
      </c>
      <c r="AV194" s="24" t="str">
        <f ca="1">IFERROR(IF(AS194="","",IF(选手操作!AT194&lt;&gt;"",V194+AW194+AX194+选手操作!AS194,VLOOKUP(AU194,AO:AQ,3,0)+V194+AW194+AX194+选手操作!AS194)),IF(COUNTIF(AO:AO,AU194)=0,"查找失败",IF(ISNUMBER(VLOOKUP(AU194,AO:AQ,3,0))=FALSE,"VP错误","未知错误")))</f>
        <v/>
      </c>
      <c r="AW194" s="37"/>
      <c r="AX194" s="37"/>
      <c r="AY194" s="39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23" t="str">
        <f ca="1">IFERROR(IF(BS194="","",RANK(BR194,BR$3:BR$434)+COUNTIF(BR$3:BR194,BR194)-1),"/")</f>
        <v/>
      </c>
      <c r="BO194" s="22" t="str">
        <f t="shared" si="40"/>
        <v/>
      </c>
      <c r="BP194" s="22" t="str">
        <f t="shared" si="41"/>
        <v/>
      </c>
      <c r="BQ194" s="24" t="str">
        <f>IFERROR(IF(BO194="","",ROUND(IF(BP194=0,10,10+SIGN(BP194)*10*(1-((SQRT(5)-1)/2)^MIN(ABS(BP194)/(5*SQRT(BR$1)),3))/(1-((SQRT(5)-1)/2)^3)),2)),"请输入副数")</f>
        <v/>
      </c>
      <c r="BR194" s="25" t="str">
        <f ca="1">IF(BS194="","",IF(选手操作!CT194&lt;&gt;"","/",BV194))</f>
        <v/>
      </c>
      <c r="BS194" s="26" t="str">
        <f ca="1">IF(OR(COUNTA(BA$3:BM$434)=0,选手操作!$K194=""),"",选手操作!$K194)</f>
        <v/>
      </c>
      <c r="BT194" s="22" t="str">
        <f ca="1">IFERROR(IF(BS194="","",RANK(BV194,BV$3:BV$434)+COUNTIF(BV$3:BV194,BV194)-1),"/")</f>
        <v/>
      </c>
      <c r="BU194" s="27" t="str">
        <f ca="1">IF(BS194="","",VLOOKUP(BS194,选手操作!$K:$L,2,0))</f>
        <v/>
      </c>
      <c r="BV194" s="24" t="str">
        <f ca="1">IFERROR(IF(BS194="","",IF(选手操作!BT194&lt;&gt;"",AV194+BW194+BX194+选手操作!BS194,VLOOKUP(BU194,BO:BQ,3,0)+AV194+BW194+BX194+选手操作!BS194)),IF(COUNTIF(BO:BO,BU194)=0,"查找失败",IF(ISNUMBER(VLOOKUP(BU194,BO:BQ,3,0))=FALSE,"VP错误","未知错误")))</f>
        <v/>
      </c>
      <c r="BW194" s="37"/>
      <c r="BX194" s="37"/>
      <c r="BY194" s="39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23" t="str">
        <f ca="1">IFERROR(IF(CS194="","",RANK(CR194,CR$3:CR$434)+COUNTIF(CR$3:CR194,CR194)-1),"/")</f>
        <v/>
      </c>
      <c r="CO194" s="22" t="str">
        <f t="shared" si="42"/>
        <v/>
      </c>
      <c r="CP194" s="22" t="str">
        <f t="shared" si="43"/>
        <v/>
      </c>
      <c r="CQ194" s="24" t="str">
        <f>IFERROR(IF(CO194="","",ROUND(IF(CP194=0,10,10+SIGN(CP194)*10*(1-((SQRT(5)-1)/2)^MIN(ABS(CP194)/(5*SQRT(CR$1)),3))/(1-((SQRT(5)-1)/2)^3)),2)),"请输入副数")</f>
        <v/>
      </c>
      <c r="CR194" s="25" t="str">
        <f ca="1">IF(CS194="","",IF(选手操作!DT194&lt;&gt;"","/",CV194))</f>
        <v/>
      </c>
      <c r="CS194" s="26" t="str">
        <f ca="1">IF(OR(COUNTA(CA$3:CM$434)=0,选手操作!$K194=""),"",选手操作!$K194)</f>
        <v/>
      </c>
      <c r="CT194" s="22" t="str">
        <f ca="1">IFERROR(IF(CS194="","",RANK(CV194,CV$3:CV$434)+COUNTIF(CV$3:CV194,CV194)-1),"/")</f>
        <v/>
      </c>
      <c r="CU194" s="27" t="str">
        <f ca="1">IF(CS194="","",VLOOKUP(CS194,选手操作!$K:$L,2,0))</f>
        <v/>
      </c>
      <c r="CV194" s="24" t="str">
        <f ca="1">IFERROR(IF(CS194="","",IF(选手操作!CT194&lt;&gt;"",BV194+CW194+CX194+选手操作!CS194,VLOOKUP(CU194,CO:CQ,3,0)+BV194+CW194+CX194+选手操作!CS194)),IF(COUNTIF(CO:CO,CU194)=0,"查找失败",IF(ISNUMBER(VLOOKUP(CU194,CO:CQ,3,0))=FALSE,"VP错误","未知错误")))</f>
        <v/>
      </c>
      <c r="CW194" s="37"/>
      <c r="CX194" s="37"/>
      <c r="CY194" s="39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23" t="str">
        <f ca="1">IFERROR(IF(DS194="","",RANK(DR194,DR$3:DR$434)+COUNTIF(DR$3:DR194,DR194)-1),"/")</f>
        <v/>
      </c>
      <c r="DO194" s="22" t="str">
        <f t="shared" si="44"/>
        <v/>
      </c>
      <c r="DP194" s="22" t="str">
        <f t="shared" si="45"/>
        <v/>
      </c>
      <c r="DQ194" s="24" t="str">
        <f>IFERROR(IF(DO194="","",ROUND(IF(DP194=0,10,10+SIGN(DP194)*10*(1-((SQRT(5)-1)/2)^MIN(ABS(DP194)/(5*SQRT(DR$1)),3))/(1-((SQRT(5)-1)/2)^3)),2)),"请输入副数")</f>
        <v/>
      </c>
      <c r="DR194" s="25" t="str">
        <f ca="1">IF(DS194="","",IF(选手操作!ET194&lt;&gt;"","/",DV194))</f>
        <v/>
      </c>
      <c r="DS194" s="26" t="str">
        <f ca="1">IF(OR(COUNTA(DA$3:DM$434)=0,选手操作!$K194=""),"",选手操作!$K194)</f>
        <v/>
      </c>
      <c r="DT194" s="22" t="str">
        <f ca="1">IFERROR(IF(DS194="","",RANK(DV194,DV$3:DV$434)+COUNTIF(DV$3:DV194,DV194)-1),"/")</f>
        <v/>
      </c>
      <c r="DU194" s="27" t="str">
        <f ca="1">IF(DS194="","",VLOOKUP(DS194,选手操作!$K:$L,2,0))</f>
        <v/>
      </c>
      <c r="DV194" s="24" t="str">
        <f ca="1">IFERROR(IF(DS194="","",IF(选手操作!DT194&lt;&gt;"",CV194+DW194+DX194+选手操作!DS194,VLOOKUP(DU194,DO:DQ,3,0)+CV194+DW194+DX194+选手操作!DS194)),IF(COUNTIF(DO:DO,DU194)=0,"查找失败",IF(ISNUMBER(VLOOKUP(DU194,DO:DQ,3,0))=FALSE,"VP错误","未知错误")))</f>
        <v/>
      </c>
      <c r="DW194" s="37"/>
      <c r="DX194" s="37"/>
      <c r="DY194" s="39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23" t="str">
        <f ca="1">IFERROR(IF(ES194="","",RANK(ER194,ER$3:ER$434)+COUNTIF(ER$3:ER194,ER194)-1),"/")</f>
        <v/>
      </c>
      <c r="EO194" s="22" t="str">
        <f t="shared" si="46"/>
        <v/>
      </c>
      <c r="EP194" s="22" t="str">
        <f t="shared" si="47"/>
        <v/>
      </c>
      <c r="EQ194" s="24" t="str">
        <f>IFERROR(IF(EO194="","",ROUND(IF(EP194=0,10,10+SIGN(EP194)*10*(1-((SQRT(5)-1)/2)^MIN(ABS(EP194)/(5*SQRT(ER$1)),3))/(1-((SQRT(5)-1)/2)^3)),2)),"请输入副数")</f>
        <v/>
      </c>
      <c r="ER194" s="25" t="str">
        <f ca="1">IF(ES194="","",IF(选手操作!FT194&lt;&gt;"","/",EV194))</f>
        <v/>
      </c>
      <c r="ES194" s="26" t="str">
        <f ca="1">IF(OR(COUNTA(EA$3:EM$434)=0,选手操作!$K194=""),"",选手操作!$K194)</f>
        <v/>
      </c>
      <c r="ET194" s="22" t="str">
        <f ca="1">IFERROR(IF(ES194="","",RANK(EV194,EV$3:EV$434)+COUNTIF(EV$3:EV194,EV194)-1),"/")</f>
        <v/>
      </c>
      <c r="EU194" s="27" t="str">
        <f ca="1">IF(ES194="","",VLOOKUP(ES194,选手操作!$K:$L,2,0))</f>
        <v/>
      </c>
      <c r="EV194" s="24" t="str">
        <f ca="1">IFERROR(IF(ES194="","",IF(选手操作!ET194&lt;&gt;"",DV194+EW194+EX194+选手操作!ES194,VLOOKUP(EU194,EO:EQ,3,0)+DV194+EW194+EX194+选手操作!ES194)),IF(COUNTIF(EO:EO,EU194)=0,"查找失败",IF(ISNUMBER(VLOOKUP(EU194,EO:EQ,3,0))=FALSE,"VP错误","未知错误")))</f>
        <v/>
      </c>
      <c r="EW194" s="37"/>
      <c r="EX194" s="37"/>
      <c r="EY194" s="39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23" t="str">
        <f ca="1">IFERROR(IF(FS194="","",RANK(FR194,FR$3:FR$434)+COUNTIF(FR$3:FR194,FR194)-1),"/")</f>
        <v/>
      </c>
      <c r="FO194" s="22" t="str">
        <f t="shared" si="48"/>
        <v/>
      </c>
      <c r="FP194" s="22" t="str">
        <f t="shared" si="49"/>
        <v/>
      </c>
      <c r="FQ194" s="24" t="str">
        <f>IFERROR(IF(FO194="","",ROUND(IF(FP194=0,10,10+SIGN(FP194)*10*(1-((SQRT(5)-1)/2)^MIN(ABS(FP194)/(5*SQRT(FR$1)),3))/(1-((SQRT(5)-1)/2)^3)),2)),"请输入副数")</f>
        <v/>
      </c>
      <c r="FR194" s="25" t="str">
        <f ca="1">IF(FS194="","",IF(选手操作!GT194&lt;&gt;"","/",FV194))</f>
        <v/>
      </c>
      <c r="FS194" s="26" t="str">
        <f ca="1">IF(OR(COUNTA(FA$3:FM$434)=0,选手操作!$K194=""),"",选手操作!$K194)</f>
        <v/>
      </c>
      <c r="FT194" s="22" t="str">
        <f ca="1">IFERROR(IF(FS194="","",RANK(FV194,FV$3:FV$434)+COUNTIF(FV$3:FV194,FV194)-1),"/")</f>
        <v/>
      </c>
      <c r="FU194" s="27" t="str">
        <f ca="1">IF(FS194="","",VLOOKUP(FS194,选手操作!$K:$L,2,0))</f>
        <v/>
      </c>
      <c r="FV194" s="24" t="str">
        <f ca="1">IFERROR(IF(FS194="","",IF(选手操作!FT194&lt;&gt;"",EV194+FW194+FX194+选手操作!FS194,VLOOKUP(FU194,FO:FQ,3,0)+EV194+FW194+FX194+选手操作!FS194)),IF(COUNTIF(FO:FO,FU194)=0,"查找失败",IF(ISNUMBER(VLOOKUP(FU194,FO:FQ,3,0))=FALSE,"VP错误","未知错误")))</f>
        <v/>
      </c>
      <c r="FW194" s="37"/>
      <c r="FX194" s="37"/>
      <c r="FY194" s="39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23" t="str">
        <f ca="1">IFERROR(IF(GS194="","",RANK(GR194,GR$3:GR$434)+COUNTIF(GR$3:GR194,GR194)-1),"/")</f>
        <v/>
      </c>
      <c r="GO194" s="22" t="str">
        <f t="shared" si="50"/>
        <v/>
      </c>
      <c r="GP194" s="22" t="str">
        <f t="shared" si="51"/>
        <v/>
      </c>
      <c r="GQ194" s="24" t="str">
        <f>IFERROR(IF(GO194="","",ROUND(IF(GP194=0,10,10+SIGN(GP194)*10*(1-((SQRT(5)-1)/2)^MIN(ABS(GP194)/(5*SQRT(GR$1)),3))/(1-((SQRT(5)-1)/2)^3)),2)),"请输入副数")</f>
        <v/>
      </c>
      <c r="GR194" s="25" t="str">
        <f ca="1">IF(GS194="","",IF(选手操作!HT194&lt;&gt;"","/",GV194))</f>
        <v/>
      </c>
      <c r="GS194" s="26" t="str">
        <f ca="1">IF(OR(COUNTA(GA$3:GM$434)=0,选手操作!$K194=""),"",选手操作!$K194)</f>
        <v/>
      </c>
      <c r="GT194" s="22" t="str">
        <f ca="1">IFERROR(IF(GS194="","",RANK(GV194,GV$3:GV$434)+COUNTIF(GV$3:GV194,GV194)-1),"/")</f>
        <v/>
      </c>
      <c r="GU194" s="27" t="str">
        <f ca="1">IF(GS194="","",VLOOKUP(GS194,选手操作!$K:$L,2,0))</f>
        <v/>
      </c>
      <c r="GV194" s="24" t="str">
        <f ca="1">IFERROR(IF(GS194="","",IF(选手操作!GT194&lt;&gt;"",FV194+GW194+GX194+选手操作!GS194,VLOOKUP(GU194,GO:GQ,3,0)+FV194+GW194+GX194+选手操作!GS194)),IF(COUNTIF(GO:GO,GU194)=0,"查找失败",IF(ISNUMBER(VLOOKUP(GU194,GO:GQ,3,0))=FALSE,"VP错误","未知错误")))</f>
        <v/>
      </c>
      <c r="GW194" s="37"/>
      <c r="GX194" s="37"/>
      <c r="GY194" s="39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23" t="str">
        <f ca="1">IFERROR(IF(HS194="","",RANK(HR194,HR$3:HR$434)+COUNTIF(HR$3:HR194,HR194)-1),"/")</f>
        <v/>
      </c>
      <c r="HO194" s="22" t="str">
        <f t="shared" si="52"/>
        <v/>
      </c>
      <c r="HP194" s="22" t="str">
        <f t="shared" si="53"/>
        <v/>
      </c>
      <c r="HQ194" s="24" t="str">
        <f>IFERROR(IF(HO194="","",ROUND(IF(HP194=0,10,10+SIGN(HP194)*10*(1-((SQRT(5)-1)/2)^MIN(ABS(HP194)/(5*SQRT(HR$1)),3))/(1-((SQRT(5)-1)/2)^3)),2)),"请输入副数")</f>
        <v/>
      </c>
      <c r="HR194" s="25" t="str">
        <f ca="1">IF(HS194="","",IF(选手操作!IT194&lt;&gt;"","/",HV194))</f>
        <v/>
      </c>
      <c r="HS194" s="26" t="str">
        <f ca="1">IF(OR(COUNTA(HA$3:HM$434)=0,选手操作!$K194=""),"",选手操作!$K194)</f>
        <v/>
      </c>
      <c r="HT194" s="22" t="str">
        <f ca="1">IFERROR(IF(HS194="","",RANK(HV194,HV$3:HV$434)+COUNTIF(HV$3:HV194,HV194)-1),"/")</f>
        <v/>
      </c>
      <c r="HU194" s="27" t="str">
        <f ca="1">IF(HS194="","",VLOOKUP(HS194,选手操作!$K:$L,2,0))</f>
        <v/>
      </c>
      <c r="HV194" s="24" t="str">
        <f ca="1">IFERROR(IF(HS194="","",IF(选手操作!HT194&lt;&gt;"",GV194+HW194+HX194+选手操作!HS194,VLOOKUP(HU194,HO:HQ,3,0)+GV194+HW194+HX194+选手操作!HS194)),IF(COUNTIF(HO:HO,HU194)=0,"查找失败",IF(ISNUMBER(VLOOKUP(HU194,HO:HQ,3,0))=FALSE,"VP错误","未知错误")))</f>
        <v/>
      </c>
      <c r="HW194" s="37"/>
      <c r="HX194" s="37"/>
      <c r="HY194" s="39"/>
    </row>
    <row r="195" spans="1:23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23" t="str">
        <f ca="1">IFERROR(IF(S195="","",RANK(R195,R$3:R$434)+COUNTIF(R$3:R195,R195)-1),"/")</f>
        <v/>
      </c>
      <c r="O195" s="22" t="str">
        <f t="shared" si="54"/>
        <v/>
      </c>
      <c r="P195" s="22" t="str">
        <f t="shared" si="55"/>
        <v/>
      </c>
      <c r="Q195" s="24" t="str">
        <f t="shared" si="56"/>
        <v/>
      </c>
      <c r="R195" s="25" t="str">
        <f ca="1">IF(S195="","",IF(选手操作!AT195&lt;&gt;"","/",V195))</f>
        <v/>
      </c>
      <c r="S195" s="26" t="str">
        <f ca="1">IF(OR(COUNTA(A$3:M$434)=0,选手操作!$K195=""),"",选手操作!$K195)</f>
        <v/>
      </c>
      <c r="T195" s="22" t="str">
        <f ca="1">IFERROR(IF(S195="","",RANK(V195,V$3:V$434)+COUNTIF(V$3:V195,V195)-1),"/")</f>
        <v/>
      </c>
      <c r="U195" s="27" t="str">
        <f ca="1">IF(S195="","",VLOOKUP(S195,选手操作!$K:$L,2,0))</f>
        <v/>
      </c>
      <c r="V195" s="24" t="str">
        <f ca="1">IFERROR(IF(S195="","",IF(选手操作!T195&lt;&gt;"",选手操作!M195+选手操作!N195+W195+X195+选手操作!S195,VLOOKUP(U195,O:Q,3,0)+选手操作!M195+选手操作!N195+W195+X195+选手操作!S195)),IF(COUNTIF(O:O,U195)=0,"查找失败",IF(ISNUMBER(VLOOKUP(U195,O:Q,3,0))=FALSE,"VP错误","未知错误")))</f>
        <v/>
      </c>
      <c r="W195" s="37"/>
      <c r="X195" s="37"/>
      <c r="Y195" s="39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23" t="str">
        <f ca="1">IFERROR(IF(AS195="","",RANK(AR195,AR$3:AR$434)+COUNTIF(AR$3:AR195,AR195)-1),"/")</f>
        <v/>
      </c>
      <c r="AO195" s="22" t="str">
        <f t="shared" ref="AO195:AO258" si="57">IFERROR(IF(AA195="","",RIGHT(AA195,LEN(AA195)-FIND(".",AA195))),"牌手错误")</f>
        <v/>
      </c>
      <c r="AP195" s="22" t="str">
        <f t="shared" ref="AP195:AP258" si="58">IF(AO195="","",ROUND(AC195,0))</f>
        <v/>
      </c>
      <c r="AQ195" s="24" t="str">
        <f>IFERROR(IF(AO195="","",ROUND(IF(AP195=0,10,10+SIGN(AP195)*10*(1-((SQRT(5)-1)/2)^MIN(ABS(AP195)/(5*SQRT(AR$1)),3))/(1-((SQRT(5)-1)/2)^3)),2)),"请输入副数")</f>
        <v/>
      </c>
      <c r="AR195" s="25" t="str">
        <f ca="1">IF(AS195="","",IF(选手操作!BT195&lt;&gt;"","/",AV195))</f>
        <v/>
      </c>
      <c r="AS195" s="26" t="str">
        <f ca="1">IF(OR(COUNTA(AA$3:AM$434)=0,选手操作!$K195=""),"",选手操作!$K195)</f>
        <v/>
      </c>
      <c r="AT195" s="22" t="str">
        <f ca="1">IFERROR(IF(AS195="","",RANK(AV195,AV$3:AV$434)+COUNTIF(AV$3:AV195,AV195)-1),"/")</f>
        <v/>
      </c>
      <c r="AU195" s="27" t="str">
        <f ca="1">IF(AS195="","",VLOOKUP(AS195,选手操作!$K:$L,2,0))</f>
        <v/>
      </c>
      <c r="AV195" s="24" t="str">
        <f ca="1">IFERROR(IF(AS195="","",IF(选手操作!AT195&lt;&gt;"",V195+AW195+AX195+选手操作!AS195,VLOOKUP(AU195,AO:AQ,3,0)+V195+AW195+AX195+选手操作!AS195)),IF(COUNTIF(AO:AO,AU195)=0,"查找失败",IF(ISNUMBER(VLOOKUP(AU195,AO:AQ,3,0))=FALSE,"VP错误","未知错误")))</f>
        <v/>
      </c>
      <c r="AW195" s="37"/>
      <c r="AX195" s="37"/>
      <c r="AY195" s="39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23" t="str">
        <f ca="1">IFERROR(IF(BS195="","",RANK(BR195,BR$3:BR$434)+COUNTIF(BR$3:BR195,BR195)-1),"/")</f>
        <v/>
      </c>
      <c r="BO195" s="22" t="str">
        <f t="shared" ref="BO195:BO258" si="59">IFERROR(IF(BA195="","",RIGHT(BA195,LEN(BA195)-FIND(".",BA195))),"牌手错误")</f>
        <v/>
      </c>
      <c r="BP195" s="22" t="str">
        <f t="shared" ref="BP195:BP258" si="60">IF(BO195="","",ROUND(BC195,0))</f>
        <v/>
      </c>
      <c r="BQ195" s="24" t="str">
        <f>IFERROR(IF(BO195="","",ROUND(IF(BP195=0,10,10+SIGN(BP195)*10*(1-((SQRT(5)-1)/2)^MIN(ABS(BP195)/(5*SQRT(BR$1)),3))/(1-((SQRT(5)-1)/2)^3)),2)),"请输入副数")</f>
        <v/>
      </c>
      <c r="BR195" s="25" t="str">
        <f ca="1">IF(BS195="","",IF(选手操作!CT195&lt;&gt;"","/",BV195))</f>
        <v/>
      </c>
      <c r="BS195" s="26" t="str">
        <f ca="1">IF(OR(COUNTA(BA$3:BM$434)=0,选手操作!$K195=""),"",选手操作!$K195)</f>
        <v/>
      </c>
      <c r="BT195" s="22" t="str">
        <f ca="1">IFERROR(IF(BS195="","",RANK(BV195,BV$3:BV$434)+COUNTIF(BV$3:BV195,BV195)-1),"/")</f>
        <v/>
      </c>
      <c r="BU195" s="27" t="str">
        <f ca="1">IF(BS195="","",VLOOKUP(BS195,选手操作!$K:$L,2,0))</f>
        <v/>
      </c>
      <c r="BV195" s="24" t="str">
        <f ca="1">IFERROR(IF(BS195="","",IF(选手操作!BT195&lt;&gt;"",AV195+BW195+BX195+选手操作!BS195,VLOOKUP(BU195,BO:BQ,3,0)+AV195+BW195+BX195+选手操作!BS195)),IF(COUNTIF(BO:BO,BU195)=0,"查找失败",IF(ISNUMBER(VLOOKUP(BU195,BO:BQ,3,0))=FALSE,"VP错误","未知错误")))</f>
        <v/>
      </c>
      <c r="BW195" s="37"/>
      <c r="BX195" s="37"/>
      <c r="BY195" s="39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23" t="str">
        <f ca="1">IFERROR(IF(CS195="","",RANK(CR195,CR$3:CR$434)+COUNTIF(CR$3:CR195,CR195)-1),"/")</f>
        <v/>
      </c>
      <c r="CO195" s="22" t="str">
        <f t="shared" ref="CO195:CO258" si="61">IFERROR(IF(CA195="","",RIGHT(CA195,LEN(CA195)-FIND(".",CA195))),"牌手错误")</f>
        <v/>
      </c>
      <c r="CP195" s="22" t="str">
        <f t="shared" ref="CP195:CP258" si="62">IF(CO195="","",ROUND(CC195,0))</f>
        <v/>
      </c>
      <c r="CQ195" s="24" t="str">
        <f>IFERROR(IF(CO195="","",ROUND(IF(CP195=0,10,10+SIGN(CP195)*10*(1-((SQRT(5)-1)/2)^MIN(ABS(CP195)/(5*SQRT(CR$1)),3))/(1-((SQRT(5)-1)/2)^3)),2)),"请输入副数")</f>
        <v/>
      </c>
      <c r="CR195" s="25" t="str">
        <f ca="1">IF(CS195="","",IF(选手操作!DT195&lt;&gt;"","/",CV195))</f>
        <v/>
      </c>
      <c r="CS195" s="26" t="str">
        <f ca="1">IF(OR(COUNTA(CA$3:CM$434)=0,选手操作!$K195=""),"",选手操作!$K195)</f>
        <v/>
      </c>
      <c r="CT195" s="22" t="str">
        <f ca="1">IFERROR(IF(CS195="","",RANK(CV195,CV$3:CV$434)+COUNTIF(CV$3:CV195,CV195)-1),"/")</f>
        <v/>
      </c>
      <c r="CU195" s="27" t="str">
        <f ca="1">IF(CS195="","",VLOOKUP(CS195,选手操作!$K:$L,2,0))</f>
        <v/>
      </c>
      <c r="CV195" s="24" t="str">
        <f ca="1">IFERROR(IF(CS195="","",IF(选手操作!CT195&lt;&gt;"",BV195+CW195+CX195+选手操作!CS195,VLOOKUP(CU195,CO:CQ,3,0)+BV195+CW195+CX195+选手操作!CS195)),IF(COUNTIF(CO:CO,CU195)=0,"查找失败",IF(ISNUMBER(VLOOKUP(CU195,CO:CQ,3,0))=FALSE,"VP错误","未知错误")))</f>
        <v/>
      </c>
      <c r="CW195" s="37"/>
      <c r="CX195" s="37"/>
      <c r="CY195" s="39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23" t="str">
        <f ca="1">IFERROR(IF(DS195="","",RANK(DR195,DR$3:DR$434)+COUNTIF(DR$3:DR195,DR195)-1),"/")</f>
        <v/>
      </c>
      <c r="DO195" s="22" t="str">
        <f t="shared" ref="DO195:DO258" si="63">IFERROR(IF(DA195="","",RIGHT(DA195,LEN(DA195)-FIND(".",DA195))),"牌手错误")</f>
        <v/>
      </c>
      <c r="DP195" s="22" t="str">
        <f t="shared" ref="DP195:DP258" si="64">IF(DO195="","",ROUND(DC195,0))</f>
        <v/>
      </c>
      <c r="DQ195" s="24" t="str">
        <f>IFERROR(IF(DO195="","",ROUND(IF(DP195=0,10,10+SIGN(DP195)*10*(1-((SQRT(5)-1)/2)^MIN(ABS(DP195)/(5*SQRT(DR$1)),3))/(1-((SQRT(5)-1)/2)^3)),2)),"请输入副数")</f>
        <v/>
      </c>
      <c r="DR195" s="25" t="str">
        <f ca="1">IF(DS195="","",IF(选手操作!ET195&lt;&gt;"","/",DV195))</f>
        <v/>
      </c>
      <c r="DS195" s="26" t="str">
        <f ca="1">IF(OR(COUNTA(DA$3:DM$434)=0,选手操作!$K195=""),"",选手操作!$K195)</f>
        <v/>
      </c>
      <c r="DT195" s="22" t="str">
        <f ca="1">IFERROR(IF(DS195="","",RANK(DV195,DV$3:DV$434)+COUNTIF(DV$3:DV195,DV195)-1),"/")</f>
        <v/>
      </c>
      <c r="DU195" s="27" t="str">
        <f ca="1">IF(DS195="","",VLOOKUP(DS195,选手操作!$K:$L,2,0))</f>
        <v/>
      </c>
      <c r="DV195" s="24" t="str">
        <f ca="1">IFERROR(IF(DS195="","",IF(选手操作!DT195&lt;&gt;"",CV195+DW195+DX195+选手操作!DS195,VLOOKUP(DU195,DO:DQ,3,0)+CV195+DW195+DX195+选手操作!DS195)),IF(COUNTIF(DO:DO,DU195)=0,"查找失败",IF(ISNUMBER(VLOOKUP(DU195,DO:DQ,3,0))=FALSE,"VP错误","未知错误")))</f>
        <v/>
      </c>
      <c r="DW195" s="37"/>
      <c r="DX195" s="37"/>
      <c r="DY195" s="39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23" t="str">
        <f ca="1">IFERROR(IF(ES195="","",RANK(ER195,ER$3:ER$434)+COUNTIF(ER$3:ER195,ER195)-1),"/")</f>
        <v/>
      </c>
      <c r="EO195" s="22" t="str">
        <f t="shared" ref="EO195:EO258" si="65">IFERROR(IF(EA195="","",RIGHT(EA195,LEN(EA195)-FIND(".",EA195))),"牌手错误")</f>
        <v/>
      </c>
      <c r="EP195" s="22" t="str">
        <f t="shared" ref="EP195:EP258" si="66">IF(EO195="","",ROUND(EC195,0))</f>
        <v/>
      </c>
      <c r="EQ195" s="24" t="str">
        <f>IFERROR(IF(EO195="","",ROUND(IF(EP195=0,10,10+SIGN(EP195)*10*(1-((SQRT(5)-1)/2)^MIN(ABS(EP195)/(5*SQRT(ER$1)),3))/(1-((SQRT(5)-1)/2)^3)),2)),"请输入副数")</f>
        <v/>
      </c>
      <c r="ER195" s="25" t="str">
        <f ca="1">IF(ES195="","",IF(选手操作!FT195&lt;&gt;"","/",EV195))</f>
        <v/>
      </c>
      <c r="ES195" s="26" t="str">
        <f ca="1">IF(OR(COUNTA(EA$3:EM$434)=0,选手操作!$K195=""),"",选手操作!$K195)</f>
        <v/>
      </c>
      <c r="ET195" s="22" t="str">
        <f ca="1">IFERROR(IF(ES195="","",RANK(EV195,EV$3:EV$434)+COUNTIF(EV$3:EV195,EV195)-1),"/")</f>
        <v/>
      </c>
      <c r="EU195" s="27" t="str">
        <f ca="1">IF(ES195="","",VLOOKUP(ES195,选手操作!$K:$L,2,0))</f>
        <v/>
      </c>
      <c r="EV195" s="24" t="str">
        <f ca="1">IFERROR(IF(ES195="","",IF(选手操作!ET195&lt;&gt;"",DV195+EW195+EX195+选手操作!ES195,VLOOKUP(EU195,EO:EQ,3,0)+DV195+EW195+EX195+选手操作!ES195)),IF(COUNTIF(EO:EO,EU195)=0,"查找失败",IF(ISNUMBER(VLOOKUP(EU195,EO:EQ,3,0))=FALSE,"VP错误","未知错误")))</f>
        <v/>
      </c>
      <c r="EW195" s="37"/>
      <c r="EX195" s="37"/>
      <c r="EY195" s="39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23" t="str">
        <f ca="1">IFERROR(IF(FS195="","",RANK(FR195,FR$3:FR$434)+COUNTIF(FR$3:FR195,FR195)-1),"/")</f>
        <v/>
      </c>
      <c r="FO195" s="22" t="str">
        <f t="shared" ref="FO195:FO258" si="67">IFERROR(IF(FA195="","",RIGHT(FA195,LEN(FA195)-FIND(".",FA195))),"牌手错误")</f>
        <v/>
      </c>
      <c r="FP195" s="22" t="str">
        <f t="shared" ref="FP195:FP258" si="68">IF(FO195="","",ROUND(FC195,0))</f>
        <v/>
      </c>
      <c r="FQ195" s="24" t="str">
        <f>IFERROR(IF(FO195="","",ROUND(IF(FP195=0,10,10+SIGN(FP195)*10*(1-((SQRT(5)-1)/2)^MIN(ABS(FP195)/(5*SQRT(FR$1)),3))/(1-((SQRT(5)-1)/2)^3)),2)),"请输入副数")</f>
        <v/>
      </c>
      <c r="FR195" s="25" t="str">
        <f ca="1">IF(FS195="","",IF(选手操作!GT195&lt;&gt;"","/",FV195))</f>
        <v/>
      </c>
      <c r="FS195" s="26" t="str">
        <f ca="1">IF(OR(COUNTA(FA$3:FM$434)=0,选手操作!$K195=""),"",选手操作!$K195)</f>
        <v/>
      </c>
      <c r="FT195" s="22" t="str">
        <f ca="1">IFERROR(IF(FS195="","",RANK(FV195,FV$3:FV$434)+COUNTIF(FV$3:FV195,FV195)-1),"/")</f>
        <v/>
      </c>
      <c r="FU195" s="27" t="str">
        <f ca="1">IF(FS195="","",VLOOKUP(FS195,选手操作!$K:$L,2,0))</f>
        <v/>
      </c>
      <c r="FV195" s="24" t="str">
        <f ca="1">IFERROR(IF(FS195="","",IF(选手操作!FT195&lt;&gt;"",EV195+FW195+FX195+选手操作!FS195,VLOOKUP(FU195,FO:FQ,3,0)+EV195+FW195+FX195+选手操作!FS195)),IF(COUNTIF(FO:FO,FU195)=0,"查找失败",IF(ISNUMBER(VLOOKUP(FU195,FO:FQ,3,0))=FALSE,"VP错误","未知错误")))</f>
        <v/>
      </c>
      <c r="FW195" s="37"/>
      <c r="FX195" s="37"/>
      <c r="FY195" s="39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23" t="str">
        <f ca="1">IFERROR(IF(GS195="","",RANK(GR195,GR$3:GR$434)+COUNTIF(GR$3:GR195,GR195)-1),"/")</f>
        <v/>
      </c>
      <c r="GO195" s="22" t="str">
        <f t="shared" ref="GO195:GO258" si="69">IFERROR(IF(GA195="","",RIGHT(GA195,LEN(GA195)-FIND(".",GA195))),"牌手错误")</f>
        <v/>
      </c>
      <c r="GP195" s="22" t="str">
        <f t="shared" ref="GP195:GP258" si="70">IF(GO195="","",ROUND(GC195,0))</f>
        <v/>
      </c>
      <c r="GQ195" s="24" t="str">
        <f>IFERROR(IF(GO195="","",ROUND(IF(GP195=0,10,10+SIGN(GP195)*10*(1-((SQRT(5)-1)/2)^MIN(ABS(GP195)/(5*SQRT(GR$1)),3))/(1-((SQRT(5)-1)/2)^3)),2)),"请输入副数")</f>
        <v/>
      </c>
      <c r="GR195" s="25" t="str">
        <f ca="1">IF(GS195="","",IF(选手操作!HT195&lt;&gt;"","/",GV195))</f>
        <v/>
      </c>
      <c r="GS195" s="26" t="str">
        <f ca="1">IF(OR(COUNTA(GA$3:GM$434)=0,选手操作!$K195=""),"",选手操作!$K195)</f>
        <v/>
      </c>
      <c r="GT195" s="22" t="str">
        <f ca="1">IFERROR(IF(GS195="","",RANK(GV195,GV$3:GV$434)+COUNTIF(GV$3:GV195,GV195)-1),"/")</f>
        <v/>
      </c>
      <c r="GU195" s="27" t="str">
        <f ca="1">IF(GS195="","",VLOOKUP(GS195,选手操作!$K:$L,2,0))</f>
        <v/>
      </c>
      <c r="GV195" s="24" t="str">
        <f ca="1">IFERROR(IF(GS195="","",IF(选手操作!GT195&lt;&gt;"",FV195+GW195+GX195+选手操作!GS195,VLOOKUP(GU195,GO:GQ,3,0)+FV195+GW195+GX195+选手操作!GS195)),IF(COUNTIF(GO:GO,GU195)=0,"查找失败",IF(ISNUMBER(VLOOKUP(GU195,GO:GQ,3,0))=FALSE,"VP错误","未知错误")))</f>
        <v/>
      </c>
      <c r="GW195" s="37"/>
      <c r="GX195" s="37"/>
      <c r="GY195" s="39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23" t="str">
        <f ca="1">IFERROR(IF(HS195="","",RANK(HR195,HR$3:HR$434)+COUNTIF(HR$3:HR195,HR195)-1),"/")</f>
        <v/>
      </c>
      <c r="HO195" s="22" t="str">
        <f t="shared" ref="HO195:HO258" si="71">IFERROR(IF(HA195="","",RIGHT(HA195,LEN(HA195)-FIND(".",HA195))),"牌手错误")</f>
        <v/>
      </c>
      <c r="HP195" s="22" t="str">
        <f t="shared" ref="HP195:HP258" si="72">IF(HO195="","",ROUND(HC195,0))</f>
        <v/>
      </c>
      <c r="HQ195" s="24" t="str">
        <f>IFERROR(IF(HO195="","",ROUND(IF(HP195=0,10,10+SIGN(HP195)*10*(1-((SQRT(5)-1)/2)^MIN(ABS(HP195)/(5*SQRT(HR$1)),3))/(1-((SQRT(5)-1)/2)^3)),2)),"请输入副数")</f>
        <v/>
      </c>
      <c r="HR195" s="25" t="str">
        <f ca="1">IF(HS195="","",IF(选手操作!IT195&lt;&gt;"","/",HV195))</f>
        <v/>
      </c>
      <c r="HS195" s="26" t="str">
        <f ca="1">IF(OR(COUNTA(HA$3:HM$434)=0,选手操作!$K195=""),"",选手操作!$K195)</f>
        <v/>
      </c>
      <c r="HT195" s="22" t="str">
        <f ca="1">IFERROR(IF(HS195="","",RANK(HV195,HV$3:HV$434)+COUNTIF(HV$3:HV195,HV195)-1),"/")</f>
        <v/>
      </c>
      <c r="HU195" s="27" t="str">
        <f ca="1">IF(HS195="","",VLOOKUP(HS195,选手操作!$K:$L,2,0))</f>
        <v/>
      </c>
      <c r="HV195" s="24" t="str">
        <f ca="1">IFERROR(IF(HS195="","",IF(选手操作!HT195&lt;&gt;"",GV195+HW195+HX195+选手操作!HS195,VLOOKUP(HU195,HO:HQ,3,0)+GV195+HW195+HX195+选手操作!HS195)),IF(COUNTIF(HO:HO,HU195)=0,"查找失败",IF(ISNUMBER(VLOOKUP(HU195,HO:HQ,3,0))=FALSE,"VP错误","未知错误")))</f>
        <v/>
      </c>
      <c r="HW195" s="37"/>
      <c r="HX195" s="37"/>
      <c r="HY195" s="39"/>
    </row>
    <row r="196" spans="1:23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23" t="str">
        <f ca="1">IFERROR(IF(S196="","",RANK(R196,R$3:R$434)+COUNTIF(R$3:R196,R196)-1),"/")</f>
        <v/>
      </c>
      <c r="O196" s="22" t="str">
        <f t="shared" ref="O196:O259" si="73">IFERROR(IF(A196="","",RIGHT(A196,LEN(A196)-FIND(".",A196))),"牌手错误")</f>
        <v/>
      </c>
      <c r="P196" s="22" t="str">
        <f t="shared" ref="P196:P259" si="74">IF(O196="","",ROUND(C196,0))</f>
        <v/>
      </c>
      <c r="Q196" s="24" t="str">
        <f t="shared" ref="Q196:Q259" si="75">IFERROR(IF(O196="","",ROUND(IF(P196=0,10,10+SIGN(P196)*10*(1-((SQRT(5)-1)/2)^MIN(ABS(P196)/(5*SQRT(R$1)),3))/(1-((SQRT(5)-1)/2)^3)),2)),"请输入副数")</f>
        <v/>
      </c>
      <c r="R196" s="25" t="str">
        <f ca="1">IF(S196="","",IF(选手操作!AT196&lt;&gt;"","/",V196))</f>
        <v/>
      </c>
      <c r="S196" s="26" t="str">
        <f ca="1">IF(OR(COUNTA(A$3:M$434)=0,选手操作!$K196=""),"",选手操作!$K196)</f>
        <v/>
      </c>
      <c r="T196" s="22" t="str">
        <f ca="1">IFERROR(IF(S196="","",RANK(V196,V$3:V$434)+COUNTIF(V$3:V196,V196)-1),"/")</f>
        <v/>
      </c>
      <c r="U196" s="27" t="str">
        <f ca="1">IF(S196="","",VLOOKUP(S196,选手操作!$K:$L,2,0))</f>
        <v/>
      </c>
      <c r="V196" s="24" t="str">
        <f ca="1">IFERROR(IF(S196="","",IF(选手操作!T196&lt;&gt;"",选手操作!M196+选手操作!N196+W196+X196+选手操作!S196,VLOOKUP(U196,O:Q,3,0)+选手操作!M196+选手操作!N196+W196+X196+选手操作!S196)),IF(COUNTIF(O:O,U196)=0,"查找失败",IF(ISNUMBER(VLOOKUP(U196,O:Q,3,0))=FALSE,"VP错误","未知错误")))</f>
        <v/>
      </c>
      <c r="W196" s="37"/>
      <c r="X196" s="37"/>
      <c r="Y196" s="39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23" t="str">
        <f ca="1">IFERROR(IF(AS196="","",RANK(AR196,AR$3:AR$434)+COUNTIF(AR$3:AR196,AR196)-1),"/")</f>
        <v/>
      </c>
      <c r="AO196" s="22" t="str">
        <f t="shared" si="57"/>
        <v/>
      </c>
      <c r="AP196" s="22" t="str">
        <f t="shared" si="58"/>
        <v/>
      </c>
      <c r="AQ196" s="24" t="str">
        <f>IFERROR(IF(AO196="","",ROUND(IF(AP196=0,10,10+SIGN(AP196)*10*(1-((SQRT(5)-1)/2)^MIN(ABS(AP196)/(5*SQRT(AR$1)),3))/(1-((SQRT(5)-1)/2)^3)),2)),"请输入副数")</f>
        <v/>
      </c>
      <c r="AR196" s="25" t="str">
        <f ca="1">IF(AS196="","",IF(选手操作!BT196&lt;&gt;"","/",AV196))</f>
        <v/>
      </c>
      <c r="AS196" s="26" t="str">
        <f ca="1">IF(OR(COUNTA(AA$3:AM$434)=0,选手操作!$K196=""),"",选手操作!$K196)</f>
        <v/>
      </c>
      <c r="AT196" s="22" t="str">
        <f ca="1">IFERROR(IF(AS196="","",RANK(AV196,AV$3:AV$434)+COUNTIF(AV$3:AV196,AV196)-1),"/")</f>
        <v/>
      </c>
      <c r="AU196" s="27" t="str">
        <f ca="1">IF(AS196="","",VLOOKUP(AS196,选手操作!$K:$L,2,0))</f>
        <v/>
      </c>
      <c r="AV196" s="24" t="str">
        <f ca="1">IFERROR(IF(AS196="","",IF(选手操作!AT196&lt;&gt;"",V196+AW196+AX196+选手操作!AS196,VLOOKUP(AU196,AO:AQ,3,0)+V196+AW196+AX196+选手操作!AS196)),IF(COUNTIF(AO:AO,AU196)=0,"查找失败",IF(ISNUMBER(VLOOKUP(AU196,AO:AQ,3,0))=FALSE,"VP错误","未知错误")))</f>
        <v/>
      </c>
      <c r="AW196" s="37"/>
      <c r="AX196" s="37"/>
      <c r="AY196" s="39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23" t="str">
        <f ca="1">IFERROR(IF(BS196="","",RANK(BR196,BR$3:BR$434)+COUNTIF(BR$3:BR196,BR196)-1),"/")</f>
        <v/>
      </c>
      <c r="BO196" s="22" t="str">
        <f t="shared" si="59"/>
        <v/>
      </c>
      <c r="BP196" s="22" t="str">
        <f t="shared" si="60"/>
        <v/>
      </c>
      <c r="BQ196" s="24" t="str">
        <f>IFERROR(IF(BO196="","",ROUND(IF(BP196=0,10,10+SIGN(BP196)*10*(1-((SQRT(5)-1)/2)^MIN(ABS(BP196)/(5*SQRT(BR$1)),3))/(1-((SQRT(5)-1)/2)^3)),2)),"请输入副数")</f>
        <v/>
      </c>
      <c r="BR196" s="25" t="str">
        <f ca="1">IF(BS196="","",IF(选手操作!CT196&lt;&gt;"","/",BV196))</f>
        <v/>
      </c>
      <c r="BS196" s="26" t="str">
        <f ca="1">IF(OR(COUNTA(BA$3:BM$434)=0,选手操作!$K196=""),"",选手操作!$K196)</f>
        <v/>
      </c>
      <c r="BT196" s="22" t="str">
        <f ca="1">IFERROR(IF(BS196="","",RANK(BV196,BV$3:BV$434)+COUNTIF(BV$3:BV196,BV196)-1),"/")</f>
        <v/>
      </c>
      <c r="BU196" s="27" t="str">
        <f ca="1">IF(BS196="","",VLOOKUP(BS196,选手操作!$K:$L,2,0))</f>
        <v/>
      </c>
      <c r="BV196" s="24" t="str">
        <f ca="1">IFERROR(IF(BS196="","",IF(选手操作!BT196&lt;&gt;"",AV196+BW196+BX196+选手操作!BS196,VLOOKUP(BU196,BO:BQ,3,0)+AV196+BW196+BX196+选手操作!BS196)),IF(COUNTIF(BO:BO,BU196)=0,"查找失败",IF(ISNUMBER(VLOOKUP(BU196,BO:BQ,3,0))=FALSE,"VP错误","未知错误")))</f>
        <v/>
      </c>
      <c r="BW196" s="37"/>
      <c r="BX196" s="37"/>
      <c r="BY196" s="39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23" t="str">
        <f ca="1">IFERROR(IF(CS196="","",RANK(CR196,CR$3:CR$434)+COUNTIF(CR$3:CR196,CR196)-1),"/")</f>
        <v/>
      </c>
      <c r="CO196" s="22" t="str">
        <f t="shared" si="61"/>
        <v/>
      </c>
      <c r="CP196" s="22" t="str">
        <f t="shared" si="62"/>
        <v/>
      </c>
      <c r="CQ196" s="24" t="str">
        <f>IFERROR(IF(CO196="","",ROUND(IF(CP196=0,10,10+SIGN(CP196)*10*(1-((SQRT(5)-1)/2)^MIN(ABS(CP196)/(5*SQRT(CR$1)),3))/(1-((SQRT(5)-1)/2)^3)),2)),"请输入副数")</f>
        <v/>
      </c>
      <c r="CR196" s="25" t="str">
        <f ca="1">IF(CS196="","",IF(选手操作!DT196&lt;&gt;"","/",CV196))</f>
        <v/>
      </c>
      <c r="CS196" s="26" t="str">
        <f ca="1">IF(OR(COUNTA(CA$3:CM$434)=0,选手操作!$K196=""),"",选手操作!$K196)</f>
        <v/>
      </c>
      <c r="CT196" s="22" t="str">
        <f ca="1">IFERROR(IF(CS196="","",RANK(CV196,CV$3:CV$434)+COUNTIF(CV$3:CV196,CV196)-1),"/")</f>
        <v/>
      </c>
      <c r="CU196" s="27" t="str">
        <f ca="1">IF(CS196="","",VLOOKUP(CS196,选手操作!$K:$L,2,0))</f>
        <v/>
      </c>
      <c r="CV196" s="24" t="str">
        <f ca="1">IFERROR(IF(CS196="","",IF(选手操作!CT196&lt;&gt;"",BV196+CW196+CX196+选手操作!CS196,VLOOKUP(CU196,CO:CQ,3,0)+BV196+CW196+CX196+选手操作!CS196)),IF(COUNTIF(CO:CO,CU196)=0,"查找失败",IF(ISNUMBER(VLOOKUP(CU196,CO:CQ,3,0))=FALSE,"VP错误","未知错误")))</f>
        <v/>
      </c>
      <c r="CW196" s="37"/>
      <c r="CX196" s="37"/>
      <c r="CY196" s="39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23" t="str">
        <f ca="1">IFERROR(IF(DS196="","",RANK(DR196,DR$3:DR$434)+COUNTIF(DR$3:DR196,DR196)-1),"/")</f>
        <v/>
      </c>
      <c r="DO196" s="22" t="str">
        <f t="shared" si="63"/>
        <v/>
      </c>
      <c r="DP196" s="22" t="str">
        <f t="shared" si="64"/>
        <v/>
      </c>
      <c r="DQ196" s="24" t="str">
        <f>IFERROR(IF(DO196="","",ROUND(IF(DP196=0,10,10+SIGN(DP196)*10*(1-((SQRT(5)-1)/2)^MIN(ABS(DP196)/(5*SQRT(DR$1)),3))/(1-((SQRT(5)-1)/2)^3)),2)),"请输入副数")</f>
        <v/>
      </c>
      <c r="DR196" s="25" t="str">
        <f ca="1">IF(DS196="","",IF(选手操作!ET196&lt;&gt;"","/",DV196))</f>
        <v/>
      </c>
      <c r="DS196" s="26" t="str">
        <f ca="1">IF(OR(COUNTA(DA$3:DM$434)=0,选手操作!$K196=""),"",选手操作!$K196)</f>
        <v/>
      </c>
      <c r="DT196" s="22" t="str">
        <f ca="1">IFERROR(IF(DS196="","",RANK(DV196,DV$3:DV$434)+COUNTIF(DV$3:DV196,DV196)-1),"/")</f>
        <v/>
      </c>
      <c r="DU196" s="27" t="str">
        <f ca="1">IF(DS196="","",VLOOKUP(DS196,选手操作!$K:$L,2,0))</f>
        <v/>
      </c>
      <c r="DV196" s="24" t="str">
        <f ca="1">IFERROR(IF(DS196="","",IF(选手操作!DT196&lt;&gt;"",CV196+DW196+DX196+选手操作!DS196,VLOOKUP(DU196,DO:DQ,3,0)+CV196+DW196+DX196+选手操作!DS196)),IF(COUNTIF(DO:DO,DU196)=0,"查找失败",IF(ISNUMBER(VLOOKUP(DU196,DO:DQ,3,0))=FALSE,"VP错误","未知错误")))</f>
        <v/>
      </c>
      <c r="DW196" s="37"/>
      <c r="DX196" s="37"/>
      <c r="DY196" s="39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23" t="str">
        <f ca="1">IFERROR(IF(ES196="","",RANK(ER196,ER$3:ER$434)+COUNTIF(ER$3:ER196,ER196)-1),"/")</f>
        <v/>
      </c>
      <c r="EO196" s="22" t="str">
        <f t="shared" si="65"/>
        <v/>
      </c>
      <c r="EP196" s="22" t="str">
        <f t="shared" si="66"/>
        <v/>
      </c>
      <c r="EQ196" s="24" t="str">
        <f>IFERROR(IF(EO196="","",ROUND(IF(EP196=0,10,10+SIGN(EP196)*10*(1-((SQRT(5)-1)/2)^MIN(ABS(EP196)/(5*SQRT(ER$1)),3))/(1-((SQRT(5)-1)/2)^3)),2)),"请输入副数")</f>
        <v/>
      </c>
      <c r="ER196" s="25" t="str">
        <f ca="1">IF(ES196="","",IF(选手操作!FT196&lt;&gt;"","/",EV196))</f>
        <v/>
      </c>
      <c r="ES196" s="26" t="str">
        <f ca="1">IF(OR(COUNTA(EA$3:EM$434)=0,选手操作!$K196=""),"",选手操作!$K196)</f>
        <v/>
      </c>
      <c r="ET196" s="22" t="str">
        <f ca="1">IFERROR(IF(ES196="","",RANK(EV196,EV$3:EV$434)+COUNTIF(EV$3:EV196,EV196)-1),"/")</f>
        <v/>
      </c>
      <c r="EU196" s="27" t="str">
        <f ca="1">IF(ES196="","",VLOOKUP(ES196,选手操作!$K:$L,2,0))</f>
        <v/>
      </c>
      <c r="EV196" s="24" t="str">
        <f ca="1">IFERROR(IF(ES196="","",IF(选手操作!ET196&lt;&gt;"",DV196+EW196+EX196+选手操作!ES196,VLOOKUP(EU196,EO:EQ,3,0)+DV196+EW196+EX196+选手操作!ES196)),IF(COUNTIF(EO:EO,EU196)=0,"查找失败",IF(ISNUMBER(VLOOKUP(EU196,EO:EQ,3,0))=FALSE,"VP错误","未知错误")))</f>
        <v/>
      </c>
      <c r="EW196" s="37"/>
      <c r="EX196" s="37"/>
      <c r="EY196" s="39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23" t="str">
        <f ca="1">IFERROR(IF(FS196="","",RANK(FR196,FR$3:FR$434)+COUNTIF(FR$3:FR196,FR196)-1),"/")</f>
        <v/>
      </c>
      <c r="FO196" s="22" t="str">
        <f t="shared" si="67"/>
        <v/>
      </c>
      <c r="FP196" s="22" t="str">
        <f t="shared" si="68"/>
        <v/>
      </c>
      <c r="FQ196" s="24" t="str">
        <f>IFERROR(IF(FO196="","",ROUND(IF(FP196=0,10,10+SIGN(FP196)*10*(1-((SQRT(5)-1)/2)^MIN(ABS(FP196)/(5*SQRT(FR$1)),3))/(1-((SQRT(5)-1)/2)^3)),2)),"请输入副数")</f>
        <v/>
      </c>
      <c r="FR196" s="25" t="str">
        <f ca="1">IF(FS196="","",IF(选手操作!GT196&lt;&gt;"","/",FV196))</f>
        <v/>
      </c>
      <c r="FS196" s="26" t="str">
        <f ca="1">IF(OR(COUNTA(FA$3:FM$434)=0,选手操作!$K196=""),"",选手操作!$K196)</f>
        <v/>
      </c>
      <c r="FT196" s="22" t="str">
        <f ca="1">IFERROR(IF(FS196="","",RANK(FV196,FV$3:FV$434)+COUNTIF(FV$3:FV196,FV196)-1),"/")</f>
        <v/>
      </c>
      <c r="FU196" s="27" t="str">
        <f ca="1">IF(FS196="","",VLOOKUP(FS196,选手操作!$K:$L,2,0))</f>
        <v/>
      </c>
      <c r="FV196" s="24" t="str">
        <f ca="1">IFERROR(IF(FS196="","",IF(选手操作!FT196&lt;&gt;"",EV196+FW196+FX196+选手操作!FS196,VLOOKUP(FU196,FO:FQ,3,0)+EV196+FW196+FX196+选手操作!FS196)),IF(COUNTIF(FO:FO,FU196)=0,"查找失败",IF(ISNUMBER(VLOOKUP(FU196,FO:FQ,3,0))=FALSE,"VP错误","未知错误")))</f>
        <v/>
      </c>
      <c r="FW196" s="37"/>
      <c r="FX196" s="37"/>
      <c r="FY196" s="39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23" t="str">
        <f ca="1">IFERROR(IF(GS196="","",RANK(GR196,GR$3:GR$434)+COUNTIF(GR$3:GR196,GR196)-1),"/")</f>
        <v/>
      </c>
      <c r="GO196" s="22" t="str">
        <f t="shared" si="69"/>
        <v/>
      </c>
      <c r="GP196" s="22" t="str">
        <f t="shared" si="70"/>
        <v/>
      </c>
      <c r="GQ196" s="24" t="str">
        <f>IFERROR(IF(GO196="","",ROUND(IF(GP196=0,10,10+SIGN(GP196)*10*(1-((SQRT(5)-1)/2)^MIN(ABS(GP196)/(5*SQRT(GR$1)),3))/(1-((SQRT(5)-1)/2)^3)),2)),"请输入副数")</f>
        <v/>
      </c>
      <c r="GR196" s="25" t="str">
        <f ca="1">IF(GS196="","",IF(选手操作!HT196&lt;&gt;"","/",GV196))</f>
        <v/>
      </c>
      <c r="GS196" s="26" t="str">
        <f ca="1">IF(OR(COUNTA(GA$3:GM$434)=0,选手操作!$K196=""),"",选手操作!$K196)</f>
        <v/>
      </c>
      <c r="GT196" s="22" t="str">
        <f ca="1">IFERROR(IF(GS196="","",RANK(GV196,GV$3:GV$434)+COUNTIF(GV$3:GV196,GV196)-1),"/")</f>
        <v/>
      </c>
      <c r="GU196" s="27" t="str">
        <f ca="1">IF(GS196="","",VLOOKUP(GS196,选手操作!$K:$L,2,0))</f>
        <v/>
      </c>
      <c r="GV196" s="24" t="str">
        <f ca="1">IFERROR(IF(GS196="","",IF(选手操作!GT196&lt;&gt;"",FV196+GW196+GX196+选手操作!GS196,VLOOKUP(GU196,GO:GQ,3,0)+FV196+GW196+GX196+选手操作!GS196)),IF(COUNTIF(GO:GO,GU196)=0,"查找失败",IF(ISNUMBER(VLOOKUP(GU196,GO:GQ,3,0))=FALSE,"VP错误","未知错误")))</f>
        <v/>
      </c>
      <c r="GW196" s="37"/>
      <c r="GX196" s="37"/>
      <c r="GY196" s="39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23" t="str">
        <f ca="1">IFERROR(IF(HS196="","",RANK(HR196,HR$3:HR$434)+COUNTIF(HR$3:HR196,HR196)-1),"/")</f>
        <v/>
      </c>
      <c r="HO196" s="22" t="str">
        <f t="shared" si="71"/>
        <v/>
      </c>
      <c r="HP196" s="22" t="str">
        <f t="shared" si="72"/>
        <v/>
      </c>
      <c r="HQ196" s="24" t="str">
        <f>IFERROR(IF(HO196="","",ROUND(IF(HP196=0,10,10+SIGN(HP196)*10*(1-((SQRT(5)-1)/2)^MIN(ABS(HP196)/(5*SQRT(HR$1)),3))/(1-((SQRT(5)-1)/2)^3)),2)),"请输入副数")</f>
        <v/>
      </c>
      <c r="HR196" s="25" t="str">
        <f ca="1">IF(HS196="","",IF(选手操作!IT196&lt;&gt;"","/",HV196))</f>
        <v/>
      </c>
      <c r="HS196" s="26" t="str">
        <f ca="1">IF(OR(COUNTA(HA$3:HM$434)=0,选手操作!$K196=""),"",选手操作!$K196)</f>
        <v/>
      </c>
      <c r="HT196" s="22" t="str">
        <f ca="1">IFERROR(IF(HS196="","",RANK(HV196,HV$3:HV$434)+COUNTIF(HV$3:HV196,HV196)-1),"/")</f>
        <v/>
      </c>
      <c r="HU196" s="27" t="str">
        <f ca="1">IF(HS196="","",VLOOKUP(HS196,选手操作!$K:$L,2,0))</f>
        <v/>
      </c>
      <c r="HV196" s="24" t="str">
        <f ca="1">IFERROR(IF(HS196="","",IF(选手操作!HT196&lt;&gt;"",GV196+HW196+HX196+选手操作!HS196,VLOOKUP(HU196,HO:HQ,3,0)+GV196+HW196+HX196+选手操作!HS196)),IF(COUNTIF(HO:HO,HU196)=0,"查找失败",IF(ISNUMBER(VLOOKUP(HU196,HO:HQ,3,0))=FALSE,"VP错误","未知错误")))</f>
        <v/>
      </c>
      <c r="HW196" s="37"/>
      <c r="HX196" s="37"/>
      <c r="HY196" s="39"/>
    </row>
    <row r="197" spans="1:23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23" t="str">
        <f ca="1">IFERROR(IF(S197="","",RANK(R197,R$3:R$434)+COUNTIF(R$3:R197,R197)-1),"/")</f>
        <v/>
      </c>
      <c r="O197" s="22" t="str">
        <f t="shared" si="73"/>
        <v/>
      </c>
      <c r="P197" s="22" t="str">
        <f t="shared" si="74"/>
        <v/>
      </c>
      <c r="Q197" s="24" t="str">
        <f t="shared" si="75"/>
        <v/>
      </c>
      <c r="R197" s="25" t="str">
        <f ca="1">IF(S197="","",IF(选手操作!AT197&lt;&gt;"","/",V197))</f>
        <v/>
      </c>
      <c r="S197" s="26" t="str">
        <f ca="1">IF(OR(COUNTA(A$3:M$434)=0,选手操作!$K197=""),"",选手操作!$K197)</f>
        <v/>
      </c>
      <c r="T197" s="22" t="str">
        <f ca="1">IFERROR(IF(S197="","",RANK(V197,V$3:V$434)+COUNTIF(V$3:V197,V197)-1),"/")</f>
        <v/>
      </c>
      <c r="U197" s="27" t="str">
        <f ca="1">IF(S197="","",VLOOKUP(S197,选手操作!$K:$L,2,0))</f>
        <v/>
      </c>
      <c r="V197" s="24" t="str">
        <f ca="1">IFERROR(IF(S197="","",IF(选手操作!T197&lt;&gt;"",选手操作!M197+选手操作!N197+W197+X197+选手操作!S197,VLOOKUP(U197,O:Q,3,0)+选手操作!M197+选手操作!N197+W197+X197+选手操作!S197)),IF(COUNTIF(O:O,U197)=0,"查找失败",IF(ISNUMBER(VLOOKUP(U197,O:Q,3,0))=FALSE,"VP错误","未知错误")))</f>
        <v/>
      </c>
      <c r="W197" s="37"/>
      <c r="X197" s="37"/>
      <c r="Y197" s="39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23" t="str">
        <f ca="1">IFERROR(IF(AS197="","",RANK(AR197,AR$3:AR$434)+COUNTIF(AR$3:AR197,AR197)-1),"/")</f>
        <v/>
      </c>
      <c r="AO197" s="22" t="str">
        <f t="shared" si="57"/>
        <v/>
      </c>
      <c r="AP197" s="22" t="str">
        <f t="shared" si="58"/>
        <v/>
      </c>
      <c r="AQ197" s="24" t="str">
        <f>IFERROR(IF(AO197="","",ROUND(IF(AP197=0,10,10+SIGN(AP197)*10*(1-((SQRT(5)-1)/2)^MIN(ABS(AP197)/(5*SQRT(AR$1)),3))/(1-((SQRT(5)-1)/2)^3)),2)),"请输入副数")</f>
        <v/>
      </c>
      <c r="AR197" s="25" t="str">
        <f ca="1">IF(AS197="","",IF(选手操作!BT197&lt;&gt;"","/",AV197))</f>
        <v/>
      </c>
      <c r="AS197" s="26" t="str">
        <f ca="1">IF(OR(COUNTA(AA$3:AM$434)=0,选手操作!$K197=""),"",选手操作!$K197)</f>
        <v/>
      </c>
      <c r="AT197" s="22" t="str">
        <f ca="1">IFERROR(IF(AS197="","",RANK(AV197,AV$3:AV$434)+COUNTIF(AV$3:AV197,AV197)-1),"/")</f>
        <v/>
      </c>
      <c r="AU197" s="27" t="str">
        <f ca="1">IF(AS197="","",VLOOKUP(AS197,选手操作!$K:$L,2,0))</f>
        <v/>
      </c>
      <c r="AV197" s="24" t="str">
        <f ca="1">IFERROR(IF(AS197="","",IF(选手操作!AT197&lt;&gt;"",V197+AW197+AX197+选手操作!AS197,VLOOKUP(AU197,AO:AQ,3,0)+V197+AW197+AX197+选手操作!AS197)),IF(COUNTIF(AO:AO,AU197)=0,"查找失败",IF(ISNUMBER(VLOOKUP(AU197,AO:AQ,3,0))=FALSE,"VP错误","未知错误")))</f>
        <v/>
      </c>
      <c r="AW197" s="37"/>
      <c r="AX197" s="37"/>
      <c r="AY197" s="39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23" t="str">
        <f ca="1">IFERROR(IF(BS197="","",RANK(BR197,BR$3:BR$434)+COUNTIF(BR$3:BR197,BR197)-1),"/")</f>
        <v/>
      </c>
      <c r="BO197" s="22" t="str">
        <f t="shared" si="59"/>
        <v/>
      </c>
      <c r="BP197" s="22" t="str">
        <f t="shared" si="60"/>
        <v/>
      </c>
      <c r="BQ197" s="24" t="str">
        <f>IFERROR(IF(BO197="","",ROUND(IF(BP197=0,10,10+SIGN(BP197)*10*(1-((SQRT(5)-1)/2)^MIN(ABS(BP197)/(5*SQRT(BR$1)),3))/(1-((SQRT(5)-1)/2)^3)),2)),"请输入副数")</f>
        <v/>
      </c>
      <c r="BR197" s="25" t="str">
        <f ca="1">IF(BS197="","",IF(选手操作!CT197&lt;&gt;"","/",BV197))</f>
        <v/>
      </c>
      <c r="BS197" s="26" t="str">
        <f ca="1">IF(OR(COUNTA(BA$3:BM$434)=0,选手操作!$K197=""),"",选手操作!$K197)</f>
        <v/>
      </c>
      <c r="BT197" s="22" t="str">
        <f ca="1">IFERROR(IF(BS197="","",RANK(BV197,BV$3:BV$434)+COUNTIF(BV$3:BV197,BV197)-1),"/")</f>
        <v/>
      </c>
      <c r="BU197" s="27" t="str">
        <f ca="1">IF(BS197="","",VLOOKUP(BS197,选手操作!$K:$L,2,0))</f>
        <v/>
      </c>
      <c r="BV197" s="24" t="str">
        <f ca="1">IFERROR(IF(BS197="","",IF(选手操作!BT197&lt;&gt;"",AV197+BW197+BX197+选手操作!BS197,VLOOKUP(BU197,BO:BQ,3,0)+AV197+BW197+BX197+选手操作!BS197)),IF(COUNTIF(BO:BO,BU197)=0,"查找失败",IF(ISNUMBER(VLOOKUP(BU197,BO:BQ,3,0))=FALSE,"VP错误","未知错误")))</f>
        <v/>
      </c>
      <c r="BW197" s="37"/>
      <c r="BX197" s="37"/>
      <c r="BY197" s="39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23" t="str">
        <f ca="1">IFERROR(IF(CS197="","",RANK(CR197,CR$3:CR$434)+COUNTIF(CR$3:CR197,CR197)-1),"/")</f>
        <v/>
      </c>
      <c r="CO197" s="22" t="str">
        <f t="shared" si="61"/>
        <v/>
      </c>
      <c r="CP197" s="22" t="str">
        <f t="shared" si="62"/>
        <v/>
      </c>
      <c r="CQ197" s="24" t="str">
        <f>IFERROR(IF(CO197="","",ROUND(IF(CP197=0,10,10+SIGN(CP197)*10*(1-((SQRT(5)-1)/2)^MIN(ABS(CP197)/(5*SQRT(CR$1)),3))/(1-((SQRT(5)-1)/2)^3)),2)),"请输入副数")</f>
        <v/>
      </c>
      <c r="CR197" s="25" t="str">
        <f ca="1">IF(CS197="","",IF(选手操作!DT197&lt;&gt;"","/",CV197))</f>
        <v/>
      </c>
      <c r="CS197" s="26" t="str">
        <f ca="1">IF(OR(COUNTA(CA$3:CM$434)=0,选手操作!$K197=""),"",选手操作!$K197)</f>
        <v/>
      </c>
      <c r="CT197" s="22" t="str">
        <f ca="1">IFERROR(IF(CS197="","",RANK(CV197,CV$3:CV$434)+COUNTIF(CV$3:CV197,CV197)-1),"/")</f>
        <v/>
      </c>
      <c r="CU197" s="27" t="str">
        <f ca="1">IF(CS197="","",VLOOKUP(CS197,选手操作!$K:$L,2,0))</f>
        <v/>
      </c>
      <c r="CV197" s="24" t="str">
        <f ca="1">IFERROR(IF(CS197="","",IF(选手操作!CT197&lt;&gt;"",BV197+CW197+CX197+选手操作!CS197,VLOOKUP(CU197,CO:CQ,3,0)+BV197+CW197+CX197+选手操作!CS197)),IF(COUNTIF(CO:CO,CU197)=0,"查找失败",IF(ISNUMBER(VLOOKUP(CU197,CO:CQ,3,0))=FALSE,"VP错误","未知错误")))</f>
        <v/>
      </c>
      <c r="CW197" s="37"/>
      <c r="CX197" s="37"/>
      <c r="CY197" s="39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23" t="str">
        <f ca="1">IFERROR(IF(DS197="","",RANK(DR197,DR$3:DR$434)+COUNTIF(DR$3:DR197,DR197)-1),"/")</f>
        <v/>
      </c>
      <c r="DO197" s="22" t="str">
        <f t="shared" si="63"/>
        <v/>
      </c>
      <c r="DP197" s="22" t="str">
        <f t="shared" si="64"/>
        <v/>
      </c>
      <c r="DQ197" s="24" t="str">
        <f>IFERROR(IF(DO197="","",ROUND(IF(DP197=0,10,10+SIGN(DP197)*10*(1-((SQRT(5)-1)/2)^MIN(ABS(DP197)/(5*SQRT(DR$1)),3))/(1-((SQRT(5)-1)/2)^3)),2)),"请输入副数")</f>
        <v/>
      </c>
      <c r="DR197" s="25" t="str">
        <f ca="1">IF(DS197="","",IF(选手操作!ET197&lt;&gt;"","/",DV197))</f>
        <v/>
      </c>
      <c r="DS197" s="26" t="str">
        <f ca="1">IF(OR(COUNTA(DA$3:DM$434)=0,选手操作!$K197=""),"",选手操作!$K197)</f>
        <v/>
      </c>
      <c r="DT197" s="22" t="str">
        <f ca="1">IFERROR(IF(DS197="","",RANK(DV197,DV$3:DV$434)+COUNTIF(DV$3:DV197,DV197)-1),"/")</f>
        <v/>
      </c>
      <c r="DU197" s="27" t="str">
        <f ca="1">IF(DS197="","",VLOOKUP(DS197,选手操作!$K:$L,2,0))</f>
        <v/>
      </c>
      <c r="DV197" s="24" t="str">
        <f ca="1">IFERROR(IF(DS197="","",IF(选手操作!DT197&lt;&gt;"",CV197+DW197+DX197+选手操作!DS197,VLOOKUP(DU197,DO:DQ,3,0)+CV197+DW197+DX197+选手操作!DS197)),IF(COUNTIF(DO:DO,DU197)=0,"查找失败",IF(ISNUMBER(VLOOKUP(DU197,DO:DQ,3,0))=FALSE,"VP错误","未知错误")))</f>
        <v/>
      </c>
      <c r="DW197" s="37"/>
      <c r="DX197" s="37"/>
      <c r="DY197" s="39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23" t="str">
        <f ca="1">IFERROR(IF(ES197="","",RANK(ER197,ER$3:ER$434)+COUNTIF(ER$3:ER197,ER197)-1),"/")</f>
        <v/>
      </c>
      <c r="EO197" s="22" t="str">
        <f t="shared" si="65"/>
        <v/>
      </c>
      <c r="EP197" s="22" t="str">
        <f t="shared" si="66"/>
        <v/>
      </c>
      <c r="EQ197" s="24" t="str">
        <f>IFERROR(IF(EO197="","",ROUND(IF(EP197=0,10,10+SIGN(EP197)*10*(1-((SQRT(5)-1)/2)^MIN(ABS(EP197)/(5*SQRT(ER$1)),3))/(1-((SQRT(5)-1)/2)^3)),2)),"请输入副数")</f>
        <v/>
      </c>
      <c r="ER197" s="25" t="str">
        <f ca="1">IF(ES197="","",IF(选手操作!FT197&lt;&gt;"","/",EV197))</f>
        <v/>
      </c>
      <c r="ES197" s="26" t="str">
        <f ca="1">IF(OR(COUNTA(EA$3:EM$434)=0,选手操作!$K197=""),"",选手操作!$K197)</f>
        <v/>
      </c>
      <c r="ET197" s="22" t="str">
        <f ca="1">IFERROR(IF(ES197="","",RANK(EV197,EV$3:EV$434)+COUNTIF(EV$3:EV197,EV197)-1),"/")</f>
        <v/>
      </c>
      <c r="EU197" s="27" t="str">
        <f ca="1">IF(ES197="","",VLOOKUP(ES197,选手操作!$K:$L,2,0))</f>
        <v/>
      </c>
      <c r="EV197" s="24" t="str">
        <f ca="1">IFERROR(IF(ES197="","",IF(选手操作!ET197&lt;&gt;"",DV197+EW197+EX197+选手操作!ES197,VLOOKUP(EU197,EO:EQ,3,0)+DV197+EW197+EX197+选手操作!ES197)),IF(COUNTIF(EO:EO,EU197)=0,"查找失败",IF(ISNUMBER(VLOOKUP(EU197,EO:EQ,3,0))=FALSE,"VP错误","未知错误")))</f>
        <v/>
      </c>
      <c r="EW197" s="37"/>
      <c r="EX197" s="37"/>
      <c r="EY197" s="39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23" t="str">
        <f ca="1">IFERROR(IF(FS197="","",RANK(FR197,FR$3:FR$434)+COUNTIF(FR$3:FR197,FR197)-1),"/")</f>
        <v/>
      </c>
      <c r="FO197" s="22" t="str">
        <f t="shared" si="67"/>
        <v/>
      </c>
      <c r="FP197" s="22" t="str">
        <f t="shared" si="68"/>
        <v/>
      </c>
      <c r="FQ197" s="24" t="str">
        <f>IFERROR(IF(FO197="","",ROUND(IF(FP197=0,10,10+SIGN(FP197)*10*(1-((SQRT(5)-1)/2)^MIN(ABS(FP197)/(5*SQRT(FR$1)),3))/(1-((SQRT(5)-1)/2)^3)),2)),"请输入副数")</f>
        <v/>
      </c>
      <c r="FR197" s="25" t="str">
        <f ca="1">IF(FS197="","",IF(选手操作!GT197&lt;&gt;"","/",FV197))</f>
        <v/>
      </c>
      <c r="FS197" s="26" t="str">
        <f ca="1">IF(OR(COUNTA(FA$3:FM$434)=0,选手操作!$K197=""),"",选手操作!$K197)</f>
        <v/>
      </c>
      <c r="FT197" s="22" t="str">
        <f ca="1">IFERROR(IF(FS197="","",RANK(FV197,FV$3:FV$434)+COUNTIF(FV$3:FV197,FV197)-1),"/")</f>
        <v/>
      </c>
      <c r="FU197" s="27" t="str">
        <f ca="1">IF(FS197="","",VLOOKUP(FS197,选手操作!$K:$L,2,0))</f>
        <v/>
      </c>
      <c r="FV197" s="24" t="str">
        <f ca="1">IFERROR(IF(FS197="","",IF(选手操作!FT197&lt;&gt;"",EV197+FW197+FX197+选手操作!FS197,VLOOKUP(FU197,FO:FQ,3,0)+EV197+FW197+FX197+选手操作!FS197)),IF(COUNTIF(FO:FO,FU197)=0,"查找失败",IF(ISNUMBER(VLOOKUP(FU197,FO:FQ,3,0))=FALSE,"VP错误","未知错误")))</f>
        <v/>
      </c>
      <c r="FW197" s="37"/>
      <c r="FX197" s="37"/>
      <c r="FY197" s="39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23" t="str">
        <f ca="1">IFERROR(IF(GS197="","",RANK(GR197,GR$3:GR$434)+COUNTIF(GR$3:GR197,GR197)-1),"/")</f>
        <v/>
      </c>
      <c r="GO197" s="22" t="str">
        <f t="shared" si="69"/>
        <v/>
      </c>
      <c r="GP197" s="22" t="str">
        <f t="shared" si="70"/>
        <v/>
      </c>
      <c r="GQ197" s="24" t="str">
        <f>IFERROR(IF(GO197="","",ROUND(IF(GP197=0,10,10+SIGN(GP197)*10*(1-((SQRT(5)-1)/2)^MIN(ABS(GP197)/(5*SQRT(GR$1)),3))/(1-((SQRT(5)-1)/2)^3)),2)),"请输入副数")</f>
        <v/>
      </c>
      <c r="GR197" s="25" t="str">
        <f ca="1">IF(GS197="","",IF(选手操作!HT197&lt;&gt;"","/",GV197))</f>
        <v/>
      </c>
      <c r="GS197" s="26" t="str">
        <f ca="1">IF(OR(COUNTA(GA$3:GM$434)=0,选手操作!$K197=""),"",选手操作!$K197)</f>
        <v/>
      </c>
      <c r="GT197" s="22" t="str">
        <f ca="1">IFERROR(IF(GS197="","",RANK(GV197,GV$3:GV$434)+COUNTIF(GV$3:GV197,GV197)-1),"/")</f>
        <v/>
      </c>
      <c r="GU197" s="27" t="str">
        <f ca="1">IF(GS197="","",VLOOKUP(GS197,选手操作!$K:$L,2,0))</f>
        <v/>
      </c>
      <c r="GV197" s="24" t="str">
        <f ca="1">IFERROR(IF(GS197="","",IF(选手操作!GT197&lt;&gt;"",FV197+GW197+GX197+选手操作!GS197,VLOOKUP(GU197,GO:GQ,3,0)+FV197+GW197+GX197+选手操作!GS197)),IF(COUNTIF(GO:GO,GU197)=0,"查找失败",IF(ISNUMBER(VLOOKUP(GU197,GO:GQ,3,0))=FALSE,"VP错误","未知错误")))</f>
        <v/>
      </c>
      <c r="GW197" s="37"/>
      <c r="GX197" s="37"/>
      <c r="GY197" s="39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23" t="str">
        <f ca="1">IFERROR(IF(HS197="","",RANK(HR197,HR$3:HR$434)+COUNTIF(HR$3:HR197,HR197)-1),"/")</f>
        <v/>
      </c>
      <c r="HO197" s="22" t="str">
        <f t="shared" si="71"/>
        <v/>
      </c>
      <c r="HP197" s="22" t="str">
        <f t="shared" si="72"/>
        <v/>
      </c>
      <c r="HQ197" s="24" t="str">
        <f>IFERROR(IF(HO197="","",ROUND(IF(HP197=0,10,10+SIGN(HP197)*10*(1-((SQRT(5)-1)/2)^MIN(ABS(HP197)/(5*SQRT(HR$1)),3))/(1-((SQRT(5)-1)/2)^3)),2)),"请输入副数")</f>
        <v/>
      </c>
      <c r="HR197" s="25" t="str">
        <f ca="1">IF(HS197="","",IF(选手操作!IT197&lt;&gt;"","/",HV197))</f>
        <v/>
      </c>
      <c r="HS197" s="26" t="str">
        <f ca="1">IF(OR(COUNTA(HA$3:HM$434)=0,选手操作!$K197=""),"",选手操作!$K197)</f>
        <v/>
      </c>
      <c r="HT197" s="22" t="str">
        <f ca="1">IFERROR(IF(HS197="","",RANK(HV197,HV$3:HV$434)+COUNTIF(HV$3:HV197,HV197)-1),"/")</f>
        <v/>
      </c>
      <c r="HU197" s="27" t="str">
        <f ca="1">IF(HS197="","",VLOOKUP(HS197,选手操作!$K:$L,2,0))</f>
        <v/>
      </c>
      <c r="HV197" s="24" t="str">
        <f ca="1">IFERROR(IF(HS197="","",IF(选手操作!HT197&lt;&gt;"",GV197+HW197+HX197+选手操作!HS197,VLOOKUP(HU197,HO:HQ,3,0)+GV197+HW197+HX197+选手操作!HS197)),IF(COUNTIF(HO:HO,HU197)=0,"查找失败",IF(ISNUMBER(VLOOKUP(HU197,HO:HQ,3,0))=FALSE,"VP错误","未知错误")))</f>
        <v/>
      </c>
      <c r="HW197" s="37"/>
      <c r="HX197" s="37"/>
      <c r="HY197" s="39"/>
    </row>
    <row r="198" spans="1:23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23" t="str">
        <f ca="1">IFERROR(IF(S198="","",RANK(R198,R$3:R$434)+COUNTIF(R$3:R198,R198)-1),"/")</f>
        <v/>
      </c>
      <c r="O198" s="22" t="str">
        <f t="shared" si="73"/>
        <v/>
      </c>
      <c r="P198" s="22" t="str">
        <f t="shared" si="74"/>
        <v/>
      </c>
      <c r="Q198" s="24" t="str">
        <f t="shared" si="75"/>
        <v/>
      </c>
      <c r="R198" s="25" t="str">
        <f ca="1">IF(S198="","",IF(选手操作!AT198&lt;&gt;"","/",V198))</f>
        <v/>
      </c>
      <c r="S198" s="26" t="str">
        <f ca="1">IF(OR(COUNTA(A$3:M$434)=0,选手操作!$K198=""),"",选手操作!$K198)</f>
        <v/>
      </c>
      <c r="T198" s="22" t="str">
        <f ca="1">IFERROR(IF(S198="","",RANK(V198,V$3:V$434)+COUNTIF(V$3:V198,V198)-1),"/")</f>
        <v/>
      </c>
      <c r="U198" s="27" t="str">
        <f ca="1">IF(S198="","",VLOOKUP(S198,选手操作!$K:$L,2,0))</f>
        <v/>
      </c>
      <c r="V198" s="24" t="str">
        <f ca="1">IFERROR(IF(S198="","",IF(选手操作!T198&lt;&gt;"",选手操作!M198+选手操作!N198+W198+X198+选手操作!S198,VLOOKUP(U198,O:Q,3,0)+选手操作!M198+选手操作!N198+W198+X198+选手操作!S198)),IF(COUNTIF(O:O,U198)=0,"查找失败",IF(ISNUMBER(VLOOKUP(U198,O:Q,3,0))=FALSE,"VP错误","未知错误")))</f>
        <v/>
      </c>
      <c r="W198" s="37"/>
      <c r="X198" s="37"/>
      <c r="Y198" s="39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23" t="str">
        <f ca="1">IFERROR(IF(AS198="","",RANK(AR198,AR$3:AR$434)+COUNTIF(AR$3:AR198,AR198)-1),"/")</f>
        <v/>
      </c>
      <c r="AO198" s="22" t="str">
        <f t="shared" si="57"/>
        <v/>
      </c>
      <c r="AP198" s="22" t="str">
        <f t="shared" si="58"/>
        <v/>
      </c>
      <c r="AQ198" s="24" t="str">
        <f>IFERROR(IF(AO198="","",ROUND(IF(AP198=0,10,10+SIGN(AP198)*10*(1-((SQRT(5)-1)/2)^MIN(ABS(AP198)/(5*SQRT(AR$1)),3))/(1-((SQRT(5)-1)/2)^3)),2)),"请输入副数")</f>
        <v/>
      </c>
      <c r="AR198" s="25" t="str">
        <f ca="1">IF(AS198="","",IF(选手操作!BT198&lt;&gt;"","/",AV198))</f>
        <v/>
      </c>
      <c r="AS198" s="26" t="str">
        <f ca="1">IF(OR(COUNTA(AA$3:AM$434)=0,选手操作!$K198=""),"",选手操作!$K198)</f>
        <v/>
      </c>
      <c r="AT198" s="22" t="str">
        <f ca="1">IFERROR(IF(AS198="","",RANK(AV198,AV$3:AV$434)+COUNTIF(AV$3:AV198,AV198)-1),"/")</f>
        <v/>
      </c>
      <c r="AU198" s="27" t="str">
        <f ca="1">IF(AS198="","",VLOOKUP(AS198,选手操作!$K:$L,2,0))</f>
        <v/>
      </c>
      <c r="AV198" s="24" t="str">
        <f ca="1">IFERROR(IF(AS198="","",IF(选手操作!AT198&lt;&gt;"",V198+AW198+AX198+选手操作!AS198,VLOOKUP(AU198,AO:AQ,3,0)+V198+AW198+AX198+选手操作!AS198)),IF(COUNTIF(AO:AO,AU198)=0,"查找失败",IF(ISNUMBER(VLOOKUP(AU198,AO:AQ,3,0))=FALSE,"VP错误","未知错误")))</f>
        <v/>
      </c>
      <c r="AW198" s="37"/>
      <c r="AX198" s="37"/>
      <c r="AY198" s="39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23" t="str">
        <f ca="1">IFERROR(IF(BS198="","",RANK(BR198,BR$3:BR$434)+COUNTIF(BR$3:BR198,BR198)-1),"/")</f>
        <v/>
      </c>
      <c r="BO198" s="22" t="str">
        <f t="shared" si="59"/>
        <v/>
      </c>
      <c r="BP198" s="22" t="str">
        <f t="shared" si="60"/>
        <v/>
      </c>
      <c r="BQ198" s="24" t="str">
        <f>IFERROR(IF(BO198="","",ROUND(IF(BP198=0,10,10+SIGN(BP198)*10*(1-((SQRT(5)-1)/2)^MIN(ABS(BP198)/(5*SQRT(BR$1)),3))/(1-((SQRT(5)-1)/2)^3)),2)),"请输入副数")</f>
        <v/>
      </c>
      <c r="BR198" s="25" t="str">
        <f ca="1">IF(BS198="","",IF(选手操作!CT198&lt;&gt;"","/",BV198))</f>
        <v/>
      </c>
      <c r="BS198" s="26" t="str">
        <f ca="1">IF(OR(COUNTA(BA$3:BM$434)=0,选手操作!$K198=""),"",选手操作!$K198)</f>
        <v/>
      </c>
      <c r="BT198" s="22" t="str">
        <f ca="1">IFERROR(IF(BS198="","",RANK(BV198,BV$3:BV$434)+COUNTIF(BV$3:BV198,BV198)-1),"/")</f>
        <v/>
      </c>
      <c r="BU198" s="27" t="str">
        <f ca="1">IF(BS198="","",VLOOKUP(BS198,选手操作!$K:$L,2,0))</f>
        <v/>
      </c>
      <c r="BV198" s="24" t="str">
        <f ca="1">IFERROR(IF(BS198="","",IF(选手操作!BT198&lt;&gt;"",AV198+BW198+BX198+选手操作!BS198,VLOOKUP(BU198,BO:BQ,3,0)+AV198+BW198+BX198+选手操作!BS198)),IF(COUNTIF(BO:BO,BU198)=0,"查找失败",IF(ISNUMBER(VLOOKUP(BU198,BO:BQ,3,0))=FALSE,"VP错误","未知错误")))</f>
        <v/>
      </c>
      <c r="BW198" s="37"/>
      <c r="BX198" s="37"/>
      <c r="BY198" s="39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23" t="str">
        <f ca="1">IFERROR(IF(CS198="","",RANK(CR198,CR$3:CR$434)+COUNTIF(CR$3:CR198,CR198)-1),"/")</f>
        <v/>
      </c>
      <c r="CO198" s="22" t="str">
        <f t="shared" si="61"/>
        <v/>
      </c>
      <c r="CP198" s="22" t="str">
        <f t="shared" si="62"/>
        <v/>
      </c>
      <c r="CQ198" s="24" t="str">
        <f>IFERROR(IF(CO198="","",ROUND(IF(CP198=0,10,10+SIGN(CP198)*10*(1-((SQRT(5)-1)/2)^MIN(ABS(CP198)/(5*SQRT(CR$1)),3))/(1-((SQRT(5)-1)/2)^3)),2)),"请输入副数")</f>
        <v/>
      </c>
      <c r="CR198" s="25" t="str">
        <f ca="1">IF(CS198="","",IF(选手操作!DT198&lt;&gt;"","/",CV198))</f>
        <v/>
      </c>
      <c r="CS198" s="26" t="str">
        <f ca="1">IF(OR(COUNTA(CA$3:CM$434)=0,选手操作!$K198=""),"",选手操作!$K198)</f>
        <v/>
      </c>
      <c r="CT198" s="22" t="str">
        <f ca="1">IFERROR(IF(CS198="","",RANK(CV198,CV$3:CV$434)+COUNTIF(CV$3:CV198,CV198)-1),"/")</f>
        <v/>
      </c>
      <c r="CU198" s="27" t="str">
        <f ca="1">IF(CS198="","",VLOOKUP(CS198,选手操作!$K:$L,2,0))</f>
        <v/>
      </c>
      <c r="CV198" s="24" t="str">
        <f ca="1">IFERROR(IF(CS198="","",IF(选手操作!CT198&lt;&gt;"",BV198+CW198+CX198+选手操作!CS198,VLOOKUP(CU198,CO:CQ,3,0)+BV198+CW198+CX198+选手操作!CS198)),IF(COUNTIF(CO:CO,CU198)=0,"查找失败",IF(ISNUMBER(VLOOKUP(CU198,CO:CQ,3,0))=FALSE,"VP错误","未知错误")))</f>
        <v/>
      </c>
      <c r="CW198" s="37"/>
      <c r="CX198" s="37"/>
      <c r="CY198" s="39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23" t="str">
        <f ca="1">IFERROR(IF(DS198="","",RANK(DR198,DR$3:DR$434)+COUNTIF(DR$3:DR198,DR198)-1),"/")</f>
        <v/>
      </c>
      <c r="DO198" s="22" t="str">
        <f t="shared" si="63"/>
        <v/>
      </c>
      <c r="DP198" s="22" t="str">
        <f t="shared" si="64"/>
        <v/>
      </c>
      <c r="DQ198" s="24" t="str">
        <f>IFERROR(IF(DO198="","",ROUND(IF(DP198=0,10,10+SIGN(DP198)*10*(1-((SQRT(5)-1)/2)^MIN(ABS(DP198)/(5*SQRT(DR$1)),3))/(1-((SQRT(5)-1)/2)^3)),2)),"请输入副数")</f>
        <v/>
      </c>
      <c r="DR198" s="25" t="str">
        <f ca="1">IF(DS198="","",IF(选手操作!ET198&lt;&gt;"","/",DV198))</f>
        <v/>
      </c>
      <c r="DS198" s="26" t="str">
        <f ca="1">IF(OR(COUNTA(DA$3:DM$434)=0,选手操作!$K198=""),"",选手操作!$K198)</f>
        <v/>
      </c>
      <c r="DT198" s="22" t="str">
        <f ca="1">IFERROR(IF(DS198="","",RANK(DV198,DV$3:DV$434)+COUNTIF(DV$3:DV198,DV198)-1),"/")</f>
        <v/>
      </c>
      <c r="DU198" s="27" t="str">
        <f ca="1">IF(DS198="","",VLOOKUP(DS198,选手操作!$K:$L,2,0))</f>
        <v/>
      </c>
      <c r="DV198" s="24" t="str">
        <f ca="1">IFERROR(IF(DS198="","",IF(选手操作!DT198&lt;&gt;"",CV198+DW198+DX198+选手操作!DS198,VLOOKUP(DU198,DO:DQ,3,0)+CV198+DW198+DX198+选手操作!DS198)),IF(COUNTIF(DO:DO,DU198)=0,"查找失败",IF(ISNUMBER(VLOOKUP(DU198,DO:DQ,3,0))=FALSE,"VP错误","未知错误")))</f>
        <v/>
      </c>
      <c r="DW198" s="37"/>
      <c r="DX198" s="37"/>
      <c r="DY198" s="39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23" t="str">
        <f ca="1">IFERROR(IF(ES198="","",RANK(ER198,ER$3:ER$434)+COUNTIF(ER$3:ER198,ER198)-1),"/")</f>
        <v/>
      </c>
      <c r="EO198" s="22" t="str">
        <f t="shared" si="65"/>
        <v/>
      </c>
      <c r="EP198" s="22" t="str">
        <f t="shared" si="66"/>
        <v/>
      </c>
      <c r="EQ198" s="24" t="str">
        <f>IFERROR(IF(EO198="","",ROUND(IF(EP198=0,10,10+SIGN(EP198)*10*(1-((SQRT(5)-1)/2)^MIN(ABS(EP198)/(5*SQRT(ER$1)),3))/(1-((SQRT(5)-1)/2)^3)),2)),"请输入副数")</f>
        <v/>
      </c>
      <c r="ER198" s="25" t="str">
        <f ca="1">IF(ES198="","",IF(选手操作!FT198&lt;&gt;"","/",EV198))</f>
        <v/>
      </c>
      <c r="ES198" s="26" t="str">
        <f ca="1">IF(OR(COUNTA(EA$3:EM$434)=0,选手操作!$K198=""),"",选手操作!$K198)</f>
        <v/>
      </c>
      <c r="ET198" s="22" t="str">
        <f ca="1">IFERROR(IF(ES198="","",RANK(EV198,EV$3:EV$434)+COUNTIF(EV$3:EV198,EV198)-1),"/")</f>
        <v/>
      </c>
      <c r="EU198" s="27" t="str">
        <f ca="1">IF(ES198="","",VLOOKUP(ES198,选手操作!$K:$L,2,0))</f>
        <v/>
      </c>
      <c r="EV198" s="24" t="str">
        <f ca="1">IFERROR(IF(ES198="","",IF(选手操作!ET198&lt;&gt;"",DV198+EW198+EX198+选手操作!ES198,VLOOKUP(EU198,EO:EQ,3,0)+DV198+EW198+EX198+选手操作!ES198)),IF(COUNTIF(EO:EO,EU198)=0,"查找失败",IF(ISNUMBER(VLOOKUP(EU198,EO:EQ,3,0))=FALSE,"VP错误","未知错误")))</f>
        <v/>
      </c>
      <c r="EW198" s="37"/>
      <c r="EX198" s="37"/>
      <c r="EY198" s="39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23" t="str">
        <f ca="1">IFERROR(IF(FS198="","",RANK(FR198,FR$3:FR$434)+COUNTIF(FR$3:FR198,FR198)-1),"/")</f>
        <v/>
      </c>
      <c r="FO198" s="22" t="str">
        <f t="shared" si="67"/>
        <v/>
      </c>
      <c r="FP198" s="22" t="str">
        <f t="shared" si="68"/>
        <v/>
      </c>
      <c r="FQ198" s="24" t="str">
        <f>IFERROR(IF(FO198="","",ROUND(IF(FP198=0,10,10+SIGN(FP198)*10*(1-((SQRT(5)-1)/2)^MIN(ABS(FP198)/(5*SQRT(FR$1)),3))/(1-((SQRT(5)-1)/2)^3)),2)),"请输入副数")</f>
        <v/>
      </c>
      <c r="FR198" s="25" t="str">
        <f ca="1">IF(FS198="","",IF(选手操作!GT198&lt;&gt;"","/",FV198))</f>
        <v/>
      </c>
      <c r="FS198" s="26" t="str">
        <f ca="1">IF(OR(COUNTA(FA$3:FM$434)=0,选手操作!$K198=""),"",选手操作!$K198)</f>
        <v/>
      </c>
      <c r="FT198" s="22" t="str">
        <f ca="1">IFERROR(IF(FS198="","",RANK(FV198,FV$3:FV$434)+COUNTIF(FV$3:FV198,FV198)-1),"/")</f>
        <v/>
      </c>
      <c r="FU198" s="27" t="str">
        <f ca="1">IF(FS198="","",VLOOKUP(FS198,选手操作!$K:$L,2,0))</f>
        <v/>
      </c>
      <c r="FV198" s="24" t="str">
        <f ca="1">IFERROR(IF(FS198="","",IF(选手操作!FT198&lt;&gt;"",EV198+FW198+FX198+选手操作!FS198,VLOOKUP(FU198,FO:FQ,3,0)+EV198+FW198+FX198+选手操作!FS198)),IF(COUNTIF(FO:FO,FU198)=0,"查找失败",IF(ISNUMBER(VLOOKUP(FU198,FO:FQ,3,0))=FALSE,"VP错误","未知错误")))</f>
        <v/>
      </c>
      <c r="FW198" s="37"/>
      <c r="FX198" s="37"/>
      <c r="FY198" s="39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23" t="str">
        <f ca="1">IFERROR(IF(GS198="","",RANK(GR198,GR$3:GR$434)+COUNTIF(GR$3:GR198,GR198)-1),"/")</f>
        <v/>
      </c>
      <c r="GO198" s="22" t="str">
        <f t="shared" si="69"/>
        <v/>
      </c>
      <c r="GP198" s="22" t="str">
        <f t="shared" si="70"/>
        <v/>
      </c>
      <c r="GQ198" s="24" t="str">
        <f>IFERROR(IF(GO198="","",ROUND(IF(GP198=0,10,10+SIGN(GP198)*10*(1-((SQRT(5)-1)/2)^MIN(ABS(GP198)/(5*SQRT(GR$1)),3))/(1-((SQRT(5)-1)/2)^3)),2)),"请输入副数")</f>
        <v/>
      </c>
      <c r="GR198" s="25" t="str">
        <f ca="1">IF(GS198="","",IF(选手操作!HT198&lt;&gt;"","/",GV198))</f>
        <v/>
      </c>
      <c r="GS198" s="26" t="str">
        <f ca="1">IF(OR(COUNTA(GA$3:GM$434)=0,选手操作!$K198=""),"",选手操作!$K198)</f>
        <v/>
      </c>
      <c r="GT198" s="22" t="str">
        <f ca="1">IFERROR(IF(GS198="","",RANK(GV198,GV$3:GV$434)+COUNTIF(GV$3:GV198,GV198)-1),"/")</f>
        <v/>
      </c>
      <c r="GU198" s="27" t="str">
        <f ca="1">IF(GS198="","",VLOOKUP(GS198,选手操作!$K:$L,2,0))</f>
        <v/>
      </c>
      <c r="GV198" s="24" t="str">
        <f ca="1">IFERROR(IF(GS198="","",IF(选手操作!GT198&lt;&gt;"",FV198+GW198+GX198+选手操作!GS198,VLOOKUP(GU198,GO:GQ,3,0)+FV198+GW198+GX198+选手操作!GS198)),IF(COUNTIF(GO:GO,GU198)=0,"查找失败",IF(ISNUMBER(VLOOKUP(GU198,GO:GQ,3,0))=FALSE,"VP错误","未知错误")))</f>
        <v/>
      </c>
      <c r="GW198" s="37"/>
      <c r="GX198" s="37"/>
      <c r="GY198" s="39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23" t="str">
        <f ca="1">IFERROR(IF(HS198="","",RANK(HR198,HR$3:HR$434)+COUNTIF(HR$3:HR198,HR198)-1),"/")</f>
        <v/>
      </c>
      <c r="HO198" s="22" t="str">
        <f t="shared" si="71"/>
        <v/>
      </c>
      <c r="HP198" s="22" t="str">
        <f t="shared" si="72"/>
        <v/>
      </c>
      <c r="HQ198" s="24" t="str">
        <f>IFERROR(IF(HO198="","",ROUND(IF(HP198=0,10,10+SIGN(HP198)*10*(1-((SQRT(5)-1)/2)^MIN(ABS(HP198)/(5*SQRT(HR$1)),3))/(1-((SQRT(5)-1)/2)^3)),2)),"请输入副数")</f>
        <v/>
      </c>
      <c r="HR198" s="25" t="str">
        <f ca="1">IF(HS198="","",IF(选手操作!IT198&lt;&gt;"","/",HV198))</f>
        <v/>
      </c>
      <c r="HS198" s="26" t="str">
        <f ca="1">IF(OR(COUNTA(HA$3:HM$434)=0,选手操作!$K198=""),"",选手操作!$K198)</f>
        <v/>
      </c>
      <c r="HT198" s="22" t="str">
        <f ca="1">IFERROR(IF(HS198="","",RANK(HV198,HV$3:HV$434)+COUNTIF(HV$3:HV198,HV198)-1),"/")</f>
        <v/>
      </c>
      <c r="HU198" s="27" t="str">
        <f ca="1">IF(HS198="","",VLOOKUP(HS198,选手操作!$K:$L,2,0))</f>
        <v/>
      </c>
      <c r="HV198" s="24" t="str">
        <f ca="1">IFERROR(IF(HS198="","",IF(选手操作!HT198&lt;&gt;"",GV198+HW198+HX198+选手操作!HS198,VLOOKUP(HU198,HO:HQ,3,0)+GV198+HW198+HX198+选手操作!HS198)),IF(COUNTIF(HO:HO,HU198)=0,"查找失败",IF(ISNUMBER(VLOOKUP(HU198,HO:HQ,3,0))=FALSE,"VP错误","未知错误")))</f>
        <v/>
      </c>
      <c r="HW198" s="37"/>
      <c r="HX198" s="37"/>
      <c r="HY198" s="39"/>
    </row>
    <row r="199" spans="1:23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23" t="str">
        <f ca="1">IFERROR(IF(S199="","",RANK(R199,R$3:R$434)+COUNTIF(R$3:R199,R199)-1),"/")</f>
        <v/>
      </c>
      <c r="O199" s="22" t="str">
        <f t="shared" si="73"/>
        <v/>
      </c>
      <c r="P199" s="22" t="str">
        <f t="shared" si="74"/>
        <v/>
      </c>
      <c r="Q199" s="24" t="str">
        <f t="shared" si="75"/>
        <v/>
      </c>
      <c r="R199" s="25" t="str">
        <f ca="1">IF(S199="","",IF(选手操作!AT199&lt;&gt;"","/",V199))</f>
        <v/>
      </c>
      <c r="S199" s="26" t="str">
        <f ca="1">IF(OR(COUNTA(A$3:M$434)=0,选手操作!$K199=""),"",选手操作!$K199)</f>
        <v/>
      </c>
      <c r="T199" s="22" t="str">
        <f ca="1">IFERROR(IF(S199="","",RANK(V199,V$3:V$434)+COUNTIF(V$3:V199,V199)-1),"/")</f>
        <v/>
      </c>
      <c r="U199" s="27" t="str">
        <f ca="1">IF(S199="","",VLOOKUP(S199,选手操作!$K:$L,2,0))</f>
        <v/>
      </c>
      <c r="V199" s="24" t="str">
        <f ca="1">IFERROR(IF(S199="","",IF(选手操作!T199&lt;&gt;"",选手操作!M199+选手操作!N199+W199+X199+选手操作!S199,VLOOKUP(U199,O:Q,3,0)+选手操作!M199+选手操作!N199+W199+X199+选手操作!S199)),IF(COUNTIF(O:O,U199)=0,"查找失败",IF(ISNUMBER(VLOOKUP(U199,O:Q,3,0))=FALSE,"VP错误","未知错误")))</f>
        <v/>
      </c>
      <c r="W199" s="37"/>
      <c r="X199" s="37"/>
      <c r="Y199" s="39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23" t="str">
        <f ca="1">IFERROR(IF(AS199="","",RANK(AR199,AR$3:AR$434)+COUNTIF(AR$3:AR199,AR199)-1),"/")</f>
        <v/>
      </c>
      <c r="AO199" s="22" t="str">
        <f t="shared" si="57"/>
        <v/>
      </c>
      <c r="AP199" s="22" t="str">
        <f t="shared" si="58"/>
        <v/>
      </c>
      <c r="AQ199" s="24" t="str">
        <f>IFERROR(IF(AO199="","",ROUND(IF(AP199=0,10,10+SIGN(AP199)*10*(1-((SQRT(5)-1)/2)^MIN(ABS(AP199)/(5*SQRT(AR$1)),3))/(1-((SQRT(5)-1)/2)^3)),2)),"请输入副数")</f>
        <v/>
      </c>
      <c r="AR199" s="25" t="str">
        <f ca="1">IF(AS199="","",IF(选手操作!BT199&lt;&gt;"","/",AV199))</f>
        <v/>
      </c>
      <c r="AS199" s="26" t="str">
        <f ca="1">IF(OR(COUNTA(AA$3:AM$434)=0,选手操作!$K199=""),"",选手操作!$K199)</f>
        <v/>
      </c>
      <c r="AT199" s="22" t="str">
        <f ca="1">IFERROR(IF(AS199="","",RANK(AV199,AV$3:AV$434)+COUNTIF(AV$3:AV199,AV199)-1),"/")</f>
        <v/>
      </c>
      <c r="AU199" s="27" t="str">
        <f ca="1">IF(AS199="","",VLOOKUP(AS199,选手操作!$K:$L,2,0))</f>
        <v/>
      </c>
      <c r="AV199" s="24" t="str">
        <f ca="1">IFERROR(IF(AS199="","",IF(选手操作!AT199&lt;&gt;"",V199+AW199+AX199+选手操作!AS199,VLOOKUP(AU199,AO:AQ,3,0)+V199+AW199+AX199+选手操作!AS199)),IF(COUNTIF(AO:AO,AU199)=0,"查找失败",IF(ISNUMBER(VLOOKUP(AU199,AO:AQ,3,0))=FALSE,"VP错误","未知错误")))</f>
        <v/>
      </c>
      <c r="AW199" s="37"/>
      <c r="AX199" s="37"/>
      <c r="AY199" s="39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23" t="str">
        <f ca="1">IFERROR(IF(BS199="","",RANK(BR199,BR$3:BR$434)+COUNTIF(BR$3:BR199,BR199)-1),"/")</f>
        <v/>
      </c>
      <c r="BO199" s="22" t="str">
        <f t="shared" si="59"/>
        <v/>
      </c>
      <c r="BP199" s="22" t="str">
        <f t="shared" si="60"/>
        <v/>
      </c>
      <c r="BQ199" s="24" t="str">
        <f>IFERROR(IF(BO199="","",ROUND(IF(BP199=0,10,10+SIGN(BP199)*10*(1-((SQRT(5)-1)/2)^MIN(ABS(BP199)/(5*SQRT(BR$1)),3))/(1-((SQRT(5)-1)/2)^3)),2)),"请输入副数")</f>
        <v/>
      </c>
      <c r="BR199" s="25" t="str">
        <f ca="1">IF(BS199="","",IF(选手操作!CT199&lt;&gt;"","/",BV199))</f>
        <v/>
      </c>
      <c r="BS199" s="26" t="str">
        <f ca="1">IF(OR(COUNTA(BA$3:BM$434)=0,选手操作!$K199=""),"",选手操作!$K199)</f>
        <v/>
      </c>
      <c r="BT199" s="22" t="str">
        <f ca="1">IFERROR(IF(BS199="","",RANK(BV199,BV$3:BV$434)+COUNTIF(BV$3:BV199,BV199)-1),"/")</f>
        <v/>
      </c>
      <c r="BU199" s="27" t="str">
        <f ca="1">IF(BS199="","",VLOOKUP(BS199,选手操作!$K:$L,2,0))</f>
        <v/>
      </c>
      <c r="BV199" s="24" t="str">
        <f ca="1">IFERROR(IF(BS199="","",IF(选手操作!BT199&lt;&gt;"",AV199+BW199+BX199+选手操作!BS199,VLOOKUP(BU199,BO:BQ,3,0)+AV199+BW199+BX199+选手操作!BS199)),IF(COUNTIF(BO:BO,BU199)=0,"查找失败",IF(ISNUMBER(VLOOKUP(BU199,BO:BQ,3,0))=FALSE,"VP错误","未知错误")))</f>
        <v/>
      </c>
      <c r="BW199" s="37"/>
      <c r="BX199" s="37"/>
      <c r="BY199" s="39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23" t="str">
        <f ca="1">IFERROR(IF(CS199="","",RANK(CR199,CR$3:CR$434)+COUNTIF(CR$3:CR199,CR199)-1),"/")</f>
        <v/>
      </c>
      <c r="CO199" s="22" t="str">
        <f t="shared" si="61"/>
        <v/>
      </c>
      <c r="CP199" s="22" t="str">
        <f t="shared" si="62"/>
        <v/>
      </c>
      <c r="CQ199" s="24" t="str">
        <f>IFERROR(IF(CO199="","",ROUND(IF(CP199=0,10,10+SIGN(CP199)*10*(1-((SQRT(5)-1)/2)^MIN(ABS(CP199)/(5*SQRT(CR$1)),3))/(1-((SQRT(5)-1)/2)^3)),2)),"请输入副数")</f>
        <v/>
      </c>
      <c r="CR199" s="25" t="str">
        <f ca="1">IF(CS199="","",IF(选手操作!DT199&lt;&gt;"","/",CV199))</f>
        <v/>
      </c>
      <c r="CS199" s="26" t="str">
        <f ca="1">IF(OR(COUNTA(CA$3:CM$434)=0,选手操作!$K199=""),"",选手操作!$K199)</f>
        <v/>
      </c>
      <c r="CT199" s="22" t="str">
        <f ca="1">IFERROR(IF(CS199="","",RANK(CV199,CV$3:CV$434)+COUNTIF(CV$3:CV199,CV199)-1),"/")</f>
        <v/>
      </c>
      <c r="CU199" s="27" t="str">
        <f ca="1">IF(CS199="","",VLOOKUP(CS199,选手操作!$K:$L,2,0))</f>
        <v/>
      </c>
      <c r="CV199" s="24" t="str">
        <f ca="1">IFERROR(IF(CS199="","",IF(选手操作!CT199&lt;&gt;"",BV199+CW199+CX199+选手操作!CS199,VLOOKUP(CU199,CO:CQ,3,0)+BV199+CW199+CX199+选手操作!CS199)),IF(COUNTIF(CO:CO,CU199)=0,"查找失败",IF(ISNUMBER(VLOOKUP(CU199,CO:CQ,3,0))=FALSE,"VP错误","未知错误")))</f>
        <v/>
      </c>
      <c r="CW199" s="37"/>
      <c r="CX199" s="37"/>
      <c r="CY199" s="39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23" t="str">
        <f ca="1">IFERROR(IF(DS199="","",RANK(DR199,DR$3:DR$434)+COUNTIF(DR$3:DR199,DR199)-1),"/")</f>
        <v/>
      </c>
      <c r="DO199" s="22" t="str">
        <f t="shared" si="63"/>
        <v/>
      </c>
      <c r="DP199" s="22" t="str">
        <f t="shared" si="64"/>
        <v/>
      </c>
      <c r="DQ199" s="24" t="str">
        <f>IFERROR(IF(DO199="","",ROUND(IF(DP199=0,10,10+SIGN(DP199)*10*(1-((SQRT(5)-1)/2)^MIN(ABS(DP199)/(5*SQRT(DR$1)),3))/(1-((SQRT(5)-1)/2)^3)),2)),"请输入副数")</f>
        <v/>
      </c>
      <c r="DR199" s="25" t="str">
        <f ca="1">IF(DS199="","",IF(选手操作!ET199&lt;&gt;"","/",DV199))</f>
        <v/>
      </c>
      <c r="DS199" s="26" t="str">
        <f ca="1">IF(OR(COUNTA(DA$3:DM$434)=0,选手操作!$K199=""),"",选手操作!$K199)</f>
        <v/>
      </c>
      <c r="DT199" s="22" t="str">
        <f ca="1">IFERROR(IF(DS199="","",RANK(DV199,DV$3:DV$434)+COUNTIF(DV$3:DV199,DV199)-1),"/")</f>
        <v/>
      </c>
      <c r="DU199" s="27" t="str">
        <f ca="1">IF(DS199="","",VLOOKUP(DS199,选手操作!$K:$L,2,0))</f>
        <v/>
      </c>
      <c r="DV199" s="24" t="str">
        <f ca="1">IFERROR(IF(DS199="","",IF(选手操作!DT199&lt;&gt;"",CV199+DW199+DX199+选手操作!DS199,VLOOKUP(DU199,DO:DQ,3,0)+CV199+DW199+DX199+选手操作!DS199)),IF(COUNTIF(DO:DO,DU199)=0,"查找失败",IF(ISNUMBER(VLOOKUP(DU199,DO:DQ,3,0))=FALSE,"VP错误","未知错误")))</f>
        <v/>
      </c>
      <c r="DW199" s="37"/>
      <c r="DX199" s="37"/>
      <c r="DY199" s="39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23" t="str">
        <f ca="1">IFERROR(IF(ES199="","",RANK(ER199,ER$3:ER$434)+COUNTIF(ER$3:ER199,ER199)-1),"/")</f>
        <v/>
      </c>
      <c r="EO199" s="22" t="str">
        <f t="shared" si="65"/>
        <v/>
      </c>
      <c r="EP199" s="22" t="str">
        <f t="shared" si="66"/>
        <v/>
      </c>
      <c r="EQ199" s="24" t="str">
        <f>IFERROR(IF(EO199="","",ROUND(IF(EP199=0,10,10+SIGN(EP199)*10*(1-((SQRT(5)-1)/2)^MIN(ABS(EP199)/(5*SQRT(ER$1)),3))/(1-((SQRT(5)-1)/2)^3)),2)),"请输入副数")</f>
        <v/>
      </c>
      <c r="ER199" s="25" t="str">
        <f ca="1">IF(ES199="","",IF(选手操作!FT199&lt;&gt;"","/",EV199))</f>
        <v/>
      </c>
      <c r="ES199" s="26" t="str">
        <f ca="1">IF(OR(COUNTA(EA$3:EM$434)=0,选手操作!$K199=""),"",选手操作!$K199)</f>
        <v/>
      </c>
      <c r="ET199" s="22" t="str">
        <f ca="1">IFERROR(IF(ES199="","",RANK(EV199,EV$3:EV$434)+COUNTIF(EV$3:EV199,EV199)-1),"/")</f>
        <v/>
      </c>
      <c r="EU199" s="27" t="str">
        <f ca="1">IF(ES199="","",VLOOKUP(ES199,选手操作!$K:$L,2,0))</f>
        <v/>
      </c>
      <c r="EV199" s="24" t="str">
        <f ca="1">IFERROR(IF(ES199="","",IF(选手操作!ET199&lt;&gt;"",DV199+EW199+EX199+选手操作!ES199,VLOOKUP(EU199,EO:EQ,3,0)+DV199+EW199+EX199+选手操作!ES199)),IF(COUNTIF(EO:EO,EU199)=0,"查找失败",IF(ISNUMBER(VLOOKUP(EU199,EO:EQ,3,0))=FALSE,"VP错误","未知错误")))</f>
        <v/>
      </c>
      <c r="EW199" s="37"/>
      <c r="EX199" s="37"/>
      <c r="EY199" s="39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23" t="str">
        <f ca="1">IFERROR(IF(FS199="","",RANK(FR199,FR$3:FR$434)+COUNTIF(FR$3:FR199,FR199)-1),"/")</f>
        <v/>
      </c>
      <c r="FO199" s="22" t="str">
        <f t="shared" si="67"/>
        <v/>
      </c>
      <c r="FP199" s="22" t="str">
        <f t="shared" si="68"/>
        <v/>
      </c>
      <c r="FQ199" s="24" t="str">
        <f>IFERROR(IF(FO199="","",ROUND(IF(FP199=0,10,10+SIGN(FP199)*10*(1-((SQRT(5)-1)/2)^MIN(ABS(FP199)/(5*SQRT(FR$1)),3))/(1-((SQRT(5)-1)/2)^3)),2)),"请输入副数")</f>
        <v/>
      </c>
      <c r="FR199" s="25" t="str">
        <f ca="1">IF(FS199="","",IF(选手操作!GT199&lt;&gt;"","/",FV199))</f>
        <v/>
      </c>
      <c r="FS199" s="26" t="str">
        <f ca="1">IF(OR(COUNTA(FA$3:FM$434)=0,选手操作!$K199=""),"",选手操作!$K199)</f>
        <v/>
      </c>
      <c r="FT199" s="22" t="str">
        <f ca="1">IFERROR(IF(FS199="","",RANK(FV199,FV$3:FV$434)+COUNTIF(FV$3:FV199,FV199)-1),"/")</f>
        <v/>
      </c>
      <c r="FU199" s="27" t="str">
        <f ca="1">IF(FS199="","",VLOOKUP(FS199,选手操作!$K:$L,2,0))</f>
        <v/>
      </c>
      <c r="FV199" s="24" t="str">
        <f ca="1">IFERROR(IF(FS199="","",IF(选手操作!FT199&lt;&gt;"",EV199+FW199+FX199+选手操作!FS199,VLOOKUP(FU199,FO:FQ,3,0)+EV199+FW199+FX199+选手操作!FS199)),IF(COUNTIF(FO:FO,FU199)=0,"查找失败",IF(ISNUMBER(VLOOKUP(FU199,FO:FQ,3,0))=FALSE,"VP错误","未知错误")))</f>
        <v/>
      </c>
      <c r="FW199" s="37"/>
      <c r="FX199" s="37"/>
      <c r="FY199" s="39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23" t="str">
        <f ca="1">IFERROR(IF(GS199="","",RANK(GR199,GR$3:GR$434)+COUNTIF(GR$3:GR199,GR199)-1),"/")</f>
        <v/>
      </c>
      <c r="GO199" s="22" t="str">
        <f t="shared" si="69"/>
        <v/>
      </c>
      <c r="GP199" s="22" t="str">
        <f t="shared" si="70"/>
        <v/>
      </c>
      <c r="GQ199" s="24" t="str">
        <f>IFERROR(IF(GO199="","",ROUND(IF(GP199=0,10,10+SIGN(GP199)*10*(1-((SQRT(5)-1)/2)^MIN(ABS(GP199)/(5*SQRT(GR$1)),3))/(1-((SQRT(5)-1)/2)^3)),2)),"请输入副数")</f>
        <v/>
      </c>
      <c r="GR199" s="25" t="str">
        <f ca="1">IF(GS199="","",IF(选手操作!HT199&lt;&gt;"","/",GV199))</f>
        <v/>
      </c>
      <c r="GS199" s="26" t="str">
        <f ca="1">IF(OR(COUNTA(GA$3:GM$434)=0,选手操作!$K199=""),"",选手操作!$K199)</f>
        <v/>
      </c>
      <c r="GT199" s="22" t="str">
        <f ca="1">IFERROR(IF(GS199="","",RANK(GV199,GV$3:GV$434)+COUNTIF(GV$3:GV199,GV199)-1),"/")</f>
        <v/>
      </c>
      <c r="GU199" s="27" t="str">
        <f ca="1">IF(GS199="","",VLOOKUP(GS199,选手操作!$K:$L,2,0))</f>
        <v/>
      </c>
      <c r="GV199" s="24" t="str">
        <f ca="1">IFERROR(IF(GS199="","",IF(选手操作!GT199&lt;&gt;"",FV199+GW199+GX199+选手操作!GS199,VLOOKUP(GU199,GO:GQ,3,0)+FV199+GW199+GX199+选手操作!GS199)),IF(COUNTIF(GO:GO,GU199)=0,"查找失败",IF(ISNUMBER(VLOOKUP(GU199,GO:GQ,3,0))=FALSE,"VP错误","未知错误")))</f>
        <v/>
      </c>
      <c r="GW199" s="37"/>
      <c r="GX199" s="37"/>
      <c r="GY199" s="39"/>
      <c r="HA199" s="31"/>
      <c r="HB199" s="31"/>
      <c r="HC199" s="31"/>
      <c r="HD199" s="31"/>
      <c r="HE199" s="31"/>
      <c r="HF199" s="31"/>
      <c r="HG199" s="31"/>
      <c r="HH199" s="31"/>
      <c r="HI199" s="31"/>
      <c r="HJ199" s="31"/>
      <c r="HK199" s="31"/>
      <c r="HL199" s="31"/>
      <c r="HM199" s="31"/>
      <c r="HN199" s="23" t="str">
        <f ca="1">IFERROR(IF(HS199="","",RANK(HR199,HR$3:HR$434)+COUNTIF(HR$3:HR199,HR199)-1),"/")</f>
        <v/>
      </c>
      <c r="HO199" s="22" t="str">
        <f t="shared" si="71"/>
        <v/>
      </c>
      <c r="HP199" s="22" t="str">
        <f t="shared" si="72"/>
        <v/>
      </c>
      <c r="HQ199" s="24" t="str">
        <f>IFERROR(IF(HO199="","",ROUND(IF(HP199=0,10,10+SIGN(HP199)*10*(1-((SQRT(5)-1)/2)^MIN(ABS(HP199)/(5*SQRT(HR$1)),3))/(1-((SQRT(5)-1)/2)^3)),2)),"请输入副数")</f>
        <v/>
      </c>
      <c r="HR199" s="25" t="str">
        <f ca="1">IF(HS199="","",IF(选手操作!IT199&lt;&gt;"","/",HV199))</f>
        <v/>
      </c>
      <c r="HS199" s="26" t="str">
        <f ca="1">IF(OR(COUNTA(HA$3:HM$434)=0,选手操作!$K199=""),"",选手操作!$K199)</f>
        <v/>
      </c>
      <c r="HT199" s="22" t="str">
        <f ca="1">IFERROR(IF(HS199="","",RANK(HV199,HV$3:HV$434)+COUNTIF(HV$3:HV199,HV199)-1),"/")</f>
        <v/>
      </c>
      <c r="HU199" s="27" t="str">
        <f ca="1">IF(HS199="","",VLOOKUP(HS199,选手操作!$K:$L,2,0))</f>
        <v/>
      </c>
      <c r="HV199" s="24" t="str">
        <f ca="1">IFERROR(IF(HS199="","",IF(选手操作!HT199&lt;&gt;"",GV199+HW199+HX199+选手操作!HS199,VLOOKUP(HU199,HO:HQ,3,0)+GV199+HW199+HX199+选手操作!HS199)),IF(COUNTIF(HO:HO,HU199)=0,"查找失败",IF(ISNUMBER(VLOOKUP(HU199,HO:HQ,3,0))=FALSE,"VP错误","未知错误")))</f>
        <v/>
      </c>
      <c r="HW199" s="37"/>
      <c r="HX199" s="37"/>
      <c r="HY199" s="39"/>
    </row>
    <row r="200" spans="1:23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23" t="str">
        <f ca="1">IFERROR(IF(S200="","",RANK(R200,R$3:R$434)+COUNTIF(R$3:R200,R200)-1),"/")</f>
        <v/>
      </c>
      <c r="O200" s="22" t="str">
        <f t="shared" si="73"/>
        <v/>
      </c>
      <c r="P200" s="22" t="str">
        <f t="shared" si="74"/>
        <v/>
      </c>
      <c r="Q200" s="24" t="str">
        <f t="shared" si="75"/>
        <v/>
      </c>
      <c r="R200" s="25" t="str">
        <f ca="1">IF(S200="","",IF(选手操作!AT200&lt;&gt;"","/",V200))</f>
        <v/>
      </c>
      <c r="S200" s="26" t="str">
        <f ca="1">IF(OR(COUNTA(A$3:M$434)=0,选手操作!$K200=""),"",选手操作!$K200)</f>
        <v/>
      </c>
      <c r="T200" s="22" t="str">
        <f ca="1">IFERROR(IF(S200="","",RANK(V200,V$3:V$434)+COUNTIF(V$3:V200,V200)-1),"/")</f>
        <v/>
      </c>
      <c r="U200" s="27" t="str">
        <f ca="1">IF(S200="","",VLOOKUP(S200,选手操作!$K:$L,2,0))</f>
        <v/>
      </c>
      <c r="V200" s="24" t="str">
        <f ca="1">IFERROR(IF(S200="","",IF(选手操作!T200&lt;&gt;"",选手操作!M200+选手操作!N200+W200+X200+选手操作!S200,VLOOKUP(U200,O:Q,3,0)+选手操作!M200+选手操作!N200+W200+X200+选手操作!S200)),IF(COUNTIF(O:O,U200)=0,"查找失败",IF(ISNUMBER(VLOOKUP(U200,O:Q,3,0))=FALSE,"VP错误","未知错误")))</f>
        <v/>
      </c>
      <c r="W200" s="37"/>
      <c r="X200" s="37"/>
      <c r="Y200" s="39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23" t="str">
        <f ca="1">IFERROR(IF(AS200="","",RANK(AR200,AR$3:AR$434)+COUNTIF(AR$3:AR200,AR200)-1),"/")</f>
        <v/>
      </c>
      <c r="AO200" s="22" t="str">
        <f t="shared" si="57"/>
        <v/>
      </c>
      <c r="AP200" s="22" t="str">
        <f t="shared" si="58"/>
        <v/>
      </c>
      <c r="AQ200" s="24" t="str">
        <f>IFERROR(IF(AO200="","",ROUND(IF(AP200=0,10,10+SIGN(AP200)*10*(1-((SQRT(5)-1)/2)^MIN(ABS(AP200)/(5*SQRT(AR$1)),3))/(1-((SQRT(5)-1)/2)^3)),2)),"请输入副数")</f>
        <v/>
      </c>
      <c r="AR200" s="25" t="str">
        <f ca="1">IF(AS200="","",IF(选手操作!BT200&lt;&gt;"","/",AV200))</f>
        <v/>
      </c>
      <c r="AS200" s="26" t="str">
        <f ca="1">IF(OR(COUNTA(AA$3:AM$434)=0,选手操作!$K200=""),"",选手操作!$K200)</f>
        <v/>
      </c>
      <c r="AT200" s="22" t="str">
        <f ca="1">IFERROR(IF(AS200="","",RANK(AV200,AV$3:AV$434)+COUNTIF(AV$3:AV200,AV200)-1),"/")</f>
        <v/>
      </c>
      <c r="AU200" s="27" t="str">
        <f ca="1">IF(AS200="","",VLOOKUP(AS200,选手操作!$K:$L,2,0))</f>
        <v/>
      </c>
      <c r="AV200" s="24" t="str">
        <f ca="1">IFERROR(IF(AS200="","",IF(选手操作!AT200&lt;&gt;"",V200+AW200+AX200+选手操作!AS200,VLOOKUP(AU200,AO:AQ,3,0)+V200+AW200+AX200+选手操作!AS200)),IF(COUNTIF(AO:AO,AU200)=0,"查找失败",IF(ISNUMBER(VLOOKUP(AU200,AO:AQ,3,0))=FALSE,"VP错误","未知错误")))</f>
        <v/>
      </c>
      <c r="AW200" s="37"/>
      <c r="AX200" s="37"/>
      <c r="AY200" s="39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23" t="str">
        <f ca="1">IFERROR(IF(BS200="","",RANK(BR200,BR$3:BR$434)+COUNTIF(BR$3:BR200,BR200)-1),"/")</f>
        <v/>
      </c>
      <c r="BO200" s="22" t="str">
        <f t="shared" si="59"/>
        <v/>
      </c>
      <c r="BP200" s="22" t="str">
        <f t="shared" si="60"/>
        <v/>
      </c>
      <c r="BQ200" s="24" t="str">
        <f>IFERROR(IF(BO200="","",ROUND(IF(BP200=0,10,10+SIGN(BP200)*10*(1-((SQRT(5)-1)/2)^MIN(ABS(BP200)/(5*SQRT(BR$1)),3))/(1-((SQRT(5)-1)/2)^3)),2)),"请输入副数")</f>
        <v/>
      </c>
      <c r="BR200" s="25" t="str">
        <f ca="1">IF(BS200="","",IF(选手操作!CT200&lt;&gt;"","/",BV200))</f>
        <v/>
      </c>
      <c r="BS200" s="26" t="str">
        <f ca="1">IF(OR(COUNTA(BA$3:BM$434)=0,选手操作!$K200=""),"",选手操作!$K200)</f>
        <v/>
      </c>
      <c r="BT200" s="22" t="str">
        <f ca="1">IFERROR(IF(BS200="","",RANK(BV200,BV$3:BV$434)+COUNTIF(BV$3:BV200,BV200)-1),"/")</f>
        <v/>
      </c>
      <c r="BU200" s="27" t="str">
        <f ca="1">IF(BS200="","",VLOOKUP(BS200,选手操作!$K:$L,2,0))</f>
        <v/>
      </c>
      <c r="BV200" s="24" t="str">
        <f ca="1">IFERROR(IF(BS200="","",IF(选手操作!BT200&lt;&gt;"",AV200+BW200+BX200+选手操作!BS200,VLOOKUP(BU200,BO:BQ,3,0)+AV200+BW200+BX200+选手操作!BS200)),IF(COUNTIF(BO:BO,BU200)=0,"查找失败",IF(ISNUMBER(VLOOKUP(BU200,BO:BQ,3,0))=FALSE,"VP错误","未知错误")))</f>
        <v/>
      </c>
      <c r="BW200" s="37"/>
      <c r="BX200" s="37"/>
      <c r="BY200" s="39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23" t="str">
        <f ca="1">IFERROR(IF(CS200="","",RANK(CR200,CR$3:CR$434)+COUNTIF(CR$3:CR200,CR200)-1),"/")</f>
        <v/>
      </c>
      <c r="CO200" s="22" t="str">
        <f t="shared" si="61"/>
        <v/>
      </c>
      <c r="CP200" s="22" t="str">
        <f t="shared" si="62"/>
        <v/>
      </c>
      <c r="CQ200" s="24" t="str">
        <f>IFERROR(IF(CO200="","",ROUND(IF(CP200=0,10,10+SIGN(CP200)*10*(1-((SQRT(5)-1)/2)^MIN(ABS(CP200)/(5*SQRT(CR$1)),3))/(1-((SQRT(5)-1)/2)^3)),2)),"请输入副数")</f>
        <v/>
      </c>
      <c r="CR200" s="25" t="str">
        <f ca="1">IF(CS200="","",IF(选手操作!DT200&lt;&gt;"","/",CV200))</f>
        <v/>
      </c>
      <c r="CS200" s="26" t="str">
        <f ca="1">IF(OR(COUNTA(CA$3:CM$434)=0,选手操作!$K200=""),"",选手操作!$K200)</f>
        <v/>
      </c>
      <c r="CT200" s="22" t="str">
        <f ca="1">IFERROR(IF(CS200="","",RANK(CV200,CV$3:CV$434)+COUNTIF(CV$3:CV200,CV200)-1),"/")</f>
        <v/>
      </c>
      <c r="CU200" s="27" t="str">
        <f ca="1">IF(CS200="","",VLOOKUP(CS200,选手操作!$K:$L,2,0))</f>
        <v/>
      </c>
      <c r="CV200" s="24" t="str">
        <f ca="1">IFERROR(IF(CS200="","",IF(选手操作!CT200&lt;&gt;"",BV200+CW200+CX200+选手操作!CS200,VLOOKUP(CU200,CO:CQ,3,0)+BV200+CW200+CX200+选手操作!CS200)),IF(COUNTIF(CO:CO,CU200)=0,"查找失败",IF(ISNUMBER(VLOOKUP(CU200,CO:CQ,3,0))=FALSE,"VP错误","未知错误")))</f>
        <v/>
      </c>
      <c r="CW200" s="37"/>
      <c r="CX200" s="37"/>
      <c r="CY200" s="39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23" t="str">
        <f ca="1">IFERROR(IF(DS200="","",RANK(DR200,DR$3:DR$434)+COUNTIF(DR$3:DR200,DR200)-1),"/")</f>
        <v/>
      </c>
      <c r="DO200" s="22" t="str">
        <f t="shared" si="63"/>
        <v/>
      </c>
      <c r="DP200" s="22" t="str">
        <f t="shared" si="64"/>
        <v/>
      </c>
      <c r="DQ200" s="24" t="str">
        <f>IFERROR(IF(DO200="","",ROUND(IF(DP200=0,10,10+SIGN(DP200)*10*(1-((SQRT(5)-1)/2)^MIN(ABS(DP200)/(5*SQRT(DR$1)),3))/(1-((SQRT(5)-1)/2)^3)),2)),"请输入副数")</f>
        <v/>
      </c>
      <c r="DR200" s="25" t="str">
        <f ca="1">IF(DS200="","",IF(选手操作!ET200&lt;&gt;"","/",DV200))</f>
        <v/>
      </c>
      <c r="DS200" s="26" t="str">
        <f ca="1">IF(OR(COUNTA(DA$3:DM$434)=0,选手操作!$K200=""),"",选手操作!$K200)</f>
        <v/>
      </c>
      <c r="DT200" s="22" t="str">
        <f ca="1">IFERROR(IF(DS200="","",RANK(DV200,DV$3:DV$434)+COUNTIF(DV$3:DV200,DV200)-1),"/")</f>
        <v/>
      </c>
      <c r="DU200" s="27" t="str">
        <f ca="1">IF(DS200="","",VLOOKUP(DS200,选手操作!$K:$L,2,0))</f>
        <v/>
      </c>
      <c r="DV200" s="24" t="str">
        <f ca="1">IFERROR(IF(DS200="","",IF(选手操作!DT200&lt;&gt;"",CV200+DW200+DX200+选手操作!DS200,VLOOKUP(DU200,DO:DQ,3,0)+CV200+DW200+DX200+选手操作!DS200)),IF(COUNTIF(DO:DO,DU200)=0,"查找失败",IF(ISNUMBER(VLOOKUP(DU200,DO:DQ,3,0))=FALSE,"VP错误","未知错误")))</f>
        <v/>
      </c>
      <c r="DW200" s="37"/>
      <c r="DX200" s="37"/>
      <c r="DY200" s="39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23" t="str">
        <f ca="1">IFERROR(IF(ES200="","",RANK(ER200,ER$3:ER$434)+COUNTIF(ER$3:ER200,ER200)-1),"/")</f>
        <v/>
      </c>
      <c r="EO200" s="22" t="str">
        <f t="shared" si="65"/>
        <v/>
      </c>
      <c r="EP200" s="22" t="str">
        <f t="shared" si="66"/>
        <v/>
      </c>
      <c r="EQ200" s="24" t="str">
        <f>IFERROR(IF(EO200="","",ROUND(IF(EP200=0,10,10+SIGN(EP200)*10*(1-((SQRT(5)-1)/2)^MIN(ABS(EP200)/(5*SQRT(ER$1)),3))/(1-((SQRT(5)-1)/2)^3)),2)),"请输入副数")</f>
        <v/>
      </c>
      <c r="ER200" s="25" t="str">
        <f ca="1">IF(ES200="","",IF(选手操作!FT200&lt;&gt;"","/",EV200))</f>
        <v/>
      </c>
      <c r="ES200" s="26" t="str">
        <f ca="1">IF(OR(COUNTA(EA$3:EM$434)=0,选手操作!$K200=""),"",选手操作!$K200)</f>
        <v/>
      </c>
      <c r="ET200" s="22" t="str">
        <f ca="1">IFERROR(IF(ES200="","",RANK(EV200,EV$3:EV$434)+COUNTIF(EV$3:EV200,EV200)-1),"/")</f>
        <v/>
      </c>
      <c r="EU200" s="27" t="str">
        <f ca="1">IF(ES200="","",VLOOKUP(ES200,选手操作!$K:$L,2,0))</f>
        <v/>
      </c>
      <c r="EV200" s="24" t="str">
        <f ca="1">IFERROR(IF(ES200="","",IF(选手操作!ET200&lt;&gt;"",DV200+EW200+EX200+选手操作!ES200,VLOOKUP(EU200,EO:EQ,3,0)+DV200+EW200+EX200+选手操作!ES200)),IF(COUNTIF(EO:EO,EU200)=0,"查找失败",IF(ISNUMBER(VLOOKUP(EU200,EO:EQ,3,0))=FALSE,"VP错误","未知错误")))</f>
        <v/>
      </c>
      <c r="EW200" s="37"/>
      <c r="EX200" s="37"/>
      <c r="EY200" s="39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23" t="str">
        <f ca="1">IFERROR(IF(FS200="","",RANK(FR200,FR$3:FR$434)+COUNTIF(FR$3:FR200,FR200)-1),"/")</f>
        <v/>
      </c>
      <c r="FO200" s="22" t="str">
        <f t="shared" si="67"/>
        <v/>
      </c>
      <c r="FP200" s="22" t="str">
        <f t="shared" si="68"/>
        <v/>
      </c>
      <c r="FQ200" s="24" t="str">
        <f>IFERROR(IF(FO200="","",ROUND(IF(FP200=0,10,10+SIGN(FP200)*10*(1-((SQRT(5)-1)/2)^MIN(ABS(FP200)/(5*SQRT(FR$1)),3))/(1-((SQRT(5)-1)/2)^3)),2)),"请输入副数")</f>
        <v/>
      </c>
      <c r="FR200" s="25" t="str">
        <f ca="1">IF(FS200="","",IF(选手操作!GT200&lt;&gt;"","/",FV200))</f>
        <v/>
      </c>
      <c r="FS200" s="26" t="str">
        <f ca="1">IF(OR(COUNTA(FA$3:FM$434)=0,选手操作!$K200=""),"",选手操作!$K200)</f>
        <v/>
      </c>
      <c r="FT200" s="22" t="str">
        <f ca="1">IFERROR(IF(FS200="","",RANK(FV200,FV$3:FV$434)+COUNTIF(FV$3:FV200,FV200)-1),"/")</f>
        <v/>
      </c>
      <c r="FU200" s="27" t="str">
        <f ca="1">IF(FS200="","",VLOOKUP(FS200,选手操作!$K:$L,2,0))</f>
        <v/>
      </c>
      <c r="FV200" s="24" t="str">
        <f ca="1">IFERROR(IF(FS200="","",IF(选手操作!FT200&lt;&gt;"",EV200+FW200+FX200+选手操作!FS200,VLOOKUP(FU200,FO:FQ,3,0)+EV200+FW200+FX200+选手操作!FS200)),IF(COUNTIF(FO:FO,FU200)=0,"查找失败",IF(ISNUMBER(VLOOKUP(FU200,FO:FQ,3,0))=FALSE,"VP错误","未知错误")))</f>
        <v/>
      </c>
      <c r="FW200" s="37"/>
      <c r="FX200" s="37"/>
      <c r="FY200" s="39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23" t="str">
        <f ca="1">IFERROR(IF(GS200="","",RANK(GR200,GR$3:GR$434)+COUNTIF(GR$3:GR200,GR200)-1),"/")</f>
        <v/>
      </c>
      <c r="GO200" s="22" t="str">
        <f t="shared" si="69"/>
        <v/>
      </c>
      <c r="GP200" s="22" t="str">
        <f t="shared" si="70"/>
        <v/>
      </c>
      <c r="GQ200" s="24" t="str">
        <f>IFERROR(IF(GO200="","",ROUND(IF(GP200=0,10,10+SIGN(GP200)*10*(1-((SQRT(5)-1)/2)^MIN(ABS(GP200)/(5*SQRT(GR$1)),3))/(1-((SQRT(5)-1)/2)^3)),2)),"请输入副数")</f>
        <v/>
      </c>
      <c r="GR200" s="25" t="str">
        <f ca="1">IF(GS200="","",IF(选手操作!HT200&lt;&gt;"","/",GV200))</f>
        <v/>
      </c>
      <c r="GS200" s="26" t="str">
        <f ca="1">IF(OR(COUNTA(GA$3:GM$434)=0,选手操作!$K200=""),"",选手操作!$K200)</f>
        <v/>
      </c>
      <c r="GT200" s="22" t="str">
        <f ca="1">IFERROR(IF(GS200="","",RANK(GV200,GV$3:GV$434)+COUNTIF(GV$3:GV200,GV200)-1),"/")</f>
        <v/>
      </c>
      <c r="GU200" s="27" t="str">
        <f ca="1">IF(GS200="","",VLOOKUP(GS200,选手操作!$K:$L,2,0))</f>
        <v/>
      </c>
      <c r="GV200" s="24" t="str">
        <f ca="1">IFERROR(IF(GS200="","",IF(选手操作!GT200&lt;&gt;"",FV200+GW200+GX200+选手操作!GS200,VLOOKUP(GU200,GO:GQ,3,0)+FV200+GW200+GX200+选手操作!GS200)),IF(COUNTIF(GO:GO,GU200)=0,"查找失败",IF(ISNUMBER(VLOOKUP(GU200,GO:GQ,3,0))=FALSE,"VP错误","未知错误")))</f>
        <v/>
      </c>
      <c r="GW200" s="37"/>
      <c r="GX200" s="37"/>
      <c r="GY200" s="39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23" t="str">
        <f ca="1">IFERROR(IF(HS200="","",RANK(HR200,HR$3:HR$434)+COUNTIF(HR$3:HR200,HR200)-1),"/")</f>
        <v/>
      </c>
      <c r="HO200" s="22" t="str">
        <f t="shared" si="71"/>
        <v/>
      </c>
      <c r="HP200" s="22" t="str">
        <f t="shared" si="72"/>
        <v/>
      </c>
      <c r="HQ200" s="24" t="str">
        <f>IFERROR(IF(HO200="","",ROUND(IF(HP200=0,10,10+SIGN(HP200)*10*(1-((SQRT(5)-1)/2)^MIN(ABS(HP200)/(5*SQRT(HR$1)),3))/(1-((SQRT(5)-1)/2)^3)),2)),"请输入副数")</f>
        <v/>
      </c>
      <c r="HR200" s="25" t="str">
        <f ca="1">IF(HS200="","",IF(选手操作!IT200&lt;&gt;"","/",HV200))</f>
        <v/>
      </c>
      <c r="HS200" s="26" t="str">
        <f ca="1">IF(OR(COUNTA(HA$3:HM$434)=0,选手操作!$K200=""),"",选手操作!$K200)</f>
        <v/>
      </c>
      <c r="HT200" s="22" t="str">
        <f ca="1">IFERROR(IF(HS200="","",RANK(HV200,HV$3:HV$434)+COUNTIF(HV$3:HV200,HV200)-1),"/")</f>
        <v/>
      </c>
      <c r="HU200" s="27" t="str">
        <f ca="1">IF(HS200="","",VLOOKUP(HS200,选手操作!$K:$L,2,0))</f>
        <v/>
      </c>
      <c r="HV200" s="24" t="str">
        <f ca="1">IFERROR(IF(HS200="","",IF(选手操作!HT200&lt;&gt;"",GV200+HW200+HX200+选手操作!HS200,VLOOKUP(HU200,HO:HQ,3,0)+GV200+HW200+HX200+选手操作!HS200)),IF(COUNTIF(HO:HO,HU200)=0,"查找失败",IF(ISNUMBER(VLOOKUP(HU200,HO:HQ,3,0))=FALSE,"VP错误","未知错误")))</f>
        <v/>
      </c>
      <c r="HW200" s="37"/>
      <c r="HX200" s="37"/>
      <c r="HY200" s="39"/>
    </row>
    <row r="201" spans="1:23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23" t="str">
        <f ca="1">IFERROR(IF(S201="","",RANK(R201,R$3:R$434)+COUNTIF(R$3:R201,R201)-1),"/")</f>
        <v/>
      </c>
      <c r="O201" s="22" t="str">
        <f t="shared" si="73"/>
        <v/>
      </c>
      <c r="P201" s="22" t="str">
        <f t="shared" si="74"/>
        <v/>
      </c>
      <c r="Q201" s="24" t="str">
        <f t="shared" si="75"/>
        <v/>
      </c>
      <c r="R201" s="25" t="str">
        <f ca="1">IF(S201="","",IF(选手操作!AT201&lt;&gt;"","/",V201))</f>
        <v/>
      </c>
      <c r="S201" s="26" t="str">
        <f ca="1">IF(OR(COUNTA(A$3:M$434)=0,选手操作!$K201=""),"",选手操作!$K201)</f>
        <v/>
      </c>
      <c r="T201" s="22" t="str">
        <f ca="1">IFERROR(IF(S201="","",RANK(V201,V$3:V$434)+COUNTIF(V$3:V201,V201)-1),"/")</f>
        <v/>
      </c>
      <c r="U201" s="27" t="str">
        <f ca="1">IF(S201="","",VLOOKUP(S201,选手操作!$K:$L,2,0))</f>
        <v/>
      </c>
      <c r="V201" s="24" t="str">
        <f ca="1">IFERROR(IF(S201="","",IF(选手操作!T201&lt;&gt;"",选手操作!M201+选手操作!N201+W201+X201+选手操作!S201,VLOOKUP(U201,O:Q,3,0)+选手操作!M201+选手操作!N201+W201+X201+选手操作!S201)),IF(COUNTIF(O:O,U201)=0,"查找失败",IF(ISNUMBER(VLOOKUP(U201,O:Q,3,0))=FALSE,"VP错误","未知错误")))</f>
        <v/>
      </c>
      <c r="W201" s="37"/>
      <c r="X201" s="37"/>
      <c r="Y201" s="39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23" t="str">
        <f ca="1">IFERROR(IF(AS201="","",RANK(AR201,AR$3:AR$434)+COUNTIF(AR$3:AR201,AR201)-1),"/")</f>
        <v/>
      </c>
      <c r="AO201" s="22" t="str">
        <f t="shared" si="57"/>
        <v/>
      </c>
      <c r="AP201" s="22" t="str">
        <f t="shared" si="58"/>
        <v/>
      </c>
      <c r="AQ201" s="24" t="str">
        <f>IFERROR(IF(AO201="","",ROUND(IF(AP201=0,10,10+SIGN(AP201)*10*(1-((SQRT(5)-1)/2)^MIN(ABS(AP201)/(5*SQRT(AR$1)),3))/(1-((SQRT(5)-1)/2)^3)),2)),"请输入副数")</f>
        <v/>
      </c>
      <c r="AR201" s="25" t="str">
        <f ca="1">IF(AS201="","",IF(选手操作!BT201&lt;&gt;"","/",AV201))</f>
        <v/>
      </c>
      <c r="AS201" s="26" t="str">
        <f ca="1">IF(OR(COUNTA(AA$3:AM$434)=0,选手操作!$K201=""),"",选手操作!$K201)</f>
        <v/>
      </c>
      <c r="AT201" s="22" t="str">
        <f ca="1">IFERROR(IF(AS201="","",RANK(AV201,AV$3:AV$434)+COUNTIF(AV$3:AV201,AV201)-1),"/")</f>
        <v/>
      </c>
      <c r="AU201" s="27" t="str">
        <f ca="1">IF(AS201="","",VLOOKUP(AS201,选手操作!$K:$L,2,0))</f>
        <v/>
      </c>
      <c r="AV201" s="24" t="str">
        <f ca="1">IFERROR(IF(AS201="","",IF(选手操作!AT201&lt;&gt;"",V201+AW201+AX201+选手操作!AS201,VLOOKUP(AU201,AO:AQ,3,0)+V201+AW201+AX201+选手操作!AS201)),IF(COUNTIF(AO:AO,AU201)=0,"查找失败",IF(ISNUMBER(VLOOKUP(AU201,AO:AQ,3,0))=FALSE,"VP错误","未知错误")))</f>
        <v/>
      </c>
      <c r="AW201" s="37"/>
      <c r="AX201" s="37"/>
      <c r="AY201" s="39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23" t="str">
        <f ca="1">IFERROR(IF(BS201="","",RANK(BR201,BR$3:BR$434)+COUNTIF(BR$3:BR201,BR201)-1),"/")</f>
        <v/>
      </c>
      <c r="BO201" s="22" t="str">
        <f t="shared" si="59"/>
        <v/>
      </c>
      <c r="BP201" s="22" t="str">
        <f t="shared" si="60"/>
        <v/>
      </c>
      <c r="BQ201" s="24" t="str">
        <f>IFERROR(IF(BO201="","",ROUND(IF(BP201=0,10,10+SIGN(BP201)*10*(1-((SQRT(5)-1)/2)^MIN(ABS(BP201)/(5*SQRT(BR$1)),3))/(1-((SQRT(5)-1)/2)^3)),2)),"请输入副数")</f>
        <v/>
      </c>
      <c r="BR201" s="25" t="str">
        <f ca="1">IF(BS201="","",IF(选手操作!CT201&lt;&gt;"","/",BV201))</f>
        <v/>
      </c>
      <c r="BS201" s="26" t="str">
        <f ca="1">IF(OR(COUNTA(BA$3:BM$434)=0,选手操作!$K201=""),"",选手操作!$K201)</f>
        <v/>
      </c>
      <c r="BT201" s="22" t="str">
        <f ca="1">IFERROR(IF(BS201="","",RANK(BV201,BV$3:BV$434)+COUNTIF(BV$3:BV201,BV201)-1),"/")</f>
        <v/>
      </c>
      <c r="BU201" s="27" t="str">
        <f ca="1">IF(BS201="","",VLOOKUP(BS201,选手操作!$K:$L,2,0))</f>
        <v/>
      </c>
      <c r="BV201" s="24" t="str">
        <f ca="1">IFERROR(IF(BS201="","",IF(选手操作!BT201&lt;&gt;"",AV201+BW201+BX201+选手操作!BS201,VLOOKUP(BU201,BO:BQ,3,0)+AV201+BW201+BX201+选手操作!BS201)),IF(COUNTIF(BO:BO,BU201)=0,"查找失败",IF(ISNUMBER(VLOOKUP(BU201,BO:BQ,3,0))=FALSE,"VP错误","未知错误")))</f>
        <v/>
      </c>
      <c r="BW201" s="37"/>
      <c r="BX201" s="37"/>
      <c r="BY201" s="39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23" t="str">
        <f ca="1">IFERROR(IF(CS201="","",RANK(CR201,CR$3:CR$434)+COUNTIF(CR$3:CR201,CR201)-1),"/")</f>
        <v/>
      </c>
      <c r="CO201" s="22" t="str">
        <f t="shared" si="61"/>
        <v/>
      </c>
      <c r="CP201" s="22" t="str">
        <f t="shared" si="62"/>
        <v/>
      </c>
      <c r="CQ201" s="24" t="str">
        <f>IFERROR(IF(CO201="","",ROUND(IF(CP201=0,10,10+SIGN(CP201)*10*(1-((SQRT(5)-1)/2)^MIN(ABS(CP201)/(5*SQRT(CR$1)),3))/(1-((SQRT(5)-1)/2)^3)),2)),"请输入副数")</f>
        <v/>
      </c>
      <c r="CR201" s="25" t="str">
        <f ca="1">IF(CS201="","",IF(选手操作!DT201&lt;&gt;"","/",CV201))</f>
        <v/>
      </c>
      <c r="CS201" s="26" t="str">
        <f ca="1">IF(OR(COUNTA(CA$3:CM$434)=0,选手操作!$K201=""),"",选手操作!$K201)</f>
        <v/>
      </c>
      <c r="CT201" s="22" t="str">
        <f ca="1">IFERROR(IF(CS201="","",RANK(CV201,CV$3:CV$434)+COUNTIF(CV$3:CV201,CV201)-1),"/")</f>
        <v/>
      </c>
      <c r="CU201" s="27" t="str">
        <f ca="1">IF(CS201="","",VLOOKUP(CS201,选手操作!$K:$L,2,0))</f>
        <v/>
      </c>
      <c r="CV201" s="24" t="str">
        <f ca="1">IFERROR(IF(CS201="","",IF(选手操作!CT201&lt;&gt;"",BV201+CW201+CX201+选手操作!CS201,VLOOKUP(CU201,CO:CQ,3,0)+BV201+CW201+CX201+选手操作!CS201)),IF(COUNTIF(CO:CO,CU201)=0,"查找失败",IF(ISNUMBER(VLOOKUP(CU201,CO:CQ,3,0))=FALSE,"VP错误","未知错误")))</f>
        <v/>
      </c>
      <c r="CW201" s="37"/>
      <c r="CX201" s="37"/>
      <c r="CY201" s="39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23" t="str">
        <f ca="1">IFERROR(IF(DS201="","",RANK(DR201,DR$3:DR$434)+COUNTIF(DR$3:DR201,DR201)-1),"/")</f>
        <v/>
      </c>
      <c r="DO201" s="22" t="str">
        <f t="shared" si="63"/>
        <v/>
      </c>
      <c r="DP201" s="22" t="str">
        <f t="shared" si="64"/>
        <v/>
      </c>
      <c r="DQ201" s="24" t="str">
        <f>IFERROR(IF(DO201="","",ROUND(IF(DP201=0,10,10+SIGN(DP201)*10*(1-((SQRT(5)-1)/2)^MIN(ABS(DP201)/(5*SQRT(DR$1)),3))/(1-((SQRT(5)-1)/2)^3)),2)),"请输入副数")</f>
        <v/>
      </c>
      <c r="DR201" s="25" t="str">
        <f ca="1">IF(DS201="","",IF(选手操作!ET201&lt;&gt;"","/",DV201))</f>
        <v/>
      </c>
      <c r="DS201" s="26" t="str">
        <f ca="1">IF(OR(COUNTA(DA$3:DM$434)=0,选手操作!$K201=""),"",选手操作!$K201)</f>
        <v/>
      </c>
      <c r="DT201" s="22" t="str">
        <f ca="1">IFERROR(IF(DS201="","",RANK(DV201,DV$3:DV$434)+COUNTIF(DV$3:DV201,DV201)-1),"/")</f>
        <v/>
      </c>
      <c r="DU201" s="27" t="str">
        <f ca="1">IF(DS201="","",VLOOKUP(DS201,选手操作!$K:$L,2,0))</f>
        <v/>
      </c>
      <c r="DV201" s="24" t="str">
        <f ca="1">IFERROR(IF(DS201="","",IF(选手操作!DT201&lt;&gt;"",CV201+DW201+DX201+选手操作!DS201,VLOOKUP(DU201,DO:DQ,3,0)+CV201+DW201+DX201+选手操作!DS201)),IF(COUNTIF(DO:DO,DU201)=0,"查找失败",IF(ISNUMBER(VLOOKUP(DU201,DO:DQ,3,0))=FALSE,"VP错误","未知错误")))</f>
        <v/>
      </c>
      <c r="DW201" s="37"/>
      <c r="DX201" s="37"/>
      <c r="DY201" s="39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23" t="str">
        <f ca="1">IFERROR(IF(ES201="","",RANK(ER201,ER$3:ER$434)+COUNTIF(ER$3:ER201,ER201)-1),"/")</f>
        <v/>
      </c>
      <c r="EO201" s="22" t="str">
        <f t="shared" si="65"/>
        <v/>
      </c>
      <c r="EP201" s="22" t="str">
        <f t="shared" si="66"/>
        <v/>
      </c>
      <c r="EQ201" s="24" t="str">
        <f>IFERROR(IF(EO201="","",ROUND(IF(EP201=0,10,10+SIGN(EP201)*10*(1-((SQRT(5)-1)/2)^MIN(ABS(EP201)/(5*SQRT(ER$1)),3))/(1-((SQRT(5)-1)/2)^3)),2)),"请输入副数")</f>
        <v/>
      </c>
      <c r="ER201" s="25" t="str">
        <f ca="1">IF(ES201="","",IF(选手操作!FT201&lt;&gt;"","/",EV201))</f>
        <v/>
      </c>
      <c r="ES201" s="26" t="str">
        <f ca="1">IF(OR(COUNTA(EA$3:EM$434)=0,选手操作!$K201=""),"",选手操作!$K201)</f>
        <v/>
      </c>
      <c r="ET201" s="22" t="str">
        <f ca="1">IFERROR(IF(ES201="","",RANK(EV201,EV$3:EV$434)+COUNTIF(EV$3:EV201,EV201)-1),"/")</f>
        <v/>
      </c>
      <c r="EU201" s="27" t="str">
        <f ca="1">IF(ES201="","",VLOOKUP(ES201,选手操作!$K:$L,2,0))</f>
        <v/>
      </c>
      <c r="EV201" s="24" t="str">
        <f ca="1">IFERROR(IF(ES201="","",IF(选手操作!ET201&lt;&gt;"",DV201+EW201+EX201+选手操作!ES201,VLOOKUP(EU201,EO:EQ,3,0)+DV201+EW201+EX201+选手操作!ES201)),IF(COUNTIF(EO:EO,EU201)=0,"查找失败",IF(ISNUMBER(VLOOKUP(EU201,EO:EQ,3,0))=FALSE,"VP错误","未知错误")))</f>
        <v/>
      </c>
      <c r="EW201" s="37"/>
      <c r="EX201" s="37"/>
      <c r="EY201" s="39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23" t="str">
        <f ca="1">IFERROR(IF(FS201="","",RANK(FR201,FR$3:FR$434)+COUNTIF(FR$3:FR201,FR201)-1),"/")</f>
        <v/>
      </c>
      <c r="FO201" s="22" t="str">
        <f t="shared" si="67"/>
        <v/>
      </c>
      <c r="FP201" s="22" t="str">
        <f t="shared" si="68"/>
        <v/>
      </c>
      <c r="FQ201" s="24" t="str">
        <f>IFERROR(IF(FO201="","",ROUND(IF(FP201=0,10,10+SIGN(FP201)*10*(1-((SQRT(5)-1)/2)^MIN(ABS(FP201)/(5*SQRT(FR$1)),3))/(1-((SQRT(5)-1)/2)^3)),2)),"请输入副数")</f>
        <v/>
      </c>
      <c r="FR201" s="25" t="str">
        <f ca="1">IF(FS201="","",IF(选手操作!GT201&lt;&gt;"","/",FV201))</f>
        <v/>
      </c>
      <c r="FS201" s="26" t="str">
        <f ca="1">IF(OR(COUNTA(FA$3:FM$434)=0,选手操作!$K201=""),"",选手操作!$K201)</f>
        <v/>
      </c>
      <c r="FT201" s="22" t="str">
        <f ca="1">IFERROR(IF(FS201="","",RANK(FV201,FV$3:FV$434)+COUNTIF(FV$3:FV201,FV201)-1),"/")</f>
        <v/>
      </c>
      <c r="FU201" s="27" t="str">
        <f ca="1">IF(FS201="","",VLOOKUP(FS201,选手操作!$K:$L,2,0))</f>
        <v/>
      </c>
      <c r="FV201" s="24" t="str">
        <f ca="1">IFERROR(IF(FS201="","",IF(选手操作!FT201&lt;&gt;"",EV201+FW201+FX201+选手操作!FS201,VLOOKUP(FU201,FO:FQ,3,0)+EV201+FW201+FX201+选手操作!FS201)),IF(COUNTIF(FO:FO,FU201)=0,"查找失败",IF(ISNUMBER(VLOOKUP(FU201,FO:FQ,3,0))=FALSE,"VP错误","未知错误")))</f>
        <v/>
      </c>
      <c r="FW201" s="37"/>
      <c r="FX201" s="37"/>
      <c r="FY201" s="39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23" t="str">
        <f ca="1">IFERROR(IF(GS201="","",RANK(GR201,GR$3:GR$434)+COUNTIF(GR$3:GR201,GR201)-1),"/")</f>
        <v/>
      </c>
      <c r="GO201" s="22" t="str">
        <f t="shared" si="69"/>
        <v/>
      </c>
      <c r="GP201" s="22" t="str">
        <f t="shared" si="70"/>
        <v/>
      </c>
      <c r="GQ201" s="24" t="str">
        <f>IFERROR(IF(GO201="","",ROUND(IF(GP201=0,10,10+SIGN(GP201)*10*(1-((SQRT(5)-1)/2)^MIN(ABS(GP201)/(5*SQRT(GR$1)),3))/(1-((SQRT(5)-1)/2)^3)),2)),"请输入副数")</f>
        <v/>
      </c>
      <c r="GR201" s="25" t="str">
        <f ca="1">IF(GS201="","",IF(选手操作!HT201&lt;&gt;"","/",GV201))</f>
        <v/>
      </c>
      <c r="GS201" s="26" t="str">
        <f ca="1">IF(OR(COUNTA(GA$3:GM$434)=0,选手操作!$K201=""),"",选手操作!$K201)</f>
        <v/>
      </c>
      <c r="GT201" s="22" t="str">
        <f ca="1">IFERROR(IF(GS201="","",RANK(GV201,GV$3:GV$434)+COUNTIF(GV$3:GV201,GV201)-1),"/")</f>
        <v/>
      </c>
      <c r="GU201" s="27" t="str">
        <f ca="1">IF(GS201="","",VLOOKUP(GS201,选手操作!$K:$L,2,0))</f>
        <v/>
      </c>
      <c r="GV201" s="24" t="str">
        <f ca="1">IFERROR(IF(GS201="","",IF(选手操作!GT201&lt;&gt;"",FV201+GW201+GX201+选手操作!GS201,VLOOKUP(GU201,GO:GQ,3,0)+FV201+GW201+GX201+选手操作!GS201)),IF(COUNTIF(GO:GO,GU201)=0,"查找失败",IF(ISNUMBER(VLOOKUP(GU201,GO:GQ,3,0))=FALSE,"VP错误","未知错误")))</f>
        <v/>
      </c>
      <c r="GW201" s="37"/>
      <c r="GX201" s="37"/>
      <c r="GY201" s="39"/>
      <c r="HA201" s="31"/>
      <c r="HB201" s="31"/>
      <c r="HC201" s="31"/>
      <c r="HD201" s="31"/>
      <c r="HE201" s="31"/>
      <c r="HF201" s="31"/>
      <c r="HG201" s="31"/>
      <c r="HH201" s="31"/>
      <c r="HI201" s="31"/>
      <c r="HJ201" s="31"/>
      <c r="HK201" s="31"/>
      <c r="HL201" s="31"/>
      <c r="HM201" s="31"/>
      <c r="HN201" s="23" t="str">
        <f ca="1">IFERROR(IF(HS201="","",RANK(HR201,HR$3:HR$434)+COUNTIF(HR$3:HR201,HR201)-1),"/")</f>
        <v/>
      </c>
      <c r="HO201" s="22" t="str">
        <f t="shared" si="71"/>
        <v/>
      </c>
      <c r="HP201" s="22" t="str">
        <f t="shared" si="72"/>
        <v/>
      </c>
      <c r="HQ201" s="24" t="str">
        <f>IFERROR(IF(HO201="","",ROUND(IF(HP201=0,10,10+SIGN(HP201)*10*(1-((SQRT(5)-1)/2)^MIN(ABS(HP201)/(5*SQRT(HR$1)),3))/(1-((SQRT(5)-1)/2)^3)),2)),"请输入副数")</f>
        <v/>
      </c>
      <c r="HR201" s="25" t="str">
        <f ca="1">IF(HS201="","",IF(选手操作!IT201&lt;&gt;"","/",HV201))</f>
        <v/>
      </c>
      <c r="HS201" s="26" t="str">
        <f ca="1">IF(OR(COUNTA(HA$3:HM$434)=0,选手操作!$K201=""),"",选手操作!$K201)</f>
        <v/>
      </c>
      <c r="HT201" s="22" t="str">
        <f ca="1">IFERROR(IF(HS201="","",RANK(HV201,HV$3:HV$434)+COUNTIF(HV$3:HV201,HV201)-1),"/")</f>
        <v/>
      </c>
      <c r="HU201" s="27" t="str">
        <f ca="1">IF(HS201="","",VLOOKUP(HS201,选手操作!$K:$L,2,0))</f>
        <v/>
      </c>
      <c r="HV201" s="24" t="str">
        <f ca="1">IFERROR(IF(HS201="","",IF(选手操作!HT201&lt;&gt;"",GV201+HW201+HX201+选手操作!HS201,VLOOKUP(HU201,HO:HQ,3,0)+GV201+HW201+HX201+选手操作!HS201)),IF(COUNTIF(HO:HO,HU201)=0,"查找失败",IF(ISNUMBER(VLOOKUP(HU201,HO:HQ,3,0))=FALSE,"VP错误","未知错误")))</f>
        <v/>
      </c>
      <c r="HW201" s="37"/>
      <c r="HX201" s="37"/>
      <c r="HY201" s="39"/>
    </row>
    <row r="202" spans="1:23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23" t="str">
        <f ca="1">IFERROR(IF(S202="","",RANK(R202,R$3:R$434)+COUNTIF(R$3:R202,R202)-1),"/")</f>
        <v/>
      </c>
      <c r="O202" s="22" t="str">
        <f t="shared" si="73"/>
        <v/>
      </c>
      <c r="P202" s="22" t="str">
        <f t="shared" si="74"/>
        <v/>
      </c>
      <c r="Q202" s="24" t="str">
        <f t="shared" si="75"/>
        <v/>
      </c>
      <c r="R202" s="25" t="str">
        <f ca="1">IF(S202="","",IF(选手操作!AT202&lt;&gt;"","/",V202))</f>
        <v/>
      </c>
      <c r="S202" s="26" t="str">
        <f ca="1">IF(OR(COUNTA(A$3:M$434)=0,选手操作!$K202=""),"",选手操作!$K202)</f>
        <v/>
      </c>
      <c r="T202" s="22" t="str">
        <f ca="1">IFERROR(IF(S202="","",RANK(V202,V$3:V$434)+COUNTIF(V$3:V202,V202)-1),"/")</f>
        <v/>
      </c>
      <c r="U202" s="27" t="str">
        <f ca="1">IF(S202="","",VLOOKUP(S202,选手操作!$K:$L,2,0))</f>
        <v/>
      </c>
      <c r="V202" s="24" t="str">
        <f ca="1">IFERROR(IF(S202="","",IF(选手操作!T202&lt;&gt;"",选手操作!M202+选手操作!N202+W202+X202+选手操作!S202,VLOOKUP(U202,O:Q,3,0)+选手操作!M202+选手操作!N202+W202+X202+选手操作!S202)),IF(COUNTIF(O:O,U202)=0,"查找失败",IF(ISNUMBER(VLOOKUP(U202,O:Q,3,0))=FALSE,"VP错误","未知错误")))</f>
        <v/>
      </c>
      <c r="W202" s="37"/>
      <c r="X202" s="37"/>
      <c r="Y202" s="39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23" t="str">
        <f ca="1">IFERROR(IF(AS202="","",RANK(AR202,AR$3:AR$434)+COUNTIF(AR$3:AR202,AR202)-1),"/")</f>
        <v/>
      </c>
      <c r="AO202" s="22" t="str">
        <f t="shared" si="57"/>
        <v/>
      </c>
      <c r="AP202" s="22" t="str">
        <f t="shared" si="58"/>
        <v/>
      </c>
      <c r="AQ202" s="24" t="str">
        <f>IFERROR(IF(AO202="","",ROUND(IF(AP202=0,10,10+SIGN(AP202)*10*(1-((SQRT(5)-1)/2)^MIN(ABS(AP202)/(5*SQRT(AR$1)),3))/(1-((SQRT(5)-1)/2)^3)),2)),"请输入副数")</f>
        <v/>
      </c>
      <c r="AR202" s="25" t="str">
        <f ca="1">IF(AS202="","",IF(选手操作!BT202&lt;&gt;"","/",AV202))</f>
        <v/>
      </c>
      <c r="AS202" s="26" t="str">
        <f ca="1">IF(OR(COUNTA(AA$3:AM$434)=0,选手操作!$K202=""),"",选手操作!$K202)</f>
        <v/>
      </c>
      <c r="AT202" s="22" t="str">
        <f ca="1">IFERROR(IF(AS202="","",RANK(AV202,AV$3:AV$434)+COUNTIF(AV$3:AV202,AV202)-1),"/")</f>
        <v/>
      </c>
      <c r="AU202" s="27" t="str">
        <f ca="1">IF(AS202="","",VLOOKUP(AS202,选手操作!$K:$L,2,0))</f>
        <v/>
      </c>
      <c r="AV202" s="24" t="str">
        <f ca="1">IFERROR(IF(AS202="","",IF(选手操作!AT202&lt;&gt;"",V202+AW202+AX202+选手操作!AS202,VLOOKUP(AU202,AO:AQ,3,0)+V202+AW202+AX202+选手操作!AS202)),IF(COUNTIF(AO:AO,AU202)=0,"查找失败",IF(ISNUMBER(VLOOKUP(AU202,AO:AQ,3,0))=FALSE,"VP错误","未知错误")))</f>
        <v/>
      </c>
      <c r="AW202" s="37"/>
      <c r="AX202" s="37"/>
      <c r="AY202" s="39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23" t="str">
        <f ca="1">IFERROR(IF(BS202="","",RANK(BR202,BR$3:BR$434)+COUNTIF(BR$3:BR202,BR202)-1),"/")</f>
        <v/>
      </c>
      <c r="BO202" s="22" t="str">
        <f t="shared" si="59"/>
        <v/>
      </c>
      <c r="BP202" s="22" t="str">
        <f t="shared" si="60"/>
        <v/>
      </c>
      <c r="BQ202" s="24" t="str">
        <f>IFERROR(IF(BO202="","",ROUND(IF(BP202=0,10,10+SIGN(BP202)*10*(1-((SQRT(5)-1)/2)^MIN(ABS(BP202)/(5*SQRT(BR$1)),3))/(1-((SQRT(5)-1)/2)^3)),2)),"请输入副数")</f>
        <v/>
      </c>
      <c r="BR202" s="25" t="str">
        <f ca="1">IF(BS202="","",IF(选手操作!CT202&lt;&gt;"","/",BV202))</f>
        <v/>
      </c>
      <c r="BS202" s="26" t="str">
        <f ca="1">IF(OR(COUNTA(BA$3:BM$434)=0,选手操作!$K202=""),"",选手操作!$K202)</f>
        <v/>
      </c>
      <c r="BT202" s="22" t="str">
        <f ca="1">IFERROR(IF(BS202="","",RANK(BV202,BV$3:BV$434)+COUNTIF(BV$3:BV202,BV202)-1),"/")</f>
        <v/>
      </c>
      <c r="BU202" s="27" t="str">
        <f ca="1">IF(BS202="","",VLOOKUP(BS202,选手操作!$K:$L,2,0))</f>
        <v/>
      </c>
      <c r="BV202" s="24" t="str">
        <f ca="1">IFERROR(IF(BS202="","",IF(选手操作!BT202&lt;&gt;"",AV202+BW202+BX202+选手操作!BS202,VLOOKUP(BU202,BO:BQ,3,0)+AV202+BW202+BX202+选手操作!BS202)),IF(COUNTIF(BO:BO,BU202)=0,"查找失败",IF(ISNUMBER(VLOOKUP(BU202,BO:BQ,3,0))=FALSE,"VP错误","未知错误")))</f>
        <v/>
      </c>
      <c r="BW202" s="37"/>
      <c r="BX202" s="37"/>
      <c r="BY202" s="39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23" t="str">
        <f ca="1">IFERROR(IF(CS202="","",RANK(CR202,CR$3:CR$434)+COUNTIF(CR$3:CR202,CR202)-1),"/")</f>
        <v/>
      </c>
      <c r="CO202" s="22" t="str">
        <f t="shared" si="61"/>
        <v/>
      </c>
      <c r="CP202" s="22" t="str">
        <f t="shared" si="62"/>
        <v/>
      </c>
      <c r="CQ202" s="24" t="str">
        <f>IFERROR(IF(CO202="","",ROUND(IF(CP202=0,10,10+SIGN(CP202)*10*(1-((SQRT(5)-1)/2)^MIN(ABS(CP202)/(5*SQRT(CR$1)),3))/(1-((SQRT(5)-1)/2)^3)),2)),"请输入副数")</f>
        <v/>
      </c>
      <c r="CR202" s="25" t="str">
        <f ca="1">IF(CS202="","",IF(选手操作!DT202&lt;&gt;"","/",CV202))</f>
        <v/>
      </c>
      <c r="CS202" s="26" t="str">
        <f ca="1">IF(OR(COUNTA(CA$3:CM$434)=0,选手操作!$K202=""),"",选手操作!$K202)</f>
        <v/>
      </c>
      <c r="CT202" s="22" t="str">
        <f ca="1">IFERROR(IF(CS202="","",RANK(CV202,CV$3:CV$434)+COUNTIF(CV$3:CV202,CV202)-1),"/")</f>
        <v/>
      </c>
      <c r="CU202" s="27" t="str">
        <f ca="1">IF(CS202="","",VLOOKUP(CS202,选手操作!$K:$L,2,0))</f>
        <v/>
      </c>
      <c r="CV202" s="24" t="str">
        <f ca="1">IFERROR(IF(CS202="","",IF(选手操作!CT202&lt;&gt;"",BV202+CW202+CX202+选手操作!CS202,VLOOKUP(CU202,CO:CQ,3,0)+BV202+CW202+CX202+选手操作!CS202)),IF(COUNTIF(CO:CO,CU202)=0,"查找失败",IF(ISNUMBER(VLOOKUP(CU202,CO:CQ,3,0))=FALSE,"VP错误","未知错误")))</f>
        <v/>
      </c>
      <c r="CW202" s="37"/>
      <c r="CX202" s="37"/>
      <c r="CY202" s="39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23" t="str">
        <f ca="1">IFERROR(IF(DS202="","",RANK(DR202,DR$3:DR$434)+COUNTIF(DR$3:DR202,DR202)-1),"/")</f>
        <v/>
      </c>
      <c r="DO202" s="22" t="str">
        <f t="shared" si="63"/>
        <v/>
      </c>
      <c r="DP202" s="22" t="str">
        <f t="shared" si="64"/>
        <v/>
      </c>
      <c r="DQ202" s="24" t="str">
        <f>IFERROR(IF(DO202="","",ROUND(IF(DP202=0,10,10+SIGN(DP202)*10*(1-((SQRT(5)-1)/2)^MIN(ABS(DP202)/(5*SQRT(DR$1)),3))/(1-((SQRT(5)-1)/2)^3)),2)),"请输入副数")</f>
        <v/>
      </c>
      <c r="DR202" s="25" t="str">
        <f ca="1">IF(DS202="","",IF(选手操作!ET202&lt;&gt;"","/",DV202))</f>
        <v/>
      </c>
      <c r="DS202" s="26" t="str">
        <f ca="1">IF(OR(COUNTA(DA$3:DM$434)=0,选手操作!$K202=""),"",选手操作!$K202)</f>
        <v/>
      </c>
      <c r="DT202" s="22" t="str">
        <f ca="1">IFERROR(IF(DS202="","",RANK(DV202,DV$3:DV$434)+COUNTIF(DV$3:DV202,DV202)-1),"/")</f>
        <v/>
      </c>
      <c r="DU202" s="27" t="str">
        <f ca="1">IF(DS202="","",VLOOKUP(DS202,选手操作!$K:$L,2,0))</f>
        <v/>
      </c>
      <c r="DV202" s="24" t="str">
        <f ca="1">IFERROR(IF(DS202="","",IF(选手操作!DT202&lt;&gt;"",CV202+DW202+DX202+选手操作!DS202,VLOOKUP(DU202,DO:DQ,3,0)+CV202+DW202+DX202+选手操作!DS202)),IF(COUNTIF(DO:DO,DU202)=0,"查找失败",IF(ISNUMBER(VLOOKUP(DU202,DO:DQ,3,0))=FALSE,"VP错误","未知错误")))</f>
        <v/>
      </c>
      <c r="DW202" s="37"/>
      <c r="DX202" s="37"/>
      <c r="DY202" s="39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23" t="str">
        <f ca="1">IFERROR(IF(ES202="","",RANK(ER202,ER$3:ER$434)+COUNTIF(ER$3:ER202,ER202)-1),"/")</f>
        <v/>
      </c>
      <c r="EO202" s="22" t="str">
        <f t="shared" si="65"/>
        <v/>
      </c>
      <c r="EP202" s="22" t="str">
        <f t="shared" si="66"/>
        <v/>
      </c>
      <c r="EQ202" s="24" t="str">
        <f>IFERROR(IF(EO202="","",ROUND(IF(EP202=0,10,10+SIGN(EP202)*10*(1-((SQRT(5)-1)/2)^MIN(ABS(EP202)/(5*SQRT(ER$1)),3))/(1-((SQRT(5)-1)/2)^3)),2)),"请输入副数")</f>
        <v/>
      </c>
      <c r="ER202" s="25" t="str">
        <f ca="1">IF(ES202="","",IF(选手操作!FT202&lt;&gt;"","/",EV202))</f>
        <v/>
      </c>
      <c r="ES202" s="26" t="str">
        <f ca="1">IF(OR(COUNTA(EA$3:EM$434)=0,选手操作!$K202=""),"",选手操作!$K202)</f>
        <v/>
      </c>
      <c r="ET202" s="22" t="str">
        <f ca="1">IFERROR(IF(ES202="","",RANK(EV202,EV$3:EV$434)+COUNTIF(EV$3:EV202,EV202)-1),"/")</f>
        <v/>
      </c>
      <c r="EU202" s="27" t="str">
        <f ca="1">IF(ES202="","",VLOOKUP(ES202,选手操作!$K:$L,2,0))</f>
        <v/>
      </c>
      <c r="EV202" s="24" t="str">
        <f ca="1">IFERROR(IF(ES202="","",IF(选手操作!ET202&lt;&gt;"",DV202+EW202+EX202+选手操作!ES202,VLOOKUP(EU202,EO:EQ,3,0)+DV202+EW202+EX202+选手操作!ES202)),IF(COUNTIF(EO:EO,EU202)=0,"查找失败",IF(ISNUMBER(VLOOKUP(EU202,EO:EQ,3,0))=FALSE,"VP错误","未知错误")))</f>
        <v/>
      </c>
      <c r="EW202" s="37"/>
      <c r="EX202" s="37"/>
      <c r="EY202" s="39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23" t="str">
        <f ca="1">IFERROR(IF(FS202="","",RANK(FR202,FR$3:FR$434)+COUNTIF(FR$3:FR202,FR202)-1),"/")</f>
        <v/>
      </c>
      <c r="FO202" s="22" t="str">
        <f t="shared" si="67"/>
        <v/>
      </c>
      <c r="FP202" s="22" t="str">
        <f t="shared" si="68"/>
        <v/>
      </c>
      <c r="FQ202" s="24" t="str">
        <f>IFERROR(IF(FO202="","",ROUND(IF(FP202=0,10,10+SIGN(FP202)*10*(1-((SQRT(5)-1)/2)^MIN(ABS(FP202)/(5*SQRT(FR$1)),3))/(1-((SQRT(5)-1)/2)^3)),2)),"请输入副数")</f>
        <v/>
      </c>
      <c r="FR202" s="25" t="str">
        <f ca="1">IF(FS202="","",IF(选手操作!GT202&lt;&gt;"","/",FV202))</f>
        <v/>
      </c>
      <c r="FS202" s="26" t="str">
        <f ca="1">IF(OR(COUNTA(FA$3:FM$434)=0,选手操作!$K202=""),"",选手操作!$K202)</f>
        <v/>
      </c>
      <c r="FT202" s="22" t="str">
        <f ca="1">IFERROR(IF(FS202="","",RANK(FV202,FV$3:FV$434)+COUNTIF(FV$3:FV202,FV202)-1),"/")</f>
        <v/>
      </c>
      <c r="FU202" s="27" t="str">
        <f ca="1">IF(FS202="","",VLOOKUP(FS202,选手操作!$K:$L,2,0))</f>
        <v/>
      </c>
      <c r="FV202" s="24" t="str">
        <f ca="1">IFERROR(IF(FS202="","",IF(选手操作!FT202&lt;&gt;"",EV202+FW202+FX202+选手操作!FS202,VLOOKUP(FU202,FO:FQ,3,0)+EV202+FW202+FX202+选手操作!FS202)),IF(COUNTIF(FO:FO,FU202)=0,"查找失败",IF(ISNUMBER(VLOOKUP(FU202,FO:FQ,3,0))=FALSE,"VP错误","未知错误")))</f>
        <v/>
      </c>
      <c r="FW202" s="37"/>
      <c r="FX202" s="37"/>
      <c r="FY202" s="39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23" t="str">
        <f ca="1">IFERROR(IF(GS202="","",RANK(GR202,GR$3:GR$434)+COUNTIF(GR$3:GR202,GR202)-1),"/")</f>
        <v/>
      </c>
      <c r="GO202" s="22" t="str">
        <f t="shared" si="69"/>
        <v/>
      </c>
      <c r="GP202" s="22" t="str">
        <f t="shared" si="70"/>
        <v/>
      </c>
      <c r="GQ202" s="24" t="str">
        <f>IFERROR(IF(GO202="","",ROUND(IF(GP202=0,10,10+SIGN(GP202)*10*(1-((SQRT(5)-1)/2)^MIN(ABS(GP202)/(5*SQRT(GR$1)),3))/(1-((SQRT(5)-1)/2)^3)),2)),"请输入副数")</f>
        <v/>
      </c>
      <c r="GR202" s="25" t="str">
        <f ca="1">IF(GS202="","",IF(选手操作!HT202&lt;&gt;"","/",GV202))</f>
        <v/>
      </c>
      <c r="GS202" s="26" t="str">
        <f ca="1">IF(OR(COUNTA(GA$3:GM$434)=0,选手操作!$K202=""),"",选手操作!$K202)</f>
        <v/>
      </c>
      <c r="GT202" s="22" t="str">
        <f ca="1">IFERROR(IF(GS202="","",RANK(GV202,GV$3:GV$434)+COUNTIF(GV$3:GV202,GV202)-1),"/")</f>
        <v/>
      </c>
      <c r="GU202" s="27" t="str">
        <f ca="1">IF(GS202="","",VLOOKUP(GS202,选手操作!$K:$L,2,0))</f>
        <v/>
      </c>
      <c r="GV202" s="24" t="str">
        <f ca="1">IFERROR(IF(GS202="","",IF(选手操作!GT202&lt;&gt;"",FV202+GW202+GX202+选手操作!GS202,VLOOKUP(GU202,GO:GQ,3,0)+FV202+GW202+GX202+选手操作!GS202)),IF(COUNTIF(GO:GO,GU202)=0,"查找失败",IF(ISNUMBER(VLOOKUP(GU202,GO:GQ,3,0))=FALSE,"VP错误","未知错误")))</f>
        <v/>
      </c>
      <c r="GW202" s="37"/>
      <c r="GX202" s="37"/>
      <c r="GY202" s="39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23" t="str">
        <f ca="1">IFERROR(IF(HS202="","",RANK(HR202,HR$3:HR$434)+COUNTIF(HR$3:HR202,HR202)-1),"/")</f>
        <v/>
      </c>
      <c r="HO202" s="22" t="str">
        <f t="shared" si="71"/>
        <v/>
      </c>
      <c r="HP202" s="22" t="str">
        <f t="shared" si="72"/>
        <v/>
      </c>
      <c r="HQ202" s="24" t="str">
        <f>IFERROR(IF(HO202="","",ROUND(IF(HP202=0,10,10+SIGN(HP202)*10*(1-((SQRT(5)-1)/2)^MIN(ABS(HP202)/(5*SQRT(HR$1)),3))/(1-((SQRT(5)-1)/2)^3)),2)),"请输入副数")</f>
        <v/>
      </c>
      <c r="HR202" s="25" t="str">
        <f ca="1">IF(HS202="","",IF(选手操作!IT202&lt;&gt;"","/",HV202))</f>
        <v/>
      </c>
      <c r="HS202" s="26" t="str">
        <f ca="1">IF(OR(COUNTA(HA$3:HM$434)=0,选手操作!$K202=""),"",选手操作!$K202)</f>
        <v/>
      </c>
      <c r="HT202" s="22" t="str">
        <f ca="1">IFERROR(IF(HS202="","",RANK(HV202,HV$3:HV$434)+COUNTIF(HV$3:HV202,HV202)-1),"/")</f>
        <v/>
      </c>
      <c r="HU202" s="27" t="str">
        <f ca="1">IF(HS202="","",VLOOKUP(HS202,选手操作!$K:$L,2,0))</f>
        <v/>
      </c>
      <c r="HV202" s="24" t="str">
        <f ca="1">IFERROR(IF(HS202="","",IF(选手操作!HT202&lt;&gt;"",GV202+HW202+HX202+选手操作!HS202,VLOOKUP(HU202,HO:HQ,3,0)+GV202+HW202+HX202+选手操作!HS202)),IF(COUNTIF(HO:HO,HU202)=0,"查找失败",IF(ISNUMBER(VLOOKUP(HU202,HO:HQ,3,0))=FALSE,"VP错误","未知错误")))</f>
        <v/>
      </c>
      <c r="HW202" s="37"/>
      <c r="HX202" s="37"/>
      <c r="HY202" s="39"/>
    </row>
    <row r="203" spans="1:23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23" t="str">
        <f ca="1">IFERROR(IF(S203="","",RANK(R203,R$3:R$434)+COUNTIF(R$3:R203,R203)-1),"/")</f>
        <v/>
      </c>
      <c r="O203" s="22" t="str">
        <f t="shared" si="73"/>
        <v/>
      </c>
      <c r="P203" s="22" t="str">
        <f t="shared" si="74"/>
        <v/>
      </c>
      <c r="Q203" s="24" t="str">
        <f t="shared" si="75"/>
        <v/>
      </c>
      <c r="R203" s="25" t="str">
        <f ca="1">IF(S203="","",IF(选手操作!AT203&lt;&gt;"","/",V203))</f>
        <v/>
      </c>
      <c r="S203" s="26" t="str">
        <f ca="1">IF(OR(COUNTA(A$3:M$434)=0,选手操作!$K203=""),"",选手操作!$K203)</f>
        <v/>
      </c>
      <c r="T203" s="22" t="str">
        <f ca="1">IFERROR(IF(S203="","",RANK(V203,V$3:V$434)+COUNTIF(V$3:V203,V203)-1),"/")</f>
        <v/>
      </c>
      <c r="U203" s="27" t="str">
        <f ca="1">IF(S203="","",VLOOKUP(S203,选手操作!$K:$L,2,0))</f>
        <v/>
      </c>
      <c r="V203" s="24" t="str">
        <f ca="1">IFERROR(IF(S203="","",IF(选手操作!T203&lt;&gt;"",选手操作!M203+选手操作!N203+W203+X203+选手操作!S203,VLOOKUP(U203,O:Q,3,0)+选手操作!M203+选手操作!N203+W203+X203+选手操作!S203)),IF(COUNTIF(O:O,U203)=0,"查找失败",IF(ISNUMBER(VLOOKUP(U203,O:Q,3,0))=FALSE,"VP错误","未知错误")))</f>
        <v/>
      </c>
      <c r="W203" s="37"/>
      <c r="X203" s="37"/>
      <c r="Y203" s="39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23" t="str">
        <f ca="1">IFERROR(IF(AS203="","",RANK(AR203,AR$3:AR$434)+COUNTIF(AR$3:AR203,AR203)-1),"/")</f>
        <v/>
      </c>
      <c r="AO203" s="22" t="str">
        <f t="shared" si="57"/>
        <v/>
      </c>
      <c r="AP203" s="22" t="str">
        <f t="shared" si="58"/>
        <v/>
      </c>
      <c r="AQ203" s="24" t="str">
        <f>IFERROR(IF(AO203="","",ROUND(IF(AP203=0,10,10+SIGN(AP203)*10*(1-((SQRT(5)-1)/2)^MIN(ABS(AP203)/(5*SQRT(AR$1)),3))/(1-((SQRT(5)-1)/2)^3)),2)),"请输入副数")</f>
        <v/>
      </c>
      <c r="AR203" s="25" t="str">
        <f ca="1">IF(AS203="","",IF(选手操作!BT203&lt;&gt;"","/",AV203))</f>
        <v/>
      </c>
      <c r="AS203" s="26" t="str">
        <f ca="1">IF(OR(COUNTA(AA$3:AM$434)=0,选手操作!$K203=""),"",选手操作!$K203)</f>
        <v/>
      </c>
      <c r="AT203" s="22" t="str">
        <f ca="1">IFERROR(IF(AS203="","",RANK(AV203,AV$3:AV$434)+COUNTIF(AV$3:AV203,AV203)-1),"/")</f>
        <v/>
      </c>
      <c r="AU203" s="27" t="str">
        <f ca="1">IF(AS203="","",VLOOKUP(AS203,选手操作!$K:$L,2,0))</f>
        <v/>
      </c>
      <c r="AV203" s="24" t="str">
        <f ca="1">IFERROR(IF(AS203="","",IF(选手操作!AT203&lt;&gt;"",V203+AW203+AX203+选手操作!AS203,VLOOKUP(AU203,AO:AQ,3,0)+V203+AW203+AX203+选手操作!AS203)),IF(COUNTIF(AO:AO,AU203)=0,"查找失败",IF(ISNUMBER(VLOOKUP(AU203,AO:AQ,3,0))=FALSE,"VP错误","未知错误")))</f>
        <v/>
      </c>
      <c r="AW203" s="37"/>
      <c r="AX203" s="37"/>
      <c r="AY203" s="39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23" t="str">
        <f ca="1">IFERROR(IF(BS203="","",RANK(BR203,BR$3:BR$434)+COUNTIF(BR$3:BR203,BR203)-1),"/")</f>
        <v/>
      </c>
      <c r="BO203" s="22" t="str">
        <f t="shared" si="59"/>
        <v/>
      </c>
      <c r="BP203" s="22" t="str">
        <f t="shared" si="60"/>
        <v/>
      </c>
      <c r="BQ203" s="24" t="str">
        <f>IFERROR(IF(BO203="","",ROUND(IF(BP203=0,10,10+SIGN(BP203)*10*(1-((SQRT(5)-1)/2)^MIN(ABS(BP203)/(5*SQRT(BR$1)),3))/(1-((SQRT(5)-1)/2)^3)),2)),"请输入副数")</f>
        <v/>
      </c>
      <c r="BR203" s="25" t="str">
        <f ca="1">IF(BS203="","",IF(选手操作!CT203&lt;&gt;"","/",BV203))</f>
        <v/>
      </c>
      <c r="BS203" s="26" t="str">
        <f ca="1">IF(OR(COUNTA(BA$3:BM$434)=0,选手操作!$K203=""),"",选手操作!$K203)</f>
        <v/>
      </c>
      <c r="BT203" s="22" t="str">
        <f ca="1">IFERROR(IF(BS203="","",RANK(BV203,BV$3:BV$434)+COUNTIF(BV$3:BV203,BV203)-1),"/")</f>
        <v/>
      </c>
      <c r="BU203" s="27" t="str">
        <f ca="1">IF(BS203="","",VLOOKUP(BS203,选手操作!$K:$L,2,0))</f>
        <v/>
      </c>
      <c r="BV203" s="24" t="str">
        <f ca="1">IFERROR(IF(BS203="","",IF(选手操作!BT203&lt;&gt;"",AV203+BW203+BX203+选手操作!BS203,VLOOKUP(BU203,BO:BQ,3,0)+AV203+BW203+BX203+选手操作!BS203)),IF(COUNTIF(BO:BO,BU203)=0,"查找失败",IF(ISNUMBER(VLOOKUP(BU203,BO:BQ,3,0))=FALSE,"VP错误","未知错误")))</f>
        <v/>
      </c>
      <c r="BW203" s="37"/>
      <c r="BX203" s="37"/>
      <c r="BY203" s="39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23" t="str">
        <f ca="1">IFERROR(IF(CS203="","",RANK(CR203,CR$3:CR$434)+COUNTIF(CR$3:CR203,CR203)-1),"/")</f>
        <v/>
      </c>
      <c r="CO203" s="22" t="str">
        <f t="shared" si="61"/>
        <v/>
      </c>
      <c r="CP203" s="22" t="str">
        <f t="shared" si="62"/>
        <v/>
      </c>
      <c r="CQ203" s="24" t="str">
        <f>IFERROR(IF(CO203="","",ROUND(IF(CP203=0,10,10+SIGN(CP203)*10*(1-((SQRT(5)-1)/2)^MIN(ABS(CP203)/(5*SQRT(CR$1)),3))/(1-((SQRT(5)-1)/2)^3)),2)),"请输入副数")</f>
        <v/>
      </c>
      <c r="CR203" s="25" t="str">
        <f ca="1">IF(CS203="","",IF(选手操作!DT203&lt;&gt;"","/",CV203))</f>
        <v/>
      </c>
      <c r="CS203" s="26" t="str">
        <f ca="1">IF(OR(COUNTA(CA$3:CM$434)=0,选手操作!$K203=""),"",选手操作!$K203)</f>
        <v/>
      </c>
      <c r="CT203" s="22" t="str">
        <f ca="1">IFERROR(IF(CS203="","",RANK(CV203,CV$3:CV$434)+COUNTIF(CV$3:CV203,CV203)-1),"/")</f>
        <v/>
      </c>
      <c r="CU203" s="27" t="str">
        <f ca="1">IF(CS203="","",VLOOKUP(CS203,选手操作!$K:$L,2,0))</f>
        <v/>
      </c>
      <c r="CV203" s="24" t="str">
        <f ca="1">IFERROR(IF(CS203="","",IF(选手操作!CT203&lt;&gt;"",BV203+CW203+CX203+选手操作!CS203,VLOOKUP(CU203,CO:CQ,3,0)+BV203+CW203+CX203+选手操作!CS203)),IF(COUNTIF(CO:CO,CU203)=0,"查找失败",IF(ISNUMBER(VLOOKUP(CU203,CO:CQ,3,0))=FALSE,"VP错误","未知错误")))</f>
        <v/>
      </c>
      <c r="CW203" s="37"/>
      <c r="CX203" s="37"/>
      <c r="CY203" s="39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23" t="str">
        <f ca="1">IFERROR(IF(DS203="","",RANK(DR203,DR$3:DR$434)+COUNTIF(DR$3:DR203,DR203)-1),"/")</f>
        <v/>
      </c>
      <c r="DO203" s="22" t="str">
        <f t="shared" si="63"/>
        <v/>
      </c>
      <c r="DP203" s="22" t="str">
        <f t="shared" si="64"/>
        <v/>
      </c>
      <c r="DQ203" s="24" t="str">
        <f>IFERROR(IF(DO203="","",ROUND(IF(DP203=0,10,10+SIGN(DP203)*10*(1-((SQRT(5)-1)/2)^MIN(ABS(DP203)/(5*SQRT(DR$1)),3))/(1-((SQRT(5)-1)/2)^3)),2)),"请输入副数")</f>
        <v/>
      </c>
      <c r="DR203" s="25" t="str">
        <f ca="1">IF(DS203="","",IF(选手操作!ET203&lt;&gt;"","/",DV203))</f>
        <v/>
      </c>
      <c r="DS203" s="26" t="str">
        <f ca="1">IF(OR(COUNTA(DA$3:DM$434)=0,选手操作!$K203=""),"",选手操作!$K203)</f>
        <v/>
      </c>
      <c r="DT203" s="22" t="str">
        <f ca="1">IFERROR(IF(DS203="","",RANK(DV203,DV$3:DV$434)+COUNTIF(DV$3:DV203,DV203)-1),"/")</f>
        <v/>
      </c>
      <c r="DU203" s="27" t="str">
        <f ca="1">IF(DS203="","",VLOOKUP(DS203,选手操作!$K:$L,2,0))</f>
        <v/>
      </c>
      <c r="DV203" s="24" t="str">
        <f ca="1">IFERROR(IF(DS203="","",IF(选手操作!DT203&lt;&gt;"",CV203+DW203+DX203+选手操作!DS203,VLOOKUP(DU203,DO:DQ,3,0)+CV203+DW203+DX203+选手操作!DS203)),IF(COUNTIF(DO:DO,DU203)=0,"查找失败",IF(ISNUMBER(VLOOKUP(DU203,DO:DQ,3,0))=FALSE,"VP错误","未知错误")))</f>
        <v/>
      </c>
      <c r="DW203" s="37"/>
      <c r="DX203" s="37"/>
      <c r="DY203" s="39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23" t="str">
        <f ca="1">IFERROR(IF(ES203="","",RANK(ER203,ER$3:ER$434)+COUNTIF(ER$3:ER203,ER203)-1),"/")</f>
        <v/>
      </c>
      <c r="EO203" s="22" t="str">
        <f t="shared" si="65"/>
        <v/>
      </c>
      <c r="EP203" s="22" t="str">
        <f t="shared" si="66"/>
        <v/>
      </c>
      <c r="EQ203" s="24" t="str">
        <f>IFERROR(IF(EO203="","",ROUND(IF(EP203=0,10,10+SIGN(EP203)*10*(1-((SQRT(5)-1)/2)^MIN(ABS(EP203)/(5*SQRT(ER$1)),3))/(1-((SQRT(5)-1)/2)^3)),2)),"请输入副数")</f>
        <v/>
      </c>
      <c r="ER203" s="25" t="str">
        <f ca="1">IF(ES203="","",IF(选手操作!FT203&lt;&gt;"","/",EV203))</f>
        <v/>
      </c>
      <c r="ES203" s="26" t="str">
        <f ca="1">IF(OR(COUNTA(EA$3:EM$434)=0,选手操作!$K203=""),"",选手操作!$K203)</f>
        <v/>
      </c>
      <c r="ET203" s="22" t="str">
        <f ca="1">IFERROR(IF(ES203="","",RANK(EV203,EV$3:EV$434)+COUNTIF(EV$3:EV203,EV203)-1),"/")</f>
        <v/>
      </c>
      <c r="EU203" s="27" t="str">
        <f ca="1">IF(ES203="","",VLOOKUP(ES203,选手操作!$K:$L,2,0))</f>
        <v/>
      </c>
      <c r="EV203" s="24" t="str">
        <f ca="1">IFERROR(IF(ES203="","",IF(选手操作!ET203&lt;&gt;"",DV203+EW203+EX203+选手操作!ES203,VLOOKUP(EU203,EO:EQ,3,0)+DV203+EW203+EX203+选手操作!ES203)),IF(COUNTIF(EO:EO,EU203)=0,"查找失败",IF(ISNUMBER(VLOOKUP(EU203,EO:EQ,3,0))=FALSE,"VP错误","未知错误")))</f>
        <v/>
      </c>
      <c r="EW203" s="37"/>
      <c r="EX203" s="37"/>
      <c r="EY203" s="39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23" t="str">
        <f ca="1">IFERROR(IF(FS203="","",RANK(FR203,FR$3:FR$434)+COUNTIF(FR$3:FR203,FR203)-1),"/")</f>
        <v/>
      </c>
      <c r="FO203" s="22" t="str">
        <f t="shared" si="67"/>
        <v/>
      </c>
      <c r="FP203" s="22" t="str">
        <f t="shared" si="68"/>
        <v/>
      </c>
      <c r="FQ203" s="24" t="str">
        <f>IFERROR(IF(FO203="","",ROUND(IF(FP203=0,10,10+SIGN(FP203)*10*(1-((SQRT(5)-1)/2)^MIN(ABS(FP203)/(5*SQRT(FR$1)),3))/(1-((SQRT(5)-1)/2)^3)),2)),"请输入副数")</f>
        <v/>
      </c>
      <c r="FR203" s="25" t="str">
        <f ca="1">IF(FS203="","",IF(选手操作!GT203&lt;&gt;"","/",FV203))</f>
        <v/>
      </c>
      <c r="FS203" s="26" t="str">
        <f ca="1">IF(OR(COUNTA(FA$3:FM$434)=0,选手操作!$K203=""),"",选手操作!$K203)</f>
        <v/>
      </c>
      <c r="FT203" s="22" t="str">
        <f ca="1">IFERROR(IF(FS203="","",RANK(FV203,FV$3:FV$434)+COUNTIF(FV$3:FV203,FV203)-1),"/")</f>
        <v/>
      </c>
      <c r="FU203" s="27" t="str">
        <f ca="1">IF(FS203="","",VLOOKUP(FS203,选手操作!$K:$L,2,0))</f>
        <v/>
      </c>
      <c r="FV203" s="24" t="str">
        <f ca="1">IFERROR(IF(FS203="","",IF(选手操作!FT203&lt;&gt;"",EV203+FW203+FX203+选手操作!FS203,VLOOKUP(FU203,FO:FQ,3,0)+EV203+FW203+FX203+选手操作!FS203)),IF(COUNTIF(FO:FO,FU203)=0,"查找失败",IF(ISNUMBER(VLOOKUP(FU203,FO:FQ,3,0))=FALSE,"VP错误","未知错误")))</f>
        <v/>
      </c>
      <c r="FW203" s="37"/>
      <c r="FX203" s="37"/>
      <c r="FY203" s="39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23" t="str">
        <f ca="1">IFERROR(IF(GS203="","",RANK(GR203,GR$3:GR$434)+COUNTIF(GR$3:GR203,GR203)-1),"/")</f>
        <v/>
      </c>
      <c r="GO203" s="22" t="str">
        <f t="shared" si="69"/>
        <v/>
      </c>
      <c r="GP203" s="22" t="str">
        <f t="shared" si="70"/>
        <v/>
      </c>
      <c r="GQ203" s="24" t="str">
        <f>IFERROR(IF(GO203="","",ROUND(IF(GP203=0,10,10+SIGN(GP203)*10*(1-((SQRT(5)-1)/2)^MIN(ABS(GP203)/(5*SQRT(GR$1)),3))/(1-((SQRT(5)-1)/2)^3)),2)),"请输入副数")</f>
        <v/>
      </c>
      <c r="GR203" s="25" t="str">
        <f ca="1">IF(GS203="","",IF(选手操作!HT203&lt;&gt;"","/",GV203))</f>
        <v/>
      </c>
      <c r="GS203" s="26" t="str">
        <f ca="1">IF(OR(COUNTA(GA$3:GM$434)=0,选手操作!$K203=""),"",选手操作!$K203)</f>
        <v/>
      </c>
      <c r="GT203" s="22" t="str">
        <f ca="1">IFERROR(IF(GS203="","",RANK(GV203,GV$3:GV$434)+COUNTIF(GV$3:GV203,GV203)-1),"/")</f>
        <v/>
      </c>
      <c r="GU203" s="27" t="str">
        <f ca="1">IF(GS203="","",VLOOKUP(GS203,选手操作!$K:$L,2,0))</f>
        <v/>
      </c>
      <c r="GV203" s="24" t="str">
        <f ca="1">IFERROR(IF(GS203="","",IF(选手操作!GT203&lt;&gt;"",FV203+GW203+GX203+选手操作!GS203,VLOOKUP(GU203,GO:GQ,3,0)+FV203+GW203+GX203+选手操作!GS203)),IF(COUNTIF(GO:GO,GU203)=0,"查找失败",IF(ISNUMBER(VLOOKUP(GU203,GO:GQ,3,0))=FALSE,"VP错误","未知错误")))</f>
        <v/>
      </c>
      <c r="GW203" s="37"/>
      <c r="GX203" s="37"/>
      <c r="GY203" s="39"/>
      <c r="HA203" s="31"/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/>
      <c r="HM203" s="31"/>
      <c r="HN203" s="23" t="str">
        <f ca="1">IFERROR(IF(HS203="","",RANK(HR203,HR$3:HR$434)+COUNTIF(HR$3:HR203,HR203)-1),"/")</f>
        <v/>
      </c>
      <c r="HO203" s="22" t="str">
        <f t="shared" si="71"/>
        <v/>
      </c>
      <c r="HP203" s="22" t="str">
        <f t="shared" si="72"/>
        <v/>
      </c>
      <c r="HQ203" s="24" t="str">
        <f>IFERROR(IF(HO203="","",ROUND(IF(HP203=0,10,10+SIGN(HP203)*10*(1-((SQRT(5)-1)/2)^MIN(ABS(HP203)/(5*SQRT(HR$1)),3))/(1-((SQRT(5)-1)/2)^3)),2)),"请输入副数")</f>
        <v/>
      </c>
      <c r="HR203" s="25" t="str">
        <f ca="1">IF(HS203="","",IF(选手操作!IT203&lt;&gt;"","/",HV203))</f>
        <v/>
      </c>
      <c r="HS203" s="26" t="str">
        <f ca="1">IF(OR(COUNTA(HA$3:HM$434)=0,选手操作!$K203=""),"",选手操作!$K203)</f>
        <v/>
      </c>
      <c r="HT203" s="22" t="str">
        <f ca="1">IFERROR(IF(HS203="","",RANK(HV203,HV$3:HV$434)+COUNTIF(HV$3:HV203,HV203)-1),"/")</f>
        <v/>
      </c>
      <c r="HU203" s="27" t="str">
        <f ca="1">IF(HS203="","",VLOOKUP(HS203,选手操作!$K:$L,2,0))</f>
        <v/>
      </c>
      <c r="HV203" s="24" t="str">
        <f ca="1">IFERROR(IF(HS203="","",IF(选手操作!HT203&lt;&gt;"",GV203+HW203+HX203+选手操作!HS203,VLOOKUP(HU203,HO:HQ,3,0)+GV203+HW203+HX203+选手操作!HS203)),IF(COUNTIF(HO:HO,HU203)=0,"查找失败",IF(ISNUMBER(VLOOKUP(HU203,HO:HQ,3,0))=FALSE,"VP错误","未知错误")))</f>
        <v/>
      </c>
      <c r="HW203" s="37"/>
      <c r="HX203" s="37"/>
      <c r="HY203" s="39"/>
    </row>
    <row r="204" spans="1:23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23" t="str">
        <f ca="1">IFERROR(IF(S204="","",RANK(R204,R$3:R$434)+COUNTIF(R$3:R204,R204)-1),"/")</f>
        <v/>
      </c>
      <c r="O204" s="22" t="str">
        <f t="shared" si="73"/>
        <v/>
      </c>
      <c r="P204" s="22" t="str">
        <f t="shared" si="74"/>
        <v/>
      </c>
      <c r="Q204" s="24" t="str">
        <f t="shared" si="75"/>
        <v/>
      </c>
      <c r="R204" s="25" t="str">
        <f ca="1">IF(S204="","",IF(选手操作!AT204&lt;&gt;"","/",V204))</f>
        <v/>
      </c>
      <c r="S204" s="26" t="str">
        <f ca="1">IF(OR(COUNTA(A$3:M$434)=0,选手操作!$K204=""),"",选手操作!$K204)</f>
        <v/>
      </c>
      <c r="T204" s="22" t="str">
        <f ca="1">IFERROR(IF(S204="","",RANK(V204,V$3:V$434)+COUNTIF(V$3:V204,V204)-1),"/")</f>
        <v/>
      </c>
      <c r="U204" s="27" t="str">
        <f ca="1">IF(S204="","",VLOOKUP(S204,选手操作!$K:$L,2,0))</f>
        <v/>
      </c>
      <c r="V204" s="24" t="str">
        <f ca="1">IFERROR(IF(S204="","",IF(选手操作!T204&lt;&gt;"",选手操作!M204+选手操作!N204+W204+X204+选手操作!S204,VLOOKUP(U204,O:Q,3,0)+选手操作!M204+选手操作!N204+W204+X204+选手操作!S204)),IF(COUNTIF(O:O,U204)=0,"查找失败",IF(ISNUMBER(VLOOKUP(U204,O:Q,3,0))=FALSE,"VP错误","未知错误")))</f>
        <v/>
      </c>
      <c r="W204" s="37"/>
      <c r="X204" s="37"/>
      <c r="Y204" s="39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23" t="str">
        <f ca="1">IFERROR(IF(AS204="","",RANK(AR204,AR$3:AR$434)+COUNTIF(AR$3:AR204,AR204)-1),"/")</f>
        <v/>
      </c>
      <c r="AO204" s="22" t="str">
        <f t="shared" si="57"/>
        <v/>
      </c>
      <c r="AP204" s="22" t="str">
        <f t="shared" si="58"/>
        <v/>
      </c>
      <c r="AQ204" s="24" t="str">
        <f>IFERROR(IF(AO204="","",ROUND(IF(AP204=0,10,10+SIGN(AP204)*10*(1-((SQRT(5)-1)/2)^MIN(ABS(AP204)/(5*SQRT(AR$1)),3))/(1-((SQRT(5)-1)/2)^3)),2)),"请输入副数")</f>
        <v/>
      </c>
      <c r="AR204" s="25" t="str">
        <f ca="1">IF(AS204="","",IF(选手操作!BT204&lt;&gt;"","/",AV204))</f>
        <v/>
      </c>
      <c r="AS204" s="26" t="str">
        <f ca="1">IF(OR(COUNTA(AA$3:AM$434)=0,选手操作!$K204=""),"",选手操作!$K204)</f>
        <v/>
      </c>
      <c r="AT204" s="22" t="str">
        <f ca="1">IFERROR(IF(AS204="","",RANK(AV204,AV$3:AV$434)+COUNTIF(AV$3:AV204,AV204)-1),"/")</f>
        <v/>
      </c>
      <c r="AU204" s="27" t="str">
        <f ca="1">IF(AS204="","",VLOOKUP(AS204,选手操作!$K:$L,2,0))</f>
        <v/>
      </c>
      <c r="AV204" s="24" t="str">
        <f ca="1">IFERROR(IF(AS204="","",IF(选手操作!AT204&lt;&gt;"",V204+AW204+AX204+选手操作!AS204,VLOOKUP(AU204,AO:AQ,3,0)+V204+AW204+AX204+选手操作!AS204)),IF(COUNTIF(AO:AO,AU204)=0,"查找失败",IF(ISNUMBER(VLOOKUP(AU204,AO:AQ,3,0))=FALSE,"VP错误","未知错误")))</f>
        <v/>
      </c>
      <c r="AW204" s="37"/>
      <c r="AX204" s="37"/>
      <c r="AY204" s="39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23" t="str">
        <f ca="1">IFERROR(IF(BS204="","",RANK(BR204,BR$3:BR$434)+COUNTIF(BR$3:BR204,BR204)-1),"/")</f>
        <v/>
      </c>
      <c r="BO204" s="22" t="str">
        <f t="shared" si="59"/>
        <v/>
      </c>
      <c r="BP204" s="22" t="str">
        <f t="shared" si="60"/>
        <v/>
      </c>
      <c r="BQ204" s="24" t="str">
        <f>IFERROR(IF(BO204="","",ROUND(IF(BP204=0,10,10+SIGN(BP204)*10*(1-((SQRT(5)-1)/2)^MIN(ABS(BP204)/(5*SQRT(BR$1)),3))/(1-((SQRT(5)-1)/2)^3)),2)),"请输入副数")</f>
        <v/>
      </c>
      <c r="BR204" s="25" t="str">
        <f ca="1">IF(BS204="","",IF(选手操作!CT204&lt;&gt;"","/",BV204))</f>
        <v/>
      </c>
      <c r="BS204" s="26" t="str">
        <f ca="1">IF(OR(COUNTA(BA$3:BM$434)=0,选手操作!$K204=""),"",选手操作!$K204)</f>
        <v/>
      </c>
      <c r="BT204" s="22" t="str">
        <f ca="1">IFERROR(IF(BS204="","",RANK(BV204,BV$3:BV$434)+COUNTIF(BV$3:BV204,BV204)-1),"/")</f>
        <v/>
      </c>
      <c r="BU204" s="27" t="str">
        <f ca="1">IF(BS204="","",VLOOKUP(BS204,选手操作!$K:$L,2,0))</f>
        <v/>
      </c>
      <c r="BV204" s="24" t="str">
        <f ca="1">IFERROR(IF(BS204="","",IF(选手操作!BT204&lt;&gt;"",AV204+BW204+BX204+选手操作!BS204,VLOOKUP(BU204,BO:BQ,3,0)+AV204+BW204+BX204+选手操作!BS204)),IF(COUNTIF(BO:BO,BU204)=0,"查找失败",IF(ISNUMBER(VLOOKUP(BU204,BO:BQ,3,0))=FALSE,"VP错误","未知错误")))</f>
        <v/>
      </c>
      <c r="BW204" s="37"/>
      <c r="BX204" s="37"/>
      <c r="BY204" s="39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23" t="str">
        <f ca="1">IFERROR(IF(CS204="","",RANK(CR204,CR$3:CR$434)+COUNTIF(CR$3:CR204,CR204)-1),"/")</f>
        <v/>
      </c>
      <c r="CO204" s="22" t="str">
        <f t="shared" si="61"/>
        <v/>
      </c>
      <c r="CP204" s="22" t="str">
        <f t="shared" si="62"/>
        <v/>
      </c>
      <c r="CQ204" s="24" t="str">
        <f>IFERROR(IF(CO204="","",ROUND(IF(CP204=0,10,10+SIGN(CP204)*10*(1-((SQRT(5)-1)/2)^MIN(ABS(CP204)/(5*SQRT(CR$1)),3))/(1-((SQRT(5)-1)/2)^3)),2)),"请输入副数")</f>
        <v/>
      </c>
      <c r="CR204" s="25" t="str">
        <f ca="1">IF(CS204="","",IF(选手操作!DT204&lt;&gt;"","/",CV204))</f>
        <v/>
      </c>
      <c r="CS204" s="26" t="str">
        <f ca="1">IF(OR(COUNTA(CA$3:CM$434)=0,选手操作!$K204=""),"",选手操作!$K204)</f>
        <v/>
      </c>
      <c r="CT204" s="22" t="str">
        <f ca="1">IFERROR(IF(CS204="","",RANK(CV204,CV$3:CV$434)+COUNTIF(CV$3:CV204,CV204)-1),"/")</f>
        <v/>
      </c>
      <c r="CU204" s="27" t="str">
        <f ca="1">IF(CS204="","",VLOOKUP(CS204,选手操作!$K:$L,2,0))</f>
        <v/>
      </c>
      <c r="CV204" s="24" t="str">
        <f ca="1">IFERROR(IF(CS204="","",IF(选手操作!CT204&lt;&gt;"",BV204+CW204+CX204+选手操作!CS204,VLOOKUP(CU204,CO:CQ,3,0)+BV204+CW204+CX204+选手操作!CS204)),IF(COUNTIF(CO:CO,CU204)=0,"查找失败",IF(ISNUMBER(VLOOKUP(CU204,CO:CQ,3,0))=FALSE,"VP错误","未知错误")))</f>
        <v/>
      </c>
      <c r="CW204" s="37"/>
      <c r="CX204" s="37"/>
      <c r="CY204" s="39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23" t="str">
        <f ca="1">IFERROR(IF(DS204="","",RANK(DR204,DR$3:DR$434)+COUNTIF(DR$3:DR204,DR204)-1),"/")</f>
        <v/>
      </c>
      <c r="DO204" s="22" t="str">
        <f t="shared" si="63"/>
        <v/>
      </c>
      <c r="DP204" s="22" t="str">
        <f t="shared" si="64"/>
        <v/>
      </c>
      <c r="DQ204" s="24" t="str">
        <f>IFERROR(IF(DO204="","",ROUND(IF(DP204=0,10,10+SIGN(DP204)*10*(1-((SQRT(5)-1)/2)^MIN(ABS(DP204)/(5*SQRT(DR$1)),3))/(1-((SQRT(5)-1)/2)^3)),2)),"请输入副数")</f>
        <v/>
      </c>
      <c r="DR204" s="25" t="str">
        <f ca="1">IF(DS204="","",IF(选手操作!ET204&lt;&gt;"","/",DV204))</f>
        <v/>
      </c>
      <c r="DS204" s="26" t="str">
        <f ca="1">IF(OR(COUNTA(DA$3:DM$434)=0,选手操作!$K204=""),"",选手操作!$K204)</f>
        <v/>
      </c>
      <c r="DT204" s="22" t="str">
        <f ca="1">IFERROR(IF(DS204="","",RANK(DV204,DV$3:DV$434)+COUNTIF(DV$3:DV204,DV204)-1),"/")</f>
        <v/>
      </c>
      <c r="DU204" s="27" t="str">
        <f ca="1">IF(DS204="","",VLOOKUP(DS204,选手操作!$K:$L,2,0))</f>
        <v/>
      </c>
      <c r="DV204" s="24" t="str">
        <f ca="1">IFERROR(IF(DS204="","",IF(选手操作!DT204&lt;&gt;"",CV204+DW204+DX204+选手操作!DS204,VLOOKUP(DU204,DO:DQ,3,0)+CV204+DW204+DX204+选手操作!DS204)),IF(COUNTIF(DO:DO,DU204)=0,"查找失败",IF(ISNUMBER(VLOOKUP(DU204,DO:DQ,3,0))=FALSE,"VP错误","未知错误")))</f>
        <v/>
      </c>
      <c r="DW204" s="37"/>
      <c r="DX204" s="37"/>
      <c r="DY204" s="39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23" t="str">
        <f ca="1">IFERROR(IF(ES204="","",RANK(ER204,ER$3:ER$434)+COUNTIF(ER$3:ER204,ER204)-1),"/")</f>
        <v/>
      </c>
      <c r="EO204" s="22" t="str">
        <f t="shared" si="65"/>
        <v/>
      </c>
      <c r="EP204" s="22" t="str">
        <f t="shared" si="66"/>
        <v/>
      </c>
      <c r="EQ204" s="24" t="str">
        <f>IFERROR(IF(EO204="","",ROUND(IF(EP204=0,10,10+SIGN(EP204)*10*(1-((SQRT(5)-1)/2)^MIN(ABS(EP204)/(5*SQRT(ER$1)),3))/(1-((SQRT(5)-1)/2)^3)),2)),"请输入副数")</f>
        <v/>
      </c>
      <c r="ER204" s="25" t="str">
        <f ca="1">IF(ES204="","",IF(选手操作!FT204&lt;&gt;"","/",EV204))</f>
        <v/>
      </c>
      <c r="ES204" s="26" t="str">
        <f ca="1">IF(OR(COUNTA(EA$3:EM$434)=0,选手操作!$K204=""),"",选手操作!$K204)</f>
        <v/>
      </c>
      <c r="ET204" s="22" t="str">
        <f ca="1">IFERROR(IF(ES204="","",RANK(EV204,EV$3:EV$434)+COUNTIF(EV$3:EV204,EV204)-1),"/")</f>
        <v/>
      </c>
      <c r="EU204" s="27" t="str">
        <f ca="1">IF(ES204="","",VLOOKUP(ES204,选手操作!$K:$L,2,0))</f>
        <v/>
      </c>
      <c r="EV204" s="24" t="str">
        <f ca="1">IFERROR(IF(ES204="","",IF(选手操作!ET204&lt;&gt;"",DV204+EW204+EX204+选手操作!ES204,VLOOKUP(EU204,EO:EQ,3,0)+DV204+EW204+EX204+选手操作!ES204)),IF(COUNTIF(EO:EO,EU204)=0,"查找失败",IF(ISNUMBER(VLOOKUP(EU204,EO:EQ,3,0))=FALSE,"VP错误","未知错误")))</f>
        <v/>
      </c>
      <c r="EW204" s="37"/>
      <c r="EX204" s="37"/>
      <c r="EY204" s="39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23" t="str">
        <f ca="1">IFERROR(IF(FS204="","",RANK(FR204,FR$3:FR$434)+COUNTIF(FR$3:FR204,FR204)-1),"/")</f>
        <v/>
      </c>
      <c r="FO204" s="22" t="str">
        <f t="shared" si="67"/>
        <v/>
      </c>
      <c r="FP204" s="22" t="str">
        <f t="shared" si="68"/>
        <v/>
      </c>
      <c r="FQ204" s="24" t="str">
        <f>IFERROR(IF(FO204="","",ROUND(IF(FP204=0,10,10+SIGN(FP204)*10*(1-((SQRT(5)-1)/2)^MIN(ABS(FP204)/(5*SQRT(FR$1)),3))/(1-((SQRT(5)-1)/2)^3)),2)),"请输入副数")</f>
        <v/>
      </c>
      <c r="FR204" s="25" t="str">
        <f ca="1">IF(FS204="","",IF(选手操作!GT204&lt;&gt;"","/",FV204))</f>
        <v/>
      </c>
      <c r="FS204" s="26" t="str">
        <f ca="1">IF(OR(COUNTA(FA$3:FM$434)=0,选手操作!$K204=""),"",选手操作!$K204)</f>
        <v/>
      </c>
      <c r="FT204" s="22" t="str">
        <f ca="1">IFERROR(IF(FS204="","",RANK(FV204,FV$3:FV$434)+COUNTIF(FV$3:FV204,FV204)-1),"/")</f>
        <v/>
      </c>
      <c r="FU204" s="27" t="str">
        <f ca="1">IF(FS204="","",VLOOKUP(FS204,选手操作!$K:$L,2,0))</f>
        <v/>
      </c>
      <c r="FV204" s="24" t="str">
        <f ca="1">IFERROR(IF(FS204="","",IF(选手操作!FT204&lt;&gt;"",EV204+FW204+FX204+选手操作!FS204,VLOOKUP(FU204,FO:FQ,3,0)+EV204+FW204+FX204+选手操作!FS204)),IF(COUNTIF(FO:FO,FU204)=0,"查找失败",IF(ISNUMBER(VLOOKUP(FU204,FO:FQ,3,0))=FALSE,"VP错误","未知错误")))</f>
        <v/>
      </c>
      <c r="FW204" s="37"/>
      <c r="FX204" s="37"/>
      <c r="FY204" s="39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23" t="str">
        <f ca="1">IFERROR(IF(GS204="","",RANK(GR204,GR$3:GR$434)+COUNTIF(GR$3:GR204,GR204)-1),"/")</f>
        <v/>
      </c>
      <c r="GO204" s="22" t="str">
        <f t="shared" si="69"/>
        <v/>
      </c>
      <c r="GP204" s="22" t="str">
        <f t="shared" si="70"/>
        <v/>
      </c>
      <c r="GQ204" s="24" t="str">
        <f>IFERROR(IF(GO204="","",ROUND(IF(GP204=0,10,10+SIGN(GP204)*10*(1-((SQRT(5)-1)/2)^MIN(ABS(GP204)/(5*SQRT(GR$1)),3))/(1-((SQRT(5)-1)/2)^3)),2)),"请输入副数")</f>
        <v/>
      </c>
      <c r="GR204" s="25" t="str">
        <f ca="1">IF(GS204="","",IF(选手操作!HT204&lt;&gt;"","/",GV204))</f>
        <v/>
      </c>
      <c r="GS204" s="26" t="str">
        <f ca="1">IF(OR(COUNTA(GA$3:GM$434)=0,选手操作!$K204=""),"",选手操作!$K204)</f>
        <v/>
      </c>
      <c r="GT204" s="22" t="str">
        <f ca="1">IFERROR(IF(GS204="","",RANK(GV204,GV$3:GV$434)+COUNTIF(GV$3:GV204,GV204)-1),"/")</f>
        <v/>
      </c>
      <c r="GU204" s="27" t="str">
        <f ca="1">IF(GS204="","",VLOOKUP(GS204,选手操作!$K:$L,2,0))</f>
        <v/>
      </c>
      <c r="GV204" s="24" t="str">
        <f ca="1">IFERROR(IF(GS204="","",IF(选手操作!GT204&lt;&gt;"",FV204+GW204+GX204+选手操作!GS204,VLOOKUP(GU204,GO:GQ,3,0)+FV204+GW204+GX204+选手操作!GS204)),IF(COUNTIF(GO:GO,GU204)=0,"查找失败",IF(ISNUMBER(VLOOKUP(GU204,GO:GQ,3,0))=FALSE,"VP错误","未知错误")))</f>
        <v/>
      </c>
      <c r="GW204" s="37"/>
      <c r="GX204" s="37"/>
      <c r="GY204" s="39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23" t="str">
        <f ca="1">IFERROR(IF(HS204="","",RANK(HR204,HR$3:HR$434)+COUNTIF(HR$3:HR204,HR204)-1),"/")</f>
        <v/>
      </c>
      <c r="HO204" s="22" t="str">
        <f t="shared" si="71"/>
        <v/>
      </c>
      <c r="HP204" s="22" t="str">
        <f t="shared" si="72"/>
        <v/>
      </c>
      <c r="HQ204" s="24" t="str">
        <f>IFERROR(IF(HO204="","",ROUND(IF(HP204=0,10,10+SIGN(HP204)*10*(1-((SQRT(5)-1)/2)^MIN(ABS(HP204)/(5*SQRT(HR$1)),3))/(1-((SQRT(5)-1)/2)^3)),2)),"请输入副数")</f>
        <v/>
      </c>
      <c r="HR204" s="25" t="str">
        <f ca="1">IF(HS204="","",IF(选手操作!IT204&lt;&gt;"","/",HV204))</f>
        <v/>
      </c>
      <c r="HS204" s="26" t="str">
        <f ca="1">IF(OR(COUNTA(HA$3:HM$434)=0,选手操作!$K204=""),"",选手操作!$K204)</f>
        <v/>
      </c>
      <c r="HT204" s="22" t="str">
        <f ca="1">IFERROR(IF(HS204="","",RANK(HV204,HV$3:HV$434)+COUNTIF(HV$3:HV204,HV204)-1),"/")</f>
        <v/>
      </c>
      <c r="HU204" s="27" t="str">
        <f ca="1">IF(HS204="","",VLOOKUP(HS204,选手操作!$K:$L,2,0))</f>
        <v/>
      </c>
      <c r="HV204" s="24" t="str">
        <f ca="1">IFERROR(IF(HS204="","",IF(选手操作!HT204&lt;&gt;"",GV204+HW204+HX204+选手操作!HS204,VLOOKUP(HU204,HO:HQ,3,0)+GV204+HW204+HX204+选手操作!HS204)),IF(COUNTIF(HO:HO,HU204)=0,"查找失败",IF(ISNUMBER(VLOOKUP(HU204,HO:HQ,3,0))=FALSE,"VP错误","未知错误")))</f>
        <v/>
      </c>
      <c r="HW204" s="37"/>
      <c r="HX204" s="37"/>
      <c r="HY204" s="39"/>
    </row>
    <row r="205" spans="1:23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23" t="str">
        <f ca="1">IFERROR(IF(S205="","",RANK(R205,R$3:R$434)+COUNTIF(R$3:R205,R205)-1),"/")</f>
        <v/>
      </c>
      <c r="O205" s="22" t="str">
        <f t="shared" si="73"/>
        <v/>
      </c>
      <c r="P205" s="22" t="str">
        <f t="shared" si="74"/>
        <v/>
      </c>
      <c r="Q205" s="24" t="str">
        <f t="shared" si="75"/>
        <v/>
      </c>
      <c r="R205" s="25" t="str">
        <f ca="1">IF(S205="","",IF(选手操作!AT205&lt;&gt;"","/",V205))</f>
        <v/>
      </c>
      <c r="S205" s="26" t="str">
        <f ca="1">IF(OR(COUNTA(A$3:M$434)=0,选手操作!$K205=""),"",选手操作!$K205)</f>
        <v/>
      </c>
      <c r="T205" s="22" t="str">
        <f ca="1">IFERROR(IF(S205="","",RANK(V205,V$3:V$434)+COUNTIF(V$3:V205,V205)-1),"/")</f>
        <v/>
      </c>
      <c r="U205" s="27" t="str">
        <f ca="1">IF(S205="","",VLOOKUP(S205,选手操作!$K:$L,2,0))</f>
        <v/>
      </c>
      <c r="V205" s="24" t="str">
        <f ca="1">IFERROR(IF(S205="","",IF(选手操作!T205&lt;&gt;"",选手操作!M205+选手操作!N205+W205+X205+选手操作!S205,VLOOKUP(U205,O:Q,3,0)+选手操作!M205+选手操作!N205+W205+X205+选手操作!S205)),IF(COUNTIF(O:O,U205)=0,"查找失败",IF(ISNUMBER(VLOOKUP(U205,O:Q,3,0))=FALSE,"VP错误","未知错误")))</f>
        <v/>
      </c>
      <c r="W205" s="37"/>
      <c r="X205" s="37"/>
      <c r="Y205" s="39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3" t="str">
        <f ca="1">IFERROR(IF(AS205="","",RANK(AR205,AR$3:AR$434)+COUNTIF(AR$3:AR205,AR205)-1),"/")</f>
        <v/>
      </c>
      <c r="AO205" s="22" t="str">
        <f t="shared" si="57"/>
        <v/>
      </c>
      <c r="AP205" s="22" t="str">
        <f t="shared" si="58"/>
        <v/>
      </c>
      <c r="AQ205" s="24" t="str">
        <f>IFERROR(IF(AO205="","",ROUND(IF(AP205=0,10,10+SIGN(AP205)*10*(1-((SQRT(5)-1)/2)^MIN(ABS(AP205)/(5*SQRT(AR$1)),3))/(1-((SQRT(5)-1)/2)^3)),2)),"请输入副数")</f>
        <v/>
      </c>
      <c r="AR205" s="25" t="str">
        <f ca="1">IF(AS205="","",IF(选手操作!BT205&lt;&gt;"","/",AV205))</f>
        <v/>
      </c>
      <c r="AS205" s="26" t="str">
        <f ca="1">IF(OR(COUNTA(AA$3:AM$434)=0,选手操作!$K205=""),"",选手操作!$K205)</f>
        <v/>
      </c>
      <c r="AT205" s="22" t="str">
        <f ca="1">IFERROR(IF(AS205="","",RANK(AV205,AV$3:AV$434)+COUNTIF(AV$3:AV205,AV205)-1),"/")</f>
        <v/>
      </c>
      <c r="AU205" s="27" t="str">
        <f ca="1">IF(AS205="","",VLOOKUP(AS205,选手操作!$K:$L,2,0))</f>
        <v/>
      </c>
      <c r="AV205" s="24" t="str">
        <f ca="1">IFERROR(IF(AS205="","",IF(选手操作!AT205&lt;&gt;"",V205+AW205+AX205+选手操作!AS205,VLOOKUP(AU205,AO:AQ,3,0)+V205+AW205+AX205+选手操作!AS205)),IF(COUNTIF(AO:AO,AU205)=0,"查找失败",IF(ISNUMBER(VLOOKUP(AU205,AO:AQ,3,0))=FALSE,"VP错误","未知错误")))</f>
        <v/>
      </c>
      <c r="AW205" s="37"/>
      <c r="AX205" s="37"/>
      <c r="AY205" s="39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23" t="str">
        <f ca="1">IFERROR(IF(BS205="","",RANK(BR205,BR$3:BR$434)+COUNTIF(BR$3:BR205,BR205)-1),"/")</f>
        <v/>
      </c>
      <c r="BO205" s="22" t="str">
        <f t="shared" si="59"/>
        <v/>
      </c>
      <c r="BP205" s="22" t="str">
        <f t="shared" si="60"/>
        <v/>
      </c>
      <c r="BQ205" s="24" t="str">
        <f>IFERROR(IF(BO205="","",ROUND(IF(BP205=0,10,10+SIGN(BP205)*10*(1-((SQRT(5)-1)/2)^MIN(ABS(BP205)/(5*SQRT(BR$1)),3))/(1-((SQRT(5)-1)/2)^3)),2)),"请输入副数")</f>
        <v/>
      </c>
      <c r="BR205" s="25" t="str">
        <f ca="1">IF(BS205="","",IF(选手操作!CT205&lt;&gt;"","/",BV205))</f>
        <v/>
      </c>
      <c r="BS205" s="26" t="str">
        <f ca="1">IF(OR(COUNTA(BA$3:BM$434)=0,选手操作!$K205=""),"",选手操作!$K205)</f>
        <v/>
      </c>
      <c r="BT205" s="22" t="str">
        <f ca="1">IFERROR(IF(BS205="","",RANK(BV205,BV$3:BV$434)+COUNTIF(BV$3:BV205,BV205)-1),"/")</f>
        <v/>
      </c>
      <c r="BU205" s="27" t="str">
        <f ca="1">IF(BS205="","",VLOOKUP(BS205,选手操作!$K:$L,2,0))</f>
        <v/>
      </c>
      <c r="BV205" s="24" t="str">
        <f ca="1">IFERROR(IF(BS205="","",IF(选手操作!BT205&lt;&gt;"",AV205+BW205+BX205+选手操作!BS205,VLOOKUP(BU205,BO:BQ,3,0)+AV205+BW205+BX205+选手操作!BS205)),IF(COUNTIF(BO:BO,BU205)=0,"查找失败",IF(ISNUMBER(VLOOKUP(BU205,BO:BQ,3,0))=FALSE,"VP错误","未知错误")))</f>
        <v/>
      </c>
      <c r="BW205" s="37"/>
      <c r="BX205" s="37"/>
      <c r="BY205" s="39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23" t="str">
        <f ca="1">IFERROR(IF(CS205="","",RANK(CR205,CR$3:CR$434)+COUNTIF(CR$3:CR205,CR205)-1),"/")</f>
        <v/>
      </c>
      <c r="CO205" s="22" t="str">
        <f t="shared" si="61"/>
        <v/>
      </c>
      <c r="CP205" s="22" t="str">
        <f t="shared" si="62"/>
        <v/>
      </c>
      <c r="CQ205" s="24" t="str">
        <f>IFERROR(IF(CO205="","",ROUND(IF(CP205=0,10,10+SIGN(CP205)*10*(1-((SQRT(5)-1)/2)^MIN(ABS(CP205)/(5*SQRT(CR$1)),3))/(1-((SQRT(5)-1)/2)^3)),2)),"请输入副数")</f>
        <v/>
      </c>
      <c r="CR205" s="25" t="str">
        <f ca="1">IF(CS205="","",IF(选手操作!DT205&lt;&gt;"","/",CV205))</f>
        <v/>
      </c>
      <c r="CS205" s="26" t="str">
        <f ca="1">IF(OR(COUNTA(CA$3:CM$434)=0,选手操作!$K205=""),"",选手操作!$K205)</f>
        <v/>
      </c>
      <c r="CT205" s="22" t="str">
        <f ca="1">IFERROR(IF(CS205="","",RANK(CV205,CV$3:CV$434)+COUNTIF(CV$3:CV205,CV205)-1),"/")</f>
        <v/>
      </c>
      <c r="CU205" s="27" t="str">
        <f ca="1">IF(CS205="","",VLOOKUP(CS205,选手操作!$K:$L,2,0))</f>
        <v/>
      </c>
      <c r="CV205" s="24" t="str">
        <f ca="1">IFERROR(IF(CS205="","",IF(选手操作!CT205&lt;&gt;"",BV205+CW205+CX205+选手操作!CS205,VLOOKUP(CU205,CO:CQ,3,0)+BV205+CW205+CX205+选手操作!CS205)),IF(COUNTIF(CO:CO,CU205)=0,"查找失败",IF(ISNUMBER(VLOOKUP(CU205,CO:CQ,3,0))=FALSE,"VP错误","未知错误")))</f>
        <v/>
      </c>
      <c r="CW205" s="37"/>
      <c r="CX205" s="37"/>
      <c r="CY205" s="39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23" t="str">
        <f ca="1">IFERROR(IF(DS205="","",RANK(DR205,DR$3:DR$434)+COUNTIF(DR$3:DR205,DR205)-1),"/")</f>
        <v/>
      </c>
      <c r="DO205" s="22" t="str">
        <f t="shared" si="63"/>
        <v/>
      </c>
      <c r="DP205" s="22" t="str">
        <f t="shared" si="64"/>
        <v/>
      </c>
      <c r="DQ205" s="24" t="str">
        <f>IFERROR(IF(DO205="","",ROUND(IF(DP205=0,10,10+SIGN(DP205)*10*(1-((SQRT(5)-1)/2)^MIN(ABS(DP205)/(5*SQRT(DR$1)),3))/(1-((SQRT(5)-1)/2)^3)),2)),"请输入副数")</f>
        <v/>
      </c>
      <c r="DR205" s="25" t="str">
        <f ca="1">IF(DS205="","",IF(选手操作!ET205&lt;&gt;"","/",DV205))</f>
        <v/>
      </c>
      <c r="DS205" s="26" t="str">
        <f ca="1">IF(OR(COUNTA(DA$3:DM$434)=0,选手操作!$K205=""),"",选手操作!$K205)</f>
        <v/>
      </c>
      <c r="DT205" s="22" t="str">
        <f ca="1">IFERROR(IF(DS205="","",RANK(DV205,DV$3:DV$434)+COUNTIF(DV$3:DV205,DV205)-1),"/")</f>
        <v/>
      </c>
      <c r="DU205" s="27" t="str">
        <f ca="1">IF(DS205="","",VLOOKUP(DS205,选手操作!$K:$L,2,0))</f>
        <v/>
      </c>
      <c r="DV205" s="24" t="str">
        <f ca="1">IFERROR(IF(DS205="","",IF(选手操作!DT205&lt;&gt;"",CV205+DW205+DX205+选手操作!DS205,VLOOKUP(DU205,DO:DQ,3,0)+CV205+DW205+DX205+选手操作!DS205)),IF(COUNTIF(DO:DO,DU205)=0,"查找失败",IF(ISNUMBER(VLOOKUP(DU205,DO:DQ,3,0))=FALSE,"VP错误","未知错误")))</f>
        <v/>
      </c>
      <c r="DW205" s="37"/>
      <c r="DX205" s="37"/>
      <c r="DY205" s="39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23" t="str">
        <f ca="1">IFERROR(IF(ES205="","",RANK(ER205,ER$3:ER$434)+COUNTIF(ER$3:ER205,ER205)-1),"/")</f>
        <v/>
      </c>
      <c r="EO205" s="22" t="str">
        <f t="shared" si="65"/>
        <v/>
      </c>
      <c r="EP205" s="22" t="str">
        <f t="shared" si="66"/>
        <v/>
      </c>
      <c r="EQ205" s="24" t="str">
        <f>IFERROR(IF(EO205="","",ROUND(IF(EP205=0,10,10+SIGN(EP205)*10*(1-((SQRT(5)-1)/2)^MIN(ABS(EP205)/(5*SQRT(ER$1)),3))/(1-((SQRT(5)-1)/2)^3)),2)),"请输入副数")</f>
        <v/>
      </c>
      <c r="ER205" s="25" t="str">
        <f ca="1">IF(ES205="","",IF(选手操作!FT205&lt;&gt;"","/",EV205))</f>
        <v/>
      </c>
      <c r="ES205" s="26" t="str">
        <f ca="1">IF(OR(COUNTA(EA$3:EM$434)=0,选手操作!$K205=""),"",选手操作!$K205)</f>
        <v/>
      </c>
      <c r="ET205" s="22" t="str">
        <f ca="1">IFERROR(IF(ES205="","",RANK(EV205,EV$3:EV$434)+COUNTIF(EV$3:EV205,EV205)-1),"/")</f>
        <v/>
      </c>
      <c r="EU205" s="27" t="str">
        <f ca="1">IF(ES205="","",VLOOKUP(ES205,选手操作!$K:$L,2,0))</f>
        <v/>
      </c>
      <c r="EV205" s="24" t="str">
        <f ca="1">IFERROR(IF(ES205="","",IF(选手操作!ET205&lt;&gt;"",DV205+EW205+EX205+选手操作!ES205,VLOOKUP(EU205,EO:EQ,3,0)+DV205+EW205+EX205+选手操作!ES205)),IF(COUNTIF(EO:EO,EU205)=0,"查找失败",IF(ISNUMBER(VLOOKUP(EU205,EO:EQ,3,0))=FALSE,"VP错误","未知错误")))</f>
        <v/>
      </c>
      <c r="EW205" s="37"/>
      <c r="EX205" s="37"/>
      <c r="EY205" s="39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23" t="str">
        <f ca="1">IFERROR(IF(FS205="","",RANK(FR205,FR$3:FR$434)+COUNTIF(FR$3:FR205,FR205)-1),"/")</f>
        <v/>
      </c>
      <c r="FO205" s="22" t="str">
        <f t="shared" si="67"/>
        <v/>
      </c>
      <c r="FP205" s="22" t="str">
        <f t="shared" si="68"/>
        <v/>
      </c>
      <c r="FQ205" s="24" t="str">
        <f>IFERROR(IF(FO205="","",ROUND(IF(FP205=0,10,10+SIGN(FP205)*10*(1-((SQRT(5)-1)/2)^MIN(ABS(FP205)/(5*SQRT(FR$1)),3))/(1-((SQRT(5)-1)/2)^3)),2)),"请输入副数")</f>
        <v/>
      </c>
      <c r="FR205" s="25" t="str">
        <f ca="1">IF(FS205="","",IF(选手操作!GT205&lt;&gt;"","/",FV205))</f>
        <v/>
      </c>
      <c r="FS205" s="26" t="str">
        <f ca="1">IF(OR(COUNTA(FA$3:FM$434)=0,选手操作!$K205=""),"",选手操作!$K205)</f>
        <v/>
      </c>
      <c r="FT205" s="22" t="str">
        <f ca="1">IFERROR(IF(FS205="","",RANK(FV205,FV$3:FV$434)+COUNTIF(FV$3:FV205,FV205)-1),"/")</f>
        <v/>
      </c>
      <c r="FU205" s="27" t="str">
        <f ca="1">IF(FS205="","",VLOOKUP(FS205,选手操作!$K:$L,2,0))</f>
        <v/>
      </c>
      <c r="FV205" s="24" t="str">
        <f ca="1">IFERROR(IF(FS205="","",IF(选手操作!FT205&lt;&gt;"",EV205+FW205+FX205+选手操作!FS205,VLOOKUP(FU205,FO:FQ,3,0)+EV205+FW205+FX205+选手操作!FS205)),IF(COUNTIF(FO:FO,FU205)=0,"查找失败",IF(ISNUMBER(VLOOKUP(FU205,FO:FQ,3,0))=FALSE,"VP错误","未知错误")))</f>
        <v/>
      </c>
      <c r="FW205" s="37"/>
      <c r="FX205" s="37"/>
      <c r="FY205" s="39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23" t="str">
        <f ca="1">IFERROR(IF(GS205="","",RANK(GR205,GR$3:GR$434)+COUNTIF(GR$3:GR205,GR205)-1),"/")</f>
        <v/>
      </c>
      <c r="GO205" s="22" t="str">
        <f t="shared" si="69"/>
        <v/>
      </c>
      <c r="GP205" s="22" t="str">
        <f t="shared" si="70"/>
        <v/>
      </c>
      <c r="GQ205" s="24" t="str">
        <f>IFERROR(IF(GO205="","",ROUND(IF(GP205=0,10,10+SIGN(GP205)*10*(1-((SQRT(5)-1)/2)^MIN(ABS(GP205)/(5*SQRT(GR$1)),3))/(1-((SQRT(5)-1)/2)^3)),2)),"请输入副数")</f>
        <v/>
      </c>
      <c r="GR205" s="25" t="str">
        <f ca="1">IF(GS205="","",IF(选手操作!HT205&lt;&gt;"","/",GV205))</f>
        <v/>
      </c>
      <c r="GS205" s="26" t="str">
        <f ca="1">IF(OR(COUNTA(GA$3:GM$434)=0,选手操作!$K205=""),"",选手操作!$K205)</f>
        <v/>
      </c>
      <c r="GT205" s="22" t="str">
        <f ca="1">IFERROR(IF(GS205="","",RANK(GV205,GV$3:GV$434)+COUNTIF(GV$3:GV205,GV205)-1),"/")</f>
        <v/>
      </c>
      <c r="GU205" s="27" t="str">
        <f ca="1">IF(GS205="","",VLOOKUP(GS205,选手操作!$K:$L,2,0))</f>
        <v/>
      </c>
      <c r="GV205" s="24" t="str">
        <f ca="1">IFERROR(IF(GS205="","",IF(选手操作!GT205&lt;&gt;"",FV205+GW205+GX205+选手操作!GS205,VLOOKUP(GU205,GO:GQ,3,0)+FV205+GW205+GX205+选手操作!GS205)),IF(COUNTIF(GO:GO,GU205)=0,"查找失败",IF(ISNUMBER(VLOOKUP(GU205,GO:GQ,3,0))=FALSE,"VP错误","未知错误")))</f>
        <v/>
      </c>
      <c r="GW205" s="37"/>
      <c r="GX205" s="37"/>
      <c r="GY205" s="39"/>
      <c r="HA205" s="31"/>
      <c r="HB205" s="31"/>
      <c r="HC205" s="31"/>
      <c r="HD205" s="31"/>
      <c r="HE205" s="31"/>
      <c r="HF205" s="31"/>
      <c r="HG205" s="31"/>
      <c r="HH205" s="31"/>
      <c r="HI205" s="31"/>
      <c r="HJ205" s="31"/>
      <c r="HK205" s="31"/>
      <c r="HL205" s="31"/>
      <c r="HM205" s="31"/>
      <c r="HN205" s="23" t="str">
        <f ca="1">IFERROR(IF(HS205="","",RANK(HR205,HR$3:HR$434)+COUNTIF(HR$3:HR205,HR205)-1),"/")</f>
        <v/>
      </c>
      <c r="HO205" s="22" t="str">
        <f t="shared" si="71"/>
        <v/>
      </c>
      <c r="HP205" s="22" t="str">
        <f t="shared" si="72"/>
        <v/>
      </c>
      <c r="HQ205" s="24" t="str">
        <f>IFERROR(IF(HO205="","",ROUND(IF(HP205=0,10,10+SIGN(HP205)*10*(1-((SQRT(5)-1)/2)^MIN(ABS(HP205)/(5*SQRT(HR$1)),3))/(1-((SQRT(5)-1)/2)^3)),2)),"请输入副数")</f>
        <v/>
      </c>
      <c r="HR205" s="25" t="str">
        <f ca="1">IF(HS205="","",IF(选手操作!IT205&lt;&gt;"","/",HV205))</f>
        <v/>
      </c>
      <c r="HS205" s="26" t="str">
        <f ca="1">IF(OR(COUNTA(HA$3:HM$434)=0,选手操作!$K205=""),"",选手操作!$K205)</f>
        <v/>
      </c>
      <c r="HT205" s="22" t="str">
        <f ca="1">IFERROR(IF(HS205="","",RANK(HV205,HV$3:HV$434)+COUNTIF(HV$3:HV205,HV205)-1),"/")</f>
        <v/>
      </c>
      <c r="HU205" s="27" t="str">
        <f ca="1">IF(HS205="","",VLOOKUP(HS205,选手操作!$K:$L,2,0))</f>
        <v/>
      </c>
      <c r="HV205" s="24" t="str">
        <f ca="1">IFERROR(IF(HS205="","",IF(选手操作!HT205&lt;&gt;"",GV205+HW205+HX205+选手操作!HS205,VLOOKUP(HU205,HO:HQ,3,0)+GV205+HW205+HX205+选手操作!HS205)),IF(COUNTIF(HO:HO,HU205)=0,"查找失败",IF(ISNUMBER(VLOOKUP(HU205,HO:HQ,3,0))=FALSE,"VP错误","未知错误")))</f>
        <v/>
      </c>
      <c r="HW205" s="37"/>
      <c r="HX205" s="37"/>
      <c r="HY205" s="39"/>
    </row>
    <row r="206" spans="1:23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23" t="str">
        <f ca="1">IFERROR(IF(S206="","",RANK(R206,R$3:R$434)+COUNTIF(R$3:R206,R206)-1),"/")</f>
        <v/>
      </c>
      <c r="O206" s="22" t="str">
        <f t="shared" si="73"/>
        <v/>
      </c>
      <c r="P206" s="22" t="str">
        <f t="shared" si="74"/>
        <v/>
      </c>
      <c r="Q206" s="24" t="str">
        <f t="shared" si="75"/>
        <v/>
      </c>
      <c r="R206" s="25" t="str">
        <f ca="1">IF(S206="","",IF(选手操作!AT206&lt;&gt;"","/",V206))</f>
        <v/>
      </c>
      <c r="S206" s="26" t="str">
        <f ca="1">IF(OR(COUNTA(A$3:M$434)=0,选手操作!$K206=""),"",选手操作!$K206)</f>
        <v/>
      </c>
      <c r="T206" s="22" t="str">
        <f ca="1">IFERROR(IF(S206="","",RANK(V206,V$3:V$434)+COUNTIF(V$3:V206,V206)-1),"/")</f>
        <v/>
      </c>
      <c r="U206" s="27" t="str">
        <f ca="1">IF(S206="","",VLOOKUP(S206,选手操作!$K:$L,2,0))</f>
        <v/>
      </c>
      <c r="V206" s="24" t="str">
        <f ca="1">IFERROR(IF(S206="","",IF(选手操作!T206&lt;&gt;"",选手操作!M206+选手操作!N206+W206+X206+选手操作!S206,VLOOKUP(U206,O:Q,3,0)+选手操作!M206+选手操作!N206+W206+X206+选手操作!S206)),IF(COUNTIF(O:O,U206)=0,"查找失败",IF(ISNUMBER(VLOOKUP(U206,O:Q,3,0))=FALSE,"VP错误","未知错误")))</f>
        <v/>
      </c>
      <c r="W206" s="37"/>
      <c r="X206" s="37"/>
      <c r="Y206" s="39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23" t="str">
        <f ca="1">IFERROR(IF(AS206="","",RANK(AR206,AR$3:AR$434)+COUNTIF(AR$3:AR206,AR206)-1),"/")</f>
        <v/>
      </c>
      <c r="AO206" s="22" t="str">
        <f t="shared" si="57"/>
        <v/>
      </c>
      <c r="AP206" s="22" t="str">
        <f t="shared" si="58"/>
        <v/>
      </c>
      <c r="AQ206" s="24" t="str">
        <f>IFERROR(IF(AO206="","",ROUND(IF(AP206=0,10,10+SIGN(AP206)*10*(1-((SQRT(5)-1)/2)^MIN(ABS(AP206)/(5*SQRT(AR$1)),3))/(1-((SQRT(5)-1)/2)^3)),2)),"请输入副数")</f>
        <v/>
      </c>
      <c r="AR206" s="25" t="str">
        <f ca="1">IF(AS206="","",IF(选手操作!BT206&lt;&gt;"","/",AV206))</f>
        <v/>
      </c>
      <c r="AS206" s="26" t="str">
        <f ca="1">IF(OR(COUNTA(AA$3:AM$434)=0,选手操作!$K206=""),"",选手操作!$K206)</f>
        <v/>
      </c>
      <c r="AT206" s="22" t="str">
        <f ca="1">IFERROR(IF(AS206="","",RANK(AV206,AV$3:AV$434)+COUNTIF(AV$3:AV206,AV206)-1),"/")</f>
        <v/>
      </c>
      <c r="AU206" s="27" t="str">
        <f ca="1">IF(AS206="","",VLOOKUP(AS206,选手操作!$K:$L,2,0))</f>
        <v/>
      </c>
      <c r="AV206" s="24" t="str">
        <f ca="1">IFERROR(IF(AS206="","",IF(选手操作!AT206&lt;&gt;"",V206+AW206+AX206+选手操作!AS206,VLOOKUP(AU206,AO:AQ,3,0)+V206+AW206+AX206+选手操作!AS206)),IF(COUNTIF(AO:AO,AU206)=0,"查找失败",IF(ISNUMBER(VLOOKUP(AU206,AO:AQ,3,0))=FALSE,"VP错误","未知错误")))</f>
        <v/>
      </c>
      <c r="AW206" s="37"/>
      <c r="AX206" s="37"/>
      <c r="AY206" s="39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23" t="str">
        <f ca="1">IFERROR(IF(BS206="","",RANK(BR206,BR$3:BR$434)+COUNTIF(BR$3:BR206,BR206)-1),"/")</f>
        <v/>
      </c>
      <c r="BO206" s="22" t="str">
        <f t="shared" si="59"/>
        <v/>
      </c>
      <c r="BP206" s="22" t="str">
        <f t="shared" si="60"/>
        <v/>
      </c>
      <c r="BQ206" s="24" t="str">
        <f>IFERROR(IF(BO206="","",ROUND(IF(BP206=0,10,10+SIGN(BP206)*10*(1-((SQRT(5)-1)/2)^MIN(ABS(BP206)/(5*SQRT(BR$1)),3))/(1-((SQRT(5)-1)/2)^3)),2)),"请输入副数")</f>
        <v/>
      </c>
      <c r="BR206" s="25" t="str">
        <f ca="1">IF(BS206="","",IF(选手操作!CT206&lt;&gt;"","/",BV206))</f>
        <v/>
      </c>
      <c r="BS206" s="26" t="str">
        <f ca="1">IF(OR(COUNTA(BA$3:BM$434)=0,选手操作!$K206=""),"",选手操作!$K206)</f>
        <v/>
      </c>
      <c r="BT206" s="22" t="str">
        <f ca="1">IFERROR(IF(BS206="","",RANK(BV206,BV$3:BV$434)+COUNTIF(BV$3:BV206,BV206)-1),"/")</f>
        <v/>
      </c>
      <c r="BU206" s="27" t="str">
        <f ca="1">IF(BS206="","",VLOOKUP(BS206,选手操作!$K:$L,2,0))</f>
        <v/>
      </c>
      <c r="BV206" s="24" t="str">
        <f ca="1">IFERROR(IF(BS206="","",IF(选手操作!BT206&lt;&gt;"",AV206+BW206+BX206+选手操作!BS206,VLOOKUP(BU206,BO:BQ,3,0)+AV206+BW206+BX206+选手操作!BS206)),IF(COUNTIF(BO:BO,BU206)=0,"查找失败",IF(ISNUMBER(VLOOKUP(BU206,BO:BQ,3,0))=FALSE,"VP错误","未知错误")))</f>
        <v/>
      </c>
      <c r="BW206" s="37"/>
      <c r="BX206" s="37"/>
      <c r="BY206" s="39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23" t="str">
        <f ca="1">IFERROR(IF(CS206="","",RANK(CR206,CR$3:CR$434)+COUNTIF(CR$3:CR206,CR206)-1),"/")</f>
        <v/>
      </c>
      <c r="CO206" s="22" t="str">
        <f t="shared" si="61"/>
        <v/>
      </c>
      <c r="CP206" s="22" t="str">
        <f t="shared" si="62"/>
        <v/>
      </c>
      <c r="CQ206" s="24" t="str">
        <f>IFERROR(IF(CO206="","",ROUND(IF(CP206=0,10,10+SIGN(CP206)*10*(1-((SQRT(5)-1)/2)^MIN(ABS(CP206)/(5*SQRT(CR$1)),3))/(1-((SQRT(5)-1)/2)^3)),2)),"请输入副数")</f>
        <v/>
      </c>
      <c r="CR206" s="25" t="str">
        <f ca="1">IF(CS206="","",IF(选手操作!DT206&lt;&gt;"","/",CV206))</f>
        <v/>
      </c>
      <c r="CS206" s="26" t="str">
        <f ca="1">IF(OR(COUNTA(CA$3:CM$434)=0,选手操作!$K206=""),"",选手操作!$K206)</f>
        <v/>
      </c>
      <c r="CT206" s="22" t="str">
        <f ca="1">IFERROR(IF(CS206="","",RANK(CV206,CV$3:CV$434)+COUNTIF(CV$3:CV206,CV206)-1),"/")</f>
        <v/>
      </c>
      <c r="CU206" s="27" t="str">
        <f ca="1">IF(CS206="","",VLOOKUP(CS206,选手操作!$K:$L,2,0))</f>
        <v/>
      </c>
      <c r="CV206" s="24" t="str">
        <f ca="1">IFERROR(IF(CS206="","",IF(选手操作!CT206&lt;&gt;"",BV206+CW206+CX206+选手操作!CS206,VLOOKUP(CU206,CO:CQ,3,0)+BV206+CW206+CX206+选手操作!CS206)),IF(COUNTIF(CO:CO,CU206)=0,"查找失败",IF(ISNUMBER(VLOOKUP(CU206,CO:CQ,3,0))=FALSE,"VP错误","未知错误")))</f>
        <v/>
      </c>
      <c r="CW206" s="37"/>
      <c r="CX206" s="37"/>
      <c r="CY206" s="39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23" t="str">
        <f ca="1">IFERROR(IF(DS206="","",RANK(DR206,DR$3:DR$434)+COUNTIF(DR$3:DR206,DR206)-1),"/")</f>
        <v/>
      </c>
      <c r="DO206" s="22" t="str">
        <f t="shared" si="63"/>
        <v/>
      </c>
      <c r="DP206" s="22" t="str">
        <f t="shared" si="64"/>
        <v/>
      </c>
      <c r="DQ206" s="24" t="str">
        <f>IFERROR(IF(DO206="","",ROUND(IF(DP206=0,10,10+SIGN(DP206)*10*(1-((SQRT(5)-1)/2)^MIN(ABS(DP206)/(5*SQRT(DR$1)),3))/(1-((SQRT(5)-1)/2)^3)),2)),"请输入副数")</f>
        <v/>
      </c>
      <c r="DR206" s="25" t="str">
        <f ca="1">IF(DS206="","",IF(选手操作!ET206&lt;&gt;"","/",DV206))</f>
        <v/>
      </c>
      <c r="DS206" s="26" t="str">
        <f ca="1">IF(OR(COUNTA(DA$3:DM$434)=0,选手操作!$K206=""),"",选手操作!$K206)</f>
        <v/>
      </c>
      <c r="DT206" s="22" t="str">
        <f ca="1">IFERROR(IF(DS206="","",RANK(DV206,DV$3:DV$434)+COUNTIF(DV$3:DV206,DV206)-1),"/")</f>
        <v/>
      </c>
      <c r="DU206" s="27" t="str">
        <f ca="1">IF(DS206="","",VLOOKUP(DS206,选手操作!$K:$L,2,0))</f>
        <v/>
      </c>
      <c r="DV206" s="24" t="str">
        <f ca="1">IFERROR(IF(DS206="","",IF(选手操作!DT206&lt;&gt;"",CV206+DW206+DX206+选手操作!DS206,VLOOKUP(DU206,DO:DQ,3,0)+CV206+DW206+DX206+选手操作!DS206)),IF(COUNTIF(DO:DO,DU206)=0,"查找失败",IF(ISNUMBER(VLOOKUP(DU206,DO:DQ,3,0))=FALSE,"VP错误","未知错误")))</f>
        <v/>
      </c>
      <c r="DW206" s="37"/>
      <c r="DX206" s="37"/>
      <c r="DY206" s="39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23" t="str">
        <f ca="1">IFERROR(IF(ES206="","",RANK(ER206,ER$3:ER$434)+COUNTIF(ER$3:ER206,ER206)-1),"/")</f>
        <v/>
      </c>
      <c r="EO206" s="22" t="str">
        <f t="shared" si="65"/>
        <v/>
      </c>
      <c r="EP206" s="22" t="str">
        <f t="shared" si="66"/>
        <v/>
      </c>
      <c r="EQ206" s="24" t="str">
        <f>IFERROR(IF(EO206="","",ROUND(IF(EP206=0,10,10+SIGN(EP206)*10*(1-((SQRT(5)-1)/2)^MIN(ABS(EP206)/(5*SQRT(ER$1)),3))/(1-((SQRT(5)-1)/2)^3)),2)),"请输入副数")</f>
        <v/>
      </c>
      <c r="ER206" s="25" t="str">
        <f ca="1">IF(ES206="","",IF(选手操作!FT206&lt;&gt;"","/",EV206))</f>
        <v/>
      </c>
      <c r="ES206" s="26" t="str">
        <f ca="1">IF(OR(COUNTA(EA$3:EM$434)=0,选手操作!$K206=""),"",选手操作!$K206)</f>
        <v/>
      </c>
      <c r="ET206" s="22" t="str">
        <f ca="1">IFERROR(IF(ES206="","",RANK(EV206,EV$3:EV$434)+COUNTIF(EV$3:EV206,EV206)-1),"/")</f>
        <v/>
      </c>
      <c r="EU206" s="27" t="str">
        <f ca="1">IF(ES206="","",VLOOKUP(ES206,选手操作!$K:$L,2,0))</f>
        <v/>
      </c>
      <c r="EV206" s="24" t="str">
        <f ca="1">IFERROR(IF(ES206="","",IF(选手操作!ET206&lt;&gt;"",DV206+EW206+EX206+选手操作!ES206,VLOOKUP(EU206,EO:EQ,3,0)+DV206+EW206+EX206+选手操作!ES206)),IF(COUNTIF(EO:EO,EU206)=0,"查找失败",IF(ISNUMBER(VLOOKUP(EU206,EO:EQ,3,0))=FALSE,"VP错误","未知错误")))</f>
        <v/>
      </c>
      <c r="EW206" s="37"/>
      <c r="EX206" s="37"/>
      <c r="EY206" s="39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23" t="str">
        <f ca="1">IFERROR(IF(FS206="","",RANK(FR206,FR$3:FR$434)+COUNTIF(FR$3:FR206,FR206)-1),"/")</f>
        <v/>
      </c>
      <c r="FO206" s="22" t="str">
        <f t="shared" si="67"/>
        <v/>
      </c>
      <c r="FP206" s="22" t="str">
        <f t="shared" si="68"/>
        <v/>
      </c>
      <c r="FQ206" s="24" t="str">
        <f>IFERROR(IF(FO206="","",ROUND(IF(FP206=0,10,10+SIGN(FP206)*10*(1-((SQRT(5)-1)/2)^MIN(ABS(FP206)/(5*SQRT(FR$1)),3))/(1-((SQRT(5)-1)/2)^3)),2)),"请输入副数")</f>
        <v/>
      </c>
      <c r="FR206" s="25" t="str">
        <f ca="1">IF(FS206="","",IF(选手操作!GT206&lt;&gt;"","/",FV206))</f>
        <v/>
      </c>
      <c r="FS206" s="26" t="str">
        <f ca="1">IF(OR(COUNTA(FA$3:FM$434)=0,选手操作!$K206=""),"",选手操作!$K206)</f>
        <v/>
      </c>
      <c r="FT206" s="22" t="str">
        <f ca="1">IFERROR(IF(FS206="","",RANK(FV206,FV$3:FV$434)+COUNTIF(FV$3:FV206,FV206)-1),"/")</f>
        <v/>
      </c>
      <c r="FU206" s="27" t="str">
        <f ca="1">IF(FS206="","",VLOOKUP(FS206,选手操作!$K:$L,2,0))</f>
        <v/>
      </c>
      <c r="FV206" s="24" t="str">
        <f ca="1">IFERROR(IF(FS206="","",IF(选手操作!FT206&lt;&gt;"",EV206+FW206+FX206+选手操作!FS206,VLOOKUP(FU206,FO:FQ,3,0)+EV206+FW206+FX206+选手操作!FS206)),IF(COUNTIF(FO:FO,FU206)=0,"查找失败",IF(ISNUMBER(VLOOKUP(FU206,FO:FQ,3,0))=FALSE,"VP错误","未知错误")))</f>
        <v/>
      </c>
      <c r="FW206" s="37"/>
      <c r="FX206" s="37"/>
      <c r="FY206" s="39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23" t="str">
        <f ca="1">IFERROR(IF(GS206="","",RANK(GR206,GR$3:GR$434)+COUNTIF(GR$3:GR206,GR206)-1),"/")</f>
        <v/>
      </c>
      <c r="GO206" s="22" t="str">
        <f t="shared" si="69"/>
        <v/>
      </c>
      <c r="GP206" s="22" t="str">
        <f t="shared" si="70"/>
        <v/>
      </c>
      <c r="GQ206" s="24" t="str">
        <f>IFERROR(IF(GO206="","",ROUND(IF(GP206=0,10,10+SIGN(GP206)*10*(1-((SQRT(5)-1)/2)^MIN(ABS(GP206)/(5*SQRT(GR$1)),3))/(1-((SQRT(5)-1)/2)^3)),2)),"请输入副数")</f>
        <v/>
      </c>
      <c r="GR206" s="25" t="str">
        <f ca="1">IF(GS206="","",IF(选手操作!HT206&lt;&gt;"","/",GV206))</f>
        <v/>
      </c>
      <c r="GS206" s="26" t="str">
        <f ca="1">IF(OR(COUNTA(GA$3:GM$434)=0,选手操作!$K206=""),"",选手操作!$K206)</f>
        <v/>
      </c>
      <c r="GT206" s="22" t="str">
        <f ca="1">IFERROR(IF(GS206="","",RANK(GV206,GV$3:GV$434)+COUNTIF(GV$3:GV206,GV206)-1),"/")</f>
        <v/>
      </c>
      <c r="GU206" s="27" t="str">
        <f ca="1">IF(GS206="","",VLOOKUP(GS206,选手操作!$K:$L,2,0))</f>
        <v/>
      </c>
      <c r="GV206" s="24" t="str">
        <f ca="1">IFERROR(IF(GS206="","",IF(选手操作!GT206&lt;&gt;"",FV206+GW206+GX206+选手操作!GS206,VLOOKUP(GU206,GO:GQ,3,0)+FV206+GW206+GX206+选手操作!GS206)),IF(COUNTIF(GO:GO,GU206)=0,"查找失败",IF(ISNUMBER(VLOOKUP(GU206,GO:GQ,3,0))=FALSE,"VP错误","未知错误")))</f>
        <v/>
      </c>
      <c r="GW206" s="37"/>
      <c r="GX206" s="37"/>
      <c r="GY206" s="39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23" t="str">
        <f ca="1">IFERROR(IF(HS206="","",RANK(HR206,HR$3:HR$434)+COUNTIF(HR$3:HR206,HR206)-1),"/")</f>
        <v/>
      </c>
      <c r="HO206" s="22" t="str">
        <f t="shared" si="71"/>
        <v/>
      </c>
      <c r="HP206" s="22" t="str">
        <f t="shared" si="72"/>
        <v/>
      </c>
      <c r="HQ206" s="24" t="str">
        <f>IFERROR(IF(HO206="","",ROUND(IF(HP206=0,10,10+SIGN(HP206)*10*(1-((SQRT(5)-1)/2)^MIN(ABS(HP206)/(5*SQRT(HR$1)),3))/(1-((SQRT(5)-1)/2)^3)),2)),"请输入副数")</f>
        <v/>
      </c>
      <c r="HR206" s="25" t="str">
        <f ca="1">IF(HS206="","",IF(选手操作!IT206&lt;&gt;"","/",HV206))</f>
        <v/>
      </c>
      <c r="HS206" s="26" t="str">
        <f ca="1">IF(OR(COUNTA(HA$3:HM$434)=0,选手操作!$K206=""),"",选手操作!$K206)</f>
        <v/>
      </c>
      <c r="HT206" s="22" t="str">
        <f ca="1">IFERROR(IF(HS206="","",RANK(HV206,HV$3:HV$434)+COUNTIF(HV$3:HV206,HV206)-1),"/")</f>
        <v/>
      </c>
      <c r="HU206" s="27" t="str">
        <f ca="1">IF(HS206="","",VLOOKUP(HS206,选手操作!$K:$L,2,0))</f>
        <v/>
      </c>
      <c r="HV206" s="24" t="str">
        <f ca="1">IFERROR(IF(HS206="","",IF(选手操作!HT206&lt;&gt;"",GV206+HW206+HX206+选手操作!HS206,VLOOKUP(HU206,HO:HQ,3,0)+GV206+HW206+HX206+选手操作!HS206)),IF(COUNTIF(HO:HO,HU206)=0,"查找失败",IF(ISNUMBER(VLOOKUP(HU206,HO:HQ,3,0))=FALSE,"VP错误","未知错误")))</f>
        <v/>
      </c>
      <c r="HW206" s="37"/>
      <c r="HX206" s="37"/>
      <c r="HY206" s="39"/>
    </row>
    <row r="207" spans="1:23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23" t="str">
        <f ca="1">IFERROR(IF(S207="","",RANK(R207,R$3:R$434)+COUNTIF(R$3:R207,R207)-1),"/")</f>
        <v/>
      </c>
      <c r="O207" s="22" t="str">
        <f t="shared" si="73"/>
        <v/>
      </c>
      <c r="P207" s="22" t="str">
        <f t="shared" si="74"/>
        <v/>
      </c>
      <c r="Q207" s="24" t="str">
        <f t="shared" si="75"/>
        <v/>
      </c>
      <c r="R207" s="25" t="str">
        <f ca="1">IF(S207="","",IF(选手操作!AT207&lt;&gt;"","/",V207))</f>
        <v/>
      </c>
      <c r="S207" s="26" t="str">
        <f ca="1">IF(OR(COUNTA(A$3:M$434)=0,选手操作!$K207=""),"",选手操作!$K207)</f>
        <v/>
      </c>
      <c r="T207" s="22" t="str">
        <f ca="1">IFERROR(IF(S207="","",RANK(V207,V$3:V$434)+COUNTIF(V$3:V207,V207)-1),"/")</f>
        <v/>
      </c>
      <c r="U207" s="27" t="str">
        <f ca="1">IF(S207="","",VLOOKUP(S207,选手操作!$K:$L,2,0))</f>
        <v/>
      </c>
      <c r="V207" s="24" t="str">
        <f ca="1">IFERROR(IF(S207="","",IF(选手操作!T207&lt;&gt;"",选手操作!M207+选手操作!N207+W207+X207+选手操作!S207,VLOOKUP(U207,O:Q,3,0)+选手操作!M207+选手操作!N207+W207+X207+选手操作!S207)),IF(COUNTIF(O:O,U207)=0,"查找失败",IF(ISNUMBER(VLOOKUP(U207,O:Q,3,0))=FALSE,"VP错误","未知错误")))</f>
        <v/>
      </c>
      <c r="W207" s="37"/>
      <c r="X207" s="37"/>
      <c r="Y207" s="39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23" t="str">
        <f ca="1">IFERROR(IF(AS207="","",RANK(AR207,AR$3:AR$434)+COUNTIF(AR$3:AR207,AR207)-1),"/")</f>
        <v/>
      </c>
      <c r="AO207" s="22" t="str">
        <f t="shared" si="57"/>
        <v/>
      </c>
      <c r="AP207" s="22" t="str">
        <f t="shared" si="58"/>
        <v/>
      </c>
      <c r="AQ207" s="24" t="str">
        <f>IFERROR(IF(AO207="","",ROUND(IF(AP207=0,10,10+SIGN(AP207)*10*(1-((SQRT(5)-1)/2)^MIN(ABS(AP207)/(5*SQRT(AR$1)),3))/(1-((SQRT(5)-1)/2)^3)),2)),"请输入副数")</f>
        <v/>
      </c>
      <c r="AR207" s="25" t="str">
        <f ca="1">IF(AS207="","",IF(选手操作!BT207&lt;&gt;"","/",AV207))</f>
        <v/>
      </c>
      <c r="AS207" s="26" t="str">
        <f ca="1">IF(OR(COUNTA(AA$3:AM$434)=0,选手操作!$K207=""),"",选手操作!$K207)</f>
        <v/>
      </c>
      <c r="AT207" s="22" t="str">
        <f ca="1">IFERROR(IF(AS207="","",RANK(AV207,AV$3:AV$434)+COUNTIF(AV$3:AV207,AV207)-1),"/")</f>
        <v/>
      </c>
      <c r="AU207" s="27" t="str">
        <f ca="1">IF(AS207="","",VLOOKUP(AS207,选手操作!$K:$L,2,0))</f>
        <v/>
      </c>
      <c r="AV207" s="24" t="str">
        <f ca="1">IFERROR(IF(AS207="","",IF(选手操作!AT207&lt;&gt;"",V207+AW207+AX207+选手操作!AS207,VLOOKUP(AU207,AO:AQ,3,0)+V207+AW207+AX207+选手操作!AS207)),IF(COUNTIF(AO:AO,AU207)=0,"查找失败",IF(ISNUMBER(VLOOKUP(AU207,AO:AQ,3,0))=FALSE,"VP错误","未知错误")))</f>
        <v/>
      </c>
      <c r="AW207" s="37"/>
      <c r="AX207" s="37"/>
      <c r="AY207" s="39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23" t="str">
        <f ca="1">IFERROR(IF(BS207="","",RANK(BR207,BR$3:BR$434)+COUNTIF(BR$3:BR207,BR207)-1),"/")</f>
        <v/>
      </c>
      <c r="BO207" s="22" t="str">
        <f t="shared" si="59"/>
        <v/>
      </c>
      <c r="BP207" s="22" t="str">
        <f t="shared" si="60"/>
        <v/>
      </c>
      <c r="BQ207" s="24" t="str">
        <f>IFERROR(IF(BO207="","",ROUND(IF(BP207=0,10,10+SIGN(BP207)*10*(1-((SQRT(5)-1)/2)^MIN(ABS(BP207)/(5*SQRT(BR$1)),3))/(1-((SQRT(5)-1)/2)^3)),2)),"请输入副数")</f>
        <v/>
      </c>
      <c r="BR207" s="25" t="str">
        <f ca="1">IF(BS207="","",IF(选手操作!CT207&lt;&gt;"","/",BV207))</f>
        <v/>
      </c>
      <c r="BS207" s="26" t="str">
        <f ca="1">IF(OR(COUNTA(BA$3:BM$434)=0,选手操作!$K207=""),"",选手操作!$K207)</f>
        <v/>
      </c>
      <c r="BT207" s="22" t="str">
        <f ca="1">IFERROR(IF(BS207="","",RANK(BV207,BV$3:BV$434)+COUNTIF(BV$3:BV207,BV207)-1),"/")</f>
        <v/>
      </c>
      <c r="BU207" s="27" t="str">
        <f ca="1">IF(BS207="","",VLOOKUP(BS207,选手操作!$K:$L,2,0))</f>
        <v/>
      </c>
      <c r="BV207" s="24" t="str">
        <f ca="1">IFERROR(IF(BS207="","",IF(选手操作!BT207&lt;&gt;"",AV207+BW207+BX207+选手操作!BS207,VLOOKUP(BU207,BO:BQ,3,0)+AV207+BW207+BX207+选手操作!BS207)),IF(COUNTIF(BO:BO,BU207)=0,"查找失败",IF(ISNUMBER(VLOOKUP(BU207,BO:BQ,3,0))=FALSE,"VP错误","未知错误")))</f>
        <v/>
      </c>
      <c r="BW207" s="37"/>
      <c r="BX207" s="37"/>
      <c r="BY207" s="39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23" t="str">
        <f ca="1">IFERROR(IF(CS207="","",RANK(CR207,CR$3:CR$434)+COUNTIF(CR$3:CR207,CR207)-1),"/")</f>
        <v/>
      </c>
      <c r="CO207" s="22" t="str">
        <f t="shared" si="61"/>
        <v/>
      </c>
      <c r="CP207" s="22" t="str">
        <f t="shared" si="62"/>
        <v/>
      </c>
      <c r="CQ207" s="24" t="str">
        <f>IFERROR(IF(CO207="","",ROUND(IF(CP207=0,10,10+SIGN(CP207)*10*(1-((SQRT(5)-1)/2)^MIN(ABS(CP207)/(5*SQRT(CR$1)),3))/(1-((SQRT(5)-1)/2)^3)),2)),"请输入副数")</f>
        <v/>
      </c>
      <c r="CR207" s="25" t="str">
        <f ca="1">IF(CS207="","",IF(选手操作!DT207&lt;&gt;"","/",CV207))</f>
        <v/>
      </c>
      <c r="CS207" s="26" t="str">
        <f ca="1">IF(OR(COUNTA(CA$3:CM$434)=0,选手操作!$K207=""),"",选手操作!$K207)</f>
        <v/>
      </c>
      <c r="CT207" s="22" t="str">
        <f ca="1">IFERROR(IF(CS207="","",RANK(CV207,CV$3:CV$434)+COUNTIF(CV$3:CV207,CV207)-1),"/")</f>
        <v/>
      </c>
      <c r="CU207" s="27" t="str">
        <f ca="1">IF(CS207="","",VLOOKUP(CS207,选手操作!$K:$L,2,0))</f>
        <v/>
      </c>
      <c r="CV207" s="24" t="str">
        <f ca="1">IFERROR(IF(CS207="","",IF(选手操作!CT207&lt;&gt;"",BV207+CW207+CX207+选手操作!CS207,VLOOKUP(CU207,CO:CQ,3,0)+BV207+CW207+CX207+选手操作!CS207)),IF(COUNTIF(CO:CO,CU207)=0,"查找失败",IF(ISNUMBER(VLOOKUP(CU207,CO:CQ,3,0))=FALSE,"VP错误","未知错误")))</f>
        <v/>
      </c>
      <c r="CW207" s="37"/>
      <c r="CX207" s="37"/>
      <c r="CY207" s="39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23" t="str">
        <f ca="1">IFERROR(IF(DS207="","",RANK(DR207,DR$3:DR$434)+COUNTIF(DR$3:DR207,DR207)-1),"/")</f>
        <v/>
      </c>
      <c r="DO207" s="22" t="str">
        <f t="shared" si="63"/>
        <v/>
      </c>
      <c r="DP207" s="22" t="str">
        <f t="shared" si="64"/>
        <v/>
      </c>
      <c r="DQ207" s="24" t="str">
        <f>IFERROR(IF(DO207="","",ROUND(IF(DP207=0,10,10+SIGN(DP207)*10*(1-((SQRT(5)-1)/2)^MIN(ABS(DP207)/(5*SQRT(DR$1)),3))/(1-((SQRT(5)-1)/2)^3)),2)),"请输入副数")</f>
        <v/>
      </c>
      <c r="DR207" s="25" t="str">
        <f ca="1">IF(DS207="","",IF(选手操作!ET207&lt;&gt;"","/",DV207))</f>
        <v/>
      </c>
      <c r="DS207" s="26" t="str">
        <f ca="1">IF(OR(COUNTA(DA$3:DM$434)=0,选手操作!$K207=""),"",选手操作!$K207)</f>
        <v/>
      </c>
      <c r="DT207" s="22" t="str">
        <f ca="1">IFERROR(IF(DS207="","",RANK(DV207,DV$3:DV$434)+COUNTIF(DV$3:DV207,DV207)-1),"/")</f>
        <v/>
      </c>
      <c r="DU207" s="27" t="str">
        <f ca="1">IF(DS207="","",VLOOKUP(DS207,选手操作!$K:$L,2,0))</f>
        <v/>
      </c>
      <c r="DV207" s="24" t="str">
        <f ca="1">IFERROR(IF(DS207="","",IF(选手操作!DT207&lt;&gt;"",CV207+DW207+DX207+选手操作!DS207,VLOOKUP(DU207,DO:DQ,3,0)+CV207+DW207+DX207+选手操作!DS207)),IF(COUNTIF(DO:DO,DU207)=0,"查找失败",IF(ISNUMBER(VLOOKUP(DU207,DO:DQ,3,0))=FALSE,"VP错误","未知错误")))</f>
        <v/>
      </c>
      <c r="DW207" s="37"/>
      <c r="DX207" s="37"/>
      <c r="DY207" s="39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23" t="str">
        <f ca="1">IFERROR(IF(ES207="","",RANK(ER207,ER$3:ER$434)+COUNTIF(ER$3:ER207,ER207)-1),"/")</f>
        <v/>
      </c>
      <c r="EO207" s="22" t="str">
        <f t="shared" si="65"/>
        <v/>
      </c>
      <c r="EP207" s="22" t="str">
        <f t="shared" si="66"/>
        <v/>
      </c>
      <c r="EQ207" s="24" t="str">
        <f>IFERROR(IF(EO207="","",ROUND(IF(EP207=0,10,10+SIGN(EP207)*10*(1-((SQRT(5)-1)/2)^MIN(ABS(EP207)/(5*SQRT(ER$1)),3))/(1-((SQRT(5)-1)/2)^3)),2)),"请输入副数")</f>
        <v/>
      </c>
      <c r="ER207" s="25" t="str">
        <f ca="1">IF(ES207="","",IF(选手操作!FT207&lt;&gt;"","/",EV207))</f>
        <v/>
      </c>
      <c r="ES207" s="26" t="str">
        <f ca="1">IF(OR(COUNTA(EA$3:EM$434)=0,选手操作!$K207=""),"",选手操作!$K207)</f>
        <v/>
      </c>
      <c r="ET207" s="22" t="str">
        <f ca="1">IFERROR(IF(ES207="","",RANK(EV207,EV$3:EV$434)+COUNTIF(EV$3:EV207,EV207)-1),"/")</f>
        <v/>
      </c>
      <c r="EU207" s="27" t="str">
        <f ca="1">IF(ES207="","",VLOOKUP(ES207,选手操作!$K:$L,2,0))</f>
        <v/>
      </c>
      <c r="EV207" s="24" t="str">
        <f ca="1">IFERROR(IF(ES207="","",IF(选手操作!ET207&lt;&gt;"",DV207+EW207+EX207+选手操作!ES207,VLOOKUP(EU207,EO:EQ,3,0)+DV207+EW207+EX207+选手操作!ES207)),IF(COUNTIF(EO:EO,EU207)=0,"查找失败",IF(ISNUMBER(VLOOKUP(EU207,EO:EQ,3,0))=FALSE,"VP错误","未知错误")))</f>
        <v/>
      </c>
      <c r="EW207" s="37"/>
      <c r="EX207" s="37"/>
      <c r="EY207" s="39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23" t="str">
        <f ca="1">IFERROR(IF(FS207="","",RANK(FR207,FR$3:FR$434)+COUNTIF(FR$3:FR207,FR207)-1),"/")</f>
        <v/>
      </c>
      <c r="FO207" s="22" t="str">
        <f t="shared" si="67"/>
        <v/>
      </c>
      <c r="FP207" s="22" t="str">
        <f t="shared" si="68"/>
        <v/>
      </c>
      <c r="FQ207" s="24" t="str">
        <f>IFERROR(IF(FO207="","",ROUND(IF(FP207=0,10,10+SIGN(FP207)*10*(1-((SQRT(5)-1)/2)^MIN(ABS(FP207)/(5*SQRT(FR$1)),3))/(1-((SQRT(5)-1)/2)^3)),2)),"请输入副数")</f>
        <v/>
      </c>
      <c r="FR207" s="25" t="str">
        <f ca="1">IF(FS207="","",IF(选手操作!GT207&lt;&gt;"","/",FV207))</f>
        <v/>
      </c>
      <c r="FS207" s="26" t="str">
        <f ca="1">IF(OR(COUNTA(FA$3:FM$434)=0,选手操作!$K207=""),"",选手操作!$K207)</f>
        <v/>
      </c>
      <c r="FT207" s="22" t="str">
        <f ca="1">IFERROR(IF(FS207="","",RANK(FV207,FV$3:FV$434)+COUNTIF(FV$3:FV207,FV207)-1),"/")</f>
        <v/>
      </c>
      <c r="FU207" s="27" t="str">
        <f ca="1">IF(FS207="","",VLOOKUP(FS207,选手操作!$K:$L,2,0))</f>
        <v/>
      </c>
      <c r="FV207" s="24" t="str">
        <f ca="1">IFERROR(IF(FS207="","",IF(选手操作!FT207&lt;&gt;"",EV207+FW207+FX207+选手操作!FS207,VLOOKUP(FU207,FO:FQ,3,0)+EV207+FW207+FX207+选手操作!FS207)),IF(COUNTIF(FO:FO,FU207)=0,"查找失败",IF(ISNUMBER(VLOOKUP(FU207,FO:FQ,3,0))=FALSE,"VP错误","未知错误")))</f>
        <v/>
      </c>
      <c r="FW207" s="37"/>
      <c r="FX207" s="37"/>
      <c r="FY207" s="39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23" t="str">
        <f ca="1">IFERROR(IF(GS207="","",RANK(GR207,GR$3:GR$434)+COUNTIF(GR$3:GR207,GR207)-1),"/")</f>
        <v/>
      </c>
      <c r="GO207" s="22" t="str">
        <f t="shared" si="69"/>
        <v/>
      </c>
      <c r="GP207" s="22" t="str">
        <f t="shared" si="70"/>
        <v/>
      </c>
      <c r="GQ207" s="24" t="str">
        <f>IFERROR(IF(GO207="","",ROUND(IF(GP207=0,10,10+SIGN(GP207)*10*(1-((SQRT(5)-1)/2)^MIN(ABS(GP207)/(5*SQRT(GR$1)),3))/(1-((SQRT(5)-1)/2)^3)),2)),"请输入副数")</f>
        <v/>
      </c>
      <c r="GR207" s="25" t="str">
        <f ca="1">IF(GS207="","",IF(选手操作!HT207&lt;&gt;"","/",GV207))</f>
        <v/>
      </c>
      <c r="GS207" s="26" t="str">
        <f ca="1">IF(OR(COUNTA(GA$3:GM$434)=0,选手操作!$K207=""),"",选手操作!$K207)</f>
        <v/>
      </c>
      <c r="GT207" s="22" t="str">
        <f ca="1">IFERROR(IF(GS207="","",RANK(GV207,GV$3:GV$434)+COUNTIF(GV$3:GV207,GV207)-1),"/")</f>
        <v/>
      </c>
      <c r="GU207" s="27" t="str">
        <f ca="1">IF(GS207="","",VLOOKUP(GS207,选手操作!$K:$L,2,0))</f>
        <v/>
      </c>
      <c r="GV207" s="24" t="str">
        <f ca="1">IFERROR(IF(GS207="","",IF(选手操作!GT207&lt;&gt;"",FV207+GW207+GX207+选手操作!GS207,VLOOKUP(GU207,GO:GQ,3,0)+FV207+GW207+GX207+选手操作!GS207)),IF(COUNTIF(GO:GO,GU207)=0,"查找失败",IF(ISNUMBER(VLOOKUP(GU207,GO:GQ,3,0))=FALSE,"VP错误","未知错误")))</f>
        <v/>
      </c>
      <c r="GW207" s="37"/>
      <c r="GX207" s="37"/>
      <c r="GY207" s="39"/>
      <c r="HA207" s="31"/>
      <c r="HB207" s="31"/>
      <c r="HC207" s="31"/>
      <c r="HD207" s="31"/>
      <c r="HE207" s="31"/>
      <c r="HF207" s="31"/>
      <c r="HG207" s="31"/>
      <c r="HH207" s="31"/>
      <c r="HI207" s="31"/>
      <c r="HJ207" s="31"/>
      <c r="HK207" s="31"/>
      <c r="HL207" s="31"/>
      <c r="HM207" s="31"/>
      <c r="HN207" s="23" t="str">
        <f ca="1">IFERROR(IF(HS207="","",RANK(HR207,HR$3:HR$434)+COUNTIF(HR$3:HR207,HR207)-1),"/")</f>
        <v/>
      </c>
      <c r="HO207" s="22" t="str">
        <f t="shared" si="71"/>
        <v/>
      </c>
      <c r="HP207" s="22" t="str">
        <f t="shared" si="72"/>
        <v/>
      </c>
      <c r="HQ207" s="24" t="str">
        <f>IFERROR(IF(HO207="","",ROUND(IF(HP207=0,10,10+SIGN(HP207)*10*(1-((SQRT(5)-1)/2)^MIN(ABS(HP207)/(5*SQRT(HR$1)),3))/(1-((SQRT(5)-1)/2)^3)),2)),"请输入副数")</f>
        <v/>
      </c>
      <c r="HR207" s="25" t="str">
        <f ca="1">IF(HS207="","",IF(选手操作!IT207&lt;&gt;"","/",HV207))</f>
        <v/>
      </c>
      <c r="HS207" s="26" t="str">
        <f ca="1">IF(OR(COUNTA(HA$3:HM$434)=0,选手操作!$K207=""),"",选手操作!$K207)</f>
        <v/>
      </c>
      <c r="HT207" s="22" t="str">
        <f ca="1">IFERROR(IF(HS207="","",RANK(HV207,HV$3:HV$434)+COUNTIF(HV$3:HV207,HV207)-1),"/")</f>
        <v/>
      </c>
      <c r="HU207" s="27" t="str">
        <f ca="1">IF(HS207="","",VLOOKUP(HS207,选手操作!$K:$L,2,0))</f>
        <v/>
      </c>
      <c r="HV207" s="24" t="str">
        <f ca="1">IFERROR(IF(HS207="","",IF(选手操作!HT207&lt;&gt;"",GV207+HW207+HX207+选手操作!HS207,VLOOKUP(HU207,HO:HQ,3,0)+GV207+HW207+HX207+选手操作!HS207)),IF(COUNTIF(HO:HO,HU207)=0,"查找失败",IF(ISNUMBER(VLOOKUP(HU207,HO:HQ,3,0))=FALSE,"VP错误","未知错误")))</f>
        <v/>
      </c>
      <c r="HW207" s="37"/>
      <c r="HX207" s="37"/>
      <c r="HY207" s="39"/>
    </row>
    <row r="208" spans="1:23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23" t="str">
        <f ca="1">IFERROR(IF(S208="","",RANK(R208,R$3:R$434)+COUNTIF(R$3:R208,R208)-1),"/")</f>
        <v/>
      </c>
      <c r="O208" s="22" t="str">
        <f t="shared" si="73"/>
        <v/>
      </c>
      <c r="P208" s="22" t="str">
        <f t="shared" si="74"/>
        <v/>
      </c>
      <c r="Q208" s="24" t="str">
        <f t="shared" si="75"/>
        <v/>
      </c>
      <c r="R208" s="25" t="str">
        <f ca="1">IF(S208="","",IF(选手操作!AT208&lt;&gt;"","/",V208))</f>
        <v/>
      </c>
      <c r="S208" s="26" t="str">
        <f ca="1">IF(OR(COUNTA(A$3:M$434)=0,选手操作!$K208=""),"",选手操作!$K208)</f>
        <v/>
      </c>
      <c r="T208" s="22" t="str">
        <f ca="1">IFERROR(IF(S208="","",RANK(V208,V$3:V$434)+COUNTIF(V$3:V208,V208)-1),"/")</f>
        <v/>
      </c>
      <c r="U208" s="27" t="str">
        <f ca="1">IF(S208="","",VLOOKUP(S208,选手操作!$K:$L,2,0))</f>
        <v/>
      </c>
      <c r="V208" s="24" t="str">
        <f ca="1">IFERROR(IF(S208="","",IF(选手操作!T208&lt;&gt;"",选手操作!M208+选手操作!N208+W208+X208+选手操作!S208,VLOOKUP(U208,O:Q,3,0)+选手操作!M208+选手操作!N208+W208+X208+选手操作!S208)),IF(COUNTIF(O:O,U208)=0,"查找失败",IF(ISNUMBER(VLOOKUP(U208,O:Q,3,0))=FALSE,"VP错误","未知错误")))</f>
        <v/>
      </c>
      <c r="W208" s="37"/>
      <c r="X208" s="37"/>
      <c r="Y208" s="39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23" t="str">
        <f ca="1">IFERROR(IF(AS208="","",RANK(AR208,AR$3:AR$434)+COUNTIF(AR$3:AR208,AR208)-1),"/")</f>
        <v/>
      </c>
      <c r="AO208" s="22" t="str">
        <f t="shared" si="57"/>
        <v/>
      </c>
      <c r="AP208" s="22" t="str">
        <f t="shared" si="58"/>
        <v/>
      </c>
      <c r="AQ208" s="24" t="str">
        <f>IFERROR(IF(AO208="","",ROUND(IF(AP208=0,10,10+SIGN(AP208)*10*(1-((SQRT(5)-1)/2)^MIN(ABS(AP208)/(5*SQRT(AR$1)),3))/(1-((SQRT(5)-1)/2)^3)),2)),"请输入副数")</f>
        <v/>
      </c>
      <c r="AR208" s="25" t="str">
        <f ca="1">IF(AS208="","",IF(选手操作!BT208&lt;&gt;"","/",AV208))</f>
        <v/>
      </c>
      <c r="AS208" s="26" t="str">
        <f ca="1">IF(OR(COUNTA(AA$3:AM$434)=0,选手操作!$K208=""),"",选手操作!$K208)</f>
        <v/>
      </c>
      <c r="AT208" s="22" t="str">
        <f ca="1">IFERROR(IF(AS208="","",RANK(AV208,AV$3:AV$434)+COUNTIF(AV$3:AV208,AV208)-1),"/")</f>
        <v/>
      </c>
      <c r="AU208" s="27" t="str">
        <f ca="1">IF(AS208="","",VLOOKUP(AS208,选手操作!$K:$L,2,0))</f>
        <v/>
      </c>
      <c r="AV208" s="24" t="str">
        <f ca="1">IFERROR(IF(AS208="","",IF(选手操作!AT208&lt;&gt;"",V208+AW208+AX208+选手操作!AS208,VLOOKUP(AU208,AO:AQ,3,0)+V208+AW208+AX208+选手操作!AS208)),IF(COUNTIF(AO:AO,AU208)=0,"查找失败",IF(ISNUMBER(VLOOKUP(AU208,AO:AQ,3,0))=FALSE,"VP错误","未知错误")))</f>
        <v/>
      </c>
      <c r="AW208" s="37"/>
      <c r="AX208" s="37"/>
      <c r="AY208" s="39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23" t="str">
        <f ca="1">IFERROR(IF(BS208="","",RANK(BR208,BR$3:BR$434)+COUNTIF(BR$3:BR208,BR208)-1),"/")</f>
        <v/>
      </c>
      <c r="BO208" s="22" t="str">
        <f t="shared" si="59"/>
        <v/>
      </c>
      <c r="BP208" s="22" t="str">
        <f t="shared" si="60"/>
        <v/>
      </c>
      <c r="BQ208" s="24" t="str">
        <f>IFERROR(IF(BO208="","",ROUND(IF(BP208=0,10,10+SIGN(BP208)*10*(1-((SQRT(5)-1)/2)^MIN(ABS(BP208)/(5*SQRT(BR$1)),3))/(1-((SQRT(5)-1)/2)^3)),2)),"请输入副数")</f>
        <v/>
      </c>
      <c r="BR208" s="25" t="str">
        <f ca="1">IF(BS208="","",IF(选手操作!CT208&lt;&gt;"","/",BV208))</f>
        <v/>
      </c>
      <c r="BS208" s="26" t="str">
        <f ca="1">IF(OR(COUNTA(BA$3:BM$434)=0,选手操作!$K208=""),"",选手操作!$K208)</f>
        <v/>
      </c>
      <c r="BT208" s="22" t="str">
        <f ca="1">IFERROR(IF(BS208="","",RANK(BV208,BV$3:BV$434)+COUNTIF(BV$3:BV208,BV208)-1),"/")</f>
        <v/>
      </c>
      <c r="BU208" s="27" t="str">
        <f ca="1">IF(BS208="","",VLOOKUP(BS208,选手操作!$K:$L,2,0))</f>
        <v/>
      </c>
      <c r="BV208" s="24" t="str">
        <f ca="1">IFERROR(IF(BS208="","",IF(选手操作!BT208&lt;&gt;"",AV208+BW208+BX208+选手操作!BS208,VLOOKUP(BU208,BO:BQ,3,0)+AV208+BW208+BX208+选手操作!BS208)),IF(COUNTIF(BO:BO,BU208)=0,"查找失败",IF(ISNUMBER(VLOOKUP(BU208,BO:BQ,3,0))=FALSE,"VP错误","未知错误")))</f>
        <v/>
      </c>
      <c r="BW208" s="37"/>
      <c r="BX208" s="37"/>
      <c r="BY208" s="39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23" t="str">
        <f ca="1">IFERROR(IF(CS208="","",RANK(CR208,CR$3:CR$434)+COUNTIF(CR$3:CR208,CR208)-1),"/")</f>
        <v/>
      </c>
      <c r="CO208" s="22" t="str">
        <f t="shared" si="61"/>
        <v/>
      </c>
      <c r="CP208" s="22" t="str">
        <f t="shared" si="62"/>
        <v/>
      </c>
      <c r="CQ208" s="24" t="str">
        <f>IFERROR(IF(CO208="","",ROUND(IF(CP208=0,10,10+SIGN(CP208)*10*(1-((SQRT(5)-1)/2)^MIN(ABS(CP208)/(5*SQRT(CR$1)),3))/(1-((SQRT(5)-1)/2)^3)),2)),"请输入副数")</f>
        <v/>
      </c>
      <c r="CR208" s="25" t="str">
        <f ca="1">IF(CS208="","",IF(选手操作!DT208&lt;&gt;"","/",CV208))</f>
        <v/>
      </c>
      <c r="CS208" s="26" t="str">
        <f ca="1">IF(OR(COUNTA(CA$3:CM$434)=0,选手操作!$K208=""),"",选手操作!$K208)</f>
        <v/>
      </c>
      <c r="CT208" s="22" t="str">
        <f ca="1">IFERROR(IF(CS208="","",RANK(CV208,CV$3:CV$434)+COUNTIF(CV$3:CV208,CV208)-1),"/")</f>
        <v/>
      </c>
      <c r="CU208" s="27" t="str">
        <f ca="1">IF(CS208="","",VLOOKUP(CS208,选手操作!$K:$L,2,0))</f>
        <v/>
      </c>
      <c r="CV208" s="24" t="str">
        <f ca="1">IFERROR(IF(CS208="","",IF(选手操作!CT208&lt;&gt;"",BV208+CW208+CX208+选手操作!CS208,VLOOKUP(CU208,CO:CQ,3,0)+BV208+CW208+CX208+选手操作!CS208)),IF(COUNTIF(CO:CO,CU208)=0,"查找失败",IF(ISNUMBER(VLOOKUP(CU208,CO:CQ,3,0))=FALSE,"VP错误","未知错误")))</f>
        <v/>
      </c>
      <c r="CW208" s="37"/>
      <c r="CX208" s="37"/>
      <c r="CY208" s="39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23" t="str">
        <f ca="1">IFERROR(IF(DS208="","",RANK(DR208,DR$3:DR$434)+COUNTIF(DR$3:DR208,DR208)-1),"/")</f>
        <v/>
      </c>
      <c r="DO208" s="22" t="str">
        <f t="shared" si="63"/>
        <v/>
      </c>
      <c r="DP208" s="22" t="str">
        <f t="shared" si="64"/>
        <v/>
      </c>
      <c r="DQ208" s="24" t="str">
        <f>IFERROR(IF(DO208="","",ROUND(IF(DP208=0,10,10+SIGN(DP208)*10*(1-((SQRT(5)-1)/2)^MIN(ABS(DP208)/(5*SQRT(DR$1)),3))/(1-((SQRT(5)-1)/2)^3)),2)),"请输入副数")</f>
        <v/>
      </c>
      <c r="DR208" s="25" t="str">
        <f ca="1">IF(DS208="","",IF(选手操作!ET208&lt;&gt;"","/",DV208))</f>
        <v/>
      </c>
      <c r="DS208" s="26" t="str">
        <f ca="1">IF(OR(COUNTA(DA$3:DM$434)=0,选手操作!$K208=""),"",选手操作!$K208)</f>
        <v/>
      </c>
      <c r="DT208" s="22" t="str">
        <f ca="1">IFERROR(IF(DS208="","",RANK(DV208,DV$3:DV$434)+COUNTIF(DV$3:DV208,DV208)-1),"/")</f>
        <v/>
      </c>
      <c r="DU208" s="27" t="str">
        <f ca="1">IF(DS208="","",VLOOKUP(DS208,选手操作!$K:$L,2,0))</f>
        <v/>
      </c>
      <c r="DV208" s="24" t="str">
        <f ca="1">IFERROR(IF(DS208="","",IF(选手操作!DT208&lt;&gt;"",CV208+DW208+DX208+选手操作!DS208,VLOOKUP(DU208,DO:DQ,3,0)+CV208+DW208+DX208+选手操作!DS208)),IF(COUNTIF(DO:DO,DU208)=0,"查找失败",IF(ISNUMBER(VLOOKUP(DU208,DO:DQ,3,0))=FALSE,"VP错误","未知错误")))</f>
        <v/>
      </c>
      <c r="DW208" s="37"/>
      <c r="DX208" s="37"/>
      <c r="DY208" s="39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23" t="str">
        <f ca="1">IFERROR(IF(ES208="","",RANK(ER208,ER$3:ER$434)+COUNTIF(ER$3:ER208,ER208)-1),"/")</f>
        <v/>
      </c>
      <c r="EO208" s="22" t="str">
        <f t="shared" si="65"/>
        <v/>
      </c>
      <c r="EP208" s="22" t="str">
        <f t="shared" si="66"/>
        <v/>
      </c>
      <c r="EQ208" s="24" t="str">
        <f>IFERROR(IF(EO208="","",ROUND(IF(EP208=0,10,10+SIGN(EP208)*10*(1-((SQRT(5)-1)/2)^MIN(ABS(EP208)/(5*SQRT(ER$1)),3))/(1-((SQRT(5)-1)/2)^3)),2)),"请输入副数")</f>
        <v/>
      </c>
      <c r="ER208" s="25" t="str">
        <f ca="1">IF(ES208="","",IF(选手操作!FT208&lt;&gt;"","/",EV208))</f>
        <v/>
      </c>
      <c r="ES208" s="26" t="str">
        <f ca="1">IF(OR(COUNTA(EA$3:EM$434)=0,选手操作!$K208=""),"",选手操作!$K208)</f>
        <v/>
      </c>
      <c r="ET208" s="22" t="str">
        <f ca="1">IFERROR(IF(ES208="","",RANK(EV208,EV$3:EV$434)+COUNTIF(EV$3:EV208,EV208)-1),"/")</f>
        <v/>
      </c>
      <c r="EU208" s="27" t="str">
        <f ca="1">IF(ES208="","",VLOOKUP(ES208,选手操作!$K:$L,2,0))</f>
        <v/>
      </c>
      <c r="EV208" s="24" t="str">
        <f ca="1">IFERROR(IF(ES208="","",IF(选手操作!ET208&lt;&gt;"",DV208+EW208+EX208+选手操作!ES208,VLOOKUP(EU208,EO:EQ,3,0)+DV208+EW208+EX208+选手操作!ES208)),IF(COUNTIF(EO:EO,EU208)=0,"查找失败",IF(ISNUMBER(VLOOKUP(EU208,EO:EQ,3,0))=FALSE,"VP错误","未知错误")))</f>
        <v/>
      </c>
      <c r="EW208" s="37"/>
      <c r="EX208" s="37"/>
      <c r="EY208" s="39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23" t="str">
        <f ca="1">IFERROR(IF(FS208="","",RANK(FR208,FR$3:FR$434)+COUNTIF(FR$3:FR208,FR208)-1),"/")</f>
        <v/>
      </c>
      <c r="FO208" s="22" t="str">
        <f t="shared" si="67"/>
        <v/>
      </c>
      <c r="FP208" s="22" t="str">
        <f t="shared" si="68"/>
        <v/>
      </c>
      <c r="FQ208" s="24" t="str">
        <f>IFERROR(IF(FO208="","",ROUND(IF(FP208=0,10,10+SIGN(FP208)*10*(1-((SQRT(5)-1)/2)^MIN(ABS(FP208)/(5*SQRT(FR$1)),3))/(1-((SQRT(5)-1)/2)^3)),2)),"请输入副数")</f>
        <v/>
      </c>
      <c r="FR208" s="25" t="str">
        <f ca="1">IF(FS208="","",IF(选手操作!GT208&lt;&gt;"","/",FV208))</f>
        <v/>
      </c>
      <c r="FS208" s="26" t="str">
        <f ca="1">IF(OR(COUNTA(FA$3:FM$434)=0,选手操作!$K208=""),"",选手操作!$K208)</f>
        <v/>
      </c>
      <c r="FT208" s="22" t="str">
        <f ca="1">IFERROR(IF(FS208="","",RANK(FV208,FV$3:FV$434)+COUNTIF(FV$3:FV208,FV208)-1),"/")</f>
        <v/>
      </c>
      <c r="FU208" s="27" t="str">
        <f ca="1">IF(FS208="","",VLOOKUP(FS208,选手操作!$K:$L,2,0))</f>
        <v/>
      </c>
      <c r="FV208" s="24" t="str">
        <f ca="1">IFERROR(IF(FS208="","",IF(选手操作!FT208&lt;&gt;"",EV208+FW208+FX208+选手操作!FS208,VLOOKUP(FU208,FO:FQ,3,0)+EV208+FW208+FX208+选手操作!FS208)),IF(COUNTIF(FO:FO,FU208)=0,"查找失败",IF(ISNUMBER(VLOOKUP(FU208,FO:FQ,3,0))=FALSE,"VP错误","未知错误")))</f>
        <v/>
      </c>
      <c r="FW208" s="37"/>
      <c r="FX208" s="37"/>
      <c r="FY208" s="39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23" t="str">
        <f ca="1">IFERROR(IF(GS208="","",RANK(GR208,GR$3:GR$434)+COUNTIF(GR$3:GR208,GR208)-1),"/")</f>
        <v/>
      </c>
      <c r="GO208" s="22" t="str">
        <f t="shared" si="69"/>
        <v/>
      </c>
      <c r="GP208" s="22" t="str">
        <f t="shared" si="70"/>
        <v/>
      </c>
      <c r="GQ208" s="24" t="str">
        <f>IFERROR(IF(GO208="","",ROUND(IF(GP208=0,10,10+SIGN(GP208)*10*(1-((SQRT(5)-1)/2)^MIN(ABS(GP208)/(5*SQRT(GR$1)),3))/(1-((SQRT(5)-1)/2)^3)),2)),"请输入副数")</f>
        <v/>
      </c>
      <c r="GR208" s="25" t="str">
        <f ca="1">IF(GS208="","",IF(选手操作!HT208&lt;&gt;"","/",GV208))</f>
        <v/>
      </c>
      <c r="GS208" s="26" t="str">
        <f ca="1">IF(OR(COUNTA(GA$3:GM$434)=0,选手操作!$K208=""),"",选手操作!$K208)</f>
        <v/>
      </c>
      <c r="GT208" s="22" t="str">
        <f ca="1">IFERROR(IF(GS208="","",RANK(GV208,GV$3:GV$434)+COUNTIF(GV$3:GV208,GV208)-1),"/")</f>
        <v/>
      </c>
      <c r="GU208" s="27" t="str">
        <f ca="1">IF(GS208="","",VLOOKUP(GS208,选手操作!$K:$L,2,0))</f>
        <v/>
      </c>
      <c r="GV208" s="24" t="str">
        <f ca="1">IFERROR(IF(GS208="","",IF(选手操作!GT208&lt;&gt;"",FV208+GW208+GX208+选手操作!GS208,VLOOKUP(GU208,GO:GQ,3,0)+FV208+GW208+GX208+选手操作!GS208)),IF(COUNTIF(GO:GO,GU208)=0,"查找失败",IF(ISNUMBER(VLOOKUP(GU208,GO:GQ,3,0))=FALSE,"VP错误","未知错误")))</f>
        <v/>
      </c>
      <c r="GW208" s="37"/>
      <c r="GX208" s="37"/>
      <c r="GY208" s="39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23" t="str">
        <f ca="1">IFERROR(IF(HS208="","",RANK(HR208,HR$3:HR$434)+COUNTIF(HR$3:HR208,HR208)-1),"/")</f>
        <v/>
      </c>
      <c r="HO208" s="22" t="str">
        <f t="shared" si="71"/>
        <v/>
      </c>
      <c r="HP208" s="22" t="str">
        <f t="shared" si="72"/>
        <v/>
      </c>
      <c r="HQ208" s="24" t="str">
        <f>IFERROR(IF(HO208="","",ROUND(IF(HP208=0,10,10+SIGN(HP208)*10*(1-((SQRT(5)-1)/2)^MIN(ABS(HP208)/(5*SQRT(HR$1)),3))/(1-((SQRT(5)-1)/2)^3)),2)),"请输入副数")</f>
        <v/>
      </c>
      <c r="HR208" s="25" t="str">
        <f ca="1">IF(HS208="","",IF(选手操作!IT208&lt;&gt;"","/",HV208))</f>
        <v/>
      </c>
      <c r="HS208" s="26" t="str">
        <f ca="1">IF(OR(COUNTA(HA$3:HM$434)=0,选手操作!$K208=""),"",选手操作!$K208)</f>
        <v/>
      </c>
      <c r="HT208" s="22" t="str">
        <f ca="1">IFERROR(IF(HS208="","",RANK(HV208,HV$3:HV$434)+COUNTIF(HV$3:HV208,HV208)-1),"/")</f>
        <v/>
      </c>
      <c r="HU208" s="27" t="str">
        <f ca="1">IF(HS208="","",VLOOKUP(HS208,选手操作!$K:$L,2,0))</f>
        <v/>
      </c>
      <c r="HV208" s="24" t="str">
        <f ca="1">IFERROR(IF(HS208="","",IF(选手操作!HT208&lt;&gt;"",GV208+HW208+HX208+选手操作!HS208,VLOOKUP(HU208,HO:HQ,3,0)+GV208+HW208+HX208+选手操作!HS208)),IF(COUNTIF(HO:HO,HU208)=0,"查找失败",IF(ISNUMBER(VLOOKUP(HU208,HO:HQ,3,0))=FALSE,"VP错误","未知错误")))</f>
        <v/>
      </c>
      <c r="HW208" s="37"/>
      <c r="HX208" s="37"/>
      <c r="HY208" s="39"/>
    </row>
    <row r="209" spans="1:23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23" t="str">
        <f ca="1">IFERROR(IF(S209="","",RANK(R209,R$3:R$434)+COUNTIF(R$3:R209,R209)-1),"/")</f>
        <v/>
      </c>
      <c r="O209" s="22" t="str">
        <f t="shared" si="73"/>
        <v/>
      </c>
      <c r="P209" s="22" t="str">
        <f t="shared" si="74"/>
        <v/>
      </c>
      <c r="Q209" s="24" t="str">
        <f t="shared" si="75"/>
        <v/>
      </c>
      <c r="R209" s="25" t="str">
        <f ca="1">IF(S209="","",IF(选手操作!AT209&lt;&gt;"","/",V209))</f>
        <v/>
      </c>
      <c r="S209" s="26" t="str">
        <f ca="1">IF(OR(COUNTA(A$3:M$434)=0,选手操作!$K209=""),"",选手操作!$K209)</f>
        <v/>
      </c>
      <c r="T209" s="22" t="str">
        <f ca="1">IFERROR(IF(S209="","",RANK(V209,V$3:V$434)+COUNTIF(V$3:V209,V209)-1),"/")</f>
        <v/>
      </c>
      <c r="U209" s="27" t="str">
        <f ca="1">IF(S209="","",VLOOKUP(S209,选手操作!$K:$L,2,0))</f>
        <v/>
      </c>
      <c r="V209" s="24" t="str">
        <f ca="1">IFERROR(IF(S209="","",IF(选手操作!T209&lt;&gt;"",选手操作!M209+选手操作!N209+W209+X209+选手操作!S209,VLOOKUP(U209,O:Q,3,0)+选手操作!M209+选手操作!N209+W209+X209+选手操作!S209)),IF(COUNTIF(O:O,U209)=0,"查找失败",IF(ISNUMBER(VLOOKUP(U209,O:Q,3,0))=FALSE,"VP错误","未知错误")))</f>
        <v/>
      </c>
      <c r="W209" s="37"/>
      <c r="X209" s="37"/>
      <c r="Y209" s="39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23" t="str">
        <f ca="1">IFERROR(IF(AS209="","",RANK(AR209,AR$3:AR$434)+COUNTIF(AR$3:AR209,AR209)-1),"/")</f>
        <v/>
      </c>
      <c r="AO209" s="22" t="str">
        <f t="shared" si="57"/>
        <v/>
      </c>
      <c r="AP209" s="22" t="str">
        <f t="shared" si="58"/>
        <v/>
      </c>
      <c r="AQ209" s="24" t="str">
        <f>IFERROR(IF(AO209="","",ROUND(IF(AP209=0,10,10+SIGN(AP209)*10*(1-((SQRT(5)-1)/2)^MIN(ABS(AP209)/(5*SQRT(AR$1)),3))/(1-((SQRT(5)-1)/2)^3)),2)),"请输入副数")</f>
        <v/>
      </c>
      <c r="AR209" s="25" t="str">
        <f ca="1">IF(AS209="","",IF(选手操作!BT209&lt;&gt;"","/",AV209))</f>
        <v/>
      </c>
      <c r="AS209" s="26" t="str">
        <f ca="1">IF(OR(COUNTA(AA$3:AM$434)=0,选手操作!$K209=""),"",选手操作!$K209)</f>
        <v/>
      </c>
      <c r="AT209" s="22" t="str">
        <f ca="1">IFERROR(IF(AS209="","",RANK(AV209,AV$3:AV$434)+COUNTIF(AV$3:AV209,AV209)-1),"/")</f>
        <v/>
      </c>
      <c r="AU209" s="27" t="str">
        <f ca="1">IF(AS209="","",VLOOKUP(AS209,选手操作!$K:$L,2,0))</f>
        <v/>
      </c>
      <c r="AV209" s="24" t="str">
        <f ca="1">IFERROR(IF(AS209="","",IF(选手操作!AT209&lt;&gt;"",V209+AW209+AX209+选手操作!AS209,VLOOKUP(AU209,AO:AQ,3,0)+V209+AW209+AX209+选手操作!AS209)),IF(COUNTIF(AO:AO,AU209)=0,"查找失败",IF(ISNUMBER(VLOOKUP(AU209,AO:AQ,3,0))=FALSE,"VP错误","未知错误")))</f>
        <v/>
      </c>
      <c r="AW209" s="37"/>
      <c r="AX209" s="37"/>
      <c r="AY209" s="39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23" t="str">
        <f ca="1">IFERROR(IF(BS209="","",RANK(BR209,BR$3:BR$434)+COUNTIF(BR$3:BR209,BR209)-1),"/")</f>
        <v/>
      </c>
      <c r="BO209" s="22" t="str">
        <f t="shared" si="59"/>
        <v/>
      </c>
      <c r="BP209" s="22" t="str">
        <f t="shared" si="60"/>
        <v/>
      </c>
      <c r="BQ209" s="24" t="str">
        <f>IFERROR(IF(BO209="","",ROUND(IF(BP209=0,10,10+SIGN(BP209)*10*(1-((SQRT(5)-1)/2)^MIN(ABS(BP209)/(5*SQRT(BR$1)),3))/(1-((SQRT(5)-1)/2)^3)),2)),"请输入副数")</f>
        <v/>
      </c>
      <c r="BR209" s="25" t="str">
        <f ca="1">IF(BS209="","",IF(选手操作!CT209&lt;&gt;"","/",BV209))</f>
        <v/>
      </c>
      <c r="BS209" s="26" t="str">
        <f ca="1">IF(OR(COUNTA(BA$3:BM$434)=0,选手操作!$K209=""),"",选手操作!$K209)</f>
        <v/>
      </c>
      <c r="BT209" s="22" t="str">
        <f ca="1">IFERROR(IF(BS209="","",RANK(BV209,BV$3:BV$434)+COUNTIF(BV$3:BV209,BV209)-1),"/")</f>
        <v/>
      </c>
      <c r="BU209" s="27" t="str">
        <f ca="1">IF(BS209="","",VLOOKUP(BS209,选手操作!$K:$L,2,0))</f>
        <v/>
      </c>
      <c r="BV209" s="24" t="str">
        <f ca="1">IFERROR(IF(BS209="","",IF(选手操作!BT209&lt;&gt;"",AV209+BW209+BX209+选手操作!BS209,VLOOKUP(BU209,BO:BQ,3,0)+AV209+BW209+BX209+选手操作!BS209)),IF(COUNTIF(BO:BO,BU209)=0,"查找失败",IF(ISNUMBER(VLOOKUP(BU209,BO:BQ,3,0))=FALSE,"VP错误","未知错误")))</f>
        <v/>
      </c>
      <c r="BW209" s="37"/>
      <c r="BX209" s="37"/>
      <c r="BY209" s="39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23" t="str">
        <f ca="1">IFERROR(IF(CS209="","",RANK(CR209,CR$3:CR$434)+COUNTIF(CR$3:CR209,CR209)-1),"/")</f>
        <v/>
      </c>
      <c r="CO209" s="22" t="str">
        <f t="shared" si="61"/>
        <v/>
      </c>
      <c r="CP209" s="22" t="str">
        <f t="shared" si="62"/>
        <v/>
      </c>
      <c r="CQ209" s="24" t="str">
        <f>IFERROR(IF(CO209="","",ROUND(IF(CP209=0,10,10+SIGN(CP209)*10*(1-((SQRT(5)-1)/2)^MIN(ABS(CP209)/(5*SQRT(CR$1)),3))/(1-((SQRT(5)-1)/2)^3)),2)),"请输入副数")</f>
        <v/>
      </c>
      <c r="CR209" s="25" t="str">
        <f ca="1">IF(CS209="","",IF(选手操作!DT209&lt;&gt;"","/",CV209))</f>
        <v/>
      </c>
      <c r="CS209" s="26" t="str">
        <f ca="1">IF(OR(COUNTA(CA$3:CM$434)=0,选手操作!$K209=""),"",选手操作!$K209)</f>
        <v/>
      </c>
      <c r="CT209" s="22" t="str">
        <f ca="1">IFERROR(IF(CS209="","",RANK(CV209,CV$3:CV$434)+COUNTIF(CV$3:CV209,CV209)-1),"/")</f>
        <v/>
      </c>
      <c r="CU209" s="27" t="str">
        <f ca="1">IF(CS209="","",VLOOKUP(CS209,选手操作!$K:$L,2,0))</f>
        <v/>
      </c>
      <c r="CV209" s="24" t="str">
        <f ca="1">IFERROR(IF(CS209="","",IF(选手操作!CT209&lt;&gt;"",BV209+CW209+CX209+选手操作!CS209,VLOOKUP(CU209,CO:CQ,3,0)+BV209+CW209+CX209+选手操作!CS209)),IF(COUNTIF(CO:CO,CU209)=0,"查找失败",IF(ISNUMBER(VLOOKUP(CU209,CO:CQ,3,0))=FALSE,"VP错误","未知错误")))</f>
        <v/>
      </c>
      <c r="CW209" s="37"/>
      <c r="CX209" s="37"/>
      <c r="CY209" s="39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23" t="str">
        <f ca="1">IFERROR(IF(DS209="","",RANK(DR209,DR$3:DR$434)+COUNTIF(DR$3:DR209,DR209)-1),"/")</f>
        <v/>
      </c>
      <c r="DO209" s="22" t="str">
        <f t="shared" si="63"/>
        <v/>
      </c>
      <c r="DP209" s="22" t="str">
        <f t="shared" si="64"/>
        <v/>
      </c>
      <c r="DQ209" s="24" t="str">
        <f>IFERROR(IF(DO209="","",ROUND(IF(DP209=0,10,10+SIGN(DP209)*10*(1-((SQRT(5)-1)/2)^MIN(ABS(DP209)/(5*SQRT(DR$1)),3))/(1-((SQRT(5)-1)/2)^3)),2)),"请输入副数")</f>
        <v/>
      </c>
      <c r="DR209" s="25" t="str">
        <f ca="1">IF(DS209="","",IF(选手操作!ET209&lt;&gt;"","/",DV209))</f>
        <v/>
      </c>
      <c r="DS209" s="26" t="str">
        <f ca="1">IF(OR(COUNTA(DA$3:DM$434)=0,选手操作!$K209=""),"",选手操作!$K209)</f>
        <v/>
      </c>
      <c r="DT209" s="22" t="str">
        <f ca="1">IFERROR(IF(DS209="","",RANK(DV209,DV$3:DV$434)+COUNTIF(DV$3:DV209,DV209)-1),"/")</f>
        <v/>
      </c>
      <c r="DU209" s="27" t="str">
        <f ca="1">IF(DS209="","",VLOOKUP(DS209,选手操作!$K:$L,2,0))</f>
        <v/>
      </c>
      <c r="DV209" s="24" t="str">
        <f ca="1">IFERROR(IF(DS209="","",IF(选手操作!DT209&lt;&gt;"",CV209+DW209+DX209+选手操作!DS209,VLOOKUP(DU209,DO:DQ,3,0)+CV209+DW209+DX209+选手操作!DS209)),IF(COUNTIF(DO:DO,DU209)=0,"查找失败",IF(ISNUMBER(VLOOKUP(DU209,DO:DQ,3,0))=FALSE,"VP错误","未知错误")))</f>
        <v/>
      </c>
      <c r="DW209" s="37"/>
      <c r="DX209" s="37"/>
      <c r="DY209" s="39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23" t="str">
        <f ca="1">IFERROR(IF(ES209="","",RANK(ER209,ER$3:ER$434)+COUNTIF(ER$3:ER209,ER209)-1),"/")</f>
        <v/>
      </c>
      <c r="EO209" s="22" t="str">
        <f t="shared" si="65"/>
        <v/>
      </c>
      <c r="EP209" s="22" t="str">
        <f t="shared" si="66"/>
        <v/>
      </c>
      <c r="EQ209" s="24" t="str">
        <f>IFERROR(IF(EO209="","",ROUND(IF(EP209=0,10,10+SIGN(EP209)*10*(1-((SQRT(5)-1)/2)^MIN(ABS(EP209)/(5*SQRT(ER$1)),3))/(1-((SQRT(5)-1)/2)^3)),2)),"请输入副数")</f>
        <v/>
      </c>
      <c r="ER209" s="25" t="str">
        <f ca="1">IF(ES209="","",IF(选手操作!FT209&lt;&gt;"","/",EV209))</f>
        <v/>
      </c>
      <c r="ES209" s="26" t="str">
        <f ca="1">IF(OR(COUNTA(EA$3:EM$434)=0,选手操作!$K209=""),"",选手操作!$K209)</f>
        <v/>
      </c>
      <c r="ET209" s="22" t="str">
        <f ca="1">IFERROR(IF(ES209="","",RANK(EV209,EV$3:EV$434)+COUNTIF(EV$3:EV209,EV209)-1),"/")</f>
        <v/>
      </c>
      <c r="EU209" s="27" t="str">
        <f ca="1">IF(ES209="","",VLOOKUP(ES209,选手操作!$K:$L,2,0))</f>
        <v/>
      </c>
      <c r="EV209" s="24" t="str">
        <f ca="1">IFERROR(IF(ES209="","",IF(选手操作!ET209&lt;&gt;"",DV209+EW209+EX209+选手操作!ES209,VLOOKUP(EU209,EO:EQ,3,0)+DV209+EW209+EX209+选手操作!ES209)),IF(COUNTIF(EO:EO,EU209)=0,"查找失败",IF(ISNUMBER(VLOOKUP(EU209,EO:EQ,3,0))=FALSE,"VP错误","未知错误")))</f>
        <v/>
      </c>
      <c r="EW209" s="37"/>
      <c r="EX209" s="37"/>
      <c r="EY209" s="39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23" t="str">
        <f ca="1">IFERROR(IF(FS209="","",RANK(FR209,FR$3:FR$434)+COUNTIF(FR$3:FR209,FR209)-1),"/")</f>
        <v/>
      </c>
      <c r="FO209" s="22" t="str">
        <f t="shared" si="67"/>
        <v/>
      </c>
      <c r="FP209" s="22" t="str">
        <f t="shared" si="68"/>
        <v/>
      </c>
      <c r="FQ209" s="24" t="str">
        <f>IFERROR(IF(FO209="","",ROUND(IF(FP209=0,10,10+SIGN(FP209)*10*(1-((SQRT(5)-1)/2)^MIN(ABS(FP209)/(5*SQRT(FR$1)),3))/(1-((SQRT(5)-1)/2)^3)),2)),"请输入副数")</f>
        <v/>
      </c>
      <c r="FR209" s="25" t="str">
        <f ca="1">IF(FS209="","",IF(选手操作!GT209&lt;&gt;"","/",FV209))</f>
        <v/>
      </c>
      <c r="FS209" s="26" t="str">
        <f ca="1">IF(OR(COUNTA(FA$3:FM$434)=0,选手操作!$K209=""),"",选手操作!$K209)</f>
        <v/>
      </c>
      <c r="FT209" s="22" t="str">
        <f ca="1">IFERROR(IF(FS209="","",RANK(FV209,FV$3:FV$434)+COUNTIF(FV$3:FV209,FV209)-1),"/")</f>
        <v/>
      </c>
      <c r="FU209" s="27" t="str">
        <f ca="1">IF(FS209="","",VLOOKUP(FS209,选手操作!$K:$L,2,0))</f>
        <v/>
      </c>
      <c r="FV209" s="24" t="str">
        <f ca="1">IFERROR(IF(FS209="","",IF(选手操作!FT209&lt;&gt;"",EV209+FW209+FX209+选手操作!FS209,VLOOKUP(FU209,FO:FQ,3,0)+EV209+FW209+FX209+选手操作!FS209)),IF(COUNTIF(FO:FO,FU209)=0,"查找失败",IF(ISNUMBER(VLOOKUP(FU209,FO:FQ,3,0))=FALSE,"VP错误","未知错误")))</f>
        <v/>
      </c>
      <c r="FW209" s="37"/>
      <c r="FX209" s="37"/>
      <c r="FY209" s="39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23" t="str">
        <f ca="1">IFERROR(IF(GS209="","",RANK(GR209,GR$3:GR$434)+COUNTIF(GR$3:GR209,GR209)-1),"/")</f>
        <v/>
      </c>
      <c r="GO209" s="22" t="str">
        <f t="shared" si="69"/>
        <v/>
      </c>
      <c r="GP209" s="22" t="str">
        <f t="shared" si="70"/>
        <v/>
      </c>
      <c r="GQ209" s="24" t="str">
        <f>IFERROR(IF(GO209="","",ROUND(IF(GP209=0,10,10+SIGN(GP209)*10*(1-((SQRT(5)-1)/2)^MIN(ABS(GP209)/(5*SQRT(GR$1)),3))/(1-((SQRT(5)-1)/2)^3)),2)),"请输入副数")</f>
        <v/>
      </c>
      <c r="GR209" s="25" t="str">
        <f ca="1">IF(GS209="","",IF(选手操作!HT209&lt;&gt;"","/",GV209))</f>
        <v/>
      </c>
      <c r="GS209" s="26" t="str">
        <f ca="1">IF(OR(COUNTA(GA$3:GM$434)=0,选手操作!$K209=""),"",选手操作!$K209)</f>
        <v/>
      </c>
      <c r="GT209" s="22" t="str">
        <f ca="1">IFERROR(IF(GS209="","",RANK(GV209,GV$3:GV$434)+COUNTIF(GV$3:GV209,GV209)-1),"/")</f>
        <v/>
      </c>
      <c r="GU209" s="27" t="str">
        <f ca="1">IF(GS209="","",VLOOKUP(GS209,选手操作!$K:$L,2,0))</f>
        <v/>
      </c>
      <c r="GV209" s="24" t="str">
        <f ca="1">IFERROR(IF(GS209="","",IF(选手操作!GT209&lt;&gt;"",FV209+GW209+GX209+选手操作!GS209,VLOOKUP(GU209,GO:GQ,3,0)+FV209+GW209+GX209+选手操作!GS209)),IF(COUNTIF(GO:GO,GU209)=0,"查找失败",IF(ISNUMBER(VLOOKUP(GU209,GO:GQ,3,0))=FALSE,"VP错误","未知错误")))</f>
        <v/>
      </c>
      <c r="GW209" s="37"/>
      <c r="GX209" s="37"/>
      <c r="GY209" s="39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23" t="str">
        <f ca="1">IFERROR(IF(HS209="","",RANK(HR209,HR$3:HR$434)+COUNTIF(HR$3:HR209,HR209)-1),"/")</f>
        <v/>
      </c>
      <c r="HO209" s="22" t="str">
        <f t="shared" si="71"/>
        <v/>
      </c>
      <c r="HP209" s="22" t="str">
        <f t="shared" si="72"/>
        <v/>
      </c>
      <c r="HQ209" s="24" t="str">
        <f>IFERROR(IF(HO209="","",ROUND(IF(HP209=0,10,10+SIGN(HP209)*10*(1-((SQRT(5)-1)/2)^MIN(ABS(HP209)/(5*SQRT(HR$1)),3))/(1-((SQRT(5)-1)/2)^3)),2)),"请输入副数")</f>
        <v/>
      </c>
      <c r="HR209" s="25" t="str">
        <f ca="1">IF(HS209="","",IF(选手操作!IT209&lt;&gt;"","/",HV209))</f>
        <v/>
      </c>
      <c r="HS209" s="26" t="str">
        <f ca="1">IF(OR(COUNTA(HA$3:HM$434)=0,选手操作!$K209=""),"",选手操作!$K209)</f>
        <v/>
      </c>
      <c r="HT209" s="22" t="str">
        <f ca="1">IFERROR(IF(HS209="","",RANK(HV209,HV$3:HV$434)+COUNTIF(HV$3:HV209,HV209)-1),"/")</f>
        <v/>
      </c>
      <c r="HU209" s="27" t="str">
        <f ca="1">IF(HS209="","",VLOOKUP(HS209,选手操作!$K:$L,2,0))</f>
        <v/>
      </c>
      <c r="HV209" s="24" t="str">
        <f ca="1">IFERROR(IF(HS209="","",IF(选手操作!HT209&lt;&gt;"",GV209+HW209+HX209+选手操作!HS209,VLOOKUP(HU209,HO:HQ,3,0)+GV209+HW209+HX209+选手操作!HS209)),IF(COUNTIF(HO:HO,HU209)=0,"查找失败",IF(ISNUMBER(VLOOKUP(HU209,HO:HQ,3,0))=FALSE,"VP错误","未知错误")))</f>
        <v/>
      </c>
      <c r="HW209" s="37"/>
      <c r="HX209" s="37"/>
      <c r="HY209" s="39"/>
    </row>
    <row r="210" spans="1:23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23" t="str">
        <f ca="1">IFERROR(IF(S210="","",RANK(R210,R$3:R$434)+COUNTIF(R$3:R210,R210)-1),"/")</f>
        <v/>
      </c>
      <c r="O210" s="22" t="str">
        <f t="shared" si="73"/>
        <v/>
      </c>
      <c r="P210" s="22" t="str">
        <f t="shared" si="74"/>
        <v/>
      </c>
      <c r="Q210" s="24" t="str">
        <f t="shared" si="75"/>
        <v/>
      </c>
      <c r="R210" s="25" t="str">
        <f ca="1">IF(S210="","",IF(选手操作!AT210&lt;&gt;"","/",V210))</f>
        <v/>
      </c>
      <c r="S210" s="26" t="str">
        <f ca="1">IF(OR(COUNTA(A$3:M$434)=0,选手操作!$K210=""),"",选手操作!$K210)</f>
        <v/>
      </c>
      <c r="T210" s="22" t="str">
        <f ca="1">IFERROR(IF(S210="","",RANK(V210,V$3:V$434)+COUNTIF(V$3:V210,V210)-1),"/")</f>
        <v/>
      </c>
      <c r="U210" s="27" t="str">
        <f ca="1">IF(S210="","",VLOOKUP(S210,选手操作!$K:$L,2,0))</f>
        <v/>
      </c>
      <c r="V210" s="24" t="str">
        <f ca="1">IFERROR(IF(S210="","",IF(选手操作!T210&lt;&gt;"",选手操作!M210+选手操作!N210+W210+X210+选手操作!S210,VLOOKUP(U210,O:Q,3,0)+选手操作!M210+选手操作!N210+W210+X210+选手操作!S210)),IF(COUNTIF(O:O,U210)=0,"查找失败",IF(ISNUMBER(VLOOKUP(U210,O:Q,3,0))=FALSE,"VP错误","未知错误")))</f>
        <v/>
      </c>
      <c r="W210" s="37"/>
      <c r="X210" s="37"/>
      <c r="Y210" s="39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23" t="str">
        <f ca="1">IFERROR(IF(AS210="","",RANK(AR210,AR$3:AR$434)+COUNTIF(AR$3:AR210,AR210)-1),"/")</f>
        <v/>
      </c>
      <c r="AO210" s="22" t="str">
        <f t="shared" si="57"/>
        <v/>
      </c>
      <c r="AP210" s="22" t="str">
        <f t="shared" si="58"/>
        <v/>
      </c>
      <c r="AQ210" s="24" t="str">
        <f>IFERROR(IF(AO210="","",ROUND(IF(AP210=0,10,10+SIGN(AP210)*10*(1-((SQRT(5)-1)/2)^MIN(ABS(AP210)/(5*SQRT(AR$1)),3))/(1-((SQRT(5)-1)/2)^3)),2)),"请输入副数")</f>
        <v/>
      </c>
      <c r="AR210" s="25" t="str">
        <f ca="1">IF(AS210="","",IF(选手操作!BT210&lt;&gt;"","/",AV210))</f>
        <v/>
      </c>
      <c r="AS210" s="26" t="str">
        <f ca="1">IF(OR(COUNTA(AA$3:AM$434)=0,选手操作!$K210=""),"",选手操作!$K210)</f>
        <v/>
      </c>
      <c r="AT210" s="22" t="str">
        <f ca="1">IFERROR(IF(AS210="","",RANK(AV210,AV$3:AV$434)+COUNTIF(AV$3:AV210,AV210)-1),"/")</f>
        <v/>
      </c>
      <c r="AU210" s="27" t="str">
        <f ca="1">IF(AS210="","",VLOOKUP(AS210,选手操作!$K:$L,2,0))</f>
        <v/>
      </c>
      <c r="AV210" s="24" t="str">
        <f ca="1">IFERROR(IF(AS210="","",IF(选手操作!AT210&lt;&gt;"",V210+AW210+AX210+选手操作!AS210,VLOOKUP(AU210,AO:AQ,3,0)+V210+AW210+AX210+选手操作!AS210)),IF(COUNTIF(AO:AO,AU210)=0,"查找失败",IF(ISNUMBER(VLOOKUP(AU210,AO:AQ,3,0))=FALSE,"VP错误","未知错误")))</f>
        <v/>
      </c>
      <c r="AW210" s="37"/>
      <c r="AX210" s="37"/>
      <c r="AY210" s="39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23" t="str">
        <f ca="1">IFERROR(IF(BS210="","",RANK(BR210,BR$3:BR$434)+COUNTIF(BR$3:BR210,BR210)-1),"/")</f>
        <v/>
      </c>
      <c r="BO210" s="22" t="str">
        <f t="shared" si="59"/>
        <v/>
      </c>
      <c r="BP210" s="22" t="str">
        <f t="shared" si="60"/>
        <v/>
      </c>
      <c r="BQ210" s="24" t="str">
        <f>IFERROR(IF(BO210="","",ROUND(IF(BP210=0,10,10+SIGN(BP210)*10*(1-((SQRT(5)-1)/2)^MIN(ABS(BP210)/(5*SQRT(BR$1)),3))/(1-((SQRT(5)-1)/2)^3)),2)),"请输入副数")</f>
        <v/>
      </c>
      <c r="BR210" s="25" t="str">
        <f ca="1">IF(BS210="","",IF(选手操作!CT210&lt;&gt;"","/",BV210))</f>
        <v/>
      </c>
      <c r="BS210" s="26" t="str">
        <f ca="1">IF(OR(COUNTA(BA$3:BM$434)=0,选手操作!$K210=""),"",选手操作!$K210)</f>
        <v/>
      </c>
      <c r="BT210" s="22" t="str">
        <f ca="1">IFERROR(IF(BS210="","",RANK(BV210,BV$3:BV$434)+COUNTIF(BV$3:BV210,BV210)-1),"/")</f>
        <v/>
      </c>
      <c r="BU210" s="27" t="str">
        <f ca="1">IF(BS210="","",VLOOKUP(BS210,选手操作!$K:$L,2,0))</f>
        <v/>
      </c>
      <c r="BV210" s="24" t="str">
        <f ca="1">IFERROR(IF(BS210="","",IF(选手操作!BT210&lt;&gt;"",AV210+BW210+BX210+选手操作!BS210,VLOOKUP(BU210,BO:BQ,3,0)+AV210+BW210+BX210+选手操作!BS210)),IF(COUNTIF(BO:BO,BU210)=0,"查找失败",IF(ISNUMBER(VLOOKUP(BU210,BO:BQ,3,0))=FALSE,"VP错误","未知错误")))</f>
        <v/>
      </c>
      <c r="BW210" s="37"/>
      <c r="BX210" s="37"/>
      <c r="BY210" s="39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23" t="str">
        <f ca="1">IFERROR(IF(CS210="","",RANK(CR210,CR$3:CR$434)+COUNTIF(CR$3:CR210,CR210)-1),"/")</f>
        <v/>
      </c>
      <c r="CO210" s="22" t="str">
        <f t="shared" si="61"/>
        <v/>
      </c>
      <c r="CP210" s="22" t="str">
        <f t="shared" si="62"/>
        <v/>
      </c>
      <c r="CQ210" s="24" t="str">
        <f>IFERROR(IF(CO210="","",ROUND(IF(CP210=0,10,10+SIGN(CP210)*10*(1-((SQRT(5)-1)/2)^MIN(ABS(CP210)/(5*SQRT(CR$1)),3))/(1-((SQRT(5)-1)/2)^3)),2)),"请输入副数")</f>
        <v/>
      </c>
      <c r="CR210" s="25" t="str">
        <f ca="1">IF(CS210="","",IF(选手操作!DT210&lt;&gt;"","/",CV210))</f>
        <v/>
      </c>
      <c r="CS210" s="26" t="str">
        <f ca="1">IF(OR(COUNTA(CA$3:CM$434)=0,选手操作!$K210=""),"",选手操作!$K210)</f>
        <v/>
      </c>
      <c r="CT210" s="22" t="str">
        <f ca="1">IFERROR(IF(CS210="","",RANK(CV210,CV$3:CV$434)+COUNTIF(CV$3:CV210,CV210)-1),"/")</f>
        <v/>
      </c>
      <c r="CU210" s="27" t="str">
        <f ca="1">IF(CS210="","",VLOOKUP(CS210,选手操作!$K:$L,2,0))</f>
        <v/>
      </c>
      <c r="CV210" s="24" t="str">
        <f ca="1">IFERROR(IF(CS210="","",IF(选手操作!CT210&lt;&gt;"",BV210+CW210+CX210+选手操作!CS210,VLOOKUP(CU210,CO:CQ,3,0)+BV210+CW210+CX210+选手操作!CS210)),IF(COUNTIF(CO:CO,CU210)=0,"查找失败",IF(ISNUMBER(VLOOKUP(CU210,CO:CQ,3,0))=FALSE,"VP错误","未知错误")))</f>
        <v/>
      </c>
      <c r="CW210" s="37"/>
      <c r="CX210" s="37"/>
      <c r="CY210" s="39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23" t="str">
        <f ca="1">IFERROR(IF(DS210="","",RANK(DR210,DR$3:DR$434)+COUNTIF(DR$3:DR210,DR210)-1),"/")</f>
        <v/>
      </c>
      <c r="DO210" s="22" t="str">
        <f t="shared" si="63"/>
        <v/>
      </c>
      <c r="DP210" s="22" t="str">
        <f t="shared" si="64"/>
        <v/>
      </c>
      <c r="DQ210" s="24" t="str">
        <f>IFERROR(IF(DO210="","",ROUND(IF(DP210=0,10,10+SIGN(DP210)*10*(1-((SQRT(5)-1)/2)^MIN(ABS(DP210)/(5*SQRT(DR$1)),3))/(1-((SQRT(5)-1)/2)^3)),2)),"请输入副数")</f>
        <v/>
      </c>
      <c r="DR210" s="25" t="str">
        <f ca="1">IF(DS210="","",IF(选手操作!ET210&lt;&gt;"","/",DV210))</f>
        <v/>
      </c>
      <c r="DS210" s="26" t="str">
        <f ca="1">IF(OR(COUNTA(DA$3:DM$434)=0,选手操作!$K210=""),"",选手操作!$K210)</f>
        <v/>
      </c>
      <c r="DT210" s="22" t="str">
        <f ca="1">IFERROR(IF(DS210="","",RANK(DV210,DV$3:DV$434)+COUNTIF(DV$3:DV210,DV210)-1),"/")</f>
        <v/>
      </c>
      <c r="DU210" s="27" t="str">
        <f ca="1">IF(DS210="","",VLOOKUP(DS210,选手操作!$K:$L,2,0))</f>
        <v/>
      </c>
      <c r="DV210" s="24" t="str">
        <f ca="1">IFERROR(IF(DS210="","",IF(选手操作!DT210&lt;&gt;"",CV210+DW210+DX210+选手操作!DS210,VLOOKUP(DU210,DO:DQ,3,0)+CV210+DW210+DX210+选手操作!DS210)),IF(COUNTIF(DO:DO,DU210)=0,"查找失败",IF(ISNUMBER(VLOOKUP(DU210,DO:DQ,3,0))=FALSE,"VP错误","未知错误")))</f>
        <v/>
      </c>
      <c r="DW210" s="37"/>
      <c r="DX210" s="37"/>
      <c r="DY210" s="39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23" t="str">
        <f ca="1">IFERROR(IF(ES210="","",RANK(ER210,ER$3:ER$434)+COUNTIF(ER$3:ER210,ER210)-1),"/")</f>
        <v/>
      </c>
      <c r="EO210" s="22" t="str">
        <f t="shared" si="65"/>
        <v/>
      </c>
      <c r="EP210" s="22" t="str">
        <f t="shared" si="66"/>
        <v/>
      </c>
      <c r="EQ210" s="24" t="str">
        <f>IFERROR(IF(EO210="","",ROUND(IF(EP210=0,10,10+SIGN(EP210)*10*(1-((SQRT(5)-1)/2)^MIN(ABS(EP210)/(5*SQRT(ER$1)),3))/(1-((SQRT(5)-1)/2)^3)),2)),"请输入副数")</f>
        <v/>
      </c>
      <c r="ER210" s="25" t="str">
        <f ca="1">IF(ES210="","",IF(选手操作!FT210&lt;&gt;"","/",EV210))</f>
        <v/>
      </c>
      <c r="ES210" s="26" t="str">
        <f ca="1">IF(OR(COUNTA(EA$3:EM$434)=0,选手操作!$K210=""),"",选手操作!$K210)</f>
        <v/>
      </c>
      <c r="ET210" s="22" t="str">
        <f ca="1">IFERROR(IF(ES210="","",RANK(EV210,EV$3:EV$434)+COUNTIF(EV$3:EV210,EV210)-1),"/")</f>
        <v/>
      </c>
      <c r="EU210" s="27" t="str">
        <f ca="1">IF(ES210="","",VLOOKUP(ES210,选手操作!$K:$L,2,0))</f>
        <v/>
      </c>
      <c r="EV210" s="24" t="str">
        <f ca="1">IFERROR(IF(ES210="","",IF(选手操作!ET210&lt;&gt;"",DV210+EW210+EX210+选手操作!ES210,VLOOKUP(EU210,EO:EQ,3,0)+DV210+EW210+EX210+选手操作!ES210)),IF(COUNTIF(EO:EO,EU210)=0,"查找失败",IF(ISNUMBER(VLOOKUP(EU210,EO:EQ,3,0))=FALSE,"VP错误","未知错误")))</f>
        <v/>
      </c>
      <c r="EW210" s="37"/>
      <c r="EX210" s="37"/>
      <c r="EY210" s="39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23" t="str">
        <f ca="1">IFERROR(IF(FS210="","",RANK(FR210,FR$3:FR$434)+COUNTIF(FR$3:FR210,FR210)-1),"/")</f>
        <v/>
      </c>
      <c r="FO210" s="22" t="str">
        <f t="shared" si="67"/>
        <v/>
      </c>
      <c r="FP210" s="22" t="str">
        <f t="shared" si="68"/>
        <v/>
      </c>
      <c r="FQ210" s="24" t="str">
        <f>IFERROR(IF(FO210="","",ROUND(IF(FP210=0,10,10+SIGN(FP210)*10*(1-((SQRT(5)-1)/2)^MIN(ABS(FP210)/(5*SQRT(FR$1)),3))/(1-((SQRT(5)-1)/2)^3)),2)),"请输入副数")</f>
        <v/>
      </c>
      <c r="FR210" s="25" t="str">
        <f ca="1">IF(FS210="","",IF(选手操作!GT210&lt;&gt;"","/",FV210))</f>
        <v/>
      </c>
      <c r="FS210" s="26" t="str">
        <f ca="1">IF(OR(COUNTA(FA$3:FM$434)=0,选手操作!$K210=""),"",选手操作!$K210)</f>
        <v/>
      </c>
      <c r="FT210" s="22" t="str">
        <f ca="1">IFERROR(IF(FS210="","",RANK(FV210,FV$3:FV$434)+COUNTIF(FV$3:FV210,FV210)-1),"/")</f>
        <v/>
      </c>
      <c r="FU210" s="27" t="str">
        <f ca="1">IF(FS210="","",VLOOKUP(FS210,选手操作!$K:$L,2,0))</f>
        <v/>
      </c>
      <c r="FV210" s="24" t="str">
        <f ca="1">IFERROR(IF(FS210="","",IF(选手操作!FT210&lt;&gt;"",EV210+FW210+FX210+选手操作!FS210,VLOOKUP(FU210,FO:FQ,3,0)+EV210+FW210+FX210+选手操作!FS210)),IF(COUNTIF(FO:FO,FU210)=0,"查找失败",IF(ISNUMBER(VLOOKUP(FU210,FO:FQ,3,0))=FALSE,"VP错误","未知错误")))</f>
        <v/>
      </c>
      <c r="FW210" s="37"/>
      <c r="FX210" s="37"/>
      <c r="FY210" s="39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23" t="str">
        <f ca="1">IFERROR(IF(GS210="","",RANK(GR210,GR$3:GR$434)+COUNTIF(GR$3:GR210,GR210)-1),"/")</f>
        <v/>
      </c>
      <c r="GO210" s="22" t="str">
        <f t="shared" si="69"/>
        <v/>
      </c>
      <c r="GP210" s="22" t="str">
        <f t="shared" si="70"/>
        <v/>
      </c>
      <c r="GQ210" s="24" t="str">
        <f>IFERROR(IF(GO210="","",ROUND(IF(GP210=0,10,10+SIGN(GP210)*10*(1-((SQRT(5)-1)/2)^MIN(ABS(GP210)/(5*SQRT(GR$1)),3))/(1-((SQRT(5)-1)/2)^3)),2)),"请输入副数")</f>
        <v/>
      </c>
      <c r="GR210" s="25" t="str">
        <f ca="1">IF(GS210="","",IF(选手操作!HT210&lt;&gt;"","/",GV210))</f>
        <v/>
      </c>
      <c r="GS210" s="26" t="str">
        <f ca="1">IF(OR(COUNTA(GA$3:GM$434)=0,选手操作!$K210=""),"",选手操作!$K210)</f>
        <v/>
      </c>
      <c r="GT210" s="22" t="str">
        <f ca="1">IFERROR(IF(GS210="","",RANK(GV210,GV$3:GV$434)+COUNTIF(GV$3:GV210,GV210)-1),"/")</f>
        <v/>
      </c>
      <c r="GU210" s="27" t="str">
        <f ca="1">IF(GS210="","",VLOOKUP(GS210,选手操作!$K:$L,2,0))</f>
        <v/>
      </c>
      <c r="GV210" s="24" t="str">
        <f ca="1">IFERROR(IF(GS210="","",IF(选手操作!GT210&lt;&gt;"",FV210+GW210+GX210+选手操作!GS210,VLOOKUP(GU210,GO:GQ,3,0)+FV210+GW210+GX210+选手操作!GS210)),IF(COUNTIF(GO:GO,GU210)=0,"查找失败",IF(ISNUMBER(VLOOKUP(GU210,GO:GQ,3,0))=FALSE,"VP错误","未知错误")))</f>
        <v/>
      </c>
      <c r="GW210" s="37"/>
      <c r="GX210" s="37"/>
      <c r="GY210" s="39"/>
      <c r="HA210" s="31"/>
      <c r="HB210" s="31"/>
      <c r="HC210" s="31"/>
      <c r="HD210" s="31"/>
      <c r="HE210" s="31"/>
      <c r="HF210" s="31"/>
      <c r="HG210" s="31"/>
      <c r="HH210" s="31"/>
      <c r="HI210" s="31"/>
      <c r="HJ210" s="31"/>
      <c r="HK210" s="31"/>
      <c r="HL210" s="31"/>
      <c r="HM210" s="31"/>
      <c r="HN210" s="23" t="str">
        <f ca="1">IFERROR(IF(HS210="","",RANK(HR210,HR$3:HR$434)+COUNTIF(HR$3:HR210,HR210)-1),"/")</f>
        <v/>
      </c>
      <c r="HO210" s="22" t="str">
        <f t="shared" si="71"/>
        <v/>
      </c>
      <c r="HP210" s="22" t="str">
        <f t="shared" si="72"/>
        <v/>
      </c>
      <c r="HQ210" s="24" t="str">
        <f>IFERROR(IF(HO210="","",ROUND(IF(HP210=0,10,10+SIGN(HP210)*10*(1-((SQRT(5)-1)/2)^MIN(ABS(HP210)/(5*SQRT(HR$1)),3))/(1-((SQRT(5)-1)/2)^3)),2)),"请输入副数")</f>
        <v/>
      </c>
      <c r="HR210" s="25" t="str">
        <f ca="1">IF(HS210="","",IF(选手操作!IT210&lt;&gt;"","/",HV210))</f>
        <v/>
      </c>
      <c r="HS210" s="26" t="str">
        <f ca="1">IF(OR(COUNTA(HA$3:HM$434)=0,选手操作!$K210=""),"",选手操作!$K210)</f>
        <v/>
      </c>
      <c r="HT210" s="22" t="str">
        <f ca="1">IFERROR(IF(HS210="","",RANK(HV210,HV$3:HV$434)+COUNTIF(HV$3:HV210,HV210)-1),"/")</f>
        <v/>
      </c>
      <c r="HU210" s="27" t="str">
        <f ca="1">IF(HS210="","",VLOOKUP(HS210,选手操作!$K:$L,2,0))</f>
        <v/>
      </c>
      <c r="HV210" s="24" t="str">
        <f ca="1">IFERROR(IF(HS210="","",IF(选手操作!HT210&lt;&gt;"",GV210+HW210+HX210+选手操作!HS210,VLOOKUP(HU210,HO:HQ,3,0)+GV210+HW210+HX210+选手操作!HS210)),IF(COUNTIF(HO:HO,HU210)=0,"查找失败",IF(ISNUMBER(VLOOKUP(HU210,HO:HQ,3,0))=FALSE,"VP错误","未知错误")))</f>
        <v/>
      </c>
      <c r="HW210" s="37"/>
      <c r="HX210" s="37"/>
      <c r="HY210" s="39"/>
    </row>
    <row r="211" spans="1:23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23" t="str">
        <f ca="1">IFERROR(IF(S211="","",RANK(R211,R$3:R$434)+COUNTIF(R$3:R211,R211)-1),"/")</f>
        <v/>
      </c>
      <c r="O211" s="22" t="str">
        <f t="shared" si="73"/>
        <v/>
      </c>
      <c r="P211" s="22" t="str">
        <f t="shared" si="74"/>
        <v/>
      </c>
      <c r="Q211" s="24" t="str">
        <f t="shared" si="75"/>
        <v/>
      </c>
      <c r="R211" s="25" t="str">
        <f ca="1">IF(S211="","",IF(选手操作!AT211&lt;&gt;"","/",V211))</f>
        <v/>
      </c>
      <c r="S211" s="26" t="str">
        <f ca="1">IF(OR(COUNTA(A$3:M$434)=0,选手操作!$K211=""),"",选手操作!$K211)</f>
        <v/>
      </c>
      <c r="T211" s="22" t="str">
        <f ca="1">IFERROR(IF(S211="","",RANK(V211,V$3:V$434)+COUNTIF(V$3:V211,V211)-1),"/")</f>
        <v/>
      </c>
      <c r="U211" s="27" t="str">
        <f ca="1">IF(S211="","",VLOOKUP(S211,选手操作!$K:$L,2,0))</f>
        <v/>
      </c>
      <c r="V211" s="24" t="str">
        <f ca="1">IFERROR(IF(S211="","",IF(选手操作!T211&lt;&gt;"",选手操作!M211+选手操作!N211+W211+X211+选手操作!S211,VLOOKUP(U211,O:Q,3,0)+选手操作!M211+选手操作!N211+W211+X211+选手操作!S211)),IF(COUNTIF(O:O,U211)=0,"查找失败",IF(ISNUMBER(VLOOKUP(U211,O:Q,3,0))=FALSE,"VP错误","未知错误")))</f>
        <v/>
      </c>
      <c r="W211" s="37"/>
      <c r="X211" s="37"/>
      <c r="Y211" s="39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23" t="str">
        <f ca="1">IFERROR(IF(AS211="","",RANK(AR211,AR$3:AR$434)+COUNTIF(AR$3:AR211,AR211)-1),"/")</f>
        <v/>
      </c>
      <c r="AO211" s="22" t="str">
        <f t="shared" si="57"/>
        <v/>
      </c>
      <c r="AP211" s="22" t="str">
        <f t="shared" si="58"/>
        <v/>
      </c>
      <c r="AQ211" s="24" t="str">
        <f t="shared" ref="AQ211:AQ274" si="76">IFERROR(IF(AO211="","",ROUND(IF(AP211=0,10,10+SIGN(AP211)*10*(1-((SQRT(5)-1)/2)^MIN(ABS(AP211)/(5*SQRT(AR$1)),3))/(1-((SQRT(5)-1)/2)^3)),2)),"请输入副数")</f>
        <v/>
      </c>
      <c r="AR211" s="25" t="str">
        <f ca="1">IF(AS211="","",IF(选手操作!BT211&lt;&gt;"","/",AV211))</f>
        <v/>
      </c>
      <c r="AS211" s="26" t="str">
        <f ca="1">IF(OR(COUNTA(AA$3:AM$434)=0,选手操作!$K211=""),"",选手操作!$K211)</f>
        <v/>
      </c>
      <c r="AT211" s="22" t="str">
        <f ca="1">IFERROR(IF(AS211="","",RANK(AV211,AV$3:AV$434)+COUNTIF(AV$3:AV211,AV211)-1),"/")</f>
        <v/>
      </c>
      <c r="AU211" s="27" t="str">
        <f ca="1">IF(AS211="","",VLOOKUP(AS211,选手操作!$K:$L,2,0))</f>
        <v/>
      </c>
      <c r="AV211" s="24" t="str">
        <f ca="1">IFERROR(IF(AS211="","",IF(选手操作!AT211&lt;&gt;"",V211+AW211+AX211+选手操作!AS211,VLOOKUP(AU211,AO:AQ,3,0)+V211+AW211+AX211+选手操作!AS211)),IF(COUNTIF(AO:AO,AU211)=0,"查找失败",IF(ISNUMBER(VLOOKUP(AU211,AO:AQ,3,0))=FALSE,"VP错误","未知错误")))</f>
        <v/>
      </c>
      <c r="AW211" s="37"/>
      <c r="AX211" s="37"/>
      <c r="AY211" s="39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23" t="str">
        <f ca="1">IFERROR(IF(BS211="","",RANK(BR211,BR$3:BR$434)+COUNTIF(BR$3:BR211,BR211)-1),"/")</f>
        <v/>
      </c>
      <c r="BO211" s="22" t="str">
        <f t="shared" si="59"/>
        <v/>
      </c>
      <c r="BP211" s="22" t="str">
        <f t="shared" si="60"/>
        <v/>
      </c>
      <c r="BQ211" s="24" t="str">
        <f>IFERROR(IF(BO211="","",ROUND(IF(BP211=0,10,10+SIGN(BP211)*10*(1-((SQRT(5)-1)/2)^MIN(ABS(BP211)/(5*SQRT(BR$1)),3))/(1-((SQRT(5)-1)/2)^3)),2)),"请输入副数")</f>
        <v/>
      </c>
      <c r="BR211" s="25" t="str">
        <f ca="1">IF(BS211="","",IF(选手操作!CT211&lt;&gt;"","/",BV211))</f>
        <v/>
      </c>
      <c r="BS211" s="26" t="str">
        <f ca="1">IF(OR(COUNTA(BA$3:BM$434)=0,选手操作!$K211=""),"",选手操作!$K211)</f>
        <v/>
      </c>
      <c r="BT211" s="22" t="str">
        <f ca="1">IFERROR(IF(BS211="","",RANK(BV211,BV$3:BV$434)+COUNTIF(BV$3:BV211,BV211)-1),"/")</f>
        <v/>
      </c>
      <c r="BU211" s="27" t="str">
        <f ca="1">IF(BS211="","",VLOOKUP(BS211,选手操作!$K:$L,2,0))</f>
        <v/>
      </c>
      <c r="BV211" s="24" t="str">
        <f ca="1">IFERROR(IF(BS211="","",IF(选手操作!BT211&lt;&gt;"",AV211+BW211+BX211+选手操作!BS211,VLOOKUP(BU211,BO:BQ,3,0)+AV211+BW211+BX211+选手操作!BS211)),IF(COUNTIF(BO:BO,BU211)=0,"查找失败",IF(ISNUMBER(VLOOKUP(BU211,BO:BQ,3,0))=FALSE,"VP错误","未知错误")))</f>
        <v/>
      </c>
      <c r="BW211" s="37"/>
      <c r="BX211" s="37"/>
      <c r="BY211" s="39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23" t="str">
        <f ca="1">IFERROR(IF(CS211="","",RANK(CR211,CR$3:CR$434)+COUNTIF(CR$3:CR211,CR211)-1),"/")</f>
        <v/>
      </c>
      <c r="CO211" s="22" t="str">
        <f t="shared" si="61"/>
        <v/>
      </c>
      <c r="CP211" s="22" t="str">
        <f t="shared" si="62"/>
        <v/>
      </c>
      <c r="CQ211" s="24" t="str">
        <f>IFERROR(IF(CO211="","",ROUND(IF(CP211=0,10,10+SIGN(CP211)*10*(1-((SQRT(5)-1)/2)^MIN(ABS(CP211)/(5*SQRT(CR$1)),3))/(1-((SQRT(5)-1)/2)^3)),2)),"请输入副数")</f>
        <v/>
      </c>
      <c r="CR211" s="25" t="str">
        <f ca="1">IF(CS211="","",IF(选手操作!DT211&lt;&gt;"","/",CV211))</f>
        <v/>
      </c>
      <c r="CS211" s="26" t="str">
        <f ca="1">IF(OR(COUNTA(CA$3:CM$434)=0,选手操作!$K211=""),"",选手操作!$K211)</f>
        <v/>
      </c>
      <c r="CT211" s="22" t="str">
        <f ca="1">IFERROR(IF(CS211="","",RANK(CV211,CV$3:CV$434)+COUNTIF(CV$3:CV211,CV211)-1),"/")</f>
        <v/>
      </c>
      <c r="CU211" s="27" t="str">
        <f ca="1">IF(CS211="","",VLOOKUP(CS211,选手操作!$K:$L,2,0))</f>
        <v/>
      </c>
      <c r="CV211" s="24" t="str">
        <f ca="1">IFERROR(IF(CS211="","",IF(选手操作!CT211&lt;&gt;"",BV211+CW211+CX211+选手操作!CS211,VLOOKUP(CU211,CO:CQ,3,0)+BV211+CW211+CX211+选手操作!CS211)),IF(COUNTIF(CO:CO,CU211)=0,"查找失败",IF(ISNUMBER(VLOOKUP(CU211,CO:CQ,3,0))=FALSE,"VP错误","未知错误")))</f>
        <v/>
      </c>
      <c r="CW211" s="37"/>
      <c r="CX211" s="37"/>
      <c r="CY211" s="39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23" t="str">
        <f ca="1">IFERROR(IF(DS211="","",RANK(DR211,DR$3:DR$434)+COUNTIF(DR$3:DR211,DR211)-1),"/")</f>
        <v/>
      </c>
      <c r="DO211" s="22" t="str">
        <f t="shared" si="63"/>
        <v/>
      </c>
      <c r="DP211" s="22" t="str">
        <f t="shared" si="64"/>
        <v/>
      </c>
      <c r="DQ211" s="24" t="str">
        <f>IFERROR(IF(DO211="","",ROUND(IF(DP211=0,10,10+SIGN(DP211)*10*(1-((SQRT(5)-1)/2)^MIN(ABS(DP211)/(5*SQRT(DR$1)),3))/(1-((SQRT(5)-1)/2)^3)),2)),"请输入副数")</f>
        <v/>
      </c>
      <c r="DR211" s="25" t="str">
        <f ca="1">IF(DS211="","",IF(选手操作!ET211&lt;&gt;"","/",DV211))</f>
        <v/>
      </c>
      <c r="DS211" s="26" t="str">
        <f ca="1">IF(OR(COUNTA(DA$3:DM$434)=0,选手操作!$K211=""),"",选手操作!$K211)</f>
        <v/>
      </c>
      <c r="DT211" s="22" t="str">
        <f ca="1">IFERROR(IF(DS211="","",RANK(DV211,DV$3:DV$434)+COUNTIF(DV$3:DV211,DV211)-1),"/")</f>
        <v/>
      </c>
      <c r="DU211" s="27" t="str">
        <f ca="1">IF(DS211="","",VLOOKUP(DS211,选手操作!$K:$L,2,0))</f>
        <v/>
      </c>
      <c r="DV211" s="24" t="str">
        <f ca="1">IFERROR(IF(DS211="","",IF(选手操作!DT211&lt;&gt;"",CV211+DW211+DX211+选手操作!DS211,VLOOKUP(DU211,DO:DQ,3,0)+CV211+DW211+DX211+选手操作!DS211)),IF(COUNTIF(DO:DO,DU211)=0,"查找失败",IF(ISNUMBER(VLOOKUP(DU211,DO:DQ,3,0))=FALSE,"VP错误","未知错误")))</f>
        <v/>
      </c>
      <c r="DW211" s="37"/>
      <c r="DX211" s="37"/>
      <c r="DY211" s="39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23" t="str">
        <f ca="1">IFERROR(IF(ES211="","",RANK(ER211,ER$3:ER$434)+COUNTIF(ER$3:ER211,ER211)-1),"/")</f>
        <v/>
      </c>
      <c r="EO211" s="22" t="str">
        <f t="shared" si="65"/>
        <v/>
      </c>
      <c r="EP211" s="22" t="str">
        <f t="shared" si="66"/>
        <v/>
      </c>
      <c r="EQ211" s="24" t="str">
        <f>IFERROR(IF(EO211="","",ROUND(IF(EP211=0,10,10+SIGN(EP211)*10*(1-((SQRT(5)-1)/2)^MIN(ABS(EP211)/(5*SQRT(ER$1)),3))/(1-((SQRT(5)-1)/2)^3)),2)),"请输入副数")</f>
        <v/>
      </c>
      <c r="ER211" s="25" t="str">
        <f ca="1">IF(ES211="","",IF(选手操作!FT211&lt;&gt;"","/",EV211))</f>
        <v/>
      </c>
      <c r="ES211" s="26" t="str">
        <f ca="1">IF(OR(COUNTA(EA$3:EM$434)=0,选手操作!$K211=""),"",选手操作!$K211)</f>
        <v/>
      </c>
      <c r="ET211" s="22" t="str">
        <f ca="1">IFERROR(IF(ES211="","",RANK(EV211,EV$3:EV$434)+COUNTIF(EV$3:EV211,EV211)-1),"/")</f>
        <v/>
      </c>
      <c r="EU211" s="27" t="str">
        <f ca="1">IF(ES211="","",VLOOKUP(ES211,选手操作!$K:$L,2,0))</f>
        <v/>
      </c>
      <c r="EV211" s="24" t="str">
        <f ca="1">IFERROR(IF(ES211="","",IF(选手操作!ET211&lt;&gt;"",DV211+EW211+EX211+选手操作!ES211,VLOOKUP(EU211,EO:EQ,3,0)+DV211+EW211+EX211+选手操作!ES211)),IF(COUNTIF(EO:EO,EU211)=0,"查找失败",IF(ISNUMBER(VLOOKUP(EU211,EO:EQ,3,0))=FALSE,"VP错误","未知错误")))</f>
        <v/>
      </c>
      <c r="EW211" s="37"/>
      <c r="EX211" s="37"/>
      <c r="EY211" s="39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23" t="str">
        <f ca="1">IFERROR(IF(FS211="","",RANK(FR211,FR$3:FR$434)+COUNTIF(FR$3:FR211,FR211)-1),"/")</f>
        <v/>
      </c>
      <c r="FO211" s="22" t="str">
        <f t="shared" si="67"/>
        <v/>
      </c>
      <c r="FP211" s="22" t="str">
        <f t="shared" si="68"/>
        <v/>
      </c>
      <c r="FQ211" s="24" t="str">
        <f>IFERROR(IF(FO211="","",ROUND(IF(FP211=0,10,10+SIGN(FP211)*10*(1-((SQRT(5)-1)/2)^MIN(ABS(FP211)/(5*SQRT(FR$1)),3))/(1-((SQRT(5)-1)/2)^3)),2)),"请输入副数")</f>
        <v/>
      </c>
      <c r="FR211" s="25" t="str">
        <f ca="1">IF(FS211="","",IF(选手操作!GT211&lt;&gt;"","/",FV211))</f>
        <v/>
      </c>
      <c r="FS211" s="26" t="str">
        <f ca="1">IF(OR(COUNTA(FA$3:FM$434)=0,选手操作!$K211=""),"",选手操作!$K211)</f>
        <v/>
      </c>
      <c r="FT211" s="22" t="str">
        <f ca="1">IFERROR(IF(FS211="","",RANK(FV211,FV$3:FV$434)+COUNTIF(FV$3:FV211,FV211)-1),"/")</f>
        <v/>
      </c>
      <c r="FU211" s="27" t="str">
        <f ca="1">IF(FS211="","",VLOOKUP(FS211,选手操作!$K:$L,2,0))</f>
        <v/>
      </c>
      <c r="FV211" s="24" t="str">
        <f ca="1">IFERROR(IF(FS211="","",IF(选手操作!FT211&lt;&gt;"",EV211+FW211+FX211+选手操作!FS211,VLOOKUP(FU211,FO:FQ,3,0)+EV211+FW211+FX211+选手操作!FS211)),IF(COUNTIF(FO:FO,FU211)=0,"查找失败",IF(ISNUMBER(VLOOKUP(FU211,FO:FQ,3,0))=FALSE,"VP错误","未知错误")))</f>
        <v/>
      </c>
      <c r="FW211" s="37"/>
      <c r="FX211" s="37"/>
      <c r="FY211" s="39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23" t="str">
        <f ca="1">IFERROR(IF(GS211="","",RANK(GR211,GR$3:GR$434)+COUNTIF(GR$3:GR211,GR211)-1),"/")</f>
        <v/>
      </c>
      <c r="GO211" s="22" t="str">
        <f t="shared" si="69"/>
        <v/>
      </c>
      <c r="GP211" s="22" t="str">
        <f t="shared" si="70"/>
        <v/>
      </c>
      <c r="GQ211" s="24" t="str">
        <f>IFERROR(IF(GO211="","",ROUND(IF(GP211=0,10,10+SIGN(GP211)*10*(1-((SQRT(5)-1)/2)^MIN(ABS(GP211)/(5*SQRT(GR$1)),3))/(1-((SQRT(5)-1)/2)^3)),2)),"请输入副数")</f>
        <v/>
      </c>
      <c r="GR211" s="25" t="str">
        <f ca="1">IF(GS211="","",IF(选手操作!HT211&lt;&gt;"","/",GV211))</f>
        <v/>
      </c>
      <c r="GS211" s="26" t="str">
        <f ca="1">IF(OR(COUNTA(GA$3:GM$434)=0,选手操作!$K211=""),"",选手操作!$K211)</f>
        <v/>
      </c>
      <c r="GT211" s="22" t="str">
        <f ca="1">IFERROR(IF(GS211="","",RANK(GV211,GV$3:GV$434)+COUNTIF(GV$3:GV211,GV211)-1),"/")</f>
        <v/>
      </c>
      <c r="GU211" s="27" t="str">
        <f ca="1">IF(GS211="","",VLOOKUP(GS211,选手操作!$K:$L,2,0))</f>
        <v/>
      </c>
      <c r="GV211" s="24" t="str">
        <f ca="1">IFERROR(IF(GS211="","",IF(选手操作!GT211&lt;&gt;"",FV211+GW211+GX211+选手操作!GS211,VLOOKUP(GU211,GO:GQ,3,0)+FV211+GW211+GX211+选手操作!GS211)),IF(COUNTIF(GO:GO,GU211)=0,"查找失败",IF(ISNUMBER(VLOOKUP(GU211,GO:GQ,3,0))=FALSE,"VP错误","未知错误")))</f>
        <v/>
      </c>
      <c r="GW211" s="37"/>
      <c r="GX211" s="37"/>
      <c r="GY211" s="39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23" t="str">
        <f ca="1">IFERROR(IF(HS211="","",RANK(HR211,HR$3:HR$434)+COUNTIF(HR$3:HR211,HR211)-1),"/")</f>
        <v/>
      </c>
      <c r="HO211" s="22" t="str">
        <f t="shared" si="71"/>
        <v/>
      </c>
      <c r="HP211" s="22" t="str">
        <f t="shared" si="72"/>
        <v/>
      </c>
      <c r="HQ211" s="24" t="str">
        <f>IFERROR(IF(HO211="","",ROUND(IF(HP211=0,10,10+SIGN(HP211)*10*(1-((SQRT(5)-1)/2)^MIN(ABS(HP211)/(5*SQRT(HR$1)),3))/(1-((SQRT(5)-1)/2)^3)),2)),"请输入副数")</f>
        <v/>
      </c>
      <c r="HR211" s="25" t="str">
        <f ca="1">IF(HS211="","",IF(选手操作!IT211&lt;&gt;"","/",HV211))</f>
        <v/>
      </c>
      <c r="HS211" s="26" t="str">
        <f ca="1">IF(OR(COUNTA(HA$3:HM$434)=0,选手操作!$K211=""),"",选手操作!$K211)</f>
        <v/>
      </c>
      <c r="HT211" s="22" t="str">
        <f ca="1">IFERROR(IF(HS211="","",RANK(HV211,HV$3:HV$434)+COUNTIF(HV$3:HV211,HV211)-1),"/")</f>
        <v/>
      </c>
      <c r="HU211" s="27" t="str">
        <f ca="1">IF(HS211="","",VLOOKUP(HS211,选手操作!$K:$L,2,0))</f>
        <v/>
      </c>
      <c r="HV211" s="24" t="str">
        <f ca="1">IFERROR(IF(HS211="","",IF(选手操作!HT211&lt;&gt;"",GV211+HW211+HX211+选手操作!HS211,VLOOKUP(HU211,HO:HQ,3,0)+GV211+HW211+HX211+选手操作!HS211)),IF(COUNTIF(HO:HO,HU211)=0,"查找失败",IF(ISNUMBER(VLOOKUP(HU211,HO:HQ,3,0))=FALSE,"VP错误","未知错误")))</f>
        <v/>
      </c>
      <c r="HW211" s="37"/>
      <c r="HX211" s="37"/>
      <c r="HY211" s="39"/>
    </row>
    <row r="212" spans="1:23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23" t="str">
        <f ca="1">IFERROR(IF(S212="","",RANK(R212,R$3:R$434)+COUNTIF(R$3:R212,R212)-1),"/")</f>
        <v/>
      </c>
      <c r="O212" s="22" t="str">
        <f t="shared" si="73"/>
        <v/>
      </c>
      <c r="P212" s="22" t="str">
        <f t="shared" si="74"/>
        <v/>
      </c>
      <c r="Q212" s="24" t="str">
        <f t="shared" si="75"/>
        <v/>
      </c>
      <c r="R212" s="25" t="str">
        <f ca="1">IF(S212="","",IF(选手操作!AT212&lt;&gt;"","/",V212))</f>
        <v/>
      </c>
      <c r="S212" s="26" t="str">
        <f ca="1">IF(OR(COUNTA(A$3:M$434)=0,选手操作!$K212=""),"",选手操作!$K212)</f>
        <v/>
      </c>
      <c r="T212" s="22" t="str">
        <f ca="1">IFERROR(IF(S212="","",RANK(V212,V$3:V$434)+COUNTIF(V$3:V212,V212)-1),"/")</f>
        <v/>
      </c>
      <c r="U212" s="27" t="str">
        <f ca="1">IF(S212="","",VLOOKUP(S212,选手操作!$K:$L,2,0))</f>
        <v/>
      </c>
      <c r="V212" s="24" t="str">
        <f ca="1">IFERROR(IF(S212="","",IF(选手操作!T212&lt;&gt;"",选手操作!M212+选手操作!N212+W212+X212+选手操作!S212,VLOOKUP(U212,O:Q,3,0)+选手操作!M212+选手操作!N212+W212+X212+选手操作!S212)),IF(COUNTIF(O:O,U212)=0,"查找失败",IF(ISNUMBER(VLOOKUP(U212,O:Q,3,0))=FALSE,"VP错误","未知错误")))</f>
        <v/>
      </c>
      <c r="W212" s="37"/>
      <c r="X212" s="37"/>
      <c r="Y212" s="39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23" t="str">
        <f ca="1">IFERROR(IF(AS212="","",RANK(AR212,AR$3:AR$434)+COUNTIF(AR$3:AR212,AR212)-1),"/")</f>
        <v/>
      </c>
      <c r="AO212" s="22" t="str">
        <f t="shared" si="57"/>
        <v/>
      </c>
      <c r="AP212" s="22" t="str">
        <f t="shared" si="58"/>
        <v/>
      </c>
      <c r="AQ212" s="24" t="str">
        <f t="shared" si="76"/>
        <v/>
      </c>
      <c r="AR212" s="25" t="str">
        <f ca="1">IF(AS212="","",IF(选手操作!BT212&lt;&gt;"","/",AV212))</f>
        <v/>
      </c>
      <c r="AS212" s="26" t="str">
        <f ca="1">IF(OR(COUNTA(AA$3:AM$434)=0,选手操作!$K212=""),"",选手操作!$K212)</f>
        <v/>
      </c>
      <c r="AT212" s="22" t="str">
        <f ca="1">IFERROR(IF(AS212="","",RANK(AV212,AV$3:AV$434)+COUNTIF(AV$3:AV212,AV212)-1),"/")</f>
        <v/>
      </c>
      <c r="AU212" s="27" t="str">
        <f ca="1">IF(AS212="","",VLOOKUP(AS212,选手操作!$K:$L,2,0))</f>
        <v/>
      </c>
      <c r="AV212" s="24" t="str">
        <f ca="1">IFERROR(IF(AS212="","",IF(选手操作!AT212&lt;&gt;"",V212+AW212+AX212+选手操作!AS212,VLOOKUP(AU212,AO:AQ,3,0)+V212+AW212+AX212+选手操作!AS212)),IF(COUNTIF(AO:AO,AU212)=0,"查找失败",IF(ISNUMBER(VLOOKUP(AU212,AO:AQ,3,0))=FALSE,"VP错误","未知错误")))</f>
        <v/>
      </c>
      <c r="AW212" s="37"/>
      <c r="AX212" s="37"/>
      <c r="AY212" s="39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23" t="str">
        <f ca="1">IFERROR(IF(BS212="","",RANK(BR212,BR$3:BR$434)+COUNTIF(BR$3:BR212,BR212)-1),"/")</f>
        <v/>
      </c>
      <c r="BO212" s="22" t="str">
        <f t="shared" si="59"/>
        <v/>
      </c>
      <c r="BP212" s="22" t="str">
        <f t="shared" si="60"/>
        <v/>
      </c>
      <c r="BQ212" s="24" t="str">
        <f>IFERROR(IF(BO212="","",ROUND(IF(BP212=0,10,10+SIGN(BP212)*10*(1-((SQRT(5)-1)/2)^MIN(ABS(BP212)/(5*SQRT(BR$1)),3))/(1-((SQRT(5)-1)/2)^3)),2)),"请输入副数")</f>
        <v/>
      </c>
      <c r="BR212" s="25" t="str">
        <f ca="1">IF(BS212="","",IF(选手操作!CT212&lt;&gt;"","/",BV212))</f>
        <v/>
      </c>
      <c r="BS212" s="26" t="str">
        <f ca="1">IF(OR(COUNTA(BA$3:BM$434)=0,选手操作!$K212=""),"",选手操作!$K212)</f>
        <v/>
      </c>
      <c r="BT212" s="22" t="str">
        <f ca="1">IFERROR(IF(BS212="","",RANK(BV212,BV$3:BV$434)+COUNTIF(BV$3:BV212,BV212)-1),"/")</f>
        <v/>
      </c>
      <c r="BU212" s="27" t="str">
        <f ca="1">IF(BS212="","",VLOOKUP(BS212,选手操作!$K:$L,2,0))</f>
        <v/>
      </c>
      <c r="BV212" s="24" t="str">
        <f ca="1">IFERROR(IF(BS212="","",IF(选手操作!BT212&lt;&gt;"",AV212+BW212+BX212+选手操作!BS212,VLOOKUP(BU212,BO:BQ,3,0)+AV212+BW212+BX212+选手操作!BS212)),IF(COUNTIF(BO:BO,BU212)=0,"查找失败",IF(ISNUMBER(VLOOKUP(BU212,BO:BQ,3,0))=FALSE,"VP错误","未知错误")))</f>
        <v/>
      </c>
      <c r="BW212" s="37"/>
      <c r="BX212" s="37"/>
      <c r="BY212" s="39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23" t="str">
        <f ca="1">IFERROR(IF(CS212="","",RANK(CR212,CR$3:CR$434)+COUNTIF(CR$3:CR212,CR212)-1),"/")</f>
        <v/>
      </c>
      <c r="CO212" s="22" t="str">
        <f t="shared" si="61"/>
        <v/>
      </c>
      <c r="CP212" s="22" t="str">
        <f t="shared" si="62"/>
        <v/>
      </c>
      <c r="CQ212" s="24" t="str">
        <f>IFERROR(IF(CO212="","",ROUND(IF(CP212=0,10,10+SIGN(CP212)*10*(1-((SQRT(5)-1)/2)^MIN(ABS(CP212)/(5*SQRT(CR$1)),3))/(1-((SQRT(5)-1)/2)^3)),2)),"请输入副数")</f>
        <v/>
      </c>
      <c r="CR212" s="25" t="str">
        <f ca="1">IF(CS212="","",IF(选手操作!DT212&lt;&gt;"","/",CV212))</f>
        <v/>
      </c>
      <c r="CS212" s="26" t="str">
        <f ca="1">IF(OR(COUNTA(CA$3:CM$434)=0,选手操作!$K212=""),"",选手操作!$K212)</f>
        <v/>
      </c>
      <c r="CT212" s="22" t="str">
        <f ca="1">IFERROR(IF(CS212="","",RANK(CV212,CV$3:CV$434)+COUNTIF(CV$3:CV212,CV212)-1),"/")</f>
        <v/>
      </c>
      <c r="CU212" s="27" t="str">
        <f ca="1">IF(CS212="","",VLOOKUP(CS212,选手操作!$K:$L,2,0))</f>
        <v/>
      </c>
      <c r="CV212" s="24" t="str">
        <f ca="1">IFERROR(IF(CS212="","",IF(选手操作!CT212&lt;&gt;"",BV212+CW212+CX212+选手操作!CS212,VLOOKUP(CU212,CO:CQ,3,0)+BV212+CW212+CX212+选手操作!CS212)),IF(COUNTIF(CO:CO,CU212)=0,"查找失败",IF(ISNUMBER(VLOOKUP(CU212,CO:CQ,3,0))=FALSE,"VP错误","未知错误")))</f>
        <v/>
      </c>
      <c r="CW212" s="37"/>
      <c r="CX212" s="37"/>
      <c r="CY212" s="39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23" t="str">
        <f ca="1">IFERROR(IF(DS212="","",RANK(DR212,DR$3:DR$434)+COUNTIF(DR$3:DR212,DR212)-1),"/")</f>
        <v/>
      </c>
      <c r="DO212" s="22" t="str">
        <f t="shared" si="63"/>
        <v/>
      </c>
      <c r="DP212" s="22" t="str">
        <f t="shared" si="64"/>
        <v/>
      </c>
      <c r="DQ212" s="24" t="str">
        <f>IFERROR(IF(DO212="","",ROUND(IF(DP212=0,10,10+SIGN(DP212)*10*(1-((SQRT(5)-1)/2)^MIN(ABS(DP212)/(5*SQRT(DR$1)),3))/(1-((SQRT(5)-1)/2)^3)),2)),"请输入副数")</f>
        <v/>
      </c>
      <c r="DR212" s="25" t="str">
        <f ca="1">IF(DS212="","",IF(选手操作!ET212&lt;&gt;"","/",DV212))</f>
        <v/>
      </c>
      <c r="DS212" s="26" t="str">
        <f ca="1">IF(OR(COUNTA(DA$3:DM$434)=0,选手操作!$K212=""),"",选手操作!$K212)</f>
        <v/>
      </c>
      <c r="DT212" s="22" t="str">
        <f ca="1">IFERROR(IF(DS212="","",RANK(DV212,DV$3:DV$434)+COUNTIF(DV$3:DV212,DV212)-1),"/")</f>
        <v/>
      </c>
      <c r="DU212" s="27" t="str">
        <f ca="1">IF(DS212="","",VLOOKUP(DS212,选手操作!$K:$L,2,0))</f>
        <v/>
      </c>
      <c r="DV212" s="24" t="str">
        <f ca="1">IFERROR(IF(DS212="","",IF(选手操作!DT212&lt;&gt;"",CV212+DW212+DX212+选手操作!DS212,VLOOKUP(DU212,DO:DQ,3,0)+CV212+DW212+DX212+选手操作!DS212)),IF(COUNTIF(DO:DO,DU212)=0,"查找失败",IF(ISNUMBER(VLOOKUP(DU212,DO:DQ,3,0))=FALSE,"VP错误","未知错误")))</f>
        <v/>
      </c>
      <c r="DW212" s="37"/>
      <c r="DX212" s="37"/>
      <c r="DY212" s="39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23" t="str">
        <f ca="1">IFERROR(IF(ES212="","",RANK(ER212,ER$3:ER$434)+COUNTIF(ER$3:ER212,ER212)-1),"/")</f>
        <v/>
      </c>
      <c r="EO212" s="22" t="str">
        <f t="shared" si="65"/>
        <v/>
      </c>
      <c r="EP212" s="22" t="str">
        <f t="shared" si="66"/>
        <v/>
      </c>
      <c r="EQ212" s="24" t="str">
        <f>IFERROR(IF(EO212="","",ROUND(IF(EP212=0,10,10+SIGN(EP212)*10*(1-((SQRT(5)-1)/2)^MIN(ABS(EP212)/(5*SQRT(ER$1)),3))/(1-((SQRT(5)-1)/2)^3)),2)),"请输入副数")</f>
        <v/>
      </c>
      <c r="ER212" s="25" t="str">
        <f ca="1">IF(ES212="","",IF(选手操作!FT212&lt;&gt;"","/",EV212))</f>
        <v/>
      </c>
      <c r="ES212" s="26" t="str">
        <f ca="1">IF(OR(COUNTA(EA$3:EM$434)=0,选手操作!$K212=""),"",选手操作!$K212)</f>
        <v/>
      </c>
      <c r="ET212" s="22" t="str">
        <f ca="1">IFERROR(IF(ES212="","",RANK(EV212,EV$3:EV$434)+COUNTIF(EV$3:EV212,EV212)-1),"/")</f>
        <v/>
      </c>
      <c r="EU212" s="27" t="str">
        <f ca="1">IF(ES212="","",VLOOKUP(ES212,选手操作!$K:$L,2,0))</f>
        <v/>
      </c>
      <c r="EV212" s="24" t="str">
        <f ca="1">IFERROR(IF(ES212="","",IF(选手操作!ET212&lt;&gt;"",DV212+EW212+EX212+选手操作!ES212,VLOOKUP(EU212,EO:EQ,3,0)+DV212+EW212+EX212+选手操作!ES212)),IF(COUNTIF(EO:EO,EU212)=0,"查找失败",IF(ISNUMBER(VLOOKUP(EU212,EO:EQ,3,0))=FALSE,"VP错误","未知错误")))</f>
        <v/>
      </c>
      <c r="EW212" s="37"/>
      <c r="EX212" s="37"/>
      <c r="EY212" s="39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23" t="str">
        <f ca="1">IFERROR(IF(FS212="","",RANK(FR212,FR$3:FR$434)+COUNTIF(FR$3:FR212,FR212)-1),"/")</f>
        <v/>
      </c>
      <c r="FO212" s="22" t="str">
        <f t="shared" si="67"/>
        <v/>
      </c>
      <c r="FP212" s="22" t="str">
        <f t="shared" si="68"/>
        <v/>
      </c>
      <c r="FQ212" s="24" t="str">
        <f>IFERROR(IF(FO212="","",ROUND(IF(FP212=0,10,10+SIGN(FP212)*10*(1-((SQRT(5)-1)/2)^MIN(ABS(FP212)/(5*SQRT(FR$1)),3))/(1-((SQRT(5)-1)/2)^3)),2)),"请输入副数")</f>
        <v/>
      </c>
      <c r="FR212" s="25" t="str">
        <f ca="1">IF(FS212="","",IF(选手操作!GT212&lt;&gt;"","/",FV212))</f>
        <v/>
      </c>
      <c r="FS212" s="26" t="str">
        <f ca="1">IF(OR(COUNTA(FA$3:FM$434)=0,选手操作!$K212=""),"",选手操作!$K212)</f>
        <v/>
      </c>
      <c r="FT212" s="22" t="str">
        <f ca="1">IFERROR(IF(FS212="","",RANK(FV212,FV$3:FV$434)+COUNTIF(FV$3:FV212,FV212)-1),"/")</f>
        <v/>
      </c>
      <c r="FU212" s="27" t="str">
        <f ca="1">IF(FS212="","",VLOOKUP(FS212,选手操作!$K:$L,2,0))</f>
        <v/>
      </c>
      <c r="FV212" s="24" t="str">
        <f ca="1">IFERROR(IF(FS212="","",IF(选手操作!FT212&lt;&gt;"",EV212+FW212+FX212+选手操作!FS212,VLOOKUP(FU212,FO:FQ,3,0)+EV212+FW212+FX212+选手操作!FS212)),IF(COUNTIF(FO:FO,FU212)=0,"查找失败",IF(ISNUMBER(VLOOKUP(FU212,FO:FQ,3,0))=FALSE,"VP错误","未知错误")))</f>
        <v/>
      </c>
      <c r="FW212" s="37"/>
      <c r="FX212" s="37"/>
      <c r="FY212" s="39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23" t="str">
        <f ca="1">IFERROR(IF(GS212="","",RANK(GR212,GR$3:GR$434)+COUNTIF(GR$3:GR212,GR212)-1),"/")</f>
        <v/>
      </c>
      <c r="GO212" s="22" t="str">
        <f t="shared" si="69"/>
        <v/>
      </c>
      <c r="GP212" s="22" t="str">
        <f t="shared" si="70"/>
        <v/>
      </c>
      <c r="GQ212" s="24" t="str">
        <f>IFERROR(IF(GO212="","",ROUND(IF(GP212=0,10,10+SIGN(GP212)*10*(1-((SQRT(5)-1)/2)^MIN(ABS(GP212)/(5*SQRT(GR$1)),3))/(1-((SQRT(5)-1)/2)^3)),2)),"请输入副数")</f>
        <v/>
      </c>
      <c r="GR212" s="25" t="str">
        <f ca="1">IF(GS212="","",IF(选手操作!HT212&lt;&gt;"","/",GV212))</f>
        <v/>
      </c>
      <c r="GS212" s="26" t="str">
        <f ca="1">IF(OR(COUNTA(GA$3:GM$434)=0,选手操作!$K212=""),"",选手操作!$K212)</f>
        <v/>
      </c>
      <c r="GT212" s="22" t="str">
        <f ca="1">IFERROR(IF(GS212="","",RANK(GV212,GV$3:GV$434)+COUNTIF(GV$3:GV212,GV212)-1),"/")</f>
        <v/>
      </c>
      <c r="GU212" s="27" t="str">
        <f ca="1">IF(GS212="","",VLOOKUP(GS212,选手操作!$K:$L,2,0))</f>
        <v/>
      </c>
      <c r="GV212" s="24" t="str">
        <f ca="1">IFERROR(IF(GS212="","",IF(选手操作!GT212&lt;&gt;"",FV212+GW212+GX212+选手操作!GS212,VLOOKUP(GU212,GO:GQ,3,0)+FV212+GW212+GX212+选手操作!GS212)),IF(COUNTIF(GO:GO,GU212)=0,"查找失败",IF(ISNUMBER(VLOOKUP(GU212,GO:GQ,3,0))=FALSE,"VP错误","未知错误")))</f>
        <v/>
      </c>
      <c r="GW212" s="37"/>
      <c r="GX212" s="37"/>
      <c r="GY212" s="39"/>
      <c r="HA212" s="31"/>
      <c r="HB212" s="31"/>
      <c r="HC212" s="31"/>
      <c r="HD212" s="31"/>
      <c r="HE212" s="31"/>
      <c r="HF212" s="31"/>
      <c r="HG212" s="31"/>
      <c r="HH212" s="31"/>
      <c r="HI212" s="31"/>
      <c r="HJ212" s="31"/>
      <c r="HK212" s="31"/>
      <c r="HL212" s="31"/>
      <c r="HM212" s="31"/>
      <c r="HN212" s="23" t="str">
        <f ca="1">IFERROR(IF(HS212="","",RANK(HR212,HR$3:HR$434)+COUNTIF(HR$3:HR212,HR212)-1),"/")</f>
        <v/>
      </c>
      <c r="HO212" s="22" t="str">
        <f t="shared" si="71"/>
        <v/>
      </c>
      <c r="HP212" s="22" t="str">
        <f t="shared" si="72"/>
        <v/>
      </c>
      <c r="HQ212" s="24" t="str">
        <f>IFERROR(IF(HO212="","",ROUND(IF(HP212=0,10,10+SIGN(HP212)*10*(1-((SQRT(5)-1)/2)^MIN(ABS(HP212)/(5*SQRT(HR$1)),3))/(1-((SQRT(5)-1)/2)^3)),2)),"请输入副数")</f>
        <v/>
      </c>
      <c r="HR212" s="25" t="str">
        <f ca="1">IF(HS212="","",IF(选手操作!IT212&lt;&gt;"","/",HV212))</f>
        <v/>
      </c>
      <c r="HS212" s="26" t="str">
        <f ca="1">IF(OR(COUNTA(HA$3:HM$434)=0,选手操作!$K212=""),"",选手操作!$K212)</f>
        <v/>
      </c>
      <c r="HT212" s="22" t="str">
        <f ca="1">IFERROR(IF(HS212="","",RANK(HV212,HV$3:HV$434)+COUNTIF(HV$3:HV212,HV212)-1),"/")</f>
        <v/>
      </c>
      <c r="HU212" s="27" t="str">
        <f ca="1">IF(HS212="","",VLOOKUP(HS212,选手操作!$K:$L,2,0))</f>
        <v/>
      </c>
      <c r="HV212" s="24" t="str">
        <f ca="1">IFERROR(IF(HS212="","",IF(选手操作!HT212&lt;&gt;"",GV212+HW212+HX212+选手操作!HS212,VLOOKUP(HU212,HO:HQ,3,0)+GV212+HW212+HX212+选手操作!HS212)),IF(COUNTIF(HO:HO,HU212)=0,"查找失败",IF(ISNUMBER(VLOOKUP(HU212,HO:HQ,3,0))=FALSE,"VP错误","未知错误")))</f>
        <v/>
      </c>
      <c r="HW212" s="37"/>
      <c r="HX212" s="37"/>
      <c r="HY212" s="39"/>
    </row>
    <row r="213" spans="1:23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23" t="str">
        <f ca="1">IFERROR(IF(S213="","",RANK(R213,R$3:R$434)+COUNTIF(R$3:R213,R213)-1),"/")</f>
        <v/>
      </c>
      <c r="O213" s="22" t="str">
        <f t="shared" si="73"/>
        <v/>
      </c>
      <c r="P213" s="22" t="str">
        <f t="shared" si="74"/>
        <v/>
      </c>
      <c r="Q213" s="24" t="str">
        <f t="shared" si="75"/>
        <v/>
      </c>
      <c r="R213" s="25" t="str">
        <f ca="1">IF(S213="","",IF(选手操作!AT213&lt;&gt;"","/",V213))</f>
        <v/>
      </c>
      <c r="S213" s="26" t="str">
        <f ca="1">IF(OR(COUNTA(A$3:M$434)=0,选手操作!$K213=""),"",选手操作!$K213)</f>
        <v/>
      </c>
      <c r="T213" s="22" t="str">
        <f ca="1">IFERROR(IF(S213="","",RANK(V213,V$3:V$434)+COUNTIF(V$3:V213,V213)-1),"/")</f>
        <v/>
      </c>
      <c r="U213" s="27" t="str">
        <f ca="1">IF(S213="","",VLOOKUP(S213,选手操作!$K:$L,2,0))</f>
        <v/>
      </c>
      <c r="V213" s="24" t="str">
        <f ca="1">IFERROR(IF(S213="","",IF(选手操作!T213&lt;&gt;"",选手操作!M213+选手操作!N213+W213+X213+选手操作!S213,VLOOKUP(U213,O:Q,3,0)+选手操作!M213+选手操作!N213+W213+X213+选手操作!S213)),IF(COUNTIF(O:O,U213)=0,"查找失败",IF(ISNUMBER(VLOOKUP(U213,O:Q,3,0))=FALSE,"VP错误","未知错误")))</f>
        <v/>
      </c>
      <c r="W213" s="37"/>
      <c r="X213" s="37"/>
      <c r="Y213" s="39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23" t="str">
        <f ca="1">IFERROR(IF(AS213="","",RANK(AR213,AR$3:AR$434)+COUNTIF(AR$3:AR213,AR213)-1),"/")</f>
        <v/>
      </c>
      <c r="AO213" s="22" t="str">
        <f t="shared" si="57"/>
        <v/>
      </c>
      <c r="AP213" s="22" t="str">
        <f t="shared" si="58"/>
        <v/>
      </c>
      <c r="AQ213" s="24" t="str">
        <f t="shared" si="76"/>
        <v/>
      </c>
      <c r="AR213" s="25" t="str">
        <f ca="1">IF(AS213="","",IF(选手操作!BT213&lt;&gt;"","/",AV213))</f>
        <v/>
      </c>
      <c r="AS213" s="26" t="str">
        <f ca="1">IF(OR(COUNTA(AA$3:AM$434)=0,选手操作!$K213=""),"",选手操作!$K213)</f>
        <v/>
      </c>
      <c r="AT213" s="22" t="str">
        <f ca="1">IFERROR(IF(AS213="","",RANK(AV213,AV$3:AV$434)+COUNTIF(AV$3:AV213,AV213)-1),"/")</f>
        <v/>
      </c>
      <c r="AU213" s="27" t="str">
        <f ca="1">IF(AS213="","",VLOOKUP(AS213,选手操作!$K:$L,2,0))</f>
        <v/>
      </c>
      <c r="AV213" s="24" t="str">
        <f ca="1">IFERROR(IF(AS213="","",IF(选手操作!AT213&lt;&gt;"",V213+AW213+AX213+选手操作!AS213,VLOOKUP(AU213,AO:AQ,3,0)+V213+AW213+AX213+选手操作!AS213)),IF(COUNTIF(AO:AO,AU213)=0,"查找失败",IF(ISNUMBER(VLOOKUP(AU213,AO:AQ,3,0))=FALSE,"VP错误","未知错误")))</f>
        <v/>
      </c>
      <c r="AW213" s="37"/>
      <c r="AX213" s="37"/>
      <c r="AY213" s="39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23" t="str">
        <f ca="1">IFERROR(IF(BS213="","",RANK(BR213,BR$3:BR$434)+COUNTIF(BR$3:BR213,BR213)-1),"/")</f>
        <v/>
      </c>
      <c r="BO213" s="22" t="str">
        <f t="shared" si="59"/>
        <v/>
      </c>
      <c r="BP213" s="22" t="str">
        <f t="shared" si="60"/>
        <v/>
      </c>
      <c r="BQ213" s="24" t="str">
        <f>IFERROR(IF(BO213="","",ROUND(IF(BP213=0,10,10+SIGN(BP213)*10*(1-((SQRT(5)-1)/2)^MIN(ABS(BP213)/(5*SQRT(BR$1)),3))/(1-((SQRT(5)-1)/2)^3)),2)),"请输入副数")</f>
        <v/>
      </c>
      <c r="BR213" s="25" t="str">
        <f ca="1">IF(BS213="","",IF(选手操作!CT213&lt;&gt;"","/",BV213))</f>
        <v/>
      </c>
      <c r="BS213" s="26" t="str">
        <f ca="1">IF(OR(COUNTA(BA$3:BM$434)=0,选手操作!$K213=""),"",选手操作!$K213)</f>
        <v/>
      </c>
      <c r="BT213" s="22" t="str">
        <f ca="1">IFERROR(IF(BS213="","",RANK(BV213,BV$3:BV$434)+COUNTIF(BV$3:BV213,BV213)-1),"/")</f>
        <v/>
      </c>
      <c r="BU213" s="27" t="str">
        <f ca="1">IF(BS213="","",VLOOKUP(BS213,选手操作!$K:$L,2,0))</f>
        <v/>
      </c>
      <c r="BV213" s="24" t="str">
        <f ca="1">IFERROR(IF(BS213="","",IF(选手操作!BT213&lt;&gt;"",AV213+BW213+BX213+选手操作!BS213,VLOOKUP(BU213,BO:BQ,3,0)+AV213+BW213+BX213+选手操作!BS213)),IF(COUNTIF(BO:BO,BU213)=0,"查找失败",IF(ISNUMBER(VLOOKUP(BU213,BO:BQ,3,0))=FALSE,"VP错误","未知错误")))</f>
        <v/>
      </c>
      <c r="BW213" s="37"/>
      <c r="BX213" s="37"/>
      <c r="BY213" s="39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23" t="str">
        <f ca="1">IFERROR(IF(CS213="","",RANK(CR213,CR$3:CR$434)+COUNTIF(CR$3:CR213,CR213)-1),"/")</f>
        <v/>
      </c>
      <c r="CO213" s="22" t="str">
        <f t="shared" si="61"/>
        <v/>
      </c>
      <c r="CP213" s="22" t="str">
        <f t="shared" si="62"/>
        <v/>
      </c>
      <c r="CQ213" s="24" t="str">
        <f>IFERROR(IF(CO213="","",ROUND(IF(CP213=0,10,10+SIGN(CP213)*10*(1-((SQRT(5)-1)/2)^MIN(ABS(CP213)/(5*SQRT(CR$1)),3))/(1-((SQRT(5)-1)/2)^3)),2)),"请输入副数")</f>
        <v/>
      </c>
      <c r="CR213" s="25" t="str">
        <f ca="1">IF(CS213="","",IF(选手操作!DT213&lt;&gt;"","/",CV213))</f>
        <v/>
      </c>
      <c r="CS213" s="26" t="str">
        <f ca="1">IF(OR(COUNTA(CA$3:CM$434)=0,选手操作!$K213=""),"",选手操作!$K213)</f>
        <v/>
      </c>
      <c r="CT213" s="22" t="str">
        <f ca="1">IFERROR(IF(CS213="","",RANK(CV213,CV$3:CV$434)+COUNTIF(CV$3:CV213,CV213)-1),"/")</f>
        <v/>
      </c>
      <c r="CU213" s="27" t="str">
        <f ca="1">IF(CS213="","",VLOOKUP(CS213,选手操作!$K:$L,2,0))</f>
        <v/>
      </c>
      <c r="CV213" s="24" t="str">
        <f ca="1">IFERROR(IF(CS213="","",IF(选手操作!CT213&lt;&gt;"",BV213+CW213+CX213+选手操作!CS213,VLOOKUP(CU213,CO:CQ,3,0)+BV213+CW213+CX213+选手操作!CS213)),IF(COUNTIF(CO:CO,CU213)=0,"查找失败",IF(ISNUMBER(VLOOKUP(CU213,CO:CQ,3,0))=FALSE,"VP错误","未知错误")))</f>
        <v/>
      </c>
      <c r="CW213" s="37"/>
      <c r="CX213" s="37"/>
      <c r="CY213" s="39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23" t="str">
        <f ca="1">IFERROR(IF(DS213="","",RANK(DR213,DR$3:DR$434)+COUNTIF(DR$3:DR213,DR213)-1),"/")</f>
        <v/>
      </c>
      <c r="DO213" s="22" t="str">
        <f t="shared" si="63"/>
        <v/>
      </c>
      <c r="DP213" s="22" t="str">
        <f t="shared" si="64"/>
        <v/>
      </c>
      <c r="DQ213" s="24" t="str">
        <f>IFERROR(IF(DO213="","",ROUND(IF(DP213=0,10,10+SIGN(DP213)*10*(1-((SQRT(5)-1)/2)^MIN(ABS(DP213)/(5*SQRT(DR$1)),3))/(1-((SQRT(5)-1)/2)^3)),2)),"请输入副数")</f>
        <v/>
      </c>
      <c r="DR213" s="25" t="str">
        <f ca="1">IF(DS213="","",IF(选手操作!ET213&lt;&gt;"","/",DV213))</f>
        <v/>
      </c>
      <c r="DS213" s="26" t="str">
        <f ca="1">IF(OR(COUNTA(DA$3:DM$434)=0,选手操作!$K213=""),"",选手操作!$K213)</f>
        <v/>
      </c>
      <c r="DT213" s="22" t="str">
        <f ca="1">IFERROR(IF(DS213="","",RANK(DV213,DV$3:DV$434)+COUNTIF(DV$3:DV213,DV213)-1),"/")</f>
        <v/>
      </c>
      <c r="DU213" s="27" t="str">
        <f ca="1">IF(DS213="","",VLOOKUP(DS213,选手操作!$K:$L,2,0))</f>
        <v/>
      </c>
      <c r="DV213" s="24" t="str">
        <f ca="1">IFERROR(IF(DS213="","",IF(选手操作!DT213&lt;&gt;"",CV213+DW213+DX213+选手操作!DS213,VLOOKUP(DU213,DO:DQ,3,0)+CV213+DW213+DX213+选手操作!DS213)),IF(COUNTIF(DO:DO,DU213)=0,"查找失败",IF(ISNUMBER(VLOOKUP(DU213,DO:DQ,3,0))=FALSE,"VP错误","未知错误")))</f>
        <v/>
      </c>
      <c r="DW213" s="37"/>
      <c r="DX213" s="37"/>
      <c r="DY213" s="39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23" t="str">
        <f ca="1">IFERROR(IF(ES213="","",RANK(ER213,ER$3:ER$434)+COUNTIF(ER$3:ER213,ER213)-1),"/")</f>
        <v/>
      </c>
      <c r="EO213" s="22" t="str">
        <f t="shared" si="65"/>
        <v/>
      </c>
      <c r="EP213" s="22" t="str">
        <f t="shared" si="66"/>
        <v/>
      </c>
      <c r="EQ213" s="24" t="str">
        <f>IFERROR(IF(EO213="","",ROUND(IF(EP213=0,10,10+SIGN(EP213)*10*(1-((SQRT(5)-1)/2)^MIN(ABS(EP213)/(5*SQRT(ER$1)),3))/(1-((SQRT(5)-1)/2)^3)),2)),"请输入副数")</f>
        <v/>
      </c>
      <c r="ER213" s="25" t="str">
        <f ca="1">IF(ES213="","",IF(选手操作!FT213&lt;&gt;"","/",EV213))</f>
        <v/>
      </c>
      <c r="ES213" s="26" t="str">
        <f ca="1">IF(OR(COUNTA(EA$3:EM$434)=0,选手操作!$K213=""),"",选手操作!$K213)</f>
        <v/>
      </c>
      <c r="ET213" s="22" t="str">
        <f ca="1">IFERROR(IF(ES213="","",RANK(EV213,EV$3:EV$434)+COUNTIF(EV$3:EV213,EV213)-1),"/")</f>
        <v/>
      </c>
      <c r="EU213" s="27" t="str">
        <f ca="1">IF(ES213="","",VLOOKUP(ES213,选手操作!$K:$L,2,0))</f>
        <v/>
      </c>
      <c r="EV213" s="24" t="str">
        <f ca="1">IFERROR(IF(ES213="","",IF(选手操作!ET213&lt;&gt;"",DV213+EW213+EX213+选手操作!ES213,VLOOKUP(EU213,EO:EQ,3,0)+DV213+EW213+EX213+选手操作!ES213)),IF(COUNTIF(EO:EO,EU213)=0,"查找失败",IF(ISNUMBER(VLOOKUP(EU213,EO:EQ,3,0))=FALSE,"VP错误","未知错误")))</f>
        <v/>
      </c>
      <c r="EW213" s="37"/>
      <c r="EX213" s="37"/>
      <c r="EY213" s="39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23" t="str">
        <f ca="1">IFERROR(IF(FS213="","",RANK(FR213,FR$3:FR$434)+COUNTIF(FR$3:FR213,FR213)-1),"/")</f>
        <v/>
      </c>
      <c r="FO213" s="22" t="str">
        <f t="shared" si="67"/>
        <v/>
      </c>
      <c r="FP213" s="22" t="str">
        <f t="shared" si="68"/>
        <v/>
      </c>
      <c r="FQ213" s="24" t="str">
        <f>IFERROR(IF(FO213="","",ROUND(IF(FP213=0,10,10+SIGN(FP213)*10*(1-((SQRT(5)-1)/2)^MIN(ABS(FP213)/(5*SQRT(FR$1)),3))/(1-((SQRT(5)-1)/2)^3)),2)),"请输入副数")</f>
        <v/>
      </c>
      <c r="FR213" s="25" t="str">
        <f ca="1">IF(FS213="","",IF(选手操作!GT213&lt;&gt;"","/",FV213))</f>
        <v/>
      </c>
      <c r="FS213" s="26" t="str">
        <f ca="1">IF(OR(COUNTA(FA$3:FM$434)=0,选手操作!$K213=""),"",选手操作!$K213)</f>
        <v/>
      </c>
      <c r="FT213" s="22" t="str">
        <f ca="1">IFERROR(IF(FS213="","",RANK(FV213,FV$3:FV$434)+COUNTIF(FV$3:FV213,FV213)-1),"/")</f>
        <v/>
      </c>
      <c r="FU213" s="27" t="str">
        <f ca="1">IF(FS213="","",VLOOKUP(FS213,选手操作!$K:$L,2,0))</f>
        <v/>
      </c>
      <c r="FV213" s="24" t="str">
        <f ca="1">IFERROR(IF(FS213="","",IF(选手操作!FT213&lt;&gt;"",EV213+FW213+FX213+选手操作!FS213,VLOOKUP(FU213,FO:FQ,3,0)+EV213+FW213+FX213+选手操作!FS213)),IF(COUNTIF(FO:FO,FU213)=0,"查找失败",IF(ISNUMBER(VLOOKUP(FU213,FO:FQ,3,0))=FALSE,"VP错误","未知错误")))</f>
        <v/>
      </c>
      <c r="FW213" s="37"/>
      <c r="FX213" s="37"/>
      <c r="FY213" s="39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23" t="str">
        <f ca="1">IFERROR(IF(GS213="","",RANK(GR213,GR$3:GR$434)+COUNTIF(GR$3:GR213,GR213)-1),"/")</f>
        <v/>
      </c>
      <c r="GO213" s="22" t="str">
        <f t="shared" si="69"/>
        <v/>
      </c>
      <c r="GP213" s="22" t="str">
        <f t="shared" si="70"/>
        <v/>
      </c>
      <c r="GQ213" s="24" t="str">
        <f>IFERROR(IF(GO213="","",ROUND(IF(GP213=0,10,10+SIGN(GP213)*10*(1-((SQRT(5)-1)/2)^MIN(ABS(GP213)/(5*SQRT(GR$1)),3))/(1-((SQRT(5)-1)/2)^3)),2)),"请输入副数")</f>
        <v/>
      </c>
      <c r="GR213" s="25" t="str">
        <f ca="1">IF(GS213="","",IF(选手操作!HT213&lt;&gt;"","/",GV213))</f>
        <v/>
      </c>
      <c r="GS213" s="26" t="str">
        <f ca="1">IF(OR(COUNTA(GA$3:GM$434)=0,选手操作!$K213=""),"",选手操作!$K213)</f>
        <v/>
      </c>
      <c r="GT213" s="22" t="str">
        <f ca="1">IFERROR(IF(GS213="","",RANK(GV213,GV$3:GV$434)+COUNTIF(GV$3:GV213,GV213)-1),"/")</f>
        <v/>
      </c>
      <c r="GU213" s="27" t="str">
        <f ca="1">IF(GS213="","",VLOOKUP(GS213,选手操作!$K:$L,2,0))</f>
        <v/>
      </c>
      <c r="GV213" s="24" t="str">
        <f ca="1">IFERROR(IF(GS213="","",IF(选手操作!GT213&lt;&gt;"",FV213+GW213+GX213+选手操作!GS213,VLOOKUP(GU213,GO:GQ,3,0)+FV213+GW213+GX213+选手操作!GS213)),IF(COUNTIF(GO:GO,GU213)=0,"查找失败",IF(ISNUMBER(VLOOKUP(GU213,GO:GQ,3,0))=FALSE,"VP错误","未知错误")))</f>
        <v/>
      </c>
      <c r="GW213" s="37"/>
      <c r="GX213" s="37"/>
      <c r="GY213" s="39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23" t="str">
        <f ca="1">IFERROR(IF(HS213="","",RANK(HR213,HR$3:HR$434)+COUNTIF(HR$3:HR213,HR213)-1),"/")</f>
        <v/>
      </c>
      <c r="HO213" s="22" t="str">
        <f t="shared" si="71"/>
        <v/>
      </c>
      <c r="HP213" s="22" t="str">
        <f t="shared" si="72"/>
        <v/>
      </c>
      <c r="HQ213" s="24" t="str">
        <f>IFERROR(IF(HO213="","",ROUND(IF(HP213=0,10,10+SIGN(HP213)*10*(1-((SQRT(5)-1)/2)^MIN(ABS(HP213)/(5*SQRT(HR$1)),3))/(1-((SQRT(5)-1)/2)^3)),2)),"请输入副数")</f>
        <v/>
      </c>
      <c r="HR213" s="25" t="str">
        <f ca="1">IF(HS213="","",IF(选手操作!IT213&lt;&gt;"","/",HV213))</f>
        <v/>
      </c>
      <c r="HS213" s="26" t="str">
        <f ca="1">IF(OR(COUNTA(HA$3:HM$434)=0,选手操作!$K213=""),"",选手操作!$K213)</f>
        <v/>
      </c>
      <c r="HT213" s="22" t="str">
        <f ca="1">IFERROR(IF(HS213="","",RANK(HV213,HV$3:HV$434)+COUNTIF(HV$3:HV213,HV213)-1),"/")</f>
        <v/>
      </c>
      <c r="HU213" s="27" t="str">
        <f ca="1">IF(HS213="","",VLOOKUP(HS213,选手操作!$K:$L,2,0))</f>
        <v/>
      </c>
      <c r="HV213" s="24" t="str">
        <f ca="1">IFERROR(IF(HS213="","",IF(选手操作!HT213&lt;&gt;"",GV213+HW213+HX213+选手操作!HS213,VLOOKUP(HU213,HO:HQ,3,0)+GV213+HW213+HX213+选手操作!HS213)),IF(COUNTIF(HO:HO,HU213)=0,"查找失败",IF(ISNUMBER(VLOOKUP(HU213,HO:HQ,3,0))=FALSE,"VP错误","未知错误")))</f>
        <v/>
      </c>
      <c r="HW213" s="37"/>
      <c r="HX213" s="37"/>
      <c r="HY213" s="39"/>
    </row>
    <row r="214" spans="1:23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23" t="str">
        <f ca="1">IFERROR(IF(S214="","",RANK(R214,R$3:R$434)+COUNTIF(R$3:R214,R214)-1),"/")</f>
        <v/>
      </c>
      <c r="O214" s="22" t="str">
        <f t="shared" si="73"/>
        <v/>
      </c>
      <c r="P214" s="22" t="str">
        <f t="shared" si="74"/>
        <v/>
      </c>
      <c r="Q214" s="24" t="str">
        <f t="shared" si="75"/>
        <v/>
      </c>
      <c r="R214" s="25" t="str">
        <f ca="1">IF(S214="","",IF(选手操作!AT214&lt;&gt;"","/",V214))</f>
        <v/>
      </c>
      <c r="S214" s="26" t="str">
        <f ca="1">IF(OR(COUNTA(A$3:M$434)=0,选手操作!$K214=""),"",选手操作!$K214)</f>
        <v/>
      </c>
      <c r="T214" s="22" t="str">
        <f ca="1">IFERROR(IF(S214="","",RANK(V214,V$3:V$434)+COUNTIF(V$3:V214,V214)-1),"/")</f>
        <v/>
      </c>
      <c r="U214" s="27" t="str">
        <f ca="1">IF(S214="","",VLOOKUP(S214,选手操作!$K:$L,2,0))</f>
        <v/>
      </c>
      <c r="V214" s="24" t="str">
        <f ca="1">IFERROR(IF(S214="","",IF(选手操作!T214&lt;&gt;"",选手操作!M214+选手操作!N214+W214+X214+选手操作!S214,VLOOKUP(U214,O:Q,3,0)+选手操作!M214+选手操作!N214+W214+X214+选手操作!S214)),IF(COUNTIF(O:O,U214)=0,"查找失败",IF(ISNUMBER(VLOOKUP(U214,O:Q,3,0))=FALSE,"VP错误","未知错误")))</f>
        <v/>
      </c>
      <c r="W214" s="37"/>
      <c r="X214" s="37"/>
      <c r="Y214" s="39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23" t="str">
        <f ca="1">IFERROR(IF(AS214="","",RANK(AR214,AR$3:AR$434)+COUNTIF(AR$3:AR214,AR214)-1),"/")</f>
        <v/>
      </c>
      <c r="AO214" s="22" t="str">
        <f t="shared" si="57"/>
        <v/>
      </c>
      <c r="AP214" s="22" t="str">
        <f t="shared" si="58"/>
        <v/>
      </c>
      <c r="AQ214" s="24" t="str">
        <f t="shared" si="76"/>
        <v/>
      </c>
      <c r="AR214" s="25" t="str">
        <f ca="1">IF(AS214="","",IF(选手操作!BT214&lt;&gt;"","/",AV214))</f>
        <v/>
      </c>
      <c r="AS214" s="26" t="str">
        <f ca="1">IF(OR(COUNTA(AA$3:AM$434)=0,选手操作!$K214=""),"",选手操作!$K214)</f>
        <v/>
      </c>
      <c r="AT214" s="22" t="str">
        <f ca="1">IFERROR(IF(AS214="","",RANK(AV214,AV$3:AV$434)+COUNTIF(AV$3:AV214,AV214)-1),"/")</f>
        <v/>
      </c>
      <c r="AU214" s="27" t="str">
        <f ca="1">IF(AS214="","",VLOOKUP(AS214,选手操作!$K:$L,2,0))</f>
        <v/>
      </c>
      <c r="AV214" s="24" t="str">
        <f ca="1">IFERROR(IF(AS214="","",IF(选手操作!AT214&lt;&gt;"",V214+AW214+AX214+选手操作!AS214,VLOOKUP(AU214,AO:AQ,3,0)+V214+AW214+AX214+选手操作!AS214)),IF(COUNTIF(AO:AO,AU214)=0,"查找失败",IF(ISNUMBER(VLOOKUP(AU214,AO:AQ,3,0))=FALSE,"VP错误","未知错误")))</f>
        <v/>
      </c>
      <c r="AW214" s="37"/>
      <c r="AX214" s="37"/>
      <c r="AY214" s="39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23" t="str">
        <f ca="1">IFERROR(IF(BS214="","",RANK(BR214,BR$3:BR$434)+COUNTIF(BR$3:BR214,BR214)-1),"/")</f>
        <v/>
      </c>
      <c r="BO214" s="22" t="str">
        <f t="shared" si="59"/>
        <v/>
      </c>
      <c r="BP214" s="22" t="str">
        <f t="shared" si="60"/>
        <v/>
      </c>
      <c r="BQ214" s="24" t="str">
        <f>IFERROR(IF(BO214="","",ROUND(IF(BP214=0,10,10+SIGN(BP214)*10*(1-((SQRT(5)-1)/2)^MIN(ABS(BP214)/(5*SQRT(BR$1)),3))/(1-((SQRT(5)-1)/2)^3)),2)),"请输入副数")</f>
        <v/>
      </c>
      <c r="BR214" s="25" t="str">
        <f ca="1">IF(BS214="","",IF(选手操作!CT214&lt;&gt;"","/",BV214))</f>
        <v/>
      </c>
      <c r="BS214" s="26" t="str">
        <f ca="1">IF(OR(COUNTA(BA$3:BM$434)=0,选手操作!$K214=""),"",选手操作!$K214)</f>
        <v/>
      </c>
      <c r="BT214" s="22" t="str">
        <f ca="1">IFERROR(IF(BS214="","",RANK(BV214,BV$3:BV$434)+COUNTIF(BV$3:BV214,BV214)-1),"/")</f>
        <v/>
      </c>
      <c r="BU214" s="27" t="str">
        <f ca="1">IF(BS214="","",VLOOKUP(BS214,选手操作!$K:$L,2,0))</f>
        <v/>
      </c>
      <c r="BV214" s="24" t="str">
        <f ca="1">IFERROR(IF(BS214="","",IF(选手操作!BT214&lt;&gt;"",AV214+BW214+BX214+选手操作!BS214,VLOOKUP(BU214,BO:BQ,3,0)+AV214+BW214+BX214+选手操作!BS214)),IF(COUNTIF(BO:BO,BU214)=0,"查找失败",IF(ISNUMBER(VLOOKUP(BU214,BO:BQ,3,0))=FALSE,"VP错误","未知错误")))</f>
        <v/>
      </c>
      <c r="BW214" s="37"/>
      <c r="BX214" s="37"/>
      <c r="BY214" s="39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23" t="str">
        <f ca="1">IFERROR(IF(CS214="","",RANK(CR214,CR$3:CR$434)+COUNTIF(CR$3:CR214,CR214)-1),"/")</f>
        <v/>
      </c>
      <c r="CO214" s="22" t="str">
        <f t="shared" si="61"/>
        <v/>
      </c>
      <c r="CP214" s="22" t="str">
        <f t="shared" si="62"/>
        <v/>
      </c>
      <c r="CQ214" s="24" t="str">
        <f>IFERROR(IF(CO214="","",ROUND(IF(CP214=0,10,10+SIGN(CP214)*10*(1-((SQRT(5)-1)/2)^MIN(ABS(CP214)/(5*SQRT(CR$1)),3))/(1-((SQRT(5)-1)/2)^3)),2)),"请输入副数")</f>
        <v/>
      </c>
      <c r="CR214" s="25" t="str">
        <f ca="1">IF(CS214="","",IF(选手操作!DT214&lt;&gt;"","/",CV214))</f>
        <v/>
      </c>
      <c r="CS214" s="26" t="str">
        <f ca="1">IF(OR(COUNTA(CA$3:CM$434)=0,选手操作!$K214=""),"",选手操作!$K214)</f>
        <v/>
      </c>
      <c r="CT214" s="22" t="str">
        <f ca="1">IFERROR(IF(CS214="","",RANK(CV214,CV$3:CV$434)+COUNTIF(CV$3:CV214,CV214)-1),"/")</f>
        <v/>
      </c>
      <c r="CU214" s="27" t="str">
        <f ca="1">IF(CS214="","",VLOOKUP(CS214,选手操作!$K:$L,2,0))</f>
        <v/>
      </c>
      <c r="CV214" s="24" t="str">
        <f ca="1">IFERROR(IF(CS214="","",IF(选手操作!CT214&lt;&gt;"",BV214+CW214+CX214+选手操作!CS214,VLOOKUP(CU214,CO:CQ,3,0)+BV214+CW214+CX214+选手操作!CS214)),IF(COUNTIF(CO:CO,CU214)=0,"查找失败",IF(ISNUMBER(VLOOKUP(CU214,CO:CQ,3,0))=FALSE,"VP错误","未知错误")))</f>
        <v/>
      </c>
      <c r="CW214" s="37"/>
      <c r="CX214" s="37"/>
      <c r="CY214" s="39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23" t="str">
        <f ca="1">IFERROR(IF(DS214="","",RANK(DR214,DR$3:DR$434)+COUNTIF(DR$3:DR214,DR214)-1),"/")</f>
        <v/>
      </c>
      <c r="DO214" s="22" t="str">
        <f t="shared" si="63"/>
        <v/>
      </c>
      <c r="DP214" s="22" t="str">
        <f t="shared" si="64"/>
        <v/>
      </c>
      <c r="DQ214" s="24" t="str">
        <f>IFERROR(IF(DO214="","",ROUND(IF(DP214=0,10,10+SIGN(DP214)*10*(1-((SQRT(5)-1)/2)^MIN(ABS(DP214)/(5*SQRT(DR$1)),3))/(1-((SQRT(5)-1)/2)^3)),2)),"请输入副数")</f>
        <v/>
      </c>
      <c r="DR214" s="25" t="str">
        <f ca="1">IF(DS214="","",IF(选手操作!ET214&lt;&gt;"","/",DV214))</f>
        <v/>
      </c>
      <c r="DS214" s="26" t="str">
        <f ca="1">IF(OR(COUNTA(DA$3:DM$434)=0,选手操作!$K214=""),"",选手操作!$K214)</f>
        <v/>
      </c>
      <c r="DT214" s="22" t="str">
        <f ca="1">IFERROR(IF(DS214="","",RANK(DV214,DV$3:DV$434)+COUNTIF(DV$3:DV214,DV214)-1),"/")</f>
        <v/>
      </c>
      <c r="DU214" s="27" t="str">
        <f ca="1">IF(DS214="","",VLOOKUP(DS214,选手操作!$K:$L,2,0))</f>
        <v/>
      </c>
      <c r="DV214" s="24" t="str">
        <f ca="1">IFERROR(IF(DS214="","",IF(选手操作!DT214&lt;&gt;"",CV214+DW214+DX214+选手操作!DS214,VLOOKUP(DU214,DO:DQ,3,0)+CV214+DW214+DX214+选手操作!DS214)),IF(COUNTIF(DO:DO,DU214)=0,"查找失败",IF(ISNUMBER(VLOOKUP(DU214,DO:DQ,3,0))=FALSE,"VP错误","未知错误")))</f>
        <v/>
      </c>
      <c r="DW214" s="37"/>
      <c r="DX214" s="37"/>
      <c r="DY214" s="39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23" t="str">
        <f ca="1">IFERROR(IF(ES214="","",RANK(ER214,ER$3:ER$434)+COUNTIF(ER$3:ER214,ER214)-1),"/")</f>
        <v/>
      </c>
      <c r="EO214" s="22" t="str">
        <f t="shared" si="65"/>
        <v/>
      </c>
      <c r="EP214" s="22" t="str">
        <f t="shared" si="66"/>
        <v/>
      </c>
      <c r="EQ214" s="24" t="str">
        <f>IFERROR(IF(EO214="","",ROUND(IF(EP214=0,10,10+SIGN(EP214)*10*(1-((SQRT(5)-1)/2)^MIN(ABS(EP214)/(5*SQRT(ER$1)),3))/(1-((SQRT(5)-1)/2)^3)),2)),"请输入副数")</f>
        <v/>
      </c>
      <c r="ER214" s="25" t="str">
        <f ca="1">IF(ES214="","",IF(选手操作!FT214&lt;&gt;"","/",EV214))</f>
        <v/>
      </c>
      <c r="ES214" s="26" t="str">
        <f ca="1">IF(OR(COUNTA(EA$3:EM$434)=0,选手操作!$K214=""),"",选手操作!$K214)</f>
        <v/>
      </c>
      <c r="ET214" s="22" t="str">
        <f ca="1">IFERROR(IF(ES214="","",RANK(EV214,EV$3:EV$434)+COUNTIF(EV$3:EV214,EV214)-1),"/")</f>
        <v/>
      </c>
      <c r="EU214" s="27" t="str">
        <f ca="1">IF(ES214="","",VLOOKUP(ES214,选手操作!$K:$L,2,0))</f>
        <v/>
      </c>
      <c r="EV214" s="24" t="str">
        <f ca="1">IFERROR(IF(ES214="","",IF(选手操作!ET214&lt;&gt;"",DV214+EW214+EX214+选手操作!ES214,VLOOKUP(EU214,EO:EQ,3,0)+DV214+EW214+EX214+选手操作!ES214)),IF(COUNTIF(EO:EO,EU214)=0,"查找失败",IF(ISNUMBER(VLOOKUP(EU214,EO:EQ,3,0))=FALSE,"VP错误","未知错误")))</f>
        <v/>
      </c>
      <c r="EW214" s="37"/>
      <c r="EX214" s="37"/>
      <c r="EY214" s="39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23" t="str">
        <f ca="1">IFERROR(IF(FS214="","",RANK(FR214,FR$3:FR$434)+COUNTIF(FR$3:FR214,FR214)-1),"/")</f>
        <v/>
      </c>
      <c r="FO214" s="22" t="str">
        <f t="shared" si="67"/>
        <v/>
      </c>
      <c r="FP214" s="22" t="str">
        <f t="shared" si="68"/>
        <v/>
      </c>
      <c r="FQ214" s="24" t="str">
        <f>IFERROR(IF(FO214="","",ROUND(IF(FP214=0,10,10+SIGN(FP214)*10*(1-((SQRT(5)-1)/2)^MIN(ABS(FP214)/(5*SQRT(FR$1)),3))/(1-((SQRT(5)-1)/2)^3)),2)),"请输入副数")</f>
        <v/>
      </c>
      <c r="FR214" s="25" t="str">
        <f ca="1">IF(FS214="","",IF(选手操作!GT214&lt;&gt;"","/",FV214))</f>
        <v/>
      </c>
      <c r="FS214" s="26" t="str">
        <f ca="1">IF(OR(COUNTA(FA$3:FM$434)=0,选手操作!$K214=""),"",选手操作!$K214)</f>
        <v/>
      </c>
      <c r="FT214" s="22" t="str">
        <f ca="1">IFERROR(IF(FS214="","",RANK(FV214,FV$3:FV$434)+COUNTIF(FV$3:FV214,FV214)-1),"/")</f>
        <v/>
      </c>
      <c r="FU214" s="27" t="str">
        <f ca="1">IF(FS214="","",VLOOKUP(FS214,选手操作!$K:$L,2,0))</f>
        <v/>
      </c>
      <c r="FV214" s="24" t="str">
        <f ca="1">IFERROR(IF(FS214="","",IF(选手操作!FT214&lt;&gt;"",EV214+FW214+FX214+选手操作!FS214,VLOOKUP(FU214,FO:FQ,3,0)+EV214+FW214+FX214+选手操作!FS214)),IF(COUNTIF(FO:FO,FU214)=0,"查找失败",IF(ISNUMBER(VLOOKUP(FU214,FO:FQ,3,0))=FALSE,"VP错误","未知错误")))</f>
        <v/>
      </c>
      <c r="FW214" s="37"/>
      <c r="FX214" s="37"/>
      <c r="FY214" s="39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23" t="str">
        <f ca="1">IFERROR(IF(GS214="","",RANK(GR214,GR$3:GR$434)+COUNTIF(GR$3:GR214,GR214)-1),"/")</f>
        <v/>
      </c>
      <c r="GO214" s="22" t="str">
        <f t="shared" si="69"/>
        <v/>
      </c>
      <c r="GP214" s="22" t="str">
        <f t="shared" si="70"/>
        <v/>
      </c>
      <c r="GQ214" s="24" t="str">
        <f>IFERROR(IF(GO214="","",ROUND(IF(GP214=0,10,10+SIGN(GP214)*10*(1-((SQRT(5)-1)/2)^MIN(ABS(GP214)/(5*SQRT(GR$1)),3))/(1-((SQRT(5)-1)/2)^3)),2)),"请输入副数")</f>
        <v/>
      </c>
      <c r="GR214" s="25" t="str">
        <f ca="1">IF(GS214="","",IF(选手操作!HT214&lt;&gt;"","/",GV214))</f>
        <v/>
      </c>
      <c r="GS214" s="26" t="str">
        <f ca="1">IF(OR(COUNTA(GA$3:GM$434)=0,选手操作!$K214=""),"",选手操作!$K214)</f>
        <v/>
      </c>
      <c r="GT214" s="22" t="str">
        <f ca="1">IFERROR(IF(GS214="","",RANK(GV214,GV$3:GV$434)+COUNTIF(GV$3:GV214,GV214)-1),"/")</f>
        <v/>
      </c>
      <c r="GU214" s="27" t="str">
        <f ca="1">IF(GS214="","",VLOOKUP(GS214,选手操作!$K:$L,2,0))</f>
        <v/>
      </c>
      <c r="GV214" s="24" t="str">
        <f ca="1">IFERROR(IF(GS214="","",IF(选手操作!GT214&lt;&gt;"",FV214+GW214+GX214+选手操作!GS214,VLOOKUP(GU214,GO:GQ,3,0)+FV214+GW214+GX214+选手操作!GS214)),IF(COUNTIF(GO:GO,GU214)=0,"查找失败",IF(ISNUMBER(VLOOKUP(GU214,GO:GQ,3,0))=FALSE,"VP错误","未知错误")))</f>
        <v/>
      </c>
      <c r="GW214" s="37"/>
      <c r="GX214" s="37"/>
      <c r="GY214" s="39"/>
      <c r="HA214" s="31"/>
      <c r="HB214" s="31"/>
      <c r="HC214" s="31"/>
      <c r="HD214" s="31"/>
      <c r="HE214" s="31"/>
      <c r="HF214" s="31"/>
      <c r="HG214" s="31"/>
      <c r="HH214" s="31"/>
      <c r="HI214" s="31"/>
      <c r="HJ214" s="31"/>
      <c r="HK214" s="31"/>
      <c r="HL214" s="31"/>
      <c r="HM214" s="31"/>
      <c r="HN214" s="23" t="str">
        <f ca="1">IFERROR(IF(HS214="","",RANK(HR214,HR$3:HR$434)+COUNTIF(HR$3:HR214,HR214)-1),"/")</f>
        <v/>
      </c>
      <c r="HO214" s="22" t="str">
        <f t="shared" si="71"/>
        <v/>
      </c>
      <c r="HP214" s="22" t="str">
        <f t="shared" si="72"/>
        <v/>
      </c>
      <c r="HQ214" s="24" t="str">
        <f>IFERROR(IF(HO214="","",ROUND(IF(HP214=0,10,10+SIGN(HP214)*10*(1-((SQRT(5)-1)/2)^MIN(ABS(HP214)/(5*SQRT(HR$1)),3))/(1-((SQRT(5)-1)/2)^3)),2)),"请输入副数")</f>
        <v/>
      </c>
      <c r="HR214" s="25" t="str">
        <f ca="1">IF(HS214="","",IF(选手操作!IT214&lt;&gt;"","/",HV214))</f>
        <v/>
      </c>
      <c r="HS214" s="26" t="str">
        <f ca="1">IF(OR(COUNTA(HA$3:HM$434)=0,选手操作!$K214=""),"",选手操作!$K214)</f>
        <v/>
      </c>
      <c r="HT214" s="22" t="str">
        <f ca="1">IFERROR(IF(HS214="","",RANK(HV214,HV$3:HV$434)+COUNTIF(HV$3:HV214,HV214)-1),"/")</f>
        <v/>
      </c>
      <c r="HU214" s="27" t="str">
        <f ca="1">IF(HS214="","",VLOOKUP(HS214,选手操作!$K:$L,2,0))</f>
        <v/>
      </c>
      <c r="HV214" s="24" t="str">
        <f ca="1">IFERROR(IF(HS214="","",IF(选手操作!HT214&lt;&gt;"",GV214+HW214+HX214+选手操作!HS214,VLOOKUP(HU214,HO:HQ,3,0)+GV214+HW214+HX214+选手操作!HS214)),IF(COUNTIF(HO:HO,HU214)=0,"查找失败",IF(ISNUMBER(VLOOKUP(HU214,HO:HQ,3,0))=FALSE,"VP错误","未知错误")))</f>
        <v/>
      </c>
      <c r="HW214" s="37"/>
      <c r="HX214" s="37"/>
      <c r="HY214" s="39"/>
    </row>
    <row r="215" spans="1:23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23" t="str">
        <f ca="1">IFERROR(IF(S215="","",RANK(R215,R$3:R$434)+COUNTIF(R$3:R215,R215)-1),"/")</f>
        <v/>
      </c>
      <c r="O215" s="22" t="str">
        <f t="shared" si="73"/>
        <v/>
      </c>
      <c r="P215" s="22" t="str">
        <f t="shared" si="74"/>
        <v/>
      </c>
      <c r="Q215" s="24" t="str">
        <f t="shared" si="75"/>
        <v/>
      </c>
      <c r="R215" s="25" t="str">
        <f ca="1">IF(S215="","",IF(选手操作!AT215&lt;&gt;"","/",V215))</f>
        <v/>
      </c>
      <c r="S215" s="26" t="str">
        <f ca="1">IF(OR(COUNTA(A$3:M$434)=0,选手操作!$K215=""),"",选手操作!$K215)</f>
        <v/>
      </c>
      <c r="T215" s="22" t="str">
        <f ca="1">IFERROR(IF(S215="","",RANK(V215,V$3:V$434)+COUNTIF(V$3:V215,V215)-1),"/")</f>
        <v/>
      </c>
      <c r="U215" s="27" t="str">
        <f ca="1">IF(S215="","",VLOOKUP(S215,选手操作!$K:$L,2,0))</f>
        <v/>
      </c>
      <c r="V215" s="24" t="str">
        <f ca="1">IFERROR(IF(S215="","",IF(选手操作!T215&lt;&gt;"",选手操作!M215+选手操作!N215+W215+X215+选手操作!S215,VLOOKUP(U215,O:Q,3,0)+选手操作!M215+选手操作!N215+W215+X215+选手操作!S215)),IF(COUNTIF(O:O,U215)=0,"查找失败",IF(ISNUMBER(VLOOKUP(U215,O:Q,3,0))=FALSE,"VP错误","未知错误")))</f>
        <v/>
      </c>
      <c r="W215" s="37"/>
      <c r="X215" s="37"/>
      <c r="Y215" s="39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23" t="str">
        <f ca="1">IFERROR(IF(AS215="","",RANK(AR215,AR$3:AR$434)+COUNTIF(AR$3:AR215,AR215)-1),"/")</f>
        <v/>
      </c>
      <c r="AO215" s="22" t="str">
        <f t="shared" si="57"/>
        <v/>
      </c>
      <c r="AP215" s="22" t="str">
        <f t="shared" si="58"/>
        <v/>
      </c>
      <c r="AQ215" s="24" t="str">
        <f t="shared" si="76"/>
        <v/>
      </c>
      <c r="AR215" s="25" t="str">
        <f ca="1">IF(AS215="","",IF(选手操作!BT215&lt;&gt;"","/",AV215))</f>
        <v/>
      </c>
      <c r="AS215" s="26" t="str">
        <f ca="1">IF(OR(COUNTA(AA$3:AM$434)=0,选手操作!$K215=""),"",选手操作!$K215)</f>
        <v/>
      </c>
      <c r="AT215" s="22" t="str">
        <f ca="1">IFERROR(IF(AS215="","",RANK(AV215,AV$3:AV$434)+COUNTIF(AV$3:AV215,AV215)-1),"/")</f>
        <v/>
      </c>
      <c r="AU215" s="27" t="str">
        <f ca="1">IF(AS215="","",VLOOKUP(AS215,选手操作!$K:$L,2,0))</f>
        <v/>
      </c>
      <c r="AV215" s="24" t="str">
        <f ca="1">IFERROR(IF(AS215="","",IF(选手操作!AT215&lt;&gt;"",V215+AW215+AX215+选手操作!AS215,VLOOKUP(AU215,AO:AQ,3,0)+V215+AW215+AX215+选手操作!AS215)),IF(COUNTIF(AO:AO,AU215)=0,"查找失败",IF(ISNUMBER(VLOOKUP(AU215,AO:AQ,3,0))=FALSE,"VP错误","未知错误")))</f>
        <v/>
      </c>
      <c r="AW215" s="37"/>
      <c r="AX215" s="37"/>
      <c r="AY215" s="39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23" t="str">
        <f ca="1">IFERROR(IF(BS215="","",RANK(BR215,BR$3:BR$434)+COUNTIF(BR$3:BR215,BR215)-1),"/")</f>
        <v/>
      </c>
      <c r="BO215" s="22" t="str">
        <f t="shared" si="59"/>
        <v/>
      </c>
      <c r="BP215" s="22" t="str">
        <f t="shared" si="60"/>
        <v/>
      </c>
      <c r="BQ215" s="24" t="str">
        <f>IFERROR(IF(BO215="","",ROUND(IF(BP215=0,10,10+SIGN(BP215)*10*(1-((SQRT(5)-1)/2)^MIN(ABS(BP215)/(5*SQRT(BR$1)),3))/(1-((SQRT(5)-1)/2)^3)),2)),"请输入副数")</f>
        <v/>
      </c>
      <c r="BR215" s="25" t="str">
        <f ca="1">IF(BS215="","",IF(选手操作!CT215&lt;&gt;"","/",BV215))</f>
        <v/>
      </c>
      <c r="BS215" s="26" t="str">
        <f ca="1">IF(OR(COUNTA(BA$3:BM$434)=0,选手操作!$K215=""),"",选手操作!$K215)</f>
        <v/>
      </c>
      <c r="BT215" s="22" t="str">
        <f ca="1">IFERROR(IF(BS215="","",RANK(BV215,BV$3:BV$434)+COUNTIF(BV$3:BV215,BV215)-1),"/")</f>
        <v/>
      </c>
      <c r="BU215" s="27" t="str">
        <f ca="1">IF(BS215="","",VLOOKUP(BS215,选手操作!$K:$L,2,0))</f>
        <v/>
      </c>
      <c r="BV215" s="24" t="str">
        <f ca="1">IFERROR(IF(BS215="","",IF(选手操作!BT215&lt;&gt;"",AV215+BW215+BX215+选手操作!BS215,VLOOKUP(BU215,BO:BQ,3,0)+AV215+BW215+BX215+选手操作!BS215)),IF(COUNTIF(BO:BO,BU215)=0,"查找失败",IF(ISNUMBER(VLOOKUP(BU215,BO:BQ,3,0))=FALSE,"VP错误","未知错误")))</f>
        <v/>
      </c>
      <c r="BW215" s="37"/>
      <c r="BX215" s="37"/>
      <c r="BY215" s="39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23" t="str">
        <f ca="1">IFERROR(IF(CS215="","",RANK(CR215,CR$3:CR$434)+COUNTIF(CR$3:CR215,CR215)-1),"/")</f>
        <v/>
      </c>
      <c r="CO215" s="22" t="str">
        <f t="shared" si="61"/>
        <v/>
      </c>
      <c r="CP215" s="22" t="str">
        <f t="shared" si="62"/>
        <v/>
      </c>
      <c r="CQ215" s="24" t="str">
        <f>IFERROR(IF(CO215="","",ROUND(IF(CP215=0,10,10+SIGN(CP215)*10*(1-((SQRT(5)-1)/2)^MIN(ABS(CP215)/(5*SQRT(CR$1)),3))/(1-((SQRT(5)-1)/2)^3)),2)),"请输入副数")</f>
        <v/>
      </c>
      <c r="CR215" s="25" t="str">
        <f ca="1">IF(CS215="","",IF(选手操作!DT215&lt;&gt;"","/",CV215))</f>
        <v/>
      </c>
      <c r="CS215" s="26" t="str">
        <f ca="1">IF(OR(COUNTA(CA$3:CM$434)=0,选手操作!$K215=""),"",选手操作!$K215)</f>
        <v/>
      </c>
      <c r="CT215" s="22" t="str">
        <f ca="1">IFERROR(IF(CS215="","",RANK(CV215,CV$3:CV$434)+COUNTIF(CV$3:CV215,CV215)-1),"/")</f>
        <v/>
      </c>
      <c r="CU215" s="27" t="str">
        <f ca="1">IF(CS215="","",VLOOKUP(CS215,选手操作!$K:$L,2,0))</f>
        <v/>
      </c>
      <c r="CV215" s="24" t="str">
        <f ca="1">IFERROR(IF(CS215="","",IF(选手操作!CT215&lt;&gt;"",BV215+CW215+CX215+选手操作!CS215,VLOOKUP(CU215,CO:CQ,3,0)+BV215+CW215+CX215+选手操作!CS215)),IF(COUNTIF(CO:CO,CU215)=0,"查找失败",IF(ISNUMBER(VLOOKUP(CU215,CO:CQ,3,0))=FALSE,"VP错误","未知错误")))</f>
        <v/>
      </c>
      <c r="CW215" s="37"/>
      <c r="CX215" s="37"/>
      <c r="CY215" s="39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23" t="str">
        <f ca="1">IFERROR(IF(DS215="","",RANK(DR215,DR$3:DR$434)+COUNTIF(DR$3:DR215,DR215)-1),"/")</f>
        <v/>
      </c>
      <c r="DO215" s="22" t="str">
        <f t="shared" si="63"/>
        <v/>
      </c>
      <c r="DP215" s="22" t="str">
        <f t="shared" si="64"/>
        <v/>
      </c>
      <c r="DQ215" s="24" t="str">
        <f>IFERROR(IF(DO215="","",ROUND(IF(DP215=0,10,10+SIGN(DP215)*10*(1-((SQRT(5)-1)/2)^MIN(ABS(DP215)/(5*SQRT(DR$1)),3))/(1-((SQRT(5)-1)/2)^3)),2)),"请输入副数")</f>
        <v/>
      </c>
      <c r="DR215" s="25" t="str">
        <f ca="1">IF(DS215="","",IF(选手操作!ET215&lt;&gt;"","/",DV215))</f>
        <v/>
      </c>
      <c r="DS215" s="26" t="str">
        <f ca="1">IF(OR(COUNTA(DA$3:DM$434)=0,选手操作!$K215=""),"",选手操作!$K215)</f>
        <v/>
      </c>
      <c r="DT215" s="22" t="str">
        <f ca="1">IFERROR(IF(DS215="","",RANK(DV215,DV$3:DV$434)+COUNTIF(DV$3:DV215,DV215)-1),"/")</f>
        <v/>
      </c>
      <c r="DU215" s="27" t="str">
        <f ca="1">IF(DS215="","",VLOOKUP(DS215,选手操作!$K:$L,2,0))</f>
        <v/>
      </c>
      <c r="DV215" s="24" t="str">
        <f ca="1">IFERROR(IF(DS215="","",IF(选手操作!DT215&lt;&gt;"",CV215+DW215+DX215+选手操作!DS215,VLOOKUP(DU215,DO:DQ,3,0)+CV215+DW215+DX215+选手操作!DS215)),IF(COUNTIF(DO:DO,DU215)=0,"查找失败",IF(ISNUMBER(VLOOKUP(DU215,DO:DQ,3,0))=FALSE,"VP错误","未知错误")))</f>
        <v/>
      </c>
      <c r="DW215" s="37"/>
      <c r="DX215" s="37"/>
      <c r="DY215" s="39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23" t="str">
        <f ca="1">IFERROR(IF(ES215="","",RANK(ER215,ER$3:ER$434)+COUNTIF(ER$3:ER215,ER215)-1),"/")</f>
        <v/>
      </c>
      <c r="EO215" s="22" t="str">
        <f t="shared" si="65"/>
        <v/>
      </c>
      <c r="EP215" s="22" t="str">
        <f t="shared" si="66"/>
        <v/>
      </c>
      <c r="EQ215" s="24" t="str">
        <f>IFERROR(IF(EO215="","",ROUND(IF(EP215=0,10,10+SIGN(EP215)*10*(1-((SQRT(5)-1)/2)^MIN(ABS(EP215)/(5*SQRT(ER$1)),3))/(1-((SQRT(5)-1)/2)^3)),2)),"请输入副数")</f>
        <v/>
      </c>
      <c r="ER215" s="25" t="str">
        <f ca="1">IF(ES215="","",IF(选手操作!FT215&lt;&gt;"","/",EV215))</f>
        <v/>
      </c>
      <c r="ES215" s="26" t="str">
        <f ca="1">IF(OR(COUNTA(EA$3:EM$434)=0,选手操作!$K215=""),"",选手操作!$K215)</f>
        <v/>
      </c>
      <c r="ET215" s="22" t="str">
        <f ca="1">IFERROR(IF(ES215="","",RANK(EV215,EV$3:EV$434)+COUNTIF(EV$3:EV215,EV215)-1),"/")</f>
        <v/>
      </c>
      <c r="EU215" s="27" t="str">
        <f ca="1">IF(ES215="","",VLOOKUP(ES215,选手操作!$K:$L,2,0))</f>
        <v/>
      </c>
      <c r="EV215" s="24" t="str">
        <f ca="1">IFERROR(IF(ES215="","",IF(选手操作!ET215&lt;&gt;"",DV215+EW215+EX215+选手操作!ES215,VLOOKUP(EU215,EO:EQ,3,0)+DV215+EW215+EX215+选手操作!ES215)),IF(COUNTIF(EO:EO,EU215)=0,"查找失败",IF(ISNUMBER(VLOOKUP(EU215,EO:EQ,3,0))=FALSE,"VP错误","未知错误")))</f>
        <v/>
      </c>
      <c r="EW215" s="37"/>
      <c r="EX215" s="37"/>
      <c r="EY215" s="39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23" t="str">
        <f ca="1">IFERROR(IF(FS215="","",RANK(FR215,FR$3:FR$434)+COUNTIF(FR$3:FR215,FR215)-1),"/")</f>
        <v/>
      </c>
      <c r="FO215" s="22" t="str">
        <f t="shared" si="67"/>
        <v/>
      </c>
      <c r="FP215" s="22" t="str">
        <f t="shared" si="68"/>
        <v/>
      </c>
      <c r="FQ215" s="24" t="str">
        <f>IFERROR(IF(FO215="","",ROUND(IF(FP215=0,10,10+SIGN(FP215)*10*(1-((SQRT(5)-1)/2)^MIN(ABS(FP215)/(5*SQRT(FR$1)),3))/(1-((SQRT(5)-1)/2)^3)),2)),"请输入副数")</f>
        <v/>
      </c>
      <c r="FR215" s="25" t="str">
        <f ca="1">IF(FS215="","",IF(选手操作!GT215&lt;&gt;"","/",FV215))</f>
        <v/>
      </c>
      <c r="FS215" s="26" t="str">
        <f ca="1">IF(OR(COUNTA(FA$3:FM$434)=0,选手操作!$K215=""),"",选手操作!$K215)</f>
        <v/>
      </c>
      <c r="FT215" s="22" t="str">
        <f ca="1">IFERROR(IF(FS215="","",RANK(FV215,FV$3:FV$434)+COUNTIF(FV$3:FV215,FV215)-1),"/")</f>
        <v/>
      </c>
      <c r="FU215" s="27" t="str">
        <f ca="1">IF(FS215="","",VLOOKUP(FS215,选手操作!$K:$L,2,0))</f>
        <v/>
      </c>
      <c r="FV215" s="24" t="str">
        <f ca="1">IFERROR(IF(FS215="","",IF(选手操作!FT215&lt;&gt;"",EV215+FW215+FX215+选手操作!FS215,VLOOKUP(FU215,FO:FQ,3,0)+EV215+FW215+FX215+选手操作!FS215)),IF(COUNTIF(FO:FO,FU215)=0,"查找失败",IF(ISNUMBER(VLOOKUP(FU215,FO:FQ,3,0))=FALSE,"VP错误","未知错误")))</f>
        <v/>
      </c>
      <c r="FW215" s="37"/>
      <c r="FX215" s="37"/>
      <c r="FY215" s="39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23" t="str">
        <f ca="1">IFERROR(IF(GS215="","",RANK(GR215,GR$3:GR$434)+COUNTIF(GR$3:GR215,GR215)-1),"/")</f>
        <v/>
      </c>
      <c r="GO215" s="22" t="str">
        <f t="shared" si="69"/>
        <v/>
      </c>
      <c r="GP215" s="22" t="str">
        <f t="shared" si="70"/>
        <v/>
      </c>
      <c r="GQ215" s="24" t="str">
        <f>IFERROR(IF(GO215="","",ROUND(IF(GP215=0,10,10+SIGN(GP215)*10*(1-((SQRT(5)-1)/2)^MIN(ABS(GP215)/(5*SQRT(GR$1)),3))/(1-((SQRT(5)-1)/2)^3)),2)),"请输入副数")</f>
        <v/>
      </c>
      <c r="GR215" s="25" t="str">
        <f ca="1">IF(GS215="","",IF(选手操作!HT215&lt;&gt;"","/",GV215))</f>
        <v/>
      </c>
      <c r="GS215" s="26" t="str">
        <f ca="1">IF(OR(COUNTA(GA$3:GM$434)=0,选手操作!$K215=""),"",选手操作!$K215)</f>
        <v/>
      </c>
      <c r="GT215" s="22" t="str">
        <f ca="1">IFERROR(IF(GS215="","",RANK(GV215,GV$3:GV$434)+COUNTIF(GV$3:GV215,GV215)-1),"/")</f>
        <v/>
      </c>
      <c r="GU215" s="27" t="str">
        <f ca="1">IF(GS215="","",VLOOKUP(GS215,选手操作!$K:$L,2,0))</f>
        <v/>
      </c>
      <c r="GV215" s="24" t="str">
        <f ca="1">IFERROR(IF(GS215="","",IF(选手操作!GT215&lt;&gt;"",FV215+GW215+GX215+选手操作!GS215,VLOOKUP(GU215,GO:GQ,3,0)+FV215+GW215+GX215+选手操作!GS215)),IF(COUNTIF(GO:GO,GU215)=0,"查找失败",IF(ISNUMBER(VLOOKUP(GU215,GO:GQ,3,0))=FALSE,"VP错误","未知错误")))</f>
        <v/>
      </c>
      <c r="GW215" s="37"/>
      <c r="GX215" s="37"/>
      <c r="GY215" s="39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23" t="str">
        <f ca="1">IFERROR(IF(HS215="","",RANK(HR215,HR$3:HR$434)+COUNTIF(HR$3:HR215,HR215)-1),"/")</f>
        <v/>
      </c>
      <c r="HO215" s="22" t="str">
        <f t="shared" si="71"/>
        <v/>
      </c>
      <c r="HP215" s="22" t="str">
        <f t="shared" si="72"/>
        <v/>
      </c>
      <c r="HQ215" s="24" t="str">
        <f>IFERROR(IF(HO215="","",ROUND(IF(HP215=0,10,10+SIGN(HP215)*10*(1-((SQRT(5)-1)/2)^MIN(ABS(HP215)/(5*SQRT(HR$1)),3))/(1-((SQRT(5)-1)/2)^3)),2)),"请输入副数")</f>
        <v/>
      </c>
      <c r="HR215" s="25" t="str">
        <f ca="1">IF(HS215="","",IF(选手操作!IT215&lt;&gt;"","/",HV215))</f>
        <v/>
      </c>
      <c r="HS215" s="26" t="str">
        <f ca="1">IF(OR(COUNTA(HA$3:HM$434)=0,选手操作!$K215=""),"",选手操作!$K215)</f>
        <v/>
      </c>
      <c r="HT215" s="22" t="str">
        <f ca="1">IFERROR(IF(HS215="","",RANK(HV215,HV$3:HV$434)+COUNTIF(HV$3:HV215,HV215)-1),"/")</f>
        <v/>
      </c>
      <c r="HU215" s="27" t="str">
        <f ca="1">IF(HS215="","",VLOOKUP(HS215,选手操作!$K:$L,2,0))</f>
        <v/>
      </c>
      <c r="HV215" s="24" t="str">
        <f ca="1">IFERROR(IF(HS215="","",IF(选手操作!HT215&lt;&gt;"",GV215+HW215+HX215+选手操作!HS215,VLOOKUP(HU215,HO:HQ,3,0)+GV215+HW215+HX215+选手操作!HS215)),IF(COUNTIF(HO:HO,HU215)=0,"查找失败",IF(ISNUMBER(VLOOKUP(HU215,HO:HQ,3,0))=FALSE,"VP错误","未知错误")))</f>
        <v/>
      </c>
      <c r="HW215" s="37"/>
      <c r="HX215" s="37"/>
      <c r="HY215" s="39"/>
    </row>
    <row r="216" spans="1:23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23" t="str">
        <f ca="1">IFERROR(IF(S216="","",RANK(R216,R$3:R$434)+COUNTIF(R$3:R216,R216)-1),"/")</f>
        <v/>
      </c>
      <c r="O216" s="22" t="str">
        <f t="shared" si="73"/>
        <v/>
      </c>
      <c r="P216" s="22" t="str">
        <f t="shared" si="74"/>
        <v/>
      </c>
      <c r="Q216" s="24" t="str">
        <f t="shared" si="75"/>
        <v/>
      </c>
      <c r="R216" s="25" t="str">
        <f ca="1">IF(S216="","",IF(选手操作!AT216&lt;&gt;"","/",V216))</f>
        <v/>
      </c>
      <c r="S216" s="26" t="str">
        <f ca="1">IF(OR(COUNTA(A$3:M$434)=0,选手操作!$K216=""),"",选手操作!$K216)</f>
        <v/>
      </c>
      <c r="T216" s="22" t="str">
        <f ca="1">IFERROR(IF(S216="","",RANK(V216,V$3:V$434)+COUNTIF(V$3:V216,V216)-1),"/")</f>
        <v/>
      </c>
      <c r="U216" s="27" t="str">
        <f ca="1">IF(S216="","",VLOOKUP(S216,选手操作!$K:$L,2,0))</f>
        <v/>
      </c>
      <c r="V216" s="24" t="str">
        <f ca="1">IFERROR(IF(S216="","",IF(选手操作!T216&lt;&gt;"",选手操作!M216+选手操作!N216+W216+X216+选手操作!S216,VLOOKUP(U216,O:Q,3,0)+选手操作!M216+选手操作!N216+W216+X216+选手操作!S216)),IF(COUNTIF(O:O,U216)=0,"查找失败",IF(ISNUMBER(VLOOKUP(U216,O:Q,3,0))=FALSE,"VP错误","未知错误")))</f>
        <v/>
      </c>
      <c r="W216" s="37"/>
      <c r="X216" s="37"/>
      <c r="Y216" s="39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23" t="str">
        <f ca="1">IFERROR(IF(AS216="","",RANK(AR216,AR$3:AR$434)+COUNTIF(AR$3:AR216,AR216)-1),"/")</f>
        <v/>
      </c>
      <c r="AO216" s="22" t="str">
        <f t="shared" si="57"/>
        <v/>
      </c>
      <c r="AP216" s="22" t="str">
        <f t="shared" si="58"/>
        <v/>
      </c>
      <c r="AQ216" s="24" t="str">
        <f t="shared" si="76"/>
        <v/>
      </c>
      <c r="AR216" s="25" t="str">
        <f ca="1">IF(AS216="","",IF(选手操作!BT216&lt;&gt;"","/",AV216))</f>
        <v/>
      </c>
      <c r="AS216" s="26" t="str">
        <f ca="1">IF(OR(COUNTA(AA$3:AM$434)=0,选手操作!$K216=""),"",选手操作!$K216)</f>
        <v/>
      </c>
      <c r="AT216" s="22" t="str">
        <f ca="1">IFERROR(IF(AS216="","",RANK(AV216,AV$3:AV$434)+COUNTIF(AV$3:AV216,AV216)-1),"/")</f>
        <v/>
      </c>
      <c r="AU216" s="27" t="str">
        <f ca="1">IF(AS216="","",VLOOKUP(AS216,选手操作!$K:$L,2,0))</f>
        <v/>
      </c>
      <c r="AV216" s="24" t="str">
        <f ca="1">IFERROR(IF(AS216="","",IF(选手操作!AT216&lt;&gt;"",V216+AW216+AX216+选手操作!AS216,VLOOKUP(AU216,AO:AQ,3,0)+V216+AW216+AX216+选手操作!AS216)),IF(COUNTIF(AO:AO,AU216)=0,"查找失败",IF(ISNUMBER(VLOOKUP(AU216,AO:AQ,3,0))=FALSE,"VP错误","未知错误")))</f>
        <v/>
      </c>
      <c r="AW216" s="37"/>
      <c r="AX216" s="37"/>
      <c r="AY216" s="39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23" t="str">
        <f ca="1">IFERROR(IF(BS216="","",RANK(BR216,BR$3:BR$434)+COUNTIF(BR$3:BR216,BR216)-1),"/")</f>
        <v/>
      </c>
      <c r="BO216" s="22" t="str">
        <f t="shared" si="59"/>
        <v/>
      </c>
      <c r="BP216" s="22" t="str">
        <f t="shared" si="60"/>
        <v/>
      </c>
      <c r="BQ216" s="24" t="str">
        <f>IFERROR(IF(BO216="","",ROUND(IF(BP216=0,10,10+SIGN(BP216)*10*(1-((SQRT(5)-1)/2)^MIN(ABS(BP216)/(5*SQRT(BR$1)),3))/(1-((SQRT(5)-1)/2)^3)),2)),"请输入副数")</f>
        <v/>
      </c>
      <c r="BR216" s="25" t="str">
        <f ca="1">IF(BS216="","",IF(选手操作!CT216&lt;&gt;"","/",BV216))</f>
        <v/>
      </c>
      <c r="BS216" s="26" t="str">
        <f ca="1">IF(OR(COUNTA(BA$3:BM$434)=0,选手操作!$K216=""),"",选手操作!$K216)</f>
        <v/>
      </c>
      <c r="BT216" s="22" t="str">
        <f ca="1">IFERROR(IF(BS216="","",RANK(BV216,BV$3:BV$434)+COUNTIF(BV$3:BV216,BV216)-1),"/")</f>
        <v/>
      </c>
      <c r="BU216" s="27" t="str">
        <f ca="1">IF(BS216="","",VLOOKUP(BS216,选手操作!$K:$L,2,0))</f>
        <v/>
      </c>
      <c r="BV216" s="24" t="str">
        <f ca="1">IFERROR(IF(BS216="","",IF(选手操作!BT216&lt;&gt;"",AV216+BW216+BX216+选手操作!BS216,VLOOKUP(BU216,BO:BQ,3,0)+AV216+BW216+BX216+选手操作!BS216)),IF(COUNTIF(BO:BO,BU216)=0,"查找失败",IF(ISNUMBER(VLOOKUP(BU216,BO:BQ,3,0))=FALSE,"VP错误","未知错误")))</f>
        <v/>
      </c>
      <c r="BW216" s="37"/>
      <c r="BX216" s="37"/>
      <c r="BY216" s="39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23" t="str">
        <f ca="1">IFERROR(IF(CS216="","",RANK(CR216,CR$3:CR$434)+COUNTIF(CR$3:CR216,CR216)-1),"/")</f>
        <v/>
      </c>
      <c r="CO216" s="22" t="str">
        <f t="shared" si="61"/>
        <v/>
      </c>
      <c r="CP216" s="22" t="str">
        <f t="shared" si="62"/>
        <v/>
      </c>
      <c r="CQ216" s="24" t="str">
        <f>IFERROR(IF(CO216="","",ROUND(IF(CP216=0,10,10+SIGN(CP216)*10*(1-((SQRT(5)-1)/2)^MIN(ABS(CP216)/(5*SQRT(CR$1)),3))/(1-((SQRT(5)-1)/2)^3)),2)),"请输入副数")</f>
        <v/>
      </c>
      <c r="CR216" s="25" t="str">
        <f ca="1">IF(CS216="","",IF(选手操作!DT216&lt;&gt;"","/",CV216))</f>
        <v/>
      </c>
      <c r="CS216" s="26" t="str">
        <f ca="1">IF(OR(COUNTA(CA$3:CM$434)=0,选手操作!$K216=""),"",选手操作!$K216)</f>
        <v/>
      </c>
      <c r="CT216" s="22" t="str">
        <f ca="1">IFERROR(IF(CS216="","",RANK(CV216,CV$3:CV$434)+COUNTIF(CV$3:CV216,CV216)-1),"/")</f>
        <v/>
      </c>
      <c r="CU216" s="27" t="str">
        <f ca="1">IF(CS216="","",VLOOKUP(CS216,选手操作!$K:$L,2,0))</f>
        <v/>
      </c>
      <c r="CV216" s="24" t="str">
        <f ca="1">IFERROR(IF(CS216="","",IF(选手操作!CT216&lt;&gt;"",BV216+CW216+CX216+选手操作!CS216,VLOOKUP(CU216,CO:CQ,3,0)+BV216+CW216+CX216+选手操作!CS216)),IF(COUNTIF(CO:CO,CU216)=0,"查找失败",IF(ISNUMBER(VLOOKUP(CU216,CO:CQ,3,0))=FALSE,"VP错误","未知错误")))</f>
        <v/>
      </c>
      <c r="CW216" s="37"/>
      <c r="CX216" s="37"/>
      <c r="CY216" s="39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23" t="str">
        <f ca="1">IFERROR(IF(DS216="","",RANK(DR216,DR$3:DR$434)+COUNTIF(DR$3:DR216,DR216)-1),"/")</f>
        <v/>
      </c>
      <c r="DO216" s="22" t="str">
        <f t="shared" si="63"/>
        <v/>
      </c>
      <c r="DP216" s="22" t="str">
        <f t="shared" si="64"/>
        <v/>
      </c>
      <c r="DQ216" s="24" t="str">
        <f>IFERROR(IF(DO216="","",ROUND(IF(DP216=0,10,10+SIGN(DP216)*10*(1-((SQRT(5)-1)/2)^MIN(ABS(DP216)/(5*SQRT(DR$1)),3))/(1-((SQRT(5)-1)/2)^3)),2)),"请输入副数")</f>
        <v/>
      </c>
      <c r="DR216" s="25" t="str">
        <f ca="1">IF(DS216="","",IF(选手操作!ET216&lt;&gt;"","/",DV216))</f>
        <v/>
      </c>
      <c r="DS216" s="26" t="str">
        <f ca="1">IF(OR(COUNTA(DA$3:DM$434)=0,选手操作!$K216=""),"",选手操作!$K216)</f>
        <v/>
      </c>
      <c r="DT216" s="22" t="str">
        <f ca="1">IFERROR(IF(DS216="","",RANK(DV216,DV$3:DV$434)+COUNTIF(DV$3:DV216,DV216)-1),"/")</f>
        <v/>
      </c>
      <c r="DU216" s="27" t="str">
        <f ca="1">IF(DS216="","",VLOOKUP(DS216,选手操作!$K:$L,2,0))</f>
        <v/>
      </c>
      <c r="DV216" s="24" t="str">
        <f ca="1">IFERROR(IF(DS216="","",IF(选手操作!DT216&lt;&gt;"",CV216+DW216+DX216+选手操作!DS216,VLOOKUP(DU216,DO:DQ,3,0)+CV216+DW216+DX216+选手操作!DS216)),IF(COUNTIF(DO:DO,DU216)=0,"查找失败",IF(ISNUMBER(VLOOKUP(DU216,DO:DQ,3,0))=FALSE,"VP错误","未知错误")))</f>
        <v/>
      </c>
      <c r="DW216" s="37"/>
      <c r="DX216" s="37"/>
      <c r="DY216" s="39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23" t="str">
        <f ca="1">IFERROR(IF(ES216="","",RANK(ER216,ER$3:ER$434)+COUNTIF(ER$3:ER216,ER216)-1),"/")</f>
        <v/>
      </c>
      <c r="EO216" s="22" t="str">
        <f t="shared" si="65"/>
        <v/>
      </c>
      <c r="EP216" s="22" t="str">
        <f t="shared" si="66"/>
        <v/>
      </c>
      <c r="EQ216" s="24" t="str">
        <f>IFERROR(IF(EO216="","",ROUND(IF(EP216=0,10,10+SIGN(EP216)*10*(1-((SQRT(5)-1)/2)^MIN(ABS(EP216)/(5*SQRT(ER$1)),3))/(1-((SQRT(5)-1)/2)^3)),2)),"请输入副数")</f>
        <v/>
      </c>
      <c r="ER216" s="25" t="str">
        <f ca="1">IF(ES216="","",IF(选手操作!FT216&lt;&gt;"","/",EV216))</f>
        <v/>
      </c>
      <c r="ES216" s="26" t="str">
        <f ca="1">IF(OR(COUNTA(EA$3:EM$434)=0,选手操作!$K216=""),"",选手操作!$K216)</f>
        <v/>
      </c>
      <c r="ET216" s="22" t="str">
        <f ca="1">IFERROR(IF(ES216="","",RANK(EV216,EV$3:EV$434)+COUNTIF(EV$3:EV216,EV216)-1),"/")</f>
        <v/>
      </c>
      <c r="EU216" s="27" t="str">
        <f ca="1">IF(ES216="","",VLOOKUP(ES216,选手操作!$K:$L,2,0))</f>
        <v/>
      </c>
      <c r="EV216" s="24" t="str">
        <f ca="1">IFERROR(IF(ES216="","",IF(选手操作!ET216&lt;&gt;"",DV216+EW216+EX216+选手操作!ES216,VLOOKUP(EU216,EO:EQ,3,0)+DV216+EW216+EX216+选手操作!ES216)),IF(COUNTIF(EO:EO,EU216)=0,"查找失败",IF(ISNUMBER(VLOOKUP(EU216,EO:EQ,3,0))=FALSE,"VP错误","未知错误")))</f>
        <v/>
      </c>
      <c r="EW216" s="37"/>
      <c r="EX216" s="37"/>
      <c r="EY216" s="39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23" t="str">
        <f ca="1">IFERROR(IF(FS216="","",RANK(FR216,FR$3:FR$434)+COUNTIF(FR$3:FR216,FR216)-1),"/")</f>
        <v/>
      </c>
      <c r="FO216" s="22" t="str">
        <f t="shared" si="67"/>
        <v/>
      </c>
      <c r="FP216" s="22" t="str">
        <f t="shared" si="68"/>
        <v/>
      </c>
      <c r="FQ216" s="24" t="str">
        <f>IFERROR(IF(FO216="","",ROUND(IF(FP216=0,10,10+SIGN(FP216)*10*(1-((SQRT(5)-1)/2)^MIN(ABS(FP216)/(5*SQRT(FR$1)),3))/(1-((SQRT(5)-1)/2)^3)),2)),"请输入副数")</f>
        <v/>
      </c>
      <c r="FR216" s="25" t="str">
        <f ca="1">IF(FS216="","",IF(选手操作!GT216&lt;&gt;"","/",FV216))</f>
        <v/>
      </c>
      <c r="FS216" s="26" t="str">
        <f ca="1">IF(OR(COUNTA(FA$3:FM$434)=0,选手操作!$K216=""),"",选手操作!$K216)</f>
        <v/>
      </c>
      <c r="FT216" s="22" t="str">
        <f ca="1">IFERROR(IF(FS216="","",RANK(FV216,FV$3:FV$434)+COUNTIF(FV$3:FV216,FV216)-1),"/")</f>
        <v/>
      </c>
      <c r="FU216" s="27" t="str">
        <f ca="1">IF(FS216="","",VLOOKUP(FS216,选手操作!$K:$L,2,0))</f>
        <v/>
      </c>
      <c r="FV216" s="24" t="str">
        <f ca="1">IFERROR(IF(FS216="","",IF(选手操作!FT216&lt;&gt;"",EV216+FW216+FX216+选手操作!FS216,VLOOKUP(FU216,FO:FQ,3,0)+EV216+FW216+FX216+选手操作!FS216)),IF(COUNTIF(FO:FO,FU216)=0,"查找失败",IF(ISNUMBER(VLOOKUP(FU216,FO:FQ,3,0))=FALSE,"VP错误","未知错误")))</f>
        <v/>
      </c>
      <c r="FW216" s="37"/>
      <c r="FX216" s="37"/>
      <c r="FY216" s="39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23" t="str">
        <f ca="1">IFERROR(IF(GS216="","",RANK(GR216,GR$3:GR$434)+COUNTIF(GR$3:GR216,GR216)-1),"/")</f>
        <v/>
      </c>
      <c r="GO216" s="22" t="str">
        <f t="shared" si="69"/>
        <v/>
      </c>
      <c r="GP216" s="22" t="str">
        <f t="shared" si="70"/>
        <v/>
      </c>
      <c r="GQ216" s="24" t="str">
        <f>IFERROR(IF(GO216="","",ROUND(IF(GP216=0,10,10+SIGN(GP216)*10*(1-((SQRT(5)-1)/2)^MIN(ABS(GP216)/(5*SQRT(GR$1)),3))/(1-((SQRT(5)-1)/2)^3)),2)),"请输入副数")</f>
        <v/>
      </c>
      <c r="GR216" s="25" t="str">
        <f ca="1">IF(GS216="","",IF(选手操作!HT216&lt;&gt;"","/",GV216))</f>
        <v/>
      </c>
      <c r="GS216" s="26" t="str">
        <f ca="1">IF(OR(COUNTA(GA$3:GM$434)=0,选手操作!$K216=""),"",选手操作!$K216)</f>
        <v/>
      </c>
      <c r="GT216" s="22" t="str">
        <f ca="1">IFERROR(IF(GS216="","",RANK(GV216,GV$3:GV$434)+COUNTIF(GV$3:GV216,GV216)-1),"/")</f>
        <v/>
      </c>
      <c r="GU216" s="27" t="str">
        <f ca="1">IF(GS216="","",VLOOKUP(GS216,选手操作!$K:$L,2,0))</f>
        <v/>
      </c>
      <c r="GV216" s="24" t="str">
        <f ca="1">IFERROR(IF(GS216="","",IF(选手操作!GT216&lt;&gt;"",FV216+GW216+GX216+选手操作!GS216,VLOOKUP(GU216,GO:GQ,3,0)+FV216+GW216+GX216+选手操作!GS216)),IF(COUNTIF(GO:GO,GU216)=0,"查找失败",IF(ISNUMBER(VLOOKUP(GU216,GO:GQ,3,0))=FALSE,"VP错误","未知错误")))</f>
        <v/>
      </c>
      <c r="GW216" s="37"/>
      <c r="GX216" s="37"/>
      <c r="GY216" s="39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23" t="str">
        <f ca="1">IFERROR(IF(HS216="","",RANK(HR216,HR$3:HR$434)+COUNTIF(HR$3:HR216,HR216)-1),"/")</f>
        <v/>
      </c>
      <c r="HO216" s="22" t="str">
        <f t="shared" si="71"/>
        <v/>
      </c>
      <c r="HP216" s="22" t="str">
        <f t="shared" si="72"/>
        <v/>
      </c>
      <c r="HQ216" s="24" t="str">
        <f>IFERROR(IF(HO216="","",ROUND(IF(HP216=0,10,10+SIGN(HP216)*10*(1-((SQRT(5)-1)/2)^MIN(ABS(HP216)/(5*SQRT(HR$1)),3))/(1-((SQRT(5)-1)/2)^3)),2)),"请输入副数")</f>
        <v/>
      </c>
      <c r="HR216" s="25" t="str">
        <f ca="1">IF(HS216="","",IF(选手操作!IT216&lt;&gt;"","/",HV216))</f>
        <v/>
      </c>
      <c r="HS216" s="26" t="str">
        <f ca="1">IF(OR(COUNTA(HA$3:HM$434)=0,选手操作!$K216=""),"",选手操作!$K216)</f>
        <v/>
      </c>
      <c r="HT216" s="22" t="str">
        <f ca="1">IFERROR(IF(HS216="","",RANK(HV216,HV$3:HV$434)+COUNTIF(HV$3:HV216,HV216)-1),"/")</f>
        <v/>
      </c>
      <c r="HU216" s="27" t="str">
        <f ca="1">IF(HS216="","",VLOOKUP(HS216,选手操作!$K:$L,2,0))</f>
        <v/>
      </c>
      <c r="HV216" s="24" t="str">
        <f ca="1">IFERROR(IF(HS216="","",IF(选手操作!HT216&lt;&gt;"",GV216+HW216+HX216+选手操作!HS216,VLOOKUP(HU216,HO:HQ,3,0)+GV216+HW216+HX216+选手操作!HS216)),IF(COUNTIF(HO:HO,HU216)=0,"查找失败",IF(ISNUMBER(VLOOKUP(HU216,HO:HQ,3,0))=FALSE,"VP错误","未知错误")))</f>
        <v/>
      </c>
      <c r="HW216" s="37"/>
      <c r="HX216" s="37"/>
      <c r="HY216" s="39"/>
    </row>
    <row r="217" spans="1:23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23" t="str">
        <f ca="1">IFERROR(IF(S217="","",RANK(R217,R$3:R$434)+COUNTIF(R$3:R217,R217)-1),"/")</f>
        <v/>
      </c>
      <c r="O217" s="22" t="str">
        <f t="shared" si="73"/>
        <v/>
      </c>
      <c r="P217" s="22" t="str">
        <f t="shared" si="74"/>
        <v/>
      </c>
      <c r="Q217" s="24" t="str">
        <f t="shared" si="75"/>
        <v/>
      </c>
      <c r="R217" s="25" t="str">
        <f ca="1">IF(S217="","",IF(选手操作!AT217&lt;&gt;"","/",V217))</f>
        <v/>
      </c>
      <c r="S217" s="26" t="str">
        <f ca="1">IF(OR(COUNTA(A$3:M$434)=0,选手操作!$K217=""),"",选手操作!$K217)</f>
        <v/>
      </c>
      <c r="T217" s="22" t="str">
        <f ca="1">IFERROR(IF(S217="","",RANK(V217,V$3:V$434)+COUNTIF(V$3:V217,V217)-1),"/")</f>
        <v/>
      </c>
      <c r="U217" s="27" t="str">
        <f ca="1">IF(S217="","",VLOOKUP(S217,选手操作!$K:$L,2,0))</f>
        <v/>
      </c>
      <c r="V217" s="24" t="str">
        <f ca="1">IFERROR(IF(S217="","",IF(选手操作!T217&lt;&gt;"",选手操作!M217+选手操作!N217+W217+X217+选手操作!S217,VLOOKUP(U217,O:Q,3,0)+选手操作!M217+选手操作!N217+W217+X217+选手操作!S217)),IF(COUNTIF(O:O,U217)=0,"查找失败",IF(ISNUMBER(VLOOKUP(U217,O:Q,3,0))=FALSE,"VP错误","未知错误")))</f>
        <v/>
      </c>
      <c r="W217" s="37"/>
      <c r="X217" s="37"/>
      <c r="Y217" s="39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3" t="str">
        <f ca="1">IFERROR(IF(AS217="","",RANK(AR217,AR$3:AR$434)+COUNTIF(AR$3:AR217,AR217)-1),"/")</f>
        <v/>
      </c>
      <c r="AO217" s="22" t="str">
        <f t="shared" si="57"/>
        <v/>
      </c>
      <c r="AP217" s="22" t="str">
        <f t="shared" si="58"/>
        <v/>
      </c>
      <c r="AQ217" s="24" t="str">
        <f t="shared" si="76"/>
        <v/>
      </c>
      <c r="AR217" s="25" t="str">
        <f ca="1">IF(AS217="","",IF(选手操作!BT217&lt;&gt;"","/",AV217))</f>
        <v/>
      </c>
      <c r="AS217" s="26" t="str">
        <f ca="1">IF(OR(COUNTA(AA$3:AM$434)=0,选手操作!$K217=""),"",选手操作!$K217)</f>
        <v/>
      </c>
      <c r="AT217" s="22" t="str">
        <f ca="1">IFERROR(IF(AS217="","",RANK(AV217,AV$3:AV$434)+COUNTIF(AV$3:AV217,AV217)-1),"/")</f>
        <v/>
      </c>
      <c r="AU217" s="27" t="str">
        <f ca="1">IF(AS217="","",VLOOKUP(AS217,选手操作!$K:$L,2,0))</f>
        <v/>
      </c>
      <c r="AV217" s="24" t="str">
        <f ca="1">IFERROR(IF(AS217="","",IF(选手操作!AT217&lt;&gt;"",V217+AW217+AX217+选手操作!AS217,VLOOKUP(AU217,AO:AQ,3,0)+V217+AW217+AX217+选手操作!AS217)),IF(COUNTIF(AO:AO,AU217)=0,"查找失败",IF(ISNUMBER(VLOOKUP(AU217,AO:AQ,3,0))=FALSE,"VP错误","未知错误")))</f>
        <v/>
      </c>
      <c r="AW217" s="37"/>
      <c r="AX217" s="37"/>
      <c r="AY217" s="39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23" t="str">
        <f ca="1">IFERROR(IF(BS217="","",RANK(BR217,BR$3:BR$434)+COUNTIF(BR$3:BR217,BR217)-1),"/")</f>
        <v/>
      </c>
      <c r="BO217" s="22" t="str">
        <f t="shared" si="59"/>
        <v/>
      </c>
      <c r="BP217" s="22" t="str">
        <f t="shared" si="60"/>
        <v/>
      </c>
      <c r="BQ217" s="24" t="str">
        <f>IFERROR(IF(BO217="","",ROUND(IF(BP217=0,10,10+SIGN(BP217)*10*(1-((SQRT(5)-1)/2)^MIN(ABS(BP217)/(5*SQRT(BR$1)),3))/(1-((SQRT(5)-1)/2)^3)),2)),"请输入副数")</f>
        <v/>
      </c>
      <c r="BR217" s="25" t="str">
        <f ca="1">IF(BS217="","",IF(选手操作!CT217&lt;&gt;"","/",BV217))</f>
        <v/>
      </c>
      <c r="BS217" s="26" t="str">
        <f ca="1">IF(OR(COUNTA(BA$3:BM$434)=0,选手操作!$K217=""),"",选手操作!$K217)</f>
        <v/>
      </c>
      <c r="BT217" s="22" t="str">
        <f ca="1">IFERROR(IF(BS217="","",RANK(BV217,BV$3:BV$434)+COUNTIF(BV$3:BV217,BV217)-1),"/")</f>
        <v/>
      </c>
      <c r="BU217" s="27" t="str">
        <f ca="1">IF(BS217="","",VLOOKUP(BS217,选手操作!$K:$L,2,0))</f>
        <v/>
      </c>
      <c r="BV217" s="24" t="str">
        <f ca="1">IFERROR(IF(BS217="","",IF(选手操作!BT217&lt;&gt;"",AV217+BW217+BX217+选手操作!BS217,VLOOKUP(BU217,BO:BQ,3,0)+AV217+BW217+BX217+选手操作!BS217)),IF(COUNTIF(BO:BO,BU217)=0,"查找失败",IF(ISNUMBER(VLOOKUP(BU217,BO:BQ,3,0))=FALSE,"VP错误","未知错误")))</f>
        <v/>
      </c>
      <c r="BW217" s="37"/>
      <c r="BX217" s="37"/>
      <c r="BY217" s="39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23" t="str">
        <f ca="1">IFERROR(IF(CS217="","",RANK(CR217,CR$3:CR$434)+COUNTIF(CR$3:CR217,CR217)-1),"/")</f>
        <v/>
      </c>
      <c r="CO217" s="22" t="str">
        <f t="shared" si="61"/>
        <v/>
      </c>
      <c r="CP217" s="22" t="str">
        <f t="shared" si="62"/>
        <v/>
      </c>
      <c r="CQ217" s="24" t="str">
        <f>IFERROR(IF(CO217="","",ROUND(IF(CP217=0,10,10+SIGN(CP217)*10*(1-((SQRT(5)-1)/2)^MIN(ABS(CP217)/(5*SQRT(CR$1)),3))/(1-((SQRT(5)-1)/2)^3)),2)),"请输入副数")</f>
        <v/>
      </c>
      <c r="CR217" s="25" t="str">
        <f ca="1">IF(CS217="","",IF(选手操作!DT217&lt;&gt;"","/",CV217))</f>
        <v/>
      </c>
      <c r="CS217" s="26" t="str">
        <f ca="1">IF(OR(COUNTA(CA$3:CM$434)=0,选手操作!$K217=""),"",选手操作!$K217)</f>
        <v/>
      </c>
      <c r="CT217" s="22" t="str">
        <f ca="1">IFERROR(IF(CS217="","",RANK(CV217,CV$3:CV$434)+COUNTIF(CV$3:CV217,CV217)-1),"/")</f>
        <v/>
      </c>
      <c r="CU217" s="27" t="str">
        <f ca="1">IF(CS217="","",VLOOKUP(CS217,选手操作!$K:$L,2,0))</f>
        <v/>
      </c>
      <c r="CV217" s="24" t="str">
        <f ca="1">IFERROR(IF(CS217="","",IF(选手操作!CT217&lt;&gt;"",BV217+CW217+CX217+选手操作!CS217,VLOOKUP(CU217,CO:CQ,3,0)+BV217+CW217+CX217+选手操作!CS217)),IF(COUNTIF(CO:CO,CU217)=0,"查找失败",IF(ISNUMBER(VLOOKUP(CU217,CO:CQ,3,0))=FALSE,"VP错误","未知错误")))</f>
        <v/>
      </c>
      <c r="CW217" s="37"/>
      <c r="CX217" s="37"/>
      <c r="CY217" s="39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23" t="str">
        <f ca="1">IFERROR(IF(DS217="","",RANK(DR217,DR$3:DR$434)+COUNTIF(DR$3:DR217,DR217)-1),"/")</f>
        <v/>
      </c>
      <c r="DO217" s="22" t="str">
        <f t="shared" si="63"/>
        <v/>
      </c>
      <c r="DP217" s="22" t="str">
        <f t="shared" si="64"/>
        <v/>
      </c>
      <c r="DQ217" s="24" t="str">
        <f>IFERROR(IF(DO217="","",ROUND(IF(DP217=0,10,10+SIGN(DP217)*10*(1-((SQRT(5)-1)/2)^MIN(ABS(DP217)/(5*SQRT(DR$1)),3))/(1-((SQRT(5)-1)/2)^3)),2)),"请输入副数")</f>
        <v/>
      </c>
      <c r="DR217" s="25" t="str">
        <f ca="1">IF(DS217="","",IF(选手操作!ET217&lt;&gt;"","/",DV217))</f>
        <v/>
      </c>
      <c r="DS217" s="26" t="str">
        <f ca="1">IF(OR(COUNTA(DA$3:DM$434)=0,选手操作!$K217=""),"",选手操作!$K217)</f>
        <v/>
      </c>
      <c r="DT217" s="22" t="str">
        <f ca="1">IFERROR(IF(DS217="","",RANK(DV217,DV$3:DV$434)+COUNTIF(DV$3:DV217,DV217)-1),"/")</f>
        <v/>
      </c>
      <c r="DU217" s="27" t="str">
        <f ca="1">IF(DS217="","",VLOOKUP(DS217,选手操作!$K:$L,2,0))</f>
        <v/>
      </c>
      <c r="DV217" s="24" t="str">
        <f ca="1">IFERROR(IF(DS217="","",IF(选手操作!DT217&lt;&gt;"",CV217+DW217+DX217+选手操作!DS217,VLOOKUP(DU217,DO:DQ,3,0)+CV217+DW217+DX217+选手操作!DS217)),IF(COUNTIF(DO:DO,DU217)=0,"查找失败",IF(ISNUMBER(VLOOKUP(DU217,DO:DQ,3,0))=FALSE,"VP错误","未知错误")))</f>
        <v/>
      </c>
      <c r="DW217" s="37"/>
      <c r="DX217" s="37"/>
      <c r="DY217" s="39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23" t="str">
        <f ca="1">IFERROR(IF(ES217="","",RANK(ER217,ER$3:ER$434)+COUNTIF(ER$3:ER217,ER217)-1),"/")</f>
        <v/>
      </c>
      <c r="EO217" s="22" t="str">
        <f t="shared" si="65"/>
        <v/>
      </c>
      <c r="EP217" s="22" t="str">
        <f t="shared" si="66"/>
        <v/>
      </c>
      <c r="EQ217" s="24" t="str">
        <f>IFERROR(IF(EO217="","",ROUND(IF(EP217=0,10,10+SIGN(EP217)*10*(1-((SQRT(5)-1)/2)^MIN(ABS(EP217)/(5*SQRT(ER$1)),3))/(1-((SQRT(5)-1)/2)^3)),2)),"请输入副数")</f>
        <v/>
      </c>
      <c r="ER217" s="25" t="str">
        <f ca="1">IF(ES217="","",IF(选手操作!FT217&lt;&gt;"","/",EV217))</f>
        <v/>
      </c>
      <c r="ES217" s="26" t="str">
        <f ca="1">IF(OR(COUNTA(EA$3:EM$434)=0,选手操作!$K217=""),"",选手操作!$K217)</f>
        <v/>
      </c>
      <c r="ET217" s="22" t="str">
        <f ca="1">IFERROR(IF(ES217="","",RANK(EV217,EV$3:EV$434)+COUNTIF(EV$3:EV217,EV217)-1),"/")</f>
        <v/>
      </c>
      <c r="EU217" s="27" t="str">
        <f ca="1">IF(ES217="","",VLOOKUP(ES217,选手操作!$K:$L,2,0))</f>
        <v/>
      </c>
      <c r="EV217" s="24" t="str">
        <f ca="1">IFERROR(IF(ES217="","",IF(选手操作!ET217&lt;&gt;"",DV217+EW217+EX217+选手操作!ES217,VLOOKUP(EU217,EO:EQ,3,0)+DV217+EW217+EX217+选手操作!ES217)),IF(COUNTIF(EO:EO,EU217)=0,"查找失败",IF(ISNUMBER(VLOOKUP(EU217,EO:EQ,3,0))=FALSE,"VP错误","未知错误")))</f>
        <v/>
      </c>
      <c r="EW217" s="37"/>
      <c r="EX217" s="37"/>
      <c r="EY217" s="39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23" t="str">
        <f ca="1">IFERROR(IF(FS217="","",RANK(FR217,FR$3:FR$434)+COUNTIF(FR$3:FR217,FR217)-1),"/")</f>
        <v/>
      </c>
      <c r="FO217" s="22" t="str">
        <f t="shared" si="67"/>
        <v/>
      </c>
      <c r="FP217" s="22" t="str">
        <f t="shared" si="68"/>
        <v/>
      </c>
      <c r="FQ217" s="24" t="str">
        <f>IFERROR(IF(FO217="","",ROUND(IF(FP217=0,10,10+SIGN(FP217)*10*(1-((SQRT(5)-1)/2)^MIN(ABS(FP217)/(5*SQRT(FR$1)),3))/(1-((SQRT(5)-1)/2)^3)),2)),"请输入副数")</f>
        <v/>
      </c>
      <c r="FR217" s="25" t="str">
        <f ca="1">IF(FS217="","",IF(选手操作!GT217&lt;&gt;"","/",FV217))</f>
        <v/>
      </c>
      <c r="FS217" s="26" t="str">
        <f ca="1">IF(OR(COUNTA(FA$3:FM$434)=0,选手操作!$K217=""),"",选手操作!$K217)</f>
        <v/>
      </c>
      <c r="FT217" s="22" t="str">
        <f ca="1">IFERROR(IF(FS217="","",RANK(FV217,FV$3:FV$434)+COUNTIF(FV$3:FV217,FV217)-1),"/")</f>
        <v/>
      </c>
      <c r="FU217" s="27" t="str">
        <f ca="1">IF(FS217="","",VLOOKUP(FS217,选手操作!$K:$L,2,0))</f>
        <v/>
      </c>
      <c r="FV217" s="24" t="str">
        <f ca="1">IFERROR(IF(FS217="","",IF(选手操作!FT217&lt;&gt;"",EV217+FW217+FX217+选手操作!FS217,VLOOKUP(FU217,FO:FQ,3,0)+EV217+FW217+FX217+选手操作!FS217)),IF(COUNTIF(FO:FO,FU217)=0,"查找失败",IF(ISNUMBER(VLOOKUP(FU217,FO:FQ,3,0))=FALSE,"VP错误","未知错误")))</f>
        <v/>
      </c>
      <c r="FW217" s="37"/>
      <c r="FX217" s="37"/>
      <c r="FY217" s="39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23" t="str">
        <f ca="1">IFERROR(IF(GS217="","",RANK(GR217,GR$3:GR$434)+COUNTIF(GR$3:GR217,GR217)-1),"/")</f>
        <v/>
      </c>
      <c r="GO217" s="22" t="str">
        <f t="shared" si="69"/>
        <v/>
      </c>
      <c r="GP217" s="22" t="str">
        <f t="shared" si="70"/>
        <v/>
      </c>
      <c r="GQ217" s="24" t="str">
        <f>IFERROR(IF(GO217="","",ROUND(IF(GP217=0,10,10+SIGN(GP217)*10*(1-((SQRT(5)-1)/2)^MIN(ABS(GP217)/(5*SQRT(GR$1)),3))/(1-((SQRT(5)-1)/2)^3)),2)),"请输入副数")</f>
        <v/>
      </c>
      <c r="GR217" s="25" t="str">
        <f ca="1">IF(GS217="","",IF(选手操作!HT217&lt;&gt;"","/",GV217))</f>
        <v/>
      </c>
      <c r="GS217" s="26" t="str">
        <f ca="1">IF(OR(COUNTA(GA$3:GM$434)=0,选手操作!$K217=""),"",选手操作!$K217)</f>
        <v/>
      </c>
      <c r="GT217" s="22" t="str">
        <f ca="1">IFERROR(IF(GS217="","",RANK(GV217,GV$3:GV$434)+COUNTIF(GV$3:GV217,GV217)-1),"/")</f>
        <v/>
      </c>
      <c r="GU217" s="27" t="str">
        <f ca="1">IF(GS217="","",VLOOKUP(GS217,选手操作!$K:$L,2,0))</f>
        <v/>
      </c>
      <c r="GV217" s="24" t="str">
        <f ca="1">IFERROR(IF(GS217="","",IF(选手操作!GT217&lt;&gt;"",FV217+GW217+GX217+选手操作!GS217,VLOOKUP(GU217,GO:GQ,3,0)+FV217+GW217+GX217+选手操作!GS217)),IF(COUNTIF(GO:GO,GU217)=0,"查找失败",IF(ISNUMBER(VLOOKUP(GU217,GO:GQ,3,0))=FALSE,"VP错误","未知错误")))</f>
        <v/>
      </c>
      <c r="GW217" s="37"/>
      <c r="GX217" s="37"/>
      <c r="GY217" s="39"/>
      <c r="HA217" s="31"/>
      <c r="HB217" s="31"/>
      <c r="HC217" s="31"/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23" t="str">
        <f ca="1">IFERROR(IF(HS217="","",RANK(HR217,HR$3:HR$434)+COUNTIF(HR$3:HR217,HR217)-1),"/")</f>
        <v/>
      </c>
      <c r="HO217" s="22" t="str">
        <f t="shared" si="71"/>
        <v/>
      </c>
      <c r="HP217" s="22" t="str">
        <f t="shared" si="72"/>
        <v/>
      </c>
      <c r="HQ217" s="24" t="str">
        <f>IFERROR(IF(HO217="","",ROUND(IF(HP217=0,10,10+SIGN(HP217)*10*(1-((SQRT(5)-1)/2)^MIN(ABS(HP217)/(5*SQRT(HR$1)),3))/(1-((SQRT(5)-1)/2)^3)),2)),"请输入副数")</f>
        <v/>
      </c>
      <c r="HR217" s="25" t="str">
        <f ca="1">IF(HS217="","",IF(选手操作!IT217&lt;&gt;"","/",HV217))</f>
        <v/>
      </c>
      <c r="HS217" s="26" t="str">
        <f ca="1">IF(OR(COUNTA(HA$3:HM$434)=0,选手操作!$K217=""),"",选手操作!$K217)</f>
        <v/>
      </c>
      <c r="HT217" s="22" t="str">
        <f ca="1">IFERROR(IF(HS217="","",RANK(HV217,HV$3:HV$434)+COUNTIF(HV$3:HV217,HV217)-1),"/")</f>
        <v/>
      </c>
      <c r="HU217" s="27" t="str">
        <f ca="1">IF(HS217="","",VLOOKUP(HS217,选手操作!$K:$L,2,0))</f>
        <v/>
      </c>
      <c r="HV217" s="24" t="str">
        <f ca="1">IFERROR(IF(HS217="","",IF(选手操作!HT217&lt;&gt;"",GV217+HW217+HX217+选手操作!HS217,VLOOKUP(HU217,HO:HQ,3,0)+GV217+HW217+HX217+选手操作!HS217)),IF(COUNTIF(HO:HO,HU217)=0,"查找失败",IF(ISNUMBER(VLOOKUP(HU217,HO:HQ,3,0))=FALSE,"VP错误","未知错误")))</f>
        <v/>
      </c>
      <c r="HW217" s="37"/>
      <c r="HX217" s="37"/>
      <c r="HY217" s="39"/>
    </row>
    <row r="218" spans="1:23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23" t="str">
        <f ca="1">IFERROR(IF(S218="","",RANK(R218,R$3:R$434)+COUNTIF(R$3:R218,R218)-1),"/")</f>
        <v/>
      </c>
      <c r="O218" s="22" t="str">
        <f t="shared" si="73"/>
        <v/>
      </c>
      <c r="P218" s="22" t="str">
        <f t="shared" si="74"/>
        <v/>
      </c>
      <c r="Q218" s="24" t="str">
        <f t="shared" si="75"/>
        <v/>
      </c>
      <c r="R218" s="25" t="str">
        <f ca="1">IF(S218="","",IF(选手操作!AT218&lt;&gt;"","/",V218))</f>
        <v/>
      </c>
      <c r="S218" s="26" t="str">
        <f ca="1">IF(OR(COUNTA(A$3:M$434)=0,选手操作!$K218=""),"",选手操作!$K218)</f>
        <v/>
      </c>
      <c r="T218" s="22" t="str">
        <f ca="1">IFERROR(IF(S218="","",RANK(V218,V$3:V$434)+COUNTIF(V$3:V218,V218)-1),"/")</f>
        <v/>
      </c>
      <c r="U218" s="27" t="str">
        <f ca="1">IF(S218="","",VLOOKUP(S218,选手操作!$K:$L,2,0))</f>
        <v/>
      </c>
      <c r="V218" s="24" t="str">
        <f ca="1">IFERROR(IF(S218="","",IF(选手操作!T218&lt;&gt;"",选手操作!M218+选手操作!N218+W218+X218+选手操作!S218,VLOOKUP(U218,O:Q,3,0)+选手操作!M218+选手操作!N218+W218+X218+选手操作!S218)),IF(COUNTIF(O:O,U218)=0,"查找失败",IF(ISNUMBER(VLOOKUP(U218,O:Q,3,0))=FALSE,"VP错误","未知错误")))</f>
        <v/>
      </c>
      <c r="W218" s="37"/>
      <c r="X218" s="37"/>
      <c r="Y218" s="39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23" t="str">
        <f ca="1">IFERROR(IF(AS218="","",RANK(AR218,AR$3:AR$434)+COUNTIF(AR$3:AR218,AR218)-1),"/")</f>
        <v/>
      </c>
      <c r="AO218" s="22" t="str">
        <f t="shared" si="57"/>
        <v/>
      </c>
      <c r="AP218" s="22" t="str">
        <f t="shared" si="58"/>
        <v/>
      </c>
      <c r="AQ218" s="24" t="str">
        <f t="shared" si="76"/>
        <v/>
      </c>
      <c r="AR218" s="25" t="str">
        <f ca="1">IF(AS218="","",IF(选手操作!BT218&lt;&gt;"","/",AV218))</f>
        <v/>
      </c>
      <c r="AS218" s="26" t="str">
        <f ca="1">IF(OR(COUNTA(AA$3:AM$434)=0,选手操作!$K218=""),"",选手操作!$K218)</f>
        <v/>
      </c>
      <c r="AT218" s="22" t="str">
        <f ca="1">IFERROR(IF(AS218="","",RANK(AV218,AV$3:AV$434)+COUNTIF(AV$3:AV218,AV218)-1),"/")</f>
        <v/>
      </c>
      <c r="AU218" s="27" t="str">
        <f ca="1">IF(AS218="","",VLOOKUP(AS218,选手操作!$K:$L,2,0))</f>
        <v/>
      </c>
      <c r="AV218" s="24" t="str">
        <f ca="1">IFERROR(IF(AS218="","",IF(选手操作!AT218&lt;&gt;"",V218+AW218+AX218+选手操作!AS218,VLOOKUP(AU218,AO:AQ,3,0)+V218+AW218+AX218+选手操作!AS218)),IF(COUNTIF(AO:AO,AU218)=0,"查找失败",IF(ISNUMBER(VLOOKUP(AU218,AO:AQ,3,0))=FALSE,"VP错误","未知错误")))</f>
        <v/>
      </c>
      <c r="AW218" s="37"/>
      <c r="AX218" s="37"/>
      <c r="AY218" s="39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23" t="str">
        <f ca="1">IFERROR(IF(BS218="","",RANK(BR218,BR$3:BR$434)+COUNTIF(BR$3:BR218,BR218)-1),"/")</f>
        <v/>
      </c>
      <c r="BO218" s="22" t="str">
        <f t="shared" si="59"/>
        <v/>
      </c>
      <c r="BP218" s="22" t="str">
        <f t="shared" si="60"/>
        <v/>
      </c>
      <c r="BQ218" s="24" t="str">
        <f>IFERROR(IF(BO218="","",ROUND(IF(BP218=0,10,10+SIGN(BP218)*10*(1-((SQRT(5)-1)/2)^MIN(ABS(BP218)/(5*SQRT(BR$1)),3))/(1-((SQRT(5)-1)/2)^3)),2)),"请输入副数")</f>
        <v/>
      </c>
      <c r="BR218" s="25" t="str">
        <f ca="1">IF(BS218="","",IF(选手操作!CT218&lt;&gt;"","/",BV218))</f>
        <v/>
      </c>
      <c r="BS218" s="26" t="str">
        <f ca="1">IF(OR(COUNTA(BA$3:BM$434)=0,选手操作!$K218=""),"",选手操作!$K218)</f>
        <v/>
      </c>
      <c r="BT218" s="22" t="str">
        <f ca="1">IFERROR(IF(BS218="","",RANK(BV218,BV$3:BV$434)+COUNTIF(BV$3:BV218,BV218)-1),"/")</f>
        <v/>
      </c>
      <c r="BU218" s="27" t="str">
        <f ca="1">IF(BS218="","",VLOOKUP(BS218,选手操作!$K:$L,2,0))</f>
        <v/>
      </c>
      <c r="BV218" s="24" t="str">
        <f ca="1">IFERROR(IF(BS218="","",IF(选手操作!BT218&lt;&gt;"",AV218+BW218+BX218+选手操作!BS218,VLOOKUP(BU218,BO:BQ,3,0)+AV218+BW218+BX218+选手操作!BS218)),IF(COUNTIF(BO:BO,BU218)=0,"查找失败",IF(ISNUMBER(VLOOKUP(BU218,BO:BQ,3,0))=FALSE,"VP错误","未知错误")))</f>
        <v/>
      </c>
      <c r="BW218" s="37"/>
      <c r="BX218" s="37"/>
      <c r="BY218" s="39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23" t="str">
        <f ca="1">IFERROR(IF(CS218="","",RANK(CR218,CR$3:CR$434)+COUNTIF(CR$3:CR218,CR218)-1),"/")</f>
        <v/>
      </c>
      <c r="CO218" s="22" t="str">
        <f t="shared" si="61"/>
        <v/>
      </c>
      <c r="CP218" s="22" t="str">
        <f t="shared" si="62"/>
        <v/>
      </c>
      <c r="CQ218" s="24" t="str">
        <f>IFERROR(IF(CO218="","",ROUND(IF(CP218=0,10,10+SIGN(CP218)*10*(1-((SQRT(5)-1)/2)^MIN(ABS(CP218)/(5*SQRT(CR$1)),3))/(1-((SQRT(5)-1)/2)^3)),2)),"请输入副数")</f>
        <v/>
      </c>
      <c r="CR218" s="25" t="str">
        <f ca="1">IF(CS218="","",IF(选手操作!DT218&lt;&gt;"","/",CV218))</f>
        <v/>
      </c>
      <c r="CS218" s="26" t="str">
        <f ca="1">IF(OR(COUNTA(CA$3:CM$434)=0,选手操作!$K218=""),"",选手操作!$K218)</f>
        <v/>
      </c>
      <c r="CT218" s="22" t="str">
        <f ca="1">IFERROR(IF(CS218="","",RANK(CV218,CV$3:CV$434)+COUNTIF(CV$3:CV218,CV218)-1),"/")</f>
        <v/>
      </c>
      <c r="CU218" s="27" t="str">
        <f ca="1">IF(CS218="","",VLOOKUP(CS218,选手操作!$K:$L,2,0))</f>
        <v/>
      </c>
      <c r="CV218" s="24" t="str">
        <f ca="1">IFERROR(IF(CS218="","",IF(选手操作!CT218&lt;&gt;"",BV218+CW218+CX218+选手操作!CS218,VLOOKUP(CU218,CO:CQ,3,0)+BV218+CW218+CX218+选手操作!CS218)),IF(COUNTIF(CO:CO,CU218)=0,"查找失败",IF(ISNUMBER(VLOOKUP(CU218,CO:CQ,3,0))=FALSE,"VP错误","未知错误")))</f>
        <v/>
      </c>
      <c r="CW218" s="37"/>
      <c r="CX218" s="37"/>
      <c r="CY218" s="39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23" t="str">
        <f ca="1">IFERROR(IF(DS218="","",RANK(DR218,DR$3:DR$434)+COUNTIF(DR$3:DR218,DR218)-1),"/")</f>
        <v/>
      </c>
      <c r="DO218" s="22" t="str">
        <f t="shared" si="63"/>
        <v/>
      </c>
      <c r="DP218" s="22" t="str">
        <f t="shared" si="64"/>
        <v/>
      </c>
      <c r="DQ218" s="24" t="str">
        <f>IFERROR(IF(DO218="","",ROUND(IF(DP218=0,10,10+SIGN(DP218)*10*(1-((SQRT(5)-1)/2)^MIN(ABS(DP218)/(5*SQRT(DR$1)),3))/(1-((SQRT(5)-1)/2)^3)),2)),"请输入副数")</f>
        <v/>
      </c>
      <c r="DR218" s="25" t="str">
        <f ca="1">IF(DS218="","",IF(选手操作!ET218&lt;&gt;"","/",DV218))</f>
        <v/>
      </c>
      <c r="DS218" s="26" t="str">
        <f ca="1">IF(OR(COUNTA(DA$3:DM$434)=0,选手操作!$K218=""),"",选手操作!$K218)</f>
        <v/>
      </c>
      <c r="DT218" s="22" t="str">
        <f ca="1">IFERROR(IF(DS218="","",RANK(DV218,DV$3:DV$434)+COUNTIF(DV$3:DV218,DV218)-1),"/")</f>
        <v/>
      </c>
      <c r="DU218" s="27" t="str">
        <f ca="1">IF(DS218="","",VLOOKUP(DS218,选手操作!$K:$L,2,0))</f>
        <v/>
      </c>
      <c r="DV218" s="24" t="str">
        <f ca="1">IFERROR(IF(DS218="","",IF(选手操作!DT218&lt;&gt;"",CV218+DW218+DX218+选手操作!DS218,VLOOKUP(DU218,DO:DQ,3,0)+CV218+DW218+DX218+选手操作!DS218)),IF(COUNTIF(DO:DO,DU218)=0,"查找失败",IF(ISNUMBER(VLOOKUP(DU218,DO:DQ,3,0))=FALSE,"VP错误","未知错误")))</f>
        <v/>
      </c>
      <c r="DW218" s="37"/>
      <c r="DX218" s="37"/>
      <c r="DY218" s="39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23" t="str">
        <f ca="1">IFERROR(IF(ES218="","",RANK(ER218,ER$3:ER$434)+COUNTIF(ER$3:ER218,ER218)-1),"/")</f>
        <v/>
      </c>
      <c r="EO218" s="22" t="str">
        <f t="shared" si="65"/>
        <v/>
      </c>
      <c r="EP218" s="22" t="str">
        <f t="shared" si="66"/>
        <v/>
      </c>
      <c r="EQ218" s="24" t="str">
        <f>IFERROR(IF(EO218="","",ROUND(IF(EP218=0,10,10+SIGN(EP218)*10*(1-((SQRT(5)-1)/2)^MIN(ABS(EP218)/(5*SQRT(ER$1)),3))/(1-((SQRT(5)-1)/2)^3)),2)),"请输入副数")</f>
        <v/>
      </c>
      <c r="ER218" s="25" t="str">
        <f ca="1">IF(ES218="","",IF(选手操作!FT218&lt;&gt;"","/",EV218))</f>
        <v/>
      </c>
      <c r="ES218" s="26" t="str">
        <f ca="1">IF(OR(COUNTA(EA$3:EM$434)=0,选手操作!$K218=""),"",选手操作!$K218)</f>
        <v/>
      </c>
      <c r="ET218" s="22" t="str">
        <f ca="1">IFERROR(IF(ES218="","",RANK(EV218,EV$3:EV$434)+COUNTIF(EV$3:EV218,EV218)-1),"/")</f>
        <v/>
      </c>
      <c r="EU218" s="27" t="str">
        <f ca="1">IF(ES218="","",VLOOKUP(ES218,选手操作!$K:$L,2,0))</f>
        <v/>
      </c>
      <c r="EV218" s="24" t="str">
        <f ca="1">IFERROR(IF(ES218="","",IF(选手操作!ET218&lt;&gt;"",DV218+EW218+EX218+选手操作!ES218,VLOOKUP(EU218,EO:EQ,3,0)+DV218+EW218+EX218+选手操作!ES218)),IF(COUNTIF(EO:EO,EU218)=0,"查找失败",IF(ISNUMBER(VLOOKUP(EU218,EO:EQ,3,0))=FALSE,"VP错误","未知错误")))</f>
        <v/>
      </c>
      <c r="EW218" s="37"/>
      <c r="EX218" s="37"/>
      <c r="EY218" s="39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23" t="str">
        <f ca="1">IFERROR(IF(FS218="","",RANK(FR218,FR$3:FR$434)+COUNTIF(FR$3:FR218,FR218)-1),"/")</f>
        <v/>
      </c>
      <c r="FO218" s="22" t="str">
        <f t="shared" si="67"/>
        <v/>
      </c>
      <c r="FP218" s="22" t="str">
        <f t="shared" si="68"/>
        <v/>
      </c>
      <c r="FQ218" s="24" t="str">
        <f>IFERROR(IF(FO218="","",ROUND(IF(FP218=0,10,10+SIGN(FP218)*10*(1-((SQRT(5)-1)/2)^MIN(ABS(FP218)/(5*SQRT(FR$1)),3))/(1-((SQRT(5)-1)/2)^3)),2)),"请输入副数")</f>
        <v/>
      </c>
      <c r="FR218" s="25" t="str">
        <f ca="1">IF(FS218="","",IF(选手操作!GT218&lt;&gt;"","/",FV218))</f>
        <v/>
      </c>
      <c r="FS218" s="26" t="str">
        <f ca="1">IF(OR(COUNTA(FA$3:FM$434)=0,选手操作!$K218=""),"",选手操作!$K218)</f>
        <v/>
      </c>
      <c r="FT218" s="22" t="str">
        <f ca="1">IFERROR(IF(FS218="","",RANK(FV218,FV$3:FV$434)+COUNTIF(FV$3:FV218,FV218)-1),"/")</f>
        <v/>
      </c>
      <c r="FU218" s="27" t="str">
        <f ca="1">IF(FS218="","",VLOOKUP(FS218,选手操作!$K:$L,2,0))</f>
        <v/>
      </c>
      <c r="FV218" s="24" t="str">
        <f ca="1">IFERROR(IF(FS218="","",IF(选手操作!FT218&lt;&gt;"",EV218+FW218+FX218+选手操作!FS218,VLOOKUP(FU218,FO:FQ,3,0)+EV218+FW218+FX218+选手操作!FS218)),IF(COUNTIF(FO:FO,FU218)=0,"查找失败",IF(ISNUMBER(VLOOKUP(FU218,FO:FQ,3,0))=FALSE,"VP错误","未知错误")))</f>
        <v/>
      </c>
      <c r="FW218" s="37"/>
      <c r="FX218" s="37"/>
      <c r="FY218" s="39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23" t="str">
        <f ca="1">IFERROR(IF(GS218="","",RANK(GR218,GR$3:GR$434)+COUNTIF(GR$3:GR218,GR218)-1),"/")</f>
        <v/>
      </c>
      <c r="GO218" s="22" t="str">
        <f t="shared" si="69"/>
        <v/>
      </c>
      <c r="GP218" s="22" t="str">
        <f t="shared" si="70"/>
        <v/>
      </c>
      <c r="GQ218" s="24" t="str">
        <f>IFERROR(IF(GO218="","",ROUND(IF(GP218=0,10,10+SIGN(GP218)*10*(1-((SQRT(5)-1)/2)^MIN(ABS(GP218)/(5*SQRT(GR$1)),3))/(1-((SQRT(5)-1)/2)^3)),2)),"请输入副数")</f>
        <v/>
      </c>
      <c r="GR218" s="25" t="str">
        <f ca="1">IF(GS218="","",IF(选手操作!HT218&lt;&gt;"","/",GV218))</f>
        <v/>
      </c>
      <c r="GS218" s="26" t="str">
        <f ca="1">IF(OR(COUNTA(GA$3:GM$434)=0,选手操作!$K218=""),"",选手操作!$K218)</f>
        <v/>
      </c>
      <c r="GT218" s="22" t="str">
        <f ca="1">IFERROR(IF(GS218="","",RANK(GV218,GV$3:GV$434)+COUNTIF(GV$3:GV218,GV218)-1),"/")</f>
        <v/>
      </c>
      <c r="GU218" s="27" t="str">
        <f ca="1">IF(GS218="","",VLOOKUP(GS218,选手操作!$K:$L,2,0))</f>
        <v/>
      </c>
      <c r="GV218" s="24" t="str">
        <f ca="1">IFERROR(IF(GS218="","",IF(选手操作!GT218&lt;&gt;"",FV218+GW218+GX218+选手操作!GS218,VLOOKUP(GU218,GO:GQ,3,0)+FV218+GW218+GX218+选手操作!GS218)),IF(COUNTIF(GO:GO,GU218)=0,"查找失败",IF(ISNUMBER(VLOOKUP(GU218,GO:GQ,3,0))=FALSE,"VP错误","未知错误")))</f>
        <v/>
      </c>
      <c r="GW218" s="37"/>
      <c r="GX218" s="37"/>
      <c r="GY218" s="39"/>
      <c r="HA218" s="31"/>
      <c r="HB218" s="31"/>
      <c r="HC218" s="31"/>
      <c r="HD218" s="31"/>
      <c r="HE218" s="31"/>
      <c r="HF218" s="31"/>
      <c r="HG218" s="31"/>
      <c r="HH218" s="31"/>
      <c r="HI218" s="31"/>
      <c r="HJ218" s="31"/>
      <c r="HK218" s="31"/>
      <c r="HL218" s="31"/>
      <c r="HM218" s="31"/>
      <c r="HN218" s="23" t="str">
        <f ca="1">IFERROR(IF(HS218="","",RANK(HR218,HR$3:HR$434)+COUNTIF(HR$3:HR218,HR218)-1),"/")</f>
        <v/>
      </c>
      <c r="HO218" s="22" t="str">
        <f t="shared" si="71"/>
        <v/>
      </c>
      <c r="HP218" s="22" t="str">
        <f t="shared" si="72"/>
        <v/>
      </c>
      <c r="HQ218" s="24" t="str">
        <f>IFERROR(IF(HO218="","",ROUND(IF(HP218=0,10,10+SIGN(HP218)*10*(1-((SQRT(5)-1)/2)^MIN(ABS(HP218)/(5*SQRT(HR$1)),3))/(1-((SQRT(5)-1)/2)^3)),2)),"请输入副数")</f>
        <v/>
      </c>
      <c r="HR218" s="25" t="str">
        <f ca="1">IF(HS218="","",IF(选手操作!IT218&lt;&gt;"","/",HV218))</f>
        <v/>
      </c>
      <c r="HS218" s="26" t="str">
        <f ca="1">IF(OR(COUNTA(HA$3:HM$434)=0,选手操作!$K218=""),"",选手操作!$K218)</f>
        <v/>
      </c>
      <c r="HT218" s="22" t="str">
        <f ca="1">IFERROR(IF(HS218="","",RANK(HV218,HV$3:HV$434)+COUNTIF(HV$3:HV218,HV218)-1),"/")</f>
        <v/>
      </c>
      <c r="HU218" s="27" t="str">
        <f ca="1">IF(HS218="","",VLOOKUP(HS218,选手操作!$K:$L,2,0))</f>
        <v/>
      </c>
      <c r="HV218" s="24" t="str">
        <f ca="1">IFERROR(IF(HS218="","",IF(选手操作!HT218&lt;&gt;"",GV218+HW218+HX218+选手操作!HS218,VLOOKUP(HU218,HO:HQ,3,0)+GV218+HW218+HX218+选手操作!HS218)),IF(COUNTIF(HO:HO,HU218)=0,"查找失败",IF(ISNUMBER(VLOOKUP(HU218,HO:HQ,3,0))=FALSE,"VP错误","未知错误")))</f>
        <v/>
      </c>
      <c r="HW218" s="37"/>
      <c r="HX218" s="37"/>
      <c r="HY218" s="39"/>
    </row>
    <row r="219" spans="1:23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23" t="str">
        <f ca="1">IFERROR(IF(S219="","",RANK(R219,R$3:R$434)+COUNTIF(R$3:R219,R219)-1),"/")</f>
        <v/>
      </c>
      <c r="O219" s="22" t="str">
        <f t="shared" si="73"/>
        <v/>
      </c>
      <c r="P219" s="22" t="str">
        <f t="shared" si="74"/>
        <v/>
      </c>
      <c r="Q219" s="24" t="str">
        <f t="shared" si="75"/>
        <v/>
      </c>
      <c r="R219" s="25" t="str">
        <f ca="1">IF(S219="","",IF(选手操作!AT219&lt;&gt;"","/",V219))</f>
        <v/>
      </c>
      <c r="S219" s="26" t="str">
        <f ca="1">IF(OR(COUNTA(A$3:M$434)=0,选手操作!$K219=""),"",选手操作!$K219)</f>
        <v/>
      </c>
      <c r="T219" s="22" t="str">
        <f ca="1">IFERROR(IF(S219="","",RANK(V219,V$3:V$434)+COUNTIF(V$3:V219,V219)-1),"/")</f>
        <v/>
      </c>
      <c r="U219" s="27" t="str">
        <f ca="1">IF(S219="","",VLOOKUP(S219,选手操作!$K:$L,2,0))</f>
        <v/>
      </c>
      <c r="V219" s="24" t="str">
        <f ca="1">IFERROR(IF(S219="","",IF(选手操作!T219&lt;&gt;"",选手操作!M219+选手操作!N219+W219+X219+选手操作!S219,VLOOKUP(U219,O:Q,3,0)+选手操作!M219+选手操作!N219+W219+X219+选手操作!S219)),IF(COUNTIF(O:O,U219)=0,"查找失败",IF(ISNUMBER(VLOOKUP(U219,O:Q,3,0))=FALSE,"VP错误","未知错误")))</f>
        <v/>
      </c>
      <c r="W219" s="37"/>
      <c r="X219" s="37"/>
      <c r="Y219" s="39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23" t="str">
        <f ca="1">IFERROR(IF(AS219="","",RANK(AR219,AR$3:AR$434)+COUNTIF(AR$3:AR219,AR219)-1),"/")</f>
        <v/>
      </c>
      <c r="AO219" s="22" t="str">
        <f t="shared" si="57"/>
        <v/>
      </c>
      <c r="AP219" s="22" t="str">
        <f t="shared" si="58"/>
        <v/>
      </c>
      <c r="AQ219" s="24" t="str">
        <f t="shared" si="76"/>
        <v/>
      </c>
      <c r="AR219" s="25" t="str">
        <f ca="1">IF(AS219="","",IF(选手操作!BT219&lt;&gt;"","/",AV219))</f>
        <v/>
      </c>
      <c r="AS219" s="26" t="str">
        <f ca="1">IF(OR(COUNTA(AA$3:AM$434)=0,选手操作!$K219=""),"",选手操作!$K219)</f>
        <v/>
      </c>
      <c r="AT219" s="22" t="str">
        <f ca="1">IFERROR(IF(AS219="","",RANK(AV219,AV$3:AV$434)+COUNTIF(AV$3:AV219,AV219)-1),"/")</f>
        <v/>
      </c>
      <c r="AU219" s="27" t="str">
        <f ca="1">IF(AS219="","",VLOOKUP(AS219,选手操作!$K:$L,2,0))</f>
        <v/>
      </c>
      <c r="AV219" s="24" t="str">
        <f ca="1">IFERROR(IF(AS219="","",IF(选手操作!AT219&lt;&gt;"",V219+AW219+AX219+选手操作!AS219,VLOOKUP(AU219,AO:AQ,3,0)+V219+AW219+AX219+选手操作!AS219)),IF(COUNTIF(AO:AO,AU219)=0,"查找失败",IF(ISNUMBER(VLOOKUP(AU219,AO:AQ,3,0))=FALSE,"VP错误","未知错误")))</f>
        <v/>
      </c>
      <c r="AW219" s="37"/>
      <c r="AX219" s="37"/>
      <c r="AY219" s="39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23" t="str">
        <f ca="1">IFERROR(IF(BS219="","",RANK(BR219,BR$3:BR$434)+COUNTIF(BR$3:BR219,BR219)-1),"/")</f>
        <v/>
      </c>
      <c r="BO219" s="22" t="str">
        <f t="shared" si="59"/>
        <v/>
      </c>
      <c r="BP219" s="22" t="str">
        <f t="shared" si="60"/>
        <v/>
      </c>
      <c r="BQ219" s="24" t="str">
        <f>IFERROR(IF(BO219="","",ROUND(IF(BP219=0,10,10+SIGN(BP219)*10*(1-((SQRT(5)-1)/2)^MIN(ABS(BP219)/(5*SQRT(BR$1)),3))/(1-((SQRT(5)-1)/2)^3)),2)),"请输入副数")</f>
        <v/>
      </c>
      <c r="BR219" s="25" t="str">
        <f ca="1">IF(BS219="","",IF(选手操作!CT219&lt;&gt;"","/",BV219))</f>
        <v/>
      </c>
      <c r="BS219" s="26" t="str">
        <f ca="1">IF(OR(COUNTA(BA$3:BM$434)=0,选手操作!$K219=""),"",选手操作!$K219)</f>
        <v/>
      </c>
      <c r="BT219" s="22" t="str">
        <f ca="1">IFERROR(IF(BS219="","",RANK(BV219,BV$3:BV$434)+COUNTIF(BV$3:BV219,BV219)-1),"/")</f>
        <v/>
      </c>
      <c r="BU219" s="27" t="str">
        <f ca="1">IF(BS219="","",VLOOKUP(BS219,选手操作!$K:$L,2,0))</f>
        <v/>
      </c>
      <c r="BV219" s="24" t="str">
        <f ca="1">IFERROR(IF(BS219="","",IF(选手操作!BT219&lt;&gt;"",AV219+BW219+BX219+选手操作!BS219,VLOOKUP(BU219,BO:BQ,3,0)+AV219+BW219+BX219+选手操作!BS219)),IF(COUNTIF(BO:BO,BU219)=0,"查找失败",IF(ISNUMBER(VLOOKUP(BU219,BO:BQ,3,0))=FALSE,"VP错误","未知错误")))</f>
        <v/>
      </c>
      <c r="BW219" s="37"/>
      <c r="BX219" s="37"/>
      <c r="BY219" s="39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23" t="str">
        <f ca="1">IFERROR(IF(CS219="","",RANK(CR219,CR$3:CR$434)+COUNTIF(CR$3:CR219,CR219)-1),"/")</f>
        <v/>
      </c>
      <c r="CO219" s="22" t="str">
        <f t="shared" si="61"/>
        <v/>
      </c>
      <c r="CP219" s="22" t="str">
        <f t="shared" si="62"/>
        <v/>
      </c>
      <c r="CQ219" s="24" t="str">
        <f>IFERROR(IF(CO219="","",ROUND(IF(CP219=0,10,10+SIGN(CP219)*10*(1-((SQRT(5)-1)/2)^MIN(ABS(CP219)/(5*SQRT(CR$1)),3))/(1-((SQRT(5)-1)/2)^3)),2)),"请输入副数")</f>
        <v/>
      </c>
      <c r="CR219" s="25" t="str">
        <f ca="1">IF(CS219="","",IF(选手操作!DT219&lt;&gt;"","/",CV219))</f>
        <v/>
      </c>
      <c r="CS219" s="26" t="str">
        <f ca="1">IF(OR(COUNTA(CA$3:CM$434)=0,选手操作!$K219=""),"",选手操作!$K219)</f>
        <v/>
      </c>
      <c r="CT219" s="22" t="str">
        <f ca="1">IFERROR(IF(CS219="","",RANK(CV219,CV$3:CV$434)+COUNTIF(CV$3:CV219,CV219)-1),"/")</f>
        <v/>
      </c>
      <c r="CU219" s="27" t="str">
        <f ca="1">IF(CS219="","",VLOOKUP(CS219,选手操作!$K:$L,2,0))</f>
        <v/>
      </c>
      <c r="CV219" s="24" t="str">
        <f ca="1">IFERROR(IF(CS219="","",IF(选手操作!CT219&lt;&gt;"",BV219+CW219+CX219+选手操作!CS219,VLOOKUP(CU219,CO:CQ,3,0)+BV219+CW219+CX219+选手操作!CS219)),IF(COUNTIF(CO:CO,CU219)=0,"查找失败",IF(ISNUMBER(VLOOKUP(CU219,CO:CQ,3,0))=FALSE,"VP错误","未知错误")))</f>
        <v/>
      </c>
      <c r="CW219" s="37"/>
      <c r="CX219" s="37"/>
      <c r="CY219" s="39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23" t="str">
        <f ca="1">IFERROR(IF(DS219="","",RANK(DR219,DR$3:DR$434)+COUNTIF(DR$3:DR219,DR219)-1),"/")</f>
        <v/>
      </c>
      <c r="DO219" s="22" t="str">
        <f t="shared" si="63"/>
        <v/>
      </c>
      <c r="DP219" s="22" t="str">
        <f t="shared" si="64"/>
        <v/>
      </c>
      <c r="DQ219" s="24" t="str">
        <f>IFERROR(IF(DO219="","",ROUND(IF(DP219=0,10,10+SIGN(DP219)*10*(1-((SQRT(5)-1)/2)^MIN(ABS(DP219)/(5*SQRT(DR$1)),3))/(1-((SQRT(5)-1)/2)^3)),2)),"请输入副数")</f>
        <v/>
      </c>
      <c r="DR219" s="25" t="str">
        <f ca="1">IF(DS219="","",IF(选手操作!ET219&lt;&gt;"","/",DV219))</f>
        <v/>
      </c>
      <c r="DS219" s="26" t="str">
        <f ca="1">IF(OR(COUNTA(DA$3:DM$434)=0,选手操作!$K219=""),"",选手操作!$K219)</f>
        <v/>
      </c>
      <c r="DT219" s="22" t="str">
        <f ca="1">IFERROR(IF(DS219="","",RANK(DV219,DV$3:DV$434)+COUNTIF(DV$3:DV219,DV219)-1),"/")</f>
        <v/>
      </c>
      <c r="DU219" s="27" t="str">
        <f ca="1">IF(DS219="","",VLOOKUP(DS219,选手操作!$K:$L,2,0))</f>
        <v/>
      </c>
      <c r="DV219" s="24" t="str">
        <f ca="1">IFERROR(IF(DS219="","",IF(选手操作!DT219&lt;&gt;"",CV219+DW219+DX219+选手操作!DS219,VLOOKUP(DU219,DO:DQ,3,0)+CV219+DW219+DX219+选手操作!DS219)),IF(COUNTIF(DO:DO,DU219)=0,"查找失败",IF(ISNUMBER(VLOOKUP(DU219,DO:DQ,3,0))=FALSE,"VP错误","未知错误")))</f>
        <v/>
      </c>
      <c r="DW219" s="37"/>
      <c r="DX219" s="37"/>
      <c r="DY219" s="39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23" t="str">
        <f ca="1">IFERROR(IF(ES219="","",RANK(ER219,ER$3:ER$434)+COUNTIF(ER$3:ER219,ER219)-1),"/")</f>
        <v/>
      </c>
      <c r="EO219" s="22" t="str">
        <f t="shared" si="65"/>
        <v/>
      </c>
      <c r="EP219" s="22" t="str">
        <f t="shared" si="66"/>
        <v/>
      </c>
      <c r="EQ219" s="24" t="str">
        <f>IFERROR(IF(EO219="","",ROUND(IF(EP219=0,10,10+SIGN(EP219)*10*(1-((SQRT(5)-1)/2)^MIN(ABS(EP219)/(5*SQRT(ER$1)),3))/(1-((SQRT(5)-1)/2)^3)),2)),"请输入副数")</f>
        <v/>
      </c>
      <c r="ER219" s="25" t="str">
        <f ca="1">IF(ES219="","",IF(选手操作!FT219&lt;&gt;"","/",EV219))</f>
        <v/>
      </c>
      <c r="ES219" s="26" t="str">
        <f ca="1">IF(OR(COUNTA(EA$3:EM$434)=0,选手操作!$K219=""),"",选手操作!$K219)</f>
        <v/>
      </c>
      <c r="ET219" s="22" t="str">
        <f ca="1">IFERROR(IF(ES219="","",RANK(EV219,EV$3:EV$434)+COUNTIF(EV$3:EV219,EV219)-1),"/")</f>
        <v/>
      </c>
      <c r="EU219" s="27" t="str">
        <f ca="1">IF(ES219="","",VLOOKUP(ES219,选手操作!$K:$L,2,0))</f>
        <v/>
      </c>
      <c r="EV219" s="24" t="str">
        <f ca="1">IFERROR(IF(ES219="","",IF(选手操作!ET219&lt;&gt;"",DV219+EW219+EX219+选手操作!ES219,VLOOKUP(EU219,EO:EQ,3,0)+DV219+EW219+EX219+选手操作!ES219)),IF(COUNTIF(EO:EO,EU219)=0,"查找失败",IF(ISNUMBER(VLOOKUP(EU219,EO:EQ,3,0))=FALSE,"VP错误","未知错误")))</f>
        <v/>
      </c>
      <c r="EW219" s="37"/>
      <c r="EX219" s="37"/>
      <c r="EY219" s="39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23" t="str">
        <f ca="1">IFERROR(IF(FS219="","",RANK(FR219,FR$3:FR$434)+COUNTIF(FR$3:FR219,FR219)-1),"/")</f>
        <v/>
      </c>
      <c r="FO219" s="22" t="str">
        <f t="shared" si="67"/>
        <v/>
      </c>
      <c r="FP219" s="22" t="str">
        <f t="shared" si="68"/>
        <v/>
      </c>
      <c r="FQ219" s="24" t="str">
        <f>IFERROR(IF(FO219="","",ROUND(IF(FP219=0,10,10+SIGN(FP219)*10*(1-((SQRT(5)-1)/2)^MIN(ABS(FP219)/(5*SQRT(FR$1)),3))/(1-((SQRT(5)-1)/2)^3)),2)),"请输入副数")</f>
        <v/>
      </c>
      <c r="FR219" s="25" t="str">
        <f ca="1">IF(FS219="","",IF(选手操作!GT219&lt;&gt;"","/",FV219))</f>
        <v/>
      </c>
      <c r="FS219" s="26" t="str">
        <f ca="1">IF(OR(COUNTA(FA$3:FM$434)=0,选手操作!$K219=""),"",选手操作!$K219)</f>
        <v/>
      </c>
      <c r="FT219" s="22" t="str">
        <f ca="1">IFERROR(IF(FS219="","",RANK(FV219,FV$3:FV$434)+COUNTIF(FV$3:FV219,FV219)-1),"/")</f>
        <v/>
      </c>
      <c r="FU219" s="27" t="str">
        <f ca="1">IF(FS219="","",VLOOKUP(FS219,选手操作!$K:$L,2,0))</f>
        <v/>
      </c>
      <c r="FV219" s="24" t="str">
        <f ca="1">IFERROR(IF(FS219="","",IF(选手操作!FT219&lt;&gt;"",EV219+FW219+FX219+选手操作!FS219,VLOOKUP(FU219,FO:FQ,3,0)+EV219+FW219+FX219+选手操作!FS219)),IF(COUNTIF(FO:FO,FU219)=0,"查找失败",IF(ISNUMBER(VLOOKUP(FU219,FO:FQ,3,0))=FALSE,"VP错误","未知错误")))</f>
        <v/>
      </c>
      <c r="FW219" s="37"/>
      <c r="FX219" s="37"/>
      <c r="FY219" s="39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23" t="str">
        <f ca="1">IFERROR(IF(GS219="","",RANK(GR219,GR$3:GR$434)+COUNTIF(GR$3:GR219,GR219)-1),"/")</f>
        <v/>
      </c>
      <c r="GO219" s="22" t="str">
        <f t="shared" si="69"/>
        <v/>
      </c>
      <c r="GP219" s="22" t="str">
        <f t="shared" si="70"/>
        <v/>
      </c>
      <c r="GQ219" s="24" t="str">
        <f>IFERROR(IF(GO219="","",ROUND(IF(GP219=0,10,10+SIGN(GP219)*10*(1-((SQRT(5)-1)/2)^MIN(ABS(GP219)/(5*SQRT(GR$1)),3))/(1-((SQRT(5)-1)/2)^3)),2)),"请输入副数")</f>
        <v/>
      </c>
      <c r="GR219" s="25" t="str">
        <f ca="1">IF(GS219="","",IF(选手操作!HT219&lt;&gt;"","/",GV219))</f>
        <v/>
      </c>
      <c r="GS219" s="26" t="str">
        <f ca="1">IF(OR(COUNTA(GA$3:GM$434)=0,选手操作!$K219=""),"",选手操作!$K219)</f>
        <v/>
      </c>
      <c r="GT219" s="22" t="str">
        <f ca="1">IFERROR(IF(GS219="","",RANK(GV219,GV$3:GV$434)+COUNTIF(GV$3:GV219,GV219)-1),"/")</f>
        <v/>
      </c>
      <c r="GU219" s="27" t="str">
        <f ca="1">IF(GS219="","",VLOOKUP(GS219,选手操作!$K:$L,2,0))</f>
        <v/>
      </c>
      <c r="GV219" s="24" t="str">
        <f ca="1">IFERROR(IF(GS219="","",IF(选手操作!GT219&lt;&gt;"",FV219+GW219+GX219+选手操作!GS219,VLOOKUP(GU219,GO:GQ,3,0)+FV219+GW219+GX219+选手操作!GS219)),IF(COUNTIF(GO:GO,GU219)=0,"查找失败",IF(ISNUMBER(VLOOKUP(GU219,GO:GQ,3,0))=FALSE,"VP错误","未知错误")))</f>
        <v/>
      </c>
      <c r="GW219" s="37"/>
      <c r="GX219" s="37"/>
      <c r="GY219" s="39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23" t="str">
        <f ca="1">IFERROR(IF(HS219="","",RANK(HR219,HR$3:HR$434)+COUNTIF(HR$3:HR219,HR219)-1),"/")</f>
        <v/>
      </c>
      <c r="HO219" s="22" t="str">
        <f t="shared" si="71"/>
        <v/>
      </c>
      <c r="HP219" s="22" t="str">
        <f t="shared" si="72"/>
        <v/>
      </c>
      <c r="HQ219" s="24" t="str">
        <f>IFERROR(IF(HO219="","",ROUND(IF(HP219=0,10,10+SIGN(HP219)*10*(1-((SQRT(5)-1)/2)^MIN(ABS(HP219)/(5*SQRT(HR$1)),3))/(1-((SQRT(5)-1)/2)^3)),2)),"请输入副数")</f>
        <v/>
      </c>
      <c r="HR219" s="25" t="str">
        <f ca="1">IF(HS219="","",IF(选手操作!IT219&lt;&gt;"","/",HV219))</f>
        <v/>
      </c>
      <c r="HS219" s="26" t="str">
        <f ca="1">IF(OR(COUNTA(HA$3:HM$434)=0,选手操作!$K219=""),"",选手操作!$K219)</f>
        <v/>
      </c>
      <c r="HT219" s="22" t="str">
        <f ca="1">IFERROR(IF(HS219="","",RANK(HV219,HV$3:HV$434)+COUNTIF(HV$3:HV219,HV219)-1),"/")</f>
        <v/>
      </c>
      <c r="HU219" s="27" t="str">
        <f ca="1">IF(HS219="","",VLOOKUP(HS219,选手操作!$K:$L,2,0))</f>
        <v/>
      </c>
      <c r="HV219" s="24" t="str">
        <f ca="1">IFERROR(IF(HS219="","",IF(选手操作!HT219&lt;&gt;"",GV219+HW219+HX219+选手操作!HS219,VLOOKUP(HU219,HO:HQ,3,0)+GV219+HW219+HX219+选手操作!HS219)),IF(COUNTIF(HO:HO,HU219)=0,"查找失败",IF(ISNUMBER(VLOOKUP(HU219,HO:HQ,3,0))=FALSE,"VP错误","未知错误")))</f>
        <v/>
      </c>
      <c r="HW219" s="37"/>
      <c r="HX219" s="37"/>
      <c r="HY219" s="39"/>
    </row>
    <row r="220" spans="1:23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23" t="str">
        <f ca="1">IFERROR(IF(S220="","",RANK(R220,R$3:R$434)+COUNTIF(R$3:R220,R220)-1),"/")</f>
        <v/>
      </c>
      <c r="O220" s="22" t="str">
        <f t="shared" si="73"/>
        <v/>
      </c>
      <c r="P220" s="22" t="str">
        <f t="shared" si="74"/>
        <v/>
      </c>
      <c r="Q220" s="24" t="str">
        <f t="shared" si="75"/>
        <v/>
      </c>
      <c r="R220" s="25" t="str">
        <f ca="1">IF(S220="","",IF(选手操作!AT220&lt;&gt;"","/",V220))</f>
        <v/>
      </c>
      <c r="S220" s="26" t="str">
        <f ca="1">IF(OR(COUNTA(A$3:M$434)=0,选手操作!$K220=""),"",选手操作!$K220)</f>
        <v/>
      </c>
      <c r="T220" s="22" t="str">
        <f ca="1">IFERROR(IF(S220="","",RANK(V220,V$3:V$434)+COUNTIF(V$3:V220,V220)-1),"/")</f>
        <v/>
      </c>
      <c r="U220" s="27" t="str">
        <f ca="1">IF(S220="","",VLOOKUP(S220,选手操作!$K:$L,2,0))</f>
        <v/>
      </c>
      <c r="V220" s="24" t="str">
        <f ca="1">IFERROR(IF(S220="","",IF(选手操作!T220&lt;&gt;"",选手操作!M220+选手操作!N220+W220+X220+选手操作!S220,VLOOKUP(U220,O:Q,3,0)+选手操作!M220+选手操作!N220+W220+X220+选手操作!S220)),IF(COUNTIF(O:O,U220)=0,"查找失败",IF(ISNUMBER(VLOOKUP(U220,O:Q,3,0))=FALSE,"VP错误","未知错误")))</f>
        <v/>
      </c>
      <c r="W220" s="37"/>
      <c r="X220" s="37"/>
      <c r="Y220" s="39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23" t="str">
        <f ca="1">IFERROR(IF(AS220="","",RANK(AR220,AR$3:AR$434)+COUNTIF(AR$3:AR220,AR220)-1),"/")</f>
        <v/>
      </c>
      <c r="AO220" s="22" t="str">
        <f t="shared" si="57"/>
        <v/>
      </c>
      <c r="AP220" s="22" t="str">
        <f t="shared" si="58"/>
        <v/>
      </c>
      <c r="AQ220" s="24" t="str">
        <f t="shared" si="76"/>
        <v/>
      </c>
      <c r="AR220" s="25" t="str">
        <f ca="1">IF(AS220="","",IF(选手操作!BT220&lt;&gt;"","/",AV220))</f>
        <v/>
      </c>
      <c r="AS220" s="26" t="str">
        <f ca="1">IF(OR(COUNTA(AA$3:AM$434)=0,选手操作!$K220=""),"",选手操作!$K220)</f>
        <v/>
      </c>
      <c r="AT220" s="22" t="str">
        <f ca="1">IFERROR(IF(AS220="","",RANK(AV220,AV$3:AV$434)+COUNTIF(AV$3:AV220,AV220)-1),"/")</f>
        <v/>
      </c>
      <c r="AU220" s="27" t="str">
        <f ca="1">IF(AS220="","",VLOOKUP(AS220,选手操作!$K:$L,2,0))</f>
        <v/>
      </c>
      <c r="AV220" s="24" t="str">
        <f ca="1">IFERROR(IF(AS220="","",IF(选手操作!AT220&lt;&gt;"",V220+AW220+AX220+选手操作!AS220,VLOOKUP(AU220,AO:AQ,3,0)+V220+AW220+AX220+选手操作!AS220)),IF(COUNTIF(AO:AO,AU220)=0,"查找失败",IF(ISNUMBER(VLOOKUP(AU220,AO:AQ,3,0))=FALSE,"VP错误","未知错误")))</f>
        <v/>
      </c>
      <c r="AW220" s="37"/>
      <c r="AX220" s="37"/>
      <c r="AY220" s="39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23" t="str">
        <f ca="1">IFERROR(IF(BS220="","",RANK(BR220,BR$3:BR$434)+COUNTIF(BR$3:BR220,BR220)-1),"/")</f>
        <v/>
      </c>
      <c r="BO220" s="22" t="str">
        <f t="shared" si="59"/>
        <v/>
      </c>
      <c r="BP220" s="22" t="str">
        <f t="shared" si="60"/>
        <v/>
      </c>
      <c r="BQ220" s="24" t="str">
        <f>IFERROR(IF(BO220="","",ROUND(IF(BP220=0,10,10+SIGN(BP220)*10*(1-((SQRT(5)-1)/2)^MIN(ABS(BP220)/(5*SQRT(BR$1)),3))/(1-((SQRT(5)-1)/2)^3)),2)),"请输入副数")</f>
        <v/>
      </c>
      <c r="BR220" s="25" t="str">
        <f ca="1">IF(BS220="","",IF(选手操作!CT220&lt;&gt;"","/",BV220))</f>
        <v/>
      </c>
      <c r="BS220" s="26" t="str">
        <f ca="1">IF(OR(COUNTA(BA$3:BM$434)=0,选手操作!$K220=""),"",选手操作!$K220)</f>
        <v/>
      </c>
      <c r="BT220" s="22" t="str">
        <f ca="1">IFERROR(IF(BS220="","",RANK(BV220,BV$3:BV$434)+COUNTIF(BV$3:BV220,BV220)-1),"/")</f>
        <v/>
      </c>
      <c r="BU220" s="27" t="str">
        <f ca="1">IF(BS220="","",VLOOKUP(BS220,选手操作!$K:$L,2,0))</f>
        <v/>
      </c>
      <c r="BV220" s="24" t="str">
        <f ca="1">IFERROR(IF(BS220="","",IF(选手操作!BT220&lt;&gt;"",AV220+BW220+BX220+选手操作!BS220,VLOOKUP(BU220,BO:BQ,3,0)+AV220+BW220+BX220+选手操作!BS220)),IF(COUNTIF(BO:BO,BU220)=0,"查找失败",IF(ISNUMBER(VLOOKUP(BU220,BO:BQ,3,0))=FALSE,"VP错误","未知错误")))</f>
        <v/>
      </c>
      <c r="BW220" s="37"/>
      <c r="BX220" s="37"/>
      <c r="BY220" s="39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23" t="str">
        <f ca="1">IFERROR(IF(CS220="","",RANK(CR220,CR$3:CR$434)+COUNTIF(CR$3:CR220,CR220)-1),"/")</f>
        <v/>
      </c>
      <c r="CO220" s="22" t="str">
        <f t="shared" si="61"/>
        <v/>
      </c>
      <c r="CP220" s="22" t="str">
        <f t="shared" si="62"/>
        <v/>
      </c>
      <c r="CQ220" s="24" t="str">
        <f>IFERROR(IF(CO220="","",ROUND(IF(CP220=0,10,10+SIGN(CP220)*10*(1-((SQRT(5)-1)/2)^MIN(ABS(CP220)/(5*SQRT(CR$1)),3))/(1-((SQRT(5)-1)/2)^3)),2)),"请输入副数")</f>
        <v/>
      </c>
      <c r="CR220" s="25" t="str">
        <f ca="1">IF(CS220="","",IF(选手操作!DT220&lt;&gt;"","/",CV220))</f>
        <v/>
      </c>
      <c r="CS220" s="26" t="str">
        <f ca="1">IF(OR(COUNTA(CA$3:CM$434)=0,选手操作!$K220=""),"",选手操作!$K220)</f>
        <v/>
      </c>
      <c r="CT220" s="22" t="str">
        <f ca="1">IFERROR(IF(CS220="","",RANK(CV220,CV$3:CV$434)+COUNTIF(CV$3:CV220,CV220)-1),"/")</f>
        <v/>
      </c>
      <c r="CU220" s="27" t="str">
        <f ca="1">IF(CS220="","",VLOOKUP(CS220,选手操作!$K:$L,2,0))</f>
        <v/>
      </c>
      <c r="CV220" s="24" t="str">
        <f ca="1">IFERROR(IF(CS220="","",IF(选手操作!CT220&lt;&gt;"",BV220+CW220+CX220+选手操作!CS220,VLOOKUP(CU220,CO:CQ,3,0)+BV220+CW220+CX220+选手操作!CS220)),IF(COUNTIF(CO:CO,CU220)=0,"查找失败",IF(ISNUMBER(VLOOKUP(CU220,CO:CQ,3,0))=FALSE,"VP错误","未知错误")))</f>
        <v/>
      </c>
      <c r="CW220" s="37"/>
      <c r="CX220" s="37"/>
      <c r="CY220" s="39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23" t="str">
        <f ca="1">IFERROR(IF(DS220="","",RANK(DR220,DR$3:DR$434)+COUNTIF(DR$3:DR220,DR220)-1),"/")</f>
        <v/>
      </c>
      <c r="DO220" s="22" t="str">
        <f t="shared" si="63"/>
        <v/>
      </c>
      <c r="DP220" s="22" t="str">
        <f t="shared" si="64"/>
        <v/>
      </c>
      <c r="DQ220" s="24" t="str">
        <f>IFERROR(IF(DO220="","",ROUND(IF(DP220=0,10,10+SIGN(DP220)*10*(1-((SQRT(5)-1)/2)^MIN(ABS(DP220)/(5*SQRT(DR$1)),3))/(1-((SQRT(5)-1)/2)^3)),2)),"请输入副数")</f>
        <v/>
      </c>
      <c r="DR220" s="25" t="str">
        <f ca="1">IF(DS220="","",IF(选手操作!ET220&lt;&gt;"","/",DV220))</f>
        <v/>
      </c>
      <c r="DS220" s="26" t="str">
        <f ca="1">IF(OR(COUNTA(DA$3:DM$434)=0,选手操作!$K220=""),"",选手操作!$K220)</f>
        <v/>
      </c>
      <c r="DT220" s="22" t="str">
        <f ca="1">IFERROR(IF(DS220="","",RANK(DV220,DV$3:DV$434)+COUNTIF(DV$3:DV220,DV220)-1),"/")</f>
        <v/>
      </c>
      <c r="DU220" s="27" t="str">
        <f ca="1">IF(DS220="","",VLOOKUP(DS220,选手操作!$K:$L,2,0))</f>
        <v/>
      </c>
      <c r="DV220" s="24" t="str">
        <f ca="1">IFERROR(IF(DS220="","",IF(选手操作!DT220&lt;&gt;"",CV220+DW220+DX220+选手操作!DS220,VLOOKUP(DU220,DO:DQ,3,0)+CV220+DW220+DX220+选手操作!DS220)),IF(COUNTIF(DO:DO,DU220)=0,"查找失败",IF(ISNUMBER(VLOOKUP(DU220,DO:DQ,3,0))=FALSE,"VP错误","未知错误")))</f>
        <v/>
      </c>
      <c r="DW220" s="37"/>
      <c r="DX220" s="37"/>
      <c r="DY220" s="39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23" t="str">
        <f ca="1">IFERROR(IF(ES220="","",RANK(ER220,ER$3:ER$434)+COUNTIF(ER$3:ER220,ER220)-1),"/")</f>
        <v/>
      </c>
      <c r="EO220" s="22" t="str">
        <f t="shared" si="65"/>
        <v/>
      </c>
      <c r="EP220" s="22" t="str">
        <f t="shared" si="66"/>
        <v/>
      </c>
      <c r="EQ220" s="24" t="str">
        <f>IFERROR(IF(EO220="","",ROUND(IF(EP220=0,10,10+SIGN(EP220)*10*(1-((SQRT(5)-1)/2)^MIN(ABS(EP220)/(5*SQRT(ER$1)),3))/(1-((SQRT(5)-1)/2)^3)),2)),"请输入副数")</f>
        <v/>
      </c>
      <c r="ER220" s="25" t="str">
        <f ca="1">IF(ES220="","",IF(选手操作!FT220&lt;&gt;"","/",EV220))</f>
        <v/>
      </c>
      <c r="ES220" s="26" t="str">
        <f ca="1">IF(OR(COUNTA(EA$3:EM$434)=0,选手操作!$K220=""),"",选手操作!$K220)</f>
        <v/>
      </c>
      <c r="ET220" s="22" t="str">
        <f ca="1">IFERROR(IF(ES220="","",RANK(EV220,EV$3:EV$434)+COUNTIF(EV$3:EV220,EV220)-1),"/")</f>
        <v/>
      </c>
      <c r="EU220" s="27" t="str">
        <f ca="1">IF(ES220="","",VLOOKUP(ES220,选手操作!$K:$L,2,0))</f>
        <v/>
      </c>
      <c r="EV220" s="24" t="str">
        <f ca="1">IFERROR(IF(ES220="","",IF(选手操作!ET220&lt;&gt;"",DV220+EW220+EX220+选手操作!ES220,VLOOKUP(EU220,EO:EQ,3,0)+DV220+EW220+EX220+选手操作!ES220)),IF(COUNTIF(EO:EO,EU220)=0,"查找失败",IF(ISNUMBER(VLOOKUP(EU220,EO:EQ,3,0))=FALSE,"VP错误","未知错误")))</f>
        <v/>
      </c>
      <c r="EW220" s="37"/>
      <c r="EX220" s="37"/>
      <c r="EY220" s="39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23" t="str">
        <f ca="1">IFERROR(IF(FS220="","",RANK(FR220,FR$3:FR$434)+COUNTIF(FR$3:FR220,FR220)-1),"/")</f>
        <v/>
      </c>
      <c r="FO220" s="22" t="str">
        <f t="shared" si="67"/>
        <v/>
      </c>
      <c r="FP220" s="22" t="str">
        <f t="shared" si="68"/>
        <v/>
      </c>
      <c r="FQ220" s="24" t="str">
        <f>IFERROR(IF(FO220="","",ROUND(IF(FP220=0,10,10+SIGN(FP220)*10*(1-((SQRT(5)-1)/2)^MIN(ABS(FP220)/(5*SQRT(FR$1)),3))/(1-((SQRT(5)-1)/2)^3)),2)),"请输入副数")</f>
        <v/>
      </c>
      <c r="FR220" s="25" t="str">
        <f ca="1">IF(FS220="","",IF(选手操作!GT220&lt;&gt;"","/",FV220))</f>
        <v/>
      </c>
      <c r="FS220" s="26" t="str">
        <f ca="1">IF(OR(COUNTA(FA$3:FM$434)=0,选手操作!$K220=""),"",选手操作!$K220)</f>
        <v/>
      </c>
      <c r="FT220" s="22" t="str">
        <f ca="1">IFERROR(IF(FS220="","",RANK(FV220,FV$3:FV$434)+COUNTIF(FV$3:FV220,FV220)-1),"/")</f>
        <v/>
      </c>
      <c r="FU220" s="27" t="str">
        <f ca="1">IF(FS220="","",VLOOKUP(FS220,选手操作!$K:$L,2,0))</f>
        <v/>
      </c>
      <c r="FV220" s="24" t="str">
        <f ca="1">IFERROR(IF(FS220="","",IF(选手操作!FT220&lt;&gt;"",EV220+FW220+FX220+选手操作!FS220,VLOOKUP(FU220,FO:FQ,3,0)+EV220+FW220+FX220+选手操作!FS220)),IF(COUNTIF(FO:FO,FU220)=0,"查找失败",IF(ISNUMBER(VLOOKUP(FU220,FO:FQ,3,0))=FALSE,"VP错误","未知错误")))</f>
        <v/>
      </c>
      <c r="FW220" s="37"/>
      <c r="FX220" s="37"/>
      <c r="FY220" s="39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23" t="str">
        <f ca="1">IFERROR(IF(GS220="","",RANK(GR220,GR$3:GR$434)+COUNTIF(GR$3:GR220,GR220)-1),"/")</f>
        <v/>
      </c>
      <c r="GO220" s="22" t="str">
        <f t="shared" si="69"/>
        <v/>
      </c>
      <c r="GP220" s="22" t="str">
        <f t="shared" si="70"/>
        <v/>
      </c>
      <c r="GQ220" s="24" t="str">
        <f>IFERROR(IF(GO220="","",ROUND(IF(GP220=0,10,10+SIGN(GP220)*10*(1-((SQRT(5)-1)/2)^MIN(ABS(GP220)/(5*SQRT(GR$1)),3))/(1-((SQRT(5)-1)/2)^3)),2)),"请输入副数")</f>
        <v/>
      </c>
      <c r="GR220" s="25" t="str">
        <f ca="1">IF(GS220="","",IF(选手操作!HT220&lt;&gt;"","/",GV220))</f>
        <v/>
      </c>
      <c r="GS220" s="26" t="str">
        <f ca="1">IF(OR(COUNTA(GA$3:GM$434)=0,选手操作!$K220=""),"",选手操作!$K220)</f>
        <v/>
      </c>
      <c r="GT220" s="22" t="str">
        <f ca="1">IFERROR(IF(GS220="","",RANK(GV220,GV$3:GV$434)+COUNTIF(GV$3:GV220,GV220)-1),"/")</f>
        <v/>
      </c>
      <c r="GU220" s="27" t="str">
        <f ca="1">IF(GS220="","",VLOOKUP(GS220,选手操作!$K:$L,2,0))</f>
        <v/>
      </c>
      <c r="GV220" s="24" t="str">
        <f ca="1">IFERROR(IF(GS220="","",IF(选手操作!GT220&lt;&gt;"",FV220+GW220+GX220+选手操作!GS220,VLOOKUP(GU220,GO:GQ,3,0)+FV220+GW220+GX220+选手操作!GS220)),IF(COUNTIF(GO:GO,GU220)=0,"查找失败",IF(ISNUMBER(VLOOKUP(GU220,GO:GQ,3,0))=FALSE,"VP错误","未知错误")))</f>
        <v/>
      </c>
      <c r="GW220" s="37"/>
      <c r="GX220" s="37"/>
      <c r="GY220" s="39"/>
      <c r="HA220" s="31"/>
      <c r="HB220" s="31"/>
      <c r="HC220" s="31"/>
      <c r="HD220" s="31"/>
      <c r="HE220" s="31"/>
      <c r="HF220" s="31"/>
      <c r="HG220" s="31"/>
      <c r="HH220" s="31"/>
      <c r="HI220" s="31"/>
      <c r="HJ220" s="31"/>
      <c r="HK220" s="31"/>
      <c r="HL220" s="31"/>
      <c r="HM220" s="31"/>
      <c r="HN220" s="23" t="str">
        <f ca="1">IFERROR(IF(HS220="","",RANK(HR220,HR$3:HR$434)+COUNTIF(HR$3:HR220,HR220)-1),"/")</f>
        <v/>
      </c>
      <c r="HO220" s="22" t="str">
        <f t="shared" si="71"/>
        <v/>
      </c>
      <c r="HP220" s="22" t="str">
        <f t="shared" si="72"/>
        <v/>
      </c>
      <c r="HQ220" s="24" t="str">
        <f>IFERROR(IF(HO220="","",ROUND(IF(HP220=0,10,10+SIGN(HP220)*10*(1-((SQRT(5)-1)/2)^MIN(ABS(HP220)/(5*SQRT(HR$1)),3))/(1-((SQRT(5)-1)/2)^3)),2)),"请输入副数")</f>
        <v/>
      </c>
      <c r="HR220" s="25" t="str">
        <f ca="1">IF(HS220="","",IF(选手操作!IT220&lt;&gt;"","/",HV220))</f>
        <v/>
      </c>
      <c r="HS220" s="26" t="str">
        <f ca="1">IF(OR(COUNTA(HA$3:HM$434)=0,选手操作!$K220=""),"",选手操作!$K220)</f>
        <v/>
      </c>
      <c r="HT220" s="22" t="str">
        <f ca="1">IFERROR(IF(HS220="","",RANK(HV220,HV$3:HV$434)+COUNTIF(HV$3:HV220,HV220)-1),"/")</f>
        <v/>
      </c>
      <c r="HU220" s="27" t="str">
        <f ca="1">IF(HS220="","",VLOOKUP(HS220,选手操作!$K:$L,2,0))</f>
        <v/>
      </c>
      <c r="HV220" s="24" t="str">
        <f ca="1">IFERROR(IF(HS220="","",IF(选手操作!HT220&lt;&gt;"",GV220+HW220+HX220+选手操作!HS220,VLOOKUP(HU220,HO:HQ,3,0)+GV220+HW220+HX220+选手操作!HS220)),IF(COUNTIF(HO:HO,HU220)=0,"查找失败",IF(ISNUMBER(VLOOKUP(HU220,HO:HQ,3,0))=FALSE,"VP错误","未知错误")))</f>
        <v/>
      </c>
      <c r="HW220" s="37"/>
      <c r="HX220" s="37"/>
      <c r="HY220" s="39"/>
    </row>
    <row r="221" spans="1:23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23" t="str">
        <f ca="1">IFERROR(IF(S221="","",RANK(R221,R$3:R$434)+COUNTIF(R$3:R221,R221)-1),"/")</f>
        <v/>
      </c>
      <c r="O221" s="22" t="str">
        <f t="shared" si="73"/>
        <v/>
      </c>
      <c r="P221" s="22" t="str">
        <f t="shared" si="74"/>
        <v/>
      </c>
      <c r="Q221" s="24" t="str">
        <f t="shared" si="75"/>
        <v/>
      </c>
      <c r="R221" s="25" t="str">
        <f ca="1">IF(S221="","",IF(选手操作!AT221&lt;&gt;"","/",V221))</f>
        <v/>
      </c>
      <c r="S221" s="26" t="str">
        <f ca="1">IF(OR(COUNTA(A$3:M$434)=0,选手操作!$K221=""),"",选手操作!$K221)</f>
        <v/>
      </c>
      <c r="T221" s="22" t="str">
        <f ca="1">IFERROR(IF(S221="","",RANK(V221,V$3:V$434)+COUNTIF(V$3:V221,V221)-1),"/")</f>
        <v/>
      </c>
      <c r="U221" s="27" t="str">
        <f ca="1">IF(S221="","",VLOOKUP(S221,选手操作!$K:$L,2,0))</f>
        <v/>
      </c>
      <c r="V221" s="24" t="str">
        <f ca="1">IFERROR(IF(S221="","",IF(选手操作!T221&lt;&gt;"",选手操作!M221+选手操作!N221+W221+X221+选手操作!S221,VLOOKUP(U221,O:Q,3,0)+选手操作!M221+选手操作!N221+W221+X221+选手操作!S221)),IF(COUNTIF(O:O,U221)=0,"查找失败",IF(ISNUMBER(VLOOKUP(U221,O:Q,3,0))=FALSE,"VP错误","未知错误")))</f>
        <v/>
      </c>
      <c r="W221" s="37"/>
      <c r="X221" s="37"/>
      <c r="Y221" s="39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23" t="str">
        <f ca="1">IFERROR(IF(AS221="","",RANK(AR221,AR$3:AR$434)+COUNTIF(AR$3:AR221,AR221)-1),"/")</f>
        <v/>
      </c>
      <c r="AO221" s="22" t="str">
        <f t="shared" si="57"/>
        <v/>
      </c>
      <c r="AP221" s="22" t="str">
        <f t="shared" si="58"/>
        <v/>
      </c>
      <c r="AQ221" s="24" t="str">
        <f t="shared" si="76"/>
        <v/>
      </c>
      <c r="AR221" s="25" t="str">
        <f ca="1">IF(AS221="","",IF(选手操作!BT221&lt;&gt;"","/",AV221))</f>
        <v/>
      </c>
      <c r="AS221" s="26" t="str">
        <f ca="1">IF(OR(COUNTA(AA$3:AM$434)=0,选手操作!$K221=""),"",选手操作!$K221)</f>
        <v/>
      </c>
      <c r="AT221" s="22" t="str">
        <f ca="1">IFERROR(IF(AS221="","",RANK(AV221,AV$3:AV$434)+COUNTIF(AV$3:AV221,AV221)-1),"/")</f>
        <v/>
      </c>
      <c r="AU221" s="27" t="str">
        <f ca="1">IF(AS221="","",VLOOKUP(AS221,选手操作!$K:$L,2,0))</f>
        <v/>
      </c>
      <c r="AV221" s="24" t="str">
        <f ca="1">IFERROR(IF(AS221="","",IF(选手操作!AT221&lt;&gt;"",V221+AW221+AX221+选手操作!AS221,VLOOKUP(AU221,AO:AQ,3,0)+V221+AW221+AX221+选手操作!AS221)),IF(COUNTIF(AO:AO,AU221)=0,"查找失败",IF(ISNUMBER(VLOOKUP(AU221,AO:AQ,3,0))=FALSE,"VP错误","未知错误")))</f>
        <v/>
      </c>
      <c r="AW221" s="37"/>
      <c r="AX221" s="37"/>
      <c r="AY221" s="39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23" t="str">
        <f ca="1">IFERROR(IF(BS221="","",RANK(BR221,BR$3:BR$434)+COUNTIF(BR$3:BR221,BR221)-1),"/")</f>
        <v/>
      </c>
      <c r="BO221" s="22" t="str">
        <f t="shared" si="59"/>
        <v/>
      </c>
      <c r="BP221" s="22" t="str">
        <f t="shared" si="60"/>
        <v/>
      </c>
      <c r="BQ221" s="24" t="str">
        <f>IFERROR(IF(BO221="","",ROUND(IF(BP221=0,10,10+SIGN(BP221)*10*(1-((SQRT(5)-1)/2)^MIN(ABS(BP221)/(5*SQRT(BR$1)),3))/(1-((SQRT(5)-1)/2)^3)),2)),"请输入副数")</f>
        <v/>
      </c>
      <c r="BR221" s="25" t="str">
        <f ca="1">IF(BS221="","",IF(选手操作!CT221&lt;&gt;"","/",BV221))</f>
        <v/>
      </c>
      <c r="BS221" s="26" t="str">
        <f ca="1">IF(OR(COUNTA(BA$3:BM$434)=0,选手操作!$K221=""),"",选手操作!$K221)</f>
        <v/>
      </c>
      <c r="BT221" s="22" t="str">
        <f ca="1">IFERROR(IF(BS221="","",RANK(BV221,BV$3:BV$434)+COUNTIF(BV$3:BV221,BV221)-1),"/")</f>
        <v/>
      </c>
      <c r="BU221" s="27" t="str">
        <f ca="1">IF(BS221="","",VLOOKUP(BS221,选手操作!$K:$L,2,0))</f>
        <v/>
      </c>
      <c r="BV221" s="24" t="str">
        <f ca="1">IFERROR(IF(BS221="","",IF(选手操作!BT221&lt;&gt;"",AV221+BW221+BX221+选手操作!BS221,VLOOKUP(BU221,BO:BQ,3,0)+AV221+BW221+BX221+选手操作!BS221)),IF(COUNTIF(BO:BO,BU221)=0,"查找失败",IF(ISNUMBER(VLOOKUP(BU221,BO:BQ,3,0))=FALSE,"VP错误","未知错误")))</f>
        <v/>
      </c>
      <c r="BW221" s="37"/>
      <c r="BX221" s="37"/>
      <c r="BY221" s="39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23" t="str">
        <f ca="1">IFERROR(IF(CS221="","",RANK(CR221,CR$3:CR$434)+COUNTIF(CR$3:CR221,CR221)-1),"/")</f>
        <v/>
      </c>
      <c r="CO221" s="22" t="str">
        <f t="shared" si="61"/>
        <v/>
      </c>
      <c r="CP221" s="22" t="str">
        <f t="shared" si="62"/>
        <v/>
      </c>
      <c r="CQ221" s="24" t="str">
        <f>IFERROR(IF(CO221="","",ROUND(IF(CP221=0,10,10+SIGN(CP221)*10*(1-((SQRT(5)-1)/2)^MIN(ABS(CP221)/(5*SQRT(CR$1)),3))/(1-((SQRT(5)-1)/2)^3)),2)),"请输入副数")</f>
        <v/>
      </c>
      <c r="CR221" s="25" t="str">
        <f ca="1">IF(CS221="","",IF(选手操作!DT221&lt;&gt;"","/",CV221))</f>
        <v/>
      </c>
      <c r="CS221" s="26" t="str">
        <f ca="1">IF(OR(COUNTA(CA$3:CM$434)=0,选手操作!$K221=""),"",选手操作!$K221)</f>
        <v/>
      </c>
      <c r="CT221" s="22" t="str">
        <f ca="1">IFERROR(IF(CS221="","",RANK(CV221,CV$3:CV$434)+COUNTIF(CV$3:CV221,CV221)-1),"/")</f>
        <v/>
      </c>
      <c r="CU221" s="27" t="str">
        <f ca="1">IF(CS221="","",VLOOKUP(CS221,选手操作!$K:$L,2,0))</f>
        <v/>
      </c>
      <c r="CV221" s="24" t="str">
        <f ca="1">IFERROR(IF(CS221="","",IF(选手操作!CT221&lt;&gt;"",BV221+CW221+CX221+选手操作!CS221,VLOOKUP(CU221,CO:CQ,3,0)+BV221+CW221+CX221+选手操作!CS221)),IF(COUNTIF(CO:CO,CU221)=0,"查找失败",IF(ISNUMBER(VLOOKUP(CU221,CO:CQ,3,0))=FALSE,"VP错误","未知错误")))</f>
        <v/>
      </c>
      <c r="CW221" s="37"/>
      <c r="CX221" s="37"/>
      <c r="CY221" s="39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23" t="str">
        <f ca="1">IFERROR(IF(DS221="","",RANK(DR221,DR$3:DR$434)+COUNTIF(DR$3:DR221,DR221)-1),"/")</f>
        <v/>
      </c>
      <c r="DO221" s="22" t="str">
        <f t="shared" si="63"/>
        <v/>
      </c>
      <c r="DP221" s="22" t="str">
        <f t="shared" si="64"/>
        <v/>
      </c>
      <c r="DQ221" s="24" t="str">
        <f>IFERROR(IF(DO221="","",ROUND(IF(DP221=0,10,10+SIGN(DP221)*10*(1-((SQRT(5)-1)/2)^MIN(ABS(DP221)/(5*SQRT(DR$1)),3))/(1-((SQRT(5)-1)/2)^3)),2)),"请输入副数")</f>
        <v/>
      </c>
      <c r="DR221" s="25" t="str">
        <f ca="1">IF(DS221="","",IF(选手操作!ET221&lt;&gt;"","/",DV221))</f>
        <v/>
      </c>
      <c r="DS221" s="26" t="str">
        <f ca="1">IF(OR(COUNTA(DA$3:DM$434)=0,选手操作!$K221=""),"",选手操作!$K221)</f>
        <v/>
      </c>
      <c r="DT221" s="22" t="str">
        <f ca="1">IFERROR(IF(DS221="","",RANK(DV221,DV$3:DV$434)+COUNTIF(DV$3:DV221,DV221)-1),"/")</f>
        <v/>
      </c>
      <c r="DU221" s="27" t="str">
        <f ca="1">IF(DS221="","",VLOOKUP(DS221,选手操作!$K:$L,2,0))</f>
        <v/>
      </c>
      <c r="DV221" s="24" t="str">
        <f ca="1">IFERROR(IF(DS221="","",IF(选手操作!DT221&lt;&gt;"",CV221+DW221+DX221+选手操作!DS221,VLOOKUP(DU221,DO:DQ,3,0)+CV221+DW221+DX221+选手操作!DS221)),IF(COUNTIF(DO:DO,DU221)=0,"查找失败",IF(ISNUMBER(VLOOKUP(DU221,DO:DQ,3,0))=FALSE,"VP错误","未知错误")))</f>
        <v/>
      </c>
      <c r="DW221" s="37"/>
      <c r="DX221" s="37"/>
      <c r="DY221" s="39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23" t="str">
        <f ca="1">IFERROR(IF(ES221="","",RANK(ER221,ER$3:ER$434)+COUNTIF(ER$3:ER221,ER221)-1),"/")</f>
        <v/>
      </c>
      <c r="EO221" s="22" t="str">
        <f t="shared" si="65"/>
        <v/>
      </c>
      <c r="EP221" s="22" t="str">
        <f t="shared" si="66"/>
        <v/>
      </c>
      <c r="EQ221" s="24" t="str">
        <f>IFERROR(IF(EO221="","",ROUND(IF(EP221=0,10,10+SIGN(EP221)*10*(1-((SQRT(5)-1)/2)^MIN(ABS(EP221)/(5*SQRT(ER$1)),3))/(1-((SQRT(5)-1)/2)^3)),2)),"请输入副数")</f>
        <v/>
      </c>
      <c r="ER221" s="25" t="str">
        <f ca="1">IF(ES221="","",IF(选手操作!FT221&lt;&gt;"","/",EV221))</f>
        <v/>
      </c>
      <c r="ES221" s="26" t="str">
        <f ca="1">IF(OR(COUNTA(EA$3:EM$434)=0,选手操作!$K221=""),"",选手操作!$K221)</f>
        <v/>
      </c>
      <c r="ET221" s="22" t="str">
        <f ca="1">IFERROR(IF(ES221="","",RANK(EV221,EV$3:EV$434)+COUNTIF(EV$3:EV221,EV221)-1),"/")</f>
        <v/>
      </c>
      <c r="EU221" s="27" t="str">
        <f ca="1">IF(ES221="","",VLOOKUP(ES221,选手操作!$K:$L,2,0))</f>
        <v/>
      </c>
      <c r="EV221" s="24" t="str">
        <f ca="1">IFERROR(IF(ES221="","",IF(选手操作!ET221&lt;&gt;"",DV221+EW221+EX221+选手操作!ES221,VLOOKUP(EU221,EO:EQ,3,0)+DV221+EW221+EX221+选手操作!ES221)),IF(COUNTIF(EO:EO,EU221)=0,"查找失败",IF(ISNUMBER(VLOOKUP(EU221,EO:EQ,3,0))=FALSE,"VP错误","未知错误")))</f>
        <v/>
      </c>
      <c r="EW221" s="37"/>
      <c r="EX221" s="37"/>
      <c r="EY221" s="39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23" t="str">
        <f ca="1">IFERROR(IF(FS221="","",RANK(FR221,FR$3:FR$434)+COUNTIF(FR$3:FR221,FR221)-1),"/")</f>
        <v/>
      </c>
      <c r="FO221" s="22" t="str">
        <f t="shared" si="67"/>
        <v/>
      </c>
      <c r="FP221" s="22" t="str">
        <f t="shared" si="68"/>
        <v/>
      </c>
      <c r="FQ221" s="24" t="str">
        <f>IFERROR(IF(FO221="","",ROUND(IF(FP221=0,10,10+SIGN(FP221)*10*(1-((SQRT(5)-1)/2)^MIN(ABS(FP221)/(5*SQRT(FR$1)),3))/(1-((SQRT(5)-1)/2)^3)),2)),"请输入副数")</f>
        <v/>
      </c>
      <c r="FR221" s="25" t="str">
        <f ca="1">IF(FS221="","",IF(选手操作!GT221&lt;&gt;"","/",FV221))</f>
        <v/>
      </c>
      <c r="FS221" s="26" t="str">
        <f ca="1">IF(OR(COUNTA(FA$3:FM$434)=0,选手操作!$K221=""),"",选手操作!$K221)</f>
        <v/>
      </c>
      <c r="FT221" s="22" t="str">
        <f ca="1">IFERROR(IF(FS221="","",RANK(FV221,FV$3:FV$434)+COUNTIF(FV$3:FV221,FV221)-1),"/")</f>
        <v/>
      </c>
      <c r="FU221" s="27" t="str">
        <f ca="1">IF(FS221="","",VLOOKUP(FS221,选手操作!$K:$L,2,0))</f>
        <v/>
      </c>
      <c r="FV221" s="24" t="str">
        <f ca="1">IFERROR(IF(FS221="","",IF(选手操作!FT221&lt;&gt;"",EV221+FW221+FX221+选手操作!FS221,VLOOKUP(FU221,FO:FQ,3,0)+EV221+FW221+FX221+选手操作!FS221)),IF(COUNTIF(FO:FO,FU221)=0,"查找失败",IF(ISNUMBER(VLOOKUP(FU221,FO:FQ,3,0))=FALSE,"VP错误","未知错误")))</f>
        <v/>
      </c>
      <c r="FW221" s="37"/>
      <c r="FX221" s="37"/>
      <c r="FY221" s="39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23" t="str">
        <f ca="1">IFERROR(IF(GS221="","",RANK(GR221,GR$3:GR$434)+COUNTIF(GR$3:GR221,GR221)-1),"/")</f>
        <v/>
      </c>
      <c r="GO221" s="22" t="str">
        <f t="shared" si="69"/>
        <v/>
      </c>
      <c r="GP221" s="22" t="str">
        <f t="shared" si="70"/>
        <v/>
      </c>
      <c r="GQ221" s="24" t="str">
        <f>IFERROR(IF(GO221="","",ROUND(IF(GP221=0,10,10+SIGN(GP221)*10*(1-((SQRT(5)-1)/2)^MIN(ABS(GP221)/(5*SQRT(GR$1)),3))/(1-((SQRT(5)-1)/2)^3)),2)),"请输入副数")</f>
        <v/>
      </c>
      <c r="GR221" s="25" t="str">
        <f ca="1">IF(GS221="","",IF(选手操作!HT221&lt;&gt;"","/",GV221))</f>
        <v/>
      </c>
      <c r="GS221" s="26" t="str">
        <f ca="1">IF(OR(COUNTA(GA$3:GM$434)=0,选手操作!$K221=""),"",选手操作!$K221)</f>
        <v/>
      </c>
      <c r="GT221" s="22" t="str">
        <f ca="1">IFERROR(IF(GS221="","",RANK(GV221,GV$3:GV$434)+COUNTIF(GV$3:GV221,GV221)-1),"/")</f>
        <v/>
      </c>
      <c r="GU221" s="27" t="str">
        <f ca="1">IF(GS221="","",VLOOKUP(GS221,选手操作!$K:$L,2,0))</f>
        <v/>
      </c>
      <c r="GV221" s="24" t="str">
        <f ca="1">IFERROR(IF(GS221="","",IF(选手操作!GT221&lt;&gt;"",FV221+GW221+GX221+选手操作!GS221,VLOOKUP(GU221,GO:GQ,3,0)+FV221+GW221+GX221+选手操作!GS221)),IF(COUNTIF(GO:GO,GU221)=0,"查找失败",IF(ISNUMBER(VLOOKUP(GU221,GO:GQ,3,0))=FALSE,"VP错误","未知错误")))</f>
        <v/>
      </c>
      <c r="GW221" s="37"/>
      <c r="GX221" s="37"/>
      <c r="GY221" s="39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23" t="str">
        <f ca="1">IFERROR(IF(HS221="","",RANK(HR221,HR$3:HR$434)+COUNTIF(HR$3:HR221,HR221)-1),"/")</f>
        <v/>
      </c>
      <c r="HO221" s="22" t="str">
        <f t="shared" si="71"/>
        <v/>
      </c>
      <c r="HP221" s="22" t="str">
        <f t="shared" si="72"/>
        <v/>
      </c>
      <c r="HQ221" s="24" t="str">
        <f>IFERROR(IF(HO221="","",ROUND(IF(HP221=0,10,10+SIGN(HP221)*10*(1-((SQRT(5)-1)/2)^MIN(ABS(HP221)/(5*SQRT(HR$1)),3))/(1-((SQRT(5)-1)/2)^3)),2)),"请输入副数")</f>
        <v/>
      </c>
      <c r="HR221" s="25" t="str">
        <f ca="1">IF(HS221="","",IF(选手操作!IT221&lt;&gt;"","/",HV221))</f>
        <v/>
      </c>
      <c r="HS221" s="26" t="str">
        <f ca="1">IF(OR(COUNTA(HA$3:HM$434)=0,选手操作!$K221=""),"",选手操作!$K221)</f>
        <v/>
      </c>
      <c r="HT221" s="22" t="str">
        <f ca="1">IFERROR(IF(HS221="","",RANK(HV221,HV$3:HV$434)+COUNTIF(HV$3:HV221,HV221)-1),"/")</f>
        <v/>
      </c>
      <c r="HU221" s="27" t="str">
        <f ca="1">IF(HS221="","",VLOOKUP(HS221,选手操作!$K:$L,2,0))</f>
        <v/>
      </c>
      <c r="HV221" s="24" t="str">
        <f ca="1">IFERROR(IF(HS221="","",IF(选手操作!HT221&lt;&gt;"",GV221+HW221+HX221+选手操作!HS221,VLOOKUP(HU221,HO:HQ,3,0)+GV221+HW221+HX221+选手操作!HS221)),IF(COUNTIF(HO:HO,HU221)=0,"查找失败",IF(ISNUMBER(VLOOKUP(HU221,HO:HQ,3,0))=FALSE,"VP错误","未知错误")))</f>
        <v/>
      </c>
      <c r="HW221" s="37"/>
      <c r="HX221" s="37"/>
      <c r="HY221" s="39"/>
    </row>
    <row r="222" spans="1:23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23" t="str">
        <f ca="1">IFERROR(IF(S222="","",RANK(R222,R$3:R$434)+COUNTIF(R$3:R222,R222)-1),"/")</f>
        <v/>
      </c>
      <c r="O222" s="22" t="str">
        <f t="shared" si="73"/>
        <v/>
      </c>
      <c r="P222" s="22" t="str">
        <f t="shared" si="74"/>
        <v/>
      </c>
      <c r="Q222" s="24" t="str">
        <f t="shared" si="75"/>
        <v/>
      </c>
      <c r="R222" s="25" t="str">
        <f ca="1">IF(S222="","",IF(选手操作!AT222&lt;&gt;"","/",V222))</f>
        <v/>
      </c>
      <c r="S222" s="26" t="str">
        <f ca="1">IF(OR(COUNTA(A$3:M$434)=0,选手操作!$K222=""),"",选手操作!$K222)</f>
        <v/>
      </c>
      <c r="T222" s="22" t="str">
        <f ca="1">IFERROR(IF(S222="","",RANK(V222,V$3:V$434)+COUNTIF(V$3:V222,V222)-1),"/")</f>
        <v/>
      </c>
      <c r="U222" s="27" t="str">
        <f ca="1">IF(S222="","",VLOOKUP(S222,选手操作!$K:$L,2,0))</f>
        <v/>
      </c>
      <c r="V222" s="24" t="str">
        <f ca="1">IFERROR(IF(S222="","",IF(选手操作!T222&lt;&gt;"",选手操作!M222+选手操作!N222+W222+X222+选手操作!S222,VLOOKUP(U222,O:Q,3,0)+选手操作!M222+选手操作!N222+W222+X222+选手操作!S222)),IF(COUNTIF(O:O,U222)=0,"查找失败",IF(ISNUMBER(VLOOKUP(U222,O:Q,3,0))=FALSE,"VP错误","未知错误")))</f>
        <v/>
      </c>
      <c r="W222" s="37"/>
      <c r="X222" s="37"/>
      <c r="Y222" s="39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23" t="str">
        <f ca="1">IFERROR(IF(AS222="","",RANK(AR222,AR$3:AR$434)+COUNTIF(AR$3:AR222,AR222)-1),"/")</f>
        <v/>
      </c>
      <c r="AO222" s="22" t="str">
        <f t="shared" si="57"/>
        <v/>
      </c>
      <c r="AP222" s="22" t="str">
        <f t="shared" si="58"/>
        <v/>
      </c>
      <c r="AQ222" s="24" t="str">
        <f t="shared" si="76"/>
        <v/>
      </c>
      <c r="AR222" s="25" t="str">
        <f ca="1">IF(AS222="","",IF(选手操作!BT222&lt;&gt;"","/",AV222))</f>
        <v/>
      </c>
      <c r="AS222" s="26" t="str">
        <f ca="1">IF(OR(COUNTA(AA$3:AM$434)=0,选手操作!$K222=""),"",选手操作!$K222)</f>
        <v/>
      </c>
      <c r="AT222" s="22" t="str">
        <f ca="1">IFERROR(IF(AS222="","",RANK(AV222,AV$3:AV$434)+COUNTIF(AV$3:AV222,AV222)-1),"/")</f>
        <v/>
      </c>
      <c r="AU222" s="27" t="str">
        <f ca="1">IF(AS222="","",VLOOKUP(AS222,选手操作!$K:$L,2,0))</f>
        <v/>
      </c>
      <c r="AV222" s="24" t="str">
        <f ca="1">IFERROR(IF(AS222="","",IF(选手操作!AT222&lt;&gt;"",V222+AW222+AX222+选手操作!AS222,VLOOKUP(AU222,AO:AQ,3,0)+V222+AW222+AX222+选手操作!AS222)),IF(COUNTIF(AO:AO,AU222)=0,"查找失败",IF(ISNUMBER(VLOOKUP(AU222,AO:AQ,3,0))=FALSE,"VP错误","未知错误")))</f>
        <v/>
      </c>
      <c r="AW222" s="37"/>
      <c r="AX222" s="37"/>
      <c r="AY222" s="39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23" t="str">
        <f ca="1">IFERROR(IF(BS222="","",RANK(BR222,BR$3:BR$434)+COUNTIF(BR$3:BR222,BR222)-1),"/")</f>
        <v/>
      </c>
      <c r="BO222" s="22" t="str">
        <f t="shared" si="59"/>
        <v/>
      </c>
      <c r="BP222" s="22" t="str">
        <f t="shared" si="60"/>
        <v/>
      </c>
      <c r="BQ222" s="24" t="str">
        <f>IFERROR(IF(BO222="","",ROUND(IF(BP222=0,10,10+SIGN(BP222)*10*(1-((SQRT(5)-1)/2)^MIN(ABS(BP222)/(5*SQRT(BR$1)),3))/(1-((SQRT(5)-1)/2)^3)),2)),"请输入副数")</f>
        <v/>
      </c>
      <c r="BR222" s="25" t="str">
        <f ca="1">IF(BS222="","",IF(选手操作!CT222&lt;&gt;"","/",BV222))</f>
        <v/>
      </c>
      <c r="BS222" s="26" t="str">
        <f ca="1">IF(OR(COUNTA(BA$3:BM$434)=0,选手操作!$K222=""),"",选手操作!$K222)</f>
        <v/>
      </c>
      <c r="BT222" s="22" t="str">
        <f ca="1">IFERROR(IF(BS222="","",RANK(BV222,BV$3:BV$434)+COUNTIF(BV$3:BV222,BV222)-1),"/")</f>
        <v/>
      </c>
      <c r="BU222" s="27" t="str">
        <f ca="1">IF(BS222="","",VLOOKUP(BS222,选手操作!$K:$L,2,0))</f>
        <v/>
      </c>
      <c r="BV222" s="24" t="str">
        <f ca="1">IFERROR(IF(BS222="","",IF(选手操作!BT222&lt;&gt;"",AV222+BW222+BX222+选手操作!BS222,VLOOKUP(BU222,BO:BQ,3,0)+AV222+BW222+BX222+选手操作!BS222)),IF(COUNTIF(BO:BO,BU222)=0,"查找失败",IF(ISNUMBER(VLOOKUP(BU222,BO:BQ,3,0))=FALSE,"VP错误","未知错误")))</f>
        <v/>
      </c>
      <c r="BW222" s="37"/>
      <c r="BX222" s="37"/>
      <c r="BY222" s="39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23" t="str">
        <f ca="1">IFERROR(IF(CS222="","",RANK(CR222,CR$3:CR$434)+COUNTIF(CR$3:CR222,CR222)-1),"/")</f>
        <v/>
      </c>
      <c r="CO222" s="22" t="str">
        <f t="shared" si="61"/>
        <v/>
      </c>
      <c r="CP222" s="22" t="str">
        <f t="shared" si="62"/>
        <v/>
      </c>
      <c r="CQ222" s="24" t="str">
        <f>IFERROR(IF(CO222="","",ROUND(IF(CP222=0,10,10+SIGN(CP222)*10*(1-((SQRT(5)-1)/2)^MIN(ABS(CP222)/(5*SQRT(CR$1)),3))/(1-((SQRT(5)-1)/2)^3)),2)),"请输入副数")</f>
        <v/>
      </c>
      <c r="CR222" s="25" t="str">
        <f ca="1">IF(CS222="","",IF(选手操作!DT222&lt;&gt;"","/",CV222))</f>
        <v/>
      </c>
      <c r="CS222" s="26" t="str">
        <f ca="1">IF(OR(COUNTA(CA$3:CM$434)=0,选手操作!$K222=""),"",选手操作!$K222)</f>
        <v/>
      </c>
      <c r="CT222" s="22" t="str">
        <f ca="1">IFERROR(IF(CS222="","",RANK(CV222,CV$3:CV$434)+COUNTIF(CV$3:CV222,CV222)-1),"/")</f>
        <v/>
      </c>
      <c r="CU222" s="27" t="str">
        <f ca="1">IF(CS222="","",VLOOKUP(CS222,选手操作!$K:$L,2,0))</f>
        <v/>
      </c>
      <c r="CV222" s="24" t="str">
        <f ca="1">IFERROR(IF(CS222="","",IF(选手操作!CT222&lt;&gt;"",BV222+CW222+CX222+选手操作!CS222,VLOOKUP(CU222,CO:CQ,3,0)+BV222+CW222+CX222+选手操作!CS222)),IF(COUNTIF(CO:CO,CU222)=0,"查找失败",IF(ISNUMBER(VLOOKUP(CU222,CO:CQ,3,0))=FALSE,"VP错误","未知错误")))</f>
        <v/>
      </c>
      <c r="CW222" s="37"/>
      <c r="CX222" s="37"/>
      <c r="CY222" s="39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23" t="str">
        <f ca="1">IFERROR(IF(DS222="","",RANK(DR222,DR$3:DR$434)+COUNTIF(DR$3:DR222,DR222)-1),"/")</f>
        <v/>
      </c>
      <c r="DO222" s="22" t="str">
        <f t="shared" si="63"/>
        <v/>
      </c>
      <c r="DP222" s="22" t="str">
        <f t="shared" si="64"/>
        <v/>
      </c>
      <c r="DQ222" s="24" t="str">
        <f>IFERROR(IF(DO222="","",ROUND(IF(DP222=0,10,10+SIGN(DP222)*10*(1-((SQRT(5)-1)/2)^MIN(ABS(DP222)/(5*SQRT(DR$1)),3))/(1-((SQRT(5)-1)/2)^3)),2)),"请输入副数")</f>
        <v/>
      </c>
      <c r="DR222" s="25" t="str">
        <f ca="1">IF(DS222="","",IF(选手操作!ET222&lt;&gt;"","/",DV222))</f>
        <v/>
      </c>
      <c r="DS222" s="26" t="str">
        <f ca="1">IF(OR(COUNTA(DA$3:DM$434)=0,选手操作!$K222=""),"",选手操作!$K222)</f>
        <v/>
      </c>
      <c r="DT222" s="22" t="str">
        <f ca="1">IFERROR(IF(DS222="","",RANK(DV222,DV$3:DV$434)+COUNTIF(DV$3:DV222,DV222)-1),"/")</f>
        <v/>
      </c>
      <c r="DU222" s="27" t="str">
        <f ca="1">IF(DS222="","",VLOOKUP(DS222,选手操作!$K:$L,2,0))</f>
        <v/>
      </c>
      <c r="DV222" s="24" t="str">
        <f ca="1">IFERROR(IF(DS222="","",IF(选手操作!DT222&lt;&gt;"",CV222+DW222+DX222+选手操作!DS222,VLOOKUP(DU222,DO:DQ,3,0)+CV222+DW222+DX222+选手操作!DS222)),IF(COUNTIF(DO:DO,DU222)=0,"查找失败",IF(ISNUMBER(VLOOKUP(DU222,DO:DQ,3,0))=FALSE,"VP错误","未知错误")))</f>
        <v/>
      </c>
      <c r="DW222" s="37"/>
      <c r="DX222" s="37"/>
      <c r="DY222" s="39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23" t="str">
        <f ca="1">IFERROR(IF(ES222="","",RANK(ER222,ER$3:ER$434)+COUNTIF(ER$3:ER222,ER222)-1),"/")</f>
        <v/>
      </c>
      <c r="EO222" s="22" t="str">
        <f t="shared" si="65"/>
        <v/>
      </c>
      <c r="EP222" s="22" t="str">
        <f t="shared" si="66"/>
        <v/>
      </c>
      <c r="EQ222" s="24" t="str">
        <f>IFERROR(IF(EO222="","",ROUND(IF(EP222=0,10,10+SIGN(EP222)*10*(1-((SQRT(5)-1)/2)^MIN(ABS(EP222)/(5*SQRT(ER$1)),3))/(1-((SQRT(5)-1)/2)^3)),2)),"请输入副数")</f>
        <v/>
      </c>
      <c r="ER222" s="25" t="str">
        <f ca="1">IF(ES222="","",IF(选手操作!FT222&lt;&gt;"","/",EV222))</f>
        <v/>
      </c>
      <c r="ES222" s="26" t="str">
        <f ca="1">IF(OR(COUNTA(EA$3:EM$434)=0,选手操作!$K222=""),"",选手操作!$K222)</f>
        <v/>
      </c>
      <c r="ET222" s="22" t="str">
        <f ca="1">IFERROR(IF(ES222="","",RANK(EV222,EV$3:EV$434)+COUNTIF(EV$3:EV222,EV222)-1),"/")</f>
        <v/>
      </c>
      <c r="EU222" s="27" t="str">
        <f ca="1">IF(ES222="","",VLOOKUP(ES222,选手操作!$K:$L,2,0))</f>
        <v/>
      </c>
      <c r="EV222" s="24" t="str">
        <f ca="1">IFERROR(IF(ES222="","",IF(选手操作!ET222&lt;&gt;"",DV222+EW222+EX222+选手操作!ES222,VLOOKUP(EU222,EO:EQ,3,0)+DV222+EW222+EX222+选手操作!ES222)),IF(COUNTIF(EO:EO,EU222)=0,"查找失败",IF(ISNUMBER(VLOOKUP(EU222,EO:EQ,3,0))=FALSE,"VP错误","未知错误")))</f>
        <v/>
      </c>
      <c r="EW222" s="37"/>
      <c r="EX222" s="37"/>
      <c r="EY222" s="39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23" t="str">
        <f ca="1">IFERROR(IF(FS222="","",RANK(FR222,FR$3:FR$434)+COUNTIF(FR$3:FR222,FR222)-1),"/")</f>
        <v/>
      </c>
      <c r="FO222" s="22" t="str">
        <f t="shared" si="67"/>
        <v/>
      </c>
      <c r="FP222" s="22" t="str">
        <f t="shared" si="68"/>
        <v/>
      </c>
      <c r="FQ222" s="24" t="str">
        <f>IFERROR(IF(FO222="","",ROUND(IF(FP222=0,10,10+SIGN(FP222)*10*(1-((SQRT(5)-1)/2)^MIN(ABS(FP222)/(5*SQRT(FR$1)),3))/(1-((SQRT(5)-1)/2)^3)),2)),"请输入副数")</f>
        <v/>
      </c>
      <c r="FR222" s="25" t="str">
        <f ca="1">IF(FS222="","",IF(选手操作!GT222&lt;&gt;"","/",FV222))</f>
        <v/>
      </c>
      <c r="FS222" s="26" t="str">
        <f ca="1">IF(OR(COUNTA(FA$3:FM$434)=0,选手操作!$K222=""),"",选手操作!$K222)</f>
        <v/>
      </c>
      <c r="FT222" s="22" t="str">
        <f ca="1">IFERROR(IF(FS222="","",RANK(FV222,FV$3:FV$434)+COUNTIF(FV$3:FV222,FV222)-1),"/")</f>
        <v/>
      </c>
      <c r="FU222" s="27" t="str">
        <f ca="1">IF(FS222="","",VLOOKUP(FS222,选手操作!$K:$L,2,0))</f>
        <v/>
      </c>
      <c r="FV222" s="24" t="str">
        <f ca="1">IFERROR(IF(FS222="","",IF(选手操作!FT222&lt;&gt;"",EV222+FW222+FX222+选手操作!FS222,VLOOKUP(FU222,FO:FQ,3,0)+EV222+FW222+FX222+选手操作!FS222)),IF(COUNTIF(FO:FO,FU222)=0,"查找失败",IF(ISNUMBER(VLOOKUP(FU222,FO:FQ,3,0))=FALSE,"VP错误","未知错误")))</f>
        <v/>
      </c>
      <c r="FW222" s="37"/>
      <c r="FX222" s="37"/>
      <c r="FY222" s="39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23" t="str">
        <f ca="1">IFERROR(IF(GS222="","",RANK(GR222,GR$3:GR$434)+COUNTIF(GR$3:GR222,GR222)-1),"/")</f>
        <v/>
      </c>
      <c r="GO222" s="22" t="str">
        <f t="shared" si="69"/>
        <v/>
      </c>
      <c r="GP222" s="22" t="str">
        <f t="shared" si="70"/>
        <v/>
      </c>
      <c r="GQ222" s="24" t="str">
        <f>IFERROR(IF(GO222="","",ROUND(IF(GP222=0,10,10+SIGN(GP222)*10*(1-((SQRT(5)-1)/2)^MIN(ABS(GP222)/(5*SQRT(GR$1)),3))/(1-((SQRT(5)-1)/2)^3)),2)),"请输入副数")</f>
        <v/>
      </c>
      <c r="GR222" s="25" t="str">
        <f ca="1">IF(GS222="","",IF(选手操作!HT222&lt;&gt;"","/",GV222))</f>
        <v/>
      </c>
      <c r="GS222" s="26" t="str">
        <f ca="1">IF(OR(COUNTA(GA$3:GM$434)=0,选手操作!$K222=""),"",选手操作!$K222)</f>
        <v/>
      </c>
      <c r="GT222" s="22" t="str">
        <f ca="1">IFERROR(IF(GS222="","",RANK(GV222,GV$3:GV$434)+COUNTIF(GV$3:GV222,GV222)-1),"/")</f>
        <v/>
      </c>
      <c r="GU222" s="27" t="str">
        <f ca="1">IF(GS222="","",VLOOKUP(GS222,选手操作!$K:$L,2,0))</f>
        <v/>
      </c>
      <c r="GV222" s="24" t="str">
        <f ca="1">IFERROR(IF(GS222="","",IF(选手操作!GT222&lt;&gt;"",FV222+GW222+GX222+选手操作!GS222,VLOOKUP(GU222,GO:GQ,3,0)+FV222+GW222+GX222+选手操作!GS222)),IF(COUNTIF(GO:GO,GU222)=0,"查找失败",IF(ISNUMBER(VLOOKUP(GU222,GO:GQ,3,0))=FALSE,"VP错误","未知错误")))</f>
        <v/>
      </c>
      <c r="GW222" s="37"/>
      <c r="GX222" s="37"/>
      <c r="GY222" s="39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23" t="str">
        <f ca="1">IFERROR(IF(HS222="","",RANK(HR222,HR$3:HR$434)+COUNTIF(HR$3:HR222,HR222)-1),"/")</f>
        <v/>
      </c>
      <c r="HO222" s="22" t="str">
        <f t="shared" si="71"/>
        <v/>
      </c>
      <c r="HP222" s="22" t="str">
        <f t="shared" si="72"/>
        <v/>
      </c>
      <c r="HQ222" s="24" t="str">
        <f>IFERROR(IF(HO222="","",ROUND(IF(HP222=0,10,10+SIGN(HP222)*10*(1-((SQRT(5)-1)/2)^MIN(ABS(HP222)/(5*SQRT(HR$1)),3))/(1-((SQRT(5)-1)/2)^3)),2)),"请输入副数")</f>
        <v/>
      </c>
      <c r="HR222" s="25" t="str">
        <f ca="1">IF(HS222="","",IF(选手操作!IT222&lt;&gt;"","/",HV222))</f>
        <v/>
      </c>
      <c r="HS222" s="26" t="str">
        <f ca="1">IF(OR(COUNTA(HA$3:HM$434)=0,选手操作!$K222=""),"",选手操作!$K222)</f>
        <v/>
      </c>
      <c r="HT222" s="22" t="str">
        <f ca="1">IFERROR(IF(HS222="","",RANK(HV222,HV$3:HV$434)+COUNTIF(HV$3:HV222,HV222)-1),"/")</f>
        <v/>
      </c>
      <c r="HU222" s="27" t="str">
        <f ca="1">IF(HS222="","",VLOOKUP(HS222,选手操作!$K:$L,2,0))</f>
        <v/>
      </c>
      <c r="HV222" s="24" t="str">
        <f ca="1">IFERROR(IF(HS222="","",IF(选手操作!HT222&lt;&gt;"",GV222+HW222+HX222+选手操作!HS222,VLOOKUP(HU222,HO:HQ,3,0)+GV222+HW222+HX222+选手操作!HS222)),IF(COUNTIF(HO:HO,HU222)=0,"查找失败",IF(ISNUMBER(VLOOKUP(HU222,HO:HQ,3,0))=FALSE,"VP错误","未知错误")))</f>
        <v/>
      </c>
      <c r="HW222" s="37"/>
      <c r="HX222" s="37"/>
      <c r="HY222" s="39"/>
    </row>
    <row r="223" spans="1:23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23" t="str">
        <f ca="1">IFERROR(IF(S223="","",RANK(R223,R$3:R$434)+COUNTIF(R$3:R223,R223)-1),"/")</f>
        <v/>
      </c>
      <c r="O223" s="22" t="str">
        <f t="shared" si="73"/>
        <v/>
      </c>
      <c r="P223" s="22" t="str">
        <f t="shared" si="74"/>
        <v/>
      </c>
      <c r="Q223" s="24" t="str">
        <f t="shared" si="75"/>
        <v/>
      </c>
      <c r="R223" s="25" t="str">
        <f ca="1">IF(S223="","",IF(选手操作!AT223&lt;&gt;"","/",V223))</f>
        <v/>
      </c>
      <c r="S223" s="26" t="str">
        <f ca="1">IF(OR(COUNTA(A$3:M$434)=0,选手操作!$K223=""),"",选手操作!$K223)</f>
        <v/>
      </c>
      <c r="T223" s="22" t="str">
        <f ca="1">IFERROR(IF(S223="","",RANK(V223,V$3:V$434)+COUNTIF(V$3:V223,V223)-1),"/")</f>
        <v/>
      </c>
      <c r="U223" s="27" t="str">
        <f ca="1">IF(S223="","",VLOOKUP(S223,选手操作!$K:$L,2,0))</f>
        <v/>
      </c>
      <c r="V223" s="24" t="str">
        <f ca="1">IFERROR(IF(S223="","",IF(选手操作!T223&lt;&gt;"",选手操作!M223+选手操作!N223+W223+X223+选手操作!S223,VLOOKUP(U223,O:Q,3,0)+选手操作!M223+选手操作!N223+W223+X223+选手操作!S223)),IF(COUNTIF(O:O,U223)=0,"查找失败",IF(ISNUMBER(VLOOKUP(U223,O:Q,3,0))=FALSE,"VP错误","未知错误")))</f>
        <v/>
      </c>
      <c r="W223" s="37"/>
      <c r="X223" s="37"/>
      <c r="Y223" s="39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23" t="str">
        <f ca="1">IFERROR(IF(AS223="","",RANK(AR223,AR$3:AR$434)+COUNTIF(AR$3:AR223,AR223)-1),"/")</f>
        <v/>
      </c>
      <c r="AO223" s="22" t="str">
        <f t="shared" si="57"/>
        <v/>
      </c>
      <c r="AP223" s="22" t="str">
        <f t="shared" si="58"/>
        <v/>
      </c>
      <c r="AQ223" s="24" t="str">
        <f t="shared" si="76"/>
        <v/>
      </c>
      <c r="AR223" s="25" t="str">
        <f ca="1">IF(AS223="","",IF(选手操作!BT223&lt;&gt;"","/",AV223))</f>
        <v/>
      </c>
      <c r="AS223" s="26" t="str">
        <f ca="1">IF(OR(COUNTA(AA$3:AM$434)=0,选手操作!$K223=""),"",选手操作!$K223)</f>
        <v/>
      </c>
      <c r="AT223" s="22" t="str">
        <f ca="1">IFERROR(IF(AS223="","",RANK(AV223,AV$3:AV$434)+COUNTIF(AV$3:AV223,AV223)-1),"/")</f>
        <v/>
      </c>
      <c r="AU223" s="27" t="str">
        <f ca="1">IF(AS223="","",VLOOKUP(AS223,选手操作!$K:$L,2,0))</f>
        <v/>
      </c>
      <c r="AV223" s="24" t="str">
        <f ca="1">IFERROR(IF(AS223="","",IF(选手操作!AT223&lt;&gt;"",V223+AW223+AX223+选手操作!AS223,VLOOKUP(AU223,AO:AQ,3,0)+V223+AW223+AX223+选手操作!AS223)),IF(COUNTIF(AO:AO,AU223)=0,"查找失败",IF(ISNUMBER(VLOOKUP(AU223,AO:AQ,3,0))=FALSE,"VP错误","未知错误")))</f>
        <v/>
      </c>
      <c r="AW223" s="37"/>
      <c r="AX223" s="37"/>
      <c r="AY223" s="39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23" t="str">
        <f ca="1">IFERROR(IF(BS223="","",RANK(BR223,BR$3:BR$434)+COUNTIF(BR$3:BR223,BR223)-1),"/")</f>
        <v/>
      </c>
      <c r="BO223" s="22" t="str">
        <f t="shared" si="59"/>
        <v/>
      </c>
      <c r="BP223" s="22" t="str">
        <f t="shared" si="60"/>
        <v/>
      </c>
      <c r="BQ223" s="24" t="str">
        <f>IFERROR(IF(BO223="","",ROUND(IF(BP223=0,10,10+SIGN(BP223)*10*(1-((SQRT(5)-1)/2)^MIN(ABS(BP223)/(5*SQRT(BR$1)),3))/(1-((SQRT(5)-1)/2)^3)),2)),"请输入副数")</f>
        <v/>
      </c>
      <c r="BR223" s="25" t="str">
        <f ca="1">IF(BS223="","",IF(选手操作!CT223&lt;&gt;"","/",BV223))</f>
        <v/>
      </c>
      <c r="BS223" s="26" t="str">
        <f ca="1">IF(OR(COUNTA(BA$3:BM$434)=0,选手操作!$K223=""),"",选手操作!$K223)</f>
        <v/>
      </c>
      <c r="BT223" s="22" t="str">
        <f ca="1">IFERROR(IF(BS223="","",RANK(BV223,BV$3:BV$434)+COUNTIF(BV$3:BV223,BV223)-1),"/")</f>
        <v/>
      </c>
      <c r="BU223" s="27" t="str">
        <f ca="1">IF(BS223="","",VLOOKUP(BS223,选手操作!$K:$L,2,0))</f>
        <v/>
      </c>
      <c r="BV223" s="24" t="str">
        <f ca="1">IFERROR(IF(BS223="","",IF(选手操作!BT223&lt;&gt;"",AV223+BW223+BX223+选手操作!BS223,VLOOKUP(BU223,BO:BQ,3,0)+AV223+BW223+BX223+选手操作!BS223)),IF(COUNTIF(BO:BO,BU223)=0,"查找失败",IF(ISNUMBER(VLOOKUP(BU223,BO:BQ,3,0))=FALSE,"VP错误","未知错误")))</f>
        <v/>
      </c>
      <c r="BW223" s="37"/>
      <c r="BX223" s="37"/>
      <c r="BY223" s="39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23" t="str">
        <f ca="1">IFERROR(IF(CS223="","",RANK(CR223,CR$3:CR$434)+COUNTIF(CR$3:CR223,CR223)-1),"/")</f>
        <v/>
      </c>
      <c r="CO223" s="22" t="str">
        <f t="shared" si="61"/>
        <v/>
      </c>
      <c r="CP223" s="22" t="str">
        <f t="shared" si="62"/>
        <v/>
      </c>
      <c r="CQ223" s="24" t="str">
        <f>IFERROR(IF(CO223="","",ROUND(IF(CP223=0,10,10+SIGN(CP223)*10*(1-((SQRT(5)-1)/2)^MIN(ABS(CP223)/(5*SQRT(CR$1)),3))/(1-((SQRT(5)-1)/2)^3)),2)),"请输入副数")</f>
        <v/>
      </c>
      <c r="CR223" s="25" t="str">
        <f ca="1">IF(CS223="","",IF(选手操作!DT223&lt;&gt;"","/",CV223))</f>
        <v/>
      </c>
      <c r="CS223" s="26" t="str">
        <f ca="1">IF(OR(COUNTA(CA$3:CM$434)=0,选手操作!$K223=""),"",选手操作!$K223)</f>
        <v/>
      </c>
      <c r="CT223" s="22" t="str">
        <f ca="1">IFERROR(IF(CS223="","",RANK(CV223,CV$3:CV$434)+COUNTIF(CV$3:CV223,CV223)-1),"/")</f>
        <v/>
      </c>
      <c r="CU223" s="27" t="str">
        <f ca="1">IF(CS223="","",VLOOKUP(CS223,选手操作!$K:$L,2,0))</f>
        <v/>
      </c>
      <c r="CV223" s="24" t="str">
        <f ca="1">IFERROR(IF(CS223="","",IF(选手操作!CT223&lt;&gt;"",BV223+CW223+CX223+选手操作!CS223,VLOOKUP(CU223,CO:CQ,3,0)+BV223+CW223+CX223+选手操作!CS223)),IF(COUNTIF(CO:CO,CU223)=0,"查找失败",IF(ISNUMBER(VLOOKUP(CU223,CO:CQ,3,0))=FALSE,"VP错误","未知错误")))</f>
        <v/>
      </c>
      <c r="CW223" s="37"/>
      <c r="CX223" s="37"/>
      <c r="CY223" s="39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23" t="str">
        <f ca="1">IFERROR(IF(DS223="","",RANK(DR223,DR$3:DR$434)+COUNTIF(DR$3:DR223,DR223)-1),"/")</f>
        <v/>
      </c>
      <c r="DO223" s="22" t="str">
        <f t="shared" si="63"/>
        <v/>
      </c>
      <c r="DP223" s="22" t="str">
        <f t="shared" si="64"/>
        <v/>
      </c>
      <c r="DQ223" s="24" t="str">
        <f>IFERROR(IF(DO223="","",ROUND(IF(DP223=0,10,10+SIGN(DP223)*10*(1-((SQRT(5)-1)/2)^MIN(ABS(DP223)/(5*SQRT(DR$1)),3))/(1-((SQRT(5)-1)/2)^3)),2)),"请输入副数")</f>
        <v/>
      </c>
      <c r="DR223" s="25" t="str">
        <f ca="1">IF(DS223="","",IF(选手操作!ET223&lt;&gt;"","/",DV223))</f>
        <v/>
      </c>
      <c r="DS223" s="26" t="str">
        <f ca="1">IF(OR(COUNTA(DA$3:DM$434)=0,选手操作!$K223=""),"",选手操作!$K223)</f>
        <v/>
      </c>
      <c r="DT223" s="22" t="str">
        <f ca="1">IFERROR(IF(DS223="","",RANK(DV223,DV$3:DV$434)+COUNTIF(DV$3:DV223,DV223)-1),"/")</f>
        <v/>
      </c>
      <c r="DU223" s="27" t="str">
        <f ca="1">IF(DS223="","",VLOOKUP(DS223,选手操作!$K:$L,2,0))</f>
        <v/>
      </c>
      <c r="DV223" s="24" t="str">
        <f ca="1">IFERROR(IF(DS223="","",IF(选手操作!DT223&lt;&gt;"",CV223+DW223+DX223+选手操作!DS223,VLOOKUP(DU223,DO:DQ,3,0)+CV223+DW223+DX223+选手操作!DS223)),IF(COUNTIF(DO:DO,DU223)=0,"查找失败",IF(ISNUMBER(VLOOKUP(DU223,DO:DQ,3,0))=FALSE,"VP错误","未知错误")))</f>
        <v/>
      </c>
      <c r="DW223" s="37"/>
      <c r="DX223" s="37"/>
      <c r="DY223" s="39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23" t="str">
        <f ca="1">IFERROR(IF(ES223="","",RANK(ER223,ER$3:ER$434)+COUNTIF(ER$3:ER223,ER223)-1),"/")</f>
        <v/>
      </c>
      <c r="EO223" s="22" t="str">
        <f t="shared" si="65"/>
        <v/>
      </c>
      <c r="EP223" s="22" t="str">
        <f t="shared" si="66"/>
        <v/>
      </c>
      <c r="EQ223" s="24" t="str">
        <f>IFERROR(IF(EO223="","",ROUND(IF(EP223=0,10,10+SIGN(EP223)*10*(1-((SQRT(5)-1)/2)^MIN(ABS(EP223)/(5*SQRT(ER$1)),3))/(1-((SQRT(5)-1)/2)^3)),2)),"请输入副数")</f>
        <v/>
      </c>
      <c r="ER223" s="25" t="str">
        <f ca="1">IF(ES223="","",IF(选手操作!FT223&lt;&gt;"","/",EV223))</f>
        <v/>
      </c>
      <c r="ES223" s="26" t="str">
        <f ca="1">IF(OR(COUNTA(EA$3:EM$434)=0,选手操作!$K223=""),"",选手操作!$K223)</f>
        <v/>
      </c>
      <c r="ET223" s="22" t="str">
        <f ca="1">IFERROR(IF(ES223="","",RANK(EV223,EV$3:EV$434)+COUNTIF(EV$3:EV223,EV223)-1),"/")</f>
        <v/>
      </c>
      <c r="EU223" s="27" t="str">
        <f ca="1">IF(ES223="","",VLOOKUP(ES223,选手操作!$K:$L,2,0))</f>
        <v/>
      </c>
      <c r="EV223" s="24" t="str">
        <f ca="1">IFERROR(IF(ES223="","",IF(选手操作!ET223&lt;&gt;"",DV223+EW223+EX223+选手操作!ES223,VLOOKUP(EU223,EO:EQ,3,0)+DV223+EW223+EX223+选手操作!ES223)),IF(COUNTIF(EO:EO,EU223)=0,"查找失败",IF(ISNUMBER(VLOOKUP(EU223,EO:EQ,3,0))=FALSE,"VP错误","未知错误")))</f>
        <v/>
      </c>
      <c r="EW223" s="37"/>
      <c r="EX223" s="37"/>
      <c r="EY223" s="39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23" t="str">
        <f ca="1">IFERROR(IF(FS223="","",RANK(FR223,FR$3:FR$434)+COUNTIF(FR$3:FR223,FR223)-1),"/")</f>
        <v/>
      </c>
      <c r="FO223" s="22" t="str">
        <f t="shared" si="67"/>
        <v/>
      </c>
      <c r="FP223" s="22" t="str">
        <f t="shared" si="68"/>
        <v/>
      </c>
      <c r="FQ223" s="24" t="str">
        <f>IFERROR(IF(FO223="","",ROUND(IF(FP223=0,10,10+SIGN(FP223)*10*(1-((SQRT(5)-1)/2)^MIN(ABS(FP223)/(5*SQRT(FR$1)),3))/(1-((SQRT(5)-1)/2)^3)),2)),"请输入副数")</f>
        <v/>
      </c>
      <c r="FR223" s="25" t="str">
        <f ca="1">IF(FS223="","",IF(选手操作!GT223&lt;&gt;"","/",FV223))</f>
        <v/>
      </c>
      <c r="FS223" s="26" t="str">
        <f ca="1">IF(OR(COUNTA(FA$3:FM$434)=0,选手操作!$K223=""),"",选手操作!$K223)</f>
        <v/>
      </c>
      <c r="FT223" s="22" t="str">
        <f ca="1">IFERROR(IF(FS223="","",RANK(FV223,FV$3:FV$434)+COUNTIF(FV$3:FV223,FV223)-1),"/")</f>
        <v/>
      </c>
      <c r="FU223" s="27" t="str">
        <f ca="1">IF(FS223="","",VLOOKUP(FS223,选手操作!$K:$L,2,0))</f>
        <v/>
      </c>
      <c r="FV223" s="24" t="str">
        <f ca="1">IFERROR(IF(FS223="","",IF(选手操作!FT223&lt;&gt;"",EV223+FW223+FX223+选手操作!FS223,VLOOKUP(FU223,FO:FQ,3,0)+EV223+FW223+FX223+选手操作!FS223)),IF(COUNTIF(FO:FO,FU223)=0,"查找失败",IF(ISNUMBER(VLOOKUP(FU223,FO:FQ,3,0))=FALSE,"VP错误","未知错误")))</f>
        <v/>
      </c>
      <c r="FW223" s="37"/>
      <c r="FX223" s="37"/>
      <c r="FY223" s="39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23" t="str">
        <f ca="1">IFERROR(IF(GS223="","",RANK(GR223,GR$3:GR$434)+COUNTIF(GR$3:GR223,GR223)-1),"/")</f>
        <v/>
      </c>
      <c r="GO223" s="22" t="str">
        <f t="shared" si="69"/>
        <v/>
      </c>
      <c r="GP223" s="22" t="str">
        <f t="shared" si="70"/>
        <v/>
      </c>
      <c r="GQ223" s="24" t="str">
        <f>IFERROR(IF(GO223="","",ROUND(IF(GP223=0,10,10+SIGN(GP223)*10*(1-((SQRT(5)-1)/2)^MIN(ABS(GP223)/(5*SQRT(GR$1)),3))/(1-((SQRT(5)-1)/2)^3)),2)),"请输入副数")</f>
        <v/>
      </c>
      <c r="GR223" s="25" t="str">
        <f ca="1">IF(GS223="","",IF(选手操作!HT223&lt;&gt;"","/",GV223))</f>
        <v/>
      </c>
      <c r="GS223" s="26" t="str">
        <f ca="1">IF(OR(COUNTA(GA$3:GM$434)=0,选手操作!$K223=""),"",选手操作!$K223)</f>
        <v/>
      </c>
      <c r="GT223" s="22" t="str">
        <f ca="1">IFERROR(IF(GS223="","",RANK(GV223,GV$3:GV$434)+COUNTIF(GV$3:GV223,GV223)-1),"/")</f>
        <v/>
      </c>
      <c r="GU223" s="27" t="str">
        <f ca="1">IF(GS223="","",VLOOKUP(GS223,选手操作!$K:$L,2,0))</f>
        <v/>
      </c>
      <c r="GV223" s="24" t="str">
        <f ca="1">IFERROR(IF(GS223="","",IF(选手操作!GT223&lt;&gt;"",FV223+GW223+GX223+选手操作!GS223,VLOOKUP(GU223,GO:GQ,3,0)+FV223+GW223+GX223+选手操作!GS223)),IF(COUNTIF(GO:GO,GU223)=0,"查找失败",IF(ISNUMBER(VLOOKUP(GU223,GO:GQ,3,0))=FALSE,"VP错误","未知错误")))</f>
        <v/>
      </c>
      <c r="GW223" s="37"/>
      <c r="GX223" s="37"/>
      <c r="GY223" s="39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23" t="str">
        <f ca="1">IFERROR(IF(HS223="","",RANK(HR223,HR$3:HR$434)+COUNTIF(HR$3:HR223,HR223)-1),"/")</f>
        <v/>
      </c>
      <c r="HO223" s="22" t="str">
        <f t="shared" si="71"/>
        <v/>
      </c>
      <c r="HP223" s="22" t="str">
        <f t="shared" si="72"/>
        <v/>
      </c>
      <c r="HQ223" s="24" t="str">
        <f>IFERROR(IF(HO223="","",ROUND(IF(HP223=0,10,10+SIGN(HP223)*10*(1-((SQRT(5)-1)/2)^MIN(ABS(HP223)/(5*SQRT(HR$1)),3))/(1-((SQRT(5)-1)/2)^3)),2)),"请输入副数")</f>
        <v/>
      </c>
      <c r="HR223" s="25" t="str">
        <f ca="1">IF(HS223="","",IF(选手操作!IT223&lt;&gt;"","/",HV223))</f>
        <v/>
      </c>
      <c r="HS223" s="26" t="str">
        <f ca="1">IF(OR(COUNTA(HA$3:HM$434)=0,选手操作!$K223=""),"",选手操作!$K223)</f>
        <v/>
      </c>
      <c r="HT223" s="22" t="str">
        <f ca="1">IFERROR(IF(HS223="","",RANK(HV223,HV$3:HV$434)+COUNTIF(HV$3:HV223,HV223)-1),"/")</f>
        <v/>
      </c>
      <c r="HU223" s="27" t="str">
        <f ca="1">IF(HS223="","",VLOOKUP(HS223,选手操作!$K:$L,2,0))</f>
        <v/>
      </c>
      <c r="HV223" s="24" t="str">
        <f ca="1">IFERROR(IF(HS223="","",IF(选手操作!HT223&lt;&gt;"",GV223+HW223+HX223+选手操作!HS223,VLOOKUP(HU223,HO:HQ,3,0)+GV223+HW223+HX223+选手操作!HS223)),IF(COUNTIF(HO:HO,HU223)=0,"查找失败",IF(ISNUMBER(VLOOKUP(HU223,HO:HQ,3,0))=FALSE,"VP错误","未知错误")))</f>
        <v/>
      </c>
      <c r="HW223" s="37"/>
      <c r="HX223" s="37"/>
      <c r="HY223" s="39"/>
    </row>
    <row r="224" spans="1:23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23" t="str">
        <f ca="1">IFERROR(IF(S224="","",RANK(R224,R$3:R$434)+COUNTIF(R$3:R224,R224)-1),"/")</f>
        <v/>
      </c>
      <c r="O224" s="22" t="str">
        <f t="shared" si="73"/>
        <v/>
      </c>
      <c r="P224" s="22" t="str">
        <f t="shared" si="74"/>
        <v/>
      </c>
      <c r="Q224" s="24" t="str">
        <f t="shared" si="75"/>
        <v/>
      </c>
      <c r="R224" s="25" t="str">
        <f ca="1">IF(S224="","",IF(选手操作!AT224&lt;&gt;"","/",V224))</f>
        <v/>
      </c>
      <c r="S224" s="26" t="str">
        <f ca="1">IF(OR(COUNTA(A$3:M$434)=0,选手操作!$K224=""),"",选手操作!$K224)</f>
        <v/>
      </c>
      <c r="T224" s="22" t="str">
        <f ca="1">IFERROR(IF(S224="","",RANK(V224,V$3:V$434)+COUNTIF(V$3:V224,V224)-1),"/")</f>
        <v/>
      </c>
      <c r="U224" s="27" t="str">
        <f ca="1">IF(S224="","",VLOOKUP(S224,选手操作!$K:$L,2,0))</f>
        <v/>
      </c>
      <c r="V224" s="24" t="str">
        <f ca="1">IFERROR(IF(S224="","",IF(选手操作!T224&lt;&gt;"",选手操作!M224+选手操作!N224+W224+X224+选手操作!S224,VLOOKUP(U224,O:Q,3,0)+选手操作!M224+选手操作!N224+W224+X224+选手操作!S224)),IF(COUNTIF(O:O,U224)=0,"查找失败",IF(ISNUMBER(VLOOKUP(U224,O:Q,3,0))=FALSE,"VP错误","未知错误")))</f>
        <v/>
      </c>
      <c r="W224" s="37"/>
      <c r="X224" s="37"/>
      <c r="Y224" s="39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23" t="str">
        <f ca="1">IFERROR(IF(AS224="","",RANK(AR224,AR$3:AR$434)+COUNTIF(AR$3:AR224,AR224)-1),"/")</f>
        <v/>
      </c>
      <c r="AO224" s="22" t="str">
        <f t="shared" si="57"/>
        <v/>
      </c>
      <c r="AP224" s="22" t="str">
        <f t="shared" si="58"/>
        <v/>
      </c>
      <c r="AQ224" s="24" t="str">
        <f t="shared" si="76"/>
        <v/>
      </c>
      <c r="AR224" s="25" t="str">
        <f ca="1">IF(AS224="","",IF(选手操作!BT224&lt;&gt;"","/",AV224))</f>
        <v/>
      </c>
      <c r="AS224" s="26" t="str">
        <f ca="1">IF(OR(COUNTA(AA$3:AM$434)=0,选手操作!$K224=""),"",选手操作!$K224)</f>
        <v/>
      </c>
      <c r="AT224" s="22" t="str">
        <f ca="1">IFERROR(IF(AS224="","",RANK(AV224,AV$3:AV$434)+COUNTIF(AV$3:AV224,AV224)-1),"/")</f>
        <v/>
      </c>
      <c r="AU224" s="27" t="str">
        <f ca="1">IF(AS224="","",VLOOKUP(AS224,选手操作!$K:$L,2,0))</f>
        <v/>
      </c>
      <c r="AV224" s="24" t="str">
        <f ca="1">IFERROR(IF(AS224="","",IF(选手操作!AT224&lt;&gt;"",V224+AW224+AX224+选手操作!AS224,VLOOKUP(AU224,AO:AQ,3,0)+V224+AW224+AX224+选手操作!AS224)),IF(COUNTIF(AO:AO,AU224)=0,"查找失败",IF(ISNUMBER(VLOOKUP(AU224,AO:AQ,3,0))=FALSE,"VP错误","未知错误")))</f>
        <v/>
      </c>
      <c r="AW224" s="37"/>
      <c r="AX224" s="37"/>
      <c r="AY224" s="39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23" t="str">
        <f ca="1">IFERROR(IF(BS224="","",RANK(BR224,BR$3:BR$434)+COUNTIF(BR$3:BR224,BR224)-1),"/")</f>
        <v/>
      </c>
      <c r="BO224" s="22" t="str">
        <f t="shared" si="59"/>
        <v/>
      </c>
      <c r="BP224" s="22" t="str">
        <f t="shared" si="60"/>
        <v/>
      </c>
      <c r="BQ224" s="24" t="str">
        <f>IFERROR(IF(BO224="","",ROUND(IF(BP224=0,10,10+SIGN(BP224)*10*(1-((SQRT(5)-1)/2)^MIN(ABS(BP224)/(5*SQRT(BR$1)),3))/(1-((SQRT(5)-1)/2)^3)),2)),"请输入副数")</f>
        <v/>
      </c>
      <c r="BR224" s="25" t="str">
        <f ca="1">IF(BS224="","",IF(选手操作!CT224&lt;&gt;"","/",BV224))</f>
        <v/>
      </c>
      <c r="BS224" s="26" t="str">
        <f ca="1">IF(OR(COUNTA(BA$3:BM$434)=0,选手操作!$K224=""),"",选手操作!$K224)</f>
        <v/>
      </c>
      <c r="BT224" s="22" t="str">
        <f ca="1">IFERROR(IF(BS224="","",RANK(BV224,BV$3:BV$434)+COUNTIF(BV$3:BV224,BV224)-1),"/")</f>
        <v/>
      </c>
      <c r="BU224" s="27" t="str">
        <f ca="1">IF(BS224="","",VLOOKUP(BS224,选手操作!$K:$L,2,0))</f>
        <v/>
      </c>
      <c r="BV224" s="24" t="str">
        <f ca="1">IFERROR(IF(BS224="","",IF(选手操作!BT224&lt;&gt;"",AV224+BW224+BX224+选手操作!BS224,VLOOKUP(BU224,BO:BQ,3,0)+AV224+BW224+BX224+选手操作!BS224)),IF(COUNTIF(BO:BO,BU224)=0,"查找失败",IF(ISNUMBER(VLOOKUP(BU224,BO:BQ,3,0))=FALSE,"VP错误","未知错误")))</f>
        <v/>
      </c>
      <c r="BW224" s="37"/>
      <c r="BX224" s="37"/>
      <c r="BY224" s="39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23" t="str">
        <f ca="1">IFERROR(IF(CS224="","",RANK(CR224,CR$3:CR$434)+COUNTIF(CR$3:CR224,CR224)-1),"/")</f>
        <v/>
      </c>
      <c r="CO224" s="22" t="str">
        <f t="shared" si="61"/>
        <v/>
      </c>
      <c r="CP224" s="22" t="str">
        <f t="shared" si="62"/>
        <v/>
      </c>
      <c r="CQ224" s="24" t="str">
        <f>IFERROR(IF(CO224="","",ROUND(IF(CP224=0,10,10+SIGN(CP224)*10*(1-((SQRT(5)-1)/2)^MIN(ABS(CP224)/(5*SQRT(CR$1)),3))/(1-((SQRT(5)-1)/2)^3)),2)),"请输入副数")</f>
        <v/>
      </c>
      <c r="CR224" s="25" t="str">
        <f ca="1">IF(CS224="","",IF(选手操作!DT224&lt;&gt;"","/",CV224))</f>
        <v/>
      </c>
      <c r="CS224" s="26" t="str">
        <f ca="1">IF(OR(COUNTA(CA$3:CM$434)=0,选手操作!$K224=""),"",选手操作!$K224)</f>
        <v/>
      </c>
      <c r="CT224" s="22" t="str">
        <f ca="1">IFERROR(IF(CS224="","",RANK(CV224,CV$3:CV$434)+COUNTIF(CV$3:CV224,CV224)-1),"/")</f>
        <v/>
      </c>
      <c r="CU224" s="27" t="str">
        <f ca="1">IF(CS224="","",VLOOKUP(CS224,选手操作!$K:$L,2,0))</f>
        <v/>
      </c>
      <c r="CV224" s="24" t="str">
        <f ca="1">IFERROR(IF(CS224="","",IF(选手操作!CT224&lt;&gt;"",BV224+CW224+CX224+选手操作!CS224,VLOOKUP(CU224,CO:CQ,3,0)+BV224+CW224+CX224+选手操作!CS224)),IF(COUNTIF(CO:CO,CU224)=0,"查找失败",IF(ISNUMBER(VLOOKUP(CU224,CO:CQ,3,0))=FALSE,"VP错误","未知错误")))</f>
        <v/>
      </c>
      <c r="CW224" s="37"/>
      <c r="CX224" s="37"/>
      <c r="CY224" s="39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23" t="str">
        <f ca="1">IFERROR(IF(DS224="","",RANK(DR224,DR$3:DR$434)+COUNTIF(DR$3:DR224,DR224)-1),"/")</f>
        <v/>
      </c>
      <c r="DO224" s="22" t="str">
        <f t="shared" si="63"/>
        <v/>
      </c>
      <c r="DP224" s="22" t="str">
        <f t="shared" si="64"/>
        <v/>
      </c>
      <c r="DQ224" s="24" t="str">
        <f>IFERROR(IF(DO224="","",ROUND(IF(DP224=0,10,10+SIGN(DP224)*10*(1-((SQRT(5)-1)/2)^MIN(ABS(DP224)/(5*SQRT(DR$1)),3))/(1-((SQRT(5)-1)/2)^3)),2)),"请输入副数")</f>
        <v/>
      </c>
      <c r="DR224" s="25" t="str">
        <f ca="1">IF(DS224="","",IF(选手操作!ET224&lt;&gt;"","/",DV224))</f>
        <v/>
      </c>
      <c r="DS224" s="26" t="str">
        <f ca="1">IF(OR(COUNTA(DA$3:DM$434)=0,选手操作!$K224=""),"",选手操作!$K224)</f>
        <v/>
      </c>
      <c r="DT224" s="22" t="str">
        <f ca="1">IFERROR(IF(DS224="","",RANK(DV224,DV$3:DV$434)+COUNTIF(DV$3:DV224,DV224)-1),"/")</f>
        <v/>
      </c>
      <c r="DU224" s="27" t="str">
        <f ca="1">IF(DS224="","",VLOOKUP(DS224,选手操作!$K:$L,2,0))</f>
        <v/>
      </c>
      <c r="DV224" s="24" t="str">
        <f ca="1">IFERROR(IF(DS224="","",IF(选手操作!DT224&lt;&gt;"",CV224+DW224+DX224+选手操作!DS224,VLOOKUP(DU224,DO:DQ,3,0)+CV224+DW224+DX224+选手操作!DS224)),IF(COUNTIF(DO:DO,DU224)=0,"查找失败",IF(ISNUMBER(VLOOKUP(DU224,DO:DQ,3,0))=FALSE,"VP错误","未知错误")))</f>
        <v/>
      </c>
      <c r="DW224" s="37"/>
      <c r="DX224" s="37"/>
      <c r="DY224" s="39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23" t="str">
        <f ca="1">IFERROR(IF(ES224="","",RANK(ER224,ER$3:ER$434)+COUNTIF(ER$3:ER224,ER224)-1),"/")</f>
        <v/>
      </c>
      <c r="EO224" s="22" t="str">
        <f t="shared" si="65"/>
        <v/>
      </c>
      <c r="EP224" s="22" t="str">
        <f t="shared" si="66"/>
        <v/>
      </c>
      <c r="EQ224" s="24" t="str">
        <f>IFERROR(IF(EO224="","",ROUND(IF(EP224=0,10,10+SIGN(EP224)*10*(1-((SQRT(5)-1)/2)^MIN(ABS(EP224)/(5*SQRT(ER$1)),3))/(1-((SQRT(5)-1)/2)^3)),2)),"请输入副数")</f>
        <v/>
      </c>
      <c r="ER224" s="25" t="str">
        <f ca="1">IF(ES224="","",IF(选手操作!FT224&lt;&gt;"","/",EV224))</f>
        <v/>
      </c>
      <c r="ES224" s="26" t="str">
        <f ca="1">IF(OR(COUNTA(EA$3:EM$434)=0,选手操作!$K224=""),"",选手操作!$K224)</f>
        <v/>
      </c>
      <c r="ET224" s="22" t="str">
        <f ca="1">IFERROR(IF(ES224="","",RANK(EV224,EV$3:EV$434)+COUNTIF(EV$3:EV224,EV224)-1),"/")</f>
        <v/>
      </c>
      <c r="EU224" s="27" t="str">
        <f ca="1">IF(ES224="","",VLOOKUP(ES224,选手操作!$K:$L,2,0))</f>
        <v/>
      </c>
      <c r="EV224" s="24" t="str">
        <f ca="1">IFERROR(IF(ES224="","",IF(选手操作!ET224&lt;&gt;"",DV224+EW224+EX224+选手操作!ES224,VLOOKUP(EU224,EO:EQ,3,0)+DV224+EW224+EX224+选手操作!ES224)),IF(COUNTIF(EO:EO,EU224)=0,"查找失败",IF(ISNUMBER(VLOOKUP(EU224,EO:EQ,3,0))=FALSE,"VP错误","未知错误")))</f>
        <v/>
      </c>
      <c r="EW224" s="37"/>
      <c r="EX224" s="37"/>
      <c r="EY224" s="39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23" t="str">
        <f ca="1">IFERROR(IF(FS224="","",RANK(FR224,FR$3:FR$434)+COUNTIF(FR$3:FR224,FR224)-1),"/")</f>
        <v/>
      </c>
      <c r="FO224" s="22" t="str">
        <f t="shared" si="67"/>
        <v/>
      </c>
      <c r="FP224" s="22" t="str">
        <f t="shared" si="68"/>
        <v/>
      </c>
      <c r="FQ224" s="24" t="str">
        <f>IFERROR(IF(FO224="","",ROUND(IF(FP224=0,10,10+SIGN(FP224)*10*(1-((SQRT(5)-1)/2)^MIN(ABS(FP224)/(5*SQRT(FR$1)),3))/(1-((SQRT(5)-1)/2)^3)),2)),"请输入副数")</f>
        <v/>
      </c>
      <c r="FR224" s="25" t="str">
        <f ca="1">IF(FS224="","",IF(选手操作!GT224&lt;&gt;"","/",FV224))</f>
        <v/>
      </c>
      <c r="FS224" s="26" t="str">
        <f ca="1">IF(OR(COUNTA(FA$3:FM$434)=0,选手操作!$K224=""),"",选手操作!$K224)</f>
        <v/>
      </c>
      <c r="FT224" s="22" t="str">
        <f ca="1">IFERROR(IF(FS224="","",RANK(FV224,FV$3:FV$434)+COUNTIF(FV$3:FV224,FV224)-1),"/")</f>
        <v/>
      </c>
      <c r="FU224" s="27" t="str">
        <f ca="1">IF(FS224="","",VLOOKUP(FS224,选手操作!$K:$L,2,0))</f>
        <v/>
      </c>
      <c r="FV224" s="24" t="str">
        <f ca="1">IFERROR(IF(FS224="","",IF(选手操作!FT224&lt;&gt;"",EV224+FW224+FX224+选手操作!FS224,VLOOKUP(FU224,FO:FQ,3,0)+EV224+FW224+FX224+选手操作!FS224)),IF(COUNTIF(FO:FO,FU224)=0,"查找失败",IF(ISNUMBER(VLOOKUP(FU224,FO:FQ,3,0))=FALSE,"VP错误","未知错误")))</f>
        <v/>
      </c>
      <c r="FW224" s="37"/>
      <c r="FX224" s="37"/>
      <c r="FY224" s="39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23" t="str">
        <f ca="1">IFERROR(IF(GS224="","",RANK(GR224,GR$3:GR$434)+COUNTIF(GR$3:GR224,GR224)-1),"/")</f>
        <v/>
      </c>
      <c r="GO224" s="22" t="str">
        <f t="shared" si="69"/>
        <v/>
      </c>
      <c r="GP224" s="22" t="str">
        <f t="shared" si="70"/>
        <v/>
      </c>
      <c r="GQ224" s="24" t="str">
        <f>IFERROR(IF(GO224="","",ROUND(IF(GP224=0,10,10+SIGN(GP224)*10*(1-((SQRT(5)-1)/2)^MIN(ABS(GP224)/(5*SQRT(GR$1)),3))/(1-((SQRT(5)-1)/2)^3)),2)),"请输入副数")</f>
        <v/>
      </c>
      <c r="GR224" s="25" t="str">
        <f ca="1">IF(GS224="","",IF(选手操作!HT224&lt;&gt;"","/",GV224))</f>
        <v/>
      </c>
      <c r="GS224" s="26" t="str">
        <f ca="1">IF(OR(COUNTA(GA$3:GM$434)=0,选手操作!$K224=""),"",选手操作!$K224)</f>
        <v/>
      </c>
      <c r="GT224" s="22" t="str">
        <f ca="1">IFERROR(IF(GS224="","",RANK(GV224,GV$3:GV$434)+COUNTIF(GV$3:GV224,GV224)-1),"/")</f>
        <v/>
      </c>
      <c r="GU224" s="27" t="str">
        <f ca="1">IF(GS224="","",VLOOKUP(GS224,选手操作!$K:$L,2,0))</f>
        <v/>
      </c>
      <c r="GV224" s="24" t="str">
        <f ca="1">IFERROR(IF(GS224="","",IF(选手操作!GT224&lt;&gt;"",FV224+GW224+GX224+选手操作!GS224,VLOOKUP(GU224,GO:GQ,3,0)+FV224+GW224+GX224+选手操作!GS224)),IF(COUNTIF(GO:GO,GU224)=0,"查找失败",IF(ISNUMBER(VLOOKUP(GU224,GO:GQ,3,0))=FALSE,"VP错误","未知错误")))</f>
        <v/>
      </c>
      <c r="GW224" s="37"/>
      <c r="GX224" s="37"/>
      <c r="GY224" s="39"/>
      <c r="HA224" s="31"/>
      <c r="HB224" s="31"/>
      <c r="HC224" s="31"/>
      <c r="HD224" s="31"/>
      <c r="HE224" s="31"/>
      <c r="HF224" s="31"/>
      <c r="HG224" s="31"/>
      <c r="HH224" s="31"/>
      <c r="HI224" s="31"/>
      <c r="HJ224" s="31"/>
      <c r="HK224" s="31"/>
      <c r="HL224" s="31"/>
      <c r="HM224" s="31"/>
      <c r="HN224" s="23" t="str">
        <f ca="1">IFERROR(IF(HS224="","",RANK(HR224,HR$3:HR$434)+COUNTIF(HR$3:HR224,HR224)-1),"/")</f>
        <v/>
      </c>
      <c r="HO224" s="22" t="str">
        <f t="shared" si="71"/>
        <v/>
      </c>
      <c r="HP224" s="22" t="str">
        <f t="shared" si="72"/>
        <v/>
      </c>
      <c r="HQ224" s="24" t="str">
        <f>IFERROR(IF(HO224="","",ROUND(IF(HP224=0,10,10+SIGN(HP224)*10*(1-((SQRT(5)-1)/2)^MIN(ABS(HP224)/(5*SQRT(HR$1)),3))/(1-((SQRT(5)-1)/2)^3)),2)),"请输入副数")</f>
        <v/>
      </c>
      <c r="HR224" s="25" t="str">
        <f ca="1">IF(HS224="","",IF(选手操作!IT224&lt;&gt;"","/",HV224))</f>
        <v/>
      </c>
      <c r="HS224" s="26" t="str">
        <f ca="1">IF(OR(COUNTA(HA$3:HM$434)=0,选手操作!$K224=""),"",选手操作!$K224)</f>
        <v/>
      </c>
      <c r="HT224" s="22" t="str">
        <f ca="1">IFERROR(IF(HS224="","",RANK(HV224,HV$3:HV$434)+COUNTIF(HV$3:HV224,HV224)-1),"/")</f>
        <v/>
      </c>
      <c r="HU224" s="27" t="str">
        <f ca="1">IF(HS224="","",VLOOKUP(HS224,选手操作!$K:$L,2,0))</f>
        <v/>
      </c>
      <c r="HV224" s="24" t="str">
        <f ca="1">IFERROR(IF(HS224="","",IF(选手操作!HT224&lt;&gt;"",GV224+HW224+HX224+选手操作!HS224,VLOOKUP(HU224,HO:HQ,3,0)+GV224+HW224+HX224+选手操作!HS224)),IF(COUNTIF(HO:HO,HU224)=0,"查找失败",IF(ISNUMBER(VLOOKUP(HU224,HO:HQ,3,0))=FALSE,"VP错误","未知错误")))</f>
        <v/>
      </c>
      <c r="HW224" s="37"/>
      <c r="HX224" s="37"/>
      <c r="HY224" s="39"/>
    </row>
    <row r="225" spans="1:23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23" t="str">
        <f ca="1">IFERROR(IF(S225="","",RANK(R225,R$3:R$434)+COUNTIF(R$3:R225,R225)-1),"/")</f>
        <v/>
      </c>
      <c r="O225" s="22" t="str">
        <f t="shared" si="73"/>
        <v/>
      </c>
      <c r="P225" s="22" t="str">
        <f t="shared" si="74"/>
        <v/>
      </c>
      <c r="Q225" s="24" t="str">
        <f t="shared" si="75"/>
        <v/>
      </c>
      <c r="R225" s="25" t="str">
        <f ca="1">IF(S225="","",IF(选手操作!AT225&lt;&gt;"","/",V225))</f>
        <v/>
      </c>
      <c r="S225" s="26" t="str">
        <f ca="1">IF(OR(COUNTA(A$3:M$434)=0,选手操作!$K225=""),"",选手操作!$K225)</f>
        <v/>
      </c>
      <c r="T225" s="22" t="str">
        <f ca="1">IFERROR(IF(S225="","",RANK(V225,V$3:V$434)+COUNTIF(V$3:V225,V225)-1),"/")</f>
        <v/>
      </c>
      <c r="U225" s="27" t="str">
        <f ca="1">IF(S225="","",VLOOKUP(S225,选手操作!$K:$L,2,0))</f>
        <v/>
      </c>
      <c r="V225" s="24" t="str">
        <f ca="1">IFERROR(IF(S225="","",IF(选手操作!T225&lt;&gt;"",选手操作!M225+选手操作!N225+W225+X225+选手操作!S225,VLOOKUP(U225,O:Q,3,0)+选手操作!M225+选手操作!N225+W225+X225+选手操作!S225)),IF(COUNTIF(O:O,U225)=0,"查找失败",IF(ISNUMBER(VLOOKUP(U225,O:Q,3,0))=FALSE,"VP错误","未知错误")))</f>
        <v/>
      </c>
      <c r="W225" s="37"/>
      <c r="X225" s="37"/>
      <c r="Y225" s="39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23" t="str">
        <f ca="1">IFERROR(IF(AS225="","",RANK(AR225,AR$3:AR$434)+COUNTIF(AR$3:AR225,AR225)-1),"/")</f>
        <v/>
      </c>
      <c r="AO225" s="22" t="str">
        <f t="shared" si="57"/>
        <v/>
      </c>
      <c r="AP225" s="22" t="str">
        <f t="shared" si="58"/>
        <v/>
      </c>
      <c r="AQ225" s="24" t="str">
        <f t="shared" si="76"/>
        <v/>
      </c>
      <c r="AR225" s="25" t="str">
        <f ca="1">IF(AS225="","",IF(选手操作!BT225&lt;&gt;"","/",AV225))</f>
        <v/>
      </c>
      <c r="AS225" s="26" t="str">
        <f ca="1">IF(OR(COUNTA(AA$3:AM$434)=0,选手操作!$K225=""),"",选手操作!$K225)</f>
        <v/>
      </c>
      <c r="AT225" s="22" t="str">
        <f ca="1">IFERROR(IF(AS225="","",RANK(AV225,AV$3:AV$434)+COUNTIF(AV$3:AV225,AV225)-1),"/")</f>
        <v/>
      </c>
      <c r="AU225" s="27" t="str">
        <f ca="1">IF(AS225="","",VLOOKUP(AS225,选手操作!$K:$L,2,0))</f>
        <v/>
      </c>
      <c r="AV225" s="24" t="str">
        <f ca="1">IFERROR(IF(AS225="","",IF(选手操作!AT225&lt;&gt;"",V225+AW225+AX225+选手操作!AS225,VLOOKUP(AU225,AO:AQ,3,0)+V225+AW225+AX225+选手操作!AS225)),IF(COUNTIF(AO:AO,AU225)=0,"查找失败",IF(ISNUMBER(VLOOKUP(AU225,AO:AQ,3,0))=FALSE,"VP错误","未知错误")))</f>
        <v/>
      </c>
      <c r="AW225" s="37"/>
      <c r="AX225" s="37"/>
      <c r="AY225" s="39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23" t="str">
        <f ca="1">IFERROR(IF(BS225="","",RANK(BR225,BR$3:BR$434)+COUNTIF(BR$3:BR225,BR225)-1),"/")</f>
        <v/>
      </c>
      <c r="BO225" s="22" t="str">
        <f t="shared" si="59"/>
        <v/>
      </c>
      <c r="BP225" s="22" t="str">
        <f t="shared" si="60"/>
        <v/>
      </c>
      <c r="BQ225" s="24" t="str">
        <f>IFERROR(IF(BO225="","",ROUND(IF(BP225=0,10,10+SIGN(BP225)*10*(1-((SQRT(5)-1)/2)^MIN(ABS(BP225)/(5*SQRT(BR$1)),3))/(1-((SQRT(5)-1)/2)^3)),2)),"请输入副数")</f>
        <v/>
      </c>
      <c r="BR225" s="25" t="str">
        <f ca="1">IF(BS225="","",IF(选手操作!CT225&lt;&gt;"","/",BV225))</f>
        <v/>
      </c>
      <c r="BS225" s="26" t="str">
        <f ca="1">IF(OR(COUNTA(BA$3:BM$434)=0,选手操作!$K225=""),"",选手操作!$K225)</f>
        <v/>
      </c>
      <c r="BT225" s="22" t="str">
        <f ca="1">IFERROR(IF(BS225="","",RANK(BV225,BV$3:BV$434)+COUNTIF(BV$3:BV225,BV225)-1),"/")</f>
        <v/>
      </c>
      <c r="BU225" s="27" t="str">
        <f ca="1">IF(BS225="","",VLOOKUP(BS225,选手操作!$K:$L,2,0))</f>
        <v/>
      </c>
      <c r="BV225" s="24" t="str">
        <f ca="1">IFERROR(IF(BS225="","",IF(选手操作!BT225&lt;&gt;"",AV225+BW225+BX225+选手操作!BS225,VLOOKUP(BU225,BO:BQ,3,0)+AV225+BW225+BX225+选手操作!BS225)),IF(COUNTIF(BO:BO,BU225)=0,"查找失败",IF(ISNUMBER(VLOOKUP(BU225,BO:BQ,3,0))=FALSE,"VP错误","未知错误")))</f>
        <v/>
      </c>
      <c r="BW225" s="37"/>
      <c r="BX225" s="37"/>
      <c r="BY225" s="39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23" t="str">
        <f ca="1">IFERROR(IF(CS225="","",RANK(CR225,CR$3:CR$434)+COUNTIF(CR$3:CR225,CR225)-1),"/")</f>
        <v/>
      </c>
      <c r="CO225" s="22" t="str">
        <f t="shared" si="61"/>
        <v/>
      </c>
      <c r="CP225" s="22" t="str">
        <f t="shared" si="62"/>
        <v/>
      </c>
      <c r="CQ225" s="24" t="str">
        <f>IFERROR(IF(CO225="","",ROUND(IF(CP225=0,10,10+SIGN(CP225)*10*(1-((SQRT(5)-1)/2)^MIN(ABS(CP225)/(5*SQRT(CR$1)),3))/(1-((SQRT(5)-1)/2)^3)),2)),"请输入副数")</f>
        <v/>
      </c>
      <c r="CR225" s="25" t="str">
        <f ca="1">IF(CS225="","",IF(选手操作!DT225&lt;&gt;"","/",CV225))</f>
        <v/>
      </c>
      <c r="CS225" s="26" t="str">
        <f ca="1">IF(OR(COUNTA(CA$3:CM$434)=0,选手操作!$K225=""),"",选手操作!$K225)</f>
        <v/>
      </c>
      <c r="CT225" s="22" t="str">
        <f ca="1">IFERROR(IF(CS225="","",RANK(CV225,CV$3:CV$434)+COUNTIF(CV$3:CV225,CV225)-1),"/")</f>
        <v/>
      </c>
      <c r="CU225" s="27" t="str">
        <f ca="1">IF(CS225="","",VLOOKUP(CS225,选手操作!$K:$L,2,0))</f>
        <v/>
      </c>
      <c r="CV225" s="24" t="str">
        <f ca="1">IFERROR(IF(CS225="","",IF(选手操作!CT225&lt;&gt;"",BV225+CW225+CX225+选手操作!CS225,VLOOKUP(CU225,CO:CQ,3,0)+BV225+CW225+CX225+选手操作!CS225)),IF(COUNTIF(CO:CO,CU225)=0,"查找失败",IF(ISNUMBER(VLOOKUP(CU225,CO:CQ,3,0))=FALSE,"VP错误","未知错误")))</f>
        <v/>
      </c>
      <c r="CW225" s="37"/>
      <c r="CX225" s="37"/>
      <c r="CY225" s="39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23" t="str">
        <f ca="1">IFERROR(IF(DS225="","",RANK(DR225,DR$3:DR$434)+COUNTIF(DR$3:DR225,DR225)-1),"/")</f>
        <v/>
      </c>
      <c r="DO225" s="22" t="str">
        <f t="shared" si="63"/>
        <v/>
      </c>
      <c r="DP225" s="22" t="str">
        <f t="shared" si="64"/>
        <v/>
      </c>
      <c r="DQ225" s="24" t="str">
        <f>IFERROR(IF(DO225="","",ROUND(IF(DP225=0,10,10+SIGN(DP225)*10*(1-((SQRT(5)-1)/2)^MIN(ABS(DP225)/(5*SQRT(DR$1)),3))/(1-((SQRT(5)-1)/2)^3)),2)),"请输入副数")</f>
        <v/>
      </c>
      <c r="DR225" s="25" t="str">
        <f ca="1">IF(DS225="","",IF(选手操作!ET225&lt;&gt;"","/",DV225))</f>
        <v/>
      </c>
      <c r="DS225" s="26" t="str">
        <f ca="1">IF(OR(COUNTA(DA$3:DM$434)=0,选手操作!$K225=""),"",选手操作!$K225)</f>
        <v/>
      </c>
      <c r="DT225" s="22" t="str">
        <f ca="1">IFERROR(IF(DS225="","",RANK(DV225,DV$3:DV$434)+COUNTIF(DV$3:DV225,DV225)-1),"/")</f>
        <v/>
      </c>
      <c r="DU225" s="27" t="str">
        <f ca="1">IF(DS225="","",VLOOKUP(DS225,选手操作!$K:$L,2,0))</f>
        <v/>
      </c>
      <c r="DV225" s="24" t="str">
        <f ca="1">IFERROR(IF(DS225="","",IF(选手操作!DT225&lt;&gt;"",CV225+DW225+DX225+选手操作!DS225,VLOOKUP(DU225,DO:DQ,3,0)+CV225+DW225+DX225+选手操作!DS225)),IF(COUNTIF(DO:DO,DU225)=0,"查找失败",IF(ISNUMBER(VLOOKUP(DU225,DO:DQ,3,0))=FALSE,"VP错误","未知错误")))</f>
        <v/>
      </c>
      <c r="DW225" s="37"/>
      <c r="DX225" s="37"/>
      <c r="DY225" s="39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23" t="str">
        <f ca="1">IFERROR(IF(ES225="","",RANK(ER225,ER$3:ER$434)+COUNTIF(ER$3:ER225,ER225)-1),"/")</f>
        <v/>
      </c>
      <c r="EO225" s="22" t="str">
        <f t="shared" si="65"/>
        <v/>
      </c>
      <c r="EP225" s="22" t="str">
        <f t="shared" si="66"/>
        <v/>
      </c>
      <c r="EQ225" s="24" t="str">
        <f>IFERROR(IF(EO225="","",ROUND(IF(EP225=0,10,10+SIGN(EP225)*10*(1-((SQRT(5)-1)/2)^MIN(ABS(EP225)/(5*SQRT(ER$1)),3))/(1-((SQRT(5)-1)/2)^3)),2)),"请输入副数")</f>
        <v/>
      </c>
      <c r="ER225" s="25" t="str">
        <f ca="1">IF(ES225="","",IF(选手操作!FT225&lt;&gt;"","/",EV225))</f>
        <v/>
      </c>
      <c r="ES225" s="26" t="str">
        <f ca="1">IF(OR(COUNTA(EA$3:EM$434)=0,选手操作!$K225=""),"",选手操作!$K225)</f>
        <v/>
      </c>
      <c r="ET225" s="22" t="str">
        <f ca="1">IFERROR(IF(ES225="","",RANK(EV225,EV$3:EV$434)+COUNTIF(EV$3:EV225,EV225)-1),"/")</f>
        <v/>
      </c>
      <c r="EU225" s="27" t="str">
        <f ca="1">IF(ES225="","",VLOOKUP(ES225,选手操作!$K:$L,2,0))</f>
        <v/>
      </c>
      <c r="EV225" s="24" t="str">
        <f ca="1">IFERROR(IF(ES225="","",IF(选手操作!ET225&lt;&gt;"",DV225+EW225+EX225+选手操作!ES225,VLOOKUP(EU225,EO:EQ,3,0)+DV225+EW225+EX225+选手操作!ES225)),IF(COUNTIF(EO:EO,EU225)=0,"查找失败",IF(ISNUMBER(VLOOKUP(EU225,EO:EQ,3,0))=FALSE,"VP错误","未知错误")))</f>
        <v/>
      </c>
      <c r="EW225" s="37"/>
      <c r="EX225" s="37"/>
      <c r="EY225" s="39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23" t="str">
        <f ca="1">IFERROR(IF(FS225="","",RANK(FR225,FR$3:FR$434)+COUNTIF(FR$3:FR225,FR225)-1),"/")</f>
        <v/>
      </c>
      <c r="FO225" s="22" t="str">
        <f t="shared" si="67"/>
        <v/>
      </c>
      <c r="FP225" s="22" t="str">
        <f t="shared" si="68"/>
        <v/>
      </c>
      <c r="FQ225" s="24" t="str">
        <f>IFERROR(IF(FO225="","",ROUND(IF(FP225=0,10,10+SIGN(FP225)*10*(1-((SQRT(5)-1)/2)^MIN(ABS(FP225)/(5*SQRT(FR$1)),3))/(1-((SQRT(5)-1)/2)^3)),2)),"请输入副数")</f>
        <v/>
      </c>
      <c r="FR225" s="25" t="str">
        <f ca="1">IF(FS225="","",IF(选手操作!GT225&lt;&gt;"","/",FV225))</f>
        <v/>
      </c>
      <c r="FS225" s="26" t="str">
        <f ca="1">IF(OR(COUNTA(FA$3:FM$434)=0,选手操作!$K225=""),"",选手操作!$K225)</f>
        <v/>
      </c>
      <c r="FT225" s="22" t="str">
        <f ca="1">IFERROR(IF(FS225="","",RANK(FV225,FV$3:FV$434)+COUNTIF(FV$3:FV225,FV225)-1),"/")</f>
        <v/>
      </c>
      <c r="FU225" s="27" t="str">
        <f ca="1">IF(FS225="","",VLOOKUP(FS225,选手操作!$K:$L,2,0))</f>
        <v/>
      </c>
      <c r="FV225" s="24" t="str">
        <f ca="1">IFERROR(IF(FS225="","",IF(选手操作!FT225&lt;&gt;"",EV225+FW225+FX225+选手操作!FS225,VLOOKUP(FU225,FO:FQ,3,0)+EV225+FW225+FX225+选手操作!FS225)),IF(COUNTIF(FO:FO,FU225)=0,"查找失败",IF(ISNUMBER(VLOOKUP(FU225,FO:FQ,3,0))=FALSE,"VP错误","未知错误")))</f>
        <v/>
      </c>
      <c r="FW225" s="37"/>
      <c r="FX225" s="37"/>
      <c r="FY225" s="39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23" t="str">
        <f ca="1">IFERROR(IF(GS225="","",RANK(GR225,GR$3:GR$434)+COUNTIF(GR$3:GR225,GR225)-1),"/")</f>
        <v/>
      </c>
      <c r="GO225" s="22" t="str">
        <f t="shared" si="69"/>
        <v/>
      </c>
      <c r="GP225" s="22" t="str">
        <f t="shared" si="70"/>
        <v/>
      </c>
      <c r="GQ225" s="24" t="str">
        <f>IFERROR(IF(GO225="","",ROUND(IF(GP225=0,10,10+SIGN(GP225)*10*(1-((SQRT(5)-1)/2)^MIN(ABS(GP225)/(5*SQRT(GR$1)),3))/(1-((SQRT(5)-1)/2)^3)),2)),"请输入副数")</f>
        <v/>
      </c>
      <c r="GR225" s="25" t="str">
        <f ca="1">IF(GS225="","",IF(选手操作!HT225&lt;&gt;"","/",GV225))</f>
        <v/>
      </c>
      <c r="GS225" s="26" t="str">
        <f ca="1">IF(OR(COUNTA(GA$3:GM$434)=0,选手操作!$K225=""),"",选手操作!$K225)</f>
        <v/>
      </c>
      <c r="GT225" s="22" t="str">
        <f ca="1">IFERROR(IF(GS225="","",RANK(GV225,GV$3:GV$434)+COUNTIF(GV$3:GV225,GV225)-1),"/")</f>
        <v/>
      </c>
      <c r="GU225" s="27" t="str">
        <f ca="1">IF(GS225="","",VLOOKUP(GS225,选手操作!$K:$L,2,0))</f>
        <v/>
      </c>
      <c r="GV225" s="24" t="str">
        <f ca="1">IFERROR(IF(GS225="","",IF(选手操作!GT225&lt;&gt;"",FV225+GW225+GX225+选手操作!GS225,VLOOKUP(GU225,GO:GQ,3,0)+FV225+GW225+GX225+选手操作!GS225)),IF(COUNTIF(GO:GO,GU225)=0,"查找失败",IF(ISNUMBER(VLOOKUP(GU225,GO:GQ,3,0))=FALSE,"VP错误","未知错误")))</f>
        <v/>
      </c>
      <c r="GW225" s="37"/>
      <c r="GX225" s="37"/>
      <c r="GY225" s="39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23" t="str">
        <f ca="1">IFERROR(IF(HS225="","",RANK(HR225,HR$3:HR$434)+COUNTIF(HR$3:HR225,HR225)-1),"/")</f>
        <v/>
      </c>
      <c r="HO225" s="22" t="str">
        <f t="shared" si="71"/>
        <v/>
      </c>
      <c r="HP225" s="22" t="str">
        <f t="shared" si="72"/>
        <v/>
      </c>
      <c r="HQ225" s="24" t="str">
        <f>IFERROR(IF(HO225="","",ROUND(IF(HP225=0,10,10+SIGN(HP225)*10*(1-((SQRT(5)-1)/2)^MIN(ABS(HP225)/(5*SQRT(HR$1)),3))/(1-((SQRT(5)-1)/2)^3)),2)),"请输入副数")</f>
        <v/>
      </c>
      <c r="HR225" s="25" t="str">
        <f ca="1">IF(HS225="","",IF(选手操作!IT225&lt;&gt;"","/",HV225))</f>
        <v/>
      </c>
      <c r="HS225" s="26" t="str">
        <f ca="1">IF(OR(COUNTA(HA$3:HM$434)=0,选手操作!$K225=""),"",选手操作!$K225)</f>
        <v/>
      </c>
      <c r="HT225" s="22" t="str">
        <f ca="1">IFERROR(IF(HS225="","",RANK(HV225,HV$3:HV$434)+COUNTIF(HV$3:HV225,HV225)-1),"/")</f>
        <v/>
      </c>
      <c r="HU225" s="27" t="str">
        <f ca="1">IF(HS225="","",VLOOKUP(HS225,选手操作!$K:$L,2,0))</f>
        <v/>
      </c>
      <c r="HV225" s="24" t="str">
        <f ca="1">IFERROR(IF(HS225="","",IF(选手操作!HT225&lt;&gt;"",GV225+HW225+HX225+选手操作!HS225,VLOOKUP(HU225,HO:HQ,3,0)+GV225+HW225+HX225+选手操作!HS225)),IF(COUNTIF(HO:HO,HU225)=0,"查找失败",IF(ISNUMBER(VLOOKUP(HU225,HO:HQ,3,0))=FALSE,"VP错误","未知错误")))</f>
        <v/>
      </c>
      <c r="HW225" s="37"/>
      <c r="HX225" s="37"/>
      <c r="HY225" s="39"/>
    </row>
    <row r="226" spans="1:23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23" t="str">
        <f ca="1">IFERROR(IF(S226="","",RANK(R226,R$3:R$434)+COUNTIF(R$3:R226,R226)-1),"/")</f>
        <v/>
      </c>
      <c r="O226" s="22" t="str">
        <f t="shared" si="73"/>
        <v/>
      </c>
      <c r="P226" s="22" t="str">
        <f t="shared" si="74"/>
        <v/>
      </c>
      <c r="Q226" s="24" t="str">
        <f t="shared" si="75"/>
        <v/>
      </c>
      <c r="R226" s="25" t="str">
        <f ca="1">IF(S226="","",IF(选手操作!AT226&lt;&gt;"","/",V226))</f>
        <v/>
      </c>
      <c r="S226" s="26" t="str">
        <f ca="1">IF(OR(COUNTA(A$3:M$434)=0,选手操作!$K226=""),"",选手操作!$K226)</f>
        <v/>
      </c>
      <c r="T226" s="22" t="str">
        <f ca="1">IFERROR(IF(S226="","",RANK(V226,V$3:V$434)+COUNTIF(V$3:V226,V226)-1),"/")</f>
        <v/>
      </c>
      <c r="U226" s="27" t="str">
        <f ca="1">IF(S226="","",VLOOKUP(S226,选手操作!$K:$L,2,0))</f>
        <v/>
      </c>
      <c r="V226" s="24" t="str">
        <f ca="1">IFERROR(IF(S226="","",IF(选手操作!T226&lt;&gt;"",选手操作!M226+选手操作!N226+W226+X226+选手操作!S226,VLOOKUP(U226,O:Q,3,0)+选手操作!M226+选手操作!N226+W226+X226+选手操作!S226)),IF(COUNTIF(O:O,U226)=0,"查找失败",IF(ISNUMBER(VLOOKUP(U226,O:Q,3,0))=FALSE,"VP错误","未知错误")))</f>
        <v/>
      </c>
      <c r="W226" s="37"/>
      <c r="X226" s="37"/>
      <c r="Y226" s="39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23" t="str">
        <f ca="1">IFERROR(IF(AS226="","",RANK(AR226,AR$3:AR$434)+COUNTIF(AR$3:AR226,AR226)-1),"/")</f>
        <v/>
      </c>
      <c r="AO226" s="22" t="str">
        <f t="shared" si="57"/>
        <v/>
      </c>
      <c r="AP226" s="22" t="str">
        <f t="shared" si="58"/>
        <v/>
      </c>
      <c r="AQ226" s="24" t="str">
        <f t="shared" si="76"/>
        <v/>
      </c>
      <c r="AR226" s="25" t="str">
        <f ca="1">IF(AS226="","",IF(选手操作!BT226&lt;&gt;"","/",AV226))</f>
        <v/>
      </c>
      <c r="AS226" s="26" t="str">
        <f ca="1">IF(OR(COUNTA(AA$3:AM$434)=0,选手操作!$K226=""),"",选手操作!$K226)</f>
        <v/>
      </c>
      <c r="AT226" s="22" t="str">
        <f ca="1">IFERROR(IF(AS226="","",RANK(AV226,AV$3:AV$434)+COUNTIF(AV$3:AV226,AV226)-1),"/")</f>
        <v/>
      </c>
      <c r="AU226" s="27" t="str">
        <f ca="1">IF(AS226="","",VLOOKUP(AS226,选手操作!$K:$L,2,0))</f>
        <v/>
      </c>
      <c r="AV226" s="24" t="str">
        <f ca="1">IFERROR(IF(AS226="","",IF(选手操作!AT226&lt;&gt;"",V226+AW226+AX226+选手操作!AS226,VLOOKUP(AU226,AO:AQ,3,0)+V226+AW226+AX226+选手操作!AS226)),IF(COUNTIF(AO:AO,AU226)=0,"查找失败",IF(ISNUMBER(VLOOKUP(AU226,AO:AQ,3,0))=FALSE,"VP错误","未知错误")))</f>
        <v/>
      </c>
      <c r="AW226" s="37"/>
      <c r="AX226" s="37"/>
      <c r="AY226" s="39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23" t="str">
        <f ca="1">IFERROR(IF(BS226="","",RANK(BR226,BR$3:BR$434)+COUNTIF(BR$3:BR226,BR226)-1),"/")</f>
        <v/>
      </c>
      <c r="BO226" s="22" t="str">
        <f t="shared" si="59"/>
        <v/>
      </c>
      <c r="BP226" s="22" t="str">
        <f t="shared" si="60"/>
        <v/>
      </c>
      <c r="BQ226" s="24" t="str">
        <f>IFERROR(IF(BO226="","",ROUND(IF(BP226=0,10,10+SIGN(BP226)*10*(1-((SQRT(5)-1)/2)^MIN(ABS(BP226)/(5*SQRT(BR$1)),3))/(1-((SQRT(5)-1)/2)^3)),2)),"请输入副数")</f>
        <v/>
      </c>
      <c r="BR226" s="25" t="str">
        <f ca="1">IF(BS226="","",IF(选手操作!CT226&lt;&gt;"","/",BV226))</f>
        <v/>
      </c>
      <c r="BS226" s="26" t="str">
        <f ca="1">IF(OR(COUNTA(BA$3:BM$434)=0,选手操作!$K226=""),"",选手操作!$K226)</f>
        <v/>
      </c>
      <c r="BT226" s="22" t="str">
        <f ca="1">IFERROR(IF(BS226="","",RANK(BV226,BV$3:BV$434)+COUNTIF(BV$3:BV226,BV226)-1),"/")</f>
        <v/>
      </c>
      <c r="BU226" s="27" t="str">
        <f ca="1">IF(BS226="","",VLOOKUP(BS226,选手操作!$K:$L,2,0))</f>
        <v/>
      </c>
      <c r="BV226" s="24" t="str">
        <f ca="1">IFERROR(IF(BS226="","",IF(选手操作!BT226&lt;&gt;"",AV226+BW226+BX226+选手操作!BS226,VLOOKUP(BU226,BO:BQ,3,0)+AV226+BW226+BX226+选手操作!BS226)),IF(COUNTIF(BO:BO,BU226)=0,"查找失败",IF(ISNUMBER(VLOOKUP(BU226,BO:BQ,3,0))=FALSE,"VP错误","未知错误")))</f>
        <v/>
      </c>
      <c r="BW226" s="37"/>
      <c r="BX226" s="37"/>
      <c r="BY226" s="39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23" t="str">
        <f ca="1">IFERROR(IF(CS226="","",RANK(CR226,CR$3:CR$434)+COUNTIF(CR$3:CR226,CR226)-1),"/")</f>
        <v/>
      </c>
      <c r="CO226" s="22" t="str">
        <f t="shared" si="61"/>
        <v/>
      </c>
      <c r="CP226" s="22" t="str">
        <f t="shared" si="62"/>
        <v/>
      </c>
      <c r="CQ226" s="24" t="str">
        <f>IFERROR(IF(CO226="","",ROUND(IF(CP226=0,10,10+SIGN(CP226)*10*(1-((SQRT(5)-1)/2)^MIN(ABS(CP226)/(5*SQRT(CR$1)),3))/(1-((SQRT(5)-1)/2)^3)),2)),"请输入副数")</f>
        <v/>
      </c>
      <c r="CR226" s="25" t="str">
        <f ca="1">IF(CS226="","",IF(选手操作!DT226&lt;&gt;"","/",CV226))</f>
        <v/>
      </c>
      <c r="CS226" s="26" t="str">
        <f ca="1">IF(OR(COUNTA(CA$3:CM$434)=0,选手操作!$K226=""),"",选手操作!$K226)</f>
        <v/>
      </c>
      <c r="CT226" s="22" t="str">
        <f ca="1">IFERROR(IF(CS226="","",RANK(CV226,CV$3:CV$434)+COUNTIF(CV$3:CV226,CV226)-1),"/")</f>
        <v/>
      </c>
      <c r="CU226" s="27" t="str">
        <f ca="1">IF(CS226="","",VLOOKUP(CS226,选手操作!$K:$L,2,0))</f>
        <v/>
      </c>
      <c r="CV226" s="24" t="str">
        <f ca="1">IFERROR(IF(CS226="","",IF(选手操作!CT226&lt;&gt;"",BV226+CW226+CX226+选手操作!CS226,VLOOKUP(CU226,CO:CQ,3,0)+BV226+CW226+CX226+选手操作!CS226)),IF(COUNTIF(CO:CO,CU226)=0,"查找失败",IF(ISNUMBER(VLOOKUP(CU226,CO:CQ,3,0))=FALSE,"VP错误","未知错误")))</f>
        <v/>
      </c>
      <c r="CW226" s="37"/>
      <c r="CX226" s="37"/>
      <c r="CY226" s="39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23" t="str">
        <f ca="1">IFERROR(IF(DS226="","",RANK(DR226,DR$3:DR$434)+COUNTIF(DR$3:DR226,DR226)-1),"/")</f>
        <v/>
      </c>
      <c r="DO226" s="22" t="str">
        <f t="shared" si="63"/>
        <v/>
      </c>
      <c r="DP226" s="22" t="str">
        <f t="shared" si="64"/>
        <v/>
      </c>
      <c r="DQ226" s="24" t="str">
        <f>IFERROR(IF(DO226="","",ROUND(IF(DP226=0,10,10+SIGN(DP226)*10*(1-((SQRT(5)-1)/2)^MIN(ABS(DP226)/(5*SQRT(DR$1)),3))/(1-((SQRT(5)-1)/2)^3)),2)),"请输入副数")</f>
        <v/>
      </c>
      <c r="DR226" s="25" t="str">
        <f ca="1">IF(DS226="","",IF(选手操作!ET226&lt;&gt;"","/",DV226))</f>
        <v/>
      </c>
      <c r="DS226" s="26" t="str">
        <f ca="1">IF(OR(COUNTA(DA$3:DM$434)=0,选手操作!$K226=""),"",选手操作!$K226)</f>
        <v/>
      </c>
      <c r="DT226" s="22" t="str">
        <f ca="1">IFERROR(IF(DS226="","",RANK(DV226,DV$3:DV$434)+COUNTIF(DV$3:DV226,DV226)-1),"/")</f>
        <v/>
      </c>
      <c r="DU226" s="27" t="str">
        <f ca="1">IF(DS226="","",VLOOKUP(DS226,选手操作!$K:$L,2,0))</f>
        <v/>
      </c>
      <c r="DV226" s="24" t="str">
        <f ca="1">IFERROR(IF(DS226="","",IF(选手操作!DT226&lt;&gt;"",CV226+DW226+DX226+选手操作!DS226,VLOOKUP(DU226,DO:DQ,3,0)+CV226+DW226+DX226+选手操作!DS226)),IF(COUNTIF(DO:DO,DU226)=0,"查找失败",IF(ISNUMBER(VLOOKUP(DU226,DO:DQ,3,0))=FALSE,"VP错误","未知错误")))</f>
        <v/>
      </c>
      <c r="DW226" s="37"/>
      <c r="DX226" s="37"/>
      <c r="DY226" s="39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23" t="str">
        <f ca="1">IFERROR(IF(ES226="","",RANK(ER226,ER$3:ER$434)+COUNTIF(ER$3:ER226,ER226)-1),"/")</f>
        <v/>
      </c>
      <c r="EO226" s="22" t="str">
        <f t="shared" si="65"/>
        <v/>
      </c>
      <c r="EP226" s="22" t="str">
        <f t="shared" si="66"/>
        <v/>
      </c>
      <c r="EQ226" s="24" t="str">
        <f>IFERROR(IF(EO226="","",ROUND(IF(EP226=0,10,10+SIGN(EP226)*10*(1-((SQRT(5)-1)/2)^MIN(ABS(EP226)/(5*SQRT(ER$1)),3))/(1-((SQRT(5)-1)/2)^3)),2)),"请输入副数")</f>
        <v/>
      </c>
      <c r="ER226" s="25" t="str">
        <f ca="1">IF(ES226="","",IF(选手操作!FT226&lt;&gt;"","/",EV226))</f>
        <v/>
      </c>
      <c r="ES226" s="26" t="str">
        <f ca="1">IF(OR(COUNTA(EA$3:EM$434)=0,选手操作!$K226=""),"",选手操作!$K226)</f>
        <v/>
      </c>
      <c r="ET226" s="22" t="str">
        <f ca="1">IFERROR(IF(ES226="","",RANK(EV226,EV$3:EV$434)+COUNTIF(EV$3:EV226,EV226)-1),"/")</f>
        <v/>
      </c>
      <c r="EU226" s="27" t="str">
        <f ca="1">IF(ES226="","",VLOOKUP(ES226,选手操作!$K:$L,2,0))</f>
        <v/>
      </c>
      <c r="EV226" s="24" t="str">
        <f ca="1">IFERROR(IF(ES226="","",IF(选手操作!ET226&lt;&gt;"",DV226+EW226+EX226+选手操作!ES226,VLOOKUP(EU226,EO:EQ,3,0)+DV226+EW226+EX226+选手操作!ES226)),IF(COUNTIF(EO:EO,EU226)=0,"查找失败",IF(ISNUMBER(VLOOKUP(EU226,EO:EQ,3,0))=FALSE,"VP错误","未知错误")))</f>
        <v/>
      </c>
      <c r="EW226" s="37"/>
      <c r="EX226" s="37"/>
      <c r="EY226" s="39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23" t="str">
        <f ca="1">IFERROR(IF(FS226="","",RANK(FR226,FR$3:FR$434)+COUNTIF(FR$3:FR226,FR226)-1),"/")</f>
        <v/>
      </c>
      <c r="FO226" s="22" t="str">
        <f t="shared" si="67"/>
        <v/>
      </c>
      <c r="FP226" s="22" t="str">
        <f t="shared" si="68"/>
        <v/>
      </c>
      <c r="FQ226" s="24" t="str">
        <f>IFERROR(IF(FO226="","",ROUND(IF(FP226=0,10,10+SIGN(FP226)*10*(1-((SQRT(5)-1)/2)^MIN(ABS(FP226)/(5*SQRT(FR$1)),3))/(1-((SQRT(5)-1)/2)^3)),2)),"请输入副数")</f>
        <v/>
      </c>
      <c r="FR226" s="25" t="str">
        <f ca="1">IF(FS226="","",IF(选手操作!GT226&lt;&gt;"","/",FV226))</f>
        <v/>
      </c>
      <c r="FS226" s="26" t="str">
        <f ca="1">IF(OR(COUNTA(FA$3:FM$434)=0,选手操作!$K226=""),"",选手操作!$K226)</f>
        <v/>
      </c>
      <c r="FT226" s="22" t="str">
        <f ca="1">IFERROR(IF(FS226="","",RANK(FV226,FV$3:FV$434)+COUNTIF(FV$3:FV226,FV226)-1),"/")</f>
        <v/>
      </c>
      <c r="FU226" s="27" t="str">
        <f ca="1">IF(FS226="","",VLOOKUP(FS226,选手操作!$K:$L,2,0))</f>
        <v/>
      </c>
      <c r="FV226" s="24" t="str">
        <f ca="1">IFERROR(IF(FS226="","",IF(选手操作!FT226&lt;&gt;"",EV226+FW226+FX226+选手操作!FS226,VLOOKUP(FU226,FO:FQ,3,0)+EV226+FW226+FX226+选手操作!FS226)),IF(COUNTIF(FO:FO,FU226)=0,"查找失败",IF(ISNUMBER(VLOOKUP(FU226,FO:FQ,3,0))=FALSE,"VP错误","未知错误")))</f>
        <v/>
      </c>
      <c r="FW226" s="37"/>
      <c r="FX226" s="37"/>
      <c r="FY226" s="39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23" t="str">
        <f ca="1">IFERROR(IF(GS226="","",RANK(GR226,GR$3:GR$434)+COUNTIF(GR$3:GR226,GR226)-1),"/")</f>
        <v/>
      </c>
      <c r="GO226" s="22" t="str">
        <f t="shared" si="69"/>
        <v/>
      </c>
      <c r="GP226" s="22" t="str">
        <f t="shared" si="70"/>
        <v/>
      </c>
      <c r="GQ226" s="24" t="str">
        <f>IFERROR(IF(GO226="","",ROUND(IF(GP226=0,10,10+SIGN(GP226)*10*(1-((SQRT(5)-1)/2)^MIN(ABS(GP226)/(5*SQRT(GR$1)),3))/(1-((SQRT(5)-1)/2)^3)),2)),"请输入副数")</f>
        <v/>
      </c>
      <c r="GR226" s="25" t="str">
        <f ca="1">IF(GS226="","",IF(选手操作!HT226&lt;&gt;"","/",GV226))</f>
        <v/>
      </c>
      <c r="GS226" s="26" t="str">
        <f ca="1">IF(OR(COUNTA(GA$3:GM$434)=0,选手操作!$K226=""),"",选手操作!$K226)</f>
        <v/>
      </c>
      <c r="GT226" s="22" t="str">
        <f ca="1">IFERROR(IF(GS226="","",RANK(GV226,GV$3:GV$434)+COUNTIF(GV$3:GV226,GV226)-1),"/")</f>
        <v/>
      </c>
      <c r="GU226" s="27" t="str">
        <f ca="1">IF(GS226="","",VLOOKUP(GS226,选手操作!$K:$L,2,0))</f>
        <v/>
      </c>
      <c r="GV226" s="24" t="str">
        <f ca="1">IFERROR(IF(GS226="","",IF(选手操作!GT226&lt;&gt;"",FV226+GW226+GX226+选手操作!GS226,VLOOKUP(GU226,GO:GQ,3,0)+FV226+GW226+GX226+选手操作!GS226)),IF(COUNTIF(GO:GO,GU226)=0,"查找失败",IF(ISNUMBER(VLOOKUP(GU226,GO:GQ,3,0))=FALSE,"VP错误","未知错误")))</f>
        <v/>
      </c>
      <c r="GW226" s="37"/>
      <c r="GX226" s="37"/>
      <c r="GY226" s="39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23" t="str">
        <f ca="1">IFERROR(IF(HS226="","",RANK(HR226,HR$3:HR$434)+COUNTIF(HR$3:HR226,HR226)-1),"/")</f>
        <v/>
      </c>
      <c r="HO226" s="22" t="str">
        <f t="shared" si="71"/>
        <v/>
      </c>
      <c r="HP226" s="22" t="str">
        <f t="shared" si="72"/>
        <v/>
      </c>
      <c r="HQ226" s="24" t="str">
        <f>IFERROR(IF(HO226="","",ROUND(IF(HP226=0,10,10+SIGN(HP226)*10*(1-((SQRT(5)-1)/2)^MIN(ABS(HP226)/(5*SQRT(HR$1)),3))/(1-((SQRT(5)-1)/2)^3)),2)),"请输入副数")</f>
        <v/>
      </c>
      <c r="HR226" s="25" t="str">
        <f ca="1">IF(HS226="","",IF(选手操作!IT226&lt;&gt;"","/",HV226))</f>
        <v/>
      </c>
      <c r="HS226" s="26" t="str">
        <f ca="1">IF(OR(COUNTA(HA$3:HM$434)=0,选手操作!$K226=""),"",选手操作!$K226)</f>
        <v/>
      </c>
      <c r="HT226" s="22" t="str">
        <f ca="1">IFERROR(IF(HS226="","",RANK(HV226,HV$3:HV$434)+COUNTIF(HV$3:HV226,HV226)-1),"/")</f>
        <v/>
      </c>
      <c r="HU226" s="27" t="str">
        <f ca="1">IF(HS226="","",VLOOKUP(HS226,选手操作!$K:$L,2,0))</f>
        <v/>
      </c>
      <c r="HV226" s="24" t="str">
        <f ca="1">IFERROR(IF(HS226="","",IF(选手操作!HT226&lt;&gt;"",GV226+HW226+HX226+选手操作!HS226,VLOOKUP(HU226,HO:HQ,3,0)+GV226+HW226+HX226+选手操作!HS226)),IF(COUNTIF(HO:HO,HU226)=0,"查找失败",IF(ISNUMBER(VLOOKUP(HU226,HO:HQ,3,0))=FALSE,"VP错误","未知错误")))</f>
        <v/>
      </c>
      <c r="HW226" s="37"/>
      <c r="HX226" s="37"/>
      <c r="HY226" s="39"/>
    </row>
    <row r="227" spans="1:23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23" t="str">
        <f ca="1">IFERROR(IF(S227="","",RANK(R227,R$3:R$434)+COUNTIF(R$3:R227,R227)-1),"/")</f>
        <v/>
      </c>
      <c r="O227" s="22" t="str">
        <f t="shared" si="73"/>
        <v/>
      </c>
      <c r="P227" s="22" t="str">
        <f t="shared" si="74"/>
        <v/>
      </c>
      <c r="Q227" s="24" t="str">
        <f t="shared" si="75"/>
        <v/>
      </c>
      <c r="R227" s="25" t="str">
        <f ca="1">IF(S227="","",IF(选手操作!AT227&lt;&gt;"","/",V227))</f>
        <v/>
      </c>
      <c r="S227" s="26" t="str">
        <f ca="1">IF(OR(COUNTA(A$3:M$434)=0,选手操作!$K227=""),"",选手操作!$K227)</f>
        <v/>
      </c>
      <c r="T227" s="22" t="str">
        <f ca="1">IFERROR(IF(S227="","",RANK(V227,V$3:V$434)+COUNTIF(V$3:V227,V227)-1),"/")</f>
        <v/>
      </c>
      <c r="U227" s="27" t="str">
        <f ca="1">IF(S227="","",VLOOKUP(S227,选手操作!$K:$L,2,0))</f>
        <v/>
      </c>
      <c r="V227" s="24" t="str">
        <f ca="1">IFERROR(IF(S227="","",IF(选手操作!T227&lt;&gt;"",选手操作!M227+选手操作!N227+W227+X227+选手操作!S227,VLOOKUP(U227,O:Q,3,0)+选手操作!M227+选手操作!N227+W227+X227+选手操作!S227)),IF(COUNTIF(O:O,U227)=0,"查找失败",IF(ISNUMBER(VLOOKUP(U227,O:Q,3,0))=FALSE,"VP错误","未知错误")))</f>
        <v/>
      </c>
      <c r="W227" s="37"/>
      <c r="X227" s="37"/>
      <c r="Y227" s="39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23" t="str">
        <f ca="1">IFERROR(IF(AS227="","",RANK(AR227,AR$3:AR$434)+COUNTIF(AR$3:AR227,AR227)-1),"/")</f>
        <v/>
      </c>
      <c r="AO227" s="22" t="str">
        <f t="shared" si="57"/>
        <v/>
      </c>
      <c r="AP227" s="22" t="str">
        <f t="shared" si="58"/>
        <v/>
      </c>
      <c r="AQ227" s="24" t="str">
        <f t="shared" si="76"/>
        <v/>
      </c>
      <c r="AR227" s="25" t="str">
        <f ca="1">IF(AS227="","",IF(选手操作!BT227&lt;&gt;"","/",AV227))</f>
        <v/>
      </c>
      <c r="AS227" s="26" t="str">
        <f ca="1">IF(OR(COUNTA(AA$3:AM$434)=0,选手操作!$K227=""),"",选手操作!$K227)</f>
        <v/>
      </c>
      <c r="AT227" s="22" t="str">
        <f ca="1">IFERROR(IF(AS227="","",RANK(AV227,AV$3:AV$434)+COUNTIF(AV$3:AV227,AV227)-1),"/")</f>
        <v/>
      </c>
      <c r="AU227" s="27" t="str">
        <f ca="1">IF(AS227="","",VLOOKUP(AS227,选手操作!$K:$L,2,0))</f>
        <v/>
      </c>
      <c r="AV227" s="24" t="str">
        <f ca="1">IFERROR(IF(AS227="","",IF(选手操作!AT227&lt;&gt;"",V227+AW227+AX227+选手操作!AS227,VLOOKUP(AU227,AO:AQ,3,0)+V227+AW227+AX227+选手操作!AS227)),IF(COUNTIF(AO:AO,AU227)=0,"查找失败",IF(ISNUMBER(VLOOKUP(AU227,AO:AQ,3,0))=FALSE,"VP错误","未知错误")))</f>
        <v/>
      </c>
      <c r="AW227" s="37"/>
      <c r="AX227" s="37"/>
      <c r="AY227" s="39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23" t="str">
        <f ca="1">IFERROR(IF(BS227="","",RANK(BR227,BR$3:BR$434)+COUNTIF(BR$3:BR227,BR227)-1),"/")</f>
        <v/>
      </c>
      <c r="BO227" s="22" t="str">
        <f t="shared" si="59"/>
        <v/>
      </c>
      <c r="BP227" s="22" t="str">
        <f t="shared" si="60"/>
        <v/>
      </c>
      <c r="BQ227" s="24" t="str">
        <f>IFERROR(IF(BO227="","",ROUND(IF(BP227=0,10,10+SIGN(BP227)*10*(1-((SQRT(5)-1)/2)^MIN(ABS(BP227)/(5*SQRT(BR$1)),3))/(1-((SQRT(5)-1)/2)^3)),2)),"请输入副数")</f>
        <v/>
      </c>
      <c r="BR227" s="25" t="str">
        <f ca="1">IF(BS227="","",IF(选手操作!CT227&lt;&gt;"","/",BV227))</f>
        <v/>
      </c>
      <c r="BS227" s="26" t="str">
        <f ca="1">IF(OR(COUNTA(BA$3:BM$434)=0,选手操作!$K227=""),"",选手操作!$K227)</f>
        <v/>
      </c>
      <c r="BT227" s="22" t="str">
        <f ca="1">IFERROR(IF(BS227="","",RANK(BV227,BV$3:BV$434)+COUNTIF(BV$3:BV227,BV227)-1),"/")</f>
        <v/>
      </c>
      <c r="BU227" s="27" t="str">
        <f ca="1">IF(BS227="","",VLOOKUP(BS227,选手操作!$K:$L,2,0))</f>
        <v/>
      </c>
      <c r="BV227" s="24" t="str">
        <f ca="1">IFERROR(IF(BS227="","",IF(选手操作!BT227&lt;&gt;"",AV227+BW227+BX227+选手操作!BS227,VLOOKUP(BU227,BO:BQ,3,0)+AV227+BW227+BX227+选手操作!BS227)),IF(COUNTIF(BO:BO,BU227)=0,"查找失败",IF(ISNUMBER(VLOOKUP(BU227,BO:BQ,3,0))=FALSE,"VP错误","未知错误")))</f>
        <v/>
      </c>
      <c r="BW227" s="37"/>
      <c r="BX227" s="37"/>
      <c r="BY227" s="39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23" t="str">
        <f ca="1">IFERROR(IF(CS227="","",RANK(CR227,CR$3:CR$434)+COUNTIF(CR$3:CR227,CR227)-1),"/")</f>
        <v/>
      </c>
      <c r="CO227" s="22" t="str">
        <f t="shared" si="61"/>
        <v/>
      </c>
      <c r="CP227" s="22" t="str">
        <f t="shared" si="62"/>
        <v/>
      </c>
      <c r="CQ227" s="24" t="str">
        <f>IFERROR(IF(CO227="","",ROUND(IF(CP227=0,10,10+SIGN(CP227)*10*(1-((SQRT(5)-1)/2)^MIN(ABS(CP227)/(5*SQRT(CR$1)),3))/(1-((SQRT(5)-1)/2)^3)),2)),"请输入副数")</f>
        <v/>
      </c>
      <c r="CR227" s="25" t="str">
        <f ca="1">IF(CS227="","",IF(选手操作!DT227&lt;&gt;"","/",CV227))</f>
        <v/>
      </c>
      <c r="CS227" s="26" t="str">
        <f ca="1">IF(OR(COUNTA(CA$3:CM$434)=0,选手操作!$K227=""),"",选手操作!$K227)</f>
        <v/>
      </c>
      <c r="CT227" s="22" t="str">
        <f ca="1">IFERROR(IF(CS227="","",RANK(CV227,CV$3:CV$434)+COUNTIF(CV$3:CV227,CV227)-1),"/")</f>
        <v/>
      </c>
      <c r="CU227" s="27" t="str">
        <f ca="1">IF(CS227="","",VLOOKUP(CS227,选手操作!$K:$L,2,0))</f>
        <v/>
      </c>
      <c r="CV227" s="24" t="str">
        <f ca="1">IFERROR(IF(CS227="","",IF(选手操作!CT227&lt;&gt;"",BV227+CW227+CX227+选手操作!CS227,VLOOKUP(CU227,CO:CQ,3,0)+BV227+CW227+CX227+选手操作!CS227)),IF(COUNTIF(CO:CO,CU227)=0,"查找失败",IF(ISNUMBER(VLOOKUP(CU227,CO:CQ,3,0))=FALSE,"VP错误","未知错误")))</f>
        <v/>
      </c>
      <c r="CW227" s="37"/>
      <c r="CX227" s="37"/>
      <c r="CY227" s="39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23" t="str">
        <f ca="1">IFERROR(IF(DS227="","",RANK(DR227,DR$3:DR$434)+COUNTIF(DR$3:DR227,DR227)-1),"/")</f>
        <v/>
      </c>
      <c r="DO227" s="22" t="str">
        <f t="shared" si="63"/>
        <v/>
      </c>
      <c r="DP227" s="22" t="str">
        <f t="shared" si="64"/>
        <v/>
      </c>
      <c r="DQ227" s="24" t="str">
        <f>IFERROR(IF(DO227="","",ROUND(IF(DP227=0,10,10+SIGN(DP227)*10*(1-((SQRT(5)-1)/2)^MIN(ABS(DP227)/(5*SQRT(DR$1)),3))/(1-((SQRT(5)-1)/2)^3)),2)),"请输入副数")</f>
        <v/>
      </c>
      <c r="DR227" s="25" t="str">
        <f ca="1">IF(DS227="","",IF(选手操作!ET227&lt;&gt;"","/",DV227))</f>
        <v/>
      </c>
      <c r="DS227" s="26" t="str">
        <f ca="1">IF(OR(COUNTA(DA$3:DM$434)=0,选手操作!$K227=""),"",选手操作!$K227)</f>
        <v/>
      </c>
      <c r="DT227" s="22" t="str">
        <f ca="1">IFERROR(IF(DS227="","",RANK(DV227,DV$3:DV$434)+COUNTIF(DV$3:DV227,DV227)-1),"/")</f>
        <v/>
      </c>
      <c r="DU227" s="27" t="str">
        <f ca="1">IF(DS227="","",VLOOKUP(DS227,选手操作!$K:$L,2,0))</f>
        <v/>
      </c>
      <c r="DV227" s="24" t="str">
        <f ca="1">IFERROR(IF(DS227="","",IF(选手操作!DT227&lt;&gt;"",CV227+DW227+DX227+选手操作!DS227,VLOOKUP(DU227,DO:DQ,3,0)+CV227+DW227+DX227+选手操作!DS227)),IF(COUNTIF(DO:DO,DU227)=0,"查找失败",IF(ISNUMBER(VLOOKUP(DU227,DO:DQ,3,0))=FALSE,"VP错误","未知错误")))</f>
        <v/>
      </c>
      <c r="DW227" s="37"/>
      <c r="DX227" s="37"/>
      <c r="DY227" s="39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23" t="str">
        <f ca="1">IFERROR(IF(ES227="","",RANK(ER227,ER$3:ER$434)+COUNTIF(ER$3:ER227,ER227)-1),"/")</f>
        <v/>
      </c>
      <c r="EO227" s="22" t="str">
        <f t="shared" si="65"/>
        <v/>
      </c>
      <c r="EP227" s="22" t="str">
        <f t="shared" si="66"/>
        <v/>
      </c>
      <c r="EQ227" s="24" t="str">
        <f>IFERROR(IF(EO227="","",ROUND(IF(EP227=0,10,10+SIGN(EP227)*10*(1-((SQRT(5)-1)/2)^MIN(ABS(EP227)/(5*SQRT(ER$1)),3))/(1-((SQRT(5)-1)/2)^3)),2)),"请输入副数")</f>
        <v/>
      </c>
      <c r="ER227" s="25" t="str">
        <f ca="1">IF(ES227="","",IF(选手操作!FT227&lt;&gt;"","/",EV227))</f>
        <v/>
      </c>
      <c r="ES227" s="26" t="str">
        <f ca="1">IF(OR(COUNTA(EA$3:EM$434)=0,选手操作!$K227=""),"",选手操作!$K227)</f>
        <v/>
      </c>
      <c r="ET227" s="22" t="str">
        <f ca="1">IFERROR(IF(ES227="","",RANK(EV227,EV$3:EV$434)+COUNTIF(EV$3:EV227,EV227)-1),"/")</f>
        <v/>
      </c>
      <c r="EU227" s="27" t="str">
        <f ca="1">IF(ES227="","",VLOOKUP(ES227,选手操作!$K:$L,2,0))</f>
        <v/>
      </c>
      <c r="EV227" s="24" t="str">
        <f ca="1">IFERROR(IF(ES227="","",IF(选手操作!ET227&lt;&gt;"",DV227+EW227+EX227+选手操作!ES227,VLOOKUP(EU227,EO:EQ,3,0)+DV227+EW227+EX227+选手操作!ES227)),IF(COUNTIF(EO:EO,EU227)=0,"查找失败",IF(ISNUMBER(VLOOKUP(EU227,EO:EQ,3,0))=FALSE,"VP错误","未知错误")))</f>
        <v/>
      </c>
      <c r="EW227" s="37"/>
      <c r="EX227" s="37"/>
      <c r="EY227" s="39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23" t="str">
        <f ca="1">IFERROR(IF(FS227="","",RANK(FR227,FR$3:FR$434)+COUNTIF(FR$3:FR227,FR227)-1),"/")</f>
        <v/>
      </c>
      <c r="FO227" s="22" t="str">
        <f t="shared" si="67"/>
        <v/>
      </c>
      <c r="FP227" s="22" t="str">
        <f t="shared" si="68"/>
        <v/>
      </c>
      <c r="FQ227" s="24" t="str">
        <f>IFERROR(IF(FO227="","",ROUND(IF(FP227=0,10,10+SIGN(FP227)*10*(1-((SQRT(5)-1)/2)^MIN(ABS(FP227)/(5*SQRT(FR$1)),3))/(1-((SQRT(5)-1)/2)^3)),2)),"请输入副数")</f>
        <v/>
      </c>
      <c r="FR227" s="25" t="str">
        <f ca="1">IF(FS227="","",IF(选手操作!GT227&lt;&gt;"","/",FV227))</f>
        <v/>
      </c>
      <c r="FS227" s="26" t="str">
        <f ca="1">IF(OR(COUNTA(FA$3:FM$434)=0,选手操作!$K227=""),"",选手操作!$K227)</f>
        <v/>
      </c>
      <c r="FT227" s="22" t="str">
        <f ca="1">IFERROR(IF(FS227="","",RANK(FV227,FV$3:FV$434)+COUNTIF(FV$3:FV227,FV227)-1),"/")</f>
        <v/>
      </c>
      <c r="FU227" s="27" t="str">
        <f ca="1">IF(FS227="","",VLOOKUP(FS227,选手操作!$K:$L,2,0))</f>
        <v/>
      </c>
      <c r="FV227" s="24" t="str">
        <f ca="1">IFERROR(IF(FS227="","",IF(选手操作!FT227&lt;&gt;"",EV227+FW227+FX227+选手操作!FS227,VLOOKUP(FU227,FO:FQ,3,0)+EV227+FW227+FX227+选手操作!FS227)),IF(COUNTIF(FO:FO,FU227)=0,"查找失败",IF(ISNUMBER(VLOOKUP(FU227,FO:FQ,3,0))=FALSE,"VP错误","未知错误")))</f>
        <v/>
      </c>
      <c r="FW227" s="37"/>
      <c r="FX227" s="37"/>
      <c r="FY227" s="39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23" t="str">
        <f ca="1">IFERROR(IF(GS227="","",RANK(GR227,GR$3:GR$434)+COUNTIF(GR$3:GR227,GR227)-1),"/")</f>
        <v/>
      </c>
      <c r="GO227" s="22" t="str">
        <f t="shared" si="69"/>
        <v/>
      </c>
      <c r="GP227" s="22" t="str">
        <f t="shared" si="70"/>
        <v/>
      </c>
      <c r="GQ227" s="24" t="str">
        <f>IFERROR(IF(GO227="","",ROUND(IF(GP227=0,10,10+SIGN(GP227)*10*(1-((SQRT(5)-1)/2)^MIN(ABS(GP227)/(5*SQRT(GR$1)),3))/(1-((SQRT(5)-1)/2)^3)),2)),"请输入副数")</f>
        <v/>
      </c>
      <c r="GR227" s="25" t="str">
        <f ca="1">IF(GS227="","",IF(选手操作!HT227&lt;&gt;"","/",GV227))</f>
        <v/>
      </c>
      <c r="GS227" s="26" t="str">
        <f ca="1">IF(OR(COUNTA(GA$3:GM$434)=0,选手操作!$K227=""),"",选手操作!$K227)</f>
        <v/>
      </c>
      <c r="GT227" s="22" t="str">
        <f ca="1">IFERROR(IF(GS227="","",RANK(GV227,GV$3:GV$434)+COUNTIF(GV$3:GV227,GV227)-1),"/")</f>
        <v/>
      </c>
      <c r="GU227" s="27" t="str">
        <f ca="1">IF(GS227="","",VLOOKUP(GS227,选手操作!$K:$L,2,0))</f>
        <v/>
      </c>
      <c r="GV227" s="24" t="str">
        <f ca="1">IFERROR(IF(GS227="","",IF(选手操作!GT227&lt;&gt;"",FV227+GW227+GX227+选手操作!GS227,VLOOKUP(GU227,GO:GQ,3,0)+FV227+GW227+GX227+选手操作!GS227)),IF(COUNTIF(GO:GO,GU227)=0,"查找失败",IF(ISNUMBER(VLOOKUP(GU227,GO:GQ,3,0))=FALSE,"VP错误","未知错误")))</f>
        <v/>
      </c>
      <c r="GW227" s="37"/>
      <c r="GX227" s="37"/>
      <c r="GY227" s="39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23" t="str">
        <f ca="1">IFERROR(IF(HS227="","",RANK(HR227,HR$3:HR$434)+COUNTIF(HR$3:HR227,HR227)-1),"/")</f>
        <v/>
      </c>
      <c r="HO227" s="22" t="str">
        <f t="shared" si="71"/>
        <v/>
      </c>
      <c r="HP227" s="22" t="str">
        <f t="shared" si="72"/>
        <v/>
      </c>
      <c r="HQ227" s="24" t="str">
        <f>IFERROR(IF(HO227="","",ROUND(IF(HP227=0,10,10+SIGN(HP227)*10*(1-((SQRT(5)-1)/2)^MIN(ABS(HP227)/(5*SQRT(HR$1)),3))/(1-((SQRT(5)-1)/2)^3)),2)),"请输入副数")</f>
        <v/>
      </c>
      <c r="HR227" s="25" t="str">
        <f ca="1">IF(HS227="","",IF(选手操作!IT227&lt;&gt;"","/",HV227))</f>
        <v/>
      </c>
      <c r="HS227" s="26" t="str">
        <f ca="1">IF(OR(COUNTA(HA$3:HM$434)=0,选手操作!$K227=""),"",选手操作!$K227)</f>
        <v/>
      </c>
      <c r="HT227" s="22" t="str">
        <f ca="1">IFERROR(IF(HS227="","",RANK(HV227,HV$3:HV$434)+COUNTIF(HV$3:HV227,HV227)-1),"/")</f>
        <v/>
      </c>
      <c r="HU227" s="27" t="str">
        <f ca="1">IF(HS227="","",VLOOKUP(HS227,选手操作!$K:$L,2,0))</f>
        <v/>
      </c>
      <c r="HV227" s="24" t="str">
        <f ca="1">IFERROR(IF(HS227="","",IF(选手操作!HT227&lt;&gt;"",GV227+HW227+HX227+选手操作!HS227,VLOOKUP(HU227,HO:HQ,3,0)+GV227+HW227+HX227+选手操作!HS227)),IF(COUNTIF(HO:HO,HU227)=0,"查找失败",IF(ISNUMBER(VLOOKUP(HU227,HO:HQ,3,0))=FALSE,"VP错误","未知错误")))</f>
        <v/>
      </c>
      <c r="HW227" s="37"/>
      <c r="HX227" s="37"/>
      <c r="HY227" s="39"/>
    </row>
    <row r="228" spans="1:23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23" t="str">
        <f ca="1">IFERROR(IF(S228="","",RANK(R228,R$3:R$434)+COUNTIF(R$3:R228,R228)-1),"/")</f>
        <v/>
      </c>
      <c r="O228" s="22" t="str">
        <f t="shared" si="73"/>
        <v/>
      </c>
      <c r="P228" s="22" t="str">
        <f t="shared" si="74"/>
        <v/>
      </c>
      <c r="Q228" s="24" t="str">
        <f t="shared" si="75"/>
        <v/>
      </c>
      <c r="R228" s="25" t="str">
        <f ca="1">IF(S228="","",IF(选手操作!AT228&lt;&gt;"","/",V228))</f>
        <v/>
      </c>
      <c r="S228" s="26" t="str">
        <f ca="1">IF(OR(COUNTA(A$3:M$434)=0,选手操作!$K228=""),"",选手操作!$K228)</f>
        <v/>
      </c>
      <c r="T228" s="22" t="str">
        <f ca="1">IFERROR(IF(S228="","",RANK(V228,V$3:V$434)+COUNTIF(V$3:V228,V228)-1),"/")</f>
        <v/>
      </c>
      <c r="U228" s="27" t="str">
        <f ca="1">IF(S228="","",VLOOKUP(S228,选手操作!$K:$L,2,0))</f>
        <v/>
      </c>
      <c r="V228" s="24" t="str">
        <f ca="1">IFERROR(IF(S228="","",IF(选手操作!T228&lt;&gt;"",选手操作!M228+选手操作!N228+W228+X228+选手操作!S228,VLOOKUP(U228,O:Q,3,0)+选手操作!M228+选手操作!N228+W228+X228+选手操作!S228)),IF(COUNTIF(O:O,U228)=0,"查找失败",IF(ISNUMBER(VLOOKUP(U228,O:Q,3,0))=FALSE,"VP错误","未知错误")))</f>
        <v/>
      </c>
      <c r="W228" s="37"/>
      <c r="X228" s="37"/>
      <c r="Y228" s="39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23" t="str">
        <f ca="1">IFERROR(IF(AS228="","",RANK(AR228,AR$3:AR$434)+COUNTIF(AR$3:AR228,AR228)-1),"/")</f>
        <v/>
      </c>
      <c r="AO228" s="22" t="str">
        <f t="shared" si="57"/>
        <v/>
      </c>
      <c r="AP228" s="22" t="str">
        <f t="shared" si="58"/>
        <v/>
      </c>
      <c r="AQ228" s="24" t="str">
        <f t="shared" si="76"/>
        <v/>
      </c>
      <c r="AR228" s="25" t="str">
        <f ca="1">IF(AS228="","",IF(选手操作!BT228&lt;&gt;"","/",AV228))</f>
        <v/>
      </c>
      <c r="AS228" s="26" t="str">
        <f ca="1">IF(OR(COUNTA(AA$3:AM$434)=0,选手操作!$K228=""),"",选手操作!$K228)</f>
        <v/>
      </c>
      <c r="AT228" s="22" t="str">
        <f ca="1">IFERROR(IF(AS228="","",RANK(AV228,AV$3:AV$434)+COUNTIF(AV$3:AV228,AV228)-1),"/")</f>
        <v/>
      </c>
      <c r="AU228" s="27" t="str">
        <f ca="1">IF(AS228="","",VLOOKUP(AS228,选手操作!$K:$L,2,0))</f>
        <v/>
      </c>
      <c r="AV228" s="24" t="str">
        <f ca="1">IFERROR(IF(AS228="","",IF(选手操作!AT228&lt;&gt;"",V228+AW228+AX228+选手操作!AS228,VLOOKUP(AU228,AO:AQ,3,0)+V228+AW228+AX228+选手操作!AS228)),IF(COUNTIF(AO:AO,AU228)=0,"查找失败",IF(ISNUMBER(VLOOKUP(AU228,AO:AQ,3,0))=FALSE,"VP错误","未知错误")))</f>
        <v/>
      </c>
      <c r="AW228" s="37"/>
      <c r="AX228" s="37"/>
      <c r="AY228" s="39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23" t="str">
        <f ca="1">IFERROR(IF(BS228="","",RANK(BR228,BR$3:BR$434)+COUNTIF(BR$3:BR228,BR228)-1),"/")</f>
        <v/>
      </c>
      <c r="BO228" s="22" t="str">
        <f t="shared" si="59"/>
        <v/>
      </c>
      <c r="BP228" s="22" t="str">
        <f t="shared" si="60"/>
        <v/>
      </c>
      <c r="BQ228" s="24" t="str">
        <f>IFERROR(IF(BO228="","",ROUND(IF(BP228=0,10,10+SIGN(BP228)*10*(1-((SQRT(5)-1)/2)^MIN(ABS(BP228)/(5*SQRT(BR$1)),3))/(1-((SQRT(5)-1)/2)^3)),2)),"请输入副数")</f>
        <v/>
      </c>
      <c r="BR228" s="25" t="str">
        <f ca="1">IF(BS228="","",IF(选手操作!CT228&lt;&gt;"","/",BV228))</f>
        <v/>
      </c>
      <c r="BS228" s="26" t="str">
        <f ca="1">IF(OR(COUNTA(BA$3:BM$434)=0,选手操作!$K228=""),"",选手操作!$K228)</f>
        <v/>
      </c>
      <c r="BT228" s="22" t="str">
        <f ca="1">IFERROR(IF(BS228="","",RANK(BV228,BV$3:BV$434)+COUNTIF(BV$3:BV228,BV228)-1),"/")</f>
        <v/>
      </c>
      <c r="BU228" s="27" t="str">
        <f ca="1">IF(BS228="","",VLOOKUP(BS228,选手操作!$K:$L,2,0))</f>
        <v/>
      </c>
      <c r="BV228" s="24" t="str">
        <f ca="1">IFERROR(IF(BS228="","",IF(选手操作!BT228&lt;&gt;"",AV228+BW228+BX228+选手操作!BS228,VLOOKUP(BU228,BO:BQ,3,0)+AV228+BW228+BX228+选手操作!BS228)),IF(COUNTIF(BO:BO,BU228)=0,"查找失败",IF(ISNUMBER(VLOOKUP(BU228,BO:BQ,3,0))=FALSE,"VP错误","未知错误")))</f>
        <v/>
      </c>
      <c r="BW228" s="37"/>
      <c r="BX228" s="37"/>
      <c r="BY228" s="39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23" t="str">
        <f ca="1">IFERROR(IF(CS228="","",RANK(CR228,CR$3:CR$434)+COUNTIF(CR$3:CR228,CR228)-1),"/")</f>
        <v/>
      </c>
      <c r="CO228" s="22" t="str">
        <f t="shared" si="61"/>
        <v/>
      </c>
      <c r="CP228" s="22" t="str">
        <f t="shared" si="62"/>
        <v/>
      </c>
      <c r="CQ228" s="24" t="str">
        <f>IFERROR(IF(CO228="","",ROUND(IF(CP228=0,10,10+SIGN(CP228)*10*(1-((SQRT(5)-1)/2)^MIN(ABS(CP228)/(5*SQRT(CR$1)),3))/(1-((SQRT(5)-1)/2)^3)),2)),"请输入副数")</f>
        <v/>
      </c>
      <c r="CR228" s="25" t="str">
        <f ca="1">IF(CS228="","",IF(选手操作!DT228&lt;&gt;"","/",CV228))</f>
        <v/>
      </c>
      <c r="CS228" s="26" t="str">
        <f ca="1">IF(OR(COUNTA(CA$3:CM$434)=0,选手操作!$K228=""),"",选手操作!$K228)</f>
        <v/>
      </c>
      <c r="CT228" s="22" t="str">
        <f ca="1">IFERROR(IF(CS228="","",RANK(CV228,CV$3:CV$434)+COUNTIF(CV$3:CV228,CV228)-1),"/")</f>
        <v/>
      </c>
      <c r="CU228" s="27" t="str">
        <f ca="1">IF(CS228="","",VLOOKUP(CS228,选手操作!$K:$L,2,0))</f>
        <v/>
      </c>
      <c r="CV228" s="24" t="str">
        <f ca="1">IFERROR(IF(CS228="","",IF(选手操作!CT228&lt;&gt;"",BV228+CW228+CX228+选手操作!CS228,VLOOKUP(CU228,CO:CQ,3,0)+BV228+CW228+CX228+选手操作!CS228)),IF(COUNTIF(CO:CO,CU228)=0,"查找失败",IF(ISNUMBER(VLOOKUP(CU228,CO:CQ,3,0))=FALSE,"VP错误","未知错误")))</f>
        <v/>
      </c>
      <c r="CW228" s="37"/>
      <c r="CX228" s="37"/>
      <c r="CY228" s="39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23" t="str">
        <f ca="1">IFERROR(IF(DS228="","",RANK(DR228,DR$3:DR$434)+COUNTIF(DR$3:DR228,DR228)-1),"/")</f>
        <v/>
      </c>
      <c r="DO228" s="22" t="str">
        <f t="shared" si="63"/>
        <v/>
      </c>
      <c r="DP228" s="22" t="str">
        <f t="shared" si="64"/>
        <v/>
      </c>
      <c r="DQ228" s="24" t="str">
        <f>IFERROR(IF(DO228="","",ROUND(IF(DP228=0,10,10+SIGN(DP228)*10*(1-((SQRT(5)-1)/2)^MIN(ABS(DP228)/(5*SQRT(DR$1)),3))/(1-((SQRT(5)-1)/2)^3)),2)),"请输入副数")</f>
        <v/>
      </c>
      <c r="DR228" s="25" t="str">
        <f ca="1">IF(DS228="","",IF(选手操作!ET228&lt;&gt;"","/",DV228))</f>
        <v/>
      </c>
      <c r="DS228" s="26" t="str">
        <f ca="1">IF(OR(COUNTA(DA$3:DM$434)=0,选手操作!$K228=""),"",选手操作!$K228)</f>
        <v/>
      </c>
      <c r="DT228" s="22" t="str">
        <f ca="1">IFERROR(IF(DS228="","",RANK(DV228,DV$3:DV$434)+COUNTIF(DV$3:DV228,DV228)-1),"/")</f>
        <v/>
      </c>
      <c r="DU228" s="27" t="str">
        <f ca="1">IF(DS228="","",VLOOKUP(DS228,选手操作!$K:$L,2,0))</f>
        <v/>
      </c>
      <c r="DV228" s="24" t="str">
        <f ca="1">IFERROR(IF(DS228="","",IF(选手操作!DT228&lt;&gt;"",CV228+DW228+DX228+选手操作!DS228,VLOOKUP(DU228,DO:DQ,3,0)+CV228+DW228+DX228+选手操作!DS228)),IF(COUNTIF(DO:DO,DU228)=0,"查找失败",IF(ISNUMBER(VLOOKUP(DU228,DO:DQ,3,0))=FALSE,"VP错误","未知错误")))</f>
        <v/>
      </c>
      <c r="DW228" s="37"/>
      <c r="DX228" s="37"/>
      <c r="DY228" s="39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23" t="str">
        <f ca="1">IFERROR(IF(ES228="","",RANK(ER228,ER$3:ER$434)+COUNTIF(ER$3:ER228,ER228)-1),"/")</f>
        <v/>
      </c>
      <c r="EO228" s="22" t="str">
        <f t="shared" si="65"/>
        <v/>
      </c>
      <c r="EP228" s="22" t="str">
        <f t="shared" si="66"/>
        <v/>
      </c>
      <c r="EQ228" s="24" t="str">
        <f>IFERROR(IF(EO228="","",ROUND(IF(EP228=0,10,10+SIGN(EP228)*10*(1-((SQRT(5)-1)/2)^MIN(ABS(EP228)/(5*SQRT(ER$1)),3))/(1-((SQRT(5)-1)/2)^3)),2)),"请输入副数")</f>
        <v/>
      </c>
      <c r="ER228" s="25" t="str">
        <f ca="1">IF(ES228="","",IF(选手操作!FT228&lt;&gt;"","/",EV228))</f>
        <v/>
      </c>
      <c r="ES228" s="26" t="str">
        <f ca="1">IF(OR(COUNTA(EA$3:EM$434)=0,选手操作!$K228=""),"",选手操作!$K228)</f>
        <v/>
      </c>
      <c r="ET228" s="22" t="str">
        <f ca="1">IFERROR(IF(ES228="","",RANK(EV228,EV$3:EV$434)+COUNTIF(EV$3:EV228,EV228)-1),"/")</f>
        <v/>
      </c>
      <c r="EU228" s="27" t="str">
        <f ca="1">IF(ES228="","",VLOOKUP(ES228,选手操作!$K:$L,2,0))</f>
        <v/>
      </c>
      <c r="EV228" s="24" t="str">
        <f ca="1">IFERROR(IF(ES228="","",IF(选手操作!ET228&lt;&gt;"",DV228+EW228+EX228+选手操作!ES228,VLOOKUP(EU228,EO:EQ,3,0)+DV228+EW228+EX228+选手操作!ES228)),IF(COUNTIF(EO:EO,EU228)=0,"查找失败",IF(ISNUMBER(VLOOKUP(EU228,EO:EQ,3,0))=FALSE,"VP错误","未知错误")))</f>
        <v/>
      </c>
      <c r="EW228" s="37"/>
      <c r="EX228" s="37"/>
      <c r="EY228" s="39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23" t="str">
        <f ca="1">IFERROR(IF(FS228="","",RANK(FR228,FR$3:FR$434)+COUNTIF(FR$3:FR228,FR228)-1),"/")</f>
        <v/>
      </c>
      <c r="FO228" s="22" t="str">
        <f t="shared" si="67"/>
        <v/>
      </c>
      <c r="FP228" s="22" t="str">
        <f t="shared" si="68"/>
        <v/>
      </c>
      <c r="FQ228" s="24" t="str">
        <f>IFERROR(IF(FO228="","",ROUND(IF(FP228=0,10,10+SIGN(FP228)*10*(1-((SQRT(5)-1)/2)^MIN(ABS(FP228)/(5*SQRT(FR$1)),3))/(1-((SQRT(5)-1)/2)^3)),2)),"请输入副数")</f>
        <v/>
      </c>
      <c r="FR228" s="25" t="str">
        <f ca="1">IF(FS228="","",IF(选手操作!GT228&lt;&gt;"","/",FV228))</f>
        <v/>
      </c>
      <c r="FS228" s="26" t="str">
        <f ca="1">IF(OR(COUNTA(FA$3:FM$434)=0,选手操作!$K228=""),"",选手操作!$K228)</f>
        <v/>
      </c>
      <c r="FT228" s="22" t="str">
        <f ca="1">IFERROR(IF(FS228="","",RANK(FV228,FV$3:FV$434)+COUNTIF(FV$3:FV228,FV228)-1),"/")</f>
        <v/>
      </c>
      <c r="FU228" s="27" t="str">
        <f ca="1">IF(FS228="","",VLOOKUP(FS228,选手操作!$K:$L,2,0))</f>
        <v/>
      </c>
      <c r="FV228" s="24" t="str">
        <f ca="1">IFERROR(IF(FS228="","",IF(选手操作!FT228&lt;&gt;"",EV228+FW228+FX228+选手操作!FS228,VLOOKUP(FU228,FO:FQ,3,0)+EV228+FW228+FX228+选手操作!FS228)),IF(COUNTIF(FO:FO,FU228)=0,"查找失败",IF(ISNUMBER(VLOOKUP(FU228,FO:FQ,3,0))=FALSE,"VP错误","未知错误")))</f>
        <v/>
      </c>
      <c r="FW228" s="37"/>
      <c r="FX228" s="37"/>
      <c r="FY228" s="39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23" t="str">
        <f ca="1">IFERROR(IF(GS228="","",RANK(GR228,GR$3:GR$434)+COUNTIF(GR$3:GR228,GR228)-1),"/")</f>
        <v/>
      </c>
      <c r="GO228" s="22" t="str">
        <f t="shared" si="69"/>
        <v/>
      </c>
      <c r="GP228" s="22" t="str">
        <f t="shared" si="70"/>
        <v/>
      </c>
      <c r="GQ228" s="24" t="str">
        <f>IFERROR(IF(GO228="","",ROUND(IF(GP228=0,10,10+SIGN(GP228)*10*(1-((SQRT(5)-1)/2)^MIN(ABS(GP228)/(5*SQRT(GR$1)),3))/(1-((SQRT(5)-1)/2)^3)),2)),"请输入副数")</f>
        <v/>
      </c>
      <c r="GR228" s="25" t="str">
        <f ca="1">IF(GS228="","",IF(选手操作!HT228&lt;&gt;"","/",GV228))</f>
        <v/>
      </c>
      <c r="GS228" s="26" t="str">
        <f ca="1">IF(OR(COUNTA(GA$3:GM$434)=0,选手操作!$K228=""),"",选手操作!$K228)</f>
        <v/>
      </c>
      <c r="GT228" s="22" t="str">
        <f ca="1">IFERROR(IF(GS228="","",RANK(GV228,GV$3:GV$434)+COUNTIF(GV$3:GV228,GV228)-1),"/")</f>
        <v/>
      </c>
      <c r="GU228" s="27" t="str">
        <f ca="1">IF(GS228="","",VLOOKUP(GS228,选手操作!$K:$L,2,0))</f>
        <v/>
      </c>
      <c r="GV228" s="24" t="str">
        <f ca="1">IFERROR(IF(GS228="","",IF(选手操作!GT228&lt;&gt;"",FV228+GW228+GX228+选手操作!GS228,VLOOKUP(GU228,GO:GQ,3,0)+FV228+GW228+GX228+选手操作!GS228)),IF(COUNTIF(GO:GO,GU228)=0,"查找失败",IF(ISNUMBER(VLOOKUP(GU228,GO:GQ,3,0))=FALSE,"VP错误","未知错误")))</f>
        <v/>
      </c>
      <c r="GW228" s="37"/>
      <c r="GX228" s="37"/>
      <c r="GY228" s="39"/>
      <c r="HA228" s="31"/>
      <c r="HB228" s="31"/>
      <c r="HC228" s="31"/>
      <c r="HD228" s="31"/>
      <c r="HE228" s="31"/>
      <c r="HF228" s="31"/>
      <c r="HG228" s="31"/>
      <c r="HH228" s="31"/>
      <c r="HI228" s="31"/>
      <c r="HJ228" s="31"/>
      <c r="HK228" s="31"/>
      <c r="HL228" s="31"/>
      <c r="HM228" s="31"/>
      <c r="HN228" s="23" t="str">
        <f ca="1">IFERROR(IF(HS228="","",RANK(HR228,HR$3:HR$434)+COUNTIF(HR$3:HR228,HR228)-1),"/")</f>
        <v/>
      </c>
      <c r="HO228" s="22" t="str">
        <f t="shared" si="71"/>
        <v/>
      </c>
      <c r="HP228" s="22" t="str">
        <f t="shared" si="72"/>
        <v/>
      </c>
      <c r="HQ228" s="24" t="str">
        <f>IFERROR(IF(HO228="","",ROUND(IF(HP228=0,10,10+SIGN(HP228)*10*(1-((SQRT(5)-1)/2)^MIN(ABS(HP228)/(5*SQRT(HR$1)),3))/(1-((SQRT(5)-1)/2)^3)),2)),"请输入副数")</f>
        <v/>
      </c>
      <c r="HR228" s="25" t="str">
        <f ca="1">IF(HS228="","",IF(选手操作!IT228&lt;&gt;"","/",HV228))</f>
        <v/>
      </c>
      <c r="HS228" s="26" t="str">
        <f ca="1">IF(OR(COUNTA(HA$3:HM$434)=0,选手操作!$K228=""),"",选手操作!$K228)</f>
        <v/>
      </c>
      <c r="HT228" s="22" t="str">
        <f ca="1">IFERROR(IF(HS228="","",RANK(HV228,HV$3:HV$434)+COUNTIF(HV$3:HV228,HV228)-1),"/")</f>
        <v/>
      </c>
      <c r="HU228" s="27" t="str">
        <f ca="1">IF(HS228="","",VLOOKUP(HS228,选手操作!$K:$L,2,0))</f>
        <v/>
      </c>
      <c r="HV228" s="24" t="str">
        <f ca="1">IFERROR(IF(HS228="","",IF(选手操作!HT228&lt;&gt;"",GV228+HW228+HX228+选手操作!HS228,VLOOKUP(HU228,HO:HQ,3,0)+GV228+HW228+HX228+选手操作!HS228)),IF(COUNTIF(HO:HO,HU228)=0,"查找失败",IF(ISNUMBER(VLOOKUP(HU228,HO:HQ,3,0))=FALSE,"VP错误","未知错误")))</f>
        <v/>
      </c>
      <c r="HW228" s="37"/>
      <c r="HX228" s="37"/>
      <c r="HY228" s="39"/>
    </row>
    <row r="229" spans="1:23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23" t="str">
        <f ca="1">IFERROR(IF(S229="","",RANK(R229,R$3:R$434)+COUNTIF(R$3:R229,R229)-1),"/")</f>
        <v/>
      </c>
      <c r="O229" s="22" t="str">
        <f t="shared" si="73"/>
        <v/>
      </c>
      <c r="P229" s="22" t="str">
        <f t="shared" si="74"/>
        <v/>
      </c>
      <c r="Q229" s="24" t="str">
        <f t="shared" si="75"/>
        <v/>
      </c>
      <c r="R229" s="25" t="str">
        <f ca="1">IF(S229="","",IF(选手操作!AT229&lt;&gt;"","/",V229))</f>
        <v/>
      </c>
      <c r="S229" s="26" t="str">
        <f ca="1">IF(OR(COUNTA(A$3:M$434)=0,选手操作!$K229=""),"",选手操作!$K229)</f>
        <v/>
      </c>
      <c r="T229" s="22" t="str">
        <f ca="1">IFERROR(IF(S229="","",RANK(V229,V$3:V$434)+COUNTIF(V$3:V229,V229)-1),"/")</f>
        <v/>
      </c>
      <c r="U229" s="27" t="str">
        <f ca="1">IF(S229="","",VLOOKUP(S229,选手操作!$K:$L,2,0))</f>
        <v/>
      </c>
      <c r="V229" s="24" t="str">
        <f ca="1">IFERROR(IF(S229="","",IF(选手操作!T229&lt;&gt;"",选手操作!M229+选手操作!N229+W229+X229+选手操作!S229,VLOOKUP(U229,O:Q,3,0)+选手操作!M229+选手操作!N229+W229+X229+选手操作!S229)),IF(COUNTIF(O:O,U229)=0,"查找失败",IF(ISNUMBER(VLOOKUP(U229,O:Q,3,0))=FALSE,"VP错误","未知错误")))</f>
        <v/>
      </c>
      <c r="W229" s="37"/>
      <c r="X229" s="37"/>
      <c r="Y229" s="39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23" t="str">
        <f ca="1">IFERROR(IF(AS229="","",RANK(AR229,AR$3:AR$434)+COUNTIF(AR$3:AR229,AR229)-1),"/")</f>
        <v/>
      </c>
      <c r="AO229" s="22" t="str">
        <f t="shared" si="57"/>
        <v/>
      </c>
      <c r="AP229" s="22" t="str">
        <f t="shared" si="58"/>
        <v/>
      </c>
      <c r="AQ229" s="24" t="str">
        <f t="shared" si="76"/>
        <v/>
      </c>
      <c r="AR229" s="25" t="str">
        <f ca="1">IF(AS229="","",IF(选手操作!BT229&lt;&gt;"","/",AV229))</f>
        <v/>
      </c>
      <c r="AS229" s="26" t="str">
        <f ca="1">IF(OR(COUNTA(AA$3:AM$434)=0,选手操作!$K229=""),"",选手操作!$K229)</f>
        <v/>
      </c>
      <c r="AT229" s="22" t="str">
        <f ca="1">IFERROR(IF(AS229="","",RANK(AV229,AV$3:AV$434)+COUNTIF(AV$3:AV229,AV229)-1),"/")</f>
        <v/>
      </c>
      <c r="AU229" s="27" t="str">
        <f ca="1">IF(AS229="","",VLOOKUP(AS229,选手操作!$K:$L,2,0))</f>
        <v/>
      </c>
      <c r="AV229" s="24" t="str">
        <f ca="1">IFERROR(IF(AS229="","",IF(选手操作!AT229&lt;&gt;"",V229+AW229+AX229+选手操作!AS229,VLOOKUP(AU229,AO:AQ,3,0)+V229+AW229+AX229+选手操作!AS229)),IF(COUNTIF(AO:AO,AU229)=0,"查找失败",IF(ISNUMBER(VLOOKUP(AU229,AO:AQ,3,0))=FALSE,"VP错误","未知错误")))</f>
        <v/>
      </c>
      <c r="AW229" s="37"/>
      <c r="AX229" s="37"/>
      <c r="AY229" s="39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23" t="str">
        <f ca="1">IFERROR(IF(BS229="","",RANK(BR229,BR$3:BR$434)+COUNTIF(BR$3:BR229,BR229)-1),"/")</f>
        <v/>
      </c>
      <c r="BO229" s="22" t="str">
        <f t="shared" si="59"/>
        <v/>
      </c>
      <c r="BP229" s="22" t="str">
        <f t="shared" si="60"/>
        <v/>
      </c>
      <c r="BQ229" s="24" t="str">
        <f>IFERROR(IF(BO229="","",ROUND(IF(BP229=0,10,10+SIGN(BP229)*10*(1-((SQRT(5)-1)/2)^MIN(ABS(BP229)/(5*SQRT(BR$1)),3))/(1-((SQRT(5)-1)/2)^3)),2)),"请输入副数")</f>
        <v/>
      </c>
      <c r="BR229" s="25" t="str">
        <f ca="1">IF(BS229="","",IF(选手操作!CT229&lt;&gt;"","/",BV229))</f>
        <v/>
      </c>
      <c r="BS229" s="26" t="str">
        <f ca="1">IF(OR(COUNTA(BA$3:BM$434)=0,选手操作!$K229=""),"",选手操作!$K229)</f>
        <v/>
      </c>
      <c r="BT229" s="22" t="str">
        <f ca="1">IFERROR(IF(BS229="","",RANK(BV229,BV$3:BV$434)+COUNTIF(BV$3:BV229,BV229)-1),"/")</f>
        <v/>
      </c>
      <c r="BU229" s="27" t="str">
        <f ca="1">IF(BS229="","",VLOOKUP(BS229,选手操作!$K:$L,2,0))</f>
        <v/>
      </c>
      <c r="BV229" s="24" t="str">
        <f ca="1">IFERROR(IF(BS229="","",IF(选手操作!BT229&lt;&gt;"",AV229+BW229+BX229+选手操作!BS229,VLOOKUP(BU229,BO:BQ,3,0)+AV229+BW229+BX229+选手操作!BS229)),IF(COUNTIF(BO:BO,BU229)=0,"查找失败",IF(ISNUMBER(VLOOKUP(BU229,BO:BQ,3,0))=FALSE,"VP错误","未知错误")))</f>
        <v/>
      </c>
      <c r="BW229" s="37"/>
      <c r="BX229" s="37"/>
      <c r="BY229" s="39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23" t="str">
        <f ca="1">IFERROR(IF(CS229="","",RANK(CR229,CR$3:CR$434)+COUNTIF(CR$3:CR229,CR229)-1),"/")</f>
        <v/>
      </c>
      <c r="CO229" s="22" t="str">
        <f t="shared" si="61"/>
        <v/>
      </c>
      <c r="CP229" s="22" t="str">
        <f t="shared" si="62"/>
        <v/>
      </c>
      <c r="CQ229" s="24" t="str">
        <f>IFERROR(IF(CO229="","",ROUND(IF(CP229=0,10,10+SIGN(CP229)*10*(1-((SQRT(5)-1)/2)^MIN(ABS(CP229)/(5*SQRT(CR$1)),3))/(1-((SQRT(5)-1)/2)^3)),2)),"请输入副数")</f>
        <v/>
      </c>
      <c r="CR229" s="25" t="str">
        <f ca="1">IF(CS229="","",IF(选手操作!DT229&lt;&gt;"","/",CV229))</f>
        <v/>
      </c>
      <c r="CS229" s="26" t="str">
        <f ca="1">IF(OR(COUNTA(CA$3:CM$434)=0,选手操作!$K229=""),"",选手操作!$K229)</f>
        <v/>
      </c>
      <c r="CT229" s="22" t="str">
        <f ca="1">IFERROR(IF(CS229="","",RANK(CV229,CV$3:CV$434)+COUNTIF(CV$3:CV229,CV229)-1),"/")</f>
        <v/>
      </c>
      <c r="CU229" s="27" t="str">
        <f ca="1">IF(CS229="","",VLOOKUP(CS229,选手操作!$K:$L,2,0))</f>
        <v/>
      </c>
      <c r="CV229" s="24" t="str">
        <f ca="1">IFERROR(IF(CS229="","",IF(选手操作!CT229&lt;&gt;"",BV229+CW229+CX229+选手操作!CS229,VLOOKUP(CU229,CO:CQ,3,0)+BV229+CW229+CX229+选手操作!CS229)),IF(COUNTIF(CO:CO,CU229)=0,"查找失败",IF(ISNUMBER(VLOOKUP(CU229,CO:CQ,3,0))=FALSE,"VP错误","未知错误")))</f>
        <v/>
      </c>
      <c r="CW229" s="37"/>
      <c r="CX229" s="37"/>
      <c r="CY229" s="39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23" t="str">
        <f ca="1">IFERROR(IF(DS229="","",RANK(DR229,DR$3:DR$434)+COUNTIF(DR$3:DR229,DR229)-1),"/")</f>
        <v/>
      </c>
      <c r="DO229" s="22" t="str">
        <f t="shared" si="63"/>
        <v/>
      </c>
      <c r="DP229" s="22" t="str">
        <f t="shared" si="64"/>
        <v/>
      </c>
      <c r="DQ229" s="24" t="str">
        <f>IFERROR(IF(DO229="","",ROUND(IF(DP229=0,10,10+SIGN(DP229)*10*(1-((SQRT(5)-1)/2)^MIN(ABS(DP229)/(5*SQRT(DR$1)),3))/(1-((SQRT(5)-1)/2)^3)),2)),"请输入副数")</f>
        <v/>
      </c>
      <c r="DR229" s="25" t="str">
        <f ca="1">IF(DS229="","",IF(选手操作!ET229&lt;&gt;"","/",DV229))</f>
        <v/>
      </c>
      <c r="DS229" s="26" t="str">
        <f ca="1">IF(OR(COUNTA(DA$3:DM$434)=0,选手操作!$K229=""),"",选手操作!$K229)</f>
        <v/>
      </c>
      <c r="DT229" s="22" t="str">
        <f ca="1">IFERROR(IF(DS229="","",RANK(DV229,DV$3:DV$434)+COUNTIF(DV$3:DV229,DV229)-1),"/")</f>
        <v/>
      </c>
      <c r="DU229" s="27" t="str">
        <f ca="1">IF(DS229="","",VLOOKUP(DS229,选手操作!$K:$L,2,0))</f>
        <v/>
      </c>
      <c r="DV229" s="24" t="str">
        <f ca="1">IFERROR(IF(DS229="","",IF(选手操作!DT229&lt;&gt;"",CV229+DW229+DX229+选手操作!DS229,VLOOKUP(DU229,DO:DQ,3,0)+CV229+DW229+DX229+选手操作!DS229)),IF(COUNTIF(DO:DO,DU229)=0,"查找失败",IF(ISNUMBER(VLOOKUP(DU229,DO:DQ,3,0))=FALSE,"VP错误","未知错误")))</f>
        <v/>
      </c>
      <c r="DW229" s="37"/>
      <c r="DX229" s="37"/>
      <c r="DY229" s="39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23" t="str">
        <f ca="1">IFERROR(IF(ES229="","",RANK(ER229,ER$3:ER$434)+COUNTIF(ER$3:ER229,ER229)-1),"/")</f>
        <v/>
      </c>
      <c r="EO229" s="22" t="str">
        <f t="shared" si="65"/>
        <v/>
      </c>
      <c r="EP229" s="22" t="str">
        <f t="shared" si="66"/>
        <v/>
      </c>
      <c r="EQ229" s="24" t="str">
        <f>IFERROR(IF(EO229="","",ROUND(IF(EP229=0,10,10+SIGN(EP229)*10*(1-((SQRT(5)-1)/2)^MIN(ABS(EP229)/(5*SQRT(ER$1)),3))/(1-((SQRT(5)-1)/2)^3)),2)),"请输入副数")</f>
        <v/>
      </c>
      <c r="ER229" s="25" t="str">
        <f ca="1">IF(ES229="","",IF(选手操作!FT229&lt;&gt;"","/",EV229))</f>
        <v/>
      </c>
      <c r="ES229" s="26" t="str">
        <f ca="1">IF(OR(COUNTA(EA$3:EM$434)=0,选手操作!$K229=""),"",选手操作!$K229)</f>
        <v/>
      </c>
      <c r="ET229" s="22" t="str">
        <f ca="1">IFERROR(IF(ES229="","",RANK(EV229,EV$3:EV$434)+COUNTIF(EV$3:EV229,EV229)-1),"/")</f>
        <v/>
      </c>
      <c r="EU229" s="27" t="str">
        <f ca="1">IF(ES229="","",VLOOKUP(ES229,选手操作!$K:$L,2,0))</f>
        <v/>
      </c>
      <c r="EV229" s="24" t="str">
        <f ca="1">IFERROR(IF(ES229="","",IF(选手操作!ET229&lt;&gt;"",DV229+EW229+EX229+选手操作!ES229,VLOOKUP(EU229,EO:EQ,3,0)+DV229+EW229+EX229+选手操作!ES229)),IF(COUNTIF(EO:EO,EU229)=0,"查找失败",IF(ISNUMBER(VLOOKUP(EU229,EO:EQ,3,0))=FALSE,"VP错误","未知错误")))</f>
        <v/>
      </c>
      <c r="EW229" s="37"/>
      <c r="EX229" s="37"/>
      <c r="EY229" s="39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23" t="str">
        <f ca="1">IFERROR(IF(FS229="","",RANK(FR229,FR$3:FR$434)+COUNTIF(FR$3:FR229,FR229)-1),"/")</f>
        <v/>
      </c>
      <c r="FO229" s="22" t="str">
        <f t="shared" si="67"/>
        <v/>
      </c>
      <c r="FP229" s="22" t="str">
        <f t="shared" si="68"/>
        <v/>
      </c>
      <c r="FQ229" s="24" t="str">
        <f>IFERROR(IF(FO229="","",ROUND(IF(FP229=0,10,10+SIGN(FP229)*10*(1-((SQRT(5)-1)/2)^MIN(ABS(FP229)/(5*SQRT(FR$1)),3))/(1-((SQRT(5)-1)/2)^3)),2)),"请输入副数")</f>
        <v/>
      </c>
      <c r="FR229" s="25" t="str">
        <f ca="1">IF(FS229="","",IF(选手操作!GT229&lt;&gt;"","/",FV229))</f>
        <v/>
      </c>
      <c r="FS229" s="26" t="str">
        <f ca="1">IF(OR(COUNTA(FA$3:FM$434)=0,选手操作!$K229=""),"",选手操作!$K229)</f>
        <v/>
      </c>
      <c r="FT229" s="22" t="str">
        <f ca="1">IFERROR(IF(FS229="","",RANK(FV229,FV$3:FV$434)+COUNTIF(FV$3:FV229,FV229)-1),"/")</f>
        <v/>
      </c>
      <c r="FU229" s="27" t="str">
        <f ca="1">IF(FS229="","",VLOOKUP(FS229,选手操作!$K:$L,2,0))</f>
        <v/>
      </c>
      <c r="FV229" s="24" t="str">
        <f ca="1">IFERROR(IF(FS229="","",IF(选手操作!FT229&lt;&gt;"",EV229+FW229+FX229+选手操作!FS229,VLOOKUP(FU229,FO:FQ,3,0)+EV229+FW229+FX229+选手操作!FS229)),IF(COUNTIF(FO:FO,FU229)=0,"查找失败",IF(ISNUMBER(VLOOKUP(FU229,FO:FQ,3,0))=FALSE,"VP错误","未知错误")))</f>
        <v/>
      </c>
      <c r="FW229" s="37"/>
      <c r="FX229" s="37"/>
      <c r="FY229" s="39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23" t="str">
        <f ca="1">IFERROR(IF(GS229="","",RANK(GR229,GR$3:GR$434)+COUNTIF(GR$3:GR229,GR229)-1),"/")</f>
        <v/>
      </c>
      <c r="GO229" s="22" t="str">
        <f t="shared" si="69"/>
        <v/>
      </c>
      <c r="GP229" s="22" t="str">
        <f t="shared" si="70"/>
        <v/>
      </c>
      <c r="GQ229" s="24" t="str">
        <f>IFERROR(IF(GO229="","",ROUND(IF(GP229=0,10,10+SIGN(GP229)*10*(1-((SQRT(5)-1)/2)^MIN(ABS(GP229)/(5*SQRT(GR$1)),3))/(1-((SQRT(5)-1)/2)^3)),2)),"请输入副数")</f>
        <v/>
      </c>
      <c r="GR229" s="25" t="str">
        <f ca="1">IF(GS229="","",IF(选手操作!HT229&lt;&gt;"","/",GV229))</f>
        <v/>
      </c>
      <c r="GS229" s="26" t="str">
        <f ca="1">IF(OR(COUNTA(GA$3:GM$434)=0,选手操作!$K229=""),"",选手操作!$K229)</f>
        <v/>
      </c>
      <c r="GT229" s="22" t="str">
        <f ca="1">IFERROR(IF(GS229="","",RANK(GV229,GV$3:GV$434)+COUNTIF(GV$3:GV229,GV229)-1),"/")</f>
        <v/>
      </c>
      <c r="GU229" s="27" t="str">
        <f ca="1">IF(GS229="","",VLOOKUP(GS229,选手操作!$K:$L,2,0))</f>
        <v/>
      </c>
      <c r="GV229" s="24" t="str">
        <f ca="1">IFERROR(IF(GS229="","",IF(选手操作!GT229&lt;&gt;"",FV229+GW229+GX229+选手操作!GS229,VLOOKUP(GU229,GO:GQ,3,0)+FV229+GW229+GX229+选手操作!GS229)),IF(COUNTIF(GO:GO,GU229)=0,"查找失败",IF(ISNUMBER(VLOOKUP(GU229,GO:GQ,3,0))=FALSE,"VP错误","未知错误")))</f>
        <v/>
      </c>
      <c r="GW229" s="37"/>
      <c r="GX229" s="37"/>
      <c r="GY229" s="39"/>
      <c r="HA229" s="31"/>
      <c r="HB229" s="31"/>
      <c r="HC229" s="31"/>
      <c r="HD229" s="31"/>
      <c r="HE229" s="31"/>
      <c r="HF229" s="31"/>
      <c r="HG229" s="31"/>
      <c r="HH229" s="31"/>
      <c r="HI229" s="31"/>
      <c r="HJ229" s="31"/>
      <c r="HK229" s="31"/>
      <c r="HL229" s="31"/>
      <c r="HM229" s="31"/>
      <c r="HN229" s="23" t="str">
        <f ca="1">IFERROR(IF(HS229="","",RANK(HR229,HR$3:HR$434)+COUNTIF(HR$3:HR229,HR229)-1),"/")</f>
        <v/>
      </c>
      <c r="HO229" s="22" t="str">
        <f t="shared" si="71"/>
        <v/>
      </c>
      <c r="HP229" s="22" t="str">
        <f t="shared" si="72"/>
        <v/>
      </c>
      <c r="HQ229" s="24" t="str">
        <f>IFERROR(IF(HO229="","",ROUND(IF(HP229=0,10,10+SIGN(HP229)*10*(1-((SQRT(5)-1)/2)^MIN(ABS(HP229)/(5*SQRT(HR$1)),3))/(1-((SQRT(5)-1)/2)^3)),2)),"请输入副数")</f>
        <v/>
      </c>
      <c r="HR229" s="25" t="str">
        <f ca="1">IF(HS229="","",IF(选手操作!IT229&lt;&gt;"","/",HV229))</f>
        <v/>
      </c>
      <c r="HS229" s="26" t="str">
        <f ca="1">IF(OR(COUNTA(HA$3:HM$434)=0,选手操作!$K229=""),"",选手操作!$K229)</f>
        <v/>
      </c>
      <c r="HT229" s="22" t="str">
        <f ca="1">IFERROR(IF(HS229="","",RANK(HV229,HV$3:HV$434)+COUNTIF(HV$3:HV229,HV229)-1),"/")</f>
        <v/>
      </c>
      <c r="HU229" s="27" t="str">
        <f ca="1">IF(HS229="","",VLOOKUP(HS229,选手操作!$K:$L,2,0))</f>
        <v/>
      </c>
      <c r="HV229" s="24" t="str">
        <f ca="1">IFERROR(IF(HS229="","",IF(选手操作!HT229&lt;&gt;"",GV229+HW229+HX229+选手操作!HS229,VLOOKUP(HU229,HO:HQ,3,0)+GV229+HW229+HX229+选手操作!HS229)),IF(COUNTIF(HO:HO,HU229)=0,"查找失败",IF(ISNUMBER(VLOOKUP(HU229,HO:HQ,3,0))=FALSE,"VP错误","未知错误")))</f>
        <v/>
      </c>
      <c r="HW229" s="37"/>
      <c r="HX229" s="37"/>
      <c r="HY229" s="39"/>
    </row>
    <row r="230" spans="1:23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23" t="str">
        <f ca="1">IFERROR(IF(S230="","",RANK(R230,R$3:R$434)+COUNTIF(R$3:R230,R230)-1),"/")</f>
        <v/>
      </c>
      <c r="O230" s="22" t="str">
        <f t="shared" si="73"/>
        <v/>
      </c>
      <c r="P230" s="22" t="str">
        <f t="shared" si="74"/>
        <v/>
      </c>
      <c r="Q230" s="24" t="str">
        <f t="shared" si="75"/>
        <v/>
      </c>
      <c r="R230" s="25" t="str">
        <f ca="1">IF(S230="","",IF(选手操作!AT230&lt;&gt;"","/",V230))</f>
        <v/>
      </c>
      <c r="S230" s="26" t="str">
        <f ca="1">IF(OR(COUNTA(A$3:M$434)=0,选手操作!$K230=""),"",选手操作!$K230)</f>
        <v/>
      </c>
      <c r="T230" s="22" t="str">
        <f ca="1">IFERROR(IF(S230="","",RANK(V230,V$3:V$434)+COUNTIF(V$3:V230,V230)-1),"/")</f>
        <v/>
      </c>
      <c r="U230" s="27" t="str">
        <f ca="1">IF(S230="","",VLOOKUP(S230,选手操作!$K:$L,2,0))</f>
        <v/>
      </c>
      <c r="V230" s="24" t="str">
        <f ca="1">IFERROR(IF(S230="","",IF(选手操作!T230&lt;&gt;"",选手操作!M230+选手操作!N230+W230+X230+选手操作!S230,VLOOKUP(U230,O:Q,3,0)+选手操作!M230+选手操作!N230+W230+X230+选手操作!S230)),IF(COUNTIF(O:O,U230)=0,"查找失败",IF(ISNUMBER(VLOOKUP(U230,O:Q,3,0))=FALSE,"VP错误","未知错误")))</f>
        <v/>
      </c>
      <c r="W230" s="37"/>
      <c r="X230" s="37"/>
      <c r="Y230" s="39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23" t="str">
        <f ca="1">IFERROR(IF(AS230="","",RANK(AR230,AR$3:AR$434)+COUNTIF(AR$3:AR230,AR230)-1),"/")</f>
        <v/>
      </c>
      <c r="AO230" s="22" t="str">
        <f t="shared" si="57"/>
        <v/>
      </c>
      <c r="AP230" s="22" t="str">
        <f t="shared" si="58"/>
        <v/>
      </c>
      <c r="AQ230" s="24" t="str">
        <f t="shared" si="76"/>
        <v/>
      </c>
      <c r="AR230" s="25" t="str">
        <f ca="1">IF(AS230="","",IF(选手操作!BT230&lt;&gt;"","/",AV230))</f>
        <v/>
      </c>
      <c r="AS230" s="26" t="str">
        <f ca="1">IF(OR(COUNTA(AA$3:AM$434)=0,选手操作!$K230=""),"",选手操作!$K230)</f>
        <v/>
      </c>
      <c r="AT230" s="22" t="str">
        <f ca="1">IFERROR(IF(AS230="","",RANK(AV230,AV$3:AV$434)+COUNTIF(AV$3:AV230,AV230)-1),"/")</f>
        <v/>
      </c>
      <c r="AU230" s="27" t="str">
        <f ca="1">IF(AS230="","",VLOOKUP(AS230,选手操作!$K:$L,2,0))</f>
        <v/>
      </c>
      <c r="AV230" s="24" t="str">
        <f ca="1">IFERROR(IF(AS230="","",IF(选手操作!AT230&lt;&gt;"",V230+AW230+AX230+选手操作!AS230,VLOOKUP(AU230,AO:AQ,3,0)+V230+AW230+AX230+选手操作!AS230)),IF(COUNTIF(AO:AO,AU230)=0,"查找失败",IF(ISNUMBER(VLOOKUP(AU230,AO:AQ,3,0))=FALSE,"VP错误","未知错误")))</f>
        <v/>
      </c>
      <c r="AW230" s="37"/>
      <c r="AX230" s="37"/>
      <c r="AY230" s="39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23" t="str">
        <f ca="1">IFERROR(IF(BS230="","",RANK(BR230,BR$3:BR$434)+COUNTIF(BR$3:BR230,BR230)-1),"/")</f>
        <v/>
      </c>
      <c r="BO230" s="22" t="str">
        <f t="shared" si="59"/>
        <v/>
      </c>
      <c r="BP230" s="22" t="str">
        <f t="shared" si="60"/>
        <v/>
      </c>
      <c r="BQ230" s="24" t="str">
        <f>IFERROR(IF(BO230="","",ROUND(IF(BP230=0,10,10+SIGN(BP230)*10*(1-((SQRT(5)-1)/2)^MIN(ABS(BP230)/(5*SQRT(BR$1)),3))/(1-((SQRT(5)-1)/2)^3)),2)),"请输入副数")</f>
        <v/>
      </c>
      <c r="BR230" s="25" t="str">
        <f ca="1">IF(BS230="","",IF(选手操作!CT230&lt;&gt;"","/",BV230))</f>
        <v/>
      </c>
      <c r="BS230" s="26" t="str">
        <f ca="1">IF(OR(COUNTA(BA$3:BM$434)=0,选手操作!$K230=""),"",选手操作!$K230)</f>
        <v/>
      </c>
      <c r="BT230" s="22" t="str">
        <f ca="1">IFERROR(IF(BS230="","",RANK(BV230,BV$3:BV$434)+COUNTIF(BV$3:BV230,BV230)-1),"/")</f>
        <v/>
      </c>
      <c r="BU230" s="27" t="str">
        <f ca="1">IF(BS230="","",VLOOKUP(BS230,选手操作!$K:$L,2,0))</f>
        <v/>
      </c>
      <c r="BV230" s="24" t="str">
        <f ca="1">IFERROR(IF(BS230="","",IF(选手操作!BT230&lt;&gt;"",AV230+BW230+BX230+选手操作!BS230,VLOOKUP(BU230,BO:BQ,3,0)+AV230+BW230+BX230+选手操作!BS230)),IF(COUNTIF(BO:BO,BU230)=0,"查找失败",IF(ISNUMBER(VLOOKUP(BU230,BO:BQ,3,0))=FALSE,"VP错误","未知错误")))</f>
        <v/>
      </c>
      <c r="BW230" s="37"/>
      <c r="BX230" s="37"/>
      <c r="BY230" s="39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23" t="str">
        <f ca="1">IFERROR(IF(CS230="","",RANK(CR230,CR$3:CR$434)+COUNTIF(CR$3:CR230,CR230)-1),"/")</f>
        <v/>
      </c>
      <c r="CO230" s="22" t="str">
        <f t="shared" si="61"/>
        <v/>
      </c>
      <c r="CP230" s="22" t="str">
        <f t="shared" si="62"/>
        <v/>
      </c>
      <c r="CQ230" s="24" t="str">
        <f>IFERROR(IF(CO230="","",ROUND(IF(CP230=0,10,10+SIGN(CP230)*10*(1-((SQRT(5)-1)/2)^MIN(ABS(CP230)/(5*SQRT(CR$1)),3))/(1-((SQRT(5)-1)/2)^3)),2)),"请输入副数")</f>
        <v/>
      </c>
      <c r="CR230" s="25" t="str">
        <f ca="1">IF(CS230="","",IF(选手操作!DT230&lt;&gt;"","/",CV230))</f>
        <v/>
      </c>
      <c r="CS230" s="26" t="str">
        <f ca="1">IF(OR(COUNTA(CA$3:CM$434)=0,选手操作!$K230=""),"",选手操作!$K230)</f>
        <v/>
      </c>
      <c r="CT230" s="22" t="str">
        <f ca="1">IFERROR(IF(CS230="","",RANK(CV230,CV$3:CV$434)+COUNTIF(CV$3:CV230,CV230)-1),"/")</f>
        <v/>
      </c>
      <c r="CU230" s="27" t="str">
        <f ca="1">IF(CS230="","",VLOOKUP(CS230,选手操作!$K:$L,2,0))</f>
        <v/>
      </c>
      <c r="CV230" s="24" t="str">
        <f ca="1">IFERROR(IF(CS230="","",IF(选手操作!CT230&lt;&gt;"",BV230+CW230+CX230+选手操作!CS230,VLOOKUP(CU230,CO:CQ,3,0)+BV230+CW230+CX230+选手操作!CS230)),IF(COUNTIF(CO:CO,CU230)=0,"查找失败",IF(ISNUMBER(VLOOKUP(CU230,CO:CQ,3,0))=FALSE,"VP错误","未知错误")))</f>
        <v/>
      </c>
      <c r="CW230" s="37"/>
      <c r="CX230" s="37"/>
      <c r="CY230" s="39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23" t="str">
        <f ca="1">IFERROR(IF(DS230="","",RANK(DR230,DR$3:DR$434)+COUNTIF(DR$3:DR230,DR230)-1),"/")</f>
        <v/>
      </c>
      <c r="DO230" s="22" t="str">
        <f t="shared" si="63"/>
        <v/>
      </c>
      <c r="DP230" s="22" t="str">
        <f t="shared" si="64"/>
        <v/>
      </c>
      <c r="DQ230" s="24" t="str">
        <f>IFERROR(IF(DO230="","",ROUND(IF(DP230=0,10,10+SIGN(DP230)*10*(1-((SQRT(5)-1)/2)^MIN(ABS(DP230)/(5*SQRT(DR$1)),3))/(1-((SQRT(5)-1)/2)^3)),2)),"请输入副数")</f>
        <v/>
      </c>
      <c r="DR230" s="25" t="str">
        <f ca="1">IF(DS230="","",IF(选手操作!ET230&lt;&gt;"","/",DV230))</f>
        <v/>
      </c>
      <c r="DS230" s="26" t="str">
        <f ca="1">IF(OR(COUNTA(DA$3:DM$434)=0,选手操作!$K230=""),"",选手操作!$K230)</f>
        <v/>
      </c>
      <c r="DT230" s="22" t="str">
        <f ca="1">IFERROR(IF(DS230="","",RANK(DV230,DV$3:DV$434)+COUNTIF(DV$3:DV230,DV230)-1),"/")</f>
        <v/>
      </c>
      <c r="DU230" s="27" t="str">
        <f ca="1">IF(DS230="","",VLOOKUP(DS230,选手操作!$K:$L,2,0))</f>
        <v/>
      </c>
      <c r="DV230" s="24" t="str">
        <f ca="1">IFERROR(IF(DS230="","",IF(选手操作!DT230&lt;&gt;"",CV230+DW230+DX230+选手操作!DS230,VLOOKUP(DU230,DO:DQ,3,0)+CV230+DW230+DX230+选手操作!DS230)),IF(COUNTIF(DO:DO,DU230)=0,"查找失败",IF(ISNUMBER(VLOOKUP(DU230,DO:DQ,3,0))=FALSE,"VP错误","未知错误")))</f>
        <v/>
      </c>
      <c r="DW230" s="37"/>
      <c r="DX230" s="37"/>
      <c r="DY230" s="39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23" t="str">
        <f ca="1">IFERROR(IF(ES230="","",RANK(ER230,ER$3:ER$434)+COUNTIF(ER$3:ER230,ER230)-1),"/")</f>
        <v/>
      </c>
      <c r="EO230" s="22" t="str">
        <f t="shared" si="65"/>
        <v/>
      </c>
      <c r="EP230" s="22" t="str">
        <f t="shared" si="66"/>
        <v/>
      </c>
      <c r="EQ230" s="24" t="str">
        <f>IFERROR(IF(EO230="","",ROUND(IF(EP230=0,10,10+SIGN(EP230)*10*(1-((SQRT(5)-1)/2)^MIN(ABS(EP230)/(5*SQRT(ER$1)),3))/(1-((SQRT(5)-1)/2)^3)),2)),"请输入副数")</f>
        <v/>
      </c>
      <c r="ER230" s="25" t="str">
        <f ca="1">IF(ES230="","",IF(选手操作!FT230&lt;&gt;"","/",EV230))</f>
        <v/>
      </c>
      <c r="ES230" s="26" t="str">
        <f ca="1">IF(OR(COUNTA(EA$3:EM$434)=0,选手操作!$K230=""),"",选手操作!$K230)</f>
        <v/>
      </c>
      <c r="ET230" s="22" t="str">
        <f ca="1">IFERROR(IF(ES230="","",RANK(EV230,EV$3:EV$434)+COUNTIF(EV$3:EV230,EV230)-1),"/")</f>
        <v/>
      </c>
      <c r="EU230" s="27" t="str">
        <f ca="1">IF(ES230="","",VLOOKUP(ES230,选手操作!$K:$L,2,0))</f>
        <v/>
      </c>
      <c r="EV230" s="24" t="str">
        <f ca="1">IFERROR(IF(ES230="","",IF(选手操作!ET230&lt;&gt;"",DV230+EW230+EX230+选手操作!ES230,VLOOKUP(EU230,EO:EQ,3,0)+DV230+EW230+EX230+选手操作!ES230)),IF(COUNTIF(EO:EO,EU230)=0,"查找失败",IF(ISNUMBER(VLOOKUP(EU230,EO:EQ,3,0))=FALSE,"VP错误","未知错误")))</f>
        <v/>
      </c>
      <c r="EW230" s="37"/>
      <c r="EX230" s="37"/>
      <c r="EY230" s="39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23" t="str">
        <f ca="1">IFERROR(IF(FS230="","",RANK(FR230,FR$3:FR$434)+COUNTIF(FR$3:FR230,FR230)-1),"/")</f>
        <v/>
      </c>
      <c r="FO230" s="22" t="str">
        <f t="shared" si="67"/>
        <v/>
      </c>
      <c r="FP230" s="22" t="str">
        <f t="shared" si="68"/>
        <v/>
      </c>
      <c r="FQ230" s="24" t="str">
        <f>IFERROR(IF(FO230="","",ROUND(IF(FP230=0,10,10+SIGN(FP230)*10*(1-((SQRT(5)-1)/2)^MIN(ABS(FP230)/(5*SQRT(FR$1)),3))/(1-((SQRT(5)-1)/2)^3)),2)),"请输入副数")</f>
        <v/>
      </c>
      <c r="FR230" s="25" t="str">
        <f ca="1">IF(FS230="","",IF(选手操作!GT230&lt;&gt;"","/",FV230))</f>
        <v/>
      </c>
      <c r="FS230" s="26" t="str">
        <f ca="1">IF(OR(COUNTA(FA$3:FM$434)=0,选手操作!$K230=""),"",选手操作!$K230)</f>
        <v/>
      </c>
      <c r="FT230" s="22" t="str">
        <f ca="1">IFERROR(IF(FS230="","",RANK(FV230,FV$3:FV$434)+COUNTIF(FV$3:FV230,FV230)-1),"/")</f>
        <v/>
      </c>
      <c r="FU230" s="27" t="str">
        <f ca="1">IF(FS230="","",VLOOKUP(FS230,选手操作!$K:$L,2,0))</f>
        <v/>
      </c>
      <c r="FV230" s="24" t="str">
        <f ca="1">IFERROR(IF(FS230="","",IF(选手操作!FT230&lt;&gt;"",EV230+FW230+FX230+选手操作!FS230,VLOOKUP(FU230,FO:FQ,3,0)+EV230+FW230+FX230+选手操作!FS230)),IF(COUNTIF(FO:FO,FU230)=0,"查找失败",IF(ISNUMBER(VLOOKUP(FU230,FO:FQ,3,0))=FALSE,"VP错误","未知错误")))</f>
        <v/>
      </c>
      <c r="FW230" s="37"/>
      <c r="FX230" s="37"/>
      <c r="FY230" s="39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23" t="str">
        <f ca="1">IFERROR(IF(GS230="","",RANK(GR230,GR$3:GR$434)+COUNTIF(GR$3:GR230,GR230)-1),"/")</f>
        <v/>
      </c>
      <c r="GO230" s="22" t="str">
        <f t="shared" si="69"/>
        <v/>
      </c>
      <c r="GP230" s="22" t="str">
        <f t="shared" si="70"/>
        <v/>
      </c>
      <c r="GQ230" s="24" t="str">
        <f>IFERROR(IF(GO230="","",ROUND(IF(GP230=0,10,10+SIGN(GP230)*10*(1-((SQRT(5)-1)/2)^MIN(ABS(GP230)/(5*SQRT(GR$1)),3))/(1-((SQRT(5)-1)/2)^3)),2)),"请输入副数")</f>
        <v/>
      </c>
      <c r="GR230" s="25" t="str">
        <f ca="1">IF(GS230="","",IF(选手操作!HT230&lt;&gt;"","/",GV230))</f>
        <v/>
      </c>
      <c r="GS230" s="26" t="str">
        <f ca="1">IF(OR(COUNTA(GA$3:GM$434)=0,选手操作!$K230=""),"",选手操作!$K230)</f>
        <v/>
      </c>
      <c r="GT230" s="22" t="str">
        <f ca="1">IFERROR(IF(GS230="","",RANK(GV230,GV$3:GV$434)+COUNTIF(GV$3:GV230,GV230)-1),"/")</f>
        <v/>
      </c>
      <c r="GU230" s="27" t="str">
        <f ca="1">IF(GS230="","",VLOOKUP(GS230,选手操作!$K:$L,2,0))</f>
        <v/>
      </c>
      <c r="GV230" s="24" t="str">
        <f ca="1">IFERROR(IF(GS230="","",IF(选手操作!GT230&lt;&gt;"",FV230+GW230+GX230+选手操作!GS230,VLOOKUP(GU230,GO:GQ,3,0)+FV230+GW230+GX230+选手操作!GS230)),IF(COUNTIF(GO:GO,GU230)=0,"查找失败",IF(ISNUMBER(VLOOKUP(GU230,GO:GQ,3,0))=FALSE,"VP错误","未知错误")))</f>
        <v/>
      </c>
      <c r="GW230" s="37"/>
      <c r="GX230" s="37"/>
      <c r="GY230" s="39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23" t="str">
        <f ca="1">IFERROR(IF(HS230="","",RANK(HR230,HR$3:HR$434)+COUNTIF(HR$3:HR230,HR230)-1),"/")</f>
        <v/>
      </c>
      <c r="HO230" s="22" t="str">
        <f t="shared" si="71"/>
        <v/>
      </c>
      <c r="HP230" s="22" t="str">
        <f t="shared" si="72"/>
        <v/>
      </c>
      <c r="HQ230" s="24" t="str">
        <f>IFERROR(IF(HO230="","",ROUND(IF(HP230=0,10,10+SIGN(HP230)*10*(1-((SQRT(5)-1)/2)^MIN(ABS(HP230)/(5*SQRT(HR$1)),3))/(1-((SQRT(5)-1)/2)^3)),2)),"请输入副数")</f>
        <v/>
      </c>
      <c r="HR230" s="25" t="str">
        <f ca="1">IF(HS230="","",IF(选手操作!IT230&lt;&gt;"","/",HV230))</f>
        <v/>
      </c>
      <c r="HS230" s="26" t="str">
        <f ca="1">IF(OR(COUNTA(HA$3:HM$434)=0,选手操作!$K230=""),"",选手操作!$K230)</f>
        <v/>
      </c>
      <c r="HT230" s="22" t="str">
        <f ca="1">IFERROR(IF(HS230="","",RANK(HV230,HV$3:HV$434)+COUNTIF(HV$3:HV230,HV230)-1),"/")</f>
        <v/>
      </c>
      <c r="HU230" s="27" t="str">
        <f ca="1">IF(HS230="","",VLOOKUP(HS230,选手操作!$K:$L,2,0))</f>
        <v/>
      </c>
      <c r="HV230" s="24" t="str">
        <f ca="1">IFERROR(IF(HS230="","",IF(选手操作!HT230&lt;&gt;"",GV230+HW230+HX230+选手操作!HS230,VLOOKUP(HU230,HO:HQ,3,0)+GV230+HW230+HX230+选手操作!HS230)),IF(COUNTIF(HO:HO,HU230)=0,"查找失败",IF(ISNUMBER(VLOOKUP(HU230,HO:HQ,3,0))=FALSE,"VP错误","未知错误")))</f>
        <v/>
      </c>
      <c r="HW230" s="37"/>
      <c r="HX230" s="37"/>
      <c r="HY230" s="39"/>
    </row>
    <row r="231" spans="1:23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23" t="str">
        <f ca="1">IFERROR(IF(S231="","",RANK(R231,R$3:R$434)+COUNTIF(R$3:R231,R231)-1),"/")</f>
        <v/>
      </c>
      <c r="O231" s="22" t="str">
        <f t="shared" si="73"/>
        <v/>
      </c>
      <c r="P231" s="22" t="str">
        <f t="shared" si="74"/>
        <v/>
      </c>
      <c r="Q231" s="24" t="str">
        <f t="shared" si="75"/>
        <v/>
      </c>
      <c r="R231" s="25" t="str">
        <f ca="1">IF(S231="","",IF(选手操作!AT231&lt;&gt;"","/",V231))</f>
        <v/>
      </c>
      <c r="S231" s="26" t="str">
        <f ca="1">IF(OR(COUNTA(A$3:M$434)=0,选手操作!$K231=""),"",选手操作!$K231)</f>
        <v/>
      </c>
      <c r="T231" s="22" t="str">
        <f ca="1">IFERROR(IF(S231="","",RANK(V231,V$3:V$434)+COUNTIF(V$3:V231,V231)-1),"/")</f>
        <v/>
      </c>
      <c r="U231" s="27" t="str">
        <f ca="1">IF(S231="","",VLOOKUP(S231,选手操作!$K:$L,2,0))</f>
        <v/>
      </c>
      <c r="V231" s="24" t="str">
        <f ca="1">IFERROR(IF(S231="","",IF(选手操作!T231&lt;&gt;"",选手操作!M231+选手操作!N231+W231+X231+选手操作!S231,VLOOKUP(U231,O:Q,3,0)+选手操作!M231+选手操作!N231+W231+X231+选手操作!S231)),IF(COUNTIF(O:O,U231)=0,"查找失败",IF(ISNUMBER(VLOOKUP(U231,O:Q,3,0))=FALSE,"VP错误","未知错误")))</f>
        <v/>
      </c>
      <c r="W231" s="37"/>
      <c r="X231" s="37"/>
      <c r="Y231" s="39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23" t="str">
        <f ca="1">IFERROR(IF(AS231="","",RANK(AR231,AR$3:AR$434)+COUNTIF(AR$3:AR231,AR231)-1),"/")</f>
        <v/>
      </c>
      <c r="AO231" s="22" t="str">
        <f t="shared" si="57"/>
        <v/>
      </c>
      <c r="AP231" s="22" t="str">
        <f t="shared" si="58"/>
        <v/>
      </c>
      <c r="AQ231" s="24" t="str">
        <f t="shared" si="76"/>
        <v/>
      </c>
      <c r="AR231" s="25" t="str">
        <f ca="1">IF(AS231="","",IF(选手操作!BT231&lt;&gt;"","/",AV231))</f>
        <v/>
      </c>
      <c r="AS231" s="26" t="str">
        <f ca="1">IF(OR(COUNTA(AA$3:AM$434)=0,选手操作!$K231=""),"",选手操作!$K231)</f>
        <v/>
      </c>
      <c r="AT231" s="22" t="str">
        <f ca="1">IFERROR(IF(AS231="","",RANK(AV231,AV$3:AV$434)+COUNTIF(AV$3:AV231,AV231)-1),"/")</f>
        <v/>
      </c>
      <c r="AU231" s="27" t="str">
        <f ca="1">IF(AS231="","",VLOOKUP(AS231,选手操作!$K:$L,2,0))</f>
        <v/>
      </c>
      <c r="AV231" s="24" t="str">
        <f ca="1">IFERROR(IF(AS231="","",IF(选手操作!AT231&lt;&gt;"",V231+AW231+AX231+选手操作!AS231,VLOOKUP(AU231,AO:AQ,3,0)+V231+AW231+AX231+选手操作!AS231)),IF(COUNTIF(AO:AO,AU231)=0,"查找失败",IF(ISNUMBER(VLOOKUP(AU231,AO:AQ,3,0))=FALSE,"VP错误","未知错误")))</f>
        <v/>
      </c>
      <c r="AW231" s="37"/>
      <c r="AX231" s="37"/>
      <c r="AY231" s="39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23" t="str">
        <f ca="1">IFERROR(IF(BS231="","",RANK(BR231,BR$3:BR$434)+COUNTIF(BR$3:BR231,BR231)-1),"/")</f>
        <v/>
      </c>
      <c r="BO231" s="22" t="str">
        <f t="shared" si="59"/>
        <v/>
      </c>
      <c r="BP231" s="22" t="str">
        <f t="shared" si="60"/>
        <v/>
      </c>
      <c r="BQ231" s="24" t="str">
        <f>IFERROR(IF(BO231="","",ROUND(IF(BP231=0,10,10+SIGN(BP231)*10*(1-((SQRT(5)-1)/2)^MIN(ABS(BP231)/(5*SQRT(BR$1)),3))/(1-((SQRT(5)-1)/2)^3)),2)),"请输入副数")</f>
        <v/>
      </c>
      <c r="BR231" s="25" t="str">
        <f ca="1">IF(BS231="","",IF(选手操作!CT231&lt;&gt;"","/",BV231))</f>
        <v/>
      </c>
      <c r="BS231" s="26" t="str">
        <f ca="1">IF(OR(COUNTA(BA$3:BM$434)=0,选手操作!$K231=""),"",选手操作!$K231)</f>
        <v/>
      </c>
      <c r="BT231" s="22" t="str">
        <f ca="1">IFERROR(IF(BS231="","",RANK(BV231,BV$3:BV$434)+COUNTIF(BV$3:BV231,BV231)-1),"/")</f>
        <v/>
      </c>
      <c r="BU231" s="27" t="str">
        <f ca="1">IF(BS231="","",VLOOKUP(BS231,选手操作!$K:$L,2,0))</f>
        <v/>
      </c>
      <c r="BV231" s="24" t="str">
        <f ca="1">IFERROR(IF(BS231="","",IF(选手操作!BT231&lt;&gt;"",AV231+BW231+BX231+选手操作!BS231,VLOOKUP(BU231,BO:BQ,3,0)+AV231+BW231+BX231+选手操作!BS231)),IF(COUNTIF(BO:BO,BU231)=0,"查找失败",IF(ISNUMBER(VLOOKUP(BU231,BO:BQ,3,0))=FALSE,"VP错误","未知错误")))</f>
        <v/>
      </c>
      <c r="BW231" s="37"/>
      <c r="BX231" s="37"/>
      <c r="BY231" s="39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23" t="str">
        <f ca="1">IFERROR(IF(CS231="","",RANK(CR231,CR$3:CR$434)+COUNTIF(CR$3:CR231,CR231)-1),"/")</f>
        <v/>
      </c>
      <c r="CO231" s="22" t="str">
        <f t="shared" si="61"/>
        <v/>
      </c>
      <c r="CP231" s="22" t="str">
        <f t="shared" si="62"/>
        <v/>
      </c>
      <c r="CQ231" s="24" t="str">
        <f>IFERROR(IF(CO231="","",ROUND(IF(CP231=0,10,10+SIGN(CP231)*10*(1-((SQRT(5)-1)/2)^MIN(ABS(CP231)/(5*SQRT(CR$1)),3))/(1-((SQRT(5)-1)/2)^3)),2)),"请输入副数")</f>
        <v/>
      </c>
      <c r="CR231" s="25" t="str">
        <f ca="1">IF(CS231="","",IF(选手操作!DT231&lt;&gt;"","/",CV231))</f>
        <v/>
      </c>
      <c r="CS231" s="26" t="str">
        <f ca="1">IF(OR(COUNTA(CA$3:CM$434)=0,选手操作!$K231=""),"",选手操作!$K231)</f>
        <v/>
      </c>
      <c r="CT231" s="22" t="str">
        <f ca="1">IFERROR(IF(CS231="","",RANK(CV231,CV$3:CV$434)+COUNTIF(CV$3:CV231,CV231)-1),"/")</f>
        <v/>
      </c>
      <c r="CU231" s="27" t="str">
        <f ca="1">IF(CS231="","",VLOOKUP(CS231,选手操作!$K:$L,2,0))</f>
        <v/>
      </c>
      <c r="CV231" s="24" t="str">
        <f ca="1">IFERROR(IF(CS231="","",IF(选手操作!CT231&lt;&gt;"",BV231+CW231+CX231+选手操作!CS231,VLOOKUP(CU231,CO:CQ,3,0)+BV231+CW231+CX231+选手操作!CS231)),IF(COUNTIF(CO:CO,CU231)=0,"查找失败",IF(ISNUMBER(VLOOKUP(CU231,CO:CQ,3,0))=FALSE,"VP错误","未知错误")))</f>
        <v/>
      </c>
      <c r="CW231" s="37"/>
      <c r="CX231" s="37"/>
      <c r="CY231" s="39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23" t="str">
        <f ca="1">IFERROR(IF(DS231="","",RANK(DR231,DR$3:DR$434)+COUNTIF(DR$3:DR231,DR231)-1),"/")</f>
        <v/>
      </c>
      <c r="DO231" s="22" t="str">
        <f t="shared" si="63"/>
        <v/>
      </c>
      <c r="DP231" s="22" t="str">
        <f t="shared" si="64"/>
        <v/>
      </c>
      <c r="DQ231" s="24" t="str">
        <f>IFERROR(IF(DO231="","",ROUND(IF(DP231=0,10,10+SIGN(DP231)*10*(1-((SQRT(5)-1)/2)^MIN(ABS(DP231)/(5*SQRT(DR$1)),3))/(1-((SQRT(5)-1)/2)^3)),2)),"请输入副数")</f>
        <v/>
      </c>
      <c r="DR231" s="25" t="str">
        <f ca="1">IF(DS231="","",IF(选手操作!ET231&lt;&gt;"","/",DV231))</f>
        <v/>
      </c>
      <c r="DS231" s="26" t="str">
        <f ca="1">IF(OR(COUNTA(DA$3:DM$434)=0,选手操作!$K231=""),"",选手操作!$K231)</f>
        <v/>
      </c>
      <c r="DT231" s="22" t="str">
        <f ca="1">IFERROR(IF(DS231="","",RANK(DV231,DV$3:DV$434)+COUNTIF(DV$3:DV231,DV231)-1),"/")</f>
        <v/>
      </c>
      <c r="DU231" s="27" t="str">
        <f ca="1">IF(DS231="","",VLOOKUP(DS231,选手操作!$K:$L,2,0))</f>
        <v/>
      </c>
      <c r="DV231" s="24" t="str">
        <f ca="1">IFERROR(IF(DS231="","",IF(选手操作!DT231&lt;&gt;"",CV231+DW231+DX231+选手操作!DS231,VLOOKUP(DU231,DO:DQ,3,0)+CV231+DW231+DX231+选手操作!DS231)),IF(COUNTIF(DO:DO,DU231)=0,"查找失败",IF(ISNUMBER(VLOOKUP(DU231,DO:DQ,3,0))=FALSE,"VP错误","未知错误")))</f>
        <v/>
      </c>
      <c r="DW231" s="37"/>
      <c r="DX231" s="37"/>
      <c r="DY231" s="39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23" t="str">
        <f ca="1">IFERROR(IF(ES231="","",RANK(ER231,ER$3:ER$434)+COUNTIF(ER$3:ER231,ER231)-1),"/")</f>
        <v/>
      </c>
      <c r="EO231" s="22" t="str">
        <f t="shared" si="65"/>
        <v/>
      </c>
      <c r="EP231" s="22" t="str">
        <f t="shared" si="66"/>
        <v/>
      </c>
      <c r="EQ231" s="24" t="str">
        <f>IFERROR(IF(EO231="","",ROUND(IF(EP231=0,10,10+SIGN(EP231)*10*(1-((SQRT(5)-1)/2)^MIN(ABS(EP231)/(5*SQRT(ER$1)),3))/(1-((SQRT(5)-1)/2)^3)),2)),"请输入副数")</f>
        <v/>
      </c>
      <c r="ER231" s="25" t="str">
        <f ca="1">IF(ES231="","",IF(选手操作!FT231&lt;&gt;"","/",EV231))</f>
        <v/>
      </c>
      <c r="ES231" s="26" t="str">
        <f ca="1">IF(OR(COUNTA(EA$3:EM$434)=0,选手操作!$K231=""),"",选手操作!$K231)</f>
        <v/>
      </c>
      <c r="ET231" s="22" t="str">
        <f ca="1">IFERROR(IF(ES231="","",RANK(EV231,EV$3:EV$434)+COUNTIF(EV$3:EV231,EV231)-1),"/")</f>
        <v/>
      </c>
      <c r="EU231" s="27" t="str">
        <f ca="1">IF(ES231="","",VLOOKUP(ES231,选手操作!$K:$L,2,0))</f>
        <v/>
      </c>
      <c r="EV231" s="24" t="str">
        <f ca="1">IFERROR(IF(ES231="","",IF(选手操作!ET231&lt;&gt;"",DV231+EW231+EX231+选手操作!ES231,VLOOKUP(EU231,EO:EQ,3,0)+DV231+EW231+EX231+选手操作!ES231)),IF(COUNTIF(EO:EO,EU231)=0,"查找失败",IF(ISNUMBER(VLOOKUP(EU231,EO:EQ,3,0))=FALSE,"VP错误","未知错误")))</f>
        <v/>
      </c>
      <c r="EW231" s="37"/>
      <c r="EX231" s="37"/>
      <c r="EY231" s="39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23" t="str">
        <f ca="1">IFERROR(IF(FS231="","",RANK(FR231,FR$3:FR$434)+COUNTIF(FR$3:FR231,FR231)-1),"/")</f>
        <v/>
      </c>
      <c r="FO231" s="22" t="str">
        <f t="shared" si="67"/>
        <v/>
      </c>
      <c r="FP231" s="22" t="str">
        <f t="shared" si="68"/>
        <v/>
      </c>
      <c r="FQ231" s="24" t="str">
        <f>IFERROR(IF(FO231="","",ROUND(IF(FP231=0,10,10+SIGN(FP231)*10*(1-((SQRT(5)-1)/2)^MIN(ABS(FP231)/(5*SQRT(FR$1)),3))/(1-((SQRT(5)-1)/2)^3)),2)),"请输入副数")</f>
        <v/>
      </c>
      <c r="FR231" s="25" t="str">
        <f ca="1">IF(FS231="","",IF(选手操作!GT231&lt;&gt;"","/",FV231))</f>
        <v/>
      </c>
      <c r="FS231" s="26" t="str">
        <f ca="1">IF(OR(COUNTA(FA$3:FM$434)=0,选手操作!$K231=""),"",选手操作!$K231)</f>
        <v/>
      </c>
      <c r="FT231" s="22" t="str">
        <f ca="1">IFERROR(IF(FS231="","",RANK(FV231,FV$3:FV$434)+COUNTIF(FV$3:FV231,FV231)-1),"/")</f>
        <v/>
      </c>
      <c r="FU231" s="27" t="str">
        <f ca="1">IF(FS231="","",VLOOKUP(FS231,选手操作!$K:$L,2,0))</f>
        <v/>
      </c>
      <c r="FV231" s="24" t="str">
        <f ca="1">IFERROR(IF(FS231="","",IF(选手操作!FT231&lt;&gt;"",EV231+FW231+FX231+选手操作!FS231,VLOOKUP(FU231,FO:FQ,3,0)+EV231+FW231+FX231+选手操作!FS231)),IF(COUNTIF(FO:FO,FU231)=0,"查找失败",IF(ISNUMBER(VLOOKUP(FU231,FO:FQ,3,0))=FALSE,"VP错误","未知错误")))</f>
        <v/>
      </c>
      <c r="FW231" s="37"/>
      <c r="FX231" s="37"/>
      <c r="FY231" s="39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23" t="str">
        <f ca="1">IFERROR(IF(GS231="","",RANK(GR231,GR$3:GR$434)+COUNTIF(GR$3:GR231,GR231)-1),"/")</f>
        <v/>
      </c>
      <c r="GO231" s="22" t="str">
        <f t="shared" si="69"/>
        <v/>
      </c>
      <c r="GP231" s="22" t="str">
        <f t="shared" si="70"/>
        <v/>
      </c>
      <c r="GQ231" s="24" t="str">
        <f>IFERROR(IF(GO231="","",ROUND(IF(GP231=0,10,10+SIGN(GP231)*10*(1-((SQRT(5)-1)/2)^MIN(ABS(GP231)/(5*SQRT(GR$1)),3))/(1-((SQRT(5)-1)/2)^3)),2)),"请输入副数")</f>
        <v/>
      </c>
      <c r="GR231" s="25" t="str">
        <f ca="1">IF(GS231="","",IF(选手操作!HT231&lt;&gt;"","/",GV231))</f>
        <v/>
      </c>
      <c r="GS231" s="26" t="str">
        <f ca="1">IF(OR(COUNTA(GA$3:GM$434)=0,选手操作!$K231=""),"",选手操作!$K231)</f>
        <v/>
      </c>
      <c r="GT231" s="22" t="str">
        <f ca="1">IFERROR(IF(GS231="","",RANK(GV231,GV$3:GV$434)+COUNTIF(GV$3:GV231,GV231)-1),"/")</f>
        <v/>
      </c>
      <c r="GU231" s="27" t="str">
        <f ca="1">IF(GS231="","",VLOOKUP(GS231,选手操作!$K:$L,2,0))</f>
        <v/>
      </c>
      <c r="GV231" s="24" t="str">
        <f ca="1">IFERROR(IF(GS231="","",IF(选手操作!GT231&lt;&gt;"",FV231+GW231+GX231+选手操作!GS231,VLOOKUP(GU231,GO:GQ,3,0)+FV231+GW231+GX231+选手操作!GS231)),IF(COUNTIF(GO:GO,GU231)=0,"查找失败",IF(ISNUMBER(VLOOKUP(GU231,GO:GQ,3,0))=FALSE,"VP错误","未知错误")))</f>
        <v/>
      </c>
      <c r="GW231" s="37"/>
      <c r="GX231" s="37"/>
      <c r="GY231" s="39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23" t="str">
        <f ca="1">IFERROR(IF(HS231="","",RANK(HR231,HR$3:HR$434)+COUNTIF(HR$3:HR231,HR231)-1),"/")</f>
        <v/>
      </c>
      <c r="HO231" s="22" t="str">
        <f t="shared" si="71"/>
        <v/>
      </c>
      <c r="HP231" s="22" t="str">
        <f t="shared" si="72"/>
        <v/>
      </c>
      <c r="HQ231" s="24" t="str">
        <f>IFERROR(IF(HO231="","",ROUND(IF(HP231=0,10,10+SIGN(HP231)*10*(1-((SQRT(5)-1)/2)^MIN(ABS(HP231)/(5*SQRT(HR$1)),3))/(1-((SQRT(5)-1)/2)^3)),2)),"请输入副数")</f>
        <v/>
      </c>
      <c r="HR231" s="25" t="str">
        <f ca="1">IF(HS231="","",IF(选手操作!IT231&lt;&gt;"","/",HV231))</f>
        <v/>
      </c>
      <c r="HS231" s="26" t="str">
        <f ca="1">IF(OR(COUNTA(HA$3:HM$434)=0,选手操作!$K231=""),"",选手操作!$K231)</f>
        <v/>
      </c>
      <c r="HT231" s="22" t="str">
        <f ca="1">IFERROR(IF(HS231="","",RANK(HV231,HV$3:HV$434)+COUNTIF(HV$3:HV231,HV231)-1),"/")</f>
        <v/>
      </c>
      <c r="HU231" s="27" t="str">
        <f ca="1">IF(HS231="","",VLOOKUP(HS231,选手操作!$K:$L,2,0))</f>
        <v/>
      </c>
      <c r="HV231" s="24" t="str">
        <f ca="1">IFERROR(IF(HS231="","",IF(选手操作!HT231&lt;&gt;"",GV231+HW231+HX231+选手操作!HS231,VLOOKUP(HU231,HO:HQ,3,0)+GV231+HW231+HX231+选手操作!HS231)),IF(COUNTIF(HO:HO,HU231)=0,"查找失败",IF(ISNUMBER(VLOOKUP(HU231,HO:HQ,3,0))=FALSE,"VP错误","未知错误")))</f>
        <v/>
      </c>
      <c r="HW231" s="37"/>
      <c r="HX231" s="37"/>
      <c r="HY231" s="39"/>
    </row>
    <row r="232" spans="1:23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23" t="str">
        <f ca="1">IFERROR(IF(S232="","",RANK(R232,R$3:R$434)+COUNTIF(R$3:R232,R232)-1),"/")</f>
        <v/>
      </c>
      <c r="O232" s="22" t="str">
        <f t="shared" si="73"/>
        <v/>
      </c>
      <c r="P232" s="22" t="str">
        <f t="shared" si="74"/>
        <v/>
      </c>
      <c r="Q232" s="24" t="str">
        <f t="shared" si="75"/>
        <v/>
      </c>
      <c r="R232" s="25" t="str">
        <f ca="1">IF(S232="","",IF(选手操作!AT232&lt;&gt;"","/",V232))</f>
        <v/>
      </c>
      <c r="S232" s="26" t="str">
        <f ca="1">IF(OR(COUNTA(A$3:M$434)=0,选手操作!$K232=""),"",选手操作!$K232)</f>
        <v/>
      </c>
      <c r="T232" s="22" t="str">
        <f ca="1">IFERROR(IF(S232="","",RANK(V232,V$3:V$434)+COUNTIF(V$3:V232,V232)-1),"/")</f>
        <v/>
      </c>
      <c r="U232" s="27" t="str">
        <f ca="1">IF(S232="","",VLOOKUP(S232,选手操作!$K:$L,2,0))</f>
        <v/>
      </c>
      <c r="V232" s="24" t="str">
        <f ca="1">IFERROR(IF(S232="","",IF(选手操作!T232&lt;&gt;"",选手操作!M232+选手操作!N232+W232+X232+选手操作!S232,VLOOKUP(U232,O:Q,3,0)+选手操作!M232+选手操作!N232+W232+X232+选手操作!S232)),IF(COUNTIF(O:O,U232)=0,"查找失败",IF(ISNUMBER(VLOOKUP(U232,O:Q,3,0))=FALSE,"VP错误","未知错误")))</f>
        <v/>
      </c>
      <c r="W232" s="37"/>
      <c r="X232" s="37"/>
      <c r="Y232" s="39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23" t="str">
        <f ca="1">IFERROR(IF(AS232="","",RANK(AR232,AR$3:AR$434)+COUNTIF(AR$3:AR232,AR232)-1),"/")</f>
        <v/>
      </c>
      <c r="AO232" s="22" t="str">
        <f t="shared" si="57"/>
        <v/>
      </c>
      <c r="AP232" s="22" t="str">
        <f t="shared" si="58"/>
        <v/>
      </c>
      <c r="AQ232" s="24" t="str">
        <f t="shared" si="76"/>
        <v/>
      </c>
      <c r="AR232" s="25" t="str">
        <f ca="1">IF(AS232="","",IF(选手操作!BT232&lt;&gt;"","/",AV232))</f>
        <v/>
      </c>
      <c r="AS232" s="26" t="str">
        <f ca="1">IF(OR(COUNTA(AA$3:AM$434)=0,选手操作!$K232=""),"",选手操作!$K232)</f>
        <v/>
      </c>
      <c r="AT232" s="22" t="str">
        <f ca="1">IFERROR(IF(AS232="","",RANK(AV232,AV$3:AV$434)+COUNTIF(AV$3:AV232,AV232)-1),"/")</f>
        <v/>
      </c>
      <c r="AU232" s="27" t="str">
        <f ca="1">IF(AS232="","",VLOOKUP(AS232,选手操作!$K:$L,2,0))</f>
        <v/>
      </c>
      <c r="AV232" s="24" t="str">
        <f ca="1">IFERROR(IF(AS232="","",IF(选手操作!AT232&lt;&gt;"",V232+AW232+AX232+选手操作!AS232,VLOOKUP(AU232,AO:AQ,3,0)+V232+AW232+AX232+选手操作!AS232)),IF(COUNTIF(AO:AO,AU232)=0,"查找失败",IF(ISNUMBER(VLOOKUP(AU232,AO:AQ,3,0))=FALSE,"VP错误","未知错误")))</f>
        <v/>
      </c>
      <c r="AW232" s="37"/>
      <c r="AX232" s="37"/>
      <c r="AY232" s="39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23" t="str">
        <f ca="1">IFERROR(IF(BS232="","",RANK(BR232,BR$3:BR$434)+COUNTIF(BR$3:BR232,BR232)-1),"/")</f>
        <v/>
      </c>
      <c r="BO232" s="22" t="str">
        <f t="shared" si="59"/>
        <v/>
      </c>
      <c r="BP232" s="22" t="str">
        <f t="shared" si="60"/>
        <v/>
      </c>
      <c r="BQ232" s="24" t="str">
        <f>IFERROR(IF(BO232="","",ROUND(IF(BP232=0,10,10+SIGN(BP232)*10*(1-((SQRT(5)-1)/2)^MIN(ABS(BP232)/(5*SQRT(BR$1)),3))/(1-((SQRT(5)-1)/2)^3)),2)),"请输入副数")</f>
        <v/>
      </c>
      <c r="BR232" s="25" t="str">
        <f ca="1">IF(BS232="","",IF(选手操作!CT232&lt;&gt;"","/",BV232))</f>
        <v/>
      </c>
      <c r="BS232" s="26" t="str">
        <f ca="1">IF(OR(COUNTA(BA$3:BM$434)=0,选手操作!$K232=""),"",选手操作!$K232)</f>
        <v/>
      </c>
      <c r="BT232" s="22" t="str">
        <f ca="1">IFERROR(IF(BS232="","",RANK(BV232,BV$3:BV$434)+COUNTIF(BV$3:BV232,BV232)-1),"/")</f>
        <v/>
      </c>
      <c r="BU232" s="27" t="str">
        <f ca="1">IF(BS232="","",VLOOKUP(BS232,选手操作!$K:$L,2,0))</f>
        <v/>
      </c>
      <c r="BV232" s="24" t="str">
        <f ca="1">IFERROR(IF(BS232="","",IF(选手操作!BT232&lt;&gt;"",AV232+BW232+BX232+选手操作!BS232,VLOOKUP(BU232,BO:BQ,3,0)+AV232+BW232+BX232+选手操作!BS232)),IF(COUNTIF(BO:BO,BU232)=0,"查找失败",IF(ISNUMBER(VLOOKUP(BU232,BO:BQ,3,0))=FALSE,"VP错误","未知错误")))</f>
        <v/>
      </c>
      <c r="BW232" s="37"/>
      <c r="BX232" s="37"/>
      <c r="BY232" s="39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23" t="str">
        <f ca="1">IFERROR(IF(CS232="","",RANK(CR232,CR$3:CR$434)+COUNTIF(CR$3:CR232,CR232)-1),"/")</f>
        <v/>
      </c>
      <c r="CO232" s="22" t="str">
        <f t="shared" si="61"/>
        <v/>
      </c>
      <c r="CP232" s="22" t="str">
        <f t="shared" si="62"/>
        <v/>
      </c>
      <c r="CQ232" s="24" t="str">
        <f>IFERROR(IF(CO232="","",ROUND(IF(CP232=0,10,10+SIGN(CP232)*10*(1-((SQRT(5)-1)/2)^MIN(ABS(CP232)/(5*SQRT(CR$1)),3))/(1-((SQRT(5)-1)/2)^3)),2)),"请输入副数")</f>
        <v/>
      </c>
      <c r="CR232" s="25" t="str">
        <f ca="1">IF(CS232="","",IF(选手操作!DT232&lt;&gt;"","/",CV232))</f>
        <v/>
      </c>
      <c r="CS232" s="26" t="str">
        <f ca="1">IF(OR(COUNTA(CA$3:CM$434)=0,选手操作!$K232=""),"",选手操作!$K232)</f>
        <v/>
      </c>
      <c r="CT232" s="22" t="str">
        <f ca="1">IFERROR(IF(CS232="","",RANK(CV232,CV$3:CV$434)+COUNTIF(CV$3:CV232,CV232)-1),"/")</f>
        <v/>
      </c>
      <c r="CU232" s="27" t="str">
        <f ca="1">IF(CS232="","",VLOOKUP(CS232,选手操作!$K:$L,2,0))</f>
        <v/>
      </c>
      <c r="CV232" s="24" t="str">
        <f ca="1">IFERROR(IF(CS232="","",IF(选手操作!CT232&lt;&gt;"",BV232+CW232+CX232+选手操作!CS232,VLOOKUP(CU232,CO:CQ,3,0)+BV232+CW232+CX232+选手操作!CS232)),IF(COUNTIF(CO:CO,CU232)=0,"查找失败",IF(ISNUMBER(VLOOKUP(CU232,CO:CQ,3,0))=FALSE,"VP错误","未知错误")))</f>
        <v/>
      </c>
      <c r="CW232" s="37"/>
      <c r="CX232" s="37"/>
      <c r="CY232" s="39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23" t="str">
        <f ca="1">IFERROR(IF(DS232="","",RANK(DR232,DR$3:DR$434)+COUNTIF(DR$3:DR232,DR232)-1),"/")</f>
        <v/>
      </c>
      <c r="DO232" s="22" t="str">
        <f t="shared" si="63"/>
        <v/>
      </c>
      <c r="DP232" s="22" t="str">
        <f t="shared" si="64"/>
        <v/>
      </c>
      <c r="DQ232" s="24" t="str">
        <f>IFERROR(IF(DO232="","",ROUND(IF(DP232=0,10,10+SIGN(DP232)*10*(1-((SQRT(5)-1)/2)^MIN(ABS(DP232)/(5*SQRT(DR$1)),3))/(1-((SQRT(5)-1)/2)^3)),2)),"请输入副数")</f>
        <v/>
      </c>
      <c r="DR232" s="25" t="str">
        <f ca="1">IF(DS232="","",IF(选手操作!ET232&lt;&gt;"","/",DV232))</f>
        <v/>
      </c>
      <c r="DS232" s="26" t="str">
        <f ca="1">IF(OR(COUNTA(DA$3:DM$434)=0,选手操作!$K232=""),"",选手操作!$K232)</f>
        <v/>
      </c>
      <c r="DT232" s="22" t="str">
        <f ca="1">IFERROR(IF(DS232="","",RANK(DV232,DV$3:DV$434)+COUNTIF(DV$3:DV232,DV232)-1),"/")</f>
        <v/>
      </c>
      <c r="DU232" s="27" t="str">
        <f ca="1">IF(DS232="","",VLOOKUP(DS232,选手操作!$K:$L,2,0))</f>
        <v/>
      </c>
      <c r="DV232" s="24" t="str">
        <f ca="1">IFERROR(IF(DS232="","",IF(选手操作!DT232&lt;&gt;"",CV232+DW232+DX232+选手操作!DS232,VLOOKUP(DU232,DO:DQ,3,0)+CV232+DW232+DX232+选手操作!DS232)),IF(COUNTIF(DO:DO,DU232)=0,"查找失败",IF(ISNUMBER(VLOOKUP(DU232,DO:DQ,3,0))=FALSE,"VP错误","未知错误")))</f>
        <v/>
      </c>
      <c r="DW232" s="37"/>
      <c r="DX232" s="37"/>
      <c r="DY232" s="39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23" t="str">
        <f ca="1">IFERROR(IF(ES232="","",RANK(ER232,ER$3:ER$434)+COUNTIF(ER$3:ER232,ER232)-1),"/")</f>
        <v/>
      </c>
      <c r="EO232" s="22" t="str">
        <f t="shared" si="65"/>
        <v/>
      </c>
      <c r="EP232" s="22" t="str">
        <f t="shared" si="66"/>
        <v/>
      </c>
      <c r="EQ232" s="24" t="str">
        <f>IFERROR(IF(EO232="","",ROUND(IF(EP232=0,10,10+SIGN(EP232)*10*(1-((SQRT(5)-1)/2)^MIN(ABS(EP232)/(5*SQRT(ER$1)),3))/(1-((SQRT(5)-1)/2)^3)),2)),"请输入副数")</f>
        <v/>
      </c>
      <c r="ER232" s="25" t="str">
        <f ca="1">IF(ES232="","",IF(选手操作!FT232&lt;&gt;"","/",EV232))</f>
        <v/>
      </c>
      <c r="ES232" s="26" t="str">
        <f ca="1">IF(OR(COUNTA(EA$3:EM$434)=0,选手操作!$K232=""),"",选手操作!$K232)</f>
        <v/>
      </c>
      <c r="ET232" s="22" t="str">
        <f ca="1">IFERROR(IF(ES232="","",RANK(EV232,EV$3:EV$434)+COUNTIF(EV$3:EV232,EV232)-1),"/")</f>
        <v/>
      </c>
      <c r="EU232" s="27" t="str">
        <f ca="1">IF(ES232="","",VLOOKUP(ES232,选手操作!$K:$L,2,0))</f>
        <v/>
      </c>
      <c r="EV232" s="24" t="str">
        <f ca="1">IFERROR(IF(ES232="","",IF(选手操作!ET232&lt;&gt;"",DV232+EW232+EX232+选手操作!ES232,VLOOKUP(EU232,EO:EQ,3,0)+DV232+EW232+EX232+选手操作!ES232)),IF(COUNTIF(EO:EO,EU232)=0,"查找失败",IF(ISNUMBER(VLOOKUP(EU232,EO:EQ,3,0))=FALSE,"VP错误","未知错误")))</f>
        <v/>
      </c>
      <c r="EW232" s="37"/>
      <c r="EX232" s="37"/>
      <c r="EY232" s="39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23" t="str">
        <f ca="1">IFERROR(IF(FS232="","",RANK(FR232,FR$3:FR$434)+COUNTIF(FR$3:FR232,FR232)-1),"/")</f>
        <v/>
      </c>
      <c r="FO232" s="22" t="str">
        <f t="shared" si="67"/>
        <v/>
      </c>
      <c r="FP232" s="22" t="str">
        <f t="shared" si="68"/>
        <v/>
      </c>
      <c r="FQ232" s="24" t="str">
        <f>IFERROR(IF(FO232="","",ROUND(IF(FP232=0,10,10+SIGN(FP232)*10*(1-((SQRT(5)-1)/2)^MIN(ABS(FP232)/(5*SQRT(FR$1)),3))/(1-((SQRT(5)-1)/2)^3)),2)),"请输入副数")</f>
        <v/>
      </c>
      <c r="FR232" s="25" t="str">
        <f ca="1">IF(FS232="","",IF(选手操作!GT232&lt;&gt;"","/",FV232))</f>
        <v/>
      </c>
      <c r="FS232" s="26" t="str">
        <f ca="1">IF(OR(COUNTA(FA$3:FM$434)=0,选手操作!$K232=""),"",选手操作!$K232)</f>
        <v/>
      </c>
      <c r="FT232" s="22" t="str">
        <f ca="1">IFERROR(IF(FS232="","",RANK(FV232,FV$3:FV$434)+COUNTIF(FV$3:FV232,FV232)-1),"/")</f>
        <v/>
      </c>
      <c r="FU232" s="27" t="str">
        <f ca="1">IF(FS232="","",VLOOKUP(FS232,选手操作!$K:$L,2,0))</f>
        <v/>
      </c>
      <c r="FV232" s="24" t="str">
        <f ca="1">IFERROR(IF(FS232="","",IF(选手操作!FT232&lt;&gt;"",EV232+FW232+FX232+选手操作!FS232,VLOOKUP(FU232,FO:FQ,3,0)+EV232+FW232+FX232+选手操作!FS232)),IF(COUNTIF(FO:FO,FU232)=0,"查找失败",IF(ISNUMBER(VLOOKUP(FU232,FO:FQ,3,0))=FALSE,"VP错误","未知错误")))</f>
        <v/>
      </c>
      <c r="FW232" s="37"/>
      <c r="FX232" s="37"/>
      <c r="FY232" s="39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23" t="str">
        <f ca="1">IFERROR(IF(GS232="","",RANK(GR232,GR$3:GR$434)+COUNTIF(GR$3:GR232,GR232)-1),"/")</f>
        <v/>
      </c>
      <c r="GO232" s="22" t="str">
        <f t="shared" si="69"/>
        <v/>
      </c>
      <c r="GP232" s="22" t="str">
        <f t="shared" si="70"/>
        <v/>
      </c>
      <c r="GQ232" s="24" t="str">
        <f>IFERROR(IF(GO232="","",ROUND(IF(GP232=0,10,10+SIGN(GP232)*10*(1-((SQRT(5)-1)/2)^MIN(ABS(GP232)/(5*SQRT(GR$1)),3))/(1-((SQRT(5)-1)/2)^3)),2)),"请输入副数")</f>
        <v/>
      </c>
      <c r="GR232" s="25" t="str">
        <f ca="1">IF(GS232="","",IF(选手操作!HT232&lt;&gt;"","/",GV232))</f>
        <v/>
      </c>
      <c r="GS232" s="26" t="str">
        <f ca="1">IF(OR(COUNTA(GA$3:GM$434)=0,选手操作!$K232=""),"",选手操作!$K232)</f>
        <v/>
      </c>
      <c r="GT232" s="22" t="str">
        <f ca="1">IFERROR(IF(GS232="","",RANK(GV232,GV$3:GV$434)+COUNTIF(GV$3:GV232,GV232)-1),"/")</f>
        <v/>
      </c>
      <c r="GU232" s="27" t="str">
        <f ca="1">IF(GS232="","",VLOOKUP(GS232,选手操作!$K:$L,2,0))</f>
        <v/>
      </c>
      <c r="GV232" s="24" t="str">
        <f ca="1">IFERROR(IF(GS232="","",IF(选手操作!GT232&lt;&gt;"",FV232+GW232+GX232+选手操作!GS232,VLOOKUP(GU232,GO:GQ,3,0)+FV232+GW232+GX232+选手操作!GS232)),IF(COUNTIF(GO:GO,GU232)=0,"查找失败",IF(ISNUMBER(VLOOKUP(GU232,GO:GQ,3,0))=FALSE,"VP错误","未知错误")))</f>
        <v/>
      </c>
      <c r="GW232" s="37"/>
      <c r="GX232" s="37"/>
      <c r="GY232" s="39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23" t="str">
        <f ca="1">IFERROR(IF(HS232="","",RANK(HR232,HR$3:HR$434)+COUNTIF(HR$3:HR232,HR232)-1),"/")</f>
        <v/>
      </c>
      <c r="HO232" s="22" t="str">
        <f t="shared" si="71"/>
        <v/>
      </c>
      <c r="HP232" s="22" t="str">
        <f t="shared" si="72"/>
        <v/>
      </c>
      <c r="HQ232" s="24" t="str">
        <f>IFERROR(IF(HO232="","",ROUND(IF(HP232=0,10,10+SIGN(HP232)*10*(1-((SQRT(5)-1)/2)^MIN(ABS(HP232)/(5*SQRT(HR$1)),3))/(1-((SQRT(5)-1)/2)^3)),2)),"请输入副数")</f>
        <v/>
      </c>
      <c r="HR232" s="25" t="str">
        <f ca="1">IF(HS232="","",IF(选手操作!IT232&lt;&gt;"","/",HV232))</f>
        <v/>
      </c>
      <c r="HS232" s="26" t="str">
        <f ca="1">IF(OR(COUNTA(HA$3:HM$434)=0,选手操作!$K232=""),"",选手操作!$K232)</f>
        <v/>
      </c>
      <c r="HT232" s="22" t="str">
        <f ca="1">IFERROR(IF(HS232="","",RANK(HV232,HV$3:HV$434)+COUNTIF(HV$3:HV232,HV232)-1),"/")</f>
        <v/>
      </c>
      <c r="HU232" s="27" t="str">
        <f ca="1">IF(HS232="","",VLOOKUP(HS232,选手操作!$K:$L,2,0))</f>
        <v/>
      </c>
      <c r="HV232" s="24" t="str">
        <f ca="1">IFERROR(IF(HS232="","",IF(选手操作!HT232&lt;&gt;"",GV232+HW232+HX232+选手操作!HS232,VLOOKUP(HU232,HO:HQ,3,0)+GV232+HW232+HX232+选手操作!HS232)),IF(COUNTIF(HO:HO,HU232)=0,"查找失败",IF(ISNUMBER(VLOOKUP(HU232,HO:HQ,3,0))=FALSE,"VP错误","未知错误")))</f>
        <v/>
      </c>
      <c r="HW232" s="37"/>
      <c r="HX232" s="37"/>
      <c r="HY232" s="39"/>
    </row>
    <row r="233" spans="1: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23" t="str">
        <f ca="1">IFERROR(IF(S233="","",RANK(R233,R$3:R$434)+COUNTIF(R$3:R233,R233)-1),"/")</f>
        <v/>
      </c>
      <c r="O233" s="22" t="str">
        <f t="shared" si="73"/>
        <v/>
      </c>
      <c r="P233" s="22" t="str">
        <f t="shared" si="74"/>
        <v/>
      </c>
      <c r="Q233" s="24" t="str">
        <f t="shared" si="75"/>
        <v/>
      </c>
      <c r="R233" s="25" t="str">
        <f ca="1">IF(S233="","",IF(选手操作!AT233&lt;&gt;"","/",V233))</f>
        <v/>
      </c>
      <c r="S233" s="26" t="str">
        <f ca="1">IF(OR(COUNTA(A$3:M$434)=0,选手操作!$K233=""),"",选手操作!$K233)</f>
        <v/>
      </c>
      <c r="T233" s="22" t="str">
        <f ca="1">IFERROR(IF(S233="","",RANK(V233,V$3:V$434)+COUNTIF(V$3:V233,V233)-1),"/")</f>
        <v/>
      </c>
      <c r="U233" s="27" t="str">
        <f ca="1">IF(S233="","",VLOOKUP(S233,选手操作!$K:$L,2,0))</f>
        <v/>
      </c>
      <c r="V233" s="24" t="str">
        <f ca="1">IFERROR(IF(S233="","",IF(选手操作!T233&lt;&gt;"",选手操作!M233+选手操作!N233+W233+X233+选手操作!S233,VLOOKUP(U233,O:Q,3,0)+选手操作!M233+选手操作!N233+W233+X233+选手操作!S233)),IF(COUNTIF(O:O,U233)=0,"查找失败",IF(ISNUMBER(VLOOKUP(U233,O:Q,3,0))=FALSE,"VP错误","未知错误")))</f>
        <v/>
      </c>
      <c r="W233" s="37"/>
      <c r="X233" s="37"/>
      <c r="Y233" s="39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23" t="str">
        <f ca="1">IFERROR(IF(AS233="","",RANK(AR233,AR$3:AR$434)+COUNTIF(AR$3:AR233,AR233)-1),"/")</f>
        <v/>
      </c>
      <c r="AO233" s="22" t="str">
        <f t="shared" si="57"/>
        <v/>
      </c>
      <c r="AP233" s="22" t="str">
        <f t="shared" si="58"/>
        <v/>
      </c>
      <c r="AQ233" s="24" t="str">
        <f t="shared" si="76"/>
        <v/>
      </c>
      <c r="AR233" s="25" t="str">
        <f ca="1">IF(AS233="","",IF(选手操作!BT233&lt;&gt;"","/",AV233))</f>
        <v/>
      </c>
      <c r="AS233" s="26" t="str">
        <f ca="1">IF(OR(COUNTA(AA$3:AM$434)=0,选手操作!$K233=""),"",选手操作!$K233)</f>
        <v/>
      </c>
      <c r="AT233" s="22" t="str">
        <f ca="1">IFERROR(IF(AS233="","",RANK(AV233,AV$3:AV$434)+COUNTIF(AV$3:AV233,AV233)-1),"/")</f>
        <v/>
      </c>
      <c r="AU233" s="27" t="str">
        <f ca="1">IF(AS233="","",VLOOKUP(AS233,选手操作!$K:$L,2,0))</f>
        <v/>
      </c>
      <c r="AV233" s="24" t="str">
        <f ca="1">IFERROR(IF(AS233="","",IF(选手操作!AT233&lt;&gt;"",V233+AW233+AX233+选手操作!AS233,VLOOKUP(AU233,AO:AQ,3,0)+V233+AW233+AX233+选手操作!AS233)),IF(COUNTIF(AO:AO,AU233)=0,"查找失败",IF(ISNUMBER(VLOOKUP(AU233,AO:AQ,3,0))=FALSE,"VP错误","未知错误")))</f>
        <v/>
      </c>
      <c r="AW233" s="37"/>
      <c r="AX233" s="37"/>
      <c r="AY233" s="39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23" t="str">
        <f ca="1">IFERROR(IF(BS233="","",RANK(BR233,BR$3:BR$434)+COUNTIF(BR$3:BR233,BR233)-1),"/")</f>
        <v/>
      </c>
      <c r="BO233" s="22" t="str">
        <f t="shared" si="59"/>
        <v/>
      </c>
      <c r="BP233" s="22" t="str">
        <f t="shared" si="60"/>
        <v/>
      </c>
      <c r="BQ233" s="24" t="str">
        <f>IFERROR(IF(BO233="","",ROUND(IF(BP233=0,10,10+SIGN(BP233)*10*(1-((SQRT(5)-1)/2)^MIN(ABS(BP233)/(5*SQRT(BR$1)),3))/(1-((SQRT(5)-1)/2)^3)),2)),"请输入副数")</f>
        <v/>
      </c>
      <c r="BR233" s="25" t="str">
        <f ca="1">IF(BS233="","",IF(选手操作!CT233&lt;&gt;"","/",BV233))</f>
        <v/>
      </c>
      <c r="BS233" s="26" t="str">
        <f ca="1">IF(OR(COUNTA(BA$3:BM$434)=0,选手操作!$K233=""),"",选手操作!$K233)</f>
        <v/>
      </c>
      <c r="BT233" s="22" t="str">
        <f ca="1">IFERROR(IF(BS233="","",RANK(BV233,BV$3:BV$434)+COUNTIF(BV$3:BV233,BV233)-1),"/")</f>
        <v/>
      </c>
      <c r="BU233" s="27" t="str">
        <f ca="1">IF(BS233="","",VLOOKUP(BS233,选手操作!$K:$L,2,0))</f>
        <v/>
      </c>
      <c r="BV233" s="24" t="str">
        <f ca="1">IFERROR(IF(BS233="","",IF(选手操作!BT233&lt;&gt;"",AV233+BW233+BX233+选手操作!BS233,VLOOKUP(BU233,BO:BQ,3,0)+AV233+BW233+BX233+选手操作!BS233)),IF(COUNTIF(BO:BO,BU233)=0,"查找失败",IF(ISNUMBER(VLOOKUP(BU233,BO:BQ,3,0))=FALSE,"VP错误","未知错误")))</f>
        <v/>
      </c>
      <c r="BW233" s="37"/>
      <c r="BX233" s="37"/>
      <c r="BY233" s="39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23" t="str">
        <f ca="1">IFERROR(IF(CS233="","",RANK(CR233,CR$3:CR$434)+COUNTIF(CR$3:CR233,CR233)-1),"/")</f>
        <v/>
      </c>
      <c r="CO233" s="22" t="str">
        <f t="shared" si="61"/>
        <v/>
      </c>
      <c r="CP233" s="22" t="str">
        <f t="shared" si="62"/>
        <v/>
      </c>
      <c r="CQ233" s="24" t="str">
        <f>IFERROR(IF(CO233="","",ROUND(IF(CP233=0,10,10+SIGN(CP233)*10*(1-((SQRT(5)-1)/2)^MIN(ABS(CP233)/(5*SQRT(CR$1)),3))/(1-((SQRT(5)-1)/2)^3)),2)),"请输入副数")</f>
        <v/>
      </c>
      <c r="CR233" s="25" t="str">
        <f ca="1">IF(CS233="","",IF(选手操作!DT233&lt;&gt;"","/",CV233))</f>
        <v/>
      </c>
      <c r="CS233" s="26" t="str">
        <f ca="1">IF(OR(COUNTA(CA$3:CM$434)=0,选手操作!$K233=""),"",选手操作!$K233)</f>
        <v/>
      </c>
      <c r="CT233" s="22" t="str">
        <f ca="1">IFERROR(IF(CS233="","",RANK(CV233,CV$3:CV$434)+COUNTIF(CV$3:CV233,CV233)-1),"/")</f>
        <v/>
      </c>
      <c r="CU233" s="27" t="str">
        <f ca="1">IF(CS233="","",VLOOKUP(CS233,选手操作!$K:$L,2,0))</f>
        <v/>
      </c>
      <c r="CV233" s="24" t="str">
        <f ca="1">IFERROR(IF(CS233="","",IF(选手操作!CT233&lt;&gt;"",BV233+CW233+CX233+选手操作!CS233,VLOOKUP(CU233,CO:CQ,3,0)+BV233+CW233+CX233+选手操作!CS233)),IF(COUNTIF(CO:CO,CU233)=0,"查找失败",IF(ISNUMBER(VLOOKUP(CU233,CO:CQ,3,0))=FALSE,"VP错误","未知错误")))</f>
        <v/>
      </c>
      <c r="CW233" s="37"/>
      <c r="CX233" s="37"/>
      <c r="CY233" s="39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23" t="str">
        <f ca="1">IFERROR(IF(DS233="","",RANK(DR233,DR$3:DR$434)+COUNTIF(DR$3:DR233,DR233)-1),"/")</f>
        <v/>
      </c>
      <c r="DO233" s="22" t="str">
        <f t="shared" si="63"/>
        <v/>
      </c>
      <c r="DP233" s="22" t="str">
        <f t="shared" si="64"/>
        <v/>
      </c>
      <c r="DQ233" s="24" t="str">
        <f>IFERROR(IF(DO233="","",ROUND(IF(DP233=0,10,10+SIGN(DP233)*10*(1-((SQRT(5)-1)/2)^MIN(ABS(DP233)/(5*SQRT(DR$1)),3))/(1-((SQRT(5)-1)/2)^3)),2)),"请输入副数")</f>
        <v/>
      </c>
      <c r="DR233" s="25" t="str">
        <f ca="1">IF(DS233="","",IF(选手操作!ET233&lt;&gt;"","/",DV233))</f>
        <v/>
      </c>
      <c r="DS233" s="26" t="str">
        <f ca="1">IF(OR(COUNTA(DA$3:DM$434)=0,选手操作!$K233=""),"",选手操作!$K233)</f>
        <v/>
      </c>
      <c r="DT233" s="22" t="str">
        <f ca="1">IFERROR(IF(DS233="","",RANK(DV233,DV$3:DV$434)+COUNTIF(DV$3:DV233,DV233)-1),"/")</f>
        <v/>
      </c>
      <c r="DU233" s="27" t="str">
        <f ca="1">IF(DS233="","",VLOOKUP(DS233,选手操作!$K:$L,2,0))</f>
        <v/>
      </c>
      <c r="DV233" s="24" t="str">
        <f ca="1">IFERROR(IF(DS233="","",IF(选手操作!DT233&lt;&gt;"",CV233+DW233+DX233+选手操作!DS233,VLOOKUP(DU233,DO:DQ,3,0)+CV233+DW233+DX233+选手操作!DS233)),IF(COUNTIF(DO:DO,DU233)=0,"查找失败",IF(ISNUMBER(VLOOKUP(DU233,DO:DQ,3,0))=FALSE,"VP错误","未知错误")))</f>
        <v/>
      </c>
      <c r="DW233" s="37"/>
      <c r="DX233" s="37"/>
      <c r="DY233" s="39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23" t="str">
        <f ca="1">IFERROR(IF(ES233="","",RANK(ER233,ER$3:ER$434)+COUNTIF(ER$3:ER233,ER233)-1),"/")</f>
        <v/>
      </c>
      <c r="EO233" s="22" t="str">
        <f t="shared" si="65"/>
        <v/>
      </c>
      <c r="EP233" s="22" t="str">
        <f t="shared" si="66"/>
        <v/>
      </c>
      <c r="EQ233" s="24" t="str">
        <f>IFERROR(IF(EO233="","",ROUND(IF(EP233=0,10,10+SIGN(EP233)*10*(1-((SQRT(5)-1)/2)^MIN(ABS(EP233)/(5*SQRT(ER$1)),3))/(1-((SQRT(5)-1)/2)^3)),2)),"请输入副数")</f>
        <v/>
      </c>
      <c r="ER233" s="25" t="str">
        <f ca="1">IF(ES233="","",IF(选手操作!FT233&lt;&gt;"","/",EV233))</f>
        <v/>
      </c>
      <c r="ES233" s="26" t="str">
        <f ca="1">IF(OR(COUNTA(EA$3:EM$434)=0,选手操作!$K233=""),"",选手操作!$K233)</f>
        <v/>
      </c>
      <c r="ET233" s="22" t="str">
        <f ca="1">IFERROR(IF(ES233="","",RANK(EV233,EV$3:EV$434)+COUNTIF(EV$3:EV233,EV233)-1),"/")</f>
        <v/>
      </c>
      <c r="EU233" s="27" t="str">
        <f ca="1">IF(ES233="","",VLOOKUP(ES233,选手操作!$K:$L,2,0))</f>
        <v/>
      </c>
      <c r="EV233" s="24" t="str">
        <f ca="1">IFERROR(IF(ES233="","",IF(选手操作!ET233&lt;&gt;"",DV233+EW233+EX233+选手操作!ES233,VLOOKUP(EU233,EO:EQ,3,0)+DV233+EW233+EX233+选手操作!ES233)),IF(COUNTIF(EO:EO,EU233)=0,"查找失败",IF(ISNUMBER(VLOOKUP(EU233,EO:EQ,3,0))=FALSE,"VP错误","未知错误")))</f>
        <v/>
      </c>
      <c r="EW233" s="37"/>
      <c r="EX233" s="37"/>
      <c r="EY233" s="39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23" t="str">
        <f ca="1">IFERROR(IF(FS233="","",RANK(FR233,FR$3:FR$434)+COUNTIF(FR$3:FR233,FR233)-1),"/")</f>
        <v/>
      </c>
      <c r="FO233" s="22" t="str">
        <f t="shared" si="67"/>
        <v/>
      </c>
      <c r="FP233" s="22" t="str">
        <f t="shared" si="68"/>
        <v/>
      </c>
      <c r="FQ233" s="24" t="str">
        <f>IFERROR(IF(FO233="","",ROUND(IF(FP233=0,10,10+SIGN(FP233)*10*(1-((SQRT(5)-1)/2)^MIN(ABS(FP233)/(5*SQRT(FR$1)),3))/(1-((SQRT(5)-1)/2)^3)),2)),"请输入副数")</f>
        <v/>
      </c>
      <c r="FR233" s="25" t="str">
        <f ca="1">IF(FS233="","",IF(选手操作!GT233&lt;&gt;"","/",FV233))</f>
        <v/>
      </c>
      <c r="FS233" s="26" t="str">
        <f ca="1">IF(OR(COUNTA(FA$3:FM$434)=0,选手操作!$K233=""),"",选手操作!$K233)</f>
        <v/>
      </c>
      <c r="FT233" s="22" t="str">
        <f ca="1">IFERROR(IF(FS233="","",RANK(FV233,FV$3:FV$434)+COUNTIF(FV$3:FV233,FV233)-1),"/")</f>
        <v/>
      </c>
      <c r="FU233" s="27" t="str">
        <f ca="1">IF(FS233="","",VLOOKUP(FS233,选手操作!$K:$L,2,0))</f>
        <v/>
      </c>
      <c r="FV233" s="24" t="str">
        <f ca="1">IFERROR(IF(FS233="","",IF(选手操作!FT233&lt;&gt;"",EV233+FW233+FX233+选手操作!FS233,VLOOKUP(FU233,FO:FQ,3,0)+EV233+FW233+FX233+选手操作!FS233)),IF(COUNTIF(FO:FO,FU233)=0,"查找失败",IF(ISNUMBER(VLOOKUP(FU233,FO:FQ,3,0))=FALSE,"VP错误","未知错误")))</f>
        <v/>
      </c>
      <c r="FW233" s="37"/>
      <c r="FX233" s="37"/>
      <c r="FY233" s="39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23" t="str">
        <f ca="1">IFERROR(IF(GS233="","",RANK(GR233,GR$3:GR$434)+COUNTIF(GR$3:GR233,GR233)-1),"/")</f>
        <v/>
      </c>
      <c r="GO233" s="22" t="str">
        <f t="shared" si="69"/>
        <v/>
      </c>
      <c r="GP233" s="22" t="str">
        <f t="shared" si="70"/>
        <v/>
      </c>
      <c r="GQ233" s="24" t="str">
        <f>IFERROR(IF(GO233="","",ROUND(IF(GP233=0,10,10+SIGN(GP233)*10*(1-((SQRT(5)-1)/2)^MIN(ABS(GP233)/(5*SQRT(GR$1)),3))/(1-((SQRT(5)-1)/2)^3)),2)),"请输入副数")</f>
        <v/>
      </c>
      <c r="GR233" s="25" t="str">
        <f ca="1">IF(GS233="","",IF(选手操作!HT233&lt;&gt;"","/",GV233))</f>
        <v/>
      </c>
      <c r="GS233" s="26" t="str">
        <f ca="1">IF(OR(COUNTA(GA$3:GM$434)=0,选手操作!$K233=""),"",选手操作!$K233)</f>
        <v/>
      </c>
      <c r="GT233" s="22" t="str">
        <f ca="1">IFERROR(IF(GS233="","",RANK(GV233,GV$3:GV$434)+COUNTIF(GV$3:GV233,GV233)-1),"/")</f>
        <v/>
      </c>
      <c r="GU233" s="27" t="str">
        <f ca="1">IF(GS233="","",VLOOKUP(GS233,选手操作!$K:$L,2,0))</f>
        <v/>
      </c>
      <c r="GV233" s="24" t="str">
        <f ca="1">IFERROR(IF(GS233="","",IF(选手操作!GT233&lt;&gt;"",FV233+GW233+GX233+选手操作!GS233,VLOOKUP(GU233,GO:GQ,3,0)+FV233+GW233+GX233+选手操作!GS233)),IF(COUNTIF(GO:GO,GU233)=0,"查找失败",IF(ISNUMBER(VLOOKUP(GU233,GO:GQ,3,0))=FALSE,"VP错误","未知错误")))</f>
        <v/>
      </c>
      <c r="GW233" s="37"/>
      <c r="GX233" s="37"/>
      <c r="GY233" s="39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23" t="str">
        <f ca="1">IFERROR(IF(HS233="","",RANK(HR233,HR$3:HR$434)+COUNTIF(HR$3:HR233,HR233)-1),"/")</f>
        <v/>
      </c>
      <c r="HO233" s="22" t="str">
        <f t="shared" si="71"/>
        <v/>
      </c>
      <c r="HP233" s="22" t="str">
        <f t="shared" si="72"/>
        <v/>
      </c>
      <c r="HQ233" s="24" t="str">
        <f>IFERROR(IF(HO233="","",ROUND(IF(HP233=0,10,10+SIGN(HP233)*10*(1-((SQRT(5)-1)/2)^MIN(ABS(HP233)/(5*SQRT(HR$1)),3))/(1-((SQRT(5)-1)/2)^3)),2)),"请输入副数")</f>
        <v/>
      </c>
      <c r="HR233" s="25" t="str">
        <f ca="1">IF(HS233="","",IF(选手操作!IT233&lt;&gt;"","/",HV233))</f>
        <v/>
      </c>
      <c r="HS233" s="26" t="str">
        <f ca="1">IF(OR(COUNTA(HA$3:HM$434)=0,选手操作!$K233=""),"",选手操作!$K233)</f>
        <v/>
      </c>
      <c r="HT233" s="22" t="str">
        <f ca="1">IFERROR(IF(HS233="","",RANK(HV233,HV$3:HV$434)+COUNTIF(HV$3:HV233,HV233)-1),"/")</f>
        <v/>
      </c>
      <c r="HU233" s="27" t="str">
        <f ca="1">IF(HS233="","",VLOOKUP(HS233,选手操作!$K:$L,2,0))</f>
        <v/>
      </c>
      <c r="HV233" s="24" t="str">
        <f ca="1">IFERROR(IF(HS233="","",IF(选手操作!HT233&lt;&gt;"",GV233+HW233+HX233+选手操作!HS233,VLOOKUP(HU233,HO:HQ,3,0)+GV233+HW233+HX233+选手操作!HS233)),IF(COUNTIF(HO:HO,HU233)=0,"查找失败",IF(ISNUMBER(VLOOKUP(HU233,HO:HQ,3,0))=FALSE,"VP错误","未知错误")))</f>
        <v/>
      </c>
      <c r="HW233" s="37"/>
      <c r="HX233" s="37"/>
      <c r="HY233" s="39"/>
    </row>
    <row r="234" spans="1:23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23" t="str">
        <f ca="1">IFERROR(IF(S234="","",RANK(R234,R$3:R$434)+COUNTIF(R$3:R234,R234)-1),"/")</f>
        <v/>
      </c>
      <c r="O234" s="22" t="str">
        <f t="shared" si="73"/>
        <v/>
      </c>
      <c r="P234" s="22" t="str">
        <f t="shared" si="74"/>
        <v/>
      </c>
      <c r="Q234" s="24" t="str">
        <f t="shared" si="75"/>
        <v/>
      </c>
      <c r="R234" s="25" t="str">
        <f ca="1">IF(S234="","",IF(选手操作!AT234&lt;&gt;"","/",V234))</f>
        <v/>
      </c>
      <c r="S234" s="26" t="str">
        <f ca="1">IF(OR(COUNTA(A$3:M$434)=0,选手操作!$K234=""),"",选手操作!$K234)</f>
        <v/>
      </c>
      <c r="T234" s="22" t="str">
        <f ca="1">IFERROR(IF(S234="","",RANK(V234,V$3:V$434)+COUNTIF(V$3:V234,V234)-1),"/")</f>
        <v/>
      </c>
      <c r="U234" s="27" t="str">
        <f ca="1">IF(S234="","",VLOOKUP(S234,选手操作!$K:$L,2,0))</f>
        <v/>
      </c>
      <c r="V234" s="24" t="str">
        <f ca="1">IFERROR(IF(S234="","",IF(选手操作!T234&lt;&gt;"",选手操作!M234+选手操作!N234+W234+X234+选手操作!S234,VLOOKUP(U234,O:Q,3,0)+选手操作!M234+选手操作!N234+W234+X234+选手操作!S234)),IF(COUNTIF(O:O,U234)=0,"查找失败",IF(ISNUMBER(VLOOKUP(U234,O:Q,3,0))=FALSE,"VP错误","未知错误")))</f>
        <v/>
      </c>
      <c r="W234" s="37"/>
      <c r="X234" s="37"/>
      <c r="Y234" s="39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23" t="str">
        <f ca="1">IFERROR(IF(AS234="","",RANK(AR234,AR$3:AR$434)+COUNTIF(AR$3:AR234,AR234)-1),"/")</f>
        <v/>
      </c>
      <c r="AO234" s="22" t="str">
        <f t="shared" si="57"/>
        <v/>
      </c>
      <c r="AP234" s="22" t="str">
        <f t="shared" si="58"/>
        <v/>
      </c>
      <c r="AQ234" s="24" t="str">
        <f t="shared" si="76"/>
        <v/>
      </c>
      <c r="AR234" s="25" t="str">
        <f ca="1">IF(AS234="","",IF(选手操作!BT234&lt;&gt;"","/",AV234))</f>
        <v/>
      </c>
      <c r="AS234" s="26" t="str">
        <f ca="1">IF(OR(COUNTA(AA$3:AM$434)=0,选手操作!$K234=""),"",选手操作!$K234)</f>
        <v/>
      </c>
      <c r="AT234" s="22" t="str">
        <f ca="1">IFERROR(IF(AS234="","",RANK(AV234,AV$3:AV$434)+COUNTIF(AV$3:AV234,AV234)-1),"/")</f>
        <v/>
      </c>
      <c r="AU234" s="27" t="str">
        <f ca="1">IF(AS234="","",VLOOKUP(AS234,选手操作!$K:$L,2,0))</f>
        <v/>
      </c>
      <c r="AV234" s="24" t="str">
        <f ca="1">IFERROR(IF(AS234="","",IF(选手操作!AT234&lt;&gt;"",V234+AW234+AX234+选手操作!AS234,VLOOKUP(AU234,AO:AQ,3,0)+V234+AW234+AX234+选手操作!AS234)),IF(COUNTIF(AO:AO,AU234)=0,"查找失败",IF(ISNUMBER(VLOOKUP(AU234,AO:AQ,3,0))=FALSE,"VP错误","未知错误")))</f>
        <v/>
      </c>
      <c r="AW234" s="37"/>
      <c r="AX234" s="37"/>
      <c r="AY234" s="39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23" t="str">
        <f ca="1">IFERROR(IF(BS234="","",RANK(BR234,BR$3:BR$434)+COUNTIF(BR$3:BR234,BR234)-1),"/")</f>
        <v/>
      </c>
      <c r="BO234" s="22" t="str">
        <f t="shared" si="59"/>
        <v/>
      </c>
      <c r="BP234" s="22" t="str">
        <f t="shared" si="60"/>
        <v/>
      </c>
      <c r="BQ234" s="24" t="str">
        <f>IFERROR(IF(BO234="","",ROUND(IF(BP234=0,10,10+SIGN(BP234)*10*(1-((SQRT(5)-1)/2)^MIN(ABS(BP234)/(5*SQRT(BR$1)),3))/(1-((SQRT(5)-1)/2)^3)),2)),"请输入副数")</f>
        <v/>
      </c>
      <c r="BR234" s="25" t="str">
        <f ca="1">IF(BS234="","",IF(选手操作!CT234&lt;&gt;"","/",BV234))</f>
        <v/>
      </c>
      <c r="BS234" s="26" t="str">
        <f ca="1">IF(OR(COUNTA(BA$3:BM$434)=0,选手操作!$K234=""),"",选手操作!$K234)</f>
        <v/>
      </c>
      <c r="BT234" s="22" t="str">
        <f ca="1">IFERROR(IF(BS234="","",RANK(BV234,BV$3:BV$434)+COUNTIF(BV$3:BV234,BV234)-1),"/")</f>
        <v/>
      </c>
      <c r="BU234" s="27" t="str">
        <f ca="1">IF(BS234="","",VLOOKUP(BS234,选手操作!$K:$L,2,0))</f>
        <v/>
      </c>
      <c r="BV234" s="24" t="str">
        <f ca="1">IFERROR(IF(BS234="","",IF(选手操作!BT234&lt;&gt;"",AV234+BW234+BX234+选手操作!BS234,VLOOKUP(BU234,BO:BQ,3,0)+AV234+BW234+BX234+选手操作!BS234)),IF(COUNTIF(BO:BO,BU234)=0,"查找失败",IF(ISNUMBER(VLOOKUP(BU234,BO:BQ,3,0))=FALSE,"VP错误","未知错误")))</f>
        <v/>
      </c>
      <c r="BW234" s="37"/>
      <c r="BX234" s="37"/>
      <c r="BY234" s="39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23" t="str">
        <f ca="1">IFERROR(IF(CS234="","",RANK(CR234,CR$3:CR$434)+COUNTIF(CR$3:CR234,CR234)-1),"/")</f>
        <v/>
      </c>
      <c r="CO234" s="22" t="str">
        <f t="shared" si="61"/>
        <v/>
      </c>
      <c r="CP234" s="22" t="str">
        <f t="shared" si="62"/>
        <v/>
      </c>
      <c r="CQ234" s="24" t="str">
        <f>IFERROR(IF(CO234="","",ROUND(IF(CP234=0,10,10+SIGN(CP234)*10*(1-((SQRT(5)-1)/2)^MIN(ABS(CP234)/(5*SQRT(CR$1)),3))/(1-((SQRT(5)-1)/2)^3)),2)),"请输入副数")</f>
        <v/>
      </c>
      <c r="CR234" s="25" t="str">
        <f ca="1">IF(CS234="","",IF(选手操作!DT234&lt;&gt;"","/",CV234))</f>
        <v/>
      </c>
      <c r="CS234" s="26" t="str">
        <f ca="1">IF(OR(COUNTA(CA$3:CM$434)=0,选手操作!$K234=""),"",选手操作!$K234)</f>
        <v/>
      </c>
      <c r="CT234" s="22" t="str">
        <f ca="1">IFERROR(IF(CS234="","",RANK(CV234,CV$3:CV$434)+COUNTIF(CV$3:CV234,CV234)-1),"/")</f>
        <v/>
      </c>
      <c r="CU234" s="27" t="str">
        <f ca="1">IF(CS234="","",VLOOKUP(CS234,选手操作!$K:$L,2,0))</f>
        <v/>
      </c>
      <c r="CV234" s="24" t="str">
        <f ca="1">IFERROR(IF(CS234="","",IF(选手操作!CT234&lt;&gt;"",BV234+CW234+CX234+选手操作!CS234,VLOOKUP(CU234,CO:CQ,3,0)+BV234+CW234+CX234+选手操作!CS234)),IF(COUNTIF(CO:CO,CU234)=0,"查找失败",IF(ISNUMBER(VLOOKUP(CU234,CO:CQ,3,0))=FALSE,"VP错误","未知错误")))</f>
        <v/>
      </c>
      <c r="CW234" s="37"/>
      <c r="CX234" s="37"/>
      <c r="CY234" s="39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23" t="str">
        <f ca="1">IFERROR(IF(DS234="","",RANK(DR234,DR$3:DR$434)+COUNTIF(DR$3:DR234,DR234)-1),"/")</f>
        <v/>
      </c>
      <c r="DO234" s="22" t="str">
        <f t="shared" si="63"/>
        <v/>
      </c>
      <c r="DP234" s="22" t="str">
        <f t="shared" si="64"/>
        <v/>
      </c>
      <c r="DQ234" s="24" t="str">
        <f>IFERROR(IF(DO234="","",ROUND(IF(DP234=0,10,10+SIGN(DP234)*10*(1-((SQRT(5)-1)/2)^MIN(ABS(DP234)/(5*SQRT(DR$1)),3))/(1-((SQRT(5)-1)/2)^3)),2)),"请输入副数")</f>
        <v/>
      </c>
      <c r="DR234" s="25" t="str">
        <f ca="1">IF(DS234="","",IF(选手操作!ET234&lt;&gt;"","/",DV234))</f>
        <v/>
      </c>
      <c r="DS234" s="26" t="str">
        <f ca="1">IF(OR(COUNTA(DA$3:DM$434)=0,选手操作!$K234=""),"",选手操作!$K234)</f>
        <v/>
      </c>
      <c r="DT234" s="22" t="str">
        <f ca="1">IFERROR(IF(DS234="","",RANK(DV234,DV$3:DV$434)+COUNTIF(DV$3:DV234,DV234)-1),"/")</f>
        <v/>
      </c>
      <c r="DU234" s="27" t="str">
        <f ca="1">IF(DS234="","",VLOOKUP(DS234,选手操作!$K:$L,2,0))</f>
        <v/>
      </c>
      <c r="DV234" s="24" t="str">
        <f ca="1">IFERROR(IF(DS234="","",IF(选手操作!DT234&lt;&gt;"",CV234+DW234+DX234+选手操作!DS234,VLOOKUP(DU234,DO:DQ,3,0)+CV234+DW234+DX234+选手操作!DS234)),IF(COUNTIF(DO:DO,DU234)=0,"查找失败",IF(ISNUMBER(VLOOKUP(DU234,DO:DQ,3,0))=FALSE,"VP错误","未知错误")))</f>
        <v/>
      </c>
      <c r="DW234" s="37"/>
      <c r="DX234" s="37"/>
      <c r="DY234" s="39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23" t="str">
        <f ca="1">IFERROR(IF(ES234="","",RANK(ER234,ER$3:ER$434)+COUNTIF(ER$3:ER234,ER234)-1),"/")</f>
        <v/>
      </c>
      <c r="EO234" s="22" t="str">
        <f t="shared" si="65"/>
        <v/>
      </c>
      <c r="EP234" s="22" t="str">
        <f t="shared" si="66"/>
        <v/>
      </c>
      <c r="EQ234" s="24" t="str">
        <f>IFERROR(IF(EO234="","",ROUND(IF(EP234=0,10,10+SIGN(EP234)*10*(1-((SQRT(5)-1)/2)^MIN(ABS(EP234)/(5*SQRT(ER$1)),3))/(1-((SQRT(5)-1)/2)^3)),2)),"请输入副数")</f>
        <v/>
      </c>
      <c r="ER234" s="25" t="str">
        <f ca="1">IF(ES234="","",IF(选手操作!FT234&lt;&gt;"","/",EV234))</f>
        <v/>
      </c>
      <c r="ES234" s="26" t="str">
        <f ca="1">IF(OR(COUNTA(EA$3:EM$434)=0,选手操作!$K234=""),"",选手操作!$K234)</f>
        <v/>
      </c>
      <c r="ET234" s="22" t="str">
        <f ca="1">IFERROR(IF(ES234="","",RANK(EV234,EV$3:EV$434)+COUNTIF(EV$3:EV234,EV234)-1),"/")</f>
        <v/>
      </c>
      <c r="EU234" s="27" t="str">
        <f ca="1">IF(ES234="","",VLOOKUP(ES234,选手操作!$K:$L,2,0))</f>
        <v/>
      </c>
      <c r="EV234" s="24" t="str">
        <f ca="1">IFERROR(IF(ES234="","",IF(选手操作!ET234&lt;&gt;"",DV234+EW234+EX234+选手操作!ES234,VLOOKUP(EU234,EO:EQ,3,0)+DV234+EW234+EX234+选手操作!ES234)),IF(COUNTIF(EO:EO,EU234)=0,"查找失败",IF(ISNUMBER(VLOOKUP(EU234,EO:EQ,3,0))=FALSE,"VP错误","未知错误")))</f>
        <v/>
      </c>
      <c r="EW234" s="37"/>
      <c r="EX234" s="37"/>
      <c r="EY234" s="39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23" t="str">
        <f ca="1">IFERROR(IF(FS234="","",RANK(FR234,FR$3:FR$434)+COUNTIF(FR$3:FR234,FR234)-1),"/")</f>
        <v/>
      </c>
      <c r="FO234" s="22" t="str">
        <f t="shared" si="67"/>
        <v/>
      </c>
      <c r="FP234" s="22" t="str">
        <f t="shared" si="68"/>
        <v/>
      </c>
      <c r="FQ234" s="24" t="str">
        <f>IFERROR(IF(FO234="","",ROUND(IF(FP234=0,10,10+SIGN(FP234)*10*(1-((SQRT(5)-1)/2)^MIN(ABS(FP234)/(5*SQRT(FR$1)),3))/(1-((SQRT(5)-1)/2)^3)),2)),"请输入副数")</f>
        <v/>
      </c>
      <c r="FR234" s="25" t="str">
        <f ca="1">IF(FS234="","",IF(选手操作!GT234&lt;&gt;"","/",FV234))</f>
        <v/>
      </c>
      <c r="FS234" s="26" t="str">
        <f ca="1">IF(OR(COUNTA(FA$3:FM$434)=0,选手操作!$K234=""),"",选手操作!$K234)</f>
        <v/>
      </c>
      <c r="FT234" s="22" t="str">
        <f ca="1">IFERROR(IF(FS234="","",RANK(FV234,FV$3:FV$434)+COUNTIF(FV$3:FV234,FV234)-1),"/")</f>
        <v/>
      </c>
      <c r="FU234" s="27" t="str">
        <f ca="1">IF(FS234="","",VLOOKUP(FS234,选手操作!$K:$L,2,0))</f>
        <v/>
      </c>
      <c r="FV234" s="24" t="str">
        <f ca="1">IFERROR(IF(FS234="","",IF(选手操作!FT234&lt;&gt;"",EV234+FW234+FX234+选手操作!FS234,VLOOKUP(FU234,FO:FQ,3,0)+EV234+FW234+FX234+选手操作!FS234)),IF(COUNTIF(FO:FO,FU234)=0,"查找失败",IF(ISNUMBER(VLOOKUP(FU234,FO:FQ,3,0))=FALSE,"VP错误","未知错误")))</f>
        <v/>
      </c>
      <c r="FW234" s="37"/>
      <c r="FX234" s="37"/>
      <c r="FY234" s="39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23" t="str">
        <f ca="1">IFERROR(IF(GS234="","",RANK(GR234,GR$3:GR$434)+COUNTIF(GR$3:GR234,GR234)-1),"/")</f>
        <v/>
      </c>
      <c r="GO234" s="22" t="str">
        <f t="shared" si="69"/>
        <v/>
      </c>
      <c r="GP234" s="22" t="str">
        <f t="shared" si="70"/>
        <v/>
      </c>
      <c r="GQ234" s="24" t="str">
        <f>IFERROR(IF(GO234="","",ROUND(IF(GP234=0,10,10+SIGN(GP234)*10*(1-((SQRT(5)-1)/2)^MIN(ABS(GP234)/(5*SQRT(GR$1)),3))/(1-((SQRT(5)-1)/2)^3)),2)),"请输入副数")</f>
        <v/>
      </c>
      <c r="GR234" s="25" t="str">
        <f ca="1">IF(GS234="","",IF(选手操作!HT234&lt;&gt;"","/",GV234))</f>
        <v/>
      </c>
      <c r="GS234" s="26" t="str">
        <f ca="1">IF(OR(COUNTA(GA$3:GM$434)=0,选手操作!$K234=""),"",选手操作!$K234)</f>
        <v/>
      </c>
      <c r="GT234" s="22" t="str">
        <f ca="1">IFERROR(IF(GS234="","",RANK(GV234,GV$3:GV$434)+COUNTIF(GV$3:GV234,GV234)-1),"/")</f>
        <v/>
      </c>
      <c r="GU234" s="27" t="str">
        <f ca="1">IF(GS234="","",VLOOKUP(GS234,选手操作!$K:$L,2,0))</f>
        <v/>
      </c>
      <c r="GV234" s="24" t="str">
        <f ca="1">IFERROR(IF(GS234="","",IF(选手操作!GT234&lt;&gt;"",FV234+GW234+GX234+选手操作!GS234,VLOOKUP(GU234,GO:GQ,3,0)+FV234+GW234+GX234+选手操作!GS234)),IF(COUNTIF(GO:GO,GU234)=0,"查找失败",IF(ISNUMBER(VLOOKUP(GU234,GO:GQ,3,0))=FALSE,"VP错误","未知错误")))</f>
        <v/>
      </c>
      <c r="GW234" s="37"/>
      <c r="GX234" s="37"/>
      <c r="GY234" s="39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23" t="str">
        <f ca="1">IFERROR(IF(HS234="","",RANK(HR234,HR$3:HR$434)+COUNTIF(HR$3:HR234,HR234)-1),"/")</f>
        <v/>
      </c>
      <c r="HO234" s="22" t="str">
        <f t="shared" si="71"/>
        <v/>
      </c>
      <c r="HP234" s="22" t="str">
        <f t="shared" si="72"/>
        <v/>
      </c>
      <c r="HQ234" s="24" t="str">
        <f>IFERROR(IF(HO234="","",ROUND(IF(HP234=0,10,10+SIGN(HP234)*10*(1-((SQRT(5)-1)/2)^MIN(ABS(HP234)/(5*SQRT(HR$1)),3))/(1-((SQRT(5)-1)/2)^3)),2)),"请输入副数")</f>
        <v/>
      </c>
      <c r="HR234" s="25" t="str">
        <f ca="1">IF(HS234="","",IF(选手操作!IT234&lt;&gt;"","/",HV234))</f>
        <v/>
      </c>
      <c r="HS234" s="26" t="str">
        <f ca="1">IF(OR(COUNTA(HA$3:HM$434)=0,选手操作!$K234=""),"",选手操作!$K234)</f>
        <v/>
      </c>
      <c r="HT234" s="22" t="str">
        <f ca="1">IFERROR(IF(HS234="","",RANK(HV234,HV$3:HV$434)+COUNTIF(HV$3:HV234,HV234)-1),"/")</f>
        <v/>
      </c>
      <c r="HU234" s="27" t="str">
        <f ca="1">IF(HS234="","",VLOOKUP(HS234,选手操作!$K:$L,2,0))</f>
        <v/>
      </c>
      <c r="HV234" s="24" t="str">
        <f ca="1">IFERROR(IF(HS234="","",IF(选手操作!HT234&lt;&gt;"",GV234+HW234+HX234+选手操作!HS234,VLOOKUP(HU234,HO:HQ,3,0)+GV234+HW234+HX234+选手操作!HS234)),IF(COUNTIF(HO:HO,HU234)=0,"查找失败",IF(ISNUMBER(VLOOKUP(HU234,HO:HQ,3,0))=FALSE,"VP错误","未知错误")))</f>
        <v/>
      </c>
      <c r="HW234" s="37"/>
      <c r="HX234" s="37"/>
      <c r="HY234" s="39"/>
    </row>
    <row r="235" spans="1:23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23" t="str">
        <f ca="1">IFERROR(IF(S235="","",RANK(R235,R$3:R$434)+COUNTIF(R$3:R235,R235)-1),"/")</f>
        <v/>
      </c>
      <c r="O235" s="22" t="str">
        <f t="shared" si="73"/>
        <v/>
      </c>
      <c r="P235" s="22" t="str">
        <f t="shared" si="74"/>
        <v/>
      </c>
      <c r="Q235" s="24" t="str">
        <f t="shared" si="75"/>
        <v/>
      </c>
      <c r="R235" s="25" t="str">
        <f ca="1">IF(S235="","",IF(选手操作!AT235&lt;&gt;"","/",V235))</f>
        <v/>
      </c>
      <c r="S235" s="26" t="str">
        <f ca="1">IF(OR(COUNTA(A$3:M$434)=0,选手操作!$K235=""),"",选手操作!$K235)</f>
        <v/>
      </c>
      <c r="T235" s="22" t="str">
        <f ca="1">IFERROR(IF(S235="","",RANK(V235,V$3:V$434)+COUNTIF(V$3:V235,V235)-1),"/")</f>
        <v/>
      </c>
      <c r="U235" s="27" t="str">
        <f ca="1">IF(S235="","",VLOOKUP(S235,选手操作!$K:$L,2,0))</f>
        <v/>
      </c>
      <c r="V235" s="24" t="str">
        <f ca="1">IFERROR(IF(S235="","",IF(选手操作!T235&lt;&gt;"",选手操作!M235+选手操作!N235+W235+X235+选手操作!S235,VLOOKUP(U235,O:Q,3,0)+选手操作!M235+选手操作!N235+W235+X235+选手操作!S235)),IF(COUNTIF(O:O,U235)=0,"查找失败",IF(ISNUMBER(VLOOKUP(U235,O:Q,3,0))=FALSE,"VP错误","未知错误")))</f>
        <v/>
      </c>
      <c r="W235" s="37"/>
      <c r="X235" s="37"/>
      <c r="Y235" s="39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23" t="str">
        <f ca="1">IFERROR(IF(AS235="","",RANK(AR235,AR$3:AR$434)+COUNTIF(AR$3:AR235,AR235)-1),"/")</f>
        <v/>
      </c>
      <c r="AO235" s="22" t="str">
        <f t="shared" si="57"/>
        <v/>
      </c>
      <c r="AP235" s="22" t="str">
        <f t="shared" si="58"/>
        <v/>
      </c>
      <c r="AQ235" s="24" t="str">
        <f t="shared" si="76"/>
        <v/>
      </c>
      <c r="AR235" s="25" t="str">
        <f ca="1">IF(AS235="","",IF(选手操作!BT235&lt;&gt;"","/",AV235))</f>
        <v/>
      </c>
      <c r="AS235" s="26" t="str">
        <f ca="1">IF(OR(COUNTA(AA$3:AM$434)=0,选手操作!$K235=""),"",选手操作!$K235)</f>
        <v/>
      </c>
      <c r="AT235" s="22" t="str">
        <f ca="1">IFERROR(IF(AS235="","",RANK(AV235,AV$3:AV$434)+COUNTIF(AV$3:AV235,AV235)-1),"/")</f>
        <v/>
      </c>
      <c r="AU235" s="27" t="str">
        <f ca="1">IF(AS235="","",VLOOKUP(AS235,选手操作!$K:$L,2,0))</f>
        <v/>
      </c>
      <c r="AV235" s="24" t="str">
        <f ca="1">IFERROR(IF(AS235="","",IF(选手操作!AT235&lt;&gt;"",V235+AW235+AX235+选手操作!AS235,VLOOKUP(AU235,AO:AQ,3,0)+V235+AW235+AX235+选手操作!AS235)),IF(COUNTIF(AO:AO,AU235)=0,"查找失败",IF(ISNUMBER(VLOOKUP(AU235,AO:AQ,3,0))=FALSE,"VP错误","未知错误")))</f>
        <v/>
      </c>
      <c r="AW235" s="37"/>
      <c r="AX235" s="37"/>
      <c r="AY235" s="39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23" t="str">
        <f ca="1">IFERROR(IF(BS235="","",RANK(BR235,BR$3:BR$434)+COUNTIF(BR$3:BR235,BR235)-1),"/")</f>
        <v/>
      </c>
      <c r="BO235" s="22" t="str">
        <f t="shared" si="59"/>
        <v/>
      </c>
      <c r="BP235" s="22" t="str">
        <f t="shared" si="60"/>
        <v/>
      </c>
      <c r="BQ235" s="24" t="str">
        <f>IFERROR(IF(BO235="","",ROUND(IF(BP235=0,10,10+SIGN(BP235)*10*(1-((SQRT(5)-1)/2)^MIN(ABS(BP235)/(5*SQRT(BR$1)),3))/(1-((SQRT(5)-1)/2)^3)),2)),"请输入副数")</f>
        <v/>
      </c>
      <c r="BR235" s="25" t="str">
        <f ca="1">IF(BS235="","",IF(选手操作!CT235&lt;&gt;"","/",BV235))</f>
        <v/>
      </c>
      <c r="BS235" s="26" t="str">
        <f ca="1">IF(OR(COUNTA(BA$3:BM$434)=0,选手操作!$K235=""),"",选手操作!$K235)</f>
        <v/>
      </c>
      <c r="BT235" s="22" t="str">
        <f ca="1">IFERROR(IF(BS235="","",RANK(BV235,BV$3:BV$434)+COUNTIF(BV$3:BV235,BV235)-1),"/")</f>
        <v/>
      </c>
      <c r="BU235" s="27" t="str">
        <f ca="1">IF(BS235="","",VLOOKUP(BS235,选手操作!$K:$L,2,0))</f>
        <v/>
      </c>
      <c r="BV235" s="24" t="str">
        <f ca="1">IFERROR(IF(BS235="","",IF(选手操作!BT235&lt;&gt;"",AV235+BW235+BX235+选手操作!BS235,VLOOKUP(BU235,BO:BQ,3,0)+AV235+BW235+BX235+选手操作!BS235)),IF(COUNTIF(BO:BO,BU235)=0,"查找失败",IF(ISNUMBER(VLOOKUP(BU235,BO:BQ,3,0))=FALSE,"VP错误","未知错误")))</f>
        <v/>
      </c>
      <c r="BW235" s="37"/>
      <c r="BX235" s="37"/>
      <c r="BY235" s="39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23" t="str">
        <f ca="1">IFERROR(IF(CS235="","",RANK(CR235,CR$3:CR$434)+COUNTIF(CR$3:CR235,CR235)-1),"/")</f>
        <v/>
      </c>
      <c r="CO235" s="22" t="str">
        <f t="shared" si="61"/>
        <v/>
      </c>
      <c r="CP235" s="22" t="str">
        <f t="shared" si="62"/>
        <v/>
      </c>
      <c r="CQ235" s="24" t="str">
        <f>IFERROR(IF(CO235="","",ROUND(IF(CP235=0,10,10+SIGN(CP235)*10*(1-((SQRT(5)-1)/2)^MIN(ABS(CP235)/(5*SQRT(CR$1)),3))/(1-((SQRT(5)-1)/2)^3)),2)),"请输入副数")</f>
        <v/>
      </c>
      <c r="CR235" s="25" t="str">
        <f ca="1">IF(CS235="","",IF(选手操作!DT235&lt;&gt;"","/",CV235))</f>
        <v/>
      </c>
      <c r="CS235" s="26" t="str">
        <f ca="1">IF(OR(COUNTA(CA$3:CM$434)=0,选手操作!$K235=""),"",选手操作!$K235)</f>
        <v/>
      </c>
      <c r="CT235" s="22" t="str">
        <f ca="1">IFERROR(IF(CS235="","",RANK(CV235,CV$3:CV$434)+COUNTIF(CV$3:CV235,CV235)-1),"/")</f>
        <v/>
      </c>
      <c r="CU235" s="27" t="str">
        <f ca="1">IF(CS235="","",VLOOKUP(CS235,选手操作!$K:$L,2,0))</f>
        <v/>
      </c>
      <c r="CV235" s="24" t="str">
        <f ca="1">IFERROR(IF(CS235="","",IF(选手操作!CT235&lt;&gt;"",BV235+CW235+CX235+选手操作!CS235,VLOOKUP(CU235,CO:CQ,3,0)+BV235+CW235+CX235+选手操作!CS235)),IF(COUNTIF(CO:CO,CU235)=0,"查找失败",IF(ISNUMBER(VLOOKUP(CU235,CO:CQ,3,0))=FALSE,"VP错误","未知错误")))</f>
        <v/>
      </c>
      <c r="CW235" s="37"/>
      <c r="CX235" s="37"/>
      <c r="CY235" s="39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23" t="str">
        <f ca="1">IFERROR(IF(DS235="","",RANK(DR235,DR$3:DR$434)+COUNTIF(DR$3:DR235,DR235)-1),"/")</f>
        <v/>
      </c>
      <c r="DO235" s="22" t="str">
        <f t="shared" si="63"/>
        <v/>
      </c>
      <c r="DP235" s="22" t="str">
        <f t="shared" si="64"/>
        <v/>
      </c>
      <c r="DQ235" s="24" t="str">
        <f>IFERROR(IF(DO235="","",ROUND(IF(DP235=0,10,10+SIGN(DP235)*10*(1-((SQRT(5)-1)/2)^MIN(ABS(DP235)/(5*SQRT(DR$1)),3))/(1-((SQRT(5)-1)/2)^3)),2)),"请输入副数")</f>
        <v/>
      </c>
      <c r="DR235" s="25" t="str">
        <f ca="1">IF(DS235="","",IF(选手操作!ET235&lt;&gt;"","/",DV235))</f>
        <v/>
      </c>
      <c r="DS235" s="26" t="str">
        <f ca="1">IF(OR(COUNTA(DA$3:DM$434)=0,选手操作!$K235=""),"",选手操作!$K235)</f>
        <v/>
      </c>
      <c r="DT235" s="22" t="str">
        <f ca="1">IFERROR(IF(DS235="","",RANK(DV235,DV$3:DV$434)+COUNTIF(DV$3:DV235,DV235)-1),"/")</f>
        <v/>
      </c>
      <c r="DU235" s="27" t="str">
        <f ca="1">IF(DS235="","",VLOOKUP(DS235,选手操作!$K:$L,2,0))</f>
        <v/>
      </c>
      <c r="DV235" s="24" t="str">
        <f ca="1">IFERROR(IF(DS235="","",IF(选手操作!DT235&lt;&gt;"",CV235+DW235+DX235+选手操作!DS235,VLOOKUP(DU235,DO:DQ,3,0)+CV235+DW235+DX235+选手操作!DS235)),IF(COUNTIF(DO:DO,DU235)=0,"查找失败",IF(ISNUMBER(VLOOKUP(DU235,DO:DQ,3,0))=FALSE,"VP错误","未知错误")))</f>
        <v/>
      </c>
      <c r="DW235" s="37"/>
      <c r="DX235" s="37"/>
      <c r="DY235" s="39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23" t="str">
        <f ca="1">IFERROR(IF(ES235="","",RANK(ER235,ER$3:ER$434)+COUNTIF(ER$3:ER235,ER235)-1),"/")</f>
        <v/>
      </c>
      <c r="EO235" s="22" t="str">
        <f t="shared" si="65"/>
        <v/>
      </c>
      <c r="EP235" s="22" t="str">
        <f t="shared" si="66"/>
        <v/>
      </c>
      <c r="EQ235" s="24" t="str">
        <f>IFERROR(IF(EO235="","",ROUND(IF(EP235=0,10,10+SIGN(EP235)*10*(1-((SQRT(5)-1)/2)^MIN(ABS(EP235)/(5*SQRT(ER$1)),3))/(1-((SQRT(5)-1)/2)^3)),2)),"请输入副数")</f>
        <v/>
      </c>
      <c r="ER235" s="25" t="str">
        <f ca="1">IF(ES235="","",IF(选手操作!FT235&lt;&gt;"","/",EV235))</f>
        <v/>
      </c>
      <c r="ES235" s="26" t="str">
        <f ca="1">IF(OR(COUNTA(EA$3:EM$434)=0,选手操作!$K235=""),"",选手操作!$K235)</f>
        <v/>
      </c>
      <c r="ET235" s="22" t="str">
        <f ca="1">IFERROR(IF(ES235="","",RANK(EV235,EV$3:EV$434)+COUNTIF(EV$3:EV235,EV235)-1),"/")</f>
        <v/>
      </c>
      <c r="EU235" s="27" t="str">
        <f ca="1">IF(ES235="","",VLOOKUP(ES235,选手操作!$K:$L,2,0))</f>
        <v/>
      </c>
      <c r="EV235" s="24" t="str">
        <f ca="1">IFERROR(IF(ES235="","",IF(选手操作!ET235&lt;&gt;"",DV235+EW235+EX235+选手操作!ES235,VLOOKUP(EU235,EO:EQ,3,0)+DV235+EW235+EX235+选手操作!ES235)),IF(COUNTIF(EO:EO,EU235)=0,"查找失败",IF(ISNUMBER(VLOOKUP(EU235,EO:EQ,3,0))=FALSE,"VP错误","未知错误")))</f>
        <v/>
      </c>
      <c r="EW235" s="37"/>
      <c r="EX235" s="37"/>
      <c r="EY235" s="39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23" t="str">
        <f ca="1">IFERROR(IF(FS235="","",RANK(FR235,FR$3:FR$434)+COUNTIF(FR$3:FR235,FR235)-1),"/")</f>
        <v/>
      </c>
      <c r="FO235" s="22" t="str">
        <f t="shared" si="67"/>
        <v/>
      </c>
      <c r="FP235" s="22" t="str">
        <f t="shared" si="68"/>
        <v/>
      </c>
      <c r="FQ235" s="24" t="str">
        <f>IFERROR(IF(FO235="","",ROUND(IF(FP235=0,10,10+SIGN(FP235)*10*(1-((SQRT(5)-1)/2)^MIN(ABS(FP235)/(5*SQRT(FR$1)),3))/(1-((SQRT(5)-1)/2)^3)),2)),"请输入副数")</f>
        <v/>
      </c>
      <c r="FR235" s="25" t="str">
        <f ca="1">IF(FS235="","",IF(选手操作!GT235&lt;&gt;"","/",FV235))</f>
        <v/>
      </c>
      <c r="FS235" s="26" t="str">
        <f ca="1">IF(OR(COUNTA(FA$3:FM$434)=0,选手操作!$K235=""),"",选手操作!$K235)</f>
        <v/>
      </c>
      <c r="FT235" s="22" t="str">
        <f ca="1">IFERROR(IF(FS235="","",RANK(FV235,FV$3:FV$434)+COUNTIF(FV$3:FV235,FV235)-1),"/")</f>
        <v/>
      </c>
      <c r="FU235" s="27" t="str">
        <f ca="1">IF(FS235="","",VLOOKUP(FS235,选手操作!$K:$L,2,0))</f>
        <v/>
      </c>
      <c r="FV235" s="24" t="str">
        <f ca="1">IFERROR(IF(FS235="","",IF(选手操作!FT235&lt;&gt;"",EV235+FW235+FX235+选手操作!FS235,VLOOKUP(FU235,FO:FQ,3,0)+EV235+FW235+FX235+选手操作!FS235)),IF(COUNTIF(FO:FO,FU235)=0,"查找失败",IF(ISNUMBER(VLOOKUP(FU235,FO:FQ,3,0))=FALSE,"VP错误","未知错误")))</f>
        <v/>
      </c>
      <c r="FW235" s="37"/>
      <c r="FX235" s="37"/>
      <c r="FY235" s="39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23" t="str">
        <f ca="1">IFERROR(IF(GS235="","",RANK(GR235,GR$3:GR$434)+COUNTIF(GR$3:GR235,GR235)-1),"/")</f>
        <v/>
      </c>
      <c r="GO235" s="22" t="str">
        <f t="shared" si="69"/>
        <v/>
      </c>
      <c r="GP235" s="22" t="str">
        <f t="shared" si="70"/>
        <v/>
      </c>
      <c r="GQ235" s="24" t="str">
        <f>IFERROR(IF(GO235="","",ROUND(IF(GP235=0,10,10+SIGN(GP235)*10*(1-((SQRT(5)-1)/2)^MIN(ABS(GP235)/(5*SQRT(GR$1)),3))/(1-((SQRT(5)-1)/2)^3)),2)),"请输入副数")</f>
        <v/>
      </c>
      <c r="GR235" s="25" t="str">
        <f ca="1">IF(GS235="","",IF(选手操作!HT235&lt;&gt;"","/",GV235))</f>
        <v/>
      </c>
      <c r="GS235" s="26" t="str">
        <f ca="1">IF(OR(COUNTA(GA$3:GM$434)=0,选手操作!$K235=""),"",选手操作!$K235)</f>
        <v/>
      </c>
      <c r="GT235" s="22" t="str">
        <f ca="1">IFERROR(IF(GS235="","",RANK(GV235,GV$3:GV$434)+COUNTIF(GV$3:GV235,GV235)-1),"/")</f>
        <v/>
      </c>
      <c r="GU235" s="27" t="str">
        <f ca="1">IF(GS235="","",VLOOKUP(GS235,选手操作!$K:$L,2,0))</f>
        <v/>
      </c>
      <c r="GV235" s="24" t="str">
        <f ca="1">IFERROR(IF(GS235="","",IF(选手操作!GT235&lt;&gt;"",FV235+GW235+GX235+选手操作!GS235,VLOOKUP(GU235,GO:GQ,3,0)+FV235+GW235+GX235+选手操作!GS235)),IF(COUNTIF(GO:GO,GU235)=0,"查找失败",IF(ISNUMBER(VLOOKUP(GU235,GO:GQ,3,0))=FALSE,"VP错误","未知错误")))</f>
        <v/>
      </c>
      <c r="GW235" s="37"/>
      <c r="GX235" s="37"/>
      <c r="GY235" s="39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23" t="str">
        <f ca="1">IFERROR(IF(HS235="","",RANK(HR235,HR$3:HR$434)+COUNTIF(HR$3:HR235,HR235)-1),"/")</f>
        <v/>
      </c>
      <c r="HO235" s="22" t="str">
        <f t="shared" si="71"/>
        <v/>
      </c>
      <c r="HP235" s="22" t="str">
        <f t="shared" si="72"/>
        <v/>
      </c>
      <c r="HQ235" s="24" t="str">
        <f>IFERROR(IF(HO235="","",ROUND(IF(HP235=0,10,10+SIGN(HP235)*10*(1-((SQRT(5)-1)/2)^MIN(ABS(HP235)/(5*SQRT(HR$1)),3))/(1-((SQRT(5)-1)/2)^3)),2)),"请输入副数")</f>
        <v/>
      </c>
      <c r="HR235" s="25" t="str">
        <f ca="1">IF(HS235="","",IF(选手操作!IT235&lt;&gt;"","/",HV235))</f>
        <v/>
      </c>
      <c r="HS235" s="26" t="str">
        <f ca="1">IF(OR(COUNTA(HA$3:HM$434)=0,选手操作!$K235=""),"",选手操作!$K235)</f>
        <v/>
      </c>
      <c r="HT235" s="22" t="str">
        <f ca="1">IFERROR(IF(HS235="","",RANK(HV235,HV$3:HV$434)+COUNTIF(HV$3:HV235,HV235)-1),"/")</f>
        <v/>
      </c>
      <c r="HU235" s="27" t="str">
        <f ca="1">IF(HS235="","",VLOOKUP(HS235,选手操作!$K:$L,2,0))</f>
        <v/>
      </c>
      <c r="HV235" s="24" t="str">
        <f ca="1">IFERROR(IF(HS235="","",IF(选手操作!HT235&lt;&gt;"",GV235+HW235+HX235+选手操作!HS235,VLOOKUP(HU235,HO:HQ,3,0)+GV235+HW235+HX235+选手操作!HS235)),IF(COUNTIF(HO:HO,HU235)=0,"查找失败",IF(ISNUMBER(VLOOKUP(HU235,HO:HQ,3,0))=FALSE,"VP错误","未知错误")))</f>
        <v/>
      </c>
      <c r="HW235" s="37"/>
      <c r="HX235" s="37"/>
      <c r="HY235" s="39"/>
    </row>
    <row r="236" spans="1:23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23" t="str">
        <f ca="1">IFERROR(IF(S236="","",RANK(R236,R$3:R$434)+COUNTIF(R$3:R236,R236)-1),"/")</f>
        <v/>
      </c>
      <c r="O236" s="22" t="str">
        <f t="shared" si="73"/>
        <v/>
      </c>
      <c r="P236" s="22" t="str">
        <f t="shared" si="74"/>
        <v/>
      </c>
      <c r="Q236" s="24" t="str">
        <f t="shared" si="75"/>
        <v/>
      </c>
      <c r="R236" s="25" t="str">
        <f ca="1">IF(S236="","",IF(选手操作!AT236&lt;&gt;"","/",V236))</f>
        <v/>
      </c>
      <c r="S236" s="26" t="str">
        <f ca="1">IF(OR(COUNTA(A$3:M$434)=0,选手操作!$K236=""),"",选手操作!$K236)</f>
        <v/>
      </c>
      <c r="T236" s="22" t="str">
        <f ca="1">IFERROR(IF(S236="","",RANK(V236,V$3:V$434)+COUNTIF(V$3:V236,V236)-1),"/")</f>
        <v/>
      </c>
      <c r="U236" s="27" t="str">
        <f ca="1">IF(S236="","",VLOOKUP(S236,选手操作!$K:$L,2,0))</f>
        <v/>
      </c>
      <c r="V236" s="24" t="str">
        <f ca="1">IFERROR(IF(S236="","",IF(选手操作!T236&lt;&gt;"",选手操作!M236+选手操作!N236+W236+X236+选手操作!S236,VLOOKUP(U236,O:Q,3,0)+选手操作!M236+选手操作!N236+W236+X236+选手操作!S236)),IF(COUNTIF(O:O,U236)=0,"查找失败",IF(ISNUMBER(VLOOKUP(U236,O:Q,3,0))=FALSE,"VP错误","未知错误")))</f>
        <v/>
      </c>
      <c r="W236" s="37"/>
      <c r="X236" s="37"/>
      <c r="Y236" s="39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23" t="str">
        <f ca="1">IFERROR(IF(AS236="","",RANK(AR236,AR$3:AR$434)+COUNTIF(AR$3:AR236,AR236)-1),"/")</f>
        <v/>
      </c>
      <c r="AO236" s="22" t="str">
        <f t="shared" si="57"/>
        <v/>
      </c>
      <c r="AP236" s="22" t="str">
        <f t="shared" si="58"/>
        <v/>
      </c>
      <c r="AQ236" s="24" t="str">
        <f t="shared" si="76"/>
        <v/>
      </c>
      <c r="AR236" s="25" t="str">
        <f ca="1">IF(AS236="","",IF(选手操作!BT236&lt;&gt;"","/",AV236))</f>
        <v/>
      </c>
      <c r="AS236" s="26" t="str">
        <f ca="1">IF(OR(COUNTA(AA$3:AM$434)=0,选手操作!$K236=""),"",选手操作!$K236)</f>
        <v/>
      </c>
      <c r="AT236" s="22" t="str">
        <f ca="1">IFERROR(IF(AS236="","",RANK(AV236,AV$3:AV$434)+COUNTIF(AV$3:AV236,AV236)-1),"/")</f>
        <v/>
      </c>
      <c r="AU236" s="27" t="str">
        <f ca="1">IF(AS236="","",VLOOKUP(AS236,选手操作!$K:$L,2,0))</f>
        <v/>
      </c>
      <c r="AV236" s="24" t="str">
        <f ca="1">IFERROR(IF(AS236="","",IF(选手操作!AT236&lt;&gt;"",V236+AW236+AX236+选手操作!AS236,VLOOKUP(AU236,AO:AQ,3,0)+V236+AW236+AX236+选手操作!AS236)),IF(COUNTIF(AO:AO,AU236)=0,"查找失败",IF(ISNUMBER(VLOOKUP(AU236,AO:AQ,3,0))=FALSE,"VP错误","未知错误")))</f>
        <v/>
      </c>
      <c r="AW236" s="37"/>
      <c r="AX236" s="37"/>
      <c r="AY236" s="39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23" t="str">
        <f ca="1">IFERROR(IF(BS236="","",RANK(BR236,BR$3:BR$434)+COUNTIF(BR$3:BR236,BR236)-1),"/")</f>
        <v/>
      </c>
      <c r="BO236" s="22" t="str">
        <f t="shared" si="59"/>
        <v/>
      </c>
      <c r="BP236" s="22" t="str">
        <f t="shared" si="60"/>
        <v/>
      </c>
      <c r="BQ236" s="24" t="str">
        <f>IFERROR(IF(BO236="","",ROUND(IF(BP236=0,10,10+SIGN(BP236)*10*(1-((SQRT(5)-1)/2)^MIN(ABS(BP236)/(5*SQRT(BR$1)),3))/(1-((SQRT(5)-1)/2)^3)),2)),"请输入副数")</f>
        <v/>
      </c>
      <c r="BR236" s="25" t="str">
        <f ca="1">IF(BS236="","",IF(选手操作!CT236&lt;&gt;"","/",BV236))</f>
        <v/>
      </c>
      <c r="BS236" s="26" t="str">
        <f ca="1">IF(OR(COUNTA(BA$3:BM$434)=0,选手操作!$K236=""),"",选手操作!$K236)</f>
        <v/>
      </c>
      <c r="BT236" s="22" t="str">
        <f ca="1">IFERROR(IF(BS236="","",RANK(BV236,BV$3:BV$434)+COUNTIF(BV$3:BV236,BV236)-1),"/")</f>
        <v/>
      </c>
      <c r="BU236" s="27" t="str">
        <f ca="1">IF(BS236="","",VLOOKUP(BS236,选手操作!$K:$L,2,0))</f>
        <v/>
      </c>
      <c r="BV236" s="24" t="str">
        <f ca="1">IFERROR(IF(BS236="","",IF(选手操作!BT236&lt;&gt;"",AV236+BW236+BX236+选手操作!BS236,VLOOKUP(BU236,BO:BQ,3,0)+AV236+BW236+BX236+选手操作!BS236)),IF(COUNTIF(BO:BO,BU236)=0,"查找失败",IF(ISNUMBER(VLOOKUP(BU236,BO:BQ,3,0))=FALSE,"VP错误","未知错误")))</f>
        <v/>
      </c>
      <c r="BW236" s="37"/>
      <c r="BX236" s="37"/>
      <c r="BY236" s="39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23" t="str">
        <f ca="1">IFERROR(IF(CS236="","",RANK(CR236,CR$3:CR$434)+COUNTIF(CR$3:CR236,CR236)-1),"/")</f>
        <v/>
      </c>
      <c r="CO236" s="22" t="str">
        <f t="shared" si="61"/>
        <v/>
      </c>
      <c r="CP236" s="22" t="str">
        <f t="shared" si="62"/>
        <v/>
      </c>
      <c r="CQ236" s="24" t="str">
        <f>IFERROR(IF(CO236="","",ROUND(IF(CP236=0,10,10+SIGN(CP236)*10*(1-((SQRT(5)-1)/2)^MIN(ABS(CP236)/(5*SQRT(CR$1)),3))/(1-((SQRT(5)-1)/2)^3)),2)),"请输入副数")</f>
        <v/>
      </c>
      <c r="CR236" s="25" t="str">
        <f ca="1">IF(CS236="","",IF(选手操作!DT236&lt;&gt;"","/",CV236))</f>
        <v/>
      </c>
      <c r="CS236" s="26" t="str">
        <f ca="1">IF(OR(COUNTA(CA$3:CM$434)=0,选手操作!$K236=""),"",选手操作!$K236)</f>
        <v/>
      </c>
      <c r="CT236" s="22" t="str">
        <f ca="1">IFERROR(IF(CS236="","",RANK(CV236,CV$3:CV$434)+COUNTIF(CV$3:CV236,CV236)-1),"/")</f>
        <v/>
      </c>
      <c r="CU236" s="27" t="str">
        <f ca="1">IF(CS236="","",VLOOKUP(CS236,选手操作!$K:$L,2,0))</f>
        <v/>
      </c>
      <c r="CV236" s="24" t="str">
        <f ca="1">IFERROR(IF(CS236="","",IF(选手操作!CT236&lt;&gt;"",BV236+CW236+CX236+选手操作!CS236,VLOOKUP(CU236,CO:CQ,3,0)+BV236+CW236+CX236+选手操作!CS236)),IF(COUNTIF(CO:CO,CU236)=0,"查找失败",IF(ISNUMBER(VLOOKUP(CU236,CO:CQ,3,0))=FALSE,"VP错误","未知错误")))</f>
        <v/>
      </c>
      <c r="CW236" s="37"/>
      <c r="CX236" s="37"/>
      <c r="CY236" s="39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23" t="str">
        <f ca="1">IFERROR(IF(DS236="","",RANK(DR236,DR$3:DR$434)+COUNTIF(DR$3:DR236,DR236)-1),"/")</f>
        <v/>
      </c>
      <c r="DO236" s="22" t="str">
        <f t="shared" si="63"/>
        <v/>
      </c>
      <c r="DP236" s="22" t="str">
        <f t="shared" si="64"/>
        <v/>
      </c>
      <c r="DQ236" s="24" t="str">
        <f>IFERROR(IF(DO236="","",ROUND(IF(DP236=0,10,10+SIGN(DP236)*10*(1-((SQRT(5)-1)/2)^MIN(ABS(DP236)/(5*SQRT(DR$1)),3))/(1-((SQRT(5)-1)/2)^3)),2)),"请输入副数")</f>
        <v/>
      </c>
      <c r="DR236" s="25" t="str">
        <f ca="1">IF(DS236="","",IF(选手操作!ET236&lt;&gt;"","/",DV236))</f>
        <v/>
      </c>
      <c r="DS236" s="26" t="str">
        <f ca="1">IF(OR(COUNTA(DA$3:DM$434)=0,选手操作!$K236=""),"",选手操作!$K236)</f>
        <v/>
      </c>
      <c r="DT236" s="22" t="str">
        <f ca="1">IFERROR(IF(DS236="","",RANK(DV236,DV$3:DV$434)+COUNTIF(DV$3:DV236,DV236)-1),"/")</f>
        <v/>
      </c>
      <c r="DU236" s="27" t="str">
        <f ca="1">IF(DS236="","",VLOOKUP(DS236,选手操作!$K:$L,2,0))</f>
        <v/>
      </c>
      <c r="DV236" s="24" t="str">
        <f ca="1">IFERROR(IF(DS236="","",IF(选手操作!DT236&lt;&gt;"",CV236+DW236+DX236+选手操作!DS236,VLOOKUP(DU236,DO:DQ,3,0)+CV236+DW236+DX236+选手操作!DS236)),IF(COUNTIF(DO:DO,DU236)=0,"查找失败",IF(ISNUMBER(VLOOKUP(DU236,DO:DQ,3,0))=FALSE,"VP错误","未知错误")))</f>
        <v/>
      </c>
      <c r="DW236" s="37"/>
      <c r="DX236" s="37"/>
      <c r="DY236" s="39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23" t="str">
        <f ca="1">IFERROR(IF(ES236="","",RANK(ER236,ER$3:ER$434)+COUNTIF(ER$3:ER236,ER236)-1),"/")</f>
        <v/>
      </c>
      <c r="EO236" s="22" t="str">
        <f t="shared" si="65"/>
        <v/>
      </c>
      <c r="EP236" s="22" t="str">
        <f t="shared" si="66"/>
        <v/>
      </c>
      <c r="EQ236" s="24" t="str">
        <f>IFERROR(IF(EO236="","",ROUND(IF(EP236=0,10,10+SIGN(EP236)*10*(1-((SQRT(5)-1)/2)^MIN(ABS(EP236)/(5*SQRT(ER$1)),3))/(1-((SQRT(5)-1)/2)^3)),2)),"请输入副数")</f>
        <v/>
      </c>
      <c r="ER236" s="25" t="str">
        <f ca="1">IF(ES236="","",IF(选手操作!FT236&lt;&gt;"","/",EV236))</f>
        <v/>
      </c>
      <c r="ES236" s="26" t="str">
        <f ca="1">IF(OR(COUNTA(EA$3:EM$434)=0,选手操作!$K236=""),"",选手操作!$K236)</f>
        <v/>
      </c>
      <c r="ET236" s="22" t="str">
        <f ca="1">IFERROR(IF(ES236="","",RANK(EV236,EV$3:EV$434)+COUNTIF(EV$3:EV236,EV236)-1),"/")</f>
        <v/>
      </c>
      <c r="EU236" s="27" t="str">
        <f ca="1">IF(ES236="","",VLOOKUP(ES236,选手操作!$K:$L,2,0))</f>
        <v/>
      </c>
      <c r="EV236" s="24" t="str">
        <f ca="1">IFERROR(IF(ES236="","",IF(选手操作!ET236&lt;&gt;"",DV236+EW236+EX236+选手操作!ES236,VLOOKUP(EU236,EO:EQ,3,0)+DV236+EW236+EX236+选手操作!ES236)),IF(COUNTIF(EO:EO,EU236)=0,"查找失败",IF(ISNUMBER(VLOOKUP(EU236,EO:EQ,3,0))=FALSE,"VP错误","未知错误")))</f>
        <v/>
      </c>
      <c r="EW236" s="37"/>
      <c r="EX236" s="37"/>
      <c r="EY236" s="39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23" t="str">
        <f ca="1">IFERROR(IF(FS236="","",RANK(FR236,FR$3:FR$434)+COUNTIF(FR$3:FR236,FR236)-1),"/")</f>
        <v/>
      </c>
      <c r="FO236" s="22" t="str">
        <f t="shared" si="67"/>
        <v/>
      </c>
      <c r="FP236" s="22" t="str">
        <f t="shared" si="68"/>
        <v/>
      </c>
      <c r="FQ236" s="24" t="str">
        <f>IFERROR(IF(FO236="","",ROUND(IF(FP236=0,10,10+SIGN(FP236)*10*(1-((SQRT(5)-1)/2)^MIN(ABS(FP236)/(5*SQRT(FR$1)),3))/(1-((SQRT(5)-1)/2)^3)),2)),"请输入副数")</f>
        <v/>
      </c>
      <c r="FR236" s="25" t="str">
        <f ca="1">IF(FS236="","",IF(选手操作!GT236&lt;&gt;"","/",FV236))</f>
        <v/>
      </c>
      <c r="FS236" s="26" t="str">
        <f ca="1">IF(OR(COUNTA(FA$3:FM$434)=0,选手操作!$K236=""),"",选手操作!$K236)</f>
        <v/>
      </c>
      <c r="FT236" s="22" t="str">
        <f ca="1">IFERROR(IF(FS236="","",RANK(FV236,FV$3:FV$434)+COUNTIF(FV$3:FV236,FV236)-1),"/")</f>
        <v/>
      </c>
      <c r="FU236" s="27" t="str">
        <f ca="1">IF(FS236="","",VLOOKUP(FS236,选手操作!$K:$L,2,0))</f>
        <v/>
      </c>
      <c r="FV236" s="24" t="str">
        <f ca="1">IFERROR(IF(FS236="","",IF(选手操作!FT236&lt;&gt;"",EV236+FW236+FX236+选手操作!FS236,VLOOKUP(FU236,FO:FQ,3,0)+EV236+FW236+FX236+选手操作!FS236)),IF(COUNTIF(FO:FO,FU236)=0,"查找失败",IF(ISNUMBER(VLOOKUP(FU236,FO:FQ,3,0))=FALSE,"VP错误","未知错误")))</f>
        <v/>
      </c>
      <c r="FW236" s="37"/>
      <c r="FX236" s="37"/>
      <c r="FY236" s="39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23" t="str">
        <f ca="1">IFERROR(IF(GS236="","",RANK(GR236,GR$3:GR$434)+COUNTIF(GR$3:GR236,GR236)-1),"/")</f>
        <v/>
      </c>
      <c r="GO236" s="22" t="str">
        <f t="shared" si="69"/>
        <v/>
      </c>
      <c r="GP236" s="22" t="str">
        <f t="shared" si="70"/>
        <v/>
      </c>
      <c r="GQ236" s="24" t="str">
        <f>IFERROR(IF(GO236="","",ROUND(IF(GP236=0,10,10+SIGN(GP236)*10*(1-((SQRT(5)-1)/2)^MIN(ABS(GP236)/(5*SQRT(GR$1)),3))/(1-((SQRT(5)-1)/2)^3)),2)),"请输入副数")</f>
        <v/>
      </c>
      <c r="GR236" s="25" t="str">
        <f ca="1">IF(GS236="","",IF(选手操作!HT236&lt;&gt;"","/",GV236))</f>
        <v/>
      </c>
      <c r="GS236" s="26" t="str">
        <f ca="1">IF(OR(COUNTA(GA$3:GM$434)=0,选手操作!$K236=""),"",选手操作!$K236)</f>
        <v/>
      </c>
      <c r="GT236" s="22" t="str">
        <f ca="1">IFERROR(IF(GS236="","",RANK(GV236,GV$3:GV$434)+COUNTIF(GV$3:GV236,GV236)-1),"/")</f>
        <v/>
      </c>
      <c r="GU236" s="27" t="str">
        <f ca="1">IF(GS236="","",VLOOKUP(GS236,选手操作!$K:$L,2,0))</f>
        <v/>
      </c>
      <c r="GV236" s="24" t="str">
        <f ca="1">IFERROR(IF(GS236="","",IF(选手操作!GT236&lt;&gt;"",FV236+GW236+GX236+选手操作!GS236,VLOOKUP(GU236,GO:GQ,3,0)+FV236+GW236+GX236+选手操作!GS236)),IF(COUNTIF(GO:GO,GU236)=0,"查找失败",IF(ISNUMBER(VLOOKUP(GU236,GO:GQ,3,0))=FALSE,"VP错误","未知错误")))</f>
        <v/>
      </c>
      <c r="GW236" s="37"/>
      <c r="GX236" s="37"/>
      <c r="GY236" s="39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23" t="str">
        <f ca="1">IFERROR(IF(HS236="","",RANK(HR236,HR$3:HR$434)+COUNTIF(HR$3:HR236,HR236)-1),"/")</f>
        <v/>
      </c>
      <c r="HO236" s="22" t="str">
        <f t="shared" si="71"/>
        <v/>
      </c>
      <c r="HP236" s="22" t="str">
        <f t="shared" si="72"/>
        <v/>
      </c>
      <c r="HQ236" s="24" t="str">
        <f>IFERROR(IF(HO236="","",ROUND(IF(HP236=0,10,10+SIGN(HP236)*10*(1-((SQRT(5)-1)/2)^MIN(ABS(HP236)/(5*SQRT(HR$1)),3))/(1-((SQRT(5)-1)/2)^3)),2)),"请输入副数")</f>
        <v/>
      </c>
      <c r="HR236" s="25" t="str">
        <f ca="1">IF(HS236="","",IF(选手操作!IT236&lt;&gt;"","/",HV236))</f>
        <v/>
      </c>
      <c r="HS236" s="26" t="str">
        <f ca="1">IF(OR(COUNTA(HA$3:HM$434)=0,选手操作!$K236=""),"",选手操作!$K236)</f>
        <v/>
      </c>
      <c r="HT236" s="22" t="str">
        <f ca="1">IFERROR(IF(HS236="","",RANK(HV236,HV$3:HV$434)+COUNTIF(HV$3:HV236,HV236)-1),"/")</f>
        <v/>
      </c>
      <c r="HU236" s="27" t="str">
        <f ca="1">IF(HS236="","",VLOOKUP(HS236,选手操作!$K:$L,2,0))</f>
        <v/>
      </c>
      <c r="HV236" s="24" t="str">
        <f ca="1">IFERROR(IF(HS236="","",IF(选手操作!HT236&lt;&gt;"",GV236+HW236+HX236+选手操作!HS236,VLOOKUP(HU236,HO:HQ,3,0)+GV236+HW236+HX236+选手操作!HS236)),IF(COUNTIF(HO:HO,HU236)=0,"查找失败",IF(ISNUMBER(VLOOKUP(HU236,HO:HQ,3,0))=FALSE,"VP错误","未知错误")))</f>
        <v/>
      </c>
      <c r="HW236" s="37"/>
      <c r="HX236" s="37"/>
      <c r="HY236" s="39"/>
    </row>
    <row r="237" spans="1:23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23" t="str">
        <f ca="1">IFERROR(IF(S237="","",RANK(R237,R$3:R$434)+COUNTIF(R$3:R237,R237)-1),"/")</f>
        <v/>
      </c>
      <c r="O237" s="22" t="str">
        <f t="shared" si="73"/>
        <v/>
      </c>
      <c r="P237" s="22" t="str">
        <f t="shared" si="74"/>
        <v/>
      </c>
      <c r="Q237" s="24" t="str">
        <f t="shared" si="75"/>
        <v/>
      </c>
      <c r="R237" s="25" t="str">
        <f ca="1">IF(S237="","",IF(选手操作!AT237&lt;&gt;"","/",V237))</f>
        <v/>
      </c>
      <c r="S237" s="26" t="str">
        <f ca="1">IF(OR(COUNTA(A$3:M$434)=0,选手操作!$K237=""),"",选手操作!$K237)</f>
        <v/>
      </c>
      <c r="T237" s="22" t="str">
        <f ca="1">IFERROR(IF(S237="","",RANK(V237,V$3:V$434)+COUNTIF(V$3:V237,V237)-1),"/")</f>
        <v/>
      </c>
      <c r="U237" s="27" t="str">
        <f ca="1">IF(S237="","",VLOOKUP(S237,选手操作!$K:$L,2,0))</f>
        <v/>
      </c>
      <c r="V237" s="24" t="str">
        <f ca="1">IFERROR(IF(S237="","",IF(选手操作!T237&lt;&gt;"",选手操作!M237+选手操作!N237+W237+X237+选手操作!S237,VLOOKUP(U237,O:Q,3,0)+选手操作!M237+选手操作!N237+W237+X237+选手操作!S237)),IF(COUNTIF(O:O,U237)=0,"查找失败",IF(ISNUMBER(VLOOKUP(U237,O:Q,3,0))=FALSE,"VP错误","未知错误")))</f>
        <v/>
      </c>
      <c r="W237" s="37"/>
      <c r="X237" s="37"/>
      <c r="Y237" s="39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23" t="str">
        <f ca="1">IFERROR(IF(AS237="","",RANK(AR237,AR$3:AR$434)+COUNTIF(AR$3:AR237,AR237)-1),"/")</f>
        <v/>
      </c>
      <c r="AO237" s="22" t="str">
        <f t="shared" si="57"/>
        <v/>
      </c>
      <c r="AP237" s="22" t="str">
        <f t="shared" si="58"/>
        <v/>
      </c>
      <c r="AQ237" s="24" t="str">
        <f t="shared" si="76"/>
        <v/>
      </c>
      <c r="AR237" s="25" t="str">
        <f ca="1">IF(AS237="","",IF(选手操作!BT237&lt;&gt;"","/",AV237))</f>
        <v/>
      </c>
      <c r="AS237" s="26" t="str">
        <f ca="1">IF(OR(COUNTA(AA$3:AM$434)=0,选手操作!$K237=""),"",选手操作!$K237)</f>
        <v/>
      </c>
      <c r="AT237" s="22" t="str">
        <f ca="1">IFERROR(IF(AS237="","",RANK(AV237,AV$3:AV$434)+COUNTIF(AV$3:AV237,AV237)-1),"/")</f>
        <v/>
      </c>
      <c r="AU237" s="27" t="str">
        <f ca="1">IF(AS237="","",VLOOKUP(AS237,选手操作!$K:$L,2,0))</f>
        <v/>
      </c>
      <c r="AV237" s="24" t="str">
        <f ca="1">IFERROR(IF(AS237="","",IF(选手操作!AT237&lt;&gt;"",V237+AW237+AX237+选手操作!AS237,VLOOKUP(AU237,AO:AQ,3,0)+V237+AW237+AX237+选手操作!AS237)),IF(COUNTIF(AO:AO,AU237)=0,"查找失败",IF(ISNUMBER(VLOOKUP(AU237,AO:AQ,3,0))=FALSE,"VP错误","未知错误")))</f>
        <v/>
      </c>
      <c r="AW237" s="37"/>
      <c r="AX237" s="37"/>
      <c r="AY237" s="39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23" t="str">
        <f ca="1">IFERROR(IF(BS237="","",RANK(BR237,BR$3:BR$434)+COUNTIF(BR$3:BR237,BR237)-1),"/")</f>
        <v/>
      </c>
      <c r="BO237" s="22" t="str">
        <f t="shared" si="59"/>
        <v/>
      </c>
      <c r="BP237" s="22" t="str">
        <f t="shared" si="60"/>
        <v/>
      </c>
      <c r="BQ237" s="24" t="str">
        <f>IFERROR(IF(BO237="","",ROUND(IF(BP237=0,10,10+SIGN(BP237)*10*(1-((SQRT(5)-1)/2)^MIN(ABS(BP237)/(5*SQRT(BR$1)),3))/(1-((SQRT(5)-1)/2)^3)),2)),"请输入副数")</f>
        <v/>
      </c>
      <c r="BR237" s="25" t="str">
        <f ca="1">IF(BS237="","",IF(选手操作!CT237&lt;&gt;"","/",BV237))</f>
        <v/>
      </c>
      <c r="BS237" s="26" t="str">
        <f ca="1">IF(OR(COUNTA(BA$3:BM$434)=0,选手操作!$K237=""),"",选手操作!$K237)</f>
        <v/>
      </c>
      <c r="BT237" s="22" t="str">
        <f ca="1">IFERROR(IF(BS237="","",RANK(BV237,BV$3:BV$434)+COUNTIF(BV$3:BV237,BV237)-1),"/")</f>
        <v/>
      </c>
      <c r="BU237" s="27" t="str">
        <f ca="1">IF(BS237="","",VLOOKUP(BS237,选手操作!$K:$L,2,0))</f>
        <v/>
      </c>
      <c r="BV237" s="24" t="str">
        <f ca="1">IFERROR(IF(BS237="","",IF(选手操作!BT237&lt;&gt;"",AV237+BW237+BX237+选手操作!BS237,VLOOKUP(BU237,BO:BQ,3,0)+AV237+BW237+BX237+选手操作!BS237)),IF(COUNTIF(BO:BO,BU237)=0,"查找失败",IF(ISNUMBER(VLOOKUP(BU237,BO:BQ,3,0))=FALSE,"VP错误","未知错误")))</f>
        <v/>
      </c>
      <c r="BW237" s="37"/>
      <c r="BX237" s="37"/>
      <c r="BY237" s="39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23" t="str">
        <f ca="1">IFERROR(IF(CS237="","",RANK(CR237,CR$3:CR$434)+COUNTIF(CR$3:CR237,CR237)-1),"/")</f>
        <v/>
      </c>
      <c r="CO237" s="22" t="str">
        <f t="shared" si="61"/>
        <v/>
      </c>
      <c r="CP237" s="22" t="str">
        <f t="shared" si="62"/>
        <v/>
      </c>
      <c r="CQ237" s="24" t="str">
        <f>IFERROR(IF(CO237="","",ROUND(IF(CP237=0,10,10+SIGN(CP237)*10*(1-((SQRT(5)-1)/2)^MIN(ABS(CP237)/(5*SQRT(CR$1)),3))/(1-((SQRT(5)-1)/2)^3)),2)),"请输入副数")</f>
        <v/>
      </c>
      <c r="CR237" s="25" t="str">
        <f ca="1">IF(CS237="","",IF(选手操作!DT237&lt;&gt;"","/",CV237))</f>
        <v/>
      </c>
      <c r="CS237" s="26" t="str">
        <f ca="1">IF(OR(COUNTA(CA$3:CM$434)=0,选手操作!$K237=""),"",选手操作!$K237)</f>
        <v/>
      </c>
      <c r="CT237" s="22" t="str">
        <f ca="1">IFERROR(IF(CS237="","",RANK(CV237,CV$3:CV$434)+COUNTIF(CV$3:CV237,CV237)-1),"/")</f>
        <v/>
      </c>
      <c r="CU237" s="27" t="str">
        <f ca="1">IF(CS237="","",VLOOKUP(CS237,选手操作!$K:$L,2,0))</f>
        <v/>
      </c>
      <c r="CV237" s="24" t="str">
        <f ca="1">IFERROR(IF(CS237="","",IF(选手操作!CT237&lt;&gt;"",BV237+CW237+CX237+选手操作!CS237,VLOOKUP(CU237,CO:CQ,3,0)+BV237+CW237+CX237+选手操作!CS237)),IF(COUNTIF(CO:CO,CU237)=0,"查找失败",IF(ISNUMBER(VLOOKUP(CU237,CO:CQ,3,0))=FALSE,"VP错误","未知错误")))</f>
        <v/>
      </c>
      <c r="CW237" s="37"/>
      <c r="CX237" s="37"/>
      <c r="CY237" s="39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23" t="str">
        <f ca="1">IFERROR(IF(DS237="","",RANK(DR237,DR$3:DR$434)+COUNTIF(DR$3:DR237,DR237)-1),"/")</f>
        <v/>
      </c>
      <c r="DO237" s="22" t="str">
        <f t="shared" si="63"/>
        <v/>
      </c>
      <c r="DP237" s="22" t="str">
        <f t="shared" si="64"/>
        <v/>
      </c>
      <c r="DQ237" s="24" t="str">
        <f>IFERROR(IF(DO237="","",ROUND(IF(DP237=0,10,10+SIGN(DP237)*10*(1-((SQRT(5)-1)/2)^MIN(ABS(DP237)/(5*SQRT(DR$1)),3))/(1-((SQRT(5)-1)/2)^3)),2)),"请输入副数")</f>
        <v/>
      </c>
      <c r="DR237" s="25" t="str">
        <f ca="1">IF(DS237="","",IF(选手操作!ET237&lt;&gt;"","/",DV237))</f>
        <v/>
      </c>
      <c r="DS237" s="26" t="str">
        <f ca="1">IF(OR(COUNTA(DA$3:DM$434)=0,选手操作!$K237=""),"",选手操作!$K237)</f>
        <v/>
      </c>
      <c r="DT237" s="22" t="str">
        <f ca="1">IFERROR(IF(DS237="","",RANK(DV237,DV$3:DV$434)+COUNTIF(DV$3:DV237,DV237)-1),"/")</f>
        <v/>
      </c>
      <c r="DU237" s="27" t="str">
        <f ca="1">IF(DS237="","",VLOOKUP(DS237,选手操作!$K:$L,2,0))</f>
        <v/>
      </c>
      <c r="DV237" s="24" t="str">
        <f ca="1">IFERROR(IF(DS237="","",IF(选手操作!DT237&lt;&gt;"",CV237+DW237+DX237+选手操作!DS237,VLOOKUP(DU237,DO:DQ,3,0)+CV237+DW237+DX237+选手操作!DS237)),IF(COUNTIF(DO:DO,DU237)=0,"查找失败",IF(ISNUMBER(VLOOKUP(DU237,DO:DQ,3,0))=FALSE,"VP错误","未知错误")))</f>
        <v/>
      </c>
      <c r="DW237" s="37"/>
      <c r="DX237" s="37"/>
      <c r="DY237" s="39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23" t="str">
        <f ca="1">IFERROR(IF(ES237="","",RANK(ER237,ER$3:ER$434)+COUNTIF(ER$3:ER237,ER237)-1),"/")</f>
        <v/>
      </c>
      <c r="EO237" s="22" t="str">
        <f t="shared" si="65"/>
        <v/>
      </c>
      <c r="EP237" s="22" t="str">
        <f t="shared" si="66"/>
        <v/>
      </c>
      <c r="EQ237" s="24" t="str">
        <f>IFERROR(IF(EO237="","",ROUND(IF(EP237=0,10,10+SIGN(EP237)*10*(1-((SQRT(5)-1)/2)^MIN(ABS(EP237)/(5*SQRT(ER$1)),3))/(1-((SQRT(5)-1)/2)^3)),2)),"请输入副数")</f>
        <v/>
      </c>
      <c r="ER237" s="25" t="str">
        <f ca="1">IF(ES237="","",IF(选手操作!FT237&lt;&gt;"","/",EV237))</f>
        <v/>
      </c>
      <c r="ES237" s="26" t="str">
        <f ca="1">IF(OR(COUNTA(EA$3:EM$434)=0,选手操作!$K237=""),"",选手操作!$K237)</f>
        <v/>
      </c>
      <c r="ET237" s="22" t="str">
        <f ca="1">IFERROR(IF(ES237="","",RANK(EV237,EV$3:EV$434)+COUNTIF(EV$3:EV237,EV237)-1),"/")</f>
        <v/>
      </c>
      <c r="EU237" s="27" t="str">
        <f ca="1">IF(ES237="","",VLOOKUP(ES237,选手操作!$K:$L,2,0))</f>
        <v/>
      </c>
      <c r="EV237" s="24" t="str">
        <f ca="1">IFERROR(IF(ES237="","",IF(选手操作!ET237&lt;&gt;"",DV237+EW237+EX237+选手操作!ES237,VLOOKUP(EU237,EO:EQ,3,0)+DV237+EW237+EX237+选手操作!ES237)),IF(COUNTIF(EO:EO,EU237)=0,"查找失败",IF(ISNUMBER(VLOOKUP(EU237,EO:EQ,3,0))=FALSE,"VP错误","未知错误")))</f>
        <v/>
      </c>
      <c r="EW237" s="37"/>
      <c r="EX237" s="37"/>
      <c r="EY237" s="39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23" t="str">
        <f ca="1">IFERROR(IF(FS237="","",RANK(FR237,FR$3:FR$434)+COUNTIF(FR$3:FR237,FR237)-1),"/")</f>
        <v/>
      </c>
      <c r="FO237" s="22" t="str">
        <f t="shared" si="67"/>
        <v/>
      </c>
      <c r="FP237" s="22" t="str">
        <f t="shared" si="68"/>
        <v/>
      </c>
      <c r="FQ237" s="24" t="str">
        <f>IFERROR(IF(FO237="","",ROUND(IF(FP237=0,10,10+SIGN(FP237)*10*(1-((SQRT(5)-1)/2)^MIN(ABS(FP237)/(5*SQRT(FR$1)),3))/(1-((SQRT(5)-1)/2)^3)),2)),"请输入副数")</f>
        <v/>
      </c>
      <c r="FR237" s="25" t="str">
        <f ca="1">IF(FS237="","",IF(选手操作!GT237&lt;&gt;"","/",FV237))</f>
        <v/>
      </c>
      <c r="FS237" s="26" t="str">
        <f ca="1">IF(OR(COUNTA(FA$3:FM$434)=0,选手操作!$K237=""),"",选手操作!$K237)</f>
        <v/>
      </c>
      <c r="FT237" s="22" t="str">
        <f ca="1">IFERROR(IF(FS237="","",RANK(FV237,FV$3:FV$434)+COUNTIF(FV$3:FV237,FV237)-1),"/")</f>
        <v/>
      </c>
      <c r="FU237" s="27" t="str">
        <f ca="1">IF(FS237="","",VLOOKUP(FS237,选手操作!$K:$L,2,0))</f>
        <v/>
      </c>
      <c r="FV237" s="24" t="str">
        <f ca="1">IFERROR(IF(FS237="","",IF(选手操作!FT237&lt;&gt;"",EV237+FW237+FX237+选手操作!FS237,VLOOKUP(FU237,FO:FQ,3,0)+EV237+FW237+FX237+选手操作!FS237)),IF(COUNTIF(FO:FO,FU237)=0,"查找失败",IF(ISNUMBER(VLOOKUP(FU237,FO:FQ,3,0))=FALSE,"VP错误","未知错误")))</f>
        <v/>
      </c>
      <c r="FW237" s="37"/>
      <c r="FX237" s="37"/>
      <c r="FY237" s="39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23" t="str">
        <f ca="1">IFERROR(IF(GS237="","",RANK(GR237,GR$3:GR$434)+COUNTIF(GR$3:GR237,GR237)-1),"/")</f>
        <v/>
      </c>
      <c r="GO237" s="22" t="str">
        <f t="shared" si="69"/>
        <v/>
      </c>
      <c r="GP237" s="22" t="str">
        <f t="shared" si="70"/>
        <v/>
      </c>
      <c r="GQ237" s="24" t="str">
        <f>IFERROR(IF(GO237="","",ROUND(IF(GP237=0,10,10+SIGN(GP237)*10*(1-((SQRT(5)-1)/2)^MIN(ABS(GP237)/(5*SQRT(GR$1)),3))/(1-((SQRT(5)-1)/2)^3)),2)),"请输入副数")</f>
        <v/>
      </c>
      <c r="GR237" s="25" t="str">
        <f ca="1">IF(GS237="","",IF(选手操作!HT237&lt;&gt;"","/",GV237))</f>
        <v/>
      </c>
      <c r="GS237" s="26" t="str">
        <f ca="1">IF(OR(COUNTA(GA$3:GM$434)=0,选手操作!$K237=""),"",选手操作!$K237)</f>
        <v/>
      </c>
      <c r="GT237" s="22" t="str">
        <f ca="1">IFERROR(IF(GS237="","",RANK(GV237,GV$3:GV$434)+COUNTIF(GV$3:GV237,GV237)-1),"/")</f>
        <v/>
      </c>
      <c r="GU237" s="27" t="str">
        <f ca="1">IF(GS237="","",VLOOKUP(GS237,选手操作!$K:$L,2,0))</f>
        <v/>
      </c>
      <c r="GV237" s="24" t="str">
        <f ca="1">IFERROR(IF(GS237="","",IF(选手操作!GT237&lt;&gt;"",FV237+GW237+GX237+选手操作!GS237,VLOOKUP(GU237,GO:GQ,3,0)+FV237+GW237+GX237+选手操作!GS237)),IF(COUNTIF(GO:GO,GU237)=0,"查找失败",IF(ISNUMBER(VLOOKUP(GU237,GO:GQ,3,0))=FALSE,"VP错误","未知错误")))</f>
        <v/>
      </c>
      <c r="GW237" s="37"/>
      <c r="GX237" s="37"/>
      <c r="GY237" s="39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23" t="str">
        <f ca="1">IFERROR(IF(HS237="","",RANK(HR237,HR$3:HR$434)+COUNTIF(HR$3:HR237,HR237)-1),"/")</f>
        <v/>
      </c>
      <c r="HO237" s="22" t="str">
        <f t="shared" si="71"/>
        <v/>
      </c>
      <c r="HP237" s="22" t="str">
        <f t="shared" si="72"/>
        <v/>
      </c>
      <c r="HQ237" s="24" t="str">
        <f>IFERROR(IF(HO237="","",ROUND(IF(HP237=0,10,10+SIGN(HP237)*10*(1-((SQRT(5)-1)/2)^MIN(ABS(HP237)/(5*SQRT(HR$1)),3))/(1-((SQRT(5)-1)/2)^3)),2)),"请输入副数")</f>
        <v/>
      </c>
      <c r="HR237" s="25" t="str">
        <f ca="1">IF(HS237="","",IF(选手操作!IT237&lt;&gt;"","/",HV237))</f>
        <v/>
      </c>
      <c r="HS237" s="26" t="str">
        <f ca="1">IF(OR(COUNTA(HA$3:HM$434)=0,选手操作!$K237=""),"",选手操作!$K237)</f>
        <v/>
      </c>
      <c r="HT237" s="22" t="str">
        <f ca="1">IFERROR(IF(HS237="","",RANK(HV237,HV$3:HV$434)+COUNTIF(HV$3:HV237,HV237)-1),"/")</f>
        <v/>
      </c>
      <c r="HU237" s="27" t="str">
        <f ca="1">IF(HS237="","",VLOOKUP(HS237,选手操作!$K:$L,2,0))</f>
        <v/>
      </c>
      <c r="HV237" s="24" t="str">
        <f ca="1">IFERROR(IF(HS237="","",IF(选手操作!HT237&lt;&gt;"",GV237+HW237+HX237+选手操作!HS237,VLOOKUP(HU237,HO:HQ,3,0)+GV237+HW237+HX237+选手操作!HS237)),IF(COUNTIF(HO:HO,HU237)=0,"查找失败",IF(ISNUMBER(VLOOKUP(HU237,HO:HQ,3,0))=FALSE,"VP错误","未知错误")))</f>
        <v/>
      </c>
      <c r="HW237" s="37"/>
      <c r="HX237" s="37"/>
      <c r="HY237" s="39"/>
    </row>
    <row r="238" spans="1:23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23" t="str">
        <f ca="1">IFERROR(IF(S238="","",RANK(R238,R$3:R$434)+COUNTIF(R$3:R238,R238)-1),"/")</f>
        <v/>
      </c>
      <c r="O238" s="22" t="str">
        <f t="shared" si="73"/>
        <v/>
      </c>
      <c r="P238" s="22" t="str">
        <f t="shared" si="74"/>
        <v/>
      </c>
      <c r="Q238" s="24" t="str">
        <f t="shared" si="75"/>
        <v/>
      </c>
      <c r="R238" s="25" t="str">
        <f ca="1">IF(S238="","",IF(选手操作!AT238&lt;&gt;"","/",V238))</f>
        <v/>
      </c>
      <c r="S238" s="26" t="str">
        <f ca="1">IF(OR(COUNTA(A$3:M$434)=0,选手操作!$K238=""),"",选手操作!$K238)</f>
        <v/>
      </c>
      <c r="T238" s="22" t="str">
        <f ca="1">IFERROR(IF(S238="","",RANK(V238,V$3:V$434)+COUNTIF(V$3:V238,V238)-1),"/")</f>
        <v/>
      </c>
      <c r="U238" s="27" t="str">
        <f ca="1">IF(S238="","",VLOOKUP(S238,选手操作!$K:$L,2,0))</f>
        <v/>
      </c>
      <c r="V238" s="24" t="str">
        <f ca="1">IFERROR(IF(S238="","",IF(选手操作!T238&lt;&gt;"",选手操作!M238+选手操作!N238+W238+X238+选手操作!S238,VLOOKUP(U238,O:Q,3,0)+选手操作!M238+选手操作!N238+W238+X238+选手操作!S238)),IF(COUNTIF(O:O,U238)=0,"查找失败",IF(ISNUMBER(VLOOKUP(U238,O:Q,3,0))=FALSE,"VP错误","未知错误")))</f>
        <v/>
      </c>
      <c r="W238" s="37"/>
      <c r="X238" s="37"/>
      <c r="Y238" s="39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23" t="str">
        <f ca="1">IFERROR(IF(AS238="","",RANK(AR238,AR$3:AR$434)+COUNTIF(AR$3:AR238,AR238)-1),"/")</f>
        <v/>
      </c>
      <c r="AO238" s="22" t="str">
        <f t="shared" si="57"/>
        <v/>
      </c>
      <c r="AP238" s="22" t="str">
        <f t="shared" si="58"/>
        <v/>
      </c>
      <c r="AQ238" s="24" t="str">
        <f t="shared" si="76"/>
        <v/>
      </c>
      <c r="AR238" s="25" t="str">
        <f ca="1">IF(AS238="","",IF(选手操作!BT238&lt;&gt;"","/",AV238))</f>
        <v/>
      </c>
      <c r="AS238" s="26" t="str">
        <f ca="1">IF(OR(COUNTA(AA$3:AM$434)=0,选手操作!$K238=""),"",选手操作!$K238)</f>
        <v/>
      </c>
      <c r="AT238" s="22" t="str">
        <f ca="1">IFERROR(IF(AS238="","",RANK(AV238,AV$3:AV$434)+COUNTIF(AV$3:AV238,AV238)-1),"/")</f>
        <v/>
      </c>
      <c r="AU238" s="27" t="str">
        <f ca="1">IF(AS238="","",VLOOKUP(AS238,选手操作!$K:$L,2,0))</f>
        <v/>
      </c>
      <c r="AV238" s="24" t="str">
        <f ca="1">IFERROR(IF(AS238="","",IF(选手操作!AT238&lt;&gt;"",V238+AW238+AX238+选手操作!AS238,VLOOKUP(AU238,AO:AQ,3,0)+V238+AW238+AX238+选手操作!AS238)),IF(COUNTIF(AO:AO,AU238)=0,"查找失败",IF(ISNUMBER(VLOOKUP(AU238,AO:AQ,3,0))=FALSE,"VP错误","未知错误")))</f>
        <v/>
      </c>
      <c r="AW238" s="37"/>
      <c r="AX238" s="37"/>
      <c r="AY238" s="39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23" t="str">
        <f ca="1">IFERROR(IF(BS238="","",RANK(BR238,BR$3:BR$434)+COUNTIF(BR$3:BR238,BR238)-1),"/")</f>
        <v/>
      </c>
      <c r="BO238" s="22" t="str">
        <f t="shared" si="59"/>
        <v/>
      </c>
      <c r="BP238" s="22" t="str">
        <f t="shared" si="60"/>
        <v/>
      </c>
      <c r="BQ238" s="24" t="str">
        <f>IFERROR(IF(BO238="","",ROUND(IF(BP238=0,10,10+SIGN(BP238)*10*(1-((SQRT(5)-1)/2)^MIN(ABS(BP238)/(5*SQRT(BR$1)),3))/(1-((SQRT(5)-1)/2)^3)),2)),"请输入副数")</f>
        <v/>
      </c>
      <c r="BR238" s="25" t="str">
        <f ca="1">IF(BS238="","",IF(选手操作!CT238&lt;&gt;"","/",BV238))</f>
        <v/>
      </c>
      <c r="BS238" s="26" t="str">
        <f ca="1">IF(OR(COUNTA(BA$3:BM$434)=0,选手操作!$K238=""),"",选手操作!$K238)</f>
        <v/>
      </c>
      <c r="BT238" s="22" t="str">
        <f ca="1">IFERROR(IF(BS238="","",RANK(BV238,BV$3:BV$434)+COUNTIF(BV$3:BV238,BV238)-1),"/")</f>
        <v/>
      </c>
      <c r="BU238" s="27" t="str">
        <f ca="1">IF(BS238="","",VLOOKUP(BS238,选手操作!$K:$L,2,0))</f>
        <v/>
      </c>
      <c r="BV238" s="24" t="str">
        <f ca="1">IFERROR(IF(BS238="","",IF(选手操作!BT238&lt;&gt;"",AV238+BW238+BX238+选手操作!BS238,VLOOKUP(BU238,BO:BQ,3,0)+AV238+BW238+BX238+选手操作!BS238)),IF(COUNTIF(BO:BO,BU238)=0,"查找失败",IF(ISNUMBER(VLOOKUP(BU238,BO:BQ,3,0))=FALSE,"VP错误","未知错误")))</f>
        <v/>
      </c>
      <c r="BW238" s="37"/>
      <c r="BX238" s="37"/>
      <c r="BY238" s="39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23" t="str">
        <f ca="1">IFERROR(IF(CS238="","",RANK(CR238,CR$3:CR$434)+COUNTIF(CR$3:CR238,CR238)-1),"/")</f>
        <v/>
      </c>
      <c r="CO238" s="22" t="str">
        <f t="shared" si="61"/>
        <v/>
      </c>
      <c r="CP238" s="22" t="str">
        <f t="shared" si="62"/>
        <v/>
      </c>
      <c r="CQ238" s="24" t="str">
        <f>IFERROR(IF(CO238="","",ROUND(IF(CP238=0,10,10+SIGN(CP238)*10*(1-((SQRT(5)-1)/2)^MIN(ABS(CP238)/(5*SQRT(CR$1)),3))/(1-((SQRT(5)-1)/2)^3)),2)),"请输入副数")</f>
        <v/>
      </c>
      <c r="CR238" s="25" t="str">
        <f ca="1">IF(CS238="","",IF(选手操作!DT238&lt;&gt;"","/",CV238))</f>
        <v/>
      </c>
      <c r="CS238" s="26" t="str">
        <f ca="1">IF(OR(COUNTA(CA$3:CM$434)=0,选手操作!$K238=""),"",选手操作!$K238)</f>
        <v/>
      </c>
      <c r="CT238" s="22" t="str">
        <f ca="1">IFERROR(IF(CS238="","",RANK(CV238,CV$3:CV$434)+COUNTIF(CV$3:CV238,CV238)-1),"/")</f>
        <v/>
      </c>
      <c r="CU238" s="27" t="str">
        <f ca="1">IF(CS238="","",VLOOKUP(CS238,选手操作!$K:$L,2,0))</f>
        <v/>
      </c>
      <c r="CV238" s="24" t="str">
        <f ca="1">IFERROR(IF(CS238="","",IF(选手操作!CT238&lt;&gt;"",BV238+CW238+CX238+选手操作!CS238,VLOOKUP(CU238,CO:CQ,3,0)+BV238+CW238+CX238+选手操作!CS238)),IF(COUNTIF(CO:CO,CU238)=0,"查找失败",IF(ISNUMBER(VLOOKUP(CU238,CO:CQ,3,0))=FALSE,"VP错误","未知错误")))</f>
        <v/>
      </c>
      <c r="CW238" s="37"/>
      <c r="CX238" s="37"/>
      <c r="CY238" s="39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23" t="str">
        <f ca="1">IFERROR(IF(DS238="","",RANK(DR238,DR$3:DR$434)+COUNTIF(DR$3:DR238,DR238)-1),"/")</f>
        <v/>
      </c>
      <c r="DO238" s="22" t="str">
        <f t="shared" si="63"/>
        <v/>
      </c>
      <c r="DP238" s="22" t="str">
        <f t="shared" si="64"/>
        <v/>
      </c>
      <c r="DQ238" s="24" t="str">
        <f>IFERROR(IF(DO238="","",ROUND(IF(DP238=0,10,10+SIGN(DP238)*10*(1-((SQRT(5)-1)/2)^MIN(ABS(DP238)/(5*SQRT(DR$1)),3))/(1-((SQRT(5)-1)/2)^3)),2)),"请输入副数")</f>
        <v/>
      </c>
      <c r="DR238" s="25" t="str">
        <f ca="1">IF(DS238="","",IF(选手操作!ET238&lt;&gt;"","/",DV238))</f>
        <v/>
      </c>
      <c r="DS238" s="26" t="str">
        <f ca="1">IF(OR(COUNTA(DA$3:DM$434)=0,选手操作!$K238=""),"",选手操作!$K238)</f>
        <v/>
      </c>
      <c r="DT238" s="22" t="str">
        <f ca="1">IFERROR(IF(DS238="","",RANK(DV238,DV$3:DV$434)+COUNTIF(DV$3:DV238,DV238)-1),"/")</f>
        <v/>
      </c>
      <c r="DU238" s="27" t="str">
        <f ca="1">IF(DS238="","",VLOOKUP(DS238,选手操作!$K:$L,2,0))</f>
        <v/>
      </c>
      <c r="DV238" s="24" t="str">
        <f ca="1">IFERROR(IF(DS238="","",IF(选手操作!DT238&lt;&gt;"",CV238+DW238+DX238+选手操作!DS238,VLOOKUP(DU238,DO:DQ,3,0)+CV238+DW238+DX238+选手操作!DS238)),IF(COUNTIF(DO:DO,DU238)=0,"查找失败",IF(ISNUMBER(VLOOKUP(DU238,DO:DQ,3,0))=FALSE,"VP错误","未知错误")))</f>
        <v/>
      </c>
      <c r="DW238" s="37"/>
      <c r="DX238" s="37"/>
      <c r="DY238" s="39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23" t="str">
        <f ca="1">IFERROR(IF(ES238="","",RANK(ER238,ER$3:ER$434)+COUNTIF(ER$3:ER238,ER238)-1),"/")</f>
        <v/>
      </c>
      <c r="EO238" s="22" t="str">
        <f t="shared" si="65"/>
        <v/>
      </c>
      <c r="EP238" s="22" t="str">
        <f t="shared" si="66"/>
        <v/>
      </c>
      <c r="EQ238" s="24" t="str">
        <f>IFERROR(IF(EO238="","",ROUND(IF(EP238=0,10,10+SIGN(EP238)*10*(1-((SQRT(5)-1)/2)^MIN(ABS(EP238)/(5*SQRT(ER$1)),3))/(1-((SQRT(5)-1)/2)^3)),2)),"请输入副数")</f>
        <v/>
      </c>
      <c r="ER238" s="25" t="str">
        <f ca="1">IF(ES238="","",IF(选手操作!FT238&lt;&gt;"","/",EV238))</f>
        <v/>
      </c>
      <c r="ES238" s="26" t="str">
        <f ca="1">IF(OR(COUNTA(EA$3:EM$434)=0,选手操作!$K238=""),"",选手操作!$K238)</f>
        <v/>
      </c>
      <c r="ET238" s="22" t="str">
        <f ca="1">IFERROR(IF(ES238="","",RANK(EV238,EV$3:EV$434)+COUNTIF(EV$3:EV238,EV238)-1),"/")</f>
        <v/>
      </c>
      <c r="EU238" s="27" t="str">
        <f ca="1">IF(ES238="","",VLOOKUP(ES238,选手操作!$K:$L,2,0))</f>
        <v/>
      </c>
      <c r="EV238" s="24" t="str">
        <f ca="1">IFERROR(IF(ES238="","",IF(选手操作!ET238&lt;&gt;"",DV238+EW238+EX238+选手操作!ES238,VLOOKUP(EU238,EO:EQ,3,0)+DV238+EW238+EX238+选手操作!ES238)),IF(COUNTIF(EO:EO,EU238)=0,"查找失败",IF(ISNUMBER(VLOOKUP(EU238,EO:EQ,3,0))=FALSE,"VP错误","未知错误")))</f>
        <v/>
      </c>
      <c r="EW238" s="37"/>
      <c r="EX238" s="37"/>
      <c r="EY238" s="39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23" t="str">
        <f ca="1">IFERROR(IF(FS238="","",RANK(FR238,FR$3:FR$434)+COUNTIF(FR$3:FR238,FR238)-1),"/")</f>
        <v/>
      </c>
      <c r="FO238" s="22" t="str">
        <f t="shared" si="67"/>
        <v/>
      </c>
      <c r="FP238" s="22" t="str">
        <f t="shared" si="68"/>
        <v/>
      </c>
      <c r="FQ238" s="24" t="str">
        <f>IFERROR(IF(FO238="","",ROUND(IF(FP238=0,10,10+SIGN(FP238)*10*(1-((SQRT(5)-1)/2)^MIN(ABS(FP238)/(5*SQRT(FR$1)),3))/(1-((SQRT(5)-1)/2)^3)),2)),"请输入副数")</f>
        <v/>
      </c>
      <c r="FR238" s="25" t="str">
        <f ca="1">IF(FS238="","",IF(选手操作!GT238&lt;&gt;"","/",FV238))</f>
        <v/>
      </c>
      <c r="FS238" s="26" t="str">
        <f ca="1">IF(OR(COUNTA(FA$3:FM$434)=0,选手操作!$K238=""),"",选手操作!$K238)</f>
        <v/>
      </c>
      <c r="FT238" s="22" t="str">
        <f ca="1">IFERROR(IF(FS238="","",RANK(FV238,FV$3:FV$434)+COUNTIF(FV$3:FV238,FV238)-1),"/")</f>
        <v/>
      </c>
      <c r="FU238" s="27" t="str">
        <f ca="1">IF(FS238="","",VLOOKUP(FS238,选手操作!$K:$L,2,0))</f>
        <v/>
      </c>
      <c r="FV238" s="24" t="str">
        <f ca="1">IFERROR(IF(FS238="","",IF(选手操作!FT238&lt;&gt;"",EV238+FW238+FX238+选手操作!FS238,VLOOKUP(FU238,FO:FQ,3,0)+EV238+FW238+FX238+选手操作!FS238)),IF(COUNTIF(FO:FO,FU238)=0,"查找失败",IF(ISNUMBER(VLOOKUP(FU238,FO:FQ,3,0))=FALSE,"VP错误","未知错误")))</f>
        <v/>
      </c>
      <c r="FW238" s="37"/>
      <c r="FX238" s="37"/>
      <c r="FY238" s="39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23" t="str">
        <f ca="1">IFERROR(IF(GS238="","",RANK(GR238,GR$3:GR$434)+COUNTIF(GR$3:GR238,GR238)-1),"/")</f>
        <v/>
      </c>
      <c r="GO238" s="22" t="str">
        <f t="shared" si="69"/>
        <v/>
      </c>
      <c r="GP238" s="22" t="str">
        <f t="shared" si="70"/>
        <v/>
      </c>
      <c r="GQ238" s="24" t="str">
        <f>IFERROR(IF(GO238="","",ROUND(IF(GP238=0,10,10+SIGN(GP238)*10*(1-((SQRT(5)-1)/2)^MIN(ABS(GP238)/(5*SQRT(GR$1)),3))/(1-((SQRT(5)-1)/2)^3)),2)),"请输入副数")</f>
        <v/>
      </c>
      <c r="GR238" s="25" t="str">
        <f ca="1">IF(GS238="","",IF(选手操作!HT238&lt;&gt;"","/",GV238))</f>
        <v/>
      </c>
      <c r="GS238" s="26" t="str">
        <f ca="1">IF(OR(COUNTA(GA$3:GM$434)=0,选手操作!$K238=""),"",选手操作!$K238)</f>
        <v/>
      </c>
      <c r="GT238" s="22" t="str">
        <f ca="1">IFERROR(IF(GS238="","",RANK(GV238,GV$3:GV$434)+COUNTIF(GV$3:GV238,GV238)-1),"/")</f>
        <v/>
      </c>
      <c r="GU238" s="27" t="str">
        <f ca="1">IF(GS238="","",VLOOKUP(GS238,选手操作!$K:$L,2,0))</f>
        <v/>
      </c>
      <c r="GV238" s="24" t="str">
        <f ca="1">IFERROR(IF(GS238="","",IF(选手操作!GT238&lt;&gt;"",FV238+GW238+GX238+选手操作!GS238,VLOOKUP(GU238,GO:GQ,3,0)+FV238+GW238+GX238+选手操作!GS238)),IF(COUNTIF(GO:GO,GU238)=0,"查找失败",IF(ISNUMBER(VLOOKUP(GU238,GO:GQ,3,0))=FALSE,"VP错误","未知错误")))</f>
        <v/>
      </c>
      <c r="GW238" s="37"/>
      <c r="GX238" s="37"/>
      <c r="GY238" s="39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23" t="str">
        <f ca="1">IFERROR(IF(HS238="","",RANK(HR238,HR$3:HR$434)+COUNTIF(HR$3:HR238,HR238)-1),"/")</f>
        <v/>
      </c>
      <c r="HO238" s="22" t="str">
        <f t="shared" si="71"/>
        <v/>
      </c>
      <c r="HP238" s="22" t="str">
        <f t="shared" si="72"/>
        <v/>
      </c>
      <c r="HQ238" s="24" t="str">
        <f>IFERROR(IF(HO238="","",ROUND(IF(HP238=0,10,10+SIGN(HP238)*10*(1-((SQRT(5)-1)/2)^MIN(ABS(HP238)/(5*SQRT(HR$1)),3))/(1-((SQRT(5)-1)/2)^3)),2)),"请输入副数")</f>
        <v/>
      </c>
      <c r="HR238" s="25" t="str">
        <f ca="1">IF(HS238="","",IF(选手操作!IT238&lt;&gt;"","/",HV238))</f>
        <v/>
      </c>
      <c r="HS238" s="26" t="str">
        <f ca="1">IF(OR(COUNTA(HA$3:HM$434)=0,选手操作!$K238=""),"",选手操作!$K238)</f>
        <v/>
      </c>
      <c r="HT238" s="22" t="str">
        <f ca="1">IFERROR(IF(HS238="","",RANK(HV238,HV$3:HV$434)+COUNTIF(HV$3:HV238,HV238)-1),"/")</f>
        <v/>
      </c>
      <c r="HU238" s="27" t="str">
        <f ca="1">IF(HS238="","",VLOOKUP(HS238,选手操作!$K:$L,2,0))</f>
        <v/>
      </c>
      <c r="HV238" s="24" t="str">
        <f ca="1">IFERROR(IF(HS238="","",IF(选手操作!HT238&lt;&gt;"",GV238+HW238+HX238+选手操作!HS238,VLOOKUP(HU238,HO:HQ,3,0)+GV238+HW238+HX238+选手操作!HS238)),IF(COUNTIF(HO:HO,HU238)=0,"查找失败",IF(ISNUMBER(VLOOKUP(HU238,HO:HQ,3,0))=FALSE,"VP错误","未知错误")))</f>
        <v/>
      </c>
      <c r="HW238" s="37"/>
      <c r="HX238" s="37"/>
      <c r="HY238" s="39"/>
    </row>
    <row r="239" spans="1:23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23" t="str">
        <f ca="1">IFERROR(IF(S239="","",RANK(R239,R$3:R$434)+COUNTIF(R$3:R239,R239)-1),"/")</f>
        <v/>
      </c>
      <c r="O239" s="22" t="str">
        <f t="shared" si="73"/>
        <v/>
      </c>
      <c r="P239" s="22" t="str">
        <f t="shared" si="74"/>
        <v/>
      </c>
      <c r="Q239" s="24" t="str">
        <f t="shared" si="75"/>
        <v/>
      </c>
      <c r="R239" s="25" t="str">
        <f ca="1">IF(S239="","",IF(选手操作!AT239&lt;&gt;"","/",V239))</f>
        <v/>
      </c>
      <c r="S239" s="26" t="str">
        <f ca="1">IF(OR(COUNTA(A$3:M$434)=0,选手操作!$K239=""),"",选手操作!$K239)</f>
        <v/>
      </c>
      <c r="T239" s="22" t="str">
        <f ca="1">IFERROR(IF(S239="","",RANK(V239,V$3:V$434)+COUNTIF(V$3:V239,V239)-1),"/")</f>
        <v/>
      </c>
      <c r="U239" s="27" t="str">
        <f ca="1">IF(S239="","",VLOOKUP(S239,选手操作!$K:$L,2,0))</f>
        <v/>
      </c>
      <c r="V239" s="24" t="str">
        <f ca="1">IFERROR(IF(S239="","",IF(选手操作!T239&lt;&gt;"",选手操作!M239+选手操作!N239+W239+X239+选手操作!S239,VLOOKUP(U239,O:Q,3,0)+选手操作!M239+选手操作!N239+W239+X239+选手操作!S239)),IF(COUNTIF(O:O,U239)=0,"查找失败",IF(ISNUMBER(VLOOKUP(U239,O:Q,3,0))=FALSE,"VP错误","未知错误")))</f>
        <v/>
      </c>
      <c r="W239" s="37"/>
      <c r="X239" s="37"/>
      <c r="Y239" s="39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23" t="str">
        <f ca="1">IFERROR(IF(AS239="","",RANK(AR239,AR$3:AR$434)+COUNTIF(AR$3:AR239,AR239)-1),"/")</f>
        <v/>
      </c>
      <c r="AO239" s="22" t="str">
        <f t="shared" si="57"/>
        <v/>
      </c>
      <c r="AP239" s="22" t="str">
        <f t="shared" si="58"/>
        <v/>
      </c>
      <c r="AQ239" s="24" t="str">
        <f t="shared" si="76"/>
        <v/>
      </c>
      <c r="AR239" s="25" t="str">
        <f ca="1">IF(AS239="","",IF(选手操作!BT239&lt;&gt;"","/",AV239))</f>
        <v/>
      </c>
      <c r="AS239" s="26" t="str">
        <f ca="1">IF(OR(COUNTA(AA$3:AM$434)=0,选手操作!$K239=""),"",选手操作!$K239)</f>
        <v/>
      </c>
      <c r="AT239" s="22" t="str">
        <f ca="1">IFERROR(IF(AS239="","",RANK(AV239,AV$3:AV$434)+COUNTIF(AV$3:AV239,AV239)-1),"/")</f>
        <v/>
      </c>
      <c r="AU239" s="27" t="str">
        <f ca="1">IF(AS239="","",VLOOKUP(AS239,选手操作!$K:$L,2,0))</f>
        <v/>
      </c>
      <c r="AV239" s="24" t="str">
        <f ca="1">IFERROR(IF(AS239="","",IF(选手操作!AT239&lt;&gt;"",V239+AW239+AX239+选手操作!AS239,VLOOKUP(AU239,AO:AQ,3,0)+V239+AW239+AX239+选手操作!AS239)),IF(COUNTIF(AO:AO,AU239)=0,"查找失败",IF(ISNUMBER(VLOOKUP(AU239,AO:AQ,3,0))=FALSE,"VP错误","未知错误")))</f>
        <v/>
      </c>
      <c r="AW239" s="37"/>
      <c r="AX239" s="37"/>
      <c r="AY239" s="39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23" t="str">
        <f ca="1">IFERROR(IF(BS239="","",RANK(BR239,BR$3:BR$434)+COUNTIF(BR$3:BR239,BR239)-1),"/")</f>
        <v/>
      </c>
      <c r="BO239" s="22" t="str">
        <f t="shared" si="59"/>
        <v/>
      </c>
      <c r="BP239" s="22" t="str">
        <f t="shared" si="60"/>
        <v/>
      </c>
      <c r="BQ239" s="24" t="str">
        <f>IFERROR(IF(BO239="","",ROUND(IF(BP239=0,10,10+SIGN(BP239)*10*(1-((SQRT(5)-1)/2)^MIN(ABS(BP239)/(5*SQRT(BR$1)),3))/(1-((SQRT(5)-1)/2)^3)),2)),"请输入副数")</f>
        <v/>
      </c>
      <c r="BR239" s="25" t="str">
        <f ca="1">IF(BS239="","",IF(选手操作!CT239&lt;&gt;"","/",BV239))</f>
        <v/>
      </c>
      <c r="BS239" s="26" t="str">
        <f ca="1">IF(OR(COUNTA(BA$3:BM$434)=0,选手操作!$K239=""),"",选手操作!$K239)</f>
        <v/>
      </c>
      <c r="BT239" s="22" t="str">
        <f ca="1">IFERROR(IF(BS239="","",RANK(BV239,BV$3:BV$434)+COUNTIF(BV$3:BV239,BV239)-1),"/")</f>
        <v/>
      </c>
      <c r="BU239" s="27" t="str">
        <f ca="1">IF(BS239="","",VLOOKUP(BS239,选手操作!$K:$L,2,0))</f>
        <v/>
      </c>
      <c r="BV239" s="24" t="str">
        <f ca="1">IFERROR(IF(BS239="","",IF(选手操作!BT239&lt;&gt;"",AV239+BW239+BX239+选手操作!BS239,VLOOKUP(BU239,BO:BQ,3,0)+AV239+BW239+BX239+选手操作!BS239)),IF(COUNTIF(BO:BO,BU239)=0,"查找失败",IF(ISNUMBER(VLOOKUP(BU239,BO:BQ,3,0))=FALSE,"VP错误","未知错误")))</f>
        <v/>
      </c>
      <c r="BW239" s="37"/>
      <c r="BX239" s="37"/>
      <c r="BY239" s="39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23" t="str">
        <f ca="1">IFERROR(IF(CS239="","",RANK(CR239,CR$3:CR$434)+COUNTIF(CR$3:CR239,CR239)-1),"/")</f>
        <v/>
      </c>
      <c r="CO239" s="22" t="str">
        <f t="shared" si="61"/>
        <v/>
      </c>
      <c r="CP239" s="22" t="str">
        <f t="shared" si="62"/>
        <v/>
      </c>
      <c r="CQ239" s="24" t="str">
        <f>IFERROR(IF(CO239="","",ROUND(IF(CP239=0,10,10+SIGN(CP239)*10*(1-((SQRT(5)-1)/2)^MIN(ABS(CP239)/(5*SQRT(CR$1)),3))/(1-((SQRT(5)-1)/2)^3)),2)),"请输入副数")</f>
        <v/>
      </c>
      <c r="CR239" s="25" t="str">
        <f ca="1">IF(CS239="","",IF(选手操作!DT239&lt;&gt;"","/",CV239))</f>
        <v/>
      </c>
      <c r="CS239" s="26" t="str">
        <f ca="1">IF(OR(COUNTA(CA$3:CM$434)=0,选手操作!$K239=""),"",选手操作!$K239)</f>
        <v/>
      </c>
      <c r="CT239" s="22" t="str">
        <f ca="1">IFERROR(IF(CS239="","",RANK(CV239,CV$3:CV$434)+COUNTIF(CV$3:CV239,CV239)-1),"/")</f>
        <v/>
      </c>
      <c r="CU239" s="27" t="str">
        <f ca="1">IF(CS239="","",VLOOKUP(CS239,选手操作!$K:$L,2,0))</f>
        <v/>
      </c>
      <c r="CV239" s="24" t="str">
        <f ca="1">IFERROR(IF(CS239="","",IF(选手操作!CT239&lt;&gt;"",BV239+CW239+CX239+选手操作!CS239,VLOOKUP(CU239,CO:CQ,3,0)+BV239+CW239+CX239+选手操作!CS239)),IF(COUNTIF(CO:CO,CU239)=0,"查找失败",IF(ISNUMBER(VLOOKUP(CU239,CO:CQ,3,0))=FALSE,"VP错误","未知错误")))</f>
        <v/>
      </c>
      <c r="CW239" s="37"/>
      <c r="CX239" s="37"/>
      <c r="CY239" s="39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23" t="str">
        <f ca="1">IFERROR(IF(DS239="","",RANK(DR239,DR$3:DR$434)+COUNTIF(DR$3:DR239,DR239)-1),"/")</f>
        <v/>
      </c>
      <c r="DO239" s="22" t="str">
        <f t="shared" si="63"/>
        <v/>
      </c>
      <c r="DP239" s="22" t="str">
        <f t="shared" si="64"/>
        <v/>
      </c>
      <c r="DQ239" s="24" t="str">
        <f>IFERROR(IF(DO239="","",ROUND(IF(DP239=0,10,10+SIGN(DP239)*10*(1-((SQRT(5)-1)/2)^MIN(ABS(DP239)/(5*SQRT(DR$1)),3))/(1-((SQRT(5)-1)/2)^3)),2)),"请输入副数")</f>
        <v/>
      </c>
      <c r="DR239" s="25" t="str">
        <f ca="1">IF(DS239="","",IF(选手操作!ET239&lt;&gt;"","/",DV239))</f>
        <v/>
      </c>
      <c r="DS239" s="26" t="str">
        <f ca="1">IF(OR(COUNTA(DA$3:DM$434)=0,选手操作!$K239=""),"",选手操作!$K239)</f>
        <v/>
      </c>
      <c r="DT239" s="22" t="str">
        <f ca="1">IFERROR(IF(DS239="","",RANK(DV239,DV$3:DV$434)+COUNTIF(DV$3:DV239,DV239)-1),"/")</f>
        <v/>
      </c>
      <c r="DU239" s="27" t="str">
        <f ca="1">IF(DS239="","",VLOOKUP(DS239,选手操作!$K:$L,2,0))</f>
        <v/>
      </c>
      <c r="DV239" s="24" t="str">
        <f ca="1">IFERROR(IF(DS239="","",IF(选手操作!DT239&lt;&gt;"",CV239+DW239+DX239+选手操作!DS239,VLOOKUP(DU239,DO:DQ,3,0)+CV239+DW239+DX239+选手操作!DS239)),IF(COUNTIF(DO:DO,DU239)=0,"查找失败",IF(ISNUMBER(VLOOKUP(DU239,DO:DQ,3,0))=FALSE,"VP错误","未知错误")))</f>
        <v/>
      </c>
      <c r="DW239" s="37"/>
      <c r="DX239" s="37"/>
      <c r="DY239" s="39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23" t="str">
        <f ca="1">IFERROR(IF(ES239="","",RANK(ER239,ER$3:ER$434)+COUNTIF(ER$3:ER239,ER239)-1),"/")</f>
        <v/>
      </c>
      <c r="EO239" s="22" t="str">
        <f t="shared" si="65"/>
        <v/>
      </c>
      <c r="EP239" s="22" t="str">
        <f t="shared" si="66"/>
        <v/>
      </c>
      <c r="EQ239" s="24" t="str">
        <f>IFERROR(IF(EO239="","",ROUND(IF(EP239=0,10,10+SIGN(EP239)*10*(1-((SQRT(5)-1)/2)^MIN(ABS(EP239)/(5*SQRT(ER$1)),3))/(1-((SQRT(5)-1)/2)^3)),2)),"请输入副数")</f>
        <v/>
      </c>
      <c r="ER239" s="25" t="str">
        <f ca="1">IF(ES239="","",IF(选手操作!FT239&lt;&gt;"","/",EV239))</f>
        <v/>
      </c>
      <c r="ES239" s="26" t="str">
        <f ca="1">IF(OR(COUNTA(EA$3:EM$434)=0,选手操作!$K239=""),"",选手操作!$K239)</f>
        <v/>
      </c>
      <c r="ET239" s="22" t="str">
        <f ca="1">IFERROR(IF(ES239="","",RANK(EV239,EV$3:EV$434)+COUNTIF(EV$3:EV239,EV239)-1),"/")</f>
        <v/>
      </c>
      <c r="EU239" s="27" t="str">
        <f ca="1">IF(ES239="","",VLOOKUP(ES239,选手操作!$K:$L,2,0))</f>
        <v/>
      </c>
      <c r="EV239" s="24" t="str">
        <f ca="1">IFERROR(IF(ES239="","",IF(选手操作!ET239&lt;&gt;"",DV239+EW239+EX239+选手操作!ES239,VLOOKUP(EU239,EO:EQ,3,0)+DV239+EW239+EX239+选手操作!ES239)),IF(COUNTIF(EO:EO,EU239)=0,"查找失败",IF(ISNUMBER(VLOOKUP(EU239,EO:EQ,3,0))=FALSE,"VP错误","未知错误")))</f>
        <v/>
      </c>
      <c r="EW239" s="37"/>
      <c r="EX239" s="37"/>
      <c r="EY239" s="39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23" t="str">
        <f ca="1">IFERROR(IF(FS239="","",RANK(FR239,FR$3:FR$434)+COUNTIF(FR$3:FR239,FR239)-1),"/")</f>
        <v/>
      </c>
      <c r="FO239" s="22" t="str">
        <f t="shared" si="67"/>
        <v/>
      </c>
      <c r="FP239" s="22" t="str">
        <f t="shared" si="68"/>
        <v/>
      </c>
      <c r="FQ239" s="24" t="str">
        <f>IFERROR(IF(FO239="","",ROUND(IF(FP239=0,10,10+SIGN(FP239)*10*(1-((SQRT(5)-1)/2)^MIN(ABS(FP239)/(5*SQRT(FR$1)),3))/(1-((SQRT(5)-1)/2)^3)),2)),"请输入副数")</f>
        <v/>
      </c>
      <c r="FR239" s="25" t="str">
        <f ca="1">IF(FS239="","",IF(选手操作!GT239&lt;&gt;"","/",FV239))</f>
        <v/>
      </c>
      <c r="FS239" s="26" t="str">
        <f ca="1">IF(OR(COUNTA(FA$3:FM$434)=0,选手操作!$K239=""),"",选手操作!$K239)</f>
        <v/>
      </c>
      <c r="FT239" s="22" t="str">
        <f ca="1">IFERROR(IF(FS239="","",RANK(FV239,FV$3:FV$434)+COUNTIF(FV$3:FV239,FV239)-1),"/")</f>
        <v/>
      </c>
      <c r="FU239" s="27" t="str">
        <f ca="1">IF(FS239="","",VLOOKUP(FS239,选手操作!$K:$L,2,0))</f>
        <v/>
      </c>
      <c r="FV239" s="24" t="str">
        <f ca="1">IFERROR(IF(FS239="","",IF(选手操作!FT239&lt;&gt;"",EV239+FW239+FX239+选手操作!FS239,VLOOKUP(FU239,FO:FQ,3,0)+EV239+FW239+FX239+选手操作!FS239)),IF(COUNTIF(FO:FO,FU239)=0,"查找失败",IF(ISNUMBER(VLOOKUP(FU239,FO:FQ,3,0))=FALSE,"VP错误","未知错误")))</f>
        <v/>
      </c>
      <c r="FW239" s="37"/>
      <c r="FX239" s="37"/>
      <c r="FY239" s="39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23" t="str">
        <f ca="1">IFERROR(IF(GS239="","",RANK(GR239,GR$3:GR$434)+COUNTIF(GR$3:GR239,GR239)-1),"/")</f>
        <v/>
      </c>
      <c r="GO239" s="22" t="str">
        <f t="shared" si="69"/>
        <v/>
      </c>
      <c r="GP239" s="22" t="str">
        <f t="shared" si="70"/>
        <v/>
      </c>
      <c r="GQ239" s="24" t="str">
        <f>IFERROR(IF(GO239="","",ROUND(IF(GP239=0,10,10+SIGN(GP239)*10*(1-((SQRT(5)-1)/2)^MIN(ABS(GP239)/(5*SQRT(GR$1)),3))/(1-((SQRT(5)-1)/2)^3)),2)),"请输入副数")</f>
        <v/>
      </c>
      <c r="GR239" s="25" t="str">
        <f ca="1">IF(GS239="","",IF(选手操作!HT239&lt;&gt;"","/",GV239))</f>
        <v/>
      </c>
      <c r="GS239" s="26" t="str">
        <f ca="1">IF(OR(COUNTA(GA$3:GM$434)=0,选手操作!$K239=""),"",选手操作!$K239)</f>
        <v/>
      </c>
      <c r="GT239" s="22" t="str">
        <f ca="1">IFERROR(IF(GS239="","",RANK(GV239,GV$3:GV$434)+COUNTIF(GV$3:GV239,GV239)-1),"/")</f>
        <v/>
      </c>
      <c r="GU239" s="27" t="str">
        <f ca="1">IF(GS239="","",VLOOKUP(GS239,选手操作!$K:$L,2,0))</f>
        <v/>
      </c>
      <c r="GV239" s="24" t="str">
        <f ca="1">IFERROR(IF(GS239="","",IF(选手操作!GT239&lt;&gt;"",FV239+GW239+GX239+选手操作!GS239,VLOOKUP(GU239,GO:GQ,3,0)+FV239+GW239+GX239+选手操作!GS239)),IF(COUNTIF(GO:GO,GU239)=0,"查找失败",IF(ISNUMBER(VLOOKUP(GU239,GO:GQ,3,0))=FALSE,"VP错误","未知错误")))</f>
        <v/>
      </c>
      <c r="GW239" s="37"/>
      <c r="GX239" s="37"/>
      <c r="GY239" s="39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23" t="str">
        <f ca="1">IFERROR(IF(HS239="","",RANK(HR239,HR$3:HR$434)+COUNTIF(HR$3:HR239,HR239)-1),"/")</f>
        <v/>
      </c>
      <c r="HO239" s="22" t="str">
        <f t="shared" si="71"/>
        <v/>
      </c>
      <c r="HP239" s="22" t="str">
        <f t="shared" si="72"/>
        <v/>
      </c>
      <c r="HQ239" s="24" t="str">
        <f>IFERROR(IF(HO239="","",ROUND(IF(HP239=0,10,10+SIGN(HP239)*10*(1-((SQRT(5)-1)/2)^MIN(ABS(HP239)/(5*SQRT(HR$1)),3))/(1-((SQRT(5)-1)/2)^3)),2)),"请输入副数")</f>
        <v/>
      </c>
      <c r="HR239" s="25" t="str">
        <f ca="1">IF(HS239="","",IF(选手操作!IT239&lt;&gt;"","/",HV239))</f>
        <v/>
      </c>
      <c r="HS239" s="26" t="str">
        <f ca="1">IF(OR(COUNTA(HA$3:HM$434)=0,选手操作!$K239=""),"",选手操作!$K239)</f>
        <v/>
      </c>
      <c r="HT239" s="22" t="str">
        <f ca="1">IFERROR(IF(HS239="","",RANK(HV239,HV$3:HV$434)+COUNTIF(HV$3:HV239,HV239)-1),"/")</f>
        <v/>
      </c>
      <c r="HU239" s="27" t="str">
        <f ca="1">IF(HS239="","",VLOOKUP(HS239,选手操作!$K:$L,2,0))</f>
        <v/>
      </c>
      <c r="HV239" s="24" t="str">
        <f ca="1">IFERROR(IF(HS239="","",IF(选手操作!HT239&lt;&gt;"",GV239+HW239+HX239+选手操作!HS239,VLOOKUP(HU239,HO:HQ,3,0)+GV239+HW239+HX239+选手操作!HS239)),IF(COUNTIF(HO:HO,HU239)=0,"查找失败",IF(ISNUMBER(VLOOKUP(HU239,HO:HQ,3,0))=FALSE,"VP错误","未知错误")))</f>
        <v/>
      </c>
      <c r="HW239" s="37"/>
      <c r="HX239" s="37"/>
      <c r="HY239" s="39"/>
    </row>
    <row r="240" spans="1:23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23" t="str">
        <f ca="1">IFERROR(IF(S240="","",RANK(R240,R$3:R$434)+COUNTIF(R$3:R240,R240)-1),"/")</f>
        <v/>
      </c>
      <c r="O240" s="22" t="str">
        <f t="shared" si="73"/>
        <v/>
      </c>
      <c r="P240" s="22" t="str">
        <f t="shared" si="74"/>
        <v/>
      </c>
      <c r="Q240" s="24" t="str">
        <f t="shared" si="75"/>
        <v/>
      </c>
      <c r="R240" s="25" t="str">
        <f ca="1">IF(S240="","",IF(选手操作!AT240&lt;&gt;"","/",V240))</f>
        <v/>
      </c>
      <c r="S240" s="26" t="str">
        <f ca="1">IF(OR(COUNTA(A$3:M$434)=0,选手操作!$K240=""),"",选手操作!$K240)</f>
        <v/>
      </c>
      <c r="T240" s="22" t="str">
        <f ca="1">IFERROR(IF(S240="","",RANK(V240,V$3:V$434)+COUNTIF(V$3:V240,V240)-1),"/")</f>
        <v/>
      </c>
      <c r="U240" s="27" t="str">
        <f ca="1">IF(S240="","",VLOOKUP(S240,选手操作!$K:$L,2,0))</f>
        <v/>
      </c>
      <c r="V240" s="24" t="str">
        <f ca="1">IFERROR(IF(S240="","",IF(选手操作!T240&lt;&gt;"",选手操作!M240+选手操作!N240+W240+X240+选手操作!S240,VLOOKUP(U240,O:Q,3,0)+选手操作!M240+选手操作!N240+W240+X240+选手操作!S240)),IF(COUNTIF(O:O,U240)=0,"查找失败",IF(ISNUMBER(VLOOKUP(U240,O:Q,3,0))=FALSE,"VP错误","未知错误")))</f>
        <v/>
      </c>
      <c r="W240" s="37"/>
      <c r="X240" s="37"/>
      <c r="Y240" s="39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23" t="str">
        <f ca="1">IFERROR(IF(AS240="","",RANK(AR240,AR$3:AR$434)+COUNTIF(AR$3:AR240,AR240)-1),"/")</f>
        <v/>
      </c>
      <c r="AO240" s="22" t="str">
        <f t="shared" si="57"/>
        <v/>
      </c>
      <c r="AP240" s="22" t="str">
        <f t="shared" si="58"/>
        <v/>
      </c>
      <c r="AQ240" s="24" t="str">
        <f t="shared" si="76"/>
        <v/>
      </c>
      <c r="AR240" s="25" t="str">
        <f ca="1">IF(AS240="","",IF(选手操作!BT240&lt;&gt;"","/",AV240))</f>
        <v/>
      </c>
      <c r="AS240" s="26" t="str">
        <f ca="1">IF(OR(COUNTA(AA$3:AM$434)=0,选手操作!$K240=""),"",选手操作!$K240)</f>
        <v/>
      </c>
      <c r="AT240" s="22" t="str">
        <f ca="1">IFERROR(IF(AS240="","",RANK(AV240,AV$3:AV$434)+COUNTIF(AV$3:AV240,AV240)-1),"/")</f>
        <v/>
      </c>
      <c r="AU240" s="27" t="str">
        <f ca="1">IF(AS240="","",VLOOKUP(AS240,选手操作!$K:$L,2,0))</f>
        <v/>
      </c>
      <c r="AV240" s="24" t="str">
        <f ca="1">IFERROR(IF(AS240="","",IF(选手操作!AT240&lt;&gt;"",V240+AW240+AX240+选手操作!AS240,VLOOKUP(AU240,AO:AQ,3,0)+V240+AW240+AX240+选手操作!AS240)),IF(COUNTIF(AO:AO,AU240)=0,"查找失败",IF(ISNUMBER(VLOOKUP(AU240,AO:AQ,3,0))=FALSE,"VP错误","未知错误")))</f>
        <v/>
      </c>
      <c r="AW240" s="37"/>
      <c r="AX240" s="37"/>
      <c r="AY240" s="39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23" t="str">
        <f ca="1">IFERROR(IF(BS240="","",RANK(BR240,BR$3:BR$434)+COUNTIF(BR$3:BR240,BR240)-1),"/")</f>
        <v/>
      </c>
      <c r="BO240" s="22" t="str">
        <f t="shared" si="59"/>
        <v/>
      </c>
      <c r="BP240" s="22" t="str">
        <f t="shared" si="60"/>
        <v/>
      </c>
      <c r="BQ240" s="24" t="str">
        <f>IFERROR(IF(BO240="","",ROUND(IF(BP240=0,10,10+SIGN(BP240)*10*(1-((SQRT(5)-1)/2)^MIN(ABS(BP240)/(5*SQRT(BR$1)),3))/(1-((SQRT(5)-1)/2)^3)),2)),"请输入副数")</f>
        <v/>
      </c>
      <c r="BR240" s="25" t="str">
        <f ca="1">IF(BS240="","",IF(选手操作!CT240&lt;&gt;"","/",BV240))</f>
        <v/>
      </c>
      <c r="BS240" s="26" t="str">
        <f ca="1">IF(OR(COUNTA(BA$3:BM$434)=0,选手操作!$K240=""),"",选手操作!$K240)</f>
        <v/>
      </c>
      <c r="BT240" s="22" t="str">
        <f ca="1">IFERROR(IF(BS240="","",RANK(BV240,BV$3:BV$434)+COUNTIF(BV$3:BV240,BV240)-1),"/")</f>
        <v/>
      </c>
      <c r="BU240" s="27" t="str">
        <f ca="1">IF(BS240="","",VLOOKUP(BS240,选手操作!$K:$L,2,0))</f>
        <v/>
      </c>
      <c r="BV240" s="24" t="str">
        <f ca="1">IFERROR(IF(BS240="","",IF(选手操作!BT240&lt;&gt;"",AV240+BW240+BX240+选手操作!BS240,VLOOKUP(BU240,BO:BQ,3,0)+AV240+BW240+BX240+选手操作!BS240)),IF(COUNTIF(BO:BO,BU240)=0,"查找失败",IF(ISNUMBER(VLOOKUP(BU240,BO:BQ,3,0))=FALSE,"VP错误","未知错误")))</f>
        <v/>
      </c>
      <c r="BW240" s="37"/>
      <c r="BX240" s="37"/>
      <c r="BY240" s="39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23" t="str">
        <f ca="1">IFERROR(IF(CS240="","",RANK(CR240,CR$3:CR$434)+COUNTIF(CR$3:CR240,CR240)-1),"/")</f>
        <v/>
      </c>
      <c r="CO240" s="22" t="str">
        <f t="shared" si="61"/>
        <v/>
      </c>
      <c r="CP240" s="22" t="str">
        <f t="shared" si="62"/>
        <v/>
      </c>
      <c r="CQ240" s="24" t="str">
        <f>IFERROR(IF(CO240="","",ROUND(IF(CP240=0,10,10+SIGN(CP240)*10*(1-((SQRT(5)-1)/2)^MIN(ABS(CP240)/(5*SQRT(CR$1)),3))/(1-((SQRT(5)-1)/2)^3)),2)),"请输入副数")</f>
        <v/>
      </c>
      <c r="CR240" s="25" t="str">
        <f ca="1">IF(CS240="","",IF(选手操作!DT240&lt;&gt;"","/",CV240))</f>
        <v/>
      </c>
      <c r="CS240" s="26" t="str">
        <f ca="1">IF(OR(COUNTA(CA$3:CM$434)=0,选手操作!$K240=""),"",选手操作!$K240)</f>
        <v/>
      </c>
      <c r="CT240" s="22" t="str">
        <f ca="1">IFERROR(IF(CS240="","",RANK(CV240,CV$3:CV$434)+COUNTIF(CV$3:CV240,CV240)-1),"/")</f>
        <v/>
      </c>
      <c r="CU240" s="27" t="str">
        <f ca="1">IF(CS240="","",VLOOKUP(CS240,选手操作!$K:$L,2,0))</f>
        <v/>
      </c>
      <c r="CV240" s="24" t="str">
        <f ca="1">IFERROR(IF(CS240="","",IF(选手操作!CT240&lt;&gt;"",BV240+CW240+CX240+选手操作!CS240,VLOOKUP(CU240,CO:CQ,3,0)+BV240+CW240+CX240+选手操作!CS240)),IF(COUNTIF(CO:CO,CU240)=0,"查找失败",IF(ISNUMBER(VLOOKUP(CU240,CO:CQ,3,0))=FALSE,"VP错误","未知错误")))</f>
        <v/>
      </c>
      <c r="CW240" s="37"/>
      <c r="CX240" s="37"/>
      <c r="CY240" s="39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23" t="str">
        <f ca="1">IFERROR(IF(DS240="","",RANK(DR240,DR$3:DR$434)+COUNTIF(DR$3:DR240,DR240)-1),"/")</f>
        <v/>
      </c>
      <c r="DO240" s="22" t="str">
        <f t="shared" si="63"/>
        <v/>
      </c>
      <c r="DP240" s="22" t="str">
        <f t="shared" si="64"/>
        <v/>
      </c>
      <c r="DQ240" s="24" t="str">
        <f>IFERROR(IF(DO240="","",ROUND(IF(DP240=0,10,10+SIGN(DP240)*10*(1-((SQRT(5)-1)/2)^MIN(ABS(DP240)/(5*SQRT(DR$1)),3))/(1-((SQRT(5)-1)/2)^3)),2)),"请输入副数")</f>
        <v/>
      </c>
      <c r="DR240" s="25" t="str">
        <f ca="1">IF(DS240="","",IF(选手操作!ET240&lt;&gt;"","/",DV240))</f>
        <v/>
      </c>
      <c r="DS240" s="26" t="str">
        <f ca="1">IF(OR(COUNTA(DA$3:DM$434)=0,选手操作!$K240=""),"",选手操作!$K240)</f>
        <v/>
      </c>
      <c r="DT240" s="22" t="str">
        <f ca="1">IFERROR(IF(DS240="","",RANK(DV240,DV$3:DV$434)+COUNTIF(DV$3:DV240,DV240)-1),"/")</f>
        <v/>
      </c>
      <c r="DU240" s="27" t="str">
        <f ca="1">IF(DS240="","",VLOOKUP(DS240,选手操作!$K:$L,2,0))</f>
        <v/>
      </c>
      <c r="DV240" s="24" t="str">
        <f ca="1">IFERROR(IF(DS240="","",IF(选手操作!DT240&lt;&gt;"",CV240+DW240+DX240+选手操作!DS240,VLOOKUP(DU240,DO:DQ,3,0)+CV240+DW240+DX240+选手操作!DS240)),IF(COUNTIF(DO:DO,DU240)=0,"查找失败",IF(ISNUMBER(VLOOKUP(DU240,DO:DQ,3,0))=FALSE,"VP错误","未知错误")))</f>
        <v/>
      </c>
      <c r="DW240" s="37"/>
      <c r="DX240" s="37"/>
      <c r="DY240" s="39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23" t="str">
        <f ca="1">IFERROR(IF(ES240="","",RANK(ER240,ER$3:ER$434)+COUNTIF(ER$3:ER240,ER240)-1),"/")</f>
        <v/>
      </c>
      <c r="EO240" s="22" t="str">
        <f t="shared" si="65"/>
        <v/>
      </c>
      <c r="EP240" s="22" t="str">
        <f t="shared" si="66"/>
        <v/>
      </c>
      <c r="EQ240" s="24" t="str">
        <f>IFERROR(IF(EO240="","",ROUND(IF(EP240=0,10,10+SIGN(EP240)*10*(1-((SQRT(5)-1)/2)^MIN(ABS(EP240)/(5*SQRT(ER$1)),3))/(1-((SQRT(5)-1)/2)^3)),2)),"请输入副数")</f>
        <v/>
      </c>
      <c r="ER240" s="25" t="str">
        <f ca="1">IF(ES240="","",IF(选手操作!FT240&lt;&gt;"","/",EV240))</f>
        <v/>
      </c>
      <c r="ES240" s="26" t="str">
        <f ca="1">IF(OR(COUNTA(EA$3:EM$434)=0,选手操作!$K240=""),"",选手操作!$K240)</f>
        <v/>
      </c>
      <c r="ET240" s="22" t="str">
        <f ca="1">IFERROR(IF(ES240="","",RANK(EV240,EV$3:EV$434)+COUNTIF(EV$3:EV240,EV240)-1),"/")</f>
        <v/>
      </c>
      <c r="EU240" s="27" t="str">
        <f ca="1">IF(ES240="","",VLOOKUP(ES240,选手操作!$K:$L,2,0))</f>
        <v/>
      </c>
      <c r="EV240" s="24" t="str">
        <f ca="1">IFERROR(IF(ES240="","",IF(选手操作!ET240&lt;&gt;"",DV240+EW240+EX240+选手操作!ES240,VLOOKUP(EU240,EO:EQ,3,0)+DV240+EW240+EX240+选手操作!ES240)),IF(COUNTIF(EO:EO,EU240)=0,"查找失败",IF(ISNUMBER(VLOOKUP(EU240,EO:EQ,3,0))=FALSE,"VP错误","未知错误")))</f>
        <v/>
      </c>
      <c r="EW240" s="37"/>
      <c r="EX240" s="37"/>
      <c r="EY240" s="39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23" t="str">
        <f ca="1">IFERROR(IF(FS240="","",RANK(FR240,FR$3:FR$434)+COUNTIF(FR$3:FR240,FR240)-1),"/")</f>
        <v/>
      </c>
      <c r="FO240" s="22" t="str">
        <f t="shared" si="67"/>
        <v/>
      </c>
      <c r="FP240" s="22" t="str">
        <f t="shared" si="68"/>
        <v/>
      </c>
      <c r="FQ240" s="24" t="str">
        <f>IFERROR(IF(FO240="","",ROUND(IF(FP240=0,10,10+SIGN(FP240)*10*(1-((SQRT(5)-1)/2)^MIN(ABS(FP240)/(5*SQRT(FR$1)),3))/(1-((SQRT(5)-1)/2)^3)),2)),"请输入副数")</f>
        <v/>
      </c>
      <c r="FR240" s="25" t="str">
        <f ca="1">IF(FS240="","",IF(选手操作!GT240&lt;&gt;"","/",FV240))</f>
        <v/>
      </c>
      <c r="FS240" s="26" t="str">
        <f ca="1">IF(OR(COUNTA(FA$3:FM$434)=0,选手操作!$K240=""),"",选手操作!$K240)</f>
        <v/>
      </c>
      <c r="FT240" s="22" t="str">
        <f ca="1">IFERROR(IF(FS240="","",RANK(FV240,FV$3:FV$434)+COUNTIF(FV$3:FV240,FV240)-1),"/")</f>
        <v/>
      </c>
      <c r="FU240" s="27" t="str">
        <f ca="1">IF(FS240="","",VLOOKUP(FS240,选手操作!$K:$L,2,0))</f>
        <v/>
      </c>
      <c r="FV240" s="24" t="str">
        <f ca="1">IFERROR(IF(FS240="","",IF(选手操作!FT240&lt;&gt;"",EV240+FW240+FX240+选手操作!FS240,VLOOKUP(FU240,FO:FQ,3,0)+EV240+FW240+FX240+选手操作!FS240)),IF(COUNTIF(FO:FO,FU240)=0,"查找失败",IF(ISNUMBER(VLOOKUP(FU240,FO:FQ,3,0))=FALSE,"VP错误","未知错误")))</f>
        <v/>
      </c>
      <c r="FW240" s="37"/>
      <c r="FX240" s="37"/>
      <c r="FY240" s="39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23" t="str">
        <f ca="1">IFERROR(IF(GS240="","",RANK(GR240,GR$3:GR$434)+COUNTIF(GR$3:GR240,GR240)-1),"/")</f>
        <v/>
      </c>
      <c r="GO240" s="22" t="str">
        <f t="shared" si="69"/>
        <v/>
      </c>
      <c r="GP240" s="22" t="str">
        <f t="shared" si="70"/>
        <v/>
      </c>
      <c r="GQ240" s="24" t="str">
        <f>IFERROR(IF(GO240="","",ROUND(IF(GP240=0,10,10+SIGN(GP240)*10*(1-((SQRT(5)-1)/2)^MIN(ABS(GP240)/(5*SQRT(GR$1)),3))/(1-((SQRT(5)-1)/2)^3)),2)),"请输入副数")</f>
        <v/>
      </c>
      <c r="GR240" s="25" t="str">
        <f ca="1">IF(GS240="","",IF(选手操作!HT240&lt;&gt;"","/",GV240))</f>
        <v/>
      </c>
      <c r="GS240" s="26" t="str">
        <f ca="1">IF(OR(COUNTA(GA$3:GM$434)=0,选手操作!$K240=""),"",选手操作!$K240)</f>
        <v/>
      </c>
      <c r="GT240" s="22" t="str">
        <f ca="1">IFERROR(IF(GS240="","",RANK(GV240,GV$3:GV$434)+COUNTIF(GV$3:GV240,GV240)-1),"/")</f>
        <v/>
      </c>
      <c r="GU240" s="27" t="str">
        <f ca="1">IF(GS240="","",VLOOKUP(GS240,选手操作!$K:$L,2,0))</f>
        <v/>
      </c>
      <c r="GV240" s="24" t="str">
        <f ca="1">IFERROR(IF(GS240="","",IF(选手操作!GT240&lt;&gt;"",FV240+GW240+GX240+选手操作!GS240,VLOOKUP(GU240,GO:GQ,3,0)+FV240+GW240+GX240+选手操作!GS240)),IF(COUNTIF(GO:GO,GU240)=0,"查找失败",IF(ISNUMBER(VLOOKUP(GU240,GO:GQ,3,0))=FALSE,"VP错误","未知错误")))</f>
        <v/>
      </c>
      <c r="GW240" s="37"/>
      <c r="GX240" s="37"/>
      <c r="GY240" s="39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23" t="str">
        <f ca="1">IFERROR(IF(HS240="","",RANK(HR240,HR$3:HR$434)+COUNTIF(HR$3:HR240,HR240)-1),"/")</f>
        <v/>
      </c>
      <c r="HO240" s="22" t="str">
        <f t="shared" si="71"/>
        <v/>
      </c>
      <c r="HP240" s="22" t="str">
        <f t="shared" si="72"/>
        <v/>
      </c>
      <c r="HQ240" s="24" t="str">
        <f>IFERROR(IF(HO240="","",ROUND(IF(HP240=0,10,10+SIGN(HP240)*10*(1-((SQRT(5)-1)/2)^MIN(ABS(HP240)/(5*SQRT(HR$1)),3))/(1-((SQRT(5)-1)/2)^3)),2)),"请输入副数")</f>
        <v/>
      </c>
      <c r="HR240" s="25" t="str">
        <f ca="1">IF(HS240="","",IF(选手操作!IT240&lt;&gt;"","/",HV240))</f>
        <v/>
      </c>
      <c r="HS240" s="26" t="str">
        <f ca="1">IF(OR(COUNTA(HA$3:HM$434)=0,选手操作!$K240=""),"",选手操作!$K240)</f>
        <v/>
      </c>
      <c r="HT240" s="22" t="str">
        <f ca="1">IFERROR(IF(HS240="","",RANK(HV240,HV$3:HV$434)+COUNTIF(HV$3:HV240,HV240)-1),"/")</f>
        <v/>
      </c>
      <c r="HU240" s="27" t="str">
        <f ca="1">IF(HS240="","",VLOOKUP(HS240,选手操作!$K:$L,2,0))</f>
        <v/>
      </c>
      <c r="HV240" s="24" t="str">
        <f ca="1">IFERROR(IF(HS240="","",IF(选手操作!HT240&lt;&gt;"",GV240+HW240+HX240+选手操作!HS240,VLOOKUP(HU240,HO:HQ,3,0)+GV240+HW240+HX240+选手操作!HS240)),IF(COUNTIF(HO:HO,HU240)=0,"查找失败",IF(ISNUMBER(VLOOKUP(HU240,HO:HQ,3,0))=FALSE,"VP错误","未知错误")))</f>
        <v/>
      </c>
      <c r="HW240" s="37"/>
      <c r="HX240" s="37"/>
      <c r="HY240" s="39"/>
    </row>
    <row r="241" spans="1:23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23" t="str">
        <f ca="1">IFERROR(IF(S241="","",RANK(R241,R$3:R$434)+COUNTIF(R$3:R241,R241)-1),"/")</f>
        <v/>
      </c>
      <c r="O241" s="22" t="str">
        <f t="shared" si="73"/>
        <v/>
      </c>
      <c r="P241" s="22" t="str">
        <f t="shared" si="74"/>
        <v/>
      </c>
      <c r="Q241" s="24" t="str">
        <f t="shared" si="75"/>
        <v/>
      </c>
      <c r="R241" s="25" t="str">
        <f ca="1">IF(S241="","",IF(选手操作!AT241&lt;&gt;"","/",V241))</f>
        <v/>
      </c>
      <c r="S241" s="26" t="str">
        <f ca="1">IF(OR(COUNTA(A$3:M$434)=0,选手操作!$K241=""),"",选手操作!$K241)</f>
        <v/>
      </c>
      <c r="T241" s="22" t="str">
        <f ca="1">IFERROR(IF(S241="","",RANK(V241,V$3:V$434)+COUNTIF(V$3:V241,V241)-1),"/")</f>
        <v/>
      </c>
      <c r="U241" s="27" t="str">
        <f ca="1">IF(S241="","",VLOOKUP(S241,选手操作!$K:$L,2,0))</f>
        <v/>
      </c>
      <c r="V241" s="24" t="str">
        <f ca="1">IFERROR(IF(S241="","",IF(选手操作!T241&lt;&gt;"",选手操作!M241+选手操作!N241+W241+X241+选手操作!S241,VLOOKUP(U241,O:Q,3,0)+选手操作!M241+选手操作!N241+W241+X241+选手操作!S241)),IF(COUNTIF(O:O,U241)=0,"查找失败",IF(ISNUMBER(VLOOKUP(U241,O:Q,3,0))=FALSE,"VP错误","未知错误")))</f>
        <v/>
      </c>
      <c r="W241" s="37"/>
      <c r="X241" s="37"/>
      <c r="Y241" s="39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23" t="str">
        <f ca="1">IFERROR(IF(AS241="","",RANK(AR241,AR$3:AR$434)+COUNTIF(AR$3:AR241,AR241)-1),"/")</f>
        <v/>
      </c>
      <c r="AO241" s="22" t="str">
        <f t="shared" si="57"/>
        <v/>
      </c>
      <c r="AP241" s="22" t="str">
        <f t="shared" si="58"/>
        <v/>
      </c>
      <c r="AQ241" s="24" t="str">
        <f t="shared" si="76"/>
        <v/>
      </c>
      <c r="AR241" s="25" t="str">
        <f ca="1">IF(AS241="","",IF(选手操作!BT241&lt;&gt;"","/",AV241))</f>
        <v/>
      </c>
      <c r="AS241" s="26" t="str">
        <f ca="1">IF(OR(COUNTA(AA$3:AM$434)=0,选手操作!$K241=""),"",选手操作!$K241)</f>
        <v/>
      </c>
      <c r="AT241" s="22" t="str">
        <f ca="1">IFERROR(IF(AS241="","",RANK(AV241,AV$3:AV$434)+COUNTIF(AV$3:AV241,AV241)-1),"/")</f>
        <v/>
      </c>
      <c r="AU241" s="27" t="str">
        <f ca="1">IF(AS241="","",VLOOKUP(AS241,选手操作!$K:$L,2,0))</f>
        <v/>
      </c>
      <c r="AV241" s="24" t="str">
        <f ca="1">IFERROR(IF(AS241="","",IF(选手操作!AT241&lt;&gt;"",V241+AW241+AX241+选手操作!AS241,VLOOKUP(AU241,AO:AQ,3,0)+V241+AW241+AX241+选手操作!AS241)),IF(COUNTIF(AO:AO,AU241)=0,"查找失败",IF(ISNUMBER(VLOOKUP(AU241,AO:AQ,3,0))=FALSE,"VP错误","未知错误")))</f>
        <v/>
      </c>
      <c r="AW241" s="37"/>
      <c r="AX241" s="37"/>
      <c r="AY241" s="39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23" t="str">
        <f ca="1">IFERROR(IF(BS241="","",RANK(BR241,BR$3:BR$434)+COUNTIF(BR$3:BR241,BR241)-1),"/")</f>
        <v/>
      </c>
      <c r="BO241" s="22" t="str">
        <f t="shared" si="59"/>
        <v/>
      </c>
      <c r="BP241" s="22" t="str">
        <f t="shared" si="60"/>
        <v/>
      </c>
      <c r="BQ241" s="24" t="str">
        <f>IFERROR(IF(BO241="","",ROUND(IF(BP241=0,10,10+SIGN(BP241)*10*(1-((SQRT(5)-1)/2)^MIN(ABS(BP241)/(5*SQRT(BR$1)),3))/(1-((SQRT(5)-1)/2)^3)),2)),"请输入副数")</f>
        <v/>
      </c>
      <c r="BR241" s="25" t="str">
        <f ca="1">IF(BS241="","",IF(选手操作!CT241&lt;&gt;"","/",BV241))</f>
        <v/>
      </c>
      <c r="BS241" s="26" t="str">
        <f ca="1">IF(OR(COUNTA(BA$3:BM$434)=0,选手操作!$K241=""),"",选手操作!$K241)</f>
        <v/>
      </c>
      <c r="BT241" s="22" t="str">
        <f ca="1">IFERROR(IF(BS241="","",RANK(BV241,BV$3:BV$434)+COUNTIF(BV$3:BV241,BV241)-1),"/")</f>
        <v/>
      </c>
      <c r="BU241" s="27" t="str">
        <f ca="1">IF(BS241="","",VLOOKUP(BS241,选手操作!$K:$L,2,0))</f>
        <v/>
      </c>
      <c r="BV241" s="24" t="str">
        <f ca="1">IFERROR(IF(BS241="","",IF(选手操作!BT241&lt;&gt;"",AV241+BW241+BX241+选手操作!BS241,VLOOKUP(BU241,BO:BQ,3,0)+AV241+BW241+BX241+选手操作!BS241)),IF(COUNTIF(BO:BO,BU241)=0,"查找失败",IF(ISNUMBER(VLOOKUP(BU241,BO:BQ,3,0))=FALSE,"VP错误","未知错误")))</f>
        <v/>
      </c>
      <c r="BW241" s="37"/>
      <c r="BX241" s="37"/>
      <c r="BY241" s="39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23" t="str">
        <f ca="1">IFERROR(IF(CS241="","",RANK(CR241,CR$3:CR$434)+COUNTIF(CR$3:CR241,CR241)-1),"/")</f>
        <v/>
      </c>
      <c r="CO241" s="22" t="str">
        <f t="shared" si="61"/>
        <v/>
      </c>
      <c r="CP241" s="22" t="str">
        <f t="shared" si="62"/>
        <v/>
      </c>
      <c r="CQ241" s="24" t="str">
        <f>IFERROR(IF(CO241="","",ROUND(IF(CP241=0,10,10+SIGN(CP241)*10*(1-((SQRT(5)-1)/2)^MIN(ABS(CP241)/(5*SQRT(CR$1)),3))/(1-((SQRT(5)-1)/2)^3)),2)),"请输入副数")</f>
        <v/>
      </c>
      <c r="CR241" s="25" t="str">
        <f ca="1">IF(CS241="","",IF(选手操作!DT241&lt;&gt;"","/",CV241))</f>
        <v/>
      </c>
      <c r="CS241" s="26" t="str">
        <f ca="1">IF(OR(COUNTA(CA$3:CM$434)=0,选手操作!$K241=""),"",选手操作!$K241)</f>
        <v/>
      </c>
      <c r="CT241" s="22" t="str">
        <f ca="1">IFERROR(IF(CS241="","",RANK(CV241,CV$3:CV$434)+COUNTIF(CV$3:CV241,CV241)-1),"/")</f>
        <v/>
      </c>
      <c r="CU241" s="27" t="str">
        <f ca="1">IF(CS241="","",VLOOKUP(CS241,选手操作!$K:$L,2,0))</f>
        <v/>
      </c>
      <c r="CV241" s="24" t="str">
        <f ca="1">IFERROR(IF(CS241="","",IF(选手操作!CT241&lt;&gt;"",BV241+CW241+CX241+选手操作!CS241,VLOOKUP(CU241,CO:CQ,3,0)+BV241+CW241+CX241+选手操作!CS241)),IF(COUNTIF(CO:CO,CU241)=0,"查找失败",IF(ISNUMBER(VLOOKUP(CU241,CO:CQ,3,0))=FALSE,"VP错误","未知错误")))</f>
        <v/>
      </c>
      <c r="CW241" s="37"/>
      <c r="CX241" s="37"/>
      <c r="CY241" s="39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23" t="str">
        <f ca="1">IFERROR(IF(DS241="","",RANK(DR241,DR$3:DR$434)+COUNTIF(DR$3:DR241,DR241)-1),"/")</f>
        <v/>
      </c>
      <c r="DO241" s="22" t="str">
        <f t="shared" si="63"/>
        <v/>
      </c>
      <c r="DP241" s="22" t="str">
        <f t="shared" si="64"/>
        <v/>
      </c>
      <c r="DQ241" s="24" t="str">
        <f>IFERROR(IF(DO241="","",ROUND(IF(DP241=0,10,10+SIGN(DP241)*10*(1-((SQRT(5)-1)/2)^MIN(ABS(DP241)/(5*SQRT(DR$1)),3))/(1-((SQRT(5)-1)/2)^3)),2)),"请输入副数")</f>
        <v/>
      </c>
      <c r="DR241" s="25" t="str">
        <f ca="1">IF(DS241="","",IF(选手操作!ET241&lt;&gt;"","/",DV241))</f>
        <v/>
      </c>
      <c r="DS241" s="26" t="str">
        <f ca="1">IF(OR(COUNTA(DA$3:DM$434)=0,选手操作!$K241=""),"",选手操作!$K241)</f>
        <v/>
      </c>
      <c r="DT241" s="22" t="str">
        <f ca="1">IFERROR(IF(DS241="","",RANK(DV241,DV$3:DV$434)+COUNTIF(DV$3:DV241,DV241)-1),"/")</f>
        <v/>
      </c>
      <c r="DU241" s="27" t="str">
        <f ca="1">IF(DS241="","",VLOOKUP(DS241,选手操作!$K:$L,2,0))</f>
        <v/>
      </c>
      <c r="DV241" s="24" t="str">
        <f ca="1">IFERROR(IF(DS241="","",IF(选手操作!DT241&lt;&gt;"",CV241+DW241+DX241+选手操作!DS241,VLOOKUP(DU241,DO:DQ,3,0)+CV241+DW241+DX241+选手操作!DS241)),IF(COUNTIF(DO:DO,DU241)=0,"查找失败",IF(ISNUMBER(VLOOKUP(DU241,DO:DQ,3,0))=FALSE,"VP错误","未知错误")))</f>
        <v/>
      </c>
      <c r="DW241" s="37"/>
      <c r="DX241" s="37"/>
      <c r="DY241" s="39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23" t="str">
        <f ca="1">IFERROR(IF(ES241="","",RANK(ER241,ER$3:ER$434)+COUNTIF(ER$3:ER241,ER241)-1),"/")</f>
        <v/>
      </c>
      <c r="EO241" s="22" t="str">
        <f t="shared" si="65"/>
        <v/>
      </c>
      <c r="EP241" s="22" t="str">
        <f t="shared" si="66"/>
        <v/>
      </c>
      <c r="EQ241" s="24" t="str">
        <f>IFERROR(IF(EO241="","",ROUND(IF(EP241=0,10,10+SIGN(EP241)*10*(1-((SQRT(5)-1)/2)^MIN(ABS(EP241)/(5*SQRT(ER$1)),3))/(1-((SQRT(5)-1)/2)^3)),2)),"请输入副数")</f>
        <v/>
      </c>
      <c r="ER241" s="25" t="str">
        <f ca="1">IF(ES241="","",IF(选手操作!FT241&lt;&gt;"","/",EV241))</f>
        <v/>
      </c>
      <c r="ES241" s="26" t="str">
        <f ca="1">IF(OR(COUNTA(EA$3:EM$434)=0,选手操作!$K241=""),"",选手操作!$K241)</f>
        <v/>
      </c>
      <c r="ET241" s="22" t="str">
        <f ca="1">IFERROR(IF(ES241="","",RANK(EV241,EV$3:EV$434)+COUNTIF(EV$3:EV241,EV241)-1),"/")</f>
        <v/>
      </c>
      <c r="EU241" s="27" t="str">
        <f ca="1">IF(ES241="","",VLOOKUP(ES241,选手操作!$K:$L,2,0))</f>
        <v/>
      </c>
      <c r="EV241" s="24" t="str">
        <f ca="1">IFERROR(IF(ES241="","",IF(选手操作!ET241&lt;&gt;"",DV241+EW241+EX241+选手操作!ES241,VLOOKUP(EU241,EO:EQ,3,0)+DV241+EW241+EX241+选手操作!ES241)),IF(COUNTIF(EO:EO,EU241)=0,"查找失败",IF(ISNUMBER(VLOOKUP(EU241,EO:EQ,3,0))=FALSE,"VP错误","未知错误")))</f>
        <v/>
      </c>
      <c r="EW241" s="37"/>
      <c r="EX241" s="37"/>
      <c r="EY241" s="39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23" t="str">
        <f ca="1">IFERROR(IF(FS241="","",RANK(FR241,FR$3:FR$434)+COUNTIF(FR$3:FR241,FR241)-1),"/")</f>
        <v/>
      </c>
      <c r="FO241" s="22" t="str">
        <f t="shared" si="67"/>
        <v/>
      </c>
      <c r="FP241" s="22" t="str">
        <f t="shared" si="68"/>
        <v/>
      </c>
      <c r="FQ241" s="24" t="str">
        <f>IFERROR(IF(FO241="","",ROUND(IF(FP241=0,10,10+SIGN(FP241)*10*(1-((SQRT(5)-1)/2)^MIN(ABS(FP241)/(5*SQRT(FR$1)),3))/(1-((SQRT(5)-1)/2)^3)),2)),"请输入副数")</f>
        <v/>
      </c>
      <c r="FR241" s="25" t="str">
        <f ca="1">IF(FS241="","",IF(选手操作!GT241&lt;&gt;"","/",FV241))</f>
        <v/>
      </c>
      <c r="FS241" s="26" t="str">
        <f ca="1">IF(OR(COUNTA(FA$3:FM$434)=0,选手操作!$K241=""),"",选手操作!$K241)</f>
        <v/>
      </c>
      <c r="FT241" s="22" t="str">
        <f ca="1">IFERROR(IF(FS241="","",RANK(FV241,FV$3:FV$434)+COUNTIF(FV$3:FV241,FV241)-1),"/")</f>
        <v/>
      </c>
      <c r="FU241" s="27" t="str">
        <f ca="1">IF(FS241="","",VLOOKUP(FS241,选手操作!$K:$L,2,0))</f>
        <v/>
      </c>
      <c r="FV241" s="24" t="str">
        <f ca="1">IFERROR(IF(FS241="","",IF(选手操作!FT241&lt;&gt;"",EV241+FW241+FX241+选手操作!FS241,VLOOKUP(FU241,FO:FQ,3,0)+EV241+FW241+FX241+选手操作!FS241)),IF(COUNTIF(FO:FO,FU241)=0,"查找失败",IF(ISNUMBER(VLOOKUP(FU241,FO:FQ,3,0))=FALSE,"VP错误","未知错误")))</f>
        <v/>
      </c>
      <c r="FW241" s="37"/>
      <c r="FX241" s="37"/>
      <c r="FY241" s="39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23" t="str">
        <f ca="1">IFERROR(IF(GS241="","",RANK(GR241,GR$3:GR$434)+COUNTIF(GR$3:GR241,GR241)-1),"/")</f>
        <v/>
      </c>
      <c r="GO241" s="22" t="str">
        <f t="shared" si="69"/>
        <v/>
      </c>
      <c r="GP241" s="22" t="str">
        <f t="shared" si="70"/>
        <v/>
      </c>
      <c r="GQ241" s="24" t="str">
        <f>IFERROR(IF(GO241="","",ROUND(IF(GP241=0,10,10+SIGN(GP241)*10*(1-((SQRT(5)-1)/2)^MIN(ABS(GP241)/(5*SQRT(GR$1)),3))/(1-((SQRT(5)-1)/2)^3)),2)),"请输入副数")</f>
        <v/>
      </c>
      <c r="GR241" s="25" t="str">
        <f ca="1">IF(GS241="","",IF(选手操作!HT241&lt;&gt;"","/",GV241))</f>
        <v/>
      </c>
      <c r="GS241" s="26" t="str">
        <f ca="1">IF(OR(COUNTA(GA$3:GM$434)=0,选手操作!$K241=""),"",选手操作!$K241)</f>
        <v/>
      </c>
      <c r="GT241" s="22" t="str">
        <f ca="1">IFERROR(IF(GS241="","",RANK(GV241,GV$3:GV$434)+COUNTIF(GV$3:GV241,GV241)-1),"/")</f>
        <v/>
      </c>
      <c r="GU241" s="27" t="str">
        <f ca="1">IF(GS241="","",VLOOKUP(GS241,选手操作!$K:$L,2,0))</f>
        <v/>
      </c>
      <c r="GV241" s="24" t="str">
        <f ca="1">IFERROR(IF(GS241="","",IF(选手操作!GT241&lt;&gt;"",FV241+GW241+GX241+选手操作!GS241,VLOOKUP(GU241,GO:GQ,3,0)+FV241+GW241+GX241+选手操作!GS241)),IF(COUNTIF(GO:GO,GU241)=0,"查找失败",IF(ISNUMBER(VLOOKUP(GU241,GO:GQ,3,0))=FALSE,"VP错误","未知错误")))</f>
        <v/>
      </c>
      <c r="GW241" s="37"/>
      <c r="GX241" s="37"/>
      <c r="GY241" s="39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23" t="str">
        <f ca="1">IFERROR(IF(HS241="","",RANK(HR241,HR$3:HR$434)+COUNTIF(HR$3:HR241,HR241)-1),"/")</f>
        <v/>
      </c>
      <c r="HO241" s="22" t="str">
        <f t="shared" si="71"/>
        <v/>
      </c>
      <c r="HP241" s="22" t="str">
        <f t="shared" si="72"/>
        <v/>
      </c>
      <c r="HQ241" s="24" t="str">
        <f>IFERROR(IF(HO241="","",ROUND(IF(HP241=0,10,10+SIGN(HP241)*10*(1-((SQRT(5)-1)/2)^MIN(ABS(HP241)/(5*SQRT(HR$1)),3))/(1-((SQRT(5)-1)/2)^3)),2)),"请输入副数")</f>
        <v/>
      </c>
      <c r="HR241" s="25" t="str">
        <f ca="1">IF(HS241="","",IF(选手操作!IT241&lt;&gt;"","/",HV241))</f>
        <v/>
      </c>
      <c r="HS241" s="26" t="str">
        <f ca="1">IF(OR(COUNTA(HA$3:HM$434)=0,选手操作!$K241=""),"",选手操作!$K241)</f>
        <v/>
      </c>
      <c r="HT241" s="22" t="str">
        <f ca="1">IFERROR(IF(HS241="","",RANK(HV241,HV$3:HV$434)+COUNTIF(HV$3:HV241,HV241)-1),"/")</f>
        <v/>
      </c>
      <c r="HU241" s="27" t="str">
        <f ca="1">IF(HS241="","",VLOOKUP(HS241,选手操作!$K:$L,2,0))</f>
        <v/>
      </c>
      <c r="HV241" s="24" t="str">
        <f ca="1">IFERROR(IF(HS241="","",IF(选手操作!HT241&lt;&gt;"",GV241+HW241+HX241+选手操作!HS241,VLOOKUP(HU241,HO:HQ,3,0)+GV241+HW241+HX241+选手操作!HS241)),IF(COUNTIF(HO:HO,HU241)=0,"查找失败",IF(ISNUMBER(VLOOKUP(HU241,HO:HQ,3,0))=FALSE,"VP错误","未知错误")))</f>
        <v/>
      </c>
      <c r="HW241" s="37"/>
      <c r="HX241" s="37"/>
      <c r="HY241" s="39"/>
    </row>
    <row r="242" spans="1:23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23" t="str">
        <f ca="1">IFERROR(IF(S242="","",RANK(R242,R$3:R$434)+COUNTIF(R$3:R242,R242)-1),"/")</f>
        <v/>
      </c>
      <c r="O242" s="22" t="str">
        <f t="shared" si="73"/>
        <v/>
      </c>
      <c r="P242" s="22" t="str">
        <f t="shared" si="74"/>
        <v/>
      </c>
      <c r="Q242" s="24" t="str">
        <f t="shared" si="75"/>
        <v/>
      </c>
      <c r="R242" s="25" t="str">
        <f ca="1">IF(S242="","",IF(选手操作!AT242&lt;&gt;"","/",V242))</f>
        <v/>
      </c>
      <c r="S242" s="26" t="str">
        <f ca="1">IF(OR(COUNTA(A$3:M$434)=0,选手操作!$K242=""),"",选手操作!$K242)</f>
        <v/>
      </c>
      <c r="T242" s="22" t="str">
        <f ca="1">IFERROR(IF(S242="","",RANK(V242,V$3:V$434)+COUNTIF(V$3:V242,V242)-1),"/")</f>
        <v/>
      </c>
      <c r="U242" s="27" t="str">
        <f ca="1">IF(S242="","",VLOOKUP(S242,选手操作!$K:$L,2,0))</f>
        <v/>
      </c>
      <c r="V242" s="24" t="str">
        <f ca="1">IFERROR(IF(S242="","",IF(选手操作!T242&lt;&gt;"",选手操作!M242+选手操作!N242+W242+X242+选手操作!S242,VLOOKUP(U242,O:Q,3,0)+选手操作!M242+选手操作!N242+W242+X242+选手操作!S242)),IF(COUNTIF(O:O,U242)=0,"查找失败",IF(ISNUMBER(VLOOKUP(U242,O:Q,3,0))=FALSE,"VP错误","未知错误")))</f>
        <v/>
      </c>
      <c r="W242" s="37"/>
      <c r="X242" s="37"/>
      <c r="Y242" s="39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23" t="str">
        <f ca="1">IFERROR(IF(AS242="","",RANK(AR242,AR$3:AR$434)+COUNTIF(AR$3:AR242,AR242)-1),"/")</f>
        <v/>
      </c>
      <c r="AO242" s="22" t="str">
        <f t="shared" si="57"/>
        <v/>
      </c>
      <c r="AP242" s="22" t="str">
        <f t="shared" si="58"/>
        <v/>
      </c>
      <c r="AQ242" s="24" t="str">
        <f t="shared" si="76"/>
        <v/>
      </c>
      <c r="AR242" s="25" t="str">
        <f ca="1">IF(AS242="","",IF(选手操作!BT242&lt;&gt;"","/",AV242))</f>
        <v/>
      </c>
      <c r="AS242" s="26" t="str">
        <f ca="1">IF(OR(COUNTA(AA$3:AM$434)=0,选手操作!$K242=""),"",选手操作!$K242)</f>
        <v/>
      </c>
      <c r="AT242" s="22" t="str">
        <f ca="1">IFERROR(IF(AS242="","",RANK(AV242,AV$3:AV$434)+COUNTIF(AV$3:AV242,AV242)-1),"/")</f>
        <v/>
      </c>
      <c r="AU242" s="27" t="str">
        <f ca="1">IF(AS242="","",VLOOKUP(AS242,选手操作!$K:$L,2,0))</f>
        <v/>
      </c>
      <c r="AV242" s="24" t="str">
        <f ca="1">IFERROR(IF(AS242="","",IF(选手操作!AT242&lt;&gt;"",V242+AW242+AX242+选手操作!AS242,VLOOKUP(AU242,AO:AQ,3,0)+V242+AW242+AX242+选手操作!AS242)),IF(COUNTIF(AO:AO,AU242)=0,"查找失败",IF(ISNUMBER(VLOOKUP(AU242,AO:AQ,3,0))=FALSE,"VP错误","未知错误")))</f>
        <v/>
      </c>
      <c r="AW242" s="37"/>
      <c r="AX242" s="37"/>
      <c r="AY242" s="39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23" t="str">
        <f ca="1">IFERROR(IF(BS242="","",RANK(BR242,BR$3:BR$434)+COUNTIF(BR$3:BR242,BR242)-1),"/")</f>
        <v/>
      </c>
      <c r="BO242" s="22" t="str">
        <f t="shared" si="59"/>
        <v/>
      </c>
      <c r="BP242" s="22" t="str">
        <f t="shared" si="60"/>
        <v/>
      </c>
      <c r="BQ242" s="24" t="str">
        <f>IFERROR(IF(BO242="","",ROUND(IF(BP242=0,10,10+SIGN(BP242)*10*(1-((SQRT(5)-1)/2)^MIN(ABS(BP242)/(5*SQRT(BR$1)),3))/(1-((SQRT(5)-1)/2)^3)),2)),"请输入副数")</f>
        <v/>
      </c>
      <c r="BR242" s="25" t="str">
        <f ca="1">IF(BS242="","",IF(选手操作!CT242&lt;&gt;"","/",BV242))</f>
        <v/>
      </c>
      <c r="BS242" s="26" t="str">
        <f ca="1">IF(OR(COUNTA(BA$3:BM$434)=0,选手操作!$K242=""),"",选手操作!$K242)</f>
        <v/>
      </c>
      <c r="BT242" s="22" t="str">
        <f ca="1">IFERROR(IF(BS242="","",RANK(BV242,BV$3:BV$434)+COUNTIF(BV$3:BV242,BV242)-1),"/")</f>
        <v/>
      </c>
      <c r="BU242" s="27" t="str">
        <f ca="1">IF(BS242="","",VLOOKUP(BS242,选手操作!$K:$L,2,0))</f>
        <v/>
      </c>
      <c r="BV242" s="24" t="str">
        <f ca="1">IFERROR(IF(BS242="","",IF(选手操作!BT242&lt;&gt;"",AV242+BW242+BX242+选手操作!BS242,VLOOKUP(BU242,BO:BQ,3,0)+AV242+BW242+BX242+选手操作!BS242)),IF(COUNTIF(BO:BO,BU242)=0,"查找失败",IF(ISNUMBER(VLOOKUP(BU242,BO:BQ,3,0))=FALSE,"VP错误","未知错误")))</f>
        <v/>
      </c>
      <c r="BW242" s="37"/>
      <c r="BX242" s="37"/>
      <c r="BY242" s="39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23" t="str">
        <f ca="1">IFERROR(IF(CS242="","",RANK(CR242,CR$3:CR$434)+COUNTIF(CR$3:CR242,CR242)-1),"/")</f>
        <v/>
      </c>
      <c r="CO242" s="22" t="str">
        <f t="shared" si="61"/>
        <v/>
      </c>
      <c r="CP242" s="22" t="str">
        <f t="shared" si="62"/>
        <v/>
      </c>
      <c r="CQ242" s="24" t="str">
        <f>IFERROR(IF(CO242="","",ROUND(IF(CP242=0,10,10+SIGN(CP242)*10*(1-((SQRT(5)-1)/2)^MIN(ABS(CP242)/(5*SQRT(CR$1)),3))/(1-((SQRT(5)-1)/2)^3)),2)),"请输入副数")</f>
        <v/>
      </c>
      <c r="CR242" s="25" t="str">
        <f ca="1">IF(CS242="","",IF(选手操作!DT242&lt;&gt;"","/",CV242))</f>
        <v/>
      </c>
      <c r="CS242" s="26" t="str">
        <f ca="1">IF(OR(COUNTA(CA$3:CM$434)=0,选手操作!$K242=""),"",选手操作!$K242)</f>
        <v/>
      </c>
      <c r="CT242" s="22" t="str">
        <f ca="1">IFERROR(IF(CS242="","",RANK(CV242,CV$3:CV$434)+COUNTIF(CV$3:CV242,CV242)-1),"/")</f>
        <v/>
      </c>
      <c r="CU242" s="27" t="str">
        <f ca="1">IF(CS242="","",VLOOKUP(CS242,选手操作!$K:$L,2,0))</f>
        <v/>
      </c>
      <c r="CV242" s="24" t="str">
        <f ca="1">IFERROR(IF(CS242="","",IF(选手操作!CT242&lt;&gt;"",BV242+CW242+CX242+选手操作!CS242,VLOOKUP(CU242,CO:CQ,3,0)+BV242+CW242+CX242+选手操作!CS242)),IF(COUNTIF(CO:CO,CU242)=0,"查找失败",IF(ISNUMBER(VLOOKUP(CU242,CO:CQ,3,0))=FALSE,"VP错误","未知错误")))</f>
        <v/>
      </c>
      <c r="CW242" s="37"/>
      <c r="CX242" s="37"/>
      <c r="CY242" s="39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23" t="str">
        <f ca="1">IFERROR(IF(DS242="","",RANK(DR242,DR$3:DR$434)+COUNTIF(DR$3:DR242,DR242)-1),"/")</f>
        <v/>
      </c>
      <c r="DO242" s="22" t="str">
        <f t="shared" si="63"/>
        <v/>
      </c>
      <c r="DP242" s="22" t="str">
        <f t="shared" si="64"/>
        <v/>
      </c>
      <c r="DQ242" s="24" t="str">
        <f>IFERROR(IF(DO242="","",ROUND(IF(DP242=0,10,10+SIGN(DP242)*10*(1-((SQRT(5)-1)/2)^MIN(ABS(DP242)/(5*SQRT(DR$1)),3))/(1-((SQRT(5)-1)/2)^3)),2)),"请输入副数")</f>
        <v/>
      </c>
      <c r="DR242" s="25" t="str">
        <f ca="1">IF(DS242="","",IF(选手操作!ET242&lt;&gt;"","/",DV242))</f>
        <v/>
      </c>
      <c r="DS242" s="26" t="str">
        <f ca="1">IF(OR(COUNTA(DA$3:DM$434)=0,选手操作!$K242=""),"",选手操作!$K242)</f>
        <v/>
      </c>
      <c r="DT242" s="22" t="str">
        <f ca="1">IFERROR(IF(DS242="","",RANK(DV242,DV$3:DV$434)+COUNTIF(DV$3:DV242,DV242)-1),"/")</f>
        <v/>
      </c>
      <c r="DU242" s="27" t="str">
        <f ca="1">IF(DS242="","",VLOOKUP(DS242,选手操作!$K:$L,2,0))</f>
        <v/>
      </c>
      <c r="DV242" s="24" t="str">
        <f ca="1">IFERROR(IF(DS242="","",IF(选手操作!DT242&lt;&gt;"",CV242+DW242+DX242+选手操作!DS242,VLOOKUP(DU242,DO:DQ,3,0)+CV242+DW242+DX242+选手操作!DS242)),IF(COUNTIF(DO:DO,DU242)=0,"查找失败",IF(ISNUMBER(VLOOKUP(DU242,DO:DQ,3,0))=FALSE,"VP错误","未知错误")))</f>
        <v/>
      </c>
      <c r="DW242" s="37"/>
      <c r="DX242" s="37"/>
      <c r="DY242" s="39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23" t="str">
        <f ca="1">IFERROR(IF(ES242="","",RANK(ER242,ER$3:ER$434)+COUNTIF(ER$3:ER242,ER242)-1),"/")</f>
        <v/>
      </c>
      <c r="EO242" s="22" t="str">
        <f t="shared" si="65"/>
        <v/>
      </c>
      <c r="EP242" s="22" t="str">
        <f t="shared" si="66"/>
        <v/>
      </c>
      <c r="EQ242" s="24" t="str">
        <f>IFERROR(IF(EO242="","",ROUND(IF(EP242=0,10,10+SIGN(EP242)*10*(1-((SQRT(5)-1)/2)^MIN(ABS(EP242)/(5*SQRT(ER$1)),3))/(1-((SQRT(5)-1)/2)^3)),2)),"请输入副数")</f>
        <v/>
      </c>
      <c r="ER242" s="25" t="str">
        <f ca="1">IF(ES242="","",IF(选手操作!FT242&lt;&gt;"","/",EV242))</f>
        <v/>
      </c>
      <c r="ES242" s="26" t="str">
        <f ca="1">IF(OR(COUNTA(EA$3:EM$434)=0,选手操作!$K242=""),"",选手操作!$K242)</f>
        <v/>
      </c>
      <c r="ET242" s="22" t="str">
        <f ca="1">IFERROR(IF(ES242="","",RANK(EV242,EV$3:EV$434)+COUNTIF(EV$3:EV242,EV242)-1),"/")</f>
        <v/>
      </c>
      <c r="EU242" s="27" t="str">
        <f ca="1">IF(ES242="","",VLOOKUP(ES242,选手操作!$K:$L,2,0))</f>
        <v/>
      </c>
      <c r="EV242" s="24" t="str">
        <f ca="1">IFERROR(IF(ES242="","",IF(选手操作!ET242&lt;&gt;"",DV242+EW242+EX242+选手操作!ES242,VLOOKUP(EU242,EO:EQ,3,0)+DV242+EW242+EX242+选手操作!ES242)),IF(COUNTIF(EO:EO,EU242)=0,"查找失败",IF(ISNUMBER(VLOOKUP(EU242,EO:EQ,3,0))=FALSE,"VP错误","未知错误")))</f>
        <v/>
      </c>
      <c r="EW242" s="37"/>
      <c r="EX242" s="37"/>
      <c r="EY242" s="39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23" t="str">
        <f ca="1">IFERROR(IF(FS242="","",RANK(FR242,FR$3:FR$434)+COUNTIF(FR$3:FR242,FR242)-1),"/")</f>
        <v/>
      </c>
      <c r="FO242" s="22" t="str">
        <f t="shared" si="67"/>
        <v/>
      </c>
      <c r="FP242" s="22" t="str">
        <f t="shared" si="68"/>
        <v/>
      </c>
      <c r="FQ242" s="24" t="str">
        <f>IFERROR(IF(FO242="","",ROUND(IF(FP242=0,10,10+SIGN(FP242)*10*(1-((SQRT(5)-1)/2)^MIN(ABS(FP242)/(5*SQRT(FR$1)),3))/(1-((SQRT(5)-1)/2)^3)),2)),"请输入副数")</f>
        <v/>
      </c>
      <c r="FR242" s="25" t="str">
        <f ca="1">IF(FS242="","",IF(选手操作!GT242&lt;&gt;"","/",FV242))</f>
        <v/>
      </c>
      <c r="FS242" s="26" t="str">
        <f ca="1">IF(OR(COUNTA(FA$3:FM$434)=0,选手操作!$K242=""),"",选手操作!$K242)</f>
        <v/>
      </c>
      <c r="FT242" s="22" t="str">
        <f ca="1">IFERROR(IF(FS242="","",RANK(FV242,FV$3:FV$434)+COUNTIF(FV$3:FV242,FV242)-1),"/")</f>
        <v/>
      </c>
      <c r="FU242" s="27" t="str">
        <f ca="1">IF(FS242="","",VLOOKUP(FS242,选手操作!$K:$L,2,0))</f>
        <v/>
      </c>
      <c r="FV242" s="24" t="str">
        <f ca="1">IFERROR(IF(FS242="","",IF(选手操作!FT242&lt;&gt;"",EV242+FW242+FX242+选手操作!FS242,VLOOKUP(FU242,FO:FQ,3,0)+EV242+FW242+FX242+选手操作!FS242)),IF(COUNTIF(FO:FO,FU242)=0,"查找失败",IF(ISNUMBER(VLOOKUP(FU242,FO:FQ,3,0))=FALSE,"VP错误","未知错误")))</f>
        <v/>
      </c>
      <c r="FW242" s="37"/>
      <c r="FX242" s="37"/>
      <c r="FY242" s="39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23" t="str">
        <f ca="1">IFERROR(IF(GS242="","",RANK(GR242,GR$3:GR$434)+COUNTIF(GR$3:GR242,GR242)-1),"/")</f>
        <v/>
      </c>
      <c r="GO242" s="22" t="str">
        <f t="shared" si="69"/>
        <v/>
      </c>
      <c r="GP242" s="22" t="str">
        <f t="shared" si="70"/>
        <v/>
      </c>
      <c r="GQ242" s="24" t="str">
        <f>IFERROR(IF(GO242="","",ROUND(IF(GP242=0,10,10+SIGN(GP242)*10*(1-((SQRT(5)-1)/2)^MIN(ABS(GP242)/(5*SQRT(GR$1)),3))/(1-((SQRT(5)-1)/2)^3)),2)),"请输入副数")</f>
        <v/>
      </c>
      <c r="GR242" s="25" t="str">
        <f ca="1">IF(GS242="","",IF(选手操作!HT242&lt;&gt;"","/",GV242))</f>
        <v/>
      </c>
      <c r="GS242" s="26" t="str">
        <f ca="1">IF(OR(COUNTA(GA$3:GM$434)=0,选手操作!$K242=""),"",选手操作!$K242)</f>
        <v/>
      </c>
      <c r="GT242" s="22" t="str">
        <f ca="1">IFERROR(IF(GS242="","",RANK(GV242,GV$3:GV$434)+COUNTIF(GV$3:GV242,GV242)-1),"/")</f>
        <v/>
      </c>
      <c r="GU242" s="27" t="str">
        <f ca="1">IF(GS242="","",VLOOKUP(GS242,选手操作!$K:$L,2,0))</f>
        <v/>
      </c>
      <c r="GV242" s="24" t="str">
        <f ca="1">IFERROR(IF(GS242="","",IF(选手操作!GT242&lt;&gt;"",FV242+GW242+GX242+选手操作!GS242,VLOOKUP(GU242,GO:GQ,3,0)+FV242+GW242+GX242+选手操作!GS242)),IF(COUNTIF(GO:GO,GU242)=0,"查找失败",IF(ISNUMBER(VLOOKUP(GU242,GO:GQ,3,0))=FALSE,"VP错误","未知错误")))</f>
        <v/>
      </c>
      <c r="GW242" s="37"/>
      <c r="GX242" s="37"/>
      <c r="GY242" s="39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23" t="str">
        <f ca="1">IFERROR(IF(HS242="","",RANK(HR242,HR$3:HR$434)+COUNTIF(HR$3:HR242,HR242)-1),"/")</f>
        <v/>
      </c>
      <c r="HO242" s="22" t="str">
        <f t="shared" si="71"/>
        <v/>
      </c>
      <c r="HP242" s="22" t="str">
        <f t="shared" si="72"/>
        <v/>
      </c>
      <c r="HQ242" s="24" t="str">
        <f>IFERROR(IF(HO242="","",ROUND(IF(HP242=0,10,10+SIGN(HP242)*10*(1-((SQRT(5)-1)/2)^MIN(ABS(HP242)/(5*SQRT(HR$1)),3))/(1-((SQRT(5)-1)/2)^3)),2)),"请输入副数")</f>
        <v/>
      </c>
      <c r="HR242" s="25" t="str">
        <f ca="1">IF(HS242="","",IF(选手操作!IT242&lt;&gt;"","/",HV242))</f>
        <v/>
      </c>
      <c r="HS242" s="26" t="str">
        <f ca="1">IF(OR(COUNTA(HA$3:HM$434)=0,选手操作!$K242=""),"",选手操作!$K242)</f>
        <v/>
      </c>
      <c r="HT242" s="22" t="str">
        <f ca="1">IFERROR(IF(HS242="","",RANK(HV242,HV$3:HV$434)+COUNTIF(HV$3:HV242,HV242)-1),"/")</f>
        <v/>
      </c>
      <c r="HU242" s="27" t="str">
        <f ca="1">IF(HS242="","",VLOOKUP(HS242,选手操作!$K:$L,2,0))</f>
        <v/>
      </c>
      <c r="HV242" s="24" t="str">
        <f ca="1">IFERROR(IF(HS242="","",IF(选手操作!HT242&lt;&gt;"",GV242+HW242+HX242+选手操作!HS242,VLOOKUP(HU242,HO:HQ,3,0)+GV242+HW242+HX242+选手操作!HS242)),IF(COUNTIF(HO:HO,HU242)=0,"查找失败",IF(ISNUMBER(VLOOKUP(HU242,HO:HQ,3,0))=FALSE,"VP错误","未知错误")))</f>
        <v/>
      </c>
      <c r="HW242" s="37"/>
      <c r="HX242" s="37"/>
      <c r="HY242" s="39"/>
    </row>
    <row r="243" spans="1:23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23" t="str">
        <f ca="1">IFERROR(IF(S243="","",RANK(R243,R$3:R$434)+COUNTIF(R$3:R243,R243)-1),"/")</f>
        <v/>
      </c>
      <c r="O243" s="22" t="str">
        <f t="shared" si="73"/>
        <v/>
      </c>
      <c r="P243" s="22" t="str">
        <f t="shared" si="74"/>
        <v/>
      </c>
      <c r="Q243" s="24" t="str">
        <f t="shared" si="75"/>
        <v/>
      </c>
      <c r="R243" s="25" t="str">
        <f ca="1">IF(S243="","",IF(选手操作!AT243&lt;&gt;"","/",V243))</f>
        <v/>
      </c>
      <c r="S243" s="26" t="str">
        <f ca="1">IF(OR(COUNTA(A$3:M$434)=0,选手操作!$K243=""),"",选手操作!$K243)</f>
        <v/>
      </c>
      <c r="T243" s="22" t="str">
        <f ca="1">IFERROR(IF(S243="","",RANK(V243,V$3:V$434)+COUNTIF(V$3:V243,V243)-1),"/")</f>
        <v/>
      </c>
      <c r="U243" s="27" t="str">
        <f ca="1">IF(S243="","",VLOOKUP(S243,选手操作!$K:$L,2,0))</f>
        <v/>
      </c>
      <c r="V243" s="24" t="str">
        <f ca="1">IFERROR(IF(S243="","",IF(选手操作!T243&lt;&gt;"",选手操作!M243+选手操作!N243+W243+X243+选手操作!S243,VLOOKUP(U243,O:Q,3,0)+选手操作!M243+选手操作!N243+W243+X243+选手操作!S243)),IF(COUNTIF(O:O,U243)=0,"查找失败",IF(ISNUMBER(VLOOKUP(U243,O:Q,3,0))=FALSE,"VP错误","未知错误")))</f>
        <v/>
      </c>
      <c r="W243" s="37"/>
      <c r="X243" s="37"/>
      <c r="Y243" s="39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23" t="str">
        <f ca="1">IFERROR(IF(AS243="","",RANK(AR243,AR$3:AR$434)+COUNTIF(AR$3:AR243,AR243)-1),"/")</f>
        <v/>
      </c>
      <c r="AO243" s="22" t="str">
        <f t="shared" si="57"/>
        <v/>
      </c>
      <c r="AP243" s="22" t="str">
        <f t="shared" si="58"/>
        <v/>
      </c>
      <c r="AQ243" s="24" t="str">
        <f t="shared" si="76"/>
        <v/>
      </c>
      <c r="AR243" s="25" t="str">
        <f ca="1">IF(AS243="","",IF(选手操作!BT243&lt;&gt;"","/",AV243))</f>
        <v/>
      </c>
      <c r="AS243" s="26" t="str">
        <f ca="1">IF(OR(COUNTA(AA$3:AM$434)=0,选手操作!$K243=""),"",选手操作!$K243)</f>
        <v/>
      </c>
      <c r="AT243" s="22" t="str">
        <f ca="1">IFERROR(IF(AS243="","",RANK(AV243,AV$3:AV$434)+COUNTIF(AV$3:AV243,AV243)-1),"/")</f>
        <v/>
      </c>
      <c r="AU243" s="27" t="str">
        <f ca="1">IF(AS243="","",VLOOKUP(AS243,选手操作!$K:$L,2,0))</f>
        <v/>
      </c>
      <c r="AV243" s="24" t="str">
        <f ca="1">IFERROR(IF(AS243="","",IF(选手操作!AT243&lt;&gt;"",V243+AW243+AX243+选手操作!AS243,VLOOKUP(AU243,AO:AQ,3,0)+V243+AW243+AX243+选手操作!AS243)),IF(COUNTIF(AO:AO,AU243)=0,"查找失败",IF(ISNUMBER(VLOOKUP(AU243,AO:AQ,3,0))=FALSE,"VP错误","未知错误")))</f>
        <v/>
      </c>
      <c r="AW243" s="37"/>
      <c r="AX243" s="37"/>
      <c r="AY243" s="39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23" t="str">
        <f ca="1">IFERROR(IF(BS243="","",RANK(BR243,BR$3:BR$434)+COUNTIF(BR$3:BR243,BR243)-1),"/")</f>
        <v/>
      </c>
      <c r="BO243" s="22" t="str">
        <f t="shared" si="59"/>
        <v/>
      </c>
      <c r="BP243" s="22" t="str">
        <f t="shared" si="60"/>
        <v/>
      </c>
      <c r="BQ243" s="24" t="str">
        <f>IFERROR(IF(BO243="","",ROUND(IF(BP243=0,10,10+SIGN(BP243)*10*(1-((SQRT(5)-1)/2)^MIN(ABS(BP243)/(5*SQRT(BR$1)),3))/(1-((SQRT(5)-1)/2)^3)),2)),"请输入副数")</f>
        <v/>
      </c>
      <c r="BR243" s="25" t="str">
        <f ca="1">IF(BS243="","",IF(选手操作!CT243&lt;&gt;"","/",BV243))</f>
        <v/>
      </c>
      <c r="BS243" s="26" t="str">
        <f ca="1">IF(OR(COUNTA(BA$3:BM$434)=0,选手操作!$K243=""),"",选手操作!$K243)</f>
        <v/>
      </c>
      <c r="BT243" s="22" t="str">
        <f ca="1">IFERROR(IF(BS243="","",RANK(BV243,BV$3:BV$434)+COUNTIF(BV$3:BV243,BV243)-1),"/")</f>
        <v/>
      </c>
      <c r="BU243" s="27" t="str">
        <f ca="1">IF(BS243="","",VLOOKUP(BS243,选手操作!$K:$L,2,0))</f>
        <v/>
      </c>
      <c r="BV243" s="24" t="str">
        <f ca="1">IFERROR(IF(BS243="","",IF(选手操作!BT243&lt;&gt;"",AV243+BW243+BX243+选手操作!BS243,VLOOKUP(BU243,BO:BQ,3,0)+AV243+BW243+BX243+选手操作!BS243)),IF(COUNTIF(BO:BO,BU243)=0,"查找失败",IF(ISNUMBER(VLOOKUP(BU243,BO:BQ,3,0))=FALSE,"VP错误","未知错误")))</f>
        <v/>
      </c>
      <c r="BW243" s="37"/>
      <c r="BX243" s="37"/>
      <c r="BY243" s="39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23" t="str">
        <f ca="1">IFERROR(IF(CS243="","",RANK(CR243,CR$3:CR$434)+COUNTIF(CR$3:CR243,CR243)-1),"/")</f>
        <v/>
      </c>
      <c r="CO243" s="22" t="str">
        <f t="shared" si="61"/>
        <v/>
      </c>
      <c r="CP243" s="22" t="str">
        <f t="shared" si="62"/>
        <v/>
      </c>
      <c r="CQ243" s="24" t="str">
        <f>IFERROR(IF(CO243="","",ROUND(IF(CP243=0,10,10+SIGN(CP243)*10*(1-((SQRT(5)-1)/2)^MIN(ABS(CP243)/(5*SQRT(CR$1)),3))/(1-((SQRT(5)-1)/2)^3)),2)),"请输入副数")</f>
        <v/>
      </c>
      <c r="CR243" s="25" t="str">
        <f ca="1">IF(CS243="","",IF(选手操作!DT243&lt;&gt;"","/",CV243))</f>
        <v/>
      </c>
      <c r="CS243" s="26" t="str">
        <f ca="1">IF(OR(COUNTA(CA$3:CM$434)=0,选手操作!$K243=""),"",选手操作!$K243)</f>
        <v/>
      </c>
      <c r="CT243" s="22" t="str">
        <f ca="1">IFERROR(IF(CS243="","",RANK(CV243,CV$3:CV$434)+COUNTIF(CV$3:CV243,CV243)-1),"/")</f>
        <v/>
      </c>
      <c r="CU243" s="27" t="str">
        <f ca="1">IF(CS243="","",VLOOKUP(CS243,选手操作!$K:$L,2,0))</f>
        <v/>
      </c>
      <c r="CV243" s="24" t="str">
        <f ca="1">IFERROR(IF(CS243="","",IF(选手操作!CT243&lt;&gt;"",BV243+CW243+CX243+选手操作!CS243,VLOOKUP(CU243,CO:CQ,3,0)+BV243+CW243+CX243+选手操作!CS243)),IF(COUNTIF(CO:CO,CU243)=0,"查找失败",IF(ISNUMBER(VLOOKUP(CU243,CO:CQ,3,0))=FALSE,"VP错误","未知错误")))</f>
        <v/>
      </c>
      <c r="CW243" s="37"/>
      <c r="CX243" s="37"/>
      <c r="CY243" s="39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23" t="str">
        <f ca="1">IFERROR(IF(DS243="","",RANK(DR243,DR$3:DR$434)+COUNTIF(DR$3:DR243,DR243)-1),"/")</f>
        <v/>
      </c>
      <c r="DO243" s="22" t="str">
        <f t="shared" si="63"/>
        <v/>
      </c>
      <c r="DP243" s="22" t="str">
        <f t="shared" si="64"/>
        <v/>
      </c>
      <c r="DQ243" s="24" t="str">
        <f>IFERROR(IF(DO243="","",ROUND(IF(DP243=0,10,10+SIGN(DP243)*10*(1-((SQRT(5)-1)/2)^MIN(ABS(DP243)/(5*SQRT(DR$1)),3))/(1-((SQRT(5)-1)/2)^3)),2)),"请输入副数")</f>
        <v/>
      </c>
      <c r="DR243" s="25" t="str">
        <f ca="1">IF(DS243="","",IF(选手操作!ET243&lt;&gt;"","/",DV243))</f>
        <v/>
      </c>
      <c r="DS243" s="26" t="str">
        <f ca="1">IF(OR(COUNTA(DA$3:DM$434)=0,选手操作!$K243=""),"",选手操作!$K243)</f>
        <v/>
      </c>
      <c r="DT243" s="22" t="str">
        <f ca="1">IFERROR(IF(DS243="","",RANK(DV243,DV$3:DV$434)+COUNTIF(DV$3:DV243,DV243)-1),"/")</f>
        <v/>
      </c>
      <c r="DU243" s="27" t="str">
        <f ca="1">IF(DS243="","",VLOOKUP(DS243,选手操作!$K:$L,2,0))</f>
        <v/>
      </c>
      <c r="DV243" s="24" t="str">
        <f ca="1">IFERROR(IF(DS243="","",IF(选手操作!DT243&lt;&gt;"",CV243+DW243+DX243+选手操作!DS243,VLOOKUP(DU243,DO:DQ,3,0)+CV243+DW243+DX243+选手操作!DS243)),IF(COUNTIF(DO:DO,DU243)=0,"查找失败",IF(ISNUMBER(VLOOKUP(DU243,DO:DQ,3,0))=FALSE,"VP错误","未知错误")))</f>
        <v/>
      </c>
      <c r="DW243" s="37"/>
      <c r="DX243" s="37"/>
      <c r="DY243" s="39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23" t="str">
        <f ca="1">IFERROR(IF(ES243="","",RANK(ER243,ER$3:ER$434)+COUNTIF(ER$3:ER243,ER243)-1),"/")</f>
        <v/>
      </c>
      <c r="EO243" s="22" t="str">
        <f t="shared" si="65"/>
        <v/>
      </c>
      <c r="EP243" s="22" t="str">
        <f t="shared" si="66"/>
        <v/>
      </c>
      <c r="EQ243" s="24" t="str">
        <f>IFERROR(IF(EO243="","",ROUND(IF(EP243=0,10,10+SIGN(EP243)*10*(1-((SQRT(5)-1)/2)^MIN(ABS(EP243)/(5*SQRT(ER$1)),3))/(1-((SQRT(5)-1)/2)^3)),2)),"请输入副数")</f>
        <v/>
      </c>
      <c r="ER243" s="25" t="str">
        <f ca="1">IF(ES243="","",IF(选手操作!FT243&lt;&gt;"","/",EV243))</f>
        <v/>
      </c>
      <c r="ES243" s="26" t="str">
        <f ca="1">IF(OR(COUNTA(EA$3:EM$434)=0,选手操作!$K243=""),"",选手操作!$K243)</f>
        <v/>
      </c>
      <c r="ET243" s="22" t="str">
        <f ca="1">IFERROR(IF(ES243="","",RANK(EV243,EV$3:EV$434)+COUNTIF(EV$3:EV243,EV243)-1),"/")</f>
        <v/>
      </c>
      <c r="EU243" s="27" t="str">
        <f ca="1">IF(ES243="","",VLOOKUP(ES243,选手操作!$K:$L,2,0))</f>
        <v/>
      </c>
      <c r="EV243" s="24" t="str">
        <f ca="1">IFERROR(IF(ES243="","",IF(选手操作!ET243&lt;&gt;"",DV243+EW243+EX243+选手操作!ES243,VLOOKUP(EU243,EO:EQ,3,0)+DV243+EW243+EX243+选手操作!ES243)),IF(COUNTIF(EO:EO,EU243)=0,"查找失败",IF(ISNUMBER(VLOOKUP(EU243,EO:EQ,3,0))=FALSE,"VP错误","未知错误")))</f>
        <v/>
      </c>
      <c r="EW243" s="37"/>
      <c r="EX243" s="37"/>
      <c r="EY243" s="39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23" t="str">
        <f ca="1">IFERROR(IF(FS243="","",RANK(FR243,FR$3:FR$434)+COUNTIF(FR$3:FR243,FR243)-1),"/")</f>
        <v/>
      </c>
      <c r="FO243" s="22" t="str">
        <f t="shared" si="67"/>
        <v/>
      </c>
      <c r="FP243" s="22" t="str">
        <f t="shared" si="68"/>
        <v/>
      </c>
      <c r="FQ243" s="24" t="str">
        <f>IFERROR(IF(FO243="","",ROUND(IF(FP243=0,10,10+SIGN(FP243)*10*(1-((SQRT(5)-1)/2)^MIN(ABS(FP243)/(5*SQRT(FR$1)),3))/(1-((SQRT(5)-1)/2)^3)),2)),"请输入副数")</f>
        <v/>
      </c>
      <c r="FR243" s="25" t="str">
        <f ca="1">IF(FS243="","",IF(选手操作!GT243&lt;&gt;"","/",FV243))</f>
        <v/>
      </c>
      <c r="FS243" s="26" t="str">
        <f ca="1">IF(OR(COUNTA(FA$3:FM$434)=0,选手操作!$K243=""),"",选手操作!$K243)</f>
        <v/>
      </c>
      <c r="FT243" s="22" t="str">
        <f ca="1">IFERROR(IF(FS243="","",RANK(FV243,FV$3:FV$434)+COUNTIF(FV$3:FV243,FV243)-1),"/")</f>
        <v/>
      </c>
      <c r="FU243" s="27" t="str">
        <f ca="1">IF(FS243="","",VLOOKUP(FS243,选手操作!$K:$L,2,0))</f>
        <v/>
      </c>
      <c r="FV243" s="24" t="str">
        <f ca="1">IFERROR(IF(FS243="","",IF(选手操作!FT243&lt;&gt;"",EV243+FW243+FX243+选手操作!FS243,VLOOKUP(FU243,FO:FQ,3,0)+EV243+FW243+FX243+选手操作!FS243)),IF(COUNTIF(FO:FO,FU243)=0,"查找失败",IF(ISNUMBER(VLOOKUP(FU243,FO:FQ,3,0))=FALSE,"VP错误","未知错误")))</f>
        <v/>
      </c>
      <c r="FW243" s="37"/>
      <c r="FX243" s="37"/>
      <c r="FY243" s="39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23" t="str">
        <f ca="1">IFERROR(IF(GS243="","",RANK(GR243,GR$3:GR$434)+COUNTIF(GR$3:GR243,GR243)-1),"/")</f>
        <v/>
      </c>
      <c r="GO243" s="22" t="str">
        <f t="shared" si="69"/>
        <v/>
      </c>
      <c r="GP243" s="22" t="str">
        <f t="shared" si="70"/>
        <v/>
      </c>
      <c r="GQ243" s="24" t="str">
        <f>IFERROR(IF(GO243="","",ROUND(IF(GP243=0,10,10+SIGN(GP243)*10*(1-((SQRT(5)-1)/2)^MIN(ABS(GP243)/(5*SQRT(GR$1)),3))/(1-((SQRT(5)-1)/2)^3)),2)),"请输入副数")</f>
        <v/>
      </c>
      <c r="GR243" s="25" t="str">
        <f ca="1">IF(GS243="","",IF(选手操作!HT243&lt;&gt;"","/",GV243))</f>
        <v/>
      </c>
      <c r="GS243" s="26" t="str">
        <f ca="1">IF(OR(COUNTA(GA$3:GM$434)=0,选手操作!$K243=""),"",选手操作!$K243)</f>
        <v/>
      </c>
      <c r="GT243" s="22" t="str">
        <f ca="1">IFERROR(IF(GS243="","",RANK(GV243,GV$3:GV$434)+COUNTIF(GV$3:GV243,GV243)-1),"/")</f>
        <v/>
      </c>
      <c r="GU243" s="27" t="str">
        <f ca="1">IF(GS243="","",VLOOKUP(GS243,选手操作!$K:$L,2,0))</f>
        <v/>
      </c>
      <c r="GV243" s="24" t="str">
        <f ca="1">IFERROR(IF(GS243="","",IF(选手操作!GT243&lt;&gt;"",FV243+GW243+GX243+选手操作!GS243,VLOOKUP(GU243,GO:GQ,3,0)+FV243+GW243+GX243+选手操作!GS243)),IF(COUNTIF(GO:GO,GU243)=0,"查找失败",IF(ISNUMBER(VLOOKUP(GU243,GO:GQ,3,0))=FALSE,"VP错误","未知错误")))</f>
        <v/>
      </c>
      <c r="GW243" s="37"/>
      <c r="GX243" s="37"/>
      <c r="GY243" s="39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23" t="str">
        <f ca="1">IFERROR(IF(HS243="","",RANK(HR243,HR$3:HR$434)+COUNTIF(HR$3:HR243,HR243)-1),"/")</f>
        <v/>
      </c>
      <c r="HO243" s="22" t="str">
        <f t="shared" si="71"/>
        <v/>
      </c>
      <c r="HP243" s="22" t="str">
        <f t="shared" si="72"/>
        <v/>
      </c>
      <c r="HQ243" s="24" t="str">
        <f>IFERROR(IF(HO243="","",ROUND(IF(HP243=0,10,10+SIGN(HP243)*10*(1-((SQRT(5)-1)/2)^MIN(ABS(HP243)/(5*SQRT(HR$1)),3))/(1-((SQRT(5)-1)/2)^3)),2)),"请输入副数")</f>
        <v/>
      </c>
      <c r="HR243" s="25" t="str">
        <f ca="1">IF(HS243="","",IF(选手操作!IT243&lt;&gt;"","/",HV243))</f>
        <v/>
      </c>
      <c r="HS243" s="26" t="str">
        <f ca="1">IF(OR(COUNTA(HA$3:HM$434)=0,选手操作!$K243=""),"",选手操作!$K243)</f>
        <v/>
      </c>
      <c r="HT243" s="22" t="str">
        <f ca="1">IFERROR(IF(HS243="","",RANK(HV243,HV$3:HV$434)+COUNTIF(HV$3:HV243,HV243)-1),"/")</f>
        <v/>
      </c>
      <c r="HU243" s="27" t="str">
        <f ca="1">IF(HS243="","",VLOOKUP(HS243,选手操作!$K:$L,2,0))</f>
        <v/>
      </c>
      <c r="HV243" s="24" t="str">
        <f ca="1">IFERROR(IF(HS243="","",IF(选手操作!HT243&lt;&gt;"",GV243+HW243+HX243+选手操作!HS243,VLOOKUP(HU243,HO:HQ,3,0)+GV243+HW243+HX243+选手操作!HS243)),IF(COUNTIF(HO:HO,HU243)=0,"查找失败",IF(ISNUMBER(VLOOKUP(HU243,HO:HQ,3,0))=FALSE,"VP错误","未知错误")))</f>
        <v/>
      </c>
      <c r="HW243" s="37"/>
      <c r="HX243" s="37"/>
      <c r="HY243" s="39"/>
    </row>
    <row r="244" spans="1:23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23" t="str">
        <f ca="1">IFERROR(IF(S244="","",RANK(R244,R$3:R$434)+COUNTIF(R$3:R244,R244)-1),"/")</f>
        <v/>
      </c>
      <c r="O244" s="22" t="str">
        <f t="shared" si="73"/>
        <v/>
      </c>
      <c r="P244" s="22" t="str">
        <f t="shared" si="74"/>
        <v/>
      </c>
      <c r="Q244" s="24" t="str">
        <f t="shared" si="75"/>
        <v/>
      </c>
      <c r="R244" s="25" t="str">
        <f ca="1">IF(S244="","",IF(选手操作!AT244&lt;&gt;"","/",V244))</f>
        <v/>
      </c>
      <c r="S244" s="26" t="str">
        <f ca="1">IF(OR(COUNTA(A$3:M$434)=0,选手操作!$K244=""),"",选手操作!$K244)</f>
        <v/>
      </c>
      <c r="T244" s="22" t="str">
        <f ca="1">IFERROR(IF(S244="","",RANK(V244,V$3:V$434)+COUNTIF(V$3:V244,V244)-1),"/")</f>
        <v/>
      </c>
      <c r="U244" s="27" t="str">
        <f ca="1">IF(S244="","",VLOOKUP(S244,选手操作!$K:$L,2,0))</f>
        <v/>
      </c>
      <c r="V244" s="24" t="str">
        <f ca="1">IFERROR(IF(S244="","",IF(选手操作!T244&lt;&gt;"",选手操作!M244+选手操作!N244+W244+X244+选手操作!S244,VLOOKUP(U244,O:Q,3,0)+选手操作!M244+选手操作!N244+W244+X244+选手操作!S244)),IF(COUNTIF(O:O,U244)=0,"查找失败",IF(ISNUMBER(VLOOKUP(U244,O:Q,3,0))=FALSE,"VP错误","未知错误")))</f>
        <v/>
      </c>
      <c r="W244" s="37"/>
      <c r="X244" s="37"/>
      <c r="Y244" s="39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23" t="str">
        <f ca="1">IFERROR(IF(AS244="","",RANK(AR244,AR$3:AR$434)+COUNTIF(AR$3:AR244,AR244)-1),"/")</f>
        <v/>
      </c>
      <c r="AO244" s="22" t="str">
        <f t="shared" si="57"/>
        <v/>
      </c>
      <c r="AP244" s="22" t="str">
        <f t="shared" si="58"/>
        <v/>
      </c>
      <c r="AQ244" s="24" t="str">
        <f t="shared" si="76"/>
        <v/>
      </c>
      <c r="AR244" s="25" t="str">
        <f ca="1">IF(AS244="","",IF(选手操作!BT244&lt;&gt;"","/",AV244))</f>
        <v/>
      </c>
      <c r="AS244" s="26" t="str">
        <f ca="1">IF(OR(COUNTA(AA$3:AM$434)=0,选手操作!$K244=""),"",选手操作!$K244)</f>
        <v/>
      </c>
      <c r="AT244" s="22" t="str">
        <f ca="1">IFERROR(IF(AS244="","",RANK(AV244,AV$3:AV$434)+COUNTIF(AV$3:AV244,AV244)-1),"/")</f>
        <v/>
      </c>
      <c r="AU244" s="27" t="str">
        <f ca="1">IF(AS244="","",VLOOKUP(AS244,选手操作!$K:$L,2,0))</f>
        <v/>
      </c>
      <c r="AV244" s="24" t="str">
        <f ca="1">IFERROR(IF(AS244="","",IF(选手操作!AT244&lt;&gt;"",V244+AW244+AX244+选手操作!AS244,VLOOKUP(AU244,AO:AQ,3,0)+V244+AW244+AX244+选手操作!AS244)),IF(COUNTIF(AO:AO,AU244)=0,"查找失败",IF(ISNUMBER(VLOOKUP(AU244,AO:AQ,3,0))=FALSE,"VP错误","未知错误")))</f>
        <v/>
      </c>
      <c r="AW244" s="37"/>
      <c r="AX244" s="37"/>
      <c r="AY244" s="39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23" t="str">
        <f ca="1">IFERROR(IF(BS244="","",RANK(BR244,BR$3:BR$434)+COUNTIF(BR$3:BR244,BR244)-1),"/")</f>
        <v/>
      </c>
      <c r="BO244" s="22" t="str">
        <f t="shared" si="59"/>
        <v/>
      </c>
      <c r="BP244" s="22" t="str">
        <f t="shared" si="60"/>
        <v/>
      </c>
      <c r="BQ244" s="24" t="str">
        <f>IFERROR(IF(BO244="","",ROUND(IF(BP244=0,10,10+SIGN(BP244)*10*(1-((SQRT(5)-1)/2)^MIN(ABS(BP244)/(5*SQRT(BR$1)),3))/(1-((SQRT(5)-1)/2)^3)),2)),"请输入副数")</f>
        <v/>
      </c>
      <c r="BR244" s="25" t="str">
        <f ca="1">IF(BS244="","",IF(选手操作!CT244&lt;&gt;"","/",BV244))</f>
        <v/>
      </c>
      <c r="BS244" s="26" t="str">
        <f ca="1">IF(OR(COUNTA(BA$3:BM$434)=0,选手操作!$K244=""),"",选手操作!$K244)</f>
        <v/>
      </c>
      <c r="BT244" s="22" t="str">
        <f ca="1">IFERROR(IF(BS244="","",RANK(BV244,BV$3:BV$434)+COUNTIF(BV$3:BV244,BV244)-1),"/")</f>
        <v/>
      </c>
      <c r="BU244" s="27" t="str">
        <f ca="1">IF(BS244="","",VLOOKUP(BS244,选手操作!$K:$L,2,0))</f>
        <v/>
      </c>
      <c r="BV244" s="24" t="str">
        <f ca="1">IFERROR(IF(BS244="","",IF(选手操作!BT244&lt;&gt;"",AV244+BW244+BX244+选手操作!BS244,VLOOKUP(BU244,BO:BQ,3,0)+AV244+BW244+BX244+选手操作!BS244)),IF(COUNTIF(BO:BO,BU244)=0,"查找失败",IF(ISNUMBER(VLOOKUP(BU244,BO:BQ,3,0))=FALSE,"VP错误","未知错误")))</f>
        <v/>
      </c>
      <c r="BW244" s="37"/>
      <c r="BX244" s="37"/>
      <c r="BY244" s="39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23" t="str">
        <f ca="1">IFERROR(IF(CS244="","",RANK(CR244,CR$3:CR$434)+COUNTIF(CR$3:CR244,CR244)-1),"/")</f>
        <v/>
      </c>
      <c r="CO244" s="22" t="str">
        <f t="shared" si="61"/>
        <v/>
      </c>
      <c r="CP244" s="22" t="str">
        <f t="shared" si="62"/>
        <v/>
      </c>
      <c r="CQ244" s="24" t="str">
        <f>IFERROR(IF(CO244="","",ROUND(IF(CP244=0,10,10+SIGN(CP244)*10*(1-((SQRT(5)-1)/2)^MIN(ABS(CP244)/(5*SQRT(CR$1)),3))/(1-((SQRT(5)-1)/2)^3)),2)),"请输入副数")</f>
        <v/>
      </c>
      <c r="CR244" s="25" t="str">
        <f ca="1">IF(CS244="","",IF(选手操作!DT244&lt;&gt;"","/",CV244))</f>
        <v/>
      </c>
      <c r="CS244" s="26" t="str">
        <f ca="1">IF(OR(COUNTA(CA$3:CM$434)=0,选手操作!$K244=""),"",选手操作!$K244)</f>
        <v/>
      </c>
      <c r="CT244" s="22" t="str">
        <f ca="1">IFERROR(IF(CS244="","",RANK(CV244,CV$3:CV$434)+COUNTIF(CV$3:CV244,CV244)-1),"/")</f>
        <v/>
      </c>
      <c r="CU244" s="27" t="str">
        <f ca="1">IF(CS244="","",VLOOKUP(CS244,选手操作!$K:$L,2,0))</f>
        <v/>
      </c>
      <c r="CV244" s="24" t="str">
        <f ca="1">IFERROR(IF(CS244="","",IF(选手操作!CT244&lt;&gt;"",BV244+CW244+CX244+选手操作!CS244,VLOOKUP(CU244,CO:CQ,3,0)+BV244+CW244+CX244+选手操作!CS244)),IF(COUNTIF(CO:CO,CU244)=0,"查找失败",IF(ISNUMBER(VLOOKUP(CU244,CO:CQ,3,0))=FALSE,"VP错误","未知错误")))</f>
        <v/>
      </c>
      <c r="CW244" s="37"/>
      <c r="CX244" s="37"/>
      <c r="CY244" s="39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23" t="str">
        <f ca="1">IFERROR(IF(DS244="","",RANK(DR244,DR$3:DR$434)+COUNTIF(DR$3:DR244,DR244)-1),"/")</f>
        <v/>
      </c>
      <c r="DO244" s="22" t="str">
        <f t="shared" si="63"/>
        <v/>
      </c>
      <c r="DP244" s="22" t="str">
        <f t="shared" si="64"/>
        <v/>
      </c>
      <c r="DQ244" s="24" t="str">
        <f>IFERROR(IF(DO244="","",ROUND(IF(DP244=0,10,10+SIGN(DP244)*10*(1-((SQRT(5)-1)/2)^MIN(ABS(DP244)/(5*SQRT(DR$1)),3))/(1-((SQRT(5)-1)/2)^3)),2)),"请输入副数")</f>
        <v/>
      </c>
      <c r="DR244" s="25" t="str">
        <f ca="1">IF(DS244="","",IF(选手操作!ET244&lt;&gt;"","/",DV244))</f>
        <v/>
      </c>
      <c r="DS244" s="26" t="str">
        <f ca="1">IF(OR(COUNTA(DA$3:DM$434)=0,选手操作!$K244=""),"",选手操作!$K244)</f>
        <v/>
      </c>
      <c r="DT244" s="22" t="str">
        <f ca="1">IFERROR(IF(DS244="","",RANK(DV244,DV$3:DV$434)+COUNTIF(DV$3:DV244,DV244)-1),"/")</f>
        <v/>
      </c>
      <c r="DU244" s="27" t="str">
        <f ca="1">IF(DS244="","",VLOOKUP(DS244,选手操作!$K:$L,2,0))</f>
        <v/>
      </c>
      <c r="DV244" s="24" t="str">
        <f ca="1">IFERROR(IF(DS244="","",IF(选手操作!DT244&lt;&gt;"",CV244+DW244+DX244+选手操作!DS244,VLOOKUP(DU244,DO:DQ,3,0)+CV244+DW244+DX244+选手操作!DS244)),IF(COUNTIF(DO:DO,DU244)=0,"查找失败",IF(ISNUMBER(VLOOKUP(DU244,DO:DQ,3,0))=FALSE,"VP错误","未知错误")))</f>
        <v/>
      </c>
      <c r="DW244" s="37"/>
      <c r="DX244" s="37"/>
      <c r="DY244" s="39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23" t="str">
        <f ca="1">IFERROR(IF(ES244="","",RANK(ER244,ER$3:ER$434)+COUNTIF(ER$3:ER244,ER244)-1),"/")</f>
        <v/>
      </c>
      <c r="EO244" s="22" t="str">
        <f t="shared" si="65"/>
        <v/>
      </c>
      <c r="EP244" s="22" t="str">
        <f t="shared" si="66"/>
        <v/>
      </c>
      <c r="EQ244" s="24" t="str">
        <f>IFERROR(IF(EO244="","",ROUND(IF(EP244=0,10,10+SIGN(EP244)*10*(1-((SQRT(5)-1)/2)^MIN(ABS(EP244)/(5*SQRT(ER$1)),3))/(1-((SQRT(5)-1)/2)^3)),2)),"请输入副数")</f>
        <v/>
      </c>
      <c r="ER244" s="25" t="str">
        <f ca="1">IF(ES244="","",IF(选手操作!FT244&lt;&gt;"","/",EV244))</f>
        <v/>
      </c>
      <c r="ES244" s="26" t="str">
        <f ca="1">IF(OR(COUNTA(EA$3:EM$434)=0,选手操作!$K244=""),"",选手操作!$K244)</f>
        <v/>
      </c>
      <c r="ET244" s="22" t="str">
        <f ca="1">IFERROR(IF(ES244="","",RANK(EV244,EV$3:EV$434)+COUNTIF(EV$3:EV244,EV244)-1),"/")</f>
        <v/>
      </c>
      <c r="EU244" s="27" t="str">
        <f ca="1">IF(ES244="","",VLOOKUP(ES244,选手操作!$K:$L,2,0))</f>
        <v/>
      </c>
      <c r="EV244" s="24" t="str">
        <f ca="1">IFERROR(IF(ES244="","",IF(选手操作!ET244&lt;&gt;"",DV244+EW244+EX244+选手操作!ES244,VLOOKUP(EU244,EO:EQ,3,0)+DV244+EW244+EX244+选手操作!ES244)),IF(COUNTIF(EO:EO,EU244)=0,"查找失败",IF(ISNUMBER(VLOOKUP(EU244,EO:EQ,3,0))=FALSE,"VP错误","未知错误")))</f>
        <v/>
      </c>
      <c r="EW244" s="37"/>
      <c r="EX244" s="37"/>
      <c r="EY244" s="39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23" t="str">
        <f ca="1">IFERROR(IF(FS244="","",RANK(FR244,FR$3:FR$434)+COUNTIF(FR$3:FR244,FR244)-1),"/")</f>
        <v/>
      </c>
      <c r="FO244" s="22" t="str">
        <f t="shared" si="67"/>
        <v/>
      </c>
      <c r="FP244" s="22" t="str">
        <f t="shared" si="68"/>
        <v/>
      </c>
      <c r="FQ244" s="24" t="str">
        <f>IFERROR(IF(FO244="","",ROUND(IF(FP244=0,10,10+SIGN(FP244)*10*(1-((SQRT(5)-1)/2)^MIN(ABS(FP244)/(5*SQRT(FR$1)),3))/(1-((SQRT(5)-1)/2)^3)),2)),"请输入副数")</f>
        <v/>
      </c>
      <c r="FR244" s="25" t="str">
        <f ca="1">IF(FS244="","",IF(选手操作!GT244&lt;&gt;"","/",FV244))</f>
        <v/>
      </c>
      <c r="FS244" s="26" t="str">
        <f ca="1">IF(OR(COUNTA(FA$3:FM$434)=0,选手操作!$K244=""),"",选手操作!$K244)</f>
        <v/>
      </c>
      <c r="FT244" s="22" t="str">
        <f ca="1">IFERROR(IF(FS244="","",RANK(FV244,FV$3:FV$434)+COUNTIF(FV$3:FV244,FV244)-1),"/")</f>
        <v/>
      </c>
      <c r="FU244" s="27" t="str">
        <f ca="1">IF(FS244="","",VLOOKUP(FS244,选手操作!$K:$L,2,0))</f>
        <v/>
      </c>
      <c r="FV244" s="24" t="str">
        <f ca="1">IFERROR(IF(FS244="","",IF(选手操作!FT244&lt;&gt;"",EV244+FW244+FX244+选手操作!FS244,VLOOKUP(FU244,FO:FQ,3,0)+EV244+FW244+FX244+选手操作!FS244)),IF(COUNTIF(FO:FO,FU244)=0,"查找失败",IF(ISNUMBER(VLOOKUP(FU244,FO:FQ,3,0))=FALSE,"VP错误","未知错误")))</f>
        <v/>
      </c>
      <c r="FW244" s="37"/>
      <c r="FX244" s="37"/>
      <c r="FY244" s="39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23" t="str">
        <f ca="1">IFERROR(IF(GS244="","",RANK(GR244,GR$3:GR$434)+COUNTIF(GR$3:GR244,GR244)-1),"/")</f>
        <v/>
      </c>
      <c r="GO244" s="22" t="str">
        <f t="shared" si="69"/>
        <v/>
      </c>
      <c r="GP244" s="22" t="str">
        <f t="shared" si="70"/>
        <v/>
      </c>
      <c r="GQ244" s="24" t="str">
        <f>IFERROR(IF(GO244="","",ROUND(IF(GP244=0,10,10+SIGN(GP244)*10*(1-((SQRT(5)-1)/2)^MIN(ABS(GP244)/(5*SQRT(GR$1)),3))/(1-((SQRT(5)-1)/2)^3)),2)),"请输入副数")</f>
        <v/>
      </c>
      <c r="GR244" s="25" t="str">
        <f ca="1">IF(GS244="","",IF(选手操作!HT244&lt;&gt;"","/",GV244))</f>
        <v/>
      </c>
      <c r="GS244" s="26" t="str">
        <f ca="1">IF(OR(COUNTA(GA$3:GM$434)=0,选手操作!$K244=""),"",选手操作!$K244)</f>
        <v/>
      </c>
      <c r="GT244" s="22" t="str">
        <f ca="1">IFERROR(IF(GS244="","",RANK(GV244,GV$3:GV$434)+COUNTIF(GV$3:GV244,GV244)-1),"/")</f>
        <v/>
      </c>
      <c r="GU244" s="27" t="str">
        <f ca="1">IF(GS244="","",VLOOKUP(GS244,选手操作!$K:$L,2,0))</f>
        <v/>
      </c>
      <c r="GV244" s="24" t="str">
        <f ca="1">IFERROR(IF(GS244="","",IF(选手操作!GT244&lt;&gt;"",FV244+GW244+GX244+选手操作!GS244,VLOOKUP(GU244,GO:GQ,3,0)+FV244+GW244+GX244+选手操作!GS244)),IF(COUNTIF(GO:GO,GU244)=0,"查找失败",IF(ISNUMBER(VLOOKUP(GU244,GO:GQ,3,0))=FALSE,"VP错误","未知错误")))</f>
        <v/>
      </c>
      <c r="GW244" s="37"/>
      <c r="GX244" s="37"/>
      <c r="GY244" s="39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23" t="str">
        <f ca="1">IFERROR(IF(HS244="","",RANK(HR244,HR$3:HR$434)+COUNTIF(HR$3:HR244,HR244)-1),"/")</f>
        <v/>
      </c>
      <c r="HO244" s="22" t="str">
        <f t="shared" si="71"/>
        <v/>
      </c>
      <c r="HP244" s="22" t="str">
        <f t="shared" si="72"/>
        <v/>
      </c>
      <c r="HQ244" s="24" t="str">
        <f>IFERROR(IF(HO244="","",ROUND(IF(HP244=0,10,10+SIGN(HP244)*10*(1-((SQRT(5)-1)/2)^MIN(ABS(HP244)/(5*SQRT(HR$1)),3))/(1-((SQRT(5)-1)/2)^3)),2)),"请输入副数")</f>
        <v/>
      </c>
      <c r="HR244" s="25" t="str">
        <f ca="1">IF(HS244="","",IF(选手操作!IT244&lt;&gt;"","/",HV244))</f>
        <v/>
      </c>
      <c r="HS244" s="26" t="str">
        <f ca="1">IF(OR(COUNTA(HA$3:HM$434)=0,选手操作!$K244=""),"",选手操作!$K244)</f>
        <v/>
      </c>
      <c r="HT244" s="22" t="str">
        <f ca="1">IFERROR(IF(HS244="","",RANK(HV244,HV$3:HV$434)+COUNTIF(HV$3:HV244,HV244)-1),"/")</f>
        <v/>
      </c>
      <c r="HU244" s="27" t="str">
        <f ca="1">IF(HS244="","",VLOOKUP(HS244,选手操作!$K:$L,2,0))</f>
        <v/>
      </c>
      <c r="HV244" s="24" t="str">
        <f ca="1">IFERROR(IF(HS244="","",IF(选手操作!HT244&lt;&gt;"",GV244+HW244+HX244+选手操作!HS244,VLOOKUP(HU244,HO:HQ,3,0)+GV244+HW244+HX244+选手操作!HS244)),IF(COUNTIF(HO:HO,HU244)=0,"查找失败",IF(ISNUMBER(VLOOKUP(HU244,HO:HQ,3,0))=FALSE,"VP错误","未知错误")))</f>
        <v/>
      </c>
      <c r="HW244" s="37"/>
      <c r="HX244" s="37"/>
      <c r="HY244" s="39"/>
    </row>
    <row r="245" spans="1:23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23" t="str">
        <f ca="1">IFERROR(IF(S245="","",RANK(R245,R$3:R$434)+COUNTIF(R$3:R245,R245)-1),"/")</f>
        <v/>
      </c>
      <c r="O245" s="22" t="str">
        <f t="shared" si="73"/>
        <v/>
      </c>
      <c r="P245" s="22" t="str">
        <f t="shared" si="74"/>
        <v/>
      </c>
      <c r="Q245" s="24" t="str">
        <f t="shared" si="75"/>
        <v/>
      </c>
      <c r="R245" s="25" t="str">
        <f ca="1">IF(S245="","",IF(选手操作!AT245&lt;&gt;"","/",V245))</f>
        <v/>
      </c>
      <c r="S245" s="26" t="str">
        <f ca="1">IF(OR(COUNTA(A$3:M$434)=0,选手操作!$K245=""),"",选手操作!$K245)</f>
        <v/>
      </c>
      <c r="T245" s="22" t="str">
        <f ca="1">IFERROR(IF(S245="","",RANK(V245,V$3:V$434)+COUNTIF(V$3:V245,V245)-1),"/")</f>
        <v/>
      </c>
      <c r="U245" s="27" t="str">
        <f ca="1">IF(S245="","",VLOOKUP(S245,选手操作!$K:$L,2,0))</f>
        <v/>
      </c>
      <c r="V245" s="24" t="str">
        <f ca="1">IFERROR(IF(S245="","",IF(选手操作!T245&lt;&gt;"",选手操作!M245+选手操作!N245+W245+X245+选手操作!S245,VLOOKUP(U245,O:Q,3,0)+选手操作!M245+选手操作!N245+W245+X245+选手操作!S245)),IF(COUNTIF(O:O,U245)=0,"查找失败",IF(ISNUMBER(VLOOKUP(U245,O:Q,3,0))=FALSE,"VP错误","未知错误")))</f>
        <v/>
      </c>
      <c r="W245" s="37"/>
      <c r="X245" s="37"/>
      <c r="Y245" s="39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23" t="str">
        <f ca="1">IFERROR(IF(AS245="","",RANK(AR245,AR$3:AR$434)+COUNTIF(AR$3:AR245,AR245)-1),"/")</f>
        <v/>
      </c>
      <c r="AO245" s="22" t="str">
        <f t="shared" si="57"/>
        <v/>
      </c>
      <c r="AP245" s="22" t="str">
        <f t="shared" si="58"/>
        <v/>
      </c>
      <c r="AQ245" s="24" t="str">
        <f t="shared" si="76"/>
        <v/>
      </c>
      <c r="AR245" s="25" t="str">
        <f ca="1">IF(AS245="","",IF(选手操作!BT245&lt;&gt;"","/",AV245))</f>
        <v/>
      </c>
      <c r="AS245" s="26" t="str">
        <f ca="1">IF(OR(COUNTA(AA$3:AM$434)=0,选手操作!$K245=""),"",选手操作!$K245)</f>
        <v/>
      </c>
      <c r="AT245" s="22" t="str">
        <f ca="1">IFERROR(IF(AS245="","",RANK(AV245,AV$3:AV$434)+COUNTIF(AV$3:AV245,AV245)-1),"/")</f>
        <v/>
      </c>
      <c r="AU245" s="27" t="str">
        <f ca="1">IF(AS245="","",VLOOKUP(AS245,选手操作!$K:$L,2,0))</f>
        <v/>
      </c>
      <c r="AV245" s="24" t="str">
        <f ca="1">IFERROR(IF(AS245="","",IF(选手操作!AT245&lt;&gt;"",V245+AW245+AX245+选手操作!AS245,VLOOKUP(AU245,AO:AQ,3,0)+V245+AW245+AX245+选手操作!AS245)),IF(COUNTIF(AO:AO,AU245)=0,"查找失败",IF(ISNUMBER(VLOOKUP(AU245,AO:AQ,3,0))=FALSE,"VP错误","未知错误")))</f>
        <v/>
      </c>
      <c r="AW245" s="37"/>
      <c r="AX245" s="37"/>
      <c r="AY245" s="39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23" t="str">
        <f ca="1">IFERROR(IF(BS245="","",RANK(BR245,BR$3:BR$434)+COUNTIF(BR$3:BR245,BR245)-1),"/")</f>
        <v/>
      </c>
      <c r="BO245" s="22" t="str">
        <f t="shared" si="59"/>
        <v/>
      </c>
      <c r="BP245" s="22" t="str">
        <f t="shared" si="60"/>
        <v/>
      </c>
      <c r="BQ245" s="24" t="str">
        <f>IFERROR(IF(BO245="","",ROUND(IF(BP245=0,10,10+SIGN(BP245)*10*(1-((SQRT(5)-1)/2)^MIN(ABS(BP245)/(5*SQRT(BR$1)),3))/(1-((SQRT(5)-1)/2)^3)),2)),"请输入副数")</f>
        <v/>
      </c>
      <c r="BR245" s="25" t="str">
        <f ca="1">IF(BS245="","",IF(选手操作!CT245&lt;&gt;"","/",BV245))</f>
        <v/>
      </c>
      <c r="BS245" s="26" t="str">
        <f ca="1">IF(OR(COUNTA(BA$3:BM$434)=0,选手操作!$K245=""),"",选手操作!$K245)</f>
        <v/>
      </c>
      <c r="BT245" s="22" t="str">
        <f ca="1">IFERROR(IF(BS245="","",RANK(BV245,BV$3:BV$434)+COUNTIF(BV$3:BV245,BV245)-1),"/")</f>
        <v/>
      </c>
      <c r="BU245" s="27" t="str">
        <f ca="1">IF(BS245="","",VLOOKUP(BS245,选手操作!$K:$L,2,0))</f>
        <v/>
      </c>
      <c r="BV245" s="24" t="str">
        <f ca="1">IFERROR(IF(BS245="","",IF(选手操作!BT245&lt;&gt;"",AV245+BW245+BX245+选手操作!BS245,VLOOKUP(BU245,BO:BQ,3,0)+AV245+BW245+BX245+选手操作!BS245)),IF(COUNTIF(BO:BO,BU245)=0,"查找失败",IF(ISNUMBER(VLOOKUP(BU245,BO:BQ,3,0))=FALSE,"VP错误","未知错误")))</f>
        <v/>
      </c>
      <c r="BW245" s="37"/>
      <c r="BX245" s="37"/>
      <c r="BY245" s="39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23" t="str">
        <f ca="1">IFERROR(IF(CS245="","",RANK(CR245,CR$3:CR$434)+COUNTIF(CR$3:CR245,CR245)-1),"/")</f>
        <v/>
      </c>
      <c r="CO245" s="22" t="str">
        <f t="shared" si="61"/>
        <v/>
      </c>
      <c r="CP245" s="22" t="str">
        <f t="shared" si="62"/>
        <v/>
      </c>
      <c r="CQ245" s="24" t="str">
        <f>IFERROR(IF(CO245="","",ROUND(IF(CP245=0,10,10+SIGN(CP245)*10*(1-((SQRT(5)-1)/2)^MIN(ABS(CP245)/(5*SQRT(CR$1)),3))/(1-((SQRT(5)-1)/2)^3)),2)),"请输入副数")</f>
        <v/>
      </c>
      <c r="CR245" s="25" t="str">
        <f ca="1">IF(CS245="","",IF(选手操作!DT245&lt;&gt;"","/",CV245))</f>
        <v/>
      </c>
      <c r="CS245" s="26" t="str">
        <f ca="1">IF(OR(COUNTA(CA$3:CM$434)=0,选手操作!$K245=""),"",选手操作!$K245)</f>
        <v/>
      </c>
      <c r="CT245" s="22" t="str">
        <f ca="1">IFERROR(IF(CS245="","",RANK(CV245,CV$3:CV$434)+COUNTIF(CV$3:CV245,CV245)-1),"/")</f>
        <v/>
      </c>
      <c r="CU245" s="27" t="str">
        <f ca="1">IF(CS245="","",VLOOKUP(CS245,选手操作!$K:$L,2,0))</f>
        <v/>
      </c>
      <c r="CV245" s="24" t="str">
        <f ca="1">IFERROR(IF(CS245="","",IF(选手操作!CT245&lt;&gt;"",BV245+CW245+CX245+选手操作!CS245,VLOOKUP(CU245,CO:CQ,3,0)+BV245+CW245+CX245+选手操作!CS245)),IF(COUNTIF(CO:CO,CU245)=0,"查找失败",IF(ISNUMBER(VLOOKUP(CU245,CO:CQ,3,0))=FALSE,"VP错误","未知错误")))</f>
        <v/>
      </c>
      <c r="CW245" s="37"/>
      <c r="CX245" s="37"/>
      <c r="CY245" s="39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23" t="str">
        <f ca="1">IFERROR(IF(DS245="","",RANK(DR245,DR$3:DR$434)+COUNTIF(DR$3:DR245,DR245)-1),"/")</f>
        <v/>
      </c>
      <c r="DO245" s="22" t="str">
        <f t="shared" si="63"/>
        <v/>
      </c>
      <c r="DP245" s="22" t="str">
        <f t="shared" si="64"/>
        <v/>
      </c>
      <c r="DQ245" s="24" t="str">
        <f>IFERROR(IF(DO245="","",ROUND(IF(DP245=0,10,10+SIGN(DP245)*10*(1-((SQRT(5)-1)/2)^MIN(ABS(DP245)/(5*SQRT(DR$1)),3))/(1-((SQRT(5)-1)/2)^3)),2)),"请输入副数")</f>
        <v/>
      </c>
      <c r="DR245" s="25" t="str">
        <f ca="1">IF(DS245="","",IF(选手操作!ET245&lt;&gt;"","/",DV245))</f>
        <v/>
      </c>
      <c r="DS245" s="26" t="str">
        <f ca="1">IF(OR(COUNTA(DA$3:DM$434)=0,选手操作!$K245=""),"",选手操作!$K245)</f>
        <v/>
      </c>
      <c r="DT245" s="22" t="str">
        <f ca="1">IFERROR(IF(DS245="","",RANK(DV245,DV$3:DV$434)+COUNTIF(DV$3:DV245,DV245)-1),"/")</f>
        <v/>
      </c>
      <c r="DU245" s="27" t="str">
        <f ca="1">IF(DS245="","",VLOOKUP(DS245,选手操作!$K:$L,2,0))</f>
        <v/>
      </c>
      <c r="DV245" s="24" t="str">
        <f ca="1">IFERROR(IF(DS245="","",IF(选手操作!DT245&lt;&gt;"",CV245+DW245+DX245+选手操作!DS245,VLOOKUP(DU245,DO:DQ,3,0)+CV245+DW245+DX245+选手操作!DS245)),IF(COUNTIF(DO:DO,DU245)=0,"查找失败",IF(ISNUMBER(VLOOKUP(DU245,DO:DQ,3,0))=FALSE,"VP错误","未知错误")))</f>
        <v/>
      </c>
      <c r="DW245" s="37"/>
      <c r="DX245" s="37"/>
      <c r="DY245" s="39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23" t="str">
        <f ca="1">IFERROR(IF(ES245="","",RANK(ER245,ER$3:ER$434)+COUNTIF(ER$3:ER245,ER245)-1),"/")</f>
        <v/>
      </c>
      <c r="EO245" s="22" t="str">
        <f t="shared" si="65"/>
        <v/>
      </c>
      <c r="EP245" s="22" t="str">
        <f t="shared" si="66"/>
        <v/>
      </c>
      <c r="EQ245" s="24" t="str">
        <f>IFERROR(IF(EO245="","",ROUND(IF(EP245=0,10,10+SIGN(EP245)*10*(1-((SQRT(5)-1)/2)^MIN(ABS(EP245)/(5*SQRT(ER$1)),3))/(1-((SQRT(5)-1)/2)^3)),2)),"请输入副数")</f>
        <v/>
      </c>
      <c r="ER245" s="25" t="str">
        <f ca="1">IF(ES245="","",IF(选手操作!FT245&lt;&gt;"","/",EV245))</f>
        <v/>
      </c>
      <c r="ES245" s="26" t="str">
        <f ca="1">IF(OR(COUNTA(EA$3:EM$434)=0,选手操作!$K245=""),"",选手操作!$K245)</f>
        <v/>
      </c>
      <c r="ET245" s="22" t="str">
        <f ca="1">IFERROR(IF(ES245="","",RANK(EV245,EV$3:EV$434)+COUNTIF(EV$3:EV245,EV245)-1),"/")</f>
        <v/>
      </c>
      <c r="EU245" s="27" t="str">
        <f ca="1">IF(ES245="","",VLOOKUP(ES245,选手操作!$K:$L,2,0))</f>
        <v/>
      </c>
      <c r="EV245" s="24" t="str">
        <f ca="1">IFERROR(IF(ES245="","",IF(选手操作!ET245&lt;&gt;"",DV245+EW245+EX245+选手操作!ES245,VLOOKUP(EU245,EO:EQ,3,0)+DV245+EW245+EX245+选手操作!ES245)),IF(COUNTIF(EO:EO,EU245)=0,"查找失败",IF(ISNUMBER(VLOOKUP(EU245,EO:EQ,3,0))=FALSE,"VP错误","未知错误")))</f>
        <v/>
      </c>
      <c r="EW245" s="37"/>
      <c r="EX245" s="37"/>
      <c r="EY245" s="39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23" t="str">
        <f ca="1">IFERROR(IF(FS245="","",RANK(FR245,FR$3:FR$434)+COUNTIF(FR$3:FR245,FR245)-1),"/")</f>
        <v/>
      </c>
      <c r="FO245" s="22" t="str">
        <f t="shared" si="67"/>
        <v/>
      </c>
      <c r="FP245" s="22" t="str">
        <f t="shared" si="68"/>
        <v/>
      </c>
      <c r="FQ245" s="24" t="str">
        <f>IFERROR(IF(FO245="","",ROUND(IF(FP245=0,10,10+SIGN(FP245)*10*(1-((SQRT(5)-1)/2)^MIN(ABS(FP245)/(5*SQRT(FR$1)),3))/(1-((SQRT(5)-1)/2)^3)),2)),"请输入副数")</f>
        <v/>
      </c>
      <c r="FR245" s="25" t="str">
        <f ca="1">IF(FS245="","",IF(选手操作!GT245&lt;&gt;"","/",FV245))</f>
        <v/>
      </c>
      <c r="FS245" s="26" t="str">
        <f ca="1">IF(OR(COUNTA(FA$3:FM$434)=0,选手操作!$K245=""),"",选手操作!$K245)</f>
        <v/>
      </c>
      <c r="FT245" s="22" t="str">
        <f ca="1">IFERROR(IF(FS245="","",RANK(FV245,FV$3:FV$434)+COUNTIF(FV$3:FV245,FV245)-1),"/")</f>
        <v/>
      </c>
      <c r="FU245" s="27" t="str">
        <f ca="1">IF(FS245="","",VLOOKUP(FS245,选手操作!$K:$L,2,0))</f>
        <v/>
      </c>
      <c r="FV245" s="24" t="str">
        <f ca="1">IFERROR(IF(FS245="","",IF(选手操作!FT245&lt;&gt;"",EV245+FW245+FX245+选手操作!FS245,VLOOKUP(FU245,FO:FQ,3,0)+EV245+FW245+FX245+选手操作!FS245)),IF(COUNTIF(FO:FO,FU245)=0,"查找失败",IF(ISNUMBER(VLOOKUP(FU245,FO:FQ,3,0))=FALSE,"VP错误","未知错误")))</f>
        <v/>
      </c>
      <c r="FW245" s="37"/>
      <c r="FX245" s="37"/>
      <c r="FY245" s="39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23" t="str">
        <f ca="1">IFERROR(IF(GS245="","",RANK(GR245,GR$3:GR$434)+COUNTIF(GR$3:GR245,GR245)-1),"/")</f>
        <v/>
      </c>
      <c r="GO245" s="22" t="str">
        <f t="shared" si="69"/>
        <v/>
      </c>
      <c r="GP245" s="22" t="str">
        <f t="shared" si="70"/>
        <v/>
      </c>
      <c r="GQ245" s="24" t="str">
        <f>IFERROR(IF(GO245="","",ROUND(IF(GP245=0,10,10+SIGN(GP245)*10*(1-((SQRT(5)-1)/2)^MIN(ABS(GP245)/(5*SQRT(GR$1)),3))/(1-((SQRT(5)-1)/2)^3)),2)),"请输入副数")</f>
        <v/>
      </c>
      <c r="GR245" s="25" t="str">
        <f ca="1">IF(GS245="","",IF(选手操作!HT245&lt;&gt;"","/",GV245))</f>
        <v/>
      </c>
      <c r="GS245" s="26" t="str">
        <f ca="1">IF(OR(COUNTA(GA$3:GM$434)=0,选手操作!$K245=""),"",选手操作!$K245)</f>
        <v/>
      </c>
      <c r="GT245" s="22" t="str">
        <f ca="1">IFERROR(IF(GS245="","",RANK(GV245,GV$3:GV$434)+COUNTIF(GV$3:GV245,GV245)-1),"/")</f>
        <v/>
      </c>
      <c r="GU245" s="27" t="str">
        <f ca="1">IF(GS245="","",VLOOKUP(GS245,选手操作!$K:$L,2,0))</f>
        <v/>
      </c>
      <c r="GV245" s="24" t="str">
        <f ca="1">IFERROR(IF(GS245="","",IF(选手操作!GT245&lt;&gt;"",FV245+GW245+GX245+选手操作!GS245,VLOOKUP(GU245,GO:GQ,3,0)+FV245+GW245+GX245+选手操作!GS245)),IF(COUNTIF(GO:GO,GU245)=0,"查找失败",IF(ISNUMBER(VLOOKUP(GU245,GO:GQ,3,0))=FALSE,"VP错误","未知错误")))</f>
        <v/>
      </c>
      <c r="GW245" s="37"/>
      <c r="GX245" s="37"/>
      <c r="GY245" s="39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23" t="str">
        <f ca="1">IFERROR(IF(HS245="","",RANK(HR245,HR$3:HR$434)+COUNTIF(HR$3:HR245,HR245)-1),"/")</f>
        <v/>
      </c>
      <c r="HO245" s="22" t="str">
        <f t="shared" si="71"/>
        <v/>
      </c>
      <c r="HP245" s="22" t="str">
        <f t="shared" si="72"/>
        <v/>
      </c>
      <c r="HQ245" s="24" t="str">
        <f>IFERROR(IF(HO245="","",ROUND(IF(HP245=0,10,10+SIGN(HP245)*10*(1-((SQRT(5)-1)/2)^MIN(ABS(HP245)/(5*SQRT(HR$1)),3))/(1-((SQRT(5)-1)/2)^3)),2)),"请输入副数")</f>
        <v/>
      </c>
      <c r="HR245" s="25" t="str">
        <f ca="1">IF(HS245="","",IF(选手操作!IT245&lt;&gt;"","/",HV245))</f>
        <v/>
      </c>
      <c r="HS245" s="26" t="str">
        <f ca="1">IF(OR(COUNTA(HA$3:HM$434)=0,选手操作!$K245=""),"",选手操作!$K245)</f>
        <v/>
      </c>
      <c r="HT245" s="22" t="str">
        <f ca="1">IFERROR(IF(HS245="","",RANK(HV245,HV$3:HV$434)+COUNTIF(HV$3:HV245,HV245)-1),"/")</f>
        <v/>
      </c>
      <c r="HU245" s="27" t="str">
        <f ca="1">IF(HS245="","",VLOOKUP(HS245,选手操作!$K:$L,2,0))</f>
        <v/>
      </c>
      <c r="HV245" s="24" t="str">
        <f ca="1">IFERROR(IF(HS245="","",IF(选手操作!HT245&lt;&gt;"",GV245+HW245+HX245+选手操作!HS245,VLOOKUP(HU245,HO:HQ,3,0)+GV245+HW245+HX245+选手操作!HS245)),IF(COUNTIF(HO:HO,HU245)=0,"查找失败",IF(ISNUMBER(VLOOKUP(HU245,HO:HQ,3,0))=FALSE,"VP错误","未知错误")))</f>
        <v/>
      </c>
      <c r="HW245" s="37"/>
      <c r="HX245" s="37"/>
      <c r="HY245" s="39"/>
    </row>
    <row r="246" spans="1:23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23" t="str">
        <f ca="1">IFERROR(IF(S246="","",RANK(R246,R$3:R$434)+COUNTIF(R$3:R246,R246)-1),"/")</f>
        <v/>
      </c>
      <c r="O246" s="22" t="str">
        <f t="shared" si="73"/>
        <v/>
      </c>
      <c r="P246" s="22" t="str">
        <f t="shared" si="74"/>
        <v/>
      </c>
      <c r="Q246" s="24" t="str">
        <f t="shared" si="75"/>
        <v/>
      </c>
      <c r="R246" s="25" t="str">
        <f ca="1">IF(S246="","",IF(选手操作!AT246&lt;&gt;"","/",V246))</f>
        <v/>
      </c>
      <c r="S246" s="26" t="str">
        <f ca="1">IF(OR(COUNTA(A$3:M$434)=0,选手操作!$K246=""),"",选手操作!$K246)</f>
        <v/>
      </c>
      <c r="T246" s="22" t="str">
        <f ca="1">IFERROR(IF(S246="","",RANK(V246,V$3:V$434)+COUNTIF(V$3:V246,V246)-1),"/")</f>
        <v/>
      </c>
      <c r="U246" s="27" t="str">
        <f ca="1">IF(S246="","",VLOOKUP(S246,选手操作!$K:$L,2,0))</f>
        <v/>
      </c>
      <c r="V246" s="24" t="str">
        <f ca="1">IFERROR(IF(S246="","",IF(选手操作!T246&lt;&gt;"",选手操作!M246+选手操作!N246+W246+X246+选手操作!S246,VLOOKUP(U246,O:Q,3,0)+选手操作!M246+选手操作!N246+W246+X246+选手操作!S246)),IF(COUNTIF(O:O,U246)=0,"查找失败",IF(ISNUMBER(VLOOKUP(U246,O:Q,3,0))=FALSE,"VP错误","未知错误")))</f>
        <v/>
      </c>
      <c r="W246" s="37"/>
      <c r="X246" s="37"/>
      <c r="Y246" s="39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23" t="str">
        <f ca="1">IFERROR(IF(AS246="","",RANK(AR246,AR$3:AR$434)+COUNTIF(AR$3:AR246,AR246)-1),"/")</f>
        <v/>
      </c>
      <c r="AO246" s="22" t="str">
        <f t="shared" si="57"/>
        <v/>
      </c>
      <c r="AP246" s="22" t="str">
        <f t="shared" si="58"/>
        <v/>
      </c>
      <c r="AQ246" s="24" t="str">
        <f t="shared" si="76"/>
        <v/>
      </c>
      <c r="AR246" s="25" t="str">
        <f ca="1">IF(AS246="","",IF(选手操作!BT246&lt;&gt;"","/",AV246))</f>
        <v/>
      </c>
      <c r="AS246" s="26" t="str">
        <f ca="1">IF(OR(COUNTA(AA$3:AM$434)=0,选手操作!$K246=""),"",选手操作!$K246)</f>
        <v/>
      </c>
      <c r="AT246" s="22" t="str">
        <f ca="1">IFERROR(IF(AS246="","",RANK(AV246,AV$3:AV$434)+COUNTIF(AV$3:AV246,AV246)-1),"/")</f>
        <v/>
      </c>
      <c r="AU246" s="27" t="str">
        <f ca="1">IF(AS246="","",VLOOKUP(AS246,选手操作!$K:$L,2,0))</f>
        <v/>
      </c>
      <c r="AV246" s="24" t="str">
        <f ca="1">IFERROR(IF(AS246="","",IF(选手操作!AT246&lt;&gt;"",V246+AW246+AX246+选手操作!AS246,VLOOKUP(AU246,AO:AQ,3,0)+V246+AW246+AX246+选手操作!AS246)),IF(COUNTIF(AO:AO,AU246)=0,"查找失败",IF(ISNUMBER(VLOOKUP(AU246,AO:AQ,3,0))=FALSE,"VP错误","未知错误")))</f>
        <v/>
      </c>
      <c r="AW246" s="37"/>
      <c r="AX246" s="37"/>
      <c r="AY246" s="39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23" t="str">
        <f ca="1">IFERROR(IF(BS246="","",RANK(BR246,BR$3:BR$434)+COUNTIF(BR$3:BR246,BR246)-1),"/")</f>
        <v/>
      </c>
      <c r="BO246" s="22" t="str">
        <f t="shared" si="59"/>
        <v/>
      </c>
      <c r="BP246" s="22" t="str">
        <f t="shared" si="60"/>
        <v/>
      </c>
      <c r="BQ246" s="24" t="str">
        <f>IFERROR(IF(BO246="","",ROUND(IF(BP246=0,10,10+SIGN(BP246)*10*(1-((SQRT(5)-1)/2)^MIN(ABS(BP246)/(5*SQRT(BR$1)),3))/(1-((SQRT(5)-1)/2)^3)),2)),"请输入副数")</f>
        <v/>
      </c>
      <c r="BR246" s="25" t="str">
        <f ca="1">IF(BS246="","",IF(选手操作!CT246&lt;&gt;"","/",BV246))</f>
        <v/>
      </c>
      <c r="BS246" s="26" t="str">
        <f ca="1">IF(OR(COUNTA(BA$3:BM$434)=0,选手操作!$K246=""),"",选手操作!$K246)</f>
        <v/>
      </c>
      <c r="BT246" s="22" t="str">
        <f ca="1">IFERROR(IF(BS246="","",RANK(BV246,BV$3:BV$434)+COUNTIF(BV$3:BV246,BV246)-1),"/")</f>
        <v/>
      </c>
      <c r="BU246" s="27" t="str">
        <f ca="1">IF(BS246="","",VLOOKUP(BS246,选手操作!$K:$L,2,0))</f>
        <v/>
      </c>
      <c r="BV246" s="24" t="str">
        <f ca="1">IFERROR(IF(BS246="","",IF(选手操作!BT246&lt;&gt;"",AV246+BW246+BX246+选手操作!BS246,VLOOKUP(BU246,BO:BQ,3,0)+AV246+BW246+BX246+选手操作!BS246)),IF(COUNTIF(BO:BO,BU246)=0,"查找失败",IF(ISNUMBER(VLOOKUP(BU246,BO:BQ,3,0))=FALSE,"VP错误","未知错误")))</f>
        <v/>
      </c>
      <c r="BW246" s="37"/>
      <c r="BX246" s="37"/>
      <c r="BY246" s="39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23" t="str">
        <f ca="1">IFERROR(IF(CS246="","",RANK(CR246,CR$3:CR$434)+COUNTIF(CR$3:CR246,CR246)-1),"/")</f>
        <v/>
      </c>
      <c r="CO246" s="22" t="str">
        <f t="shared" si="61"/>
        <v/>
      </c>
      <c r="CP246" s="22" t="str">
        <f t="shared" si="62"/>
        <v/>
      </c>
      <c r="CQ246" s="24" t="str">
        <f>IFERROR(IF(CO246="","",ROUND(IF(CP246=0,10,10+SIGN(CP246)*10*(1-((SQRT(5)-1)/2)^MIN(ABS(CP246)/(5*SQRT(CR$1)),3))/(1-((SQRT(5)-1)/2)^3)),2)),"请输入副数")</f>
        <v/>
      </c>
      <c r="CR246" s="25" t="str">
        <f ca="1">IF(CS246="","",IF(选手操作!DT246&lt;&gt;"","/",CV246))</f>
        <v/>
      </c>
      <c r="CS246" s="26" t="str">
        <f ca="1">IF(OR(COUNTA(CA$3:CM$434)=0,选手操作!$K246=""),"",选手操作!$K246)</f>
        <v/>
      </c>
      <c r="CT246" s="22" t="str">
        <f ca="1">IFERROR(IF(CS246="","",RANK(CV246,CV$3:CV$434)+COUNTIF(CV$3:CV246,CV246)-1),"/")</f>
        <v/>
      </c>
      <c r="CU246" s="27" t="str">
        <f ca="1">IF(CS246="","",VLOOKUP(CS246,选手操作!$K:$L,2,0))</f>
        <v/>
      </c>
      <c r="CV246" s="24" t="str">
        <f ca="1">IFERROR(IF(CS246="","",IF(选手操作!CT246&lt;&gt;"",BV246+CW246+CX246+选手操作!CS246,VLOOKUP(CU246,CO:CQ,3,0)+BV246+CW246+CX246+选手操作!CS246)),IF(COUNTIF(CO:CO,CU246)=0,"查找失败",IF(ISNUMBER(VLOOKUP(CU246,CO:CQ,3,0))=FALSE,"VP错误","未知错误")))</f>
        <v/>
      </c>
      <c r="CW246" s="37"/>
      <c r="CX246" s="37"/>
      <c r="CY246" s="39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23" t="str">
        <f ca="1">IFERROR(IF(DS246="","",RANK(DR246,DR$3:DR$434)+COUNTIF(DR$3:DR246,DR246)-1),"/")</f>
        <v/>
      </c>
      <c r="DO246" s="22" t="str">
        <f t="shared" si="63"/>
        <v/>
      </c>
      <c r="DP246" s="22" t="str">
        <f t="shared" si="64"/>
        <v/>
      </c>
      <c r="DQ246" s="24" t="str">
        <f>IFERROR(IF(DO246="","",ROUND(IF(DP246=0,10,10+SIGN(DP246)*10*(1-((SQRT(5)-1)/2)^MIN(ABS(DP246)/(5*SQRT(DR$1)),3))/(1-((SQRT(5)-1)/2)^3)),2)),"请输入副数")</f>
        <v/>
      </c>
      <c r="DR246" s="25" t="str">
        <f ca="1">IF(DS246="","",IF(选手操作!ET246&lt;&gt;"","/",DV246))</f>
        <v/>
      </c>
      <c r="DS246" s="26" t="str">
        <f ca="1">IF(OR(COUNTA(DA$3:DM$434)=0,选手操作!$K246=""),"",选手操作!$K246)</f>
        <v/>
      </c>
      <c r="DT246" s="22" t="str">
        <f ca="1">IFERROR(IF(DS246="","",RANK(DV246,DV$3:DV$434)+COUNTIF(DV$3:DV246,DV246)-1),"/")</f>
        <v/>
      </c>
      <c r="DU246" s="27" t="str">
        <f ca="1">IF(DS246="","",VLOOKUP(DS246,选手操作!$K:$L,2,0))</f>
        <v/>
      </c>
      <c r="DV246" s="24" t="str">
        <f ca="1">IFERROR(IF(DS246="","",IF(选手操作!DT246&lt;&gt;"",CV246+DW246+DX246+选手操作!DS246,VLOOKUP(DU246,DO:DQ,3,0)+CV246+DW246+DX246+选手操作!DS246)),IF(COUNTIF(DO:DO,DU246)=0,"查找失败",IF(ISNUMBER(VLOOKUP(DU246,DO:DQ,3,0))=FALSE,"VP错误","未知错误")))</f>
        <v/>
      </c>
      <c r="DW246" s="37"/>
      <c r="DX246" s="37"/>
      <c r="DY246" s="39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23" t="str">
        <f ca="1">IFERROR(IF(ES246="","",RANK(ER246,ER$3:ER$434)+COUNTIF(ER$3:ER246,ER246)-1),"/")</f>
        <v/>
      </c>
      <c r="EO246" s="22" t="str">
        <f t="shared" si="65"/>
        <v/>
      </c>
      <c r="EP246" s="22" t="str">
        <f t="shared" si="66"/>
        <v/>
      </c>
      <c r="EQ246" s="24" t="str">
        <f>IFERROR(IF(EO246="","",ROUND(IF(EP246=0,10,10+SIGN(EP246)*10*(1-((SQRT(5)-1)/2)^MIN(ABS(EP246)/(5*SQRT(ER$1)),3))/(1-((SQRT(5)-1)/2)^3)),2)),"请输入副数")</f>
        <v/>
      </c>
      <c r="ER246" s="25" t="str">
        <f ca="1">IF(ES246="","",IF(选手操作!FT246&lt;&gt;"","/",EV246))</f>
        <v/>
      </c>
      <c r="ES246" s="26" t="str">
        <f ca="1">IF(OR(COUNTA(EA$3:EM$434)=0,选手操作!$K246=""),"",选手操作!$K246)</f>
        <v/>
      </c>
      <c r="ET246" s="22" t="str">
        <f ca="1">IFERROR(IF(ES246="","",RANK(EV246,EV$3:EV$434)+COUNTIF(EV$3:EV246,EV246)-1),"/")</f>
        <v/>
      </c>
      <c r="EU246" s="27" t="str">
        <f ca="1">IF(ES246="","",VLOOKUP(ES246,选手操作!$K:$L,2,0))</f>
        <v/>
      </c>
      <c r="EV246" s="24" t="str">
        <f ca="1">IFERROR(IF(ES246="","",IF(选手操作!ET246&lt;&gt;"",DV246+EW246+EX246+选手操作!ES246,VLOOKUP(EU246,EO:EQ,3,0)+DV246+EW246+EX246+选手操作!ES246)),IF(COUNTIF(EO:EO,EU246)=0,"查找失败",IF(ISNUMBER(VLOOKUP(EU246,EO:EQ,3,0))=FALSE,"VP错误","未知错误")))</f>
        <v/>
      </c>
      <c r="EW246" s="37"/>
      <c r="EX246" s="37"/>
      <c r="EY246" s="39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23" t="str">
        <f ca="1">IFERROR(IF(FS246="","",RANK(FR246,FR$3:FR$434)+COUNTIF(FR$3:FR246,FR246)-1),"/")</f>
        <v/>
      </c>
      <c r="FO246" s="22" t="str">
        <f t="shared" si="67"/>
        <v/>
      </c>
      <c r="FP246" s="22" t="str">
        <f t="shared" si="68"/>
        <v/>
      </c>
      <c r="FQ246" s="24" t="str">
        <f>IFERROR(IF(FO246="","",ROUND(IF(FP246=0,10,10+SIGN(FP246)*10*(1-((SQRT(5)-1)/2)^MIN(ABS(FP246)/(5*SQRT(FR$1)),3))/(1-((SQRT(5)-1)/2)^3)),2)),"请输入副数")</f>
        <v/>
      </c>
      <c r="FR246" s="25" t="str">
        <f ca="1">IF(FS246="","",IF(选手操作!GT246&lt;&gt;"","/",FV246))</f>
        <v/>
      </c>
      <c r="FS246" s="26" t="str">
        <f ca="1">IF(OR(COUNTA(FA$3:FM$434)=0,选手操作!$K246=""),"",选手操作!$K246)</f>
        <v/>
      </c>
      <c r="FT246" s="22" t="str">
        <f ca="1">IFERROR(IF(FS246="","",RANK(FV246,FV$3:FV$434)+COUNTIF(FV$3:FV246,FV246)-1),"/")</f>
        <v/>
      </c>
      <c r="FU246" s="27" t="str">
        <f ca="1">IF(FS246="","",VLOOKUP(FS246,选手操作!$K:$L,2,0))</f>
        <v/>
      </c>
      <c r="FV246" s="24" t="str">
        <f ca="1">IFERROR(IF(FS246="","",IF(选手操作!FT246&lt;&gt;"",EV246+FW246+FX246+选手操作!FS246,VLOOKUP(FU246,FO:FQ,3,0)+EV246+FW246+FX246+选手操作!FS246)),IF(COUNTIF(FO:FO,FU246)=0,"查找失败",IF(ISNUMBER(VLOOKUP(FU246,FO:FQ,3,0))=FALSE,"VP错误","未知错误")))</f>
        <v/>
      </c>
      <c r="FW246" s="37"/>
      <c r="FX246" s="37"/>
      <c r="FY246" s="39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23" t="str">
        <f ca="1">IFERROR(IF(GS246="","",RANK(GR246,GR$3:GR$434)+COUNTIF(GR$3:GR246,GR246)-1),"/")</f>
        <v/>
      </c>
      <c r="GO246" s="22" t="str">
        <f t="shared" si="69"/>
        <v/>
      </c>
      <c r="GP246" s="22" t="str">
        <f t="shared" si="70"/>
        <v/>
      </c>
      <c r="GQ246" s="24" t="str">
        <f>IFERROR(IF(GO246="","",ROUND(IF(GP246=0,10,10+SIGN(GP246)*10*(1-((SQRT(5)-1)/2)^MIN(ABS(GP246)/(5*SQRT(GR$1)),3))/(1-((SQRT(5)-1)/2)^3)),2)),"请输入副数")</f>
        <v/>
      </c>
      <c r="GR246" s="25" t="str">
        <f ca="1">IF(GS246="","",IF(选手操作!HT246&lt;&gt;"","/",GV246))</f>
        <v/>
      </c>
      <c r="GS246" s="26" t="str">
        <f ca="1">IF(OR(COUNTA(GA$3:GM$434)=0,选手操作!$K246=""),"",选手操作!$K246)</f>
        <v/>
      </c>
      <c r="GT246" s="22" t="str">
        <f ca="1">IFERROR(IF(GS246="","",RANK(GV246,GV$3:GV$434)+COUNTIF(GV$3:GV246,GV246)-1),"/")</f>
        <v/>
      </c>
      <c r="GU246" s="27" t="str">
        <f ca="1">IF(GS246="","",VLOOKUP(GS246,选手操作!$K:$L,2,0))</f>
        <v/>
      </c>
      <c r="GV246" s="24" t="str">
        <f ca="1">IFERROR(IF(GS246="","",IF(选手操作!GT246&lt;&gt;"",FV246+GW246+GX246+选手操作!GS246,VLOOKUP(GU246,GO:GQ,3,0)+FV246+GW246+GX246+选手操作!GS246)),IF(COUNTIF(GO:GO,GU246)=0,"查找失败",IF(ISNUMBER(VLOOKUP(GU246,GO:GQ,3,0))=FALSE,"VP错误","未知错误")))</f>
        <v/>
      </c>
      <c r="GW246" s="37"/>
      <c r="GX246" s="37"/>
      <c r="GY246" s="39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23" t="str">
        <f ca="1">IFERROR(IF(HS246="","",RANK(HR246,HR$3:HR$434)+COUNTIF(HR$3:HR246,HR246)-1),"/")</f>
        <v/>
      </c>
      <c r="HO246" s="22" t="str">
        <f t="shared" si="71"/>
        <v/>
      </c>
      <c r="HP246" s="22" t="str">
        <f t="shared" si="72"/>
        <v/>
      </c>
      <c r="HQ246" s="24" t="str">
        <f>IFERROR(IF(HO246="","",ROUND(IF(HP246=0,10,10+SIGN(HP246)*10*(1-((SQRT(5)-1)/2)^MIN(ABS(HP246)/(5*SQRT(HR$1)),3))/(1-((SQRT(5)-1)/2)^3)),2)),"请输入副数")</f>
        <v/>
      </c>
      <c r="HR246" s="25" t="str">
        <f ca="1">IF(HS246="","",IF(选手操作!IT246&lt;&gt;"","/",HV246))</f>
        <v/>
      </c>
      <c r="HS246" s="26" t="str">
        <f ca="1">IF(OR(COUNTA(HA$3:HM$434)=0,选手操作!$K246=""),"",选手操作!$K246)</f>
        <v/>
      </c>
      <c r="HT246" s="22" t="str">
        <f ca="1">IFERROR(IF(HS246="","",RANK(HV246,HV$3:HV$434)+COUNTIF(HV$3:HV246,HV246)-1),"/")</f>
        <v/>
      </c>
      <c r="HU246" s="27" t="str">
        <f ca="1">IF(HS246="","",VLOOKUP(HS246,选手操作!$K:$L,2,0))</f>
        <v/>
      </c>
      <c r="HV246" s="24" t="str">
        <f ca="1">IFERROR(IF(HS246="","",IF(选手操作!HT246&lt;&gt;"",GV246+HW246+HX246+选手操作!HS246,VLOOKUP(HU246,HO:HQ,3,0)+GV246+HW246+HX246+选手操作!HS246)),IF(COUNTIF(HO:HO,HU246)=0,"查找失败",IF(ISNUMBER(VLOOKUP(HU246,HO:HQ,3,0))=FALSE,"VP错误","未知错误")))</f>
        <v/>
      </c>
      <c r="HW246" s="37"/>
      <c r="HX246" s="37"/>
      <c r="HY246" s="39"/>
    </row>
    <row r="247" spans="1:23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23" t="str">
        <f ca="1">IFERROR(IF(S247="","",RANK(R247,R$3:R$434)+COUNTIF(R$3:R247,R247)-1),"/")</f>
        <v/>
      </c>
      <c r="O247" s="22" t="str">
        <f t="shared" si="73"/>
        <v/>
      </c>
      <c r="P247" s="22" t="str">
        <f t="shared" si="74"/>
        <v/>
      </c>
      <c r="Q247" s="24" t="str">
        <f t="shared" si="75"/>
        <v/>
      </c>
      <c r="R247" s="25" t="str">
        <f ca="1">IF(S247="","",IF(选手操作!AT247&lt;&gt;"","/",V247))</f>
        <v/>
      </c>
      <c r="S247" s="26" t="str">
        <f ca="1">IF(OR(COUNTA(A$3:M$434)=0,选手操作!$K247=""),"",选手操作!$K247)</f>
        <v/>
      </c>
      <c r="T247" s="22" t="str">
        <f ca="1">IFERROR(IF(S247="","",RANK(V247,V$3:V$434)+COUNTIF(V$3:V247,V247)-1),"/")</f>
        <v/>
      </c>
      <c r="U247" s="27" t="str">
        <f ca="1">IF(S247="","",VLOOKUP(S247,选手操作!$K:$L,2,0))</f>
        <v/>
      </c>
      <c r="V247" s="24" t="str">
        <f ca="1">IFERROR(IF(S247="","",IF(选手操作!T247&lt;&gt;"",选手操作!M247+选手操作!N247+W247+X247+选手操作!S247,VLOOKUP(U247,O:Q,3,0)+选手操作!M247+选手操作!N247+W247+X247+选手操作!S247)),IF(COUNTIF(O:O,U247)=0,"查找失败",IF(ISNUMBER(VLOOKUP(U247,O:Q,3,0))=FALSE,"VP错误","未知错误")))</f>
        <v/>
      </c>
      <c r="W247" s="37"/>
      <c r="X247" s="37"/>
      <c r="Y247" s="39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23" t="str">
        <f ca="1">IFERROR(IF(AS247="","",RANK(AR247,AR$3:AR$434)+COUNTIF(AR$3:AR247,AR247)-1),"/")</f>
        <v/>
      </c>
      <c r="AO247" s="22" t="str">
        <f t="shared" si="57"/>
        <v/>
      </c>
      <c r="AP247" s="22" t="str">
        <f t="shared" si="58"/>
        <v/>
      </c>
      <c r="AQ247" s="24" t="str">
        <f t="shared" si="76"/>
        <v/>
      </c>
      <c r="AR247" s="25" t="str">
        <f ca="1">IF(AS247="","",IF(选手操作!BT247&lt;&gt;"","/",AV247))</f>
        <v/>
      </c>
      <c r="AS247" s="26" t="str">
        <f ca="1">IF(OR(COUNTA(AA$3:AM$434)=0,选手操作!$K247=""),"",选手操作!$K247)</f>
        <v/>
      </c>
      <c r="AT247" s="22" t="str">
        <f ca="1">IFERROR(IF(AS247="","",RANK(AV247,AV$3:AV$434)+COUNTIF(AV$3:AV247,AV247)-1),"/")</f>
        <v/>
      </c>
      <c r="AU247" s="27" t="str">
        <f ca="1">IF(AS247="","",VLOOKUP(AS247,选手操作!$K:$L,2,0))</f>
        <v/>
      </c>
      <c r="AV247" s="24" t="str">
        <f ca="1">IFERROR(IF(AS247="","",IF(选手操作!AT247&lt;&gt;"",V247+AW247+AX247+选手操作!AS247,VLOOKUP(AU247,AO:AQ,3,0)+V247+AW247+AX247+选手操作!AS247)),IF(COUNTIF(AO:AO,AU247)=0,"查找失败",IF(ISNUMBER(VLOOKUP(AU247,AO:AQ,3,0))=FALSE,"VP错误","未知错误")))</f>
        <v/>
      </c>
      <c r="AW247" s="37"/>
      <c r="AX247" s="37"/>
      <c r="AY247" s="39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23" t="str">
        <f ca="1">IFERROR(IF(BS247="","",RANK(BR247,BR$3:BR$434)+COUNTIF(BR$3:BR247,BR247)-1),"/")</f>
        <v/>
      </c>
      <c r="BO247" s="22" t="str">
        <f t="shared" si="59"/>
        <v/>
      </c>
      <c r="BP247" s="22" t="str">
        <f t="shared" si="60"/>
        <v/>
      </c>
      <c r="BQ247" s="24" t="str">
        <f>IFERROR(IF(BO247="","",ROUND(IF(BP247=0,10,10+SIGN(BP247)*10*(1-((SQRT(5)-1)/2)^MIN(ABS(BP247)/(5*SQRT(BR$1)),3))/(1-((SQRT(5)-1)/2)^3)),2)),"请输入副数")</f>
        <v/>
      </c>
      <c r="BR247" s="25" t="str">
        <f ca="1">IF(BS247="","",IF(选手操作!CT247&lt;&gt;"","/",BV247))</f>
        <v/>
      </c>
      <c r="BS247" s="26" t="str">
        <f ca="1">IF(OR(COUNTA(BA$3:BM$434)=0,选手操作!$K247=""),"",选手操作!$K247)</f>
        <v/>
      </c>
      <c r="BT247" s="22" t="str">
        <f ca="1">IFERROR(IF(BS247="","",RANK(BV247,BV$3:BV$434)+COUNTIF(BV$3:BV247,BV247)-1),"/")</f>
        <v/>
      </c>
      <c r="BU247" s="27" t="str">
        <f ca="1">IF(BS247="","",VLOOKUP(BS247,选手操作!$K:$L,2,0))</f>
        <v/>
      </c>
      <c r="BV247" s="24" t="str">
        <f ca="1">IFERROR(IF(BS247="","",IF(选手操作!BT247&lt;&gt;"",AV247+BW247+BX247+选手操作!BS247,VLOOKUP(BU247,BO:BQ,3,0)+AV247+BW247+BX247+选手操作!BS247)),IF(COUNTIF(BO:BO,BU247)=0,"查找失败",IF(ISNUMBER(VLOOKUP(BU247,BO:BQ,3,0))=FALSE,"VP错误","未知错误")))</f>
        <v/>
      </c>
      <c r="BW247" s="37"/>
      <c r="BX247" s="37"/>
      <c r="BY247" s="39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23" t="str">
        <f ca="1">IFERROR(IF(CS247="","",RANK(CR247,CR$3:CR$434)+COUNTIF(CR$3:CR247,CR247)-1),"/")</f>
        <v/>
      </c>
      <c r="CO247" s="22" t="str">
        <f t="shared" si="61"/>
        <v/>
      </c>
      <c r="CP247" s="22" t="str">
        <f t="shared" si="62"/>
        <v/>
      </c>
      <c r="CQ247" s="24" t="str">
        <f>IFERROR(IF(CO247="","",ROUND(IF(CP247=0,10,10+SIGN(CP247)*10*(1-((SQRT(5)-1)/2)^MIN(ABS(CP247)/(5*SQRT(CR$1)),3))/(1-((SQRT(5)-1)/2)^3)),2)),"请输入副数")</f>
        <v/>
      </c>
      <c r="CR247" s="25" t="str">
        <f ca="1">IF(CS247="","",IF(选手操作!DT247&lt;&gt;"","/",CV247))</f>
        <v/>
      </c>
      <c r="CS247" s="26" t="str">
        <f ca="1">IF(OR(COUNTA(CA$3:CM$434)=0,选手操作!$K247=""),"",选手操作!$K247)</f>
        <v/>
      </c>
      <c r="CT247" s="22" t="str">
        <f ca="1">IFERROR(IF(CS247="","",RANK(CV247,CV$3:CV$434)+COUNTIF(CV$3:CV247,CV247)-1),"/")</f>
        <v/>
      </c>
      <c r="CU247" s="27" t="str">
        <f ca="1">IF(CS247="","",VLOOKUP(CS247,选手操作!$K:$L,2,0))</f>
        <v/>
      </c>
      <c r="CV247" s="24" t="str">
        <f ca="1">IFERROR(IF(CS247="","",IF(选手操作!CT247&lt;&gt;"",BV247+CW247+CX247+选手操作!CS247,VLOOKUP(CU247,CO:CQ,3,0)+BV247+CW247+CX247+选手操作!CS247)),IF(COUNTIF(CO:CO,CU247)=0,"查找失败",IF(ISNUMBER(VLOOKUP(CU247,CO:CQ,3,0))=FALSE,"VP错误","未知错误")))</f>
        <v/>
      </c>
      <c r="CW247" s="37"/>
      <c r="CX247" s="37"/>
      <c r="CY247" s="39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23" t="str">
        <f ca="1">IFERROR(IF(DS247="","",RANK(DR247,DR$3:DR$434)+COUNTIF(DR$3:DR247,DR247)-1),"/")</f>
        <v/>
      </c>
      <c r="DO247" s="22" t="str">
        <f t="shared" si="63"/>
        <v/>
      </c>
      <c r="DP247" s="22" t="str">
        <f t="shared" si="64"/>
        <v/>
      </c>
      <c r="DQ247" s="24" t="str">
        <f>IFERROR(IF(DO247="","",ROUND(IF(DP247=0,10,10+SIGN(DP247)*10*(1-((SQRT(5)-1)/2)^MIN(ABS(DP247)/(5*SQRT(DR$1)),3))/(1-((SQRT(5)-1)/2)^3)),2)),"请输入副数")</f>
        <v/>
      </c>
      <c r="DR247" s="25" t="str">
        <f ca="1">IF(DS247="","",IF(选手操作!ET247&lt;&gt;"","/",DV247))</f>
        <v/>
      </c>
      <c r="DS247" s="26" t="str">
        <f ca="1">IF(OR(COUNTA(DA$3:DM$434)=0,选手操作!$K247=""),"",选手操作!$K247)</f>
        <v/>
      </c>
      <c r="DT247" s="22" t="str">
        <f ca="1">IFERROR(IF(DS247="","",RANK(DV247,DV$3:DV$434)+COUNTIF(DV$3:DV247,DV247)-1),"/")</f>
        <v/>
      </c>
      <c r="DU247" s="27" t="str">
        <f ca="1">IF(DS247="","",VLOOKUP(DS247,选手操作!$K:$L,2,0))</f>
        <v/>
      </c>
      <c r="DV247" s="24" t="str">
        <f ca="1">IFERROR(IF(DS247="","",IF(选手操作!DT247&lt;&gt;"",CV247+DW247+DX247+选手操作!DS247,VLOOKUP(DU247,DO:DQ,3,0)+CV247+DW247+DX247+选手操作!DS247)),IF(COUNTIF(DO:DO,DU247)=0,"查找失败",IF(ISNUMBER(VLOOKUP(DU247,DO:DQ,3,0))=FALSE,"VP错误","未知错误")))</f>
        <v/>
      </c>
      <c r="DW247" s="37"/>
      <c r="DX247" s="37"/>
      <c r="DY247" s="39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23" t="str">
        <f ca="1">IFERROR(IF(ES247="","",RANK(ER247,ER$3:ER$434)+COUNTIF(ER$3:ER247,ER247)-1),"/")</f>
        <v/>
      </c>
      <c r="EO247" s="22" t="str">
        <f t="shared" si="65"/>
        <v/>
      </c>
      <c r="EP247" s="22" t="str">
        <f t="shared" si="66"/>
        <v/>
      </c>
      <c r="EQ247" s="24" t="str">
        <f>IFERROR(IF(EO247="","",ROUND(IF(EP247=0,10,10+SIGN(EP247)*10*(1-((SQRT(5)-1)/2)^MIN(ABS(EP247)/(5*SQRT(ER$1)),3))/(1-((SQRT(5)-1)/2)^3)),2)),"请输入副数")</f>
        <v/>
      </c>
      <c r="ER247" s="25" t="str">
        <f ca="1">IF(ES247="","",IF(选手操作!FT247&lt;&gt;"","/",EV247))</f>
        <v/>
      </c>
      <c r="ES247" s="26" t="str">
        <f ca="1">IF(OR(COUNTA(EA$3:EM$434)=0,选手操作!$K247=""),"",选手操作!$K247)</f>
        <v/>
      </c>
      <c r="ET247" s="22" t="str">
        <f ca="1">IFERROR(IF(ES247="","",RANK(EV247,EV$3:EV$434)+COUNTIF(EV$3:EV247,EV247)-1),"/")</f>
        <v/>
      </c>
      <c r="EU247" s="27" t="str">
        <f ca="1">IF(ES247="","",VLOOKUP(ES247,选手操作!$K:$L,2,0))</f>
        <v/>
      </c>
      <c r="EV247" s="24" t="str">
        <f ca="1">IFERROR(IF(ES247="","",IF(选手操作!ET247&lt;&gt;"",DV247+EW247+EX247+选手操作!ES247,VLOOKUP(EU247,EO:EQ,3,0)+DV247+EW247+EX247+选手操作!ES247)),IF(COUNTIF(EO:EO,EU247)=0,"查找失败",IF(ISNUMBER(VLOOKUP(EU247,EO:EQ,3,0))=FALSE,"VP错误","未知错误")))</f>
        <v/>
      </c>
      <c r="EW247" s="37"/>
      <c r="EX247" s="37"/>
      <c r="EY247" s="39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23" t="str">
        <f ca="1">IFERROR(IF(FS247="","",RANK(FR247,FR$3:FR$434)+COUNTIF(FR$3:FR247,FR247)-1),"/")</f>
        <v/>
      </c>
      <c r="FO247" s="22" t="str">
        <f t="shared" si="67"/>
        <v/>
      </c>
      <c r="FP247" s="22" t="str">
        <f t="shared" si="68"/>
        <v/>
      </c>
      <c r="FQ247" s="24" t="str">
        <f>IFERROR(IF(FO247="","",ROUND(IF(FP247=0,10,10+SIGN(FP247)*10*(1-((SQRT(5)-1)/2)^MIN(ABS(FP247)/(5*SQRT(FR$1)),3))/(1-((SQRT(5)-1)/2)^3)),2)),"请输入副数")</f>
        <v/>
      </c>
      <c r="FR247" s="25" t="str">
        <f ca="1">IF(FS247="","",IF(选手操作!GT247&lt;&gt;"","/",FV247))</f>
        <v/>
      </c>
      <c r="FS247" s="26" t="str">
        <f ca="1">IF(OR(COUNTA(FA$3:FM$434)=0,选手操作!$K247=""),"",选手操作!$K247)</f>
        <v/>
      </c>
      <c r="FT247" s="22" t="str">
        <f ca="1">IFERROR(IF(FS247="","",RANK(FV247,FV$3:FV$434)+COUNTIF(FV$3:FV247,FV247)-1),"/")</f>
        <v/>
      </c>
      <c r="FU247" s="27" t="str">
        <f ca="1">IF(FS247="","",VLOOKUP(FS247,选手操作!$K:$L,2,0))</f>
        <v/>
      </c>
      <c r="FV247" s="24" t="str">
        <f ca="1">IFERROR(IF(FS247="","",IF(选手操作!FT247&lt;&gt;"",EV247+FW247+FX247+选手操作!FS247,VLOOKUP(FU247,FO:FQ,3,0)+EV247+FW247+FX247+选手操作!FS247)),IF(COUNTIF(FO:FO,FU247)=0,"查找失败",IF(ISNUMBER(VLOOKUP(FU247,FO:FQ,3,0))=FALSE,"VP错误","未知错误")))</f>
        <v/>
      </c>
      <c r="FW247" s="37"/>
      <c r="FX247" s="37"/>
      <c r="FY247" s="39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23" t="str">
        <f ca="1">IFERROR(IF(GS247="","",RANK(GR247,GR$3:GR$434)+COUNTIF(GR$3:GR247,GR247)-1),"/")</f>
        <v/>
      </c>
      <c r="GO247" s="22" t="str">
        <f t="shared" si="69"/>
        <v/>
      </c>
      <c r="GP247" s="22" t="str">
        <f t="shared" si="70"/>
        <v/>
      </c>
      <c r="GQ247" s="24" t="str">
        <f>IFERROR(IF(GO247="","",ROUND(IF(GP247=0,10,10+SIGN(GP247)*10*(1-((SQRT(5)-1)/2)^MIN(ABS(GP247)/(5*SQRT(GR$1)),3))/(1-((SQRT(5)-1)/2)^3)),2)),"请输入副数")</f>
        <v/>
      </c>
      <c r="GR247" s="25" t="str">
        <f ca="1">IF(GS247="","",IF(选手操作!HT247&lt;&gt;"","/",GV247))</f>
        <v/>
      </c>
      <c r="GS247" s="26" t="str">
        <f ca="1">IF(OR(COUNTA(GA$3:GM$434)=0,选手操作!$K247=""),"",选手操作!$K247)</f>
        <v/>
      </c>
      <c r="GT247" s="22" t="str">
        <f ca="1">IFERROR(IF(GS247="","",RANK(GV247,GV$3:GV$434)+COUNTIF(GV$3:GV247,GV247)-1),"/")</f>
        <v/>
      </c>
      <c r="GU247" s="27" t="str">
        <f ca="1">IF(GS247="","",VLOOKUP(GS247,选手操作!$K:$L,2,0))</f>
        <v/>
      </c>
      <c r="GV247" s="24" t="str">
        <f ca="1">IFERROR(IF(GS247="","",IF(选手操作!GT247&lt;&gt;"",FV247+GW247+GX247+选手操作!GS247,VLOOKUP(GU247,GO:GQ,3,0)+FV247+GW247+GX247+选手操作!GS247)),IF(COUNTIF(GO:GO,GU247)=0,"查找失败",IF(ISNUMBER(VLOOKUP(GU247,GO:GQ,3,0))=FALSE,"VP错误","未知错误")))</f>
        <v/>
      </c>
      <c r="GW247" s="37"/>
      <c r="GX247" s="37"/>
      <c r="GY247" s="39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23" t="str">
        <f ca="1">IFERROR(IF(HS247="","",RANK(HR247,HR$3:HR$434)+COUNTIF(HR$3:HR247,HR247)-1),"/")</f>
        <v/>
      </c>
      <c r="HO247" s="22" t="str">
        <f t="shared" si="71"/>
        <v/>
      </c>
      <c r="HP247" s="22" t="str">
        <f t="shared" si="72"/>
        <v/>
      </c>
      <c r="HQ247" s="24" t="str">
        <f>IFERROR(IF(HO247="","",ROUND(IF(HP247=0,10,10+SIGN(HP247)*10*(1-((SQRT(5)-1)/2)^MIN(ABS(HP247)/(5*SQRT(HR$1)),3))/(1-((SQRT(5)-1)/2)^3)),2)),"请输入副数")</f>
        <v/>
      </c>
      <c r="HR247" s="25" t="str">
        <f ca="1">IF(HS247="","",IF(选手操作!IT247&lt;&gt;"","/",HV247))</f>
        <v/>
      </c>
      <c r="HS247" s="26" t="str">
        <f ca="1">IF(OR(COUNTA(HA$3:HM$434)=0,选手操作!$K247=""),"",选手操作!$K247)</f>
        <v/>
      </c>
      <c r="HT247" s="22" t="str">
        <f ca="1">IFERROR(IF(HS247="","",RANK(HV247,HV$3:HV$434)+COUNTIF(HV$3:HV247,HV247)-1),"/")</f>
        <v/>
      </c>
      <c r="HU247" s="27" t="str">
        <f ca="1">IF(HS247="","",VLOOKUP(HS247,选手操作!$K:$L,2,0))</f>
        <v/>
      </c>
      <c r="HV247" s="24" t="str">
        <f ca="1">IFERROR(IF(HS247="","",IF(选手操作!HT247&lt;&gt;"",GV247+HW247+HX247+选手操作!HS247,VLOOKUP(HU247,HO:HQ,3,0)+GV247+HW247+HX247+选手操作!HS247)),IF(COUNTIF(HO:HO,HU247)=0,"查找失败",IF(ISNUMBER(VLOOKUP(HU247,HO:HQ,3,0))=FALSE,"VP错误","未知错误")))</f>
        <v/>
      </c>
      <c r="HW247" s="37"/>
      <c r="HX247" s="37"/>
      <c r="HY247" s="39"/>
    </row>
    <row r="248" spans="1:23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23" t="str">
        <f ca="1">IFERROR(IF(S248="","",RANK(R248,R$3:R$434)+COUNTIF(R$3:R248,R248)-1),"/")</f>
        <v/>
      </c>
      <c r="O248" s="22" t="str">
        <f t="shared" si="73"/>
        <v/>
      </c>
      <c r="P248" s="22" t="str">
        <f t="shared" si="74"/>
        <v/>
      </c>
      <c r="Q248" s="24" t="str">
        <f t="shared" si="75"/>
        <v/>
      </c>
      <c r="R248" s="25" t="str">
        <f ca="1">IF(S248="","",IF(选手操作!AT248&lt;&gt;"","/",V248))</f>
        <v/>
      </c>
      <c r="S248" s="26" t="str">
        <f ca="1">IF(OR(COUNTA(A$3:M$434)=0,选手操作!$K248=""),"",选手操作!$K248)</f>
        <v/>
      </c>
      <c r="T248" s="22" t="str">
        <f ca="1">IFERROR(IF(S248="","",RANK(V248,V$3:V$434)+COUNTIF(V$3:V248,V248)-1),"/")</f>
        <v/>
      </c>
      <c r="U248" s="27" t="str">
        <f ca="1">IF(S248="","",VLOOKUP(S248,选手操作!$K:$L,2,0))</f>
        <v/>
      </c>
      <c r="V248" s="24" t="str">
        <f ca="1">IFERROR(IF(S248="","",IF(选手操作!T248&lt;&gt;"",选手操作!M248+选手操作!N248+W248+X248+选手操作!S248,VLOOKUP(U248,O:Q,3,0)+选手操作!M248+选手操作!N248+W248+X248+选手操作!S248)),IF(COUNTIF(O:O,U248)=0,"查找失败",IF(ISNUMBER(VLOOKUP(U248,O:Q,3,0))=FALSE,"VP错误","未知错误")))</f>
        <v/>
      </c>
      <c r="W248" s="37"/>
      <c r="X248" s="37"/>
      <c r="Y248" s="39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23" t="str">
        <f ca="1">IFERROR(IF(AS248="","",RANK(AR248,AR$3:AR$434)+COUNTIF(AR$3:AR248,AR248)-1),"/")</f>
        <v/>
      </c>
      <c r="AO248" s="22" t="str">
        <f t="shared" si="57"/>
        <v/>
      </c>
      <c r="AP248" s="22" t="str">
        <f t="shared" si="58"/>
        <v/>
      </c>
      <c r="AQ248" s="24" t="str">
        <f t="shared" si="76"/>
        <v/>
      </c>
      <c r="AR248" s="25" t="str">
        <f ca="1">IF(AS248="","",IF(选手操作!BT248&lt;&gt;"","/",AV248))</f>
        <v/>
      </c>
      <c r="AS248" s="26" t="str">
        <f ca="1">IF(OR(COUNTA(AA$3:AM$434)=0,选手操作!$K248=""),"",选手操作!$K248)</f>
        <v/>
      </c>
      <c r="AT248" s="22" t="str">
        <f ca="1">IFERROR(IF(AS248="","",RANK(AV248,AV$3:AV$434)+COUNTIF(AV$3:AV248,AV248)-1),"/")</f>
        <v/>
      </c>
      <c r="AU248" s="27" t="str">
        <f ca="1">IF(AS248="","",VLOOKUP(AS248,选手操作!$K:$L,2,0))</f>
        <v/>
      </c>
      <c r="AV248" s="24" t="str">
        <f ca="1">IFERROR(IF(AS248="","",IF(选手操作!AT248&lt;&gt;"",V248+AW248+AX248+选手操作!AS248,VLOOKUP(AU248,AO:AQ,3,0)+V248+AW248+AX248+选手操作!AS248)),IF(COUNTIF(AO:AO,AU248)=0,"查找失败",IF(ISNUMBER(VLOOKUP(AU248,AO:AQ,3,0))=FALSE,"VP错误","未知错误")))</f>
        <v/>
      </c>
      <c r="AW248" s="37"/>
      <c r="AX248" s="37"/>
      <c r="AY248" s="39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23" t="str">
        <f ca="1">IFERROR(IF(BS248="","",RANK(BR248,BR$3:BR$434)+COUNTIF(BR$3:BR248,BR248)-1),"/")</f>
        <v/>
      </c>
      <c r="BO248" s="22" t="str">
        <f t="shared" si="59"/>
        <v/>
      </c>
      <c r="BP248" s="22" t="str">
        <f t="shared" si="60"/>
        <v/>
      </c>
      <c r="BQ248" s="24" t="str">
        <f>IFERROR(IF(BO248="","",ROUND(IF(BP248=0,10,10+SIGN(BP248)*10*(1-((SQRT(5)-1)/2)^MIN(ABS(BP248)/(5*SQRT(BR$1)),3))/(1-((SQRT(5)-1)/2)^3)),2)),"请输入副数")</f>
        <v/>
      </c>
      <c r="BR248" s="25" t="str">
        <f ca="1">IF(BS248="","",IF(选手操作!CT248&lt;&gt;"","/",BV248))</f>
        <v/>
      </c>
      <c r="BS248" s="26" t="str">
        <f ca="1">IF(OR(COUNTA(BA$3:BM$434)=0,选手操作!$K248=""),"",选手操作!$K248)</f>
        <v/>
      </c>
      <c r="BT248" s="22" t="str">
        <f ca="1">IFERROR(IF(BS248="","",RANK(BV248,BV$3:BV$434)+COUNTIF(BV$3:BV248,BV248)-1),"/")</f>
        <v/>
      </c>
      <c r="BU248" s="27" t="str">
        <f ca="1">IF(BS248="","",VLOOKUP(BS248,选手操作!$K:$L,2,0))</f>
        <v/>
      </c>
      <c r="BV248" s="24" t="str">
        <f ca="1">IFERROR(IF(BS248="","",IF(选手操作!BT248&lt;&gt;"",AV248+BW248+BX248+选手操作!BS248,VLOOKUP(BU248,BO:BQ,3,0)+AV248+BW248+BX248+选手操作!BS248)),IF(COUNTIF(BO:BO,BU248)=0,"查找失败",IF(ISNUMBER(VLOOKUP(BU248,BO:BQ,3,0))=FALSE,"VP错误","未知错误")))</f>
        <v/>
      </c>
      <c r="BW248" s="37"/>
      <c r="BX248" s="37"/>
      <c r="BY248" s="39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23" t="str">
        <f ca="1">IFERROR(IF(CS248="","",RANK(CR248,CR$3:CR$434)+COUNTIF(CR$3:CR248,CR248)-1),"/")</f>
        <v/>
      </c>
      <c r="CO248" s="22" t="str">
        <f t="shared" si="61"/>
        <v/>
      </c>
      <c r="CP248" s="22" t="str">
        <f t="shared" si="62"/>
        <v/>
      </c>
      <c r="CQ248" s="24" t="str">
        <f>IFERROR(IF(CO248="","",ROUND(IF(CP248=0,10,10+SIGN(CP248)*10*(1-((SQRT(5)-1)/2)^MIN(ABS(CP248)/(5*SQRT(CR$1)),3))/(1-((SQRT(5)-1)/2)^3)),2)),"请输入副数")</f>
        <v/>
      </c>
      <c r="CR248" s="25" t="str">
        <f ca="1">IF(CS248="","",IF(选手操作!DT248&lt;&gt;"","/",CV248))</f>
        <v/>
      </c>
      <c r="CS248" s="26" t="str">
        <f ca="1">IF(OR(COUNTA(CA$3:CM$434)=0,选手操作!$K248=""),"",选手操作!$K248)</f>
        <v/>
      </c>
      <c r="CT248" s="22" t="str">
        <f ca="1">IFERROR(IF(CS248="","",RANK(CV248,CV$3:CV$434)+COUNTIF(CV$3:CV248,CV248)-1),"/")</f>
        <v/>
      </c>
      <c r="CU248" s="27" t="str">
        <f ca="1">IF(CS248="","",VLOOKUP(CS248,选手操作!$K:$L,2,0))</f>
        <v/>
      </c>
      <c r="CV248" s="24" t="str">
        <f ca="1">IFERROR(IF(CS248="","",IF(选手操作!CT248&lt;&gt;"",BV248+CW248+CX248+选手操作!CS248,VLOOKUP(CU248,CO:CQ,3,0)+BV248+CW248+CX248+选手操作!CS248)),IF(COUNTIF(CO:CO,CU248)=0,"查找失败",IF(ISNUMBER(VLOOKUP(CU248,CO:CQ,3,0))=FALSE,"VP错误","未知错误")))</f>
        <v/>
      </c>
      <c r="CW248" s="37"/>
      <c r="CX248" s="37"/>
      <c r="CY248" s="39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23" t="str">
        <f ca="1">IFERROR(IF(DS248="","",RANK(DR248,DR$3:DR$434)+COUNTIF(DR$3:DR248,DR248)-1),"/")</f>
        <v/>
      </c>
      <c r="DO248" s="22" t="str">
        <f t="shared" si="63"/>
        <v/>
      </c>
      <c r="DP248" s="22" t="str">
        <f t="shared" si="64"/>
        <v/>
      </c>
      <c r="DQ248" s="24" t="str">
        <f>IFERROR(IF(DO248="","",ROUND(IF(DP248=0,10,10+SIGN(DP248)*10*(1-((SQRT(5)-1)/2)^MIN(ABS(DP248)/(5*SQRT(DR$1)),3))/(1-((SQRT(5)-1)/2)^3)),2)),"请输入副数")</f>
        <v/>
      </c>
      <c r="DR248" s="25" t="str">
        <f ca="1">IF(DS248="","",IF(选手操作!ET248&lt;&gt;"","/",DV248))</f>
        <v/>
      </c>
      <c r="DS248" s="26" t="str">
        <f ca="1">IF(OR(COUNTA(DA$3:DM$434)=0,选手操作!$K248=""),"",选手操作!$K248)</f>
        <v/>
      </c>
      <c r="DT248" s="22" t="str">
        <f ca="1">IFERROR(IF(DS248="","",RANK(DV248,DV$3:DV$434)+COUNTIF(DV$3:DV248,DV248)-1),"/")</f>
        <v/>
      </c>
      <c r="DU248" s="27" t="str">
        <f ca="1">IF(DS248="","",VLOOKUP(DS248,选手操作!$K:$L,2,0))</f>
        <v/>
      </c>
      <c r="DV248" s="24" t="str">
        <f ca="1">IFERROR(IF(DS248="","",IF(选手操作!DT248&lt;&gt;"",CV248+DW248+DX248+选手操作!DS248,VLOOKUP(DU248,DO:DQ,3,0)+CV248+DW248+DX248+选手操作!DS248)),IF(COUNTIF(DO:DO,DU248)=0,"查找失败",IF(ISNUMBER(VLOOKUP(DU248,DO:DQ,3,0))=FALSE,"VP错误","未知错误")))</f>
        <v/>
      </c>
      <c r="DW248" s="37"/>
      <c r="DX248" s="37"/>
      <c r="DY248" s="39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23" t="str">
        <f ca="1">IFERROR(IF(ES248="","",RANK(ER248,ER$3:ER$434)+COUNTIF(ER$3:ER248,ER248)-1),"/")</f>
        <v/>
      </c>
      <c r="EO248" s="22" t="str">
        <f t="shared" si="65"/>
        <v/>
      </c>
      <c r="EP248" s="22" t="str">
        <f t="shared" si="66"/>
        <v/>
      </c>
      <c r="EQ248" s="24" t="str">
        <f>IFERROR(IF(EO248="","",ROUND(IF(EP248=0,10,10+SIGN(EP248)*10*(1-((SQRT(5)-1)/2)^MIN(ABS(EP248)/(5*SQRT(ER$1)),3))/(1-((SQRT(5)-1)/2)^3)),2)),"请输入副数")</f>
        <v/>
      </c>
      <c r="ER248" s="25" t="str">
        <f ca="1">IF(ES248="","",IF(选手操作!FT248&lt;&gt;"","/",EV248))</f>
        <v/>
      </c>
      <c r="ES248" s="26" t="str">
        <f ca="1">IF(OR(COUNTA(EA$3:EM$434)=0,选手操作!$K248=""),"",选手操作!$K248)</f>
        <v/>
      </c>
      <c r="ET248" s="22" t="str">
        <f ca="1">IFERROR(IF(ES248="","",RANK(EV248,EV$3:EV$434)+COUNTIF(EV$3:EV248,EV248)-1),"/")</f>
        <v/>
      </c>
      <c r="EU248" s="27" t="str">
        <f ca="1">IF(ES248="","",VLOOKUP(ES248,选手操作!$K:$L,2,0))</f>
        <v/>
      </c>
      <c r="EV248" s="24" t="str">
        <f ca="1">IFERROR(IF(ES248="","",IF(选手操作!ET248&lt;&gt;"",DV248+EW248+EX248+选手操作!ES248,VLOOKUP(EU248,EO:EQ,3,0)+DV248+EW248+EX248+选手操作!ES248)),IF(COUNTIF(EO:EO,EU248)=0,"查找失败",IF(ISNUMBER(VLOOKUP(EU248,EO:EQ,3,0))=FALSE,"VP错误","未知错误")))</f>
        <v/>
      </c>
      <c r="EW248" s="37"/>
      <c r="EX248" s="37"/>
      <c r="EY248" s="39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23" t="str">
        <f ca="1">IFERROR(IF(FS248="","",RANK(FR248,FR$3:FR$434)+COUNTIF(FR$3:FR248,FR248)-1),"/")</f>
        <v/>
      </c>
      <c r="FO248" s="22" t="str">
        <f t="shared" si="67"/>
        <v/>
      </c>
      <c r="FP248" s="22" t="str">
        <f t="shared" si="68"/>
        <v/>
      </c>
      <c r="FQ248" s="24" t="str">
        <f>IFERROR(IF(FO248="","",ROUND(IF(FP248=0,10,10+SIGN(FP248)*10*(1-((SQRT(5)-1)/2)^MIN(ABS(FP248)/(5*SQRT(FR$1)),3))/(1-((SQRT(5)-1)/2)^3)),2)),"请输入副数")</f>
        <v/>
      </c>
      <c r="FR248" s="25" t="str">
        <f ca="1">IF(FS248="","",IF(选手操作!GT248&lt;&gt;"","/",FV248))</f>
        <v/>
      </c>
      <c r="FS248" s="26" t="str">
        <f ca="1">IF(OR(COUNTA(FA$3:FM$434)=0,选手操作!$K248=""),"",选手操作!$K248)</f>
        <v/>
      </c>
      <c r="FT248" s="22" t="str">
        <f ca="1">IFERROR(IF(FS248="","",RANK(FV248,FV$3:FV$434)+COUNTIF(FV$3:FV248,FV248)-1),"/")</f>
        <v/>
      </c>
      <c r="FU248" s="27" t="str">
        <f ca="1">IF(FS248="","",VLOOKUP(FS248,选手操作!$K:$L,2,0))</f>
        <v/>
      </c>
      <c r="FV248" s="24" t="str">
        <f ca="1">IFERROR(IF(FS248="","",IF(选手操作!FT248&lt;&gt;"",EV248+FW248+FX248+选手操作!FS248,VLOOKUP(FU248,FO:FQ,3,0)+EV248+FW248+FX248+选手操作!FS248)),IF(COUNTIF(FO:FO,FU248)=0,"查找失败",IF(ISNUMBER(VLOOKUP(FU248,FO:FQ,3,0))=FALSE,"VP错误","未知错误")))</f>
        <v/>
      </c>
      <c r="FW248" s="37"/>
      <c r="FX248" s="37"/>
      <c r="FY248" s="39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23" t="str">
        <f ca="1">IFERROR(IF(GS248="","",RANK(GR248,GR$3:GR$434)+COUNTIF(GR$3:GR248,GR248)-1),"/")</f>
        <v/>
      </c>
      <c r="GO248" s="22" t="str">
        <f t="shared" si="69"/>
        <v/>
      </c>
      <c r="GP248" s="22" t="str">
        <f t="shared" si="70"/>
        <v/>
      </c>
      <c r="GQ248" s="24" t="str">
        <f>IFERROR(IF(GO248="","",ROUND(IF(GP248=0,10,10+SIGN(GP248)*10*(1-((SQRT(5)-1)/2)^MIN(ABS(GP248)/(5*SQRT(GR$1)),3))/(1-((SQRT(5)-1)/2)^3)),2)),"请输入副数")</f>
        <v/>
      </c>
      <c r="GR248" s="25" t="str">
        <f ca="1">IF(GS248="","",IF(选手操作!HT248&lt;&gt;"","/",GV248))</f>
        <v/>
      </c>
      <c r="GS248" s="26" t="str">
        <f ca="1">IF(OR(COUNTA(GA$3:GM$434)=0,选手操作!$K248=""),"",选手操作!$K248)</f>
        <v/>
      </c>
      <c r="GT248" s="22" t="str">
        <f ca="1">IFERROR(IF(GS248="","",RANK(GV248,GV$3:GV$434)+COUNTIF(GV$3:GV248,GV248)-1),"/")</f>
        <v/>
      </c>
      <c r="GU248" s="27" t="str">
        <f ca="1">IF(GS248="","",VLOOKUP(GS248,选手操作!$K:$L,2,0))</f>
        <v/>
      </c>
      <c r="GV248" s="24" t="str">
        <f ca="1">IFERROR(IF(GS248="","",IF(选手操作!GT248&lt;&gt;"",FV248+GW248+GX248+选手操作!GS248,VLOOKUP(GU248,GO:GQ,3,0)+FV248+GW248+GX248+选手操作!GS248)),IF(COUNTIF(GO:GO,GU248)=0,"查找失败",IF(ISNUMBER(VLOOKUP(GU248,GO:GQ,3,0))=FALSE,"VP错误","未知错误")))</f>
        <v/>
      </c>
      <c r="GW248" s="37"/>
      <c r="GX248" s="37"/>
      <c r="GY248" s="39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23" t="str">
        <f ca="1">IFERROR(IF(HS248="","",RANK(HR248,HR$3:HR$434)+COUNTIF(HR$3:HR248,HR248)-1),"/")</f>
        <v/>
      </c>
      <c r="HO248" s="22" t="str">
        <f t="shared" si="71"/>
        <v/>
      </c>
      <c r="HP248" s="22" t="str">
        <f t="shared" si="72"/>
        <v/>
      </c>
      <c r="HQ248" s="24" t="str">
        <f>IFERROR(IF(HO248="","",ROUND(IF(HP248=0,10,10+SIGN(HP248)*10*(1-((SQRT(5)-1)/2)^MIN(ABS(HP248)/(5*SQRT(HR$1)),3))/(1-((SQRT(5)-1)/2)^3)),2)),"请输入副数")</f>
        <v/>
      </c>
      <c r="HR248" s="25" t="str">
        <f ca="1">IF(HS248="","",IF(选手操作!IT248&lt;&gt;"","/",HV248))</f>
        <v/>
      </c>
      <c r="HS248" s="26" t="str">
        <f ca="1">IF(OR(COUNTA(HA$3:HM$434)=0,选手操作!$K248=""),"",选手操作!$K248)</f>
        <v/>
      </c>
      <c r="HT248" s="22" t="str">
        <f ca="1">IFERROR(IF(HS248="","",RANK(HV248,HV$3:HV$434)+COUNTIF(HV$3:HV248,HV248)-1),"/")</f>
        <v/>
      </c>
      <c r="HU248" s="27" t="str">
        <f ca="1">IF(HS248="","",VLOOKUP(HS248,选手操作!$K:$L,2,0))</f>
        <v/>
      </c>
      <c r="HV248" s="24" t="str">
        <f ca="1">IFERROR(IF(HS248="","",IF(选手操作!HT248&lt;&gt;"",GV248+HW248+HX248+选手操作!HS248,VLOOKUP(HU248,HO:HQ,3,0)+GV248+HW248+HX248+选手操作!HS248)),IF(COUNTIF(HO:HO,HU248)=0,"查找失败",IF(ISNUMBER(VLOOKUP(HU248,HO:HQ,3,0))=FALSE,"VP错误","未知错误")))</f>
        <v/>
      </c>
      <c r="HW248" s="37"/>
      <c r="HX248" s="37"/>
      <c r="HY248" s="39"/>
    </row>
    <row r="249" spans="1:23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23" t="str">
        <f ca="1">IFERROR(IF(S249="","",RANK(R249,R$3:R$434)+COUNTIF(R$3:R249,R249)-1),"/")</f>
        <v/>
      </c>
      <c r="O249" s="22" t="str">
        <f t="shared" si="73"/>
        <v/>
      </c>
      <c r="P249" s="22" t="str">
        <f t="shared" si="74"/>
        <v/>
      </c>
      <c r="Q249" s="24" t="str">
        <f t="shared" si="75"/>
        <v/>
      </c>
      <c r="R249" s="25" t="str">
        <f ca="1">IF(S249="","",IF(选手操作!AT249&lt;&gt;"","/",V249))</f>
        <v/>
      </c>
      <c r="S249" s="26" t="str">
        <f ca="1">IF(OR(COUNTA(A$3:M$434)=0,选手操作!$K249=""),"",选手操作!$K249)</f>
        <v/>
      </c>
      <c r="T249" s="22" t="str">
        <f ca="1">IFERROR(IF(S249="","",RANK(V249,V$3:V$434)+COUNTIF(V$3:V249,V249)-1),"/")</f>
        <v/>
      </c>
      <c r="U249" s="27" t="str">
        <f ca="1">IF(S249="","",VLOOKUP(S249,选手操作!$K:$L,2,0))</f>
        <v/>
      </c>
      <c r="V249" s="24" t="str">
        <f ca="1">IFERROR(IF(S249="","",IF(选手操作!T249&lt;&gt;"",选手操作!M249+选手操作!N249+W249+X249+选手操作!S249,VLOOKUP(U249,O:Q,3,0)+选手操作!M249+选手操作!N249+W249+X249+选手操作!S249)),IF(COUNTIF(O:O,U249)=0,"查找失败",IF(ISNUMBER(VLOOKUP(U249,O:Q,3,0))=FALSE,"VP错误","未知错误")))</f>
        <v/>
      </c>
      <c r="W249" s="37"/>
      <c r="X249" s="37"/>
      <c r="Y249" s="39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23" t="str">
        <f ca="1">IFERROR(IF(AS249="","",RANK(AR249,AR$3:AR$434)+COUNTIF(AR$3:AR249,AR249)-1),"/")</f>
        <v/>
      </c>
      <c r="AO249" s="22" t="str">
        <f t="shared" si="57"/>
        <v/>
      </c>
      <c r="AP249" s="22" t="str">
        <f t="shared" si="58"/>
        <v/>
      </c>
      <c r="AQ249" s="24" t="str">
        <f t="shared" si="76"/>
        <v/>
      </c>
      <c r="AR249" s="25" t="str">
        <f ca="1">IF(AS249="","",IF(选手操作!BT249&lt;&gt;"","/",AV249))</f>
        <v/>
      </c>
      <c r="AS249" s="26" t="str">
        <f ca="1">IF(OR(COUNTA(AA$3:AM$434)=0,选手操作!$K249=""),"",选手操作!$K249)</f>
        <v/>
      </c>
      <c r="AT249" s="22" t="str">
        <f ca="1">IFERROR(IF(AS249="","",RANK(AV249,AV$3:AV$434)+COUNTIF(AV$3:AV249,AV249)-1),"/")</f>
        <v/>
      </c>
      <c r="AU249" s="27" t="str">
        <f ca="1">IF(AS249="","",VLOOKUP(AS249,选手操作!$K:$L,2,0))</f>
        <v/>
      </c>
      <c r="AV249" s="24" t="str">
        <f ca="1">IFERROR(IF(AS249="","",IF(选手操作!AT249&lt;&gt;"",V249+AW249+AX249+选手操作!AS249,VLOOKUP(AU249,AO:AQ,3,0)+V249+AW249+AX249+选手操作!AS249)),IF(COUNTIF(AO:AO,AU249)=0,"查找失败",IF(ISNUMBER(VLOOKUP(AU249,AO:AQ,3,0))=FALSE,"VP错误","未知错误")))</f>
        <v/>
      </c>
      <c r="AW249" s="37"/>
      <c r="AX249" s="37"/>
      <c r="AY249" s="39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23" t="str">
        <f ca="1">IFERROR(IF(BS249="","",RANK(BR249,BR$3:BR$434)+COUNTIF(BR$3:BR249,BR249)-1),"/")</f>
        <v/>
      </c>
      <c r="BO249" s="22" t="str">
        <f t="shared" si="59"/>
        <v/>
      </c>
      <c r="BP249" s="22" t="str">
        <f t="shared" si="60"/>
        <v/>
      </c>
      <c r="BQ249" s="24" t="str">
        <f>IFERROR(IF(BO249="","",ROUND(IF(BP249=0,10,10+SIGN(BP249)*10*(1-((SQRT(5)-1)/2)^MIN(ABS(BP249)/(5*SQRT(BR$1)),3))/(1-((SQRT(5)-1)/2)^3)),2)),"请输入副数")</f>
        <v/>
      </c>
      <c r="BR249" s="25" t="str">
        <f ca="1">IF(BS249="","",IF(选手操作!CT249&lt;&gt;"","/",BV249))</f>
        <v/>
      </c>
      <c r="BS249" s="26" t="str">
        <f ca="1">IF(OR(COUNTA(BA$3:BM$434)=0,选手操作!$K249=""),"",选手操作!$K249)</f>
        <v/>
      </c>
      <c r="BT249" s="22" t="str">
        <f ca="1">IFERROR(IF(BS249="","",RANK(BV249,BV$3:BV$434)+COUNTIF(BV$3:BV249,BV249)-1),"/")</f>
        <v/>
      </c>
      <c r="BU249" s="27" t="str">
        <f ca="1">IF(BS249="","",VLOOKUP(BS249,选手操作!$K:$L,2,0))</f>
        <v/>
      </c>
      <c r="BV249" s="24" t="str">
        <f ca="1">IFERROR(IF(BS249="","",IF(选手操作!BT249&lt;&gt;"",AV249+BW249+BX249+选手操作!BS249,VLOOKUP(BU249,BO:BQ,3,0)+AV249+BW249+BX249+选手操作!BS249)),IF(COUNTIF(BO:BO,BU249)=0,"查找失败",IF(ISNUMBER(VLOOKUP(BU249,BO:BQ,3,0))=FALSE,"VP错误","未知错误")))</f>
        <v/>
      </c>
      <c r="BW249" s="37"/>
      <c r="BX249" s="37"/>
      <c r="BY249" s="39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23" t="str">
        <f ca="1">IFERROR(IF(CS249="","",RANK(CR249,CR$3:CR$434)+COUNTIF(CR$3:CR249,CR249)-1),"/")</f>
        <v/>
      </c>
      <c r="CO249" s="22" t="str">
        <f t="shared" si="61"/>
        <v/>
      </c>
      <c r="CP249" s="22" t="str">
        <f t="shared" si="62"/>
        <v/>
      </c>
      <c r="CQ249" s="24" t="str">
        <f>IFERROR(IF(CO249="","",ROUND(IF(CP249=0,10,10+SIGN(CP249)*10*(1-((SQRT(5)-1)/2)^MIN(ABS(CP249)/(5*SQRT(CR$1)),3))/(1-((SQRT(5)-1)/2)^3)),2)),"请输入副数")</f>
        <v/>
      </c>
      <c r="CR249" s="25" t="str">
        <f ca="1">IF(CS249="","",IF(选手操作!DT249&lt;&gt;"","/",CV249))</f>
        <v/>
      </c>
      <c r="CS249" s="26" t="str">
        <f ca="1">IF(OR(COUNTA(CA$3:CM$434)=0,选手操作!$K249=""),"",选手操作!$K249)</f>
        <v/>
      </c>
      <c r="CT249" s="22" t="str">
        <f ca="1">IFERROR(IF(CS249="","",RANK(CV249,CV$3:CV$434)+COUNTIF(CV$3:CV249,CV249)-1),"/")</f>
        <v/>
      </c>
      <c r="CU249" s="27" t="str">
        <f ca="1">IF(CS249="","",VLOOKUP(CS249,选手操作!$K:$L,2,0))</f>
        <v/>
      </c>
      <c r="CV249" s="24" t="str">
        <f ca="1">IFERROR(IF(CS249="","",IF(选手操作!CT249&lt;&gt;"",BV249+CW249+CX249+选手操作!CS249,VLOOKUP(CU249,CO:CQ,3,0)+BV249+CW249+CX249+选手操作!CS249)),IF(COUNTIF(CO:CO,CU249)=0,"查找失败",IF(ISNUMBER(VLOOKUP(CU249,CO:CQ,3,0))=FALSE,"VP错误","未知错误")))</f>
        <v/>
      </c>
      <c r="CW249" s="37"/>
      <c r="CX249" s="37"/>
      <c r="CY249" s="39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23" t="str">
        <f ca="1">IFERROR(IF(DS249="","",RANK(DR249,DR$3:DR$434)+COUNTIF(DR$3:DR249,DR249)-1),"/")</f>
        <v/>
      </c>
      <c r="DO249" s="22" t="str">
        <f t="shared" si="63"/>
        <v/>
      </c>
      <c r="DP249" s="22" t="str">
        <f t="shared" si="64"/>
        <v/>
      </c>
      <c r="DQ249" s="24" t="str">
        <f>IFERROR(IF(DO249="","",ROUND(IF(DP249=0,10,10+SIGN(DP249)*10*(1-((SQRT(5)-1)/2)^MIN(ABS(DP249)/(5*SQRT(DR$1)),3))/(1-((SQRT(5)-1)/2)^3)),2)),"请输入副数")</f>
        <v/>
      </c>
      <c r="DR249" s="25" t="str">
        <f ca="1">IF(DS249="","",IF(选手操作!ET249&lt;&gt;"","/",DV249))</f>
        <v/>
      </c>
      <c r="DS249" s="26" t="str">
        <f ca="1">IF(OR(COUNTA(DA$3:DM$434)=0,选手操作!$K249=""),"",选手操作!$K249)</f>
        <v/>
      </c>
      <c r="DT249" s="22" t="str">
        <f ca="1">IFERROR(IF(DS249="","",RANK(DV249,DV$3:DV$434)+COUNTIF(DV$3:DV249,DV249)-1),"/")</f>
        <v/>
      </c>
      <c r="DU249" s="27" t="str">
        <f ca="1">IF(DS249="","",VLOOKUP(DS249,选手操作!$K:$L,2,0))</f>
        <v/>
      </c>
      <c r="DV249" s="24" t="str">
        <f ca="1">IFERROR(IF(DS249="","",IF(选手操作!DT249&lt;&gt;"",CV249+DW249+DX249+选手操作!DS249,VLOOKUP(DU249,DO:DQ,3,0)+CV249+DW249+DX249+选手操作!DS249)),IF(COUNTIF(DO:DO,DU249)=0,"查找失败",IF(ISNUMBER(VLOOKUP(DU249,DO:DQ,3,0))=FALSE,"VP错误","未知错误")))</f>
        <v/>
      </c>
      <c r="DW249" s="37"/>
      <c r="DX249" s="37"/>
      <c r="DY249" s="39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23" t="str">
        <f ca="1">IFERROR(IF(ES249="","",RANK(ER249,ER$3:ER$434)+COUNTIF(ER$3:ER249,ER249)-1),"/")</f>
        <v/>
      </c>
      <c r="EO249" s="22" t="str">
        <f t="shared" si="65"/>
        <v/>
      </c>
      <c r="EP249" s="22" t="str">
        <f t="shared" si="66"/>
        <v/>
      </c>
      <c r="EQ249" s="24" t="str">
        <f>IFERROR(IF(EO249="","",ROUND(IF(EP249=0,10,10+SIGN(EP249)*10*(1-((SQRT(5)-1)/2)^MIN(ABS(EP249)/(5*SQRT(ER$1)),3))/(1-((SQRT(5)-1)/2)^3)),2)),"请输入副数")</f>
        <v/>
      </c>
      <c r="ER249" s="25" t="str">
        <f ca="1">IF(ES249="","",IF(选手操作!FT249&lt;&gt;"","/",EV249))</f>
        <v/>
      </c>
      <c r="ES249" s="26" t="str">
        <f ca="1">IF(OR(COUNTA(EA$3:EM$434)=0,选手操作!$K249=""),"",选手操作!$K249)</f>
        <v/>
      </c>
      <c r="ET249" s="22" t="str">
        <f ca="1">IFERROR(IF(ES249="","",RANK(EV249,EV$3:EV$434)+COUNTIF(EV$3:EV249,EV249)-1),"/")</f>
        <v/>
      </c>
      <c r="EU249" s="27" t="str">
        <f ca="1">IF(ES249="","",VLOOKUP(ES249,选手操作!$K:$L,2,0))</f>
        <v/>
      </c>
      <c r="EV249" s="24" t="str">
        <f ca="1">IFERROR(IF(ES249="","",IF(选手操作!ET249&lt;&gt;"",DV249+EW249+EX249+选手操作!ES249,VLOOKUP(EU249,EO:EQ,3,0)+DV249+EW249+EX249+选手操作!ES249)),IF(COUNTIF(EO:EO,EU249)=0,"查找失败",IF(ISNUMBER(VLOOKUP(EU249,EO:EQ,3,0))=FALSE,"VP错误","未知错误")))</f>
        <v/>
      </c>
      <c r="EW249" s="37"/>
      <c r="EX249" s="37"/>
      <c r="EY249" s="39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23" t="str">
        <f ca="1">IFERROR(IF(FS249="","",RANK(FR249,FR$3:FR$434)+COUNTIF(FR$3:FR249,FR249)-1),"/")</f>
        <v/>
      </c>
      <c r="FO249" s="22" t="str">
        <f t="shared" si="67"/>
        <v/>
      </c>
      <c r="FP249" s="22" t="str">
        <f t="shared" si="68"/>
        <v/>
      </c>
      <c r="FQ249" s="24" t="str">
        <f>IFERROR(IF(FO249="","",ROUND(IF(FP249=0,10,10+SIGN(FP249)*10*(1-((SQRT(5)-1)/2)^MIN(ABS(FP249)/(5*SQRT(FR$1)),3))/(1-((SQRT(5)-1)/2)^3)),2)),"请输入副数")</f>
        <v/>
      </c>
      <c r="FR249" s="25" t="str">
        <f ca="1">IF(FS249="","",IF(选手操作!GT249&lt;&gt;"","/",FV249))</f>
        <v/>
      </c>
      <c r="FS249" s="26" t="str">
        <f ca="1">IF(OR(COUNTA(FA$3:FM$434)=0,选手操作!$K249=""),"",选手操作!$K249)</f>
        <v/>
      </c>
      <c r="FT249" s="22" t="str">
        <f ca="1">IFERROR(IF(FS249="","",RANK(FV249,FV$3:FV$434)+COUNTIF(FV$3:FV249,FV249)-1),"/")</f>
        <v/>
      </c>
      <c r="FU249" s="27" t="str">
        <f ca="1">IF(FS249="","",VLOOKUP(FS249,选手操作!$K:$L,2,0))</f>
        <v/>
      </c>
      <c r="FV249" s="24" t="str">
        <f ca="1">IFERROR(IF(FS249="","",IF(选手操作!FT249&lt;&gt;"",EV249+FW249+FX249+选手操作!FS249,VLOOKUP(FU249,FO:FQ,3,0)+EV249+FW249+FX249+选手操作!FS249)),IF(COUNTIF(FO:FO,FU249)=0,"查找失败",IF(ISNUMBER(VLOOKUP(FU249,FO:FQ,3,0))=FALSE,"VP错误","未知错误")))</f>
        <v/>
      </c>
      <c r="FW249" s="37"/>
      <c r="FX249" s="37"/>
      <c r="FY249" s="39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23" t="str">
        <f ca="1">IFERROR(IF(GS249="","",RANK(GR249,GR$3:GR$434)+COUNTIF(GR$3:GR249,GR249)-1),"/")</f>
        <v/>
      </c>
      <c r="GO249" s="22" t="str">
        <f t="shared" si="69"/>
        <v/>
      </c>
      <c r="GP249" s="22" t="str">
        <f t="shared" si="70"/>
        <v/>
      </c>
      <c r="GQ249" s="24" t="str">
        <f>IFERROR(IF(GO249="","",ROUND(IF(GP249=0,10,10+SIGN(GP249)*10*(1-((SQRT(5)-1)/2)^MIN(ABS(GP249)/(5*SQRT(GR$1)),3))/(1-((SQRT(5)-1)/2)^3)),2)),"请输入副数")</f>
        <v/>
      </c>
      <c r="GR249" s="25" t="str">
        <f ca="1">IF(GS249="","",IF(选手操作!HT249&lt;&gt;"","/",GV249))</f>
        <v/>
      </c>
      <c r="GS249" s="26" t="str">
        <f ca="1">IF(OR(COUNTA(GA$3:GM$434)=0,选手操作!$K249=""),"",选手操作!$K249)</f>
        <v/>
      </c>
      <c r="GT249" s="22" t="str">
        <f ca="1">IFERROR(IF(GS249="","",RANK(GV249,GV$3:GV$434)+COUNTIF(GV$3:GV249,GV249)-1),"/")</f>
        <v/>
      </c>
      <c r="GU249" s="27" t="str">
        <f ca="1">IF(GS249="","",VLOOKUP(GS249,选手操作!$K:$L,2,0))</f>
        <v/>
      </c>
      <c r="GV249" s="24" t="str">
        <f ca="1">IFERROR(IF(GS249="","",IF(选手操作!GT249&lt;&gt;"",FV249+GW249+GX249+选手操作!GS249,VLOOKUP(GU249,GO:GQ,3,0)+FV249+GW249+GX249+选手操作!GS249)),IF(COUNTIF(GO:GO,GU249)=0,"查找失败",IF(ISNUMBER(VLOOKUP(GU249,GO:GQ,3,0))=FALSE,"VP错误","未知错误")))</f>
        <v/>
      </c>
      <c r="GW249" s="37"/>
      <c r="GX249" s="37"/>
      <c r="GY249" s="39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23" t="str">
        <f ca="1">IFERROR(IF(HS249="","",RANK(HR249,HR$3:HR$434)+COUNTIF(HR$3:HR249,HR249)-1),"/")</f>
        <v/>
      </c>
      <c r="HO249" s="22" t="str">
        <f t="shared" si="71"/>
        <v/>
      </c>
      <c r="HP249" s="22" t="str">
        <f t="shared" si="72"/>
        <v/>
      </c>
      <c r="HQ249" s="24" t="str">
        <f>IFERROR(IF(HO249="","",ROUND(IF(HP249=0,10,10+SIGN(HP249)*10*(1-((SQRT(5)-1)/2)^MIN(ABS(HP249)/(5*SQRT(HR$1)),3))/(1-((SQRT(5)-1)/2)^3)),2)),"请输入副数")</f>
        <v/>
      </c>
      <c r="HR249" s="25" t="str">
        <f ca="1">IF(HS249="","",IF(选手操作!IT249&lt;&gt;"","/",HV249))</f>
        <v/>
      </c>
      <c r="HS249" s="26" t="str">
        <f ca="1">IF(OR(COUNTA(HA$3:HM$434)=0,选手操作!$K249=""),"",选手操作!$K249)</f>
        <v/>
      </c>
      <c r="HT249" s="22" t="str">
        <f ca="1">IFERROR(IF(HS249="","",RANK(HV249,HV$3:HV$434)+COUNTIF(HV$3:HV249,HV249)-1),"/")</f>
        <v/>
      </c>
      <c r="HU249" s="27" t="str">
        <f ca="1">IF(HS249="","",VLOOKUP(HS249,选手操作!$K:$L,2,0))</f>
        <v/>
      </c>
      <c r="HV249" s="24" t="str">
        <f ca="1">IFERROR(IF(HS249="","",IF(选手操作!HT249&lt;&gt;"",GV249+HW249+HX249+选手操作!HS249,VLOOKUP(HU249,HO:HQ,3,0)+GV249+HW249+HX249+选手操作!HS249)),IF(COUNTIF(HO:HO,HU249)=0,"查找失败",IF(ISNUMBER(VLOOKUP(HU249,HO:HQ,3,0))=FALSE,"VP错误","未知错误")))</f>
        <v/>
      </c>
      <c r="HW249" s="37"/>
      <c r="HX249" s="37"/>
      <c r="HY249" s="39"/>
    </row>
    <row r="250" spans="1:23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23" t="str">
        <f ca="1">IFERROR(IF(S250="","",RANK(R250,R$3:R$434)+COUNTIF(R$3:R250,R250)-1),"/")</f>
        <v/>
      </c>
      <c r="O250" s="22" t="str">
        <f t="shared" si="73"/>
        <v/>
      </c>
      <c r="P250" s="22" t="str">
        <f t="shared" si="74"/>
        <v/>
      </c>
      <c r="Q250" s="24" t="str">
        <f t="shared" si="75"/>
        <v/>
      </c>
      <c r="R250" s="25" t="str">
        <f ca="1">IF(S250="","",IF(选手操作!AT250&lt;&gt;"","/",V250))</f>
        <v/>
      </c>
      <c r="S250" s="26" t="str">
        <f ca="1">IF(OR(COUNTA(A$3:M$434)=0,选手操作!$K250=""),"",选手操作!$K250)</f>
        <v/>
      </c>
      <c r="T250" s="22" t="str">
        <f ca="1">IFERROR(IF(S250="","",RANK(V250,V$3:V$434)+COUNTIF(V$3:V250,V250)-1),"/")</f>
        <v/>
      </c>
      <c r="U250" s="27" t="str">
        <f ca="1">IF(S250="","",VLOOKUP(S250,选手操作!$K:$L,2,0))</f>
        <v/>
      </c>
      <c r="V250" s="24" t="str">
        <f ca="1">IFERROR(IF(S250="","",IF(选手操作!T250&lt;&gt;"",选手操作!M250+选手操作!N250+W250+X250+选手操作!S250,VLOOKUP(U250,O:Q,3,0)+选手操作!M250+选手操作!N250+W250+X250+选手操作!S250)),IF(COUNTIF(O:O,U250)=0,"查找失败",IF(ISNUMBER(VLOOKUP(U250,O:Q,3,0))=FALSE,"VP错误","未知错误")))</f>
        <v/>
      </c>
      <c r="W250" s="37"/>
      <c r="X250" s="37"/>
      <c r="Y250" s="39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23" t="str">
        <f ca="1">IFERROR(IF(AS250="","",RANK(AR250,AR$3:AR$434)+COUNTIF(AR$3:AR250,AR250)-1),"/")</f>
        <v/>
      </c>
      <c r="AO250" s="22" t="str">
        <f t="shared" si="57"/>
        <v/>
      </c>
      <c r="AP250" s="22" t="str">
        <f t="shared" si="58"/>
        <v/>
      </c>
      <c r="AQ250" s="24" t="str">
        <f t="shared" si="76"/>
        <v/>
      </c>
      <c r="AR250" s="25" t="str">
        <f ca="1">IF(AS250="","",IF(选手操作!BT250&lt;&gt;"","/",AV250))</f>
        <v/>
      </c>
      <c r="AS250" s="26" t="str">
        <f ca="1">IF(OR(COUNTA(AA$3:AM$434)=0,选手操作!$K250=""),"",选手操作!$K250)</f>
        <v/>
      </c>
      <c r="AT250" s="22" t="str">
        <f ca="1">IFERROR(IF(AS250="","",RANK(AV250,AV$3:AV$434)+COUNTIF(AV$3:AV250,AV250)-1),"/")</f>
        <v/>
      </c>
      <c r="AU250" s="27" t="str">
        <f ca="1">IF(AS250="","",VLOOKUP(AS250,选手操作!$K:$L,2,0))</f>
        <v/>
      </c>
      <c r="AV250" s="24" t="str">
        <f ca="1">IFERROR(IF(AS250="","",IF(选手操作!AT250&lt;&gt;"",V250+AW250+AX250+选手操作!AS250,VLOOKUP(AU250,AO:AQ,3,0)+V250+AW250+AX250+选手操作!AS250)),IF(COUNTIF(AO:AO,AU250)=0,"查找失败",IF(ISNUMBER(VLOOKUP(AU250,AO:AQ,3,0))=FALSE,"VP错误","未知错误")))</f>
        <v/>
      </c>
      <c r="AW250" s="37"/>
      <c r="AX250" s="37"/>
      <c r="AY250" s="39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23" t="str">
        <f ca="1">IFERROR(IF(BS250="","",RANK(BR250,BR$3:BR$434)+COUNTIF(BR$3:BR250,BR250)-1),"/")</f>
        <v/>
      </c>
      <c r="BO250" s="22" t="str">
        <f t="shared" si="59"/>
        <v/>
      </c>
      <c r="BP250" s="22" t="str">
        <f t="shared" si="60"/>
        <v/>
      </c>
      <c r="BQ250" s="24" t="str">
        <f>IFERROR(IF(BO250="","",ROUND(IF(BP250=0,10,10+SIGN(BP250)*10*(1-((SQRT(5)-1)/2)^MIN(ABS(BP250)/(5*SQRT(BR$1)),3))/(1-((SQRT(5)-1)/2)^3)),2)),"请输入副数")</f>
        <v/>
      </c>
      <c r="BR250" s="25" t="str">
        <f ca="1">IF(BS250="","",IF(选手操作!CT250&lt;&gt;"","/",BV250))</f>
        <v/>
      </c>
      <c r="BS250" s="26" t="str">
        <f ca="1">IF(OR(COUNTA(BA$3:BM$434)=0,选手操作!$K250=""),"",选手操作!$K250)</f>
        <v/>
      </c>
      <c r="BT250" s="22" t="str">
        <f ca="1">IFERROR(IF(BS250="","",RANK(BV250,BV$3:BV$434)+COUNTIF(BV$3:BV250,BV250)-1),"/")</f>
        <v/>
      </c>
      <c r="BU250" s="27" t="str">
        <f ca="1">IF(BS250="","",VLOOKUP(BS250,选手操作!$K:$L,2,0))</f>
        <v/>
      </c>
      <c r="BV250" s="24" t="str">
        <f ca="1">IFERROR(IF(BS250="","",IF(选手操作!BT250&lt;&gt;"",AV250+BW250+BX250+选手操作!BS250,VLOOKUP(BU250,BO:BQ,3,0)+AV250+BW250+BX250+选手操作!BS250)),IF(COUNTIF(BO:BO,BU250)=0,"查找失败",IF(ISNUMBER(VLOOKUP(BU250,BO:BQ,3,0))=FALSE,"VP错误","未知错误")))</f>
        <v/>
      </c>
      <c r="BW250" s="37"/>
      <c r="BX250" s="37"/>
      <c r="BY250" s="39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23" t="str">
        <f ca="1">IFERROR(IF(CS250="","",RANK(CR250,CR$3:CR$434)+COUNTIF(CR$3:CR250,CR250)-1),"/")</f>
        <v/>
      </c>
      <c r="CO250" s="22" t="str">
        <f t="shared" si="61"/>
        <v/>
      </c>
      <c r="CP250" s="22" t="str">
        <f t="shared" si="62"/>
        <v/>
      </c>
      <c r="CQ250" s="24" t="str">
        <f>IFERROR(IF(CO250="","",ROUND(IF(CP250=0,10,10+SIGN(CP250)*10*(1-((SQRT(5)-1)/2)^MIN(ABS(CP250)/(5*SQRT(CR$1)),3))/(1-((SQRT(5)-1)/2)^3)),2)),"请输入副数")</f>
        <v/>
      </c>
      <c r="CR250" s="25" t="str">
        <f ca="1">IF(CS250="","",IF(选手操作!DT250&lt;&gt;"","/",CV250))</f>
        <v/>
      </c>
      <c r="CS250" s="26" t="str">
        <f ca="1">IF(OR(COUNTA(CA$3:CM$434)=0,选手操作!$K250=""),"",选手操作!$K250)</f>
        <v/>
      </c>
      <c r="CT250" s="22" t="str">
        <f ca="1">IFERROR(IF(CS250="","",RANK(CV250,CV$3:CV$434)+COUNTIF(CV$3:CV250,CV250)-1),"/")</f>
        <v/>
      </c>
      <c r="CU250" s="27" t="str">
        <f ca="1">IF(CS250="","",VLOOKUP(CS250,选手操作!$K:$L,2,0))</f>
        <v/>
      </c>
      <c r="CV250" s="24" t="str">
        <f ca="1">IFERROR(IF(CS250="","",IF(选手操作!CT250&lt;&gt;"",BV250+CW250+CX250+选手操作!CS250,VLOOKUP(CU250,CO:CQ,3,0)+BV250+CW250+CX250+选手操作!CS250)),IF(COUNTIF(CO:CO,CU250)=0,"查找失败",IF(ISNUMBER(VLOOKUP(CU250,CO:CQ,3,0))=FALSE,"VP错误","未知错误")))</f>
        <v/>
      </c>
      <c r="CW250" s="37"/>
      <c r="CX250" s="37"/>
      <c r="CY250" s="39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23" t="str">
        <f ca="1">IFERROR(IF(DS250="","",RANK(DR250,DR$3:DR$434)+COUNTIF(DR$3:DR250,DR250)-1),"/")</f>
        <v/>
      </c>
      <c r="DO250" s="22" t="str">
        <f t="shared" si="63"/>
        <v/>
      </c>
      <c r="DP250" s="22" t="str">
        <f t="shared" si="64"/>
        <v/>
      </c>
      <c r="DQ250" s="24" t="str">
        <f>IFERROR(IF(DO250="","",ROUND(IF(DP250=0,10,10+SIGN(DP250)*10*(1-((SQRT(5)-1)/2)^MIN(ABS(DP250)/(5*SQRT(DR$1)),3))/(1-((SQRT(5)-1)/2)^3)),2)),"请输入副数")</f>
        <v/>
      </c>
      <c r="DR250" s="25" t="str">
        <f ca="1">IF(DS250="","",IF(选手操作!ET250&lt;&gt;"","/",DV250))</f>
        <v/>
      </c>
      <c r="DS250" s="26" t="str">
        <f ca="1">IF(OR(COUNTA(DA$3:DM$434)=0,选手操作!$K250=""),"",选手操作!$K250)</f>
        <v/>
      </c>
      <c r="DT250" s="22" t="str">
        <f ca="1">IFERROR(IF(DS250="","",RANK(DV250,DV$3:DV$434)+COUNTIF(DV$3:DV250,DV250)-1),"/")</f>
        <v/>
      </c>
      <c r="DU250" s="27" t="str">
        <f ca="1">IF(DS250="","",VLOOKUP(DS250,选手操作!$K:$L,2,0))</f>
        <v/>
      </c>
      <c r="DV250" s="24" t="str">
        <f ca="1">IFERROR(IF(DS250="","",IF(选手操作!DT250&lt;&gt;"",CV250+DW250+DX250+选手操作!DS250,VLOOKUP(DU250,DO:DQ,3,0)+CV250+DW250+DX250+选手操作!DS250)),IF(COUNTIF(DO:DO,DU250)=0,"查找失败",IF(ISNUMBER(VLOOKUP(DU250,DO:DQ,3,0))=FALSE,"VP错误","未知错误")))</f>
        <v/>
      </c>
      <c r="DW250" s="37"/>
      <c r="DX250" s="37"/>
      <c r="DY250" s="39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23" t="str">
        <f ca="1">IFERROR(IF(ES250="","",RANK(ER250,ER$3:ER$434)+COUNTIF(ER$3:ER250,ER250)-1),"/")</f>
        <v/>
      </c>
      <c r="EO250" s="22" t="str">
        <f t="shared" si="65"/>
        <v/>
      </c>
      <c r="EP250" s="22" t="str">
        <f t="shared" si="66"/>
        <v/>
      </c>
      <c r="EQ250" s="24" t="str">
        <f>IFERROR(IF(EO250="","",ROUND(IF(EP250=0,10,10+SIGN(EP250)*10*(1-((SQRT(5)-1)/2)^MIN(ABS(EP250)/(5*SQRT(ER$1)),3))/(1-((SQRT(5)-1)/2)^3)),2)),"请输入副数")</f>
        <v/>
      </c>
      <c r="ER250" s="25" t="str">
        <f ca="1">IF(ES250="","",IF(选手操作!FT250&lt;&gt;"","/",EV250))</f>
        <v/>
      </c>
      <c r="ES250" s="26" t="str">
        <f ca="1">IF(OR(COUNTA(EA$3:EM$434)=0,选手操作!$K250=""),"",选手操作!$K250)</f>
        <v/>
      </c>
      <c r="ET250" s="22" t="str">
        <f ca="1">IFERROR(IF(ES250="","",RANK(EV250,EV$3:EV$434)+COUNTIF(EV$3:EV250,EV250)-1),"/")</f>
        <v/>
      </c>
      <c r="EU250" s="27" t="str">
        <f ca="1">IF(ES250="","",VLOOKUP(ES250,选手操作!$K:$L,2,0))</f>
        <v/>
      </c>
      <c r="EV250" s="24" t="str">
        <f ca="1">IFERROR(IF(ES250="","",IF(选手操作!ET250&lt;&gt;"",DV250+EW250+EX250+选手操作!ES250,VLOOKUP(EU250,EO:EQ,3,0)+DV250+EW250+EX250+选手操作!ES250)),IF(COUNTIF(EO:EO,EU250)=0,"查找失败",IF(ISNUMBER(VLOOKUP(EU250,EO:EQ,3,0))=FALSE,"VP错误","未知错误")))</f>
        <v/>
      </c>
      <c r="EW250" s="37"/>
      <c r="EX250" s="37"/>
      <c r="EY250" s="39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23" t="str">
        <f ca="1">IFERROR(IF(FS250="","",RANK(FR250,FR$3:FR$434)+COUNTIF(FR$3:FR250,FR250)-1),"/")</f>
        <v/>
      </c>
      <c r="FO250" s="22" t="str">
        <f t="shared" si="67"/>
        <v/>
      </c>
      <c r="FP250" s="22" t="str">
        <f t="shared" si="68"/>
        <v/>
      </c>
      <c r="FQ250" s="24" t="str">
        <f>IFERROR(IF(FO250="","",ROUND(IF(FP250=0,10,10+SIGN(FP250)*10*(1-((SQRT(5)-1)/2)^MIN(ABS(FP250)/(5*SQRT(FR$1)),3))/(1-((SQRT(5)-1)/2)^3)),2)),"请输入副数")</f>
        <v/>
      </c>
      <c r="FR250" s="25" t="str">
        <f ca="1">IF(FS250="","",IF(选手操作!GT250&lt;&gt;"","/",FV250))</f>
        <v/>
      </c>
      <c r="FS250" s="26" t="str">
        <f ca="1">IF(OR(COUNTA(FA$3:FM$434)=0,选手操作!$K250=""),"",选手操作!$K250)</f>
        <v/>
      </c>
      <c r="FT250" s="22" t="str">
        <f ca="1">IFERROR(IF(FS250="","",RANK(FV250,FV$3:FV$434)+COUNTIF(FV$3:FV250,FV250)-1),"/")</f>
        <v/>
      </c>
      <c r="FU250" s="27" t="str">
        <f ca="1">IF(FS250="","",VLOOKUP(FS250,选手操作!$K:$L,2,0))</f>
        <v/>
      </c>
      <c r="FV250" s="24" t="str">
        <f ca="1">IFERROR(IF(FS250="","",IF(选手操作!FT250&lt;&gt;"",EV250+FW250+FX250+选手操作!FS250,VLOOKUP(FU250,FO:FQ,3,0)+EV250+FW250+FX250+选手操作!FS250)),IF(COUNTIF(FO:FO,FU250)=0,"查找失败",IF(ISNUMBER(VLOOKUP(FU250,FO:FQ,3,0))=FALSE,"VP错误","未知错误")))</f>
        <v/>
      </c>
      <c r="FW250" s="37"/>
      <c r="FX250" s="37"/>
      <c r="FY250" s="39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23" t="str">
        <f ca="1">IFERROR(IF(GS250="","",RANK(GR250,GR$3:GR$434)+COUNTIF(GR$3:GR250,GR250)-1),"/")</f>
        <v/>
      </c>
      <c r="GO250" s="22" t="str">
        <f t="shared" si="69"/>
        <v/>
      </c>
      <c r="GP250" s="22" t="str">
        <f t="shared" si="70"/>
        <v/>
      </c>
      <c r="GQ250" s="24" t="str">
        <f>IFERROR(IF(GO250="","",ROUND(IF(GP250=0,10,10+SIGN(GP250)*10*(1-((SQRT(5)-1)/2)^MIN(ABS(GP250)/(5*SQRT(GR$1)),3))/(1-((SQRT(5)-1)/2)^3)),2)),"请输入副数")</f>
        <v/>
      </c>
      <c r="GR250" s="25" t="str">
        <f ca="1">IF(GS250="","",IF(选手操作!HT250&lt;&gt;"","/",GV250))</f>
        <v/>
      </c>
      <c r="GS250" s="26" t="str">
        <f ca="1">IF(OR(COUNTA(GA$3:GM$434)=0,选手操作!$K250=""),"",选手操作!$K250)</f>
        <v/>
      </c>
      <c r="GT250" s="22" t="str">
        <f ca="1">IFERROR(IF(GS250="","",RANK(GV250,GV$3:GV$434)+COUNTIF(GV$3:GV250,GV250)-1),"/")</f>
        <v/>
      </c>
      <c r="GU250" s="27" t="str">
        <f ca="1">IF(GS250="","",VLOOKUP(GS250,选手操作!$K:$L,2,0))</f>
        <v/>
      </c>
      <c r="GV250" s="24" t="str">
        <f ca="1">IFERROR(IF(GS250="","",IF(选手操作!GT250&lt;&gt;"",FV250+GW250+GX250+选手操作!GS250,VLOOKUP(GU250,GO:GQ,3,0)+FV250+GW250+GX250+选手操作!GS250)),IF(COUNTIF(GO:GO,GU250)=0,"查找失败",IF(ISNUMBER(VLOOKUP(GU250,GO:GQ,3,0))=FALSE,"VP错误","未知错误")))</f>
        <v/>
      </c>
      <c r="GW250" s="37"/>
      <c r="GX250" s="37"/>
      <c r="GY250" s="39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23" t="str">
        <f ca="1">IFERROR(IF(HS250="","",RANK(HR250,HR$3:HR$434)+COUNTIF(HR$3:HR250,HR250)-1),"/")</f>
        <v/>
      </c>
      <c r="HO250" s="22" t="str">
        <f t="shared" si="71"/>
        <v/>
      </c>
      <c r="HP250" s="22" t="str">
        <f t="shared" si="72"/>
        <v/>
      </c>
      <c r="HQ250" s="24" t="str">
        <f>IFERROR(IF(HO250="","",ROUND(IF(HP250=0,10,10+SIGN(HP250)*10*(1-((SQRT(5)-1)/2)^MIN(ABS(HP250)/(5*SQRT(HR$1)),3))/(1-((SQRT(5)-1)/2)^3)),2)),"请输入副数")</f>
        <v/>
      </c>
      <c r="HR250" s="25" t="str">
        <f ca="1">IF(HS250="","",IF(选手操作!IT250&lt;&gt;"","/",HV250))</f>
        <v/>
      </c>
      <c r="HS250" s="26" t="str">
        <f ca="1">IF(OR(COUNTA(HA$3:HM$434)=0,选手操作!$K250=""),"",选手操作!$K250)</f>
        <v/>
      </c>
      <c r="HT250" s="22" t="str">
        <f ca="1">IFERROR(IF(HS250="","",RANK(HV250,HV$3:HV$434)+COUNTIF(HV$3:HV250,HV250)-1),"/")</f>
        <v/>
      </c>
      <c r="HU250" s="27" t="str">
        <f ca="1">IF(HS250="","",VLOOKUP(HS250,选手操作!$K:$L,2,0))</f>
        <v/>
      </c>
      <c r="HV250" s="24" t="str">
        <f ca="1">IFERROR(IF(HS250="","",IF(选手操作!HT250&lt;&gt;"",GV250+HW250+HX250+选手操作!HS250,VLOOKUP(HU250,HO:HQ,3,0)+GV250+HW250+HX250+选手操作!HS250)),IF(COUNTIF(HO:HO,HU250)=0,"查找失败",IF(ISNUMBER(VLOOKUP(HU250,HO:HQ,3,0))=FALSE,"VP错误","未知错误")))</f>
        <v/>
      </c>
      <c r="HW250" s="37"/>
      <c r="HX250" s="37"/>
      <c r="HY250" s="39"/>
    </row>
    <row r="251" spans="1:23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23" t="str">
        <f ca="1">IFERROR(IF(S251="","",RANK(R251,R$3:R$434)+COUNTIF(R$3:R251,R251)-1),"/")</f>
        <v/>
      </c>
      <c r="O251" s="22" t="str">
        <f t="shared" si="73"/>
        <v/>
      </c>
      <c r="P251" s="22" t="str">
        <f t="shared" si="74"/>
        <v/>
      </c>
      <c r="Q251" s="24" t="str">
        <f t="shared" si="75"/>
        <v/>
      </c>
      <c r="R251" s="25" t="str">
        <f ca="1">IF(S251="","",IF(选手操作!AT251&lt;&gt;"","/",V251))</f>
        <v/>
      </c>
      <c r="S251" s="26" t="str">
        <f ca="1">IF(OR(COUNTA(A$3:M$434)=0,选手操作!$K251=""),"",选手操作!$K251)</f>
        <v/>
      </c>
      <c r="T251" s="22" t="str">
        <f ca="1">IFERROR(IF(S251="","",RANK(V251,V$3:V$434)+COUNTIF(V$3:V251,V251)-1),"/")</f>
        <v/>
      </c>
      <c r="U251" s="27" t="str">
        <f ca="1">IF(S251="","",VLOOKUP(S251,选手操作!$K:$L,2,0))</f>
        <v/>
      </c>
      <c r="V251" s="24" t="str">
        <f ca="1">IFERROR(IF(S251="","",IF(选手操作!T251&lt;&gt;"",选手操作!M251+选手操作!N251+W251+X251+选手操作!S251,VLOOKUP(U251,O:Q,3,0)+选手操作!M251+选手操作!N251+W251+X251+选手操作!S251)),IF(COUNTIF(O:O,U251)=0,"查找失败",IF(ISNUMBER(VLOOKUP(U251,O:Q,3,0))=FALSE,"VP错误","未知错误")))</f>
        <v/>
      </c>
      <c r="W251" s="37"/>
      <c r="X251" s="37"/>
      <c r="Y251" s="39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23" t="str">
        <f ca="1">IFERROR(IF(AS251="","",RANK(AR251,AR$3:AR$434)+COUNTIF(AR$3:AR251,AR251)-1),"/")</f>
        <v/>
      </c>
      <c r="AO251" s="22" t="str">
        <f t="shared" si="57"/>
        <v/>
      </c>
      <c r="AP251" s="22" t="str">
        <f t="shared" si="58"/>
        <v/>
      </c>
      <c r="AQ251" s="24" t="str">
        <f t="shared" si="76"/>
        <v/>
      </c>
      <c r="AR251" s="25" t="str">
        <f ca="1">IF(AS251="","",IF(选手操作!BT251&lt;&gt;"","/",AV251))</f>
        <v/>
      </c>
      <c r="AS251" s="26" t="str">
        <f ca="1">IF(OR(COUNTA(AA$3:AM$434)=0,选手操作!$K251=""),"",选手操作!$K251)</f>
        <v/>
      </c>
      <c r="AT251" s="22" t="str">
        <f ca="1">IFERROR(IF(AS251="","",RANK(AV251,AV$3:AV$434)+COUNTIF(AV$3:AV251,AV251)-1),"/")</f>
        <v/>
      </c>
      <c r="AU251" s="27" t="str">
        <f ca="1">IF(AS251="","",VLOOKUP(AS251,选手操作!$K:$L,2,0))</f>
        <v/>
      </c>
      <c r="AV251" s="24" t="str">
        <f ca="1">IFERROR(IF(AS251="","",IF(选手操作!AT251&lt;&gt;"",V251+AW251+AX251+选手操作!AS251,VLOOKUP(AU251,AO:AQ,3,0)+V251+AW251+AX251+选手操作!AS251)),IF(COUNTIF(AO:AO,AU251)=0,"查找失败",IF(ISNUMBER(VLOOKUP(AU251,AO:AQ,3,0))=FALSE,"VP错误","未知错误")))</f>
        <v/>
      </c>
      <c r="AW251" s="37"/>
      <c r="AX251" s="37"/>
      <c r="AY251" s="39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23" t="str">
        <f ca="1">IFERROR(IF(BS251="","",RANK(BR251,BR$3:BR$434)+COUNTIF(BR$3:BR251,BR251)-1),"/")</f>
        <v/>
      </c>
      <c r="BO251" s="22" t="str">
        <f t="shared" si="59"/>
        <v/>
      </c>
      <c r="BP251" s="22" t="str">
        <f t="shared" si="60"/>
        <v/>
      </c>
      <c r="BQ251" s="24" t="str">
        <f>IFERROR(IF(BO251="","",ROUND(IF(BP251=0,10,10+SIGN(BP251)*10*(1-((SQRT(5)-1)/2)^MIN(ABS(BP251)/(5*SQRT(BR$1)),3))/(1-((SQRT(5)-1)/2)^3)),2)),"请输入副数")</f>
        <v/>
      </c>
      <c r="BR251" s="25" t="str">
        <f ca="1">IF(BS251="","",IF(选手操作!CT251&lt;&gt;"","/",BV251))</f>
        <v/>
      </c>
      <c r="BS251" s="26" t="str">
        <f ca="1">IF(OR(COUNTA(BA$3:BM$434)=0,选手操作!$K251=""),"",选手操作!$K251)</f>
        <v/>
      </c>
      <c r="BT251" s="22" t="str">
        <f ca="1">IFERROR(IF(BS251="","",RANK(BV251,BV$3:BV$434)+COUNTIF(BV$3:BV251,BV251)-1),"/")</f>
        <v/>
      </c>
      <c r="BU251" s="27" t="str">
        <f ca="1">IF(BS251="","",VLOOKUP(BS251,选手操作!$K:$L,2,0))</f>
        <v/>
      </c>
      <c r="BV251" s="24" t="str">
        <f ca="1">IFERROR(IF(BS251="","",IF(选手操作!BT251&lt;&gt;"",AV251+BW251+BX251+选手操作!BS251,VLOOKUP(BU251,BO:BQ,3,0)+AV251+BW251+BX251+选手操作!BS251)),IF(COUNTIF(BO:BO,BU251)=0,"查找失败",IF(ISNUMBER(VLOOKUP(BU251,BO:BQ,3,0))=FALSE,"VP错误","未知错误")))</f>
        <v/>
      </c>
      <c r="BW251" s="37"/>
      <c r="BX251" s="37"/>
      <c r="BY251" s="39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23" t="str">
        <f ca="1">IFERROR(IF(CS251="","",RANK(CR251,CR$3:CR$434)+COUNTIF(CR$3:CR251,CR251)-1),"/")</f>
        <v/>
      </c>
      <c r="CO251" s="22" t="str">
        <f t="shared" si="61"/>
        <v/>
      </c>
      <c r="CP251" s="22" t="str">
        <f t="shared" si="62"/>
        <v/>
      </c>
      <c r="CQ251" s="24" t="str">
        <f>IFERROR(IF(CO251="","",ROUND(IF(CP251=0,10,10+SIGN(CP251)*10*(1-((SQRT(5)-1)/2)^MIN(ABS(CP251)/(5*SQRT(CR$1)),3))/(1-((SQRT(5)-1)/2)^3)),2)),"请输入副数")</f>
        <v/>
      </c>
      <c r="CR251" s="25" t="str">
        <f ca="1">IF(CS251="","",IF(选手操作!DT251&lt;&gt;"","/",CV251))</f>
        <v/>
      </c>
      <c r="CS251" s="26" t="str">
        <f ca="1">IF(OR(COUNTA(CA$3:CM$434)=0,选手操作!$K251=""),"",选手操作!$K251)</f>
        <v/>
      </c>
      <c r="CT251" s="22" t="str">
        <f ca="1">IFERROR(IF(CS251="","",RANK(CV251,CV$3:CV$434)+COUNTIF(CV$3:CV251,CV251)-1),"/")</f>
        <v/>
      </c>
      <c r="CU251" s="27" t="str">
        <f ca="1">IF(CS251="","",VLOOKUP(CS251,选手操作!$K:$L,2,0))</f>
        <v/>
      </c>
      <c r="CV251" s="24" t="str">
        <f ca="1">IFERROR(IF(CS251="","",IF(选手操作!CT251&lt;&gt;"",BV251+CW251+CX251+选手操作!CS251,VLOOKUP(CU251,CO:CQ,3,0)+BV251+CW251+CX251+选手操作!CS251)),IF(COUNTIF(CO:CO,CU251)=0,"查找失败",IF(ISNUMBER(VLOOKUP(CU251,CO:CQ,3,0))=FALSE,"VP错误","未知错误")))</f>
        <v/>
      </c>
      <c r="CW251" s="37"/>
      <c r="CX251" s="37"/>
      <c r="CY251" s="39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23" t="str">
        <f ca="1">IFERROR(IF(DS251="","",RANK(DR251,DR$3:DR$434)+COUNTIF(DR$3:DR251,DR251)-1),"/")</f>
        <v/>
      </c>
      <c r="DO251" s="22" t="str">
        <f t="shared" si="63"/>
        <v/>
      </c>
      <c r="DP251" s="22" t="str">
        <f t="shared" si="64"/>
        <v/>
      </c>
      <c r="DQ251" s="24" t="str">
        <f>IFERROR(IF(DO251="","",ROUND(IF(DP251=0,10,10+SIGN(DP251)*10*(1-((SQRT(5)-1)/2)^MIN(ABS(DP251)/(5*SQRT(DR$1)),3))/(1-((SQRT(5)-1)/2)^3)),2)),"请输入副数")</f>
        <v/>
      </c>
      <c r="DR251" s="25" t="str">
        <f ca="1">IF(DS251="","",IF(选手操作!ET251&lt;&gt;"","/",DV251))</f>
        <v/>
      </c>
      <c r="DS251" s="26" t="str">
        <f ca="1">IF(OR(COUNTA(DA$3:DM$434)=0,选手操作!$K251=""),"",选手操作!$K251)</f>
        <v/>
      </c>
      <c r="DT251" s="22" t="str">
        <f ca="1">IFERROR(IF(DS251="","",RANK(DV251,DV$3:DV$434)+COUNTIF(DV$3:DV251,DV251)-1),"/")</f>
        <v/>
      </c>
      <c r="DU251" s="27" t="str">
        <f ca="1">IF(DS251="","",VLOOKUP(DS251,选手操作!$K:$L,2,0))</f>
        <v/>
      </c>
      <c r="DV251" s="24" t="str">
        <f ca="1">IFERROR(IF(DS251="","",IF(选手操作!DT251&lt;&gt;"",CV251+DW251+DX251+选手操作!DS251,VLOOKUP(DU251,DO:DQ,3,0)+CV251+DW251+DX251+选手操作!DS251)),IF(COUNTIF(DO:DO,DU251)=0,"查找失败",IF(ISNUMBER(VLOOKUP(DU251,DO:DQ,3,0))=FALSE,"VP错误","未知错误")))</f>
        <v/>
      </c>
      <c r="DW251" s="37"/>
      <c r="DX251" s="37"/>
      <c r="DY251" s="39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23" t="str">
        <f ca="1">IFERROR(IF(ES251="","",RANK(ER251,ER$3:ER$434)+COUNTIF(ER$3:ER251,ER251)-1),"/")</f>
        <v/>
      </c>
      <c r="EO251" s="22" t="str">
        <f t="shared" si="65"/>
        <v/>
      </c>
      <c r="EP251" s="22" t="str">
        <f t="shared" si="66"/>
        <v/>
      </c>
      <c r="EQ251" s="24" t="str">
        <f>IFERROR(IF(EO251="","",ROUND(IF(EP251=0,10,10+SIGN(EP251)*10*(1-((SQRT(5)-1)/2)^MIN(ABS(EP251)/(5*SQRT(ER$1)),3))/(1-((SQRT(5)-1)/2)^3)),2)),"请输入副数")</f>
        <v/>
      </c>
      <c r="ER251" s="25" t="str">
        <f ca="1">IF(ES251="","",IF(选手操作!FT251&lt;&gt;"","/",EV251))</f>
        <v/>
      </c>
      <c r="ES251" s="26" t="str">
        <f ca="1">IF(OR(COUNTA(EA$3:EM$434)=0,选手操作!$K251=""),"",选手操作!$K251)</f>
        <v/>
      </c>
      <c r="ET251" s="22" t="str">
        <f ca="1">IFERROR(IF(ES251="","",RANK(EV251,EV$3:EV$434)+COUNTIF(EV$3:EV251,EV251)-1),"/")</f>
        <v/>
      </c>
      <c r="EU251" s="27" t="str">
        <f ca="1">IF(ES251="","",VLOOKUP(ES251,选手操作!$K:$L,2,0))</f>
        <v/>
      </c>
      <c r="EV251" s="24" t="str">
        <f ca="1">IFERROR(IF(ES251="","",IF(选手操作!ET251&lt;&gt;"",DV251+EW251+EX251+选手操作!ES251,VLOOKUP(EU251,EO:EQ,3,0)+DV251+EW251+EX251+选手操作!ES251)),IF(COUNTIF(EO:EO,EU251)=0,"查找失败",IF(ISNUMBER(VLOOKUP(EU251,EO:EQ,3,0))=FALSE,"VP错误","未知错误")))</f>
        <v/>
      </c>
      <c r="EW251" s="37"/>
      <c r="EX251" s="37"/>
      <c r="EY251" s="39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23" t="str">
        <f ca="1">IFERROR(IF(FS251="","",RANK(FR251,FR$3:FR$434)+COUNTIF(FR$3:FR251,FR251)-1),"/")</f>
        <v/>
      </c>
      <c r="FO251" s="22" t="str">
        <f t="shared" si="67"/>
        <v/>
      </c>
      <c r="FP251" s="22" t="str">
        <f t="shared" si="68"/>
        <v/>
      </c>
      <c r="FQ251" s="24" t="str">
        <f>IFERROR(IF(FO251="","",ROUND(IF(FP251=0,10,10+SIGN(FP251)*10*(1-((SQRT(5)-1)/2)^MIN(ABS(FP251)/(5*SQRT(FR$1)),3))/(1-((SQRT(5)-1)/2)^3)),2)),"请输入副数")</f>
        <v/>
      </c>
      <c r="FR251" s="25" t="str">
        <f ca="1">IF(FS251="","",IF(选手操作!GT251&lt;&gt;"","/",FV251))</f>
        <v/>
      </c>
      <c r="FS251" s="26" t="str">
        <f ca="1">IF(OR(COUNTA(FA$3:FM$434)=0,选手操作!$K251=""),"",选手操作!$K251)</f>
        <v/>
      </c>
      <c r="FT251" s="22" t="str">
        <f ca="1">IFERROR(IF(FS251="","",RANK(FV251,FV$3:FV$434)+COUNTIF(FV$3:FV251,FV251)-1),"/")</f>
        <v/>
      </c>
      <c r="FU251" s="27" t="str">
        <f ca="1">IF(FS251="","",VLOOKUP(FS251,选手操作!$K:$L,2,0))</f>
        <v/>
      </c>
      <c r="FV251" s="24" t="str">
        <f ca="1">IFERROR(IF(FS251="","",IF(选手操作!FT251&lt;&gt;"",EV251+FW251+FX251+选手操作!FS251,VLOOKUP(FU251,FO:FQ,3,0)+EV251+FW251+FX251+选手操作!FS251)),IF(COUNTIF(FO:FO,FU251)=0,"查找失败",IF(ISNUMBER(VLOOKUP(FU251,FO:FQ,3,0))=FALSE,"VP错误","未知错误")))</f>
        <v/>
      </c>
      <c r="FW251" s="37"/>
      <c r="FX251" s="37"/>
      <c r="FY251" s="39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23" t="str">
        <f ca="1">IFERROR(IF(GS251="","",RANK(GR251,GR$3:GR$434)+COUNTIF(GR$3:GR251,GR251)-1),"/")</f>
        <v/>
      </c>
      <c r="GO251" s="22" t="str">
        <f t="shared" si="69"/>
        <v/>
      </c>
      <c r="GP251" s="22" t="str">
        <f t="shared" si="70"/>
        <v/>
      </c>
      <c r="GQ251" s="24" t="str">
        <f>IFERROR(IF(GO251="","",ROUND(IF(GP251=0,10,10+SIGN(GP251)*10*(1-((SQRT(5)-1)/2)^MIN(ABS(GP251)/(5*SQRT(GR$1)),3))/(1-((SQRT(5)-1)/2)^3)),2)),"请输入副数")</f>
        <v/>
      </c>
      <c r="GR251" s="25" t="str">
        <f ca="1">IF(GS251="","",IF(选手操作!HT251&lt;&gt;"","/",GV251))</f>
        <v/>
      </c>
      <c r="GS251" s="26" t="str">
        <f ca="1">IF(OR(COUNTA(GA$3:GM$434)=0,选手操作!$K251=""),"",选手操作!$K251)</f>
        <v/>
      </c>
      <c r="GT251" s="22" t="str">
        <f ca="1">IFERROR(IF(GS251="","",RANK(GV251,GV$3:GV$434)+COUNTIF(GV$3:GV251,GV251)-1),"/")</f>
        <v/>
      </c>
      <c r="GU251" s="27" t="str">
        <f ca="1">IF(GS251="","",VLOOKUP(GS251,选手操作!$K:$L,2,0))</f>
        <v/>
      </c>
      <c r="GV251" s="24" t="str">
        <f ca="1">IFERROR(IF(GS251="","",IF(选手操作!GT251&lt;&gt;"",FV251+GW251+GX251+选手操作!GS251,VLOOKUP(GU251,GO:GQ,3,0)+FV251+GW251+GX251+选手操作!GS251)),IF(COUNTIF(GO:GO,GU251)=0,"查找失败",IF(ISNUMBER(VLOOKUP(GU251,GO:GQ,3,0))=FALSE,"VP错误","未知错误")))</f>
        <v/>
      </c>
      <c r="GW251" s="37"/>
      <c r="GX251" s="37"/>
      <c r="GY251" s="39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23" t="str">
        <f ca="1">IFERROR(IF(HS251="","",RANK(HR251,HR$3:HR$434)+COUNTIF(HR$3:HR251,HR251)-1),"/")</f>
        <v/>
      </c>
      <c r="HO251" s="22" t="str">
        <f t="shared" si="71"/>
        <v/>
      </c>
      <c r="HP251" s="22" t="str">
        <f t="shared" si="72"/>
        <v/>
      </c>
      <c r="HQ251" s="24" t="str">
        <f>IFERROR(IF(HO251="","",ROUND(IF(HP251=0,10,10+SIGN(HP251)*10*(1-((SQRT(5)-1)/2)^MIN(ABS(HP251)/(5*SQRT(HR$1)),3))/(1-((SQRT(5)-1)/2)^3)),2)),"请输入副数")</f>
        <v/>
      </c>
      <c r="HR251" s="25" t="str">
        <f ca="1">IF(HS251="","",IF(选手操作!IT251&lt;&gt;"","/",HV251))</f>
        <v/>
      </c>
      <c r="HS251" s="26" t="str">
        <f ca="1">IF(OR(COUNTA(HA$3:HM$434)=0,选手操作!$K251=""),"",选手操作!$K251)</f>
        <v/>
      </c>
      <c r="HT251" s="22" t="str">
        <f ca="1">IFERROR(IF(HS251="","",RANK(HV251,HV$3:HV$434)+COUNTIF(HV$3:HV251,HV251)-1),"/")</f>
        <v/>
      </c>
      <c r="HU251" s="27" t="str">
        <f ca="1">IF(HS251="","",VLOOKUP(HS251,选手操作!$K:$L,2,0))</f>
        <v/>
      </c>
      <c r="HV251" s="24" t="str">
        <f ca="1">IFERROR(IF(HS251="","",IF(选手操作!HT251&lt;&gt;"",GV251+HW251+HX251+选手操作!HS251,VLOOKUP(HU251,HO:HQ,3,0)+GV251+HW251+HX251+选手操作!HS251)),IF(COUNTIF(HO:HO,HU251)=0,"查找失败",IF(ISNUMBER(VLOOKUP(HU251,HO:HQ,3,0))=FALSE,"VP错误","未知错误")))</f>
        <v/>
      </c>
      <c r="HW251" s="37"/>
      <c r="HX251" s="37"/>
      <c r="HY251" s="39"/>
    </row>
    <row r="252" spans="1:23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23" t="str">
        <f ca="1">IFERROR(IF(S252="","",RANK(R252,R$3:R$434)+COUNTIF(R$3:R252,R252)-1),"/")</f>
        <v/>
      </c>
      <c r="O252" s="22" t="str">
        <f t="shared" si="73"/>
        <v/>
      </c>
      <c r="P252" s="22" t="str">
        <f t="shared" si="74"/>
        <v/>
      </c>
      <c r="Q252" s="24" t="str">
        <f t="shared" si="75"/>
        <v/>
      </c>
      <c r="R252" s="25" t="str">
        <f ca="1">IF(S252="","",IF(选手操作!AT252&lt;&gt;"","/",V252))</f>
        <v/>
      </c>
      <c r="S252" s="26" t="str">
        <f ca="1">IF(OR(COUNTA(A$3:M$434)=0,选手操作!$K252=""),"",选手操作!$K252)</f>
        <v/>
      </c>
      <c r="T252" s="22" t="str">
        <f ca="1">IFERROR(IF(S252="","",RANK(V252,V$3:V$434)+COUNTIF(V$3:V252,V252)-1),"/")</f>
        <v/>
      </c>
      <c r="U252" s="27" t="str">
        <f ca="1">IF(S252="","",VLOOKUP(S252,选手操作!$K:$L,2,0))</f>
        <v/>
      </c>
      <c r="V252" s="24" t="str">
        <f ca="1">IFERROR(IF(S252="","",IF(选手操作!T252&lt;&gt;"",选手操作!M252+选手操作!N252+W252+X252+选手操作!S252,VLOOKUP(U252,O:Q,3,0)+选手操作!M252+选手操作!N252+W252+X252+选手操作!S252)),IF(COUNTIF(O:O,U252)=0,"查找失败",IF(ISNUMBER(VLOOKUP(U252,O:Q,3,0))=FALSE,"VP错误","未知错误")))</f>
        <v/>
      </c>
      <c r="W252" s="37"/>
      <c r="X252" s="37"/>
      <c r="Y252" s="39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23" t="str">
        <f ca="1">IFERROR(IF(AS252="","",RANK(AR252,AR$3:AR$434)+COUNTIF(AR$3:AR252,AR252)-1),"/")</f>
        <v/>
      </c>
      <c r="AO252" s="22" t="str">
        <f t="shared" si="57"/>
        <v/>
      </c>
      <c r="AP252" s="22" t="str">
        <f t="shared" si="58"/>
        <v/>
      </c>
      <c r="AQ252" s="24" t="str">
        <f t="shared" si="76"/>
        <v/>
      </c>
      <c r="AR252" s="25" t="str">
        <f ca="1">IF(AS252="","",IF(选手操作!BT252&lt;&gt;"","/",AV252))</f>
        <v/>
      </c>
      <c r="AS252" s="26" t="str">
        <f ca="1">IF(OR(COUNTA(AA$3:AM$434)=0,选手操作!$K252=""),"",选手操作!$K252)</f>
        <v/>
      </c>
      <c r="AT252" s="22" t="str">
        <f ca="1">IFERROR(IF(AS252="","",RANK(AV252,AV$3:AV$434)+COUNTIF(AV$3:AV252,AV252)-1),"/")</f>
        <v/>
      </c>
      <c r="AU252" s="27" t="str">
        <f ca="1">IF(AS252="","",VLOOKUP(AS252,选手操作!$K:$L,2,0))</f>
        <v/>
      </c>
      <c r="AV252" s="24" t="str">
        <f ca="1">IFERROR(IF(AS252="","",IF(选手操作!AT252&lt;&gt;"",V252+AW252+AX252+选手操作!AS252,VLOOKUP(AU252,AO:AQ,3,0)+V252+AW252+AX252+选手操作!AS252)),IF(COUNTIF(AO:AO,AU252)=0,"查找失败",IF(ISNUMBER(VLOOKUP(AU252,AO:AQ,3,0))=FALSE,"VP错误","未知错误")))</f>
        <v/>
      </c>
      <c r="AW252" s="37"/>
      <c r="AX252" s="37"/>
      <c r="AY252" s="39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23" t="str">
        <f ca="1">IFERROR(IF(BS252="","",RANK(BR252,BR$3:BR$434)+COUNTIF(BR$3:BR252,BR252)-1),"/")</f>
        <v/>
      </c>
      <c r="BO252" s="22" t="str">
        <f t="shared" si="59"/>
        <v/>
      </c>
      <c r="BP252" s="22" t="str">
        <f t="shared" si="60"/>
        <v/>
      </c>
      <c r="BQ252" s="24" t="str">
        <f>IFERROR(IF(BO252="","",ROUND(IF(BP252=0,10,10+SIGN(BP252)*10*(1-((SQRT(5)-1)/2)^MIN(ABS(BP252)/(5*SQRT(BR$1)),3))/(1-((SQRT(5)-1)/2)^3)),2)),"请输入副数")</f>
        <v/>
      </c>
      <c r="BR252" s="25" t="str">
        <f ca="1">IF(BS252="","",IF(选手操作!CT252&lt;&gt;"","/",BV252))</f>
        <v/>
      </c>
      <c r="BS252" s="26" t="str">
        <f ca="1">IF(OR(COUNTA(BA$3:BM$434)=0,选手操作!$K252=""),"",选手操作!$K252)</f>
        <v/>
      </c>
      <c r="BT252" s="22" t="str">
        <f ca="1">IFERROR(IF(BS252="","",RANK(BV252,BV$3:BV$434)+COUNTIF(BV$3:BV252,BV252)-1),"/")</f>
        <v/>
      </c>
      <c r="BU252" s="27" t="str">
        <f ca="1">IF(BS252="","",VLOOKUP(BS252,选手操作!$K:$L,2,0))</f>
        <v/>
      </c>
      <c r="BV252" s="24" t="str">
        <f ca="1">IFERROR(IF(BS252="","",IF(选手操作!BT252&lt;&gt;"",AV252+BW252+BX252+选手操作!BS252,VLOOKUP(BU252,BO:BQ,3,0)+AV252+BW252+BX252+选手操作!BS252)),IF(COUNTIF(BO:BO,BU252)=0,"查找失败",IF(ISNUMBER(VLOOKUP(BU252,BO:BQ,3,0))=FALSE,"VP错误","未知错误")))</f>
        <v/>
      </c>
      <c r="BW252" s="37"/>
      <c r="BX252" s="37"/>
      <c r="BY252" s="39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23" t="str">
        <f ca="1">IFERROR(IF(CS252="","",RANK(CR252,CR$3:CR$434)+COUNTIF(CR$3:CR252,CR252)-1),"/")</f>
        <v/>
      </c>
      <c r="CO252" s="22" t="str">
        <f t="shared" si="61"/>
        <v/>
      </c>
      <c r="CP252" s="22" t="str">
        <f t="shared" si="62"/>
        <v/>
      </c>
      <c r="CQ252" s="24" t="str">
        <f>IFERROR(IF(CO252="","",ROUND(IF(CP252=0,10,10+SIGN(CP252)*10*(1-((SQRT(5)-1)/2)^MIN(ABS(CP252)/(5*SQRT(CR$1)),3))/(1-((SQRT(5)-1)/2)^3)),2)),"请输入副数")</f>
        <v/>
      </c>
      <c r="CR252" s="25" t="str">
        <f ca="1">IF(CS252="","",IF(选手操作!DT252&lt;&gt;"","/",CV252))</f>
        <v/>
      </c>
      <c r="CS252" s="26" t="str">
        <f ca="1">IF(OR(COUNTA(CA$3:CM$434)=0,选手操作!$K252=""),"",选手操作!$K252)</f>
        <v/>
      </c>
      <c r="CT252" s="22" t="str">
        <f ca="1">IFERROR(IF(CS252="","",RANK(CV252,CV$3:CV$434)+COUNTIF(CV$3:CV252,CV252)-1),"/")</f>
        <v/>
      </c>
      <c r="CU252" s="27" t="str">
        <f ca="1">IF(CS252="","",VLOOKUP(CS252,选手操作!$K:$L,2,0))</f>
        <v/>
      </c>
      <c r="CV252" s="24" t="str">
        <f ca="1">IFERROR(IF(CS252="","",IF(选手操作!CT252&lt;&gt;"",BV252+CW252+CX252+选手操作!CS252,VLOOKUP(CU252,CO:CQ,3,0)+BV252+CW252+CX252+选手操作!CS252)),IF(COUNTIF(CO:CO,CU252)=0,"查找失败",IF(ISNUMBER(VLOOKUP(CU252,CO:CQ,3,0))=FALSE,"VP错误","未知错误")))</f>
        <v/>
      </c>
      <c r="CW252" s="37"/>
      <c r="CX252" s="37"/>
      <c r="CY252" s="39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23" t="str">
        <f ca="1">IFERROR(IF(DS252="","",RANK(DR252,DR$3:DR$434)+COUNTIF(DR$3:DR252,DR252)-1),"/")</f>
        <v/>
      </c>
      <c r="DO252" s="22" t="str">
        <f t="shared" si="63"/>
        <v/>
      </c>
      <c r="DP252" s="22" t="str">
        <f t="shared" si="64"/>
        <v/>
      </c>
      <c r="DQ252" s="24" t="str">
        <f>IFERROR(IF(DO252="","",ROUND(IF(DP252=0,10,10+SIGN(DP252)*10*(1-((SQRT(5)-1)/2)^MIN(ABS(DP252)/(5*SQRT(DR$1)),3))/(1-((SQRT(5)-1)/2)^3)),2)),"请输入副数")</f>
        <v/>
      </c>
      <c r="DR252" s="25" t="str">
        <f ca="1">IF(DS252="","",IF(选手操作!ET252&lt;&gt;"","/",DV252))</f>
        <v/>
      </c>
      <c r="DS252" s="26" t="str">
        <f ca="1">IF(OR(COUNTA(DA$3:DM$434)=0,选手操作!$K252=""),"",选手操作!$K252)</f>
        <v/>
      </c>
      <c r="DT252" s="22" t="str">
        <f ca="1">IFERROR(IF(DS252="","",RANK(DV252,DV$3:DV$434)+COUNTIF(DV$3:DV252,DV252)-1),"/")</f>
        <v/>
      </c>
      <c r="DU252" s="27" t="str">
        <f ca="1">IF(DS252="","",VLOOKUP(DS252,选手操作!$K:$L,2,0))</f>
        <v/>
      </c>
      <c r="DV252" s="24" t="str">
        <f ca="1">IFERROR(IF(DS252="","",IF(选手操作!DT252&lt;&gt;"",CV252+DW252+DX252+选手操作!DS252,VLOOKUP(DU252,DO:DQ,3,0)+CV252+DW252+DX252+选手操作!DS252)),IF(COUNTIF(DO:DO,DU252)=0,"查找失败",IF(ISNUMBER(VLOOKUP(DU252,DO:DQ,3,0))=FALSE,"VP错误","未知错误")))</f>
        <v/>
      </c>
      <c r="DW252" s="37"/>
      <c r="DX252" s="37"/>
      <c r="DY252" s="39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23" t="str">
        <f ca="1">IFERROR(IF(ES252="","",RANK(ER252,ER$3:ER$434)+COUNTIF(ER$3:ER252,ER252)-1),"/")</f>
        <v/>
      </c>
      <c r="EO252" s="22" t="str">
        <f t="shared" si="65"/>
        <v/>
      </c>
      <c r="EP252" s="22" t="str">
        <f t="shared" si="66"/>
        <v/>
      </c>
      <c r="EQ252" s="24" t="str">
        <f>IFERROR(IF(EO252="","",ROUND(IF(EP252=0,10,10+SIGN(EP252)*10*(1-((SQRT(5)-1)/2)^MIN(ABS(EP252)/(5*SQRT(ER$1)),3))/(1-((SQRT(5)-1)/2)^3)),2)),"请输入副数")</f>
        <v/>
      </c>
      <c r="ER252" s="25" t="str">
        <f ca="1">IF(ES252="","",IF(选手操作!FT252&lt;&gt;"","/",EV252))</f>
        <v/>
      </c>
      <c r="ES252" s="26" t="str">
        <f ca="1">IF(OR(COUNTA(EA$3:EM$434)=0,选手操作!$K252=""),"",选手操作!$K252)</f>
        <v/>
      </c>
      <c r="ET252" s="22" t="str">
        <f ca="1">IFERROR(IF(ES252="","",RANK(EV252,EV$3:EV$434)+COUNTIF(EV$3:EV252,EV252)-1),"/")</f>
        <v/>
      </c>
      <c r="EU252" s="27" t="str">
        <f ca="1">IF(ES252="","",VLOOKUP(ES252,选手操作!$K:$L,2,0))</f>
        <v/>
      </c>
      <c r="EV252" s="24" t="str">
        <f ca="1">IFERROR(IF(ES252="","",IF(选手操作!ET252&lt;&gt;"",DV252+EW252+EX252+选手操作!ES252,VLOOKUP(EU252,EO:EQ,3,0)+DV252+EW252+EX252+选手操作!ES252)),IF(COUNTIF(EO:EO,EU252)=0,"查找失败",IF(ISNUMBER(VLOOKUP(EU252,EO:EQ,3,0))=FALSE,"VP错误","未知错误")))</f>
        <v/>
      </c>
      <c r="EW252" s="37"/>
      <c r="EX252" s="37"/>
      <c r="EY252" s="39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23" t="str">
        <f ca="1">IFERROR(IF(FS252="","",RANK(FR252,FR$3:FR$434)+COUNTIF(FR$3:FR252,FR252)-1),"/")</f>
        <v/>
      </c>
      <c r="FO252" s="22" t="str">
        <f t="shared" si="67"/>
        <v/>
      </c>
      <c r="FP252" s="22" t="str">
        <f t="shared" si="68"/>
        <v/>
      </c>
      <c r="FQ252" s="24" t="str">
        <f>IFERROR(IF(FO252="","",ROUND(IF(FP252=0,10,10+SIGN(FP252)*10*(1-((SQRT(5)-1)/2)^MIN(ABS(FP252)/(5*SQRT(FR$1)),3))/(1-((SQRT(5)-1)/2)^3)),2)),"请输入副数")</f>
        <v/>
      </c>
      <c r="FR252" s="25" t="str">
        <f ca="1">IF(FS252="","",IF(选手操作!GT252&lt;&gt;"","/",FV252))</f>
        <v/>
      </c>
      <c r="FS252" s="26" t="str">
        <f ca="1">IF(OR(COUNTA(FA$3:FM$434)=0,选手操作!$K252=""),"",选手操作!$K252)</f>
        <v/>
      </c>
      <c r="FT252" s="22" t="str">
        <f ca="1">IFERROR(IF(FS252="","",RANK(FV252,FV$3:FV$434)+COUNTIF(FV$3:FV252,FV252)-1),"/")</f>
        <v/>
      </c>
      <c r="FU252" s="27" t="str">
        <f ca="1">IF(FS252="","",VLOOKUP(FS252,选手操作!$K:$L,2,0))</f>
        <v/>
      </c>
      <c r="FV252" s="24" t="str">
        <f ca="1">IFERROR(IF(FS252="","",IF(选手操作!FT252&lt;&gt;"",EV252+FW252+FX252+选手操作!FS252,VLOOKUP(FU252,FO:FQ,3,0)+EV252+FW252+FX252+选手操作!FS252)),IF(COUNTIF(FO:FO,FU252)=0,"查找失败",IF(ISNUMBER(VLOOKUP(FU252,FO:FQ,3,0))=FALSE,"VP错误","未知错误")))</f>
        <v/>
      </c>
      <c r="FW252" s="37"/>
      <c r="FX252" s="37"/>
      <c r="FY252" s="39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23" t="str">
        <f ca="1">IFERROR(IF(GS252="","",RANK(GR252,GR$3:GR$434)+COUNTIF(GR$3:GR252,GR252)-1),"/")</f>
        <v/>
      </c>
      <c r="GO252" s="22" t="str">
        <f t="shared" si="69"/>
        <v/>
      </c>
      <c r="GP252" s="22" t="str">
        <f t="shared" si="70"/>
        <v/>
      </c>
      <c r="GQ252" s="24" t="str">
        <f>IFERROR(IF(GO252="","",ROUND(IF(GP252=0,10,10+SIGN(GP252)*10*(1-((SQRT(5)-1)/2)^MIN(ABS(GP252)/(5*SQRT(GR$1)),3))/(1-((SQRT(5)-1)/2)^3)),2)),"请输入副数")</f>
        <v/>
      </c>
      <c r="GR252" s="25" t="str">
        <f ca="1">IF(GS252="","",IF(选手操作!HT252&lt;&gt;"","/",GV252))</f>
        <v/>
      </c>
      <c r="GS252" s="26" t="str">
        <f ca="1">IF(OR(COUNTA(GA$3:GM$434)=0,选手操作!$K252=""),"",选手操作!$K252)</f>
        <v/>
      </c>
      <c r="GT252" s="22" t="str">
        <f ca="1">IFERROR(IF(GS252="","",RANK(GV252,GV$3:GV$434)+COUNTIF(GV$3:GV252,GV252)-1),"/")</f>
        <v/>
      </c>
      <c r="GU252" s="27" t="str">
        <f ca="1">IF(GS252="","",VLOOKUP(GS252,选手操作!$K:$L,2,0))</f>
        <v/>
      </c>
      <c r="GV252" s="24" t="str">
        <f ca="1">IFERROR(IF(GS252="","",IF(选手操作!GT252&lt;&gt;"",FV252+GW252+GX252+选手操作!GS252,VLOOKUP(GU252,GO:GQ,3,0)+FV252+GW252+GX252+选手操作!GS252)),IF(COUNTIF(GO:GO,GU252)=0,"查找失败",IF(ISNUMBER(VLOOKUP(GU252,GO:GQ,3,0))=FALSE,"VP错误","未知错误")))</f>
        <v/>
      </c>
      <c r="GW252" s="37"/>
      <c r="GX252" s="37"/>
      <c r="GY252" s="39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23" t="str">
        <f ca="1">IFERROR(IF(HS252="","",RANK(HR252,HR$3:HR$434)+COUNTIF(HR$3:HR252,HR252)-1),"/")</f>
        <v/>
      </c>
      <c r="HO252" s="22" t="str">
        <f t="shared" si="71"/>
        <v/>
      </c>
      <c r="HP252" s="22" t="str">
        <f t="shared" si="72"/>
        <v/>
      </c>
      <c r="HQ252" s="24" t="str">
        <f>IFERROR(IF(HO252="","",ROUND(IF(HP252=0,10,10+SIGN(HP252)*10*(1-((SQRT(5)-1)/2)^MIN(ABS(HP252)/(5*SQRT(HR$1)),3))/(1-((SQRT(5)-1)/2)^3)),2)),"请输入副数")</f>
        <v/>
      </c>
      <c r="HR252" s="25" t="str">
        <f ca="1">IF(HS252="","",IF(选手操作!IT252&lt;&gt;"","/",HV252))</f>
        <v/>
      </c>
      <c r="HS252" s="26" t="str">
        <f ca="1">IF(OR(COUNTA(HA$3:HM$434)=0,选手操作!$K252=""),"",选手操作!$K252)</f>
        <v/>
      </c>
      <c r="HT252" s="22" t="str">
        <f ca="1">IFERROR(IF(HS252="","",RANK(HV252,HV$3:HV$434)+COUNTIF(HV$3:HV252,HV252)-1),"/")</f>
        <v/>
      </c>
      <c r="HU252" s="27" t="str">
        <f ca="1">IF(HS252="","",VLOOKUP(HS252,选手操作!$K:$L,2,0))</f>
        <v/>
      </c>
      <c r="HV252" s="24" t="str">
        <f ca="1">IFERROR(IF(HS252="","",IF(选手操作!HT252&lt;&gt;"",GV252+HW252+HX252+选手操作!HS252,VLOOKUP(HU252,HO:HQ,3,0)+GV252+HW252+HX252+选手操作!HS252)),IF(COUNTIF(HO:HO,HU252)=0,"查找失败",IF(ISNUMBER(VLOOKUP(HU252,HO:HQ,3,0))=FALSE,"VP错误","未知错误")))</f>
        <v/>
      </c>
      <c r="HW252" s="37"/>
      <c r="HX252" s="37"/>
      <c r="HY252" s="39"/>
    </row>
    <row r="253" spans="1:23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23" t="str">
        <f ca="1">IFERROR(IF(S253="","",RANK(R253,R$3:R$434)+COUNTIF(R$3:R253,R253)-1),"/")</f>
        <v/>
      </c>
      <c r="O253" s="22" t="str">
        <f t="shared" si="73"/>
        <v/>
      </c>
      <c r="P253" s="22" t="str">
        <f t="shared" si="74"/>
        <v/>
      </c>
      <c r="Q253" s="24" t="str">
        <f t="shared" si="75"/>
        <v/>
      </c>
      <c r="R253" s="25" t="str">
        <f ca="1">IF(S253="","",IF(选手操作!AT253&lt;&gt;"","/",V253))</f>
        <v/>
      </c>
      <c r="S253" s="26" t="str">
        <f ca="1">IF(OR(COUNTA(A$3:M$434)=0,选手操作!$K253=""),"",选手操作!$K253)</f>
        <v/>
      </c>
      <c r="T253" s="22" t="str">
        <f ca="1">IFERROR(IF(S253="","",RANK(V253,V$3:V$434)+COUNTIF(V$3:V253,V253)-1),"/")</f>
        <v/>
      </c>
      <c r="U253" s="27" t="str">
        <f ca="1">IF(S253="","",VLOOKUP(S253,选手操作!$K:$L,2,0))</f>
        <v/>
      </c>
      <c r="V253" s="24" t="str">
        <f ca="1">IFERROR(IF(S253="","",IF(选手操作!T253&lt;&gt;"",选手操作!M253+选手操作!N253+W253+X253+选手操作!S253,VLOOKUP(U253,O:Q,3,0)+选手操作!M253+选手操作!N253+W253+X253+选手操作!S253)),IF(COUNTIF(O:O,U253)=0,"查找失败",IF(ISNUMBER(VLOOKUP(U253,O:Q,3,0))=FALSE,"VP错误","未知错误")))</f>
        <v/>
      </c>
      <c r="W253" s="37"/>
      <c r="X253" s="37"/>
      <c r="Y253" s="39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23" t="str">
        <f ca="1">IFERROR(IF(AS253="","",RANK(AR253,AR$3:AR$434)+COUNTIF(AR$3:AR253,AR253)-1),"/")</f>
        <v/>
      </c>
      <c r="AO253" s="22" t="str">
        <f t="shared" si="57"/>
        <v/>
      </c>
      <c r="AP253" s="22" t="str">
        <f t="shared" si="58"/>
        <v/>
      </c>
      <c r="AQ253" s="24" t="str">
        <f t="shared" si="76"/>
        <v/>
      </c>
      <c r="AR253" s="25" t="str">
        <f ca="1">IF(AS253="","",IF(选手操作!BT253&lt;&gt;"","/",AV253))</f>
        <v/>
      </c>
      <c r="AS253" s="26" t="str">
        <f ca="1">IF(OR(COUNTA(AA$3:AM$434)=0,选手操作!$K253=""),"",选手操作!$K253)</f>
        <v/>
      </c>
      <c r="AT253" s="22" t="str">
        <f ca="1">IFERROR(IF(AS253="","",RANK(AV253,AV$3:AV$434)+COUNTIF(AV$3:AV253,AV253)-1),"/")</f>
        <v/>
      </c>
      <c r="AU253" s="27" t="str">
        <f ca="1">IF(AS253="","",VLOOKUP(AS253,选手操作!$K:$L,2,0))</f>
        <v/>
      </c>
      <c r="AV253" s="24" t="str">
        <f ca="1">IFERROR(IF(AS253="","",IF(选手操作!AT253&lt;&gt;"",V253+AW253+AX253+选手操作!AS253,VLOOKUP(AU253,AO:AQ,3,0)+V253+AW253+AX253+选手操作!AS253)),IF(COUNTIF(AO:AO,AU253)=0,"查找失败",IF(ISNUMBER(VLOOKUP(AU253,AO:AQ,3,0))=FALSE,"VP错误","未知错误")))</f>
        <v/>
      </c>
      <c r="AW253" s="37"/>
      <c r="AX253" s="37"/>
      <c r="AY253" s="39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23" t="str">
        <f ca="1">IFERROR(IF(BS253="","",RANK(BR253,BR$3:BR$434)+COUNTIF(BR$3:BR253,BR253)-1),"/")</f>
        <v/>
      </c>
      <c r="BO253" s="22" t="str">
        <f t="shared" si="59"/>
        <v/>
      </c>
      <c r="BP253" s="22" t="str">
        <f t="shared" si="60"/>
        <v/>
      </c>
      <c r="BQ253" s="24" t="str">
        <f>IFERROR(IF(BO253="","",ROUND(IF(BP253=0,10,10+SIGN(BP253)*10*(1-((SQRT(5)-1)/2)^MIN(ABS(BP253)/(5*SQRT(BR$1)),3))/(1-((SQRT(5)-1)/2)^3)),2)),"请输入副数")</f>
        <v/>
      </c>
      <c r="BR253" s="25" t="str">
        <f ca="1">IF(BS253="","",IF(选手操作!CT253&lt;&gt;"","/",BV253))</f>
        <v/>
      </c>
      <c r="BS253" s="26" t="str">
        <f ca="1">IF(OR(COUNTA(BA$3:BM$434)=0,选手操作!$K253=""),"",选手操作!$K253)</f>
        <v/>
      </c>
      <c r="BT253" s="22" t="str">
        <f ca="1">IFERROR(IF(BS253="","",RANK(BV253,BV$3:BV$434)+COUNTIF(BV$3:BV253,BV253)-1),"/")</f>
        <v/>
      </c>
      <c r="BU253" s="27" t="str">
        <f ca="1">IF(BS253="","",VLOOKUP(BS253,选手操作!$K:$L,2,0))</f>
        <v/>
      </c>
      <c r="BV253" s="24" t="str">
        <f ca="1">IFERROR(IF(BS253="","",IF(选手操作!BT253&lt;&gt;"",AV253+BW253+BX253+选手操作!BS253,VLOOKUP(BU253,BO:BQ,3,0)+AV253+BW253+BX253+选手操作!BS253)),IF(COUNTIF(BO:BO,BU253)=0,"查找失败",IF(ISNUMBER(VLOOKUP(BU253,BO:BQ,3,0))=FALSE,"VP错误","未知错误")))</f>
        <v/>
      </c>
      <c r="BW253" s="37"/>
      <c r="BX253" s="37"/>
      <c r="BY253" s="39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23" t="str">
        <f ca="1">IFERROR(IF(CS253="","",RANK(CR253,CR$3:CR$434)+COUNTIF(CR$3:CR253,CR253)-1),"/")</f>
        <v/>
      </c>
      <c r="CO253" s="22" t="str">
        <f t="shared" si="61"/>
        <v/>
      </c>
      <c r="CP253" s="22" t="str">
        <f t="shared" si="62"/>
        <v/>
      </c>
      <c r="CQ253" s="24" t="str">
        <f>IFERROR(IF(CO253="","",ROUND(IF(CP253=0,10,10+SIGN(CP253)*10*(1-((SQRT(5)-1)/2)^MIN(ABS(CP253)/(5*SQRT(CR$1)),3))/(1-((SQRT(5)-1)/2)^3)),2)),"请输入副数")</f>
        <v/>
      </c>
      <c r="CR253" s="25" t="str">
        <f ca="1">IF(CS253="","",IF(选手操作!DT253&lt;&gt;"","/",CV253))</f>
        <v/>
      </c>
      <c r="CS253" s="26" t="str">
        <f ca="1">IF(OR(COUNTA(CA$3:CM$434)=0,选手操作!$K253=""),"",选手操作!$K253)</f>
        <v/>
      </c>
      <c r="CT253" s="22" t="str">
        <f ca="1">IFERROR(IF(CS253="","",RANK(CV253,CV$3:CV$434)+COUNTIF(CV$3:CV253,CV253)-1),"/")</f>
        <v/>
      </c>
      <c r="CU253" s="27" t="str">
        <f ca="1">IF(CS253="","",VLOOKUP(CS253,选手操作!$K:$L,2,0))</f>
        <v/>
      </c>
      <c r="CV253" s="24" t="str">
        <f ca="1">IFERROR(IF(CS253="","",IF(选手操作!CT253&lt;&gt;"",BV253+CW253+CX253+选手操作!CS253,VLOOKUP(CU253,CO:CQ,3,0)+BV253+CW253+CX253+选手操作!CS253)),IF(COUNTIF(CO:CO,CU253)=0,"查找失败",IF(ISNUMBER(VLOOKUP(CU253,CO:CQ,3,0))=FALSE,"VP错误","未知错误")))</f>
        <v/>
      </c>
      <c r="CW253" s="37"/>
      <c r="CX253" s="37"/>
      <c r="CY253" s="39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23" t="str">
        <f ca="1">IFERROR(IF(DS253="","",RANK(DR253,DR$3:DR$434)+COUNTIF(DR$3:DR253,DR253)-1),"/")</f>
        <v/>
      </c>
      <c r="DO253" s="22" t="str">
        <f t="shared" si="63"/>
        <v/>
      </c>
      <c r="DP253" s="22" t="str">
        <f t="shared" si="64"/>
        <v/>
      </c>
      <c r="DQ253" s="24" t="str">
        <f>IFERROR(IF(DO253="","",ROUND(IF(DP253=0,10,10+SIGN(DP253)*10*(1-((SQRT(5)-1)/2)^MIN(ABS(DP253)/(5*SQRT(DR$1)),3))/(1-((SQRT(5)-1)/2)^3)),2)),"请输入副数")</f>
        <v/>
      </c>
      <c r="DR253" s="25" t="str">
        <f ca="1">IF(DS253="","",IF(选手操作!ET253&lt;&gt;"","/",DV253))</f>
        <v/>
      </c>
      <c r="DS253" s="26" t="str">
        <f ca="1">IF(OR(COUNTA(DA$3:DM$434)=0,选手操作!$K253=""),"",选手操作!$K253)</f>
        <v/>
      </c>
      <c r="DT253" s="22" t="str">
        <f ca="1">IFERROR(IF(DS253="","",RANK(DV253,DV$3:DV$434)+COUNTIF(DV$3:DV253,DV253)-1),"/")</f>
        <v/>
      </c>
      <c r="DU253" s="27" t="str">
        <f ca="1">IF(DS253="","",VLOOKUP(DS253,选手操作!$K:$L,2,0))</f>
        <v/>
      </c>
      <c r="DV253" s="24" t="str">
        <f ca="1">IFERROR(IF(DS253="","",IF(选手操作!DT253&lt;&gt;"",CV253+DW253+DX253+选手操作!DS253,VLOOKUP(DU253,DO:DQ,3,0)+CV253+DW253+DX253+选手操作!DS253)),IF(COUNTIF(DO:DO,DU253)=0,"查找失败",IF(ISNUMBER(VLOOKUP(DU253,DO:DQ,3,0))=FALSE,"VP错误","未知错误")))</f>
        <v/>
      </c>
      <c r="DW253" s="37"/>
      <c r="DX253" s="37"/>
      <c r="DY253" s="39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23" t="str">
        <f ca="1">IFERROR(IF(ES253="","",RANK(ER253,ER$3:ER$434)+COUNTIF(ER$3:ER253,ER253)-1),"/")</f>
        <v/>
      </c>
      <c r="EO253" s="22" t="str">
        <f t="shared" si="65"/>
        <v/>
      </c>
      <c r="EP253" s="22" t="str">
        <f t="shared" si="66"/>
        <v/>
      </c>
      <c r="EQ253" s="24" t="str">
        <f>IFERROR(IF(EO253="","",ROUND(IF(EP253=0,10,10+SIGN(EP253)*10*(1-((SQRT(5)-1)/2)^MIN(ABS(EP253)/(5*SQRT(ER$1)),3))/(1-((SQRT(5)-1)/2)^3)),2)),"请输入副数")</f>
        <v/>
      </c>
      <c r="ER253" s="25" t="str">
        <f ca="1">IF(ES253="","",IF(选手操作!FT253&lt;&gt;"","/",EV253))</f>
        <v/>
      </c>
      <c r="ES253" s="26" t="str">
        <f ca="1">IF(OR(COUNTA(EA$3:EM$434)=0,选手操作!$K253=""),"",选手操作!$K253)</f>
        <v/>
      </c>
      <c r="ET253" s="22" t="str">
        <f ca="1">IFERROR(IF(ES253="","",RANK(EV253,EV$3:EV$434)+COUNTIF(EV$3:EV253,EV253)-1),"/")</f>
        <v/>
      </c>
      <c r="EU253" s="27" t="str">
        <f ca="1">IF(ES253="","",VLOOKUP(ES253,选手操作!$K:$L,2,0))</f>
        <v/>
      </c>
      <c r="EV253" s="24" t="str">
        <f ca="1">IFERROR(IF(ES253="","",IF(选手操作!ET253&lt;&gt;"",DV253+EW253+EX253+选手操作!ES253,VLOOKUP(EU253,EO:EQ,3,0)+DV253+EW253+EX253+选手操作!ES253)),IF(COUNTIF(EO:EO,EU253)=0,"查找失败",IF(ISNUMBER(VLOOKUP(EU253,EO:EQ,3,0))=FALSE,"VP错误","未知错误")))</f>
        <v/>
      </c>
      <c r="EW253" s="37"/>
      <c r="EX253" s="37"/>
      <c r="EY253" s="39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23" t="str">
        <f ca="1">IFERROR(IF(FS253="","",RANK(FR253,FR$3:FR$434)+COUNTIF(FR$3:FR253,FR253)-1),"/")</f>
        <v/>
      </c>
      <c r="FO253" s="22" t="str">
        <f t="shared" si="67"/>
        <v/>
      </c>
      <c r="FP253" s="22" t="str">
        <f t="shared" si="68"/>
        <v/>
      </c>
      <c r="FQ253" s="24" t="str">
        <f>IFERROR(IF(FO253="","",ROUND(IF(FP253=0,10,10+SIGN(FP253)*10*(1-((SQRT(5)-1)/2)^MIN(ABS(FP253)/(5*SQRT(FR$1)),3))/(1-((SQRT(5)-1)/2)^3)),2)),"请输入副数")</f>
        <v/>
      </c>
      <c r="FR253" s="25" t="str">
        <f ca="1">IF(FS253="","",IF(选手操作!GT253&lt;&gt;"","/",FV253))</f>
        <v/>
      </c>
      <c r="FS253" s="26" t="str">
        <f ca="1">IF(OR(COUNTA(FA$3:FM$434)=0,选手操作!$K253=""),"",选手操作!$K253)</f>
        <v/>
      </c>
      <c r="FT253" s="22" t="str">
        <f ca="1">IFERROR(IF(FS253="","",RANK(FV253,FV$3:FV$434)+COUNTIF(FV$3:FV253,FV253)-1),"/")</f>
        <v/>
      </c>
      <c r="FU253" s="27" t="str">
        <f ca="1">IF(FS253="","",VLOOKUP(FS253,选手操作!$K:$L,2,0))</f>
        <v/>
      </c>
      <c r="FV253" s="24" t="str">
        <f ca="1">IFERROR(IF(FS253="","",IF(选手操作!FT253&lt;&gt;"",EV253+FW253+FX253+选手操作!FS253,VLOOKUP(FU253,FO:FQ,3,0)+EV253+FW253+FX253+选手操作!FS253)),IF(COUNTIF(FO:FO,FU253)=0,"查找失败",IF(ISNUMBER(VLOOKUP(FU253,FO:FQ,3,0))=FALSE,"VP错误","未知错误")))</f>
        <v/>
      </c>
      <c r="FW253" s="37"/>
      <c r="FX253" s="37"/>
      <c r="FY253" s="39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23" t="str">
        <f ca="1">IFERROR(IF(GS253="","",RANK(GR253,GR$3:GR$434)+COUNTIF(GR$3:GR253,GR253)-1),"/")</f>
        <v/>
      </c>
      <c r="GO253" s="22" t="str">
        <f t="shared" si="69"/>
        <v/>
      </c>
      <c r="GP253" s="22" t="str">
        <f t="shared" si="70"/>
        <v/>
      </c>
      <c r="GQ253" s="24" t="str">
        <f>IFERROR(IF(GO253="","",ROUND(IF(GP253=0,10,10+SIGN(GP253)*10*(1-((SQRT(5)-1)/2)^MIN(ABS(GP253)/(5*SQRT(GR$1)),3))/(1-((SQRT(5)-1)/2)^3)),2)),"请输入副数")</f>
        <v/>
      </c>
      <c r="GR253" s="25" t="str">
        <f ca="1">IF(GS253="","",IF(选手操作!HT253&lt;&gt;"","/",GV253))</f>
        <v/>
      </c>
      <c r="GS253" s="26" t="str">
        <f ca="1">IF(OR(COUNTA(GA$3:GM$434)=0,选手操作!$K253=""),"",选手操作!$K253)</f>
        <v/>
      </c>
      <c r="GT253" s="22" t="str">
        <f ca="1">IFERROR(IF(GS253="","",RANK(GV253,GV$3:GV$434)+COUNTIF(GV$3:GV253,GV253)-1),"/")</f>
        <v/>
      </c>
      <c r="GU253" s="27" t="str">
        <f ca="1">IF(GS253="","",VLOOKUP(GS253,选手操作!$K:$L,2,0))</f>
        <v/>
      </c>
      <c r="GV253" s="24" t="str">
        <f ca="1">IFERROR(IF(GS253="","",IF(选手操作!GT253&lt;&gt;"",FV253+GW253+GX253+选手操作!GS253,VLOOKUP(GU253,GO:GQ,3,0)+FV253+GW253+GX253+选手操作!GS253)),IF(COUNTIF(GO:GO,GU253)=0,"查找失败",IF(ISNUMBER(VLOOKUP(GU253,GO:GQ,3,0))=FALSE,"VP错误","未知错误")))</f>
        <v/>
      </c>
      <c r="GW253" s="37"/>
      <c r="GX253" s="37"/>
      <c r="GY253" s="39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23" t="str">
        <f ca="1">IFERROR(IF(HS253="","",RANK(HR253,HR$3:HR$434)+COUNTIF(HR$3:HR253,HR253)-1),"/")</f>
        <v/>
      </c>
      <c r="HO253" s="22" t="str">
        <f t="shared" si="71"/>
        <v/>
      </c>
      <c r="HP253" s="22" t="str">
        <f t="shared" si="72"/>
        <v/>
      </c>
      <c r="HQ253" s="24" t="str">
        <f>IFERROR(IF(HO253="","",ROUND(IF(HP253=0,10,10+SIGN(HP253)*10*(1-((SQRT(5)-1)/2)^MIN(ABS(HP253)/(5*SQRT(HR$1)),3))/(1-((SQRT(5)-1)/2)^3)),2)),"请输入副数")</f>
        <v/>
      </c>
      <c r="HR253" s="25" t="str">
        <f ca="1">IF(HS253="","",IF(选手操作!IT253&lt;&gt;"","/",HV253))</f>
        <v/>
      </c>
      <c r="HS253" s="26" t="str">
        <f ca="1">IF(OR(COUNTA(HA$3:HM$434)=0,选手操作!$K253=""),"",选手操作!$K253)</f>
        <v/>
      </c>
      <c r="HT253" s="22" t="str">
        <f ca="1">IFERROR(IF(HS253="","",RANK(HV253,HV$3:HV$434)+COUNTIF(HV$3:HV253,HV253)-1),"/")</f>
        <v/>
      </c>
      <c r="HU253" s="27" t="str">
        <f ca="1">IF(HS253="","",VLOOKUP(HS253,选手操作!$K:$L,2,0))</f>
        <v/>
      </c>
      <c r="HV253" s="24" t="str">
        <f ca="1">IFERROR(IF(HS253="","",IF(选手操作!HT253&lt;&gt;"",GV253+HW253+HX253+选手操作!HS253,VLOOKUP(HU253,HO:HQ,3,0)+GV253+HW253+HX253+选手操作!HS253)),IF(COUNTIF(HO:HO,HU253)=0,"查找失败",IF(ISNUMBER(VLOOKUP(HU253,HO:HQ,3,0))=FALSE,"VP错误","未知错误")))</f>
        <v/>
      </c>
      <c r="HW253" s="37"/>
      <c r="HX253" s="37"/>
      <c r="HY253" s="39"/>
    </row>
    <row r="254" spans="1:23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23" t="str">
        <f ca="1">IFERROR(IF(S254="","",RANK(R254,R$3:R$434)+COUNTIF(R$3:R254,R254)-1),"/")</f>
        <v/>
      </c>
      <c r="O254" s="22" t="str">
        <f t="shared" si="73"/>
        <v/>
      </c>
      <c r="P254" s="22" t="str">
        <f t="shared" si="74"/>
        <v/>
      </c>
      <c r="Q254" s="24" t="str">
        <f t="shared" si="75"/>
        <v/>
      </c>
      <c r="R254" s="25" t="str">
        <f ca="1">IF(S254="","",IF(选手操作!AT254&lt;&gt;"","/",V254))</f>
        <v/>
      </c>
      <c r="S254" s="26" t="str">
        <f ca="1">IF(OR(COUNTA(A$3:M$434)=0,选手操作!$K254=""),"",选手操作!$K254)</f>
        <v/>
      </c>
      <c r="T254" s="22" t="str">
        <f ca="1">IFERROR(IF(S254="","",RANK(V254,V$3:V$434)+COUNTIF(V$3:V254,V254)-1),"/")</f>
        <v/>
      </c>
      <c r="U254" s="27" t="str">
        <f ca="1">IF(S254="","",VLOOKUP(S254,选手操作!$K:$L,2,0))</f>
        <v/>
      </c>
      <c r="V254" s="24" t="str">
        <f ca="1">IFERROR(IF(S254="","",IF(选手操作!T254&lt;&gt;"",选手操作!M254+选手操作!N254+W254+X254+选手操作!S254,VLOOKUP(U254,O:Q,3,0)+选手操作!M254+选手操作!N254+W254+X254+选手操作!S254)),IF(COUNTIF(O:O,U254)=0,"查找失败",IF(ISNUMBER(VLOOKUP(U254,O:Q,3,0))=FALSE,"VP错误","未知错误")))</f>
        <v/>
      </c>
      <c r="W254" s="37"/>
      <c r="X254" s="37"/>
      <c r="Y254" s="39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23" t="str">
        <f ca="1">IFERROR(IF(AS254="","",RANK(AR254,AR$3:AR$434)+COUNTIF(AR$3:AR254,AR254)-1),"/")</f>
        <v/>
      </c>
      <c r="AO254" s="22" t="str">
        <f t="shared" si="57"/>
        <v/>
      </c>
      <c r="AP254" s="22" t="str">
        <f t="shared" si="58"/>
        <v/>
      </c>
      <c r="AQ254" s="24" t="str">
        <f t="shared" si="76"/>
        <v/>
      </c>
      <c r="AR254" s="25" t="str">
        <f ca="1">IF(AS254="","",IF(选手操作!BT254&lt;&gt;"","/",AV254))</f>
        <v/>
      </c>
      <c r="AS254" s="26" t="str">
        <f ca="1">IF(OR(COUNTA(AA$3:AM$434)=0,选手操作!$K254=""),"",选手操作!$K254)</f>
        <v/>
      </c>
      <c r="AT254" s="22" t="str">
        <f ca="1">IFERROR(IF(AS254="","",RANK(AV254,AV$3:AV$434)+COUNTIF(AV$3:AV254,AV254)-1),"/")</f>
        <v/>
      </c>
      <c r="AU254" s="27" t="str">
        <f ca="1">IF(AS254="","",VLOOKUP(AS254,选手操作!$K:$L,2,0))</f>
        <v/>
      </c>
      <c r="AV254" s="24" t="str">
        <f ca="1">IFERROR(IF(AS254="","",IF(选手操作!AT254&lt;&gt;"",V254+AW254+AX254+选手操作!AS254,VLOOKUP(AU254,AO:AQ,3,0)+V254+AW254+AX254+选手操作!AS254)),IF(COUNTIF(AO:AO,AU254)=0,"查找失败",IF(ISNUMBER(VLOOKUP(AU254,AO:AQ,3,0))=FALSE,"VP错误","未知错误")))</f>
        <v/>
      </c>
      <c r="AW254" s="37"/>
      <c r="AX254" s="37"/>
      <c r="AY254" s="39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23" t="str">
        <f ca="1">IFERROR(IF(BS254="","",RANK(BR254,BR$3:BR$434)+COUNTIF(BR$3:BR254,BR254)-1),"/")</f>
        <v/>
      </c>
      <c r="BO254" s="22" t="str">
        <f t="shared" si="59"/>
        <v/>
      </c>
      <c r="BP254" s="22" t="str">
        <f t="shared" si="60"/>
        <v/>
      </c>
      <c r="BQ254" s="24" t="str">
        <f>IFERROR(IF(BO254="","",ROUND(IF(BP254=0,10,10+SIGN(BP254)*10*(1-((SQRT(5)-1)/2)^MIN(ABS(BP254)/(5*SQRT(BR$1)),3))/(1-((SQRT(5)-1)/2)^3)),2)),"请输入副数")</f>
        <v/>
      </c>
      <c r="BR254" s="25" t="str">
        <f ca="1">IF(BS254="","",IF(选手操作!CT254&lt;&gt;"","/",BV254))</f>
        <v/>
      </c>
      <c r="BS254" s="26" t="str">
        <f ca="1">IF(OR(COUNTA(BA$3:BM$434)=0,选手操作!$K254=""),"",选手操作!$K254)</f>
        <v/>
      </c>
      <c r="BT254" s="22" t="str">
        <f ca="1">IFERROR(IF(BS254="","",RANK(BV254,BV$3:BV$434)+COUNTIF(BV$3:BV254,BV254)-1),"/")</f>
        <v/>
      </c>
      <c r="BU254" s="27" t="str">
        <f ca="1">IF(BS254="","",VLOOKUP(BS254,选手操作!$K:$L,2,0))</f>
        <v/>
      </c>
      <c r="BV254" s="24" t="str">
        <f ca="1">IFERROR(IF(BS254="","",IF(选手操作!BT254&lt;&gt;"",AV254+BW254+BX254+选手操作!BS254,VLOOKUP(BU254,BO:BQ,3,0)+AV254+BW254+BX254+选手操作!BS254)),IF(COUNTIF(BO:BO,BU254)=0,"查找失败",IF(ISNUMBER(VLOOKUP(BU254,BO:BQ,3,0))=FALSE,"VP错误","未知错误")))</f>
        <v/>
      </c>
      <c r="BW254" s="37"/>
      <c r="BX254" s="37"/>
      <c r="BY254" s="39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23" t="str">
        <f ca="1">IFERROR(IF(CS254="","",RANK(CR254,CR$3:CR$434)+COUNTIF(CR$3:CR254,CR254)-1),"/")</f>
        <v/>
      </c>
      <c r="CO254" s="22" t="str">
        <f t="shared" si="61"/>
        <v/>
      </c>
      <c r="CP254" s="22" t="str">
        <f t="shared" si="62"/>
        <v/>
      </c>
      <c r="CQ254" s="24" t="str">
        <f>IFERROR(IF(CO254="","",ROUND(IF(CP254=0,10,10+SIGN(CP254)*10*(1-((SQRT(5)-1)/2)^MIN(ABS(CP254)/(5*SQRT(CR$1)),3))/(1-((SQRT(5)-1)/2)^3)),2)),"请输入副数")</f>
        <v/>
      </c>
      <c r="CR254" s="25" t="str">
        <f ca="1">IF(CS254="","",IF(选手操作!DT254&lt;&gt;"","/",CV254))</f>
        <v/>
      </c>
      <c r="CS254" s="26" t="str">
        <f ca="1">IF(OR(COUNTA(CA$3:CM$434)=0,选手操作!$K254=""),"",选手操作!$K254)</f>
        <v/>
      </c>
      <c r="CT254" s="22" t="str">
        <f ca="1">IFERROR(IF(CS254="","",RANK(CV254,CV$3:CV$434)+COUNTIF(CV$3:CV254,CV254)-1),"/")</f>
        <v/>
      </c>
      <c r="CU254" s="27" t="str">
        <f ca="1">IF(CS254="","",VLOOKUP(CS254,选手操作!$K:$L,2,0))</f>
        <v/>
      </c>
      <c r="CV254" s="24" t="str">
        <f ca="1">IFERROR(IF(CS254="","",IF(选手操作!CT254&lt;&gt;"",BV254+CW254+CX254+选手操作!CS254,VLOOKUP(CU254,CO:CQ,3,0)+BV254+CW254+CX254+选手操作!CS254)),IF(COUNTIF(CO:CO,CU254)=0,"查找失败",IF(ISNUMBER(VLOOKUP(CU254,CO:CQ,3,0))=FALSE,"VP错误","未知错误")))</f>
        <v/>
      </c>
      <c r="CW254" s="37"/>
      <c r="CX254" s="37"/>
      <c r="CY254" s="39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23" t="str">
        <f ca="1">IFERROR(IF(DS254="","",RANK(DR254,DR$3:DR$434)+COUNTIF(DR$3:DR254,DR254)-1),"/")</f>
        <v/>
      </c>
      <c r="DO254" s="22" t="str">
        <f t="shared" si="63"/>
        <v/>
      </c>
      <c r="DP254" s="22" t="str">
        <f t="shared" si="64"/>
        <v/>
      </c>
      <c r="DQ254" s="24" t="str">
        <f>IFERROR(IF(DO254="","",ROUND(IF(DP254=0,10,10+SIGN(DP254)*10*(1-((SQRT(5)-1)/2)^MIN(ABS(DP254)/(5*SQRT(DR$1)),3))/(1-((SQRT(5)-1)/2)^3)),2)),"请输入副数")</f>
        <v/>
      </c>
      <c r="DR254" s="25" t="str">
        <f ca="1">IF(DS254="","",IF(选手操作!ET254&lt;&gt;"","/",DV254))</f>
        <v/>
      </c>
      <c r="DS254" s="26" t="str">
        <f ca="1">IF(OR(COUNTA(DA$3:DM$434)=0,选手操作!$K254=""),"",选手操作!$K254)</f>
        <v/>
      </c>
      <c r="DT254" s="22" t="str">
        <f ca="1">IFERROR(IF(DS254="","",RANK(DV254,DV$3:DV$434)+COUNTIF(DV$3:DV254,DV254)-1),"/")</f>
        <v/>
      </c>
      <c r="DU254" s="27" t="str">
        <f ca="1">IF(DS254="","",VLOOKUP(DS254,选手操作!$K:$L,2,0))</f>
        <v/>
      </c>
      <c r="DV254" s="24" t="str">
        <f ca="1">IFERROR(IF(DS254="","",IF(选手操作!DT254&lt;&gt;"",CV254+DW254+DX254+选手操作!DS254,VLOOKUP(DU254,DO:DQ,3,0)+CV254+DW254+DX254+选手操作!DS254)),IF(COUNTIF(DO:DO,DU254)=0,"查找失败",IF(ISNUMBER(VLOOKUP(DU254,DO:DQ,3,0))=FALSE,"VP错误","未知错误")))</f>
        <v/>
      </c>
      <c r="DW254" s="37"/>
      <c r="DX254" s="37"/>
      <c r="DY254" s="39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23" t="str">
        <f ca="1">IFERROR(IF(ES254="","",RANK(ER254,ER$3:ER$434)+COUNTIF(ER$3:ER254,ER254)-1),"/")</f>
        <v/>
      </c>
      <c r="EO254" s="22" t="str">
        <f t="shared" si="65"/>
        <v/>
      </c>
      <c r="EP254" s="22" t="str">
        <f t="shared" si="66"/>
        <v/>
      </c>
      <c r="EQ254" s="24" t="str">
        <f>IFERROR(IF(EO254="","",ROUND(IF(EP254=0,10,10+SIGN(EP254)*10*(1-((SQRT(5)-1)/2)^MIN(ABS(EP254)/(5*SQRT(ER$1)),3))/(1-((SQRT(5)-1)/2)^3)),2)),"请输入副数")</f>
        <v/>
      </c>
      <c r="ER254" s="25" t="str">
        <f ca="1">IF(ES254="","",IF(选手操作!FT254&lt;&gt;"","/",EV254))</f>
        <v/>
      </c>
      <c r="ES254" s="26" t="str">
        <f ca="1">IF(OR(COUNTA(EA$3:EM$434)=0,选手操作!$K254=""),"",选手操作!$K254)</f>
        <v/>
      </c>
      <c r="ET254" s="22" t="str">
        <f ca="1">IFERROR(IF(ES254="","",RANK(EV254,EV$3:EV$434)+COUNTIF(EV$3:EV254,EV254)-1),"/")</f>
        <v/>
      </c>
      <c r="EU254" s="27" t="str">
        <f ca="1">IF(ES254="","",VLOOKUP(ES254,选手操作!$K:$L,2,0))</f>
        <v/>
      </c>
      <c r="EV254" s="24" t="str">
        <f ca="1">IFERROR(IF(ES254="","",IF(选手操作!ET254&lt;&gt;"",DV254+EW254+EX254+选手操作!ES254,VLOOKUP(EU254,EO:EQ,3,0)+DV254+EW254+EX254+选手操作!ES254)),IF(COUNTIF(EO:EO,EU254)=0,"查找失败",IF(ISNUMBER(VLOOKUP(EU254,EO:EQ,3,0))=FALSE,"VP错误","未知错误")))</f>
        <v/>
      </c>
      <c r="EW254" s="37"/>
      <c r="EX254" s="37"/>
      <c r="EY254" s="39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23" t="str">
        <f ca="1">IFERROR(IF(FS254="","",RANK(FR254,FR$3:FR$434)+COUNTIF(FR$3:FR254,FR254)-1),"/")</f>
        <v/>
      </c>
      <c r="FO254" s="22" t="str">
        <f t="shared" si="67"/>
        <v/>
      </c>
      <c r="FP254" s="22" t="str">
        <f t="shared" si="68"/>
        <v/>
      </c>
      <c r="FQ254" s="24" t="str">
        <f>IFERROR(IF(FO254="","",ROUND(IF(FP254=0,10,10+SIGN(FP254)*10*(1-((SQRT(5)-1)/2)^MIN(ABS(FP254)/(5*SQRT(FR$1)),3))/(1-((SQRT(5)-1)/2)^3)),2)),"请输入副数")</f>
        <v/>
      </c>
      <c r="FR254" s="25" t="str">
        <f ca="1">IF(FS254="","",IF(选手操作!GT254&lt;&gt;"","/",FV254))</f>
        <v/>
      </c>
      <c r="FS254" s="26" t="str">
        <f ca="1">IF(OR(COUNTA(FA$3:FM$434)=0,选手操作!$K254=""),"",选手操作!$K254)</f>
        <v/>
      </c>
      <c r="FT254" s="22" t="str">
        <f ca="1">IFERROR(IF(FS254="","",RANK(FV254,FV$3:FV$434)+COUNTIF(FV$3:FV254,FV254)-1),"/")</f>
        <v/>
      </c>
      <c r="FU254" s="27" t="str">
        <f ca="1">IF(FS254="","",VLOOKUP(FS254,选手操作!$K:$L,2,0))</f>
        <v/>
      </c>
      <c r="FV254" s="24" t="str">
        <f ca="1">IFERROR(IF(FS254="","",IF(选手操作!FT254&lt;&gt;"",EV254+FW254+FX254+选手操作!FS254,VLOOKUP(FU254,FO:FQ,3,0)+EV254+FW254+FX254+选手操作!FS254)),IF(COUNTIF(FO:FO,FU254)=0,"查找失败",IF(ISNUMBER(VLOOKUP(FU254,FO:FQ,3,0))=FALSE,"VP错误","未知错误")))</f>
        <v/>
      </c>
      <c r="FW254" s="37"/>
      <c r="FX254" s="37"/>
      <c r="FY254" s="39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23" t="str">
        <f ca="1">IFERROR(IF(GS254="","",RANK(GR254,GR$3:GR$434)+COUNTIF(GR$3:GR254,GR254)-1),"/")</f>
        <v/>
      </c>
      <c r="GO254" s="22" t="str">
        <f t="shared" si="69"/>
        <v/>
      </c>
      <c r="GP254" s="22" t="str">
        <f t="shared" si="70"/>
        <v/>
      </c>
      <c r="GQ254" s="24" t="str">
        <f>IFERROR(IF(GO254="","",ROUND(IF(GP254=0,10,10+SIGN(GP254)*10*(1-((SQRT(5)-1)/2)^MIN(ABS(GP254)/(5*SQRT(GR$1)),3))/(1-((SQRT(5)-1)/2)^3)),2)),"请输入副数")</f>
        <v/>
      </c>
      <c r="GR254" s="25" t="str">
        <f ca="1">IF(GS254="","",IF(选手操作!HT254&lt;&gt;"","/",GV254))</f>
        <v/>
      </c>
      <c r="GS254" s="26" t="str">
        <f ca="1">IF(OR(COUNTA(GA$3:GM$434)=0,选手操作!$K254=""),"",选手操作!$K254)</f>
        <v/>
      </c>
      <c r="GT254" s="22" t="str">
        <f ca="1">IFERROR(IF(GS254="","",RANK(GV254,GV$3:GV$434)+COUNTIF(GV$3:GV254,GV254)-1),"/")</f>
        <v/>
      </c>
      <c r="GU254" s="27" t="str">
        <f ca="1">IF(GS254="","",VLOOKUP(GS254,选手操作!$K:$L,2,0))</f>
        <v/>
      </c>
      <c r="GV254" s="24" t="str">
        <f ca="1">IFERROR(IF(GS254="","",IF(选手操作!GT254&lt;&gt;"",FV254+GW254+GX254+选手操作!GS254,VLOOKUP(GU254,GO:GQ,3,0)+FV254+GW254+GX254+选手操作!GS254)),IF(COUNTIF(GO:GO,GU254)=0,"查找失败",IF(ISNUMBER(VLOOKUP(GU254,GO:GQ,3,0))=FALSE,"VP错误","未知错误")))</f>
        <v/>
      </c>
      <c r="GW254" s="37"/>
      <c r="GX254" s="37"/>
      <c r="GY254" s="39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23" t="str">
        <f ca="1">IFERROR(IF(HS254="","",RANK(HR254,HR$3:HR$434)+COUNTIF(HR$3:HR254,HR254)-1),"/")</f>
        <v/>
      </c>
      <c r="HO254" s="22" t="str">
        <f t="shared" si="71"/>
        <v/>
      </c>
      <c r="HP254" s="22" t="str">
        <f t="shared" si="72"/>
        <v/>
      </c>
      <c r="HQ254" s="24" t="str">
        <f>IFERROR(IF(HO254="","",ROUND(IF(HP254=0,10,10+SIGN(HP254)*10*(1-((SQRT(5)-1)/2)^MIN(ABS(HP254)/(5*SQRT(HR$1)),3))/(1-((SQRT(5)-1)/2)^3)),2)),"请输入副数")</f>
        <v/>
      </c>
      <c r="HR254" s="25" t="str">
        <f ca="1">IF(HS254="","",IF(选手操作!IT254&lt;&gt;"","/",HV254))</f>
        <v/>
      </c>
      <c r="HS254" s="26" t="str">
        <f ca="1">IF(OR(COUNTA(HA$3:HM$434)=0,选手操作!$K254=""),"",选手操作!$K254)</f>
        <v/>
      </c>
      <c r="HT254" s="22" t="str">
        <f ca="1">IFERROR(IF(HS254="","",RANK(HV254,HV$3:HV$434)+COUNTIF(HV$3:HV254,HV254)-1),"/")</f>
        <v/>
      </c>
      <c r="HU254" s="27" t="str">
        <f ca="1">IF(HS254="","",VLOOKUP(HS254,选手操作!$K:$L,2,0))</f>
        <v/>
      </c>
      <c r="HV254" s="24" t="str">
        <f ca="1">IFERROR(IF(HS254="","",IF(选手操作!HT254&lt;&gt;"",GV254+HW254+HX254+选手操作!HS254,VLOOKUP(HU254,HO:HQ,3,0)+GV254+HW254+HX254+选手操作!HS254)),IF(COUNTIF(HO:HO,HU254)=0,"查找失败",IF(ISNUMBER(VLOOKUP(HU254,HO:HQ,3,0))=FALSE,"VP错误","未知错误")))</f>
        <v/>
      </c>
      <c r="HW254" s="37"/>
      <c r="HX254" s="37"/>
      <c r="HY254" s="39"/>
    </row>
    <row r="255" spans="1:23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23" t="str">
        <f ca="1">IFERROR(IF(S255="","",RANK(R255,R$3:R$434)+COUNTIF(R$3:R255,R255)-1),"/")</f>
        <v/>
      </c>
      <c r="O255" s="22" t="str">
        <f t="shared" si="73"/>
        <v/>
      </c>
      <c r="P255" s="22" t="str">
        <f t="shared" si="74"/>
        <v/>
      </c>
      <c r="Q255" s="24" t="str">
        <f t="shared" si="75"/>
        <v/>
      </c>
      <c r="R255" s="25" t="str">
        <f ca="1">IF(S255="","",IF(选手操作!AT255&lt;&gt;"","/",V255))</f>
        <v/>
      </c>
      <c r="S255" s="26" t="str">
        <f ca="1">IF(OR(COUNTA(A$3:M$434)=0,选手操作!$K255=""),"",选手操作!$K255)</f>
        <v/>
      </c>
      <c r="T255" s="22" t="str">
        <f ca="1">IFERROR(IF(S255="","",RANK(V255,V$3:V$434)+COUNTIF(V$3:V255,V255)-1),"/")</f>
        <v/>
      </c>
      <c r="U255" s="27" t="str">
        <f ca="1">IF(S255="","",VLOOKUP(S255,选手操作!$K:$L,2,0))</f>
        <v/>
      </c>
      <c r="V255" s="24" t="str">
        <f ca="1">IFERROR(IF(S255="","",IF(选手操作!T255&lt;&gt;"",选手操作!M255+选手操作!N255+W255+X255+选手操作!S255,VLOOKUP(U255,O:Q,3,0)+选手操作!M255+选手操作!N255+W255+X255+选手操作!S255)),IF(COUNTIF(O:O,U255)=0,"查找失败",IF(ISNUMBER(VLOOKUP(U255,O:Q,3,0))=FALSE,"VP错误","未知错误")))</f>
        <v/>
      </c>
      <c r="W255" s="37"/>
      <c r="X255" s="37"/>
      <c r="Y255" s="39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23" t="str">
        <f ca="1">IFERROR(IF(AS255="","",RANK(AR255,AR$3:AR$434)+COUNTIF(AR$3:AR255,AR255)-1),"/")</f>
        <v/>
      </c>
      <c r="AO255" s="22" t="str">
        <f t="shared" si="57"/>
        <v/>
      </c>
      <c r="AP255" s="22" t="str">
        <f t="shared" si="58"/>
        <v/>
      </c>
      <c r="AQ255" s="24" t="str">
        <f t="shared" si="76"/>
        <v/>
      </c>
      <c r="AR255" s="25" t="str">
        <f ca="1">IF(AS255="","",IF(选手操作!BT255&lt;&gt;"","/",AV255))</f>
        <v/>
      </c>
      <c r="AS255" s="26" t="str">
        <f ca="1">IF(OR(COUNTA(AA$3:AM$434)=0,选手操作!$K255=""),"",选手操作!$K255)</f>
        <v/>
      </c>
      <c r="AT255" s="22" t="str">
        <f ca="1">IFERROR(IF(AS255="","",RANK(AV255,AV$3:AV$434)+COUNTIF(AV$3:AV255,AV255)-1),"/")</f>
        <v/>
      </c>
      <c r="AU255" s="27" t="str">
        <f ca="1">IF(AS255="","",VLOOKUP(AS255,选手操作!$K:$L,2,0))</f>
        <v/>
      </c>
      <c r="AV255" s="24" t="str">
        <f ca="1">IFERROR(IF(AS255="","",IF(选手操作!AT255&lt;&gt;"",V255+AW255+AX255+选手操作!AS255,VLOOKUP(AU255,AO:AQ,3,0)+V255+AW255+AX255+选手操作!AS255)),IF(COUNTIF(AO:AO,AU255)=0,"查找失败",IF(ISNUMBER(VLOOKUP(AU255,AO:AQ,3,0))=FALSE,"VP错误","未知错误")))</f>
        <v/>
      </c>
      <c r="AW255" s="37"/>
      <c r="AX255" s="37"/>
      <c r="AY255" s="39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23" t="str">
        <f ca="1">IFERROR(IF(BS255="","",RANK(BR255,BR$3:BR$434)+COUNTIF(BR$3:BR255,BR255)-1),"/")</f>
        <v/>
      </c>
      <c r="BO255" s="22" t="str">
        <f t="shared" si="59"/>
        <v/>
      </c>
      <c r="BP255" s="22" t="str">
        <f t="shared" si="60"/>
        <v/>
      </c>
      <c r="BQ255" s="24" t="str">
        <f>IFERROR(IF(BO255="","",ROUND(IF(BP255=0,10,10+SIGN(BP255)*10*(1-((SQRT(5)-1)/2)^MIN(ABS(BP255)/(5*SQRT(BR$1)),3))/(1-((SQRT(5)-1)/2)^3)),2)),"请输入副数")</f>
        <v/>
      </c>
      <c r="BR255" s="25" t="str">
        <f ca="1">IF(BS255="","",IF(选手操作!CT255&lt;&gt;"","/",BV255))</f>
        <v/>
      </c>
      <c r="BS255" s="26" t="str">
        <f ca="1">IF(OR(COUNTA(BA$3:BM$434)=0,选手操作!$K255=""),"",选手操作!$K255)</f>
        <v/>
      </c>
      <c r="BT255" s="22" t="str">
        <f ca="1">IFERROR(IF(BS255="","",RANK(BV255,BV$3:BV$434)+COUNTIF(BV$3:BV255,BV255)-1),"/")</f>
        <v/>
      </c>
      <c r="BU255" s="27" t="str">
        <f ca="1">IF(BS255="","",VLOOKUP(BS255,选手操作!$K:$L,2,0))</f>
        <v/>
      </c>
      <c r="BV255" s="24" t="str">
        <f ca="1">IFERROR(IF(BS255="","",IF(选手操作!BT255&lt;&gt;"",AV255+BW255+BX255+选手操作!BS255,VLOOKUP(BU255,BO:BQ,3,0)+AV255+BW255+BX255+选手操作!BS255)),IF(COUNTIF(BO:BO,BU255)=0,"查找失败",IF(ISNUMBER(VLOOKUP(BU255,BO:BQ,3,0))=FALSE,"VP错误","未知错误")))</f>
        <v/>
      </c>
      <c r="BW255" s="37"/>
      <c r="BX255" s="37"/>
      <c r="BY255" s="39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23" t="str">
        <f ca="1">IFERROR(IF(CS255="","",RANK(CR255,CR$3:CR$434)+COUNTIF(CR$3:CR255,CR255)-1),"/")</f>
        <v/>
      </c>
      <c r="CO255" s="22" t="str">
        <f t="shared" si="61"/>
        <v/>
      </c>
      <c r="CP255" s="22" t="str">
        <f t="shared" si="62"/>
        <v/>
      </c>
      <c r="CQ255" s="24" t="str">
        <f>IFERROR(IF(CO255="","",ROUND(IF(CP255=0,10,10+SIGN(CP255)*10*(1-((SQRT(5)-1)/2)^MIN(ABS(CP255)/(5*SQRT(CR$1)),3))/(1-((SQRT(5)-1)/2)^3)),2)),"请输入副数")</f>
        <v/>
      </c>
      <c r="CR255" s="25" t="str">
        <f ca="1">IF(CS255="","",IF(选手操作!DT255&lt;&gt;"","/",CV255))</f>
        <v/>
      </c>
      <c r="CS255" s="26" t="str">
        <f ca="1">IF(OR(COUNTA(CA$3:CM$434)=0,选手操作!$K255=""),"",选手操作!$K255)</f>
        <v/>
      </c>
      <c r="CT255" s="22" t="str">
        <f ca="1">IFERROR(IF(CS255="","",RANK(CV255,CV$3:CV$434)+COUNTIF(CV$3:CV255,CV255)-1),"/")</f>
        <v/>
      </c>
      <c r="CU255" s="27" t="str">
        <f ca="1">IF(CS255="","",VLOOKUP(CS255,选手操作!$K:$L,2,0))</f>
        <v/>
      </c>
      <c r="CV255" s="24" t="str">
        <f ca="1">IFERROR(IF(CS255="","",IF(选手操作!CT255&lt;&gt;"",BV255+CW255+CX255+选手操作!CS255,VLOOKUP(CU255,CO:CQ,3,0)+BV255+CW255+CX255+选手操作!CS255)),IF(COUNTIF(CO:CO,CU255)=0,"查找失败",IF(ISNUMBER(VLOOKUP(CU255,CO:CQ,3,0))=FALSE,"VP错误","未知错误")))</f>
        <v/>
      </c>
      <c r="CW255" s="37"/>
      <c r="CX255" s="37"/>
      <c r="CY255" s="39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23" t="str">
        <f ca="1">IFERROR(IF(DS255="","",RANK(DR255,DR$3:DR$434)+COUNTIF(DR$3:DR255,DR255)-1),"/")</f>
        <v/>
      </c>
      <c r="DO255" s="22" t="str">
        <f t="shared" si="63"/>
        <v/>
      </c>
      <c r="DP255" s="22" t="str">
        <f t="shared" si="64"/>
        <v/>
      </c>
      <c r="DQ255" s="24" t="str">
        <f>IFERROR(IF(DO255="","",ROUND(IF(DP255=0,10,10+SIGN(DP255)*10*(1-((SQRT(5)-1)/2)^MIN(ABS(DP255)/(5*SQRT(DR$1)),3))/(1-((SQRT(5)-1)/2)^3)),2)),"请输入副数")</f>
        <v/>
      </c>
      <c r="DR255" s="25" t="str">
        <f ca="1">IF(DS255="","",IF(选手操作!ET255&lt;&gt;"","/",DV255))</f>
        <v/>
      </c>
      <c r="DS255" s="26" t="str">
        <f ca="1">IF(OR(COUNTA(DA$3:DM$434)=0,选手操作!$K255=""),"",选手操作!$K255)</f>
        <v/>
      </c>
      <c r="DT255" s="22" t="str">
        <f ca="1">IFERROR(IF(DS255="","",RANK(DV255,DV$3:DV$434)+COUNTIF(DV$3:DV255,DV255)-1),"/")</f>
        <v/>
      </c>
      <c r="DU255" s="27" t="str">
        <f ca="1">IF(DS255="","",VLOOKUP(DS255,选手操作!$K:$L,2,0))</f>
        <v/>
      </c>
      <c r="DV255" s="24" t="str">
        <f ca="1">IFERROR(IF(DS255="","",IF(选手操作!DT255&lt;&gt;"",CV255+DW255+DX255+选手操作!DS255,VLOOKUP(DU255,DO:DQ,3,0)+CV255+DW255+DX255+选手操作!DS255)),IF(COUNTIF(DO:DO,DU255)=0,"查找失败",IF(ISNUMBER(VLOOKUP(DU255,DO:DQ,3,0))=FALSE,"VP错误","未知错误")))</f>
        <v/>
      </c>
      <c r="DW255" s="37"/>
      <c r="DX255" s="37"/>
      <c r="DY255" s="39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23" t="str">
        <f ca="1">IFERROR(IF(ES255="","",RANK(ER255,ER$3:ER$434)+COUNTIF(ER$3:ER255,ER255)-1),"/")</f>
        <v/>
      </c>
      <c r="EO255" s="22" t="str">
        <f t="shared" si="65"/>
        <v/>
      </c>
      <c r="EP255" s="22" t="str">
        <f t="shared" si="66"/>
        <v/>
      </c>
      <c r="EQ255" s="24" t="str">
        <f>IFERROR(IF(EO255="","",ROUND(IF(EP255=0,10,10+SIGN(EP255)*10*(1-((SQRT(5)-1)/2)^MIN(ABS(EP255)/(5*SQRT(ER$1)),3))/(1-((SQRT(5)-1)/2)^3)),2)),"请输入副数")</f>
        <v/>
      </c>
      <c r="ER255" s="25" t="str">
        <f ca="1">IF(ES255="","",IF(选手操作!FT255&lt;&gt;"","/",EV255))</f>
        <v/>
      </c>
      <c r="ES255" s="26" t="str">
        <f ca="1">IF(OR(COUNTA(EA$3:EM$434)=0,选手操作!$K255=""),"",选手操作!$K255)</f>
        <v/>
      </c>
      <c r="ET255" s="22" t="str">
        <f ca="1">IFERROR(IF(ES255="","",RANK(EV255,EV$3:EV$434)+COUNTIF(EV$3:EV255,EV255)-1),"/")</f>
        <v/>
      </c>
      <c r="EU255" s="27" t="str">
        <f ca="1">IF(ES255="","",VLOOKUP(ES255,选手操作!$K:$L,2,0))</f>
        <v/>
      </c>
      <c r="EV255" s="24" t="str">
        <f ca="1">IFERROR(IF(ES255="","",IF(选手操作!ET255&lt;&gt;"",DV255+EW255+EX255+选手操作!ES255,VLOOKUP(EU255,EO:EQ,3,0)+DV255+EW255+EX255+选手操作!ES255)),IF(COUNTIF(EO:EO,EU255)=0,"查找失败",IF(ISNUMBER(VLOOKUP(EU255,EO:EQ,3,0))=FALSE,"VP错误","未知错误")))</f>
        <v/>
      </c>
      <c r="EW255" s="37"/>
      <c r="EX255" s="37"/>
      <c r="EY255" s="39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23" t="str">
        <f ca="1">IFERROR(IF(FS255="","",RANK(FR255,FR$3:FR$434)+COUNTIF(FR$3:FR255,FR255)-1),"/")</f>
        <v/>
      </c>
      <c r="FO255" s="22" t="str">
        <f t="shared" si="67"/>
        <v/>
      </c>
      <c r="FP255" s="22" t="str">
        <f t="shared" si="68"/>
        <v/>
      </c>
      <c r="FQ255" s="24" t="str">
        <f>IFERROR(IF(FO255="","",ROUND(IF(FP255=0,10,10+SIGN(FP255)*10*(1-((SQRT(5)-1)/2)^MIN(ABS(FP255)/(5*SQRT(FR$1)),3))/(1-((SQRT(5)-1)/2)^3)),2)),"请输入副数")</f>
        <v/>
      </c>
      <c r="FR255" s="25" t="str">
        <f ca="1">IF(FS255="","",IF(选手操作!GT255&lt;&gt;"","/",FV255))</f>
        <v/>
      </c>
      <c r="FS255" s="26" t="str">
        <f ca="1">IF(OR(COUNTA(FA$3:FM$434)=0,选手操作!$K255=""),"",选手操作!$K255)</f>
        <v/>
      </c>
      <c r="FT255" s="22" t="str">
        <f ca="1">IFERROR(IF(FS255="","",RANK(FV255,FV$3:FV$434)+COUNTIF(FV$3:FV255,FV255)-1),"/")</f>
        <v/>
      </c>
      <c r="FU255" s="27" t="str">
        <f ca="1">IF(FS255="","",VLOOKUP(FS255,选手操作!$K:$L,2,0))</f>
        <v/>
      </c>
      <c r="FV255" s="24" t="str">
        <f ca="1">IFERROR(IF(FS255="","",IF(选手操作!FT255&lt;&gt;"",EV255+FW255+FX255+选手操作!FS255,VLOOKUP(FU255,FO:FQ,3,0)+EV255+FW255+FX255+选手操作!FS255)),IF(COUNTIF(FO:FO,FU255)=0,"查找失败",IF(ISNUMBER(VLOOKUP(FU255,FO:FQ,3,0))=FALSE,"VP错误","未知错误")))</f>
        <v/>
      </c>
      <c r="FW255" s="37"/>
      <c r="FX255" s="37"/>
      <c r="FY255" s="39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23" t="str">
        <f ca="1">IFERROR(IF(GS255="","",RANK(GR255,GR$3:GR$434)+COUNTIF(GR$3:GR255,GR255)-1),"/")</f>
        <v/>
      </c>
      <c r="GO255" s="22" t="str">
        <f t="shared" si="69"/>
        <v/>
      </c>
      <c r="GP255" s="22" t="str">
        <f t="shared" si="70"/>
        <v/>
      </c>
      <c r="GQ255" s="24" t="str">
        <f>IFERROR(IF(GO255="","",ROUND(IF(GP255=0,10,10+SIGN(GP255)*10*(1-((SQRT(5)-1)/2)^MIN(ABS(GP255)/(5*SQRT(GR$1)),3))/(1-((SQRT(5)-1)/2)^3)),2)),"请输入副数")</f>
        <v/>
      </c>
      <c r="GR255" s="25" t="str">
        <f ca="1">IF(GS255="","",IF(选手操作!HT255&lt;&gt;"","/",GV255))</f>
        <v/>
      </c>
      <c r="GS255" s="26" t="str">
        <f ca="1">IF(OR(COUNTA(GA$3:GM$434)=0,选手操作!$K255=""),"",选手操作!$K255)</f>
        <v/>
      </c>
      <c r="GT255" s="22" t="str">
        <f ca="1">IFERROR(IF(GS255="","",RANK(GV255,GV$3:GV$434)+COUNTIF(GV$3:GV255,GV255)-1),"/")</f>
        <v/>
      </c>
      <c r="GU255" s="27" t="str">
        <f ca="1">IF(GS255="","",VLOOKUP(GS255,选手操作!$K:$L,2,0))</f>
        <v/>
      </c>
      <c r="GV255" s="24" t="str">
        <f ca="1">IFERROR(IF(GS255="","",IF(选手操作!GT255&lt;&gt;"",FV255+GW255+GX255+选手操作!GS255,VLOOKUP(GU255,GO:GQ,3,0)+FV255+GW255+GX255+选手操作!GS255)),IF(COUNTIF(GO:GO,GU255)=0,"查找失败",IF(ISNUMBER(VLOOKUP(GU255,GO:GQ,3,0))=FALSE,"VP错误","未知错误")))</f>
        <v/>
      </c>
      <c r="GW255" s="37"/>
      <c r="GX255" s="37"/>
      <c r="GY255" s="39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23" t="str">
        <f ca="1">IFERROR(IF(HS255="","",RANK(HR255,HR$3:HR$434)+COUNTIF(HR$3:HR255,HR255)-1),"/")</f>
        <v/>
      </c>
      <c r="HO255" s="22" t="str">
        <f t="shared" si="71"/>
        <v/>
      </c>
      <c r="HP255" s="22" t="str">
        <f t="shared" si="72"/>
        <v/>
      </c>
      <c r="HQ255" s="24" t="str">
        <f>IFERROR(IF(HO255="","",ROUND(IF(HP255=0,10,10+SIGN(HP255)*10*(1-((SQRT(5)-1)/2)^MIN(ABS(HP255)/(5*SQRT(HR$1)),3))/(1-((SQRT(5)-1)/2)^3)),2)),"请输入副数")</f>
        <v/>
      </c>
      <c r="HR255" s="25" t="str">
        <f ca="1">IF(HS255="","",IF(选手操作!IT255&lt;&gt;"","/",HV255))</f>
        <v/>
      </c>
      <c r="HS255" s="26" t="str">
        <f ca="1">IF(OR(COUNTA(HA$3:HM$434)=0,选手操作!$K255=""),"",选手操作!$K255)</f>
        <v/>
      </c>
      <c r="HT255" s="22" t="str">
        <f ca="1">IFERROR(IF(HS255="","",RANK(HV255,HV$3:HV$434)+COUNTIF(HV$3:HV255,HV255)-1),"/")</f>
        <v/>
      </c>
      <c r="HU255" s="27" t="str">
        <f ca="1">IF(HS255="","",VLOOKUP(HS255,选手操作!$K:$L,2,0))</f>
        <v/>
      </c>
      <c r="HV255" s="24" t="str">
        <f ca="1">IFERROR(IF(HS255="","",IF(选手操作!HT255&lt;&gt;"",GV255+HW255+HX255+选手操作!HS255,VLOOKUP(HU255,HO:HQ,3,0)+GV255+HW255+HX255+选手操作!HS255)),IF(COUNTIF(HO:HO,HU255)=0,"查找失败",IF(ISNUMBER(VLOOKUP(HU255,HO:HQ,3,0))=FALSE,"VP错误","未知错误")))</f>
        <v/>
      </c>
      <c r="HW255" s="37"/>
      <c r="HX255" s="37"/>
      <c r="HY255" s="39"/>
    </row>
    <row r="256" spans="1:23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23" t="str">
        <f ca="1">IFERROR(IF(S256="","",RANK(R256,R$3:R$434)+COUNTIF(R$3:R256,R256)-1),"/")</f>
        <v/>
      </c>
      <c r="O256" s="22" t="str">
        <f t="shared" si="73"/>
        <v/>
      </c>
      <c r="P256" s="22" t="str">
        <f t="shared" si="74"/>
        <v/>
      </c>
      <c r="Q256" s="24" t="str">
        <f t="shared" si="75"/>
        <v/>
      </c>
      <c r="R256" s="25" t="str">
        <f ca="1">IF(S256="","",IF(选手操作!AT256&lt;&gt;"","/",V256))</f>
        <v/>
      </c>
      <c r="S256" s="26" t="str">
        <f ca="1">IF(OR(COUNTA(A$3:M$434)=0,选手操作!$K256=""),"",选手操作!$K256)</f>
        <v/>
      </c>
      <c r="T256" s="22" t="str">
        <f ca="1">IFERROR(IF(S256="","",RANK(V256,V$3:V$434)+COUNTIF(V$3:V256,V256)-1),"/")</f>
        <v/>
      </c>
      <c r="U256" s="27" t="str">
        <f ca="1">IF(S256="","",VLOOKUP(S256,选手操作!$K:$L,2,0))</f>
        <v/>
      </c>
      <c r="V256" s="24" t="str">
        <f ca="1">IFERROR(IF(S256="","",IF(选手操作!T256&lt;&gt;"",选手操作!M256+选手操作!N256+W256+X256+选手操作!S256,VLOOKUP(U256,O:Q,3,0)+选手操作!M256+选手操作!N256+W256+X256+选手操作!S256)),IF(COUNTIF(O:O,U256)=0,"查找失败",IF(ISNUMBER(VLOOKUP(U256,O:Q,3,0))=FALSE,"VP错误","未知错误")))</f>
        <v/>
      </c>
      <c r="W256" s="37"/>
      <c r="X256" s="37"/>
      <c r="Y256" s="39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23" t="str">
        <f ca="1">IFERROR(IF(AS256="","",RANK(AR256,AR$3:AR$434)+COUNTIF(AR$3:AR256,AR256)-1),"/")</f>
        <v/>
      </c>
      <c r="AO256" s="22" t="str">
        <f t="shared" si="57"/>
        <v/>
      </c>
      <c r="AP256" s="22" t="str">
        <f t="shared" si="58"/>
        <v/>
      </c>
      <c r="AQ256" s="24" t="str">
        <f t="shared" si="76"/>
        <v/>
      </c>
      <c r="AR256" s="25" t="str">
        <f ca="1">IF(AS256="","",IF(选手操作!BT256&lt;&gt;"","/",AV256))</f>
        <v/>
      </c>
      <c r="AS256" s="26" t="str">
        <f ca="1">IF(OR(COUNTA(AA$3:AM$434)=0,选手操作!$K256=""),"",选手操作!$K256)</f>
        <v/>
      </c>
      <c r="AT256" s="22" t="str">
        <f ca="1">IFERROR(IF(AS256="","",RANK(AV256,AV$3:AV$434)+COUNTIF(AV$3:AV256,AV256)-1),"/")</f>
        <v/>
      </c>
      <c r="AU256" s="27" t="str">
        <f ca="1">IF(AS256="","",VLOOKUP(AS256,选手操作!$K:$L,2,0))</f>
        <v/>
      </c>
      <c r="AV256" s="24" t="str">
        <f ca="1">IFERROR(IF(AS256="","",IF(选手操作!AT256&lt;&gt;"",V256+AW256+AX256+选手操作!AS256,VLOOKUP(AU256,AO:AQ,3,0)+V256+AW256+AX256+选手操作!AS256)),IF(COUNTIF(AO:AO,AU256)=0,"查找失败",IF(ISNUMBER(VLOOKUP(AU256,AO:AQ,3,0))=FALSE,"VP错误","未知错误")))</f>
        <v/>
      </c>
      <c r="AW256" s="37"/>
      <c r="AX256" s="37"/>
      <c r="AY256" s="39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23" t="str">
        <f ca="1">IFERROR(IF(BS256="","",RANK(BR256,BR$3:BR$434)+COUNTIF(BR$3:BR256,BR256)-1),"/")</f>
        <v/>
      </c>
      <c r="BO256" s="22" t="str">
        <f t="shared" si="59"/>
        <v/>
      </c>
      <c r="BP256" s="22" t="str">
        <f t="shared" si="60"/>
        <v/>
      </c>
      <c r="BQ256" s="24" t="str">
        <f>IFERROR(IF(BO256="","",ROUND(IF(BP256=0,10,10+SIGN(BP256)*10*(1-((SQRT(5)-1)/2)^MIN(ABS(BP256)/(5*SQRT(BR$1)),3))/(1-((SQRT(5)-1)/2)^3)),2)),"请输入副数")</f>
        <v/>
      </c>
      <c r="BR256" s="25" t="str">
        <f ca="1">IF(BS256="","",IF(选手操作!CT256&lt;&gt;"","/",BV256))</f>
        <v/>
      </c>
      <c r="BS256" s="26" t="str">
        <f ca="1">IF(OR(COUNTA(BA$3:BM$434)=0,选手操作!$K256=""),"",选手操作!$K256)</f>
        <v/>
      </c>
      <c r="BT256" s="22" t="str">
        <f ca="1">IFERROR(IF(BS256="","",RANK(BV256,BV$3:BV$434)+COUNTIF(BV$3:BV256,BV256)-1),"/")</f>
        <v/>
      </c>
      <c r="BU256" s="27" t="str">
        <f ca="1">IF(BS256="","",VLOOKUP(BS256,选手操作!$K:$L,2,0))</f>
        <v/>
      </c>
      <c r="BV256" s="24" t="str">
        <f ca="1">IFERROR(IF(BS256="","",IF(选手操作!BT256&lt;&gt;"",AV256+BW256+BX256+选手操作!BS256,VLOOKUP(BU256,BO:BQ,3,0)+AV256+BW256+BX256+选手操作!BS256)),IF(COUNTIF(BO:BO,BU256)=0,"查找失败",IF(ISNUMBER(VLOOKUP(BU256,BO:BQ,3,0))=FALSE,"VP错误","未知错误")))</f>
        <v/>
      </c>
      <c r="BW256" s="37"/>
      <c r="BX256" s="37"/>
      <c r="BY256" s="39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23" t="str">
        <f ca="1">IFERROR(IF(CS256="","",RANK(CR256,CR$3:CR$434)+COUNTIF(CR$3:CR256,CR256)-1),"/")</f>
        <v/>
      </c>
      <c r="CO256" s="22" t="str">
        <f t="shared" si="61"/>
        <v/>
      </c>
      <c r="CP256" s="22" t="str">
        <f t="shared" si="62"/>
        <v/>
      </c>
      <c r="CQ256" s="24" t="str">
        <f>IFERROR(IF(CO256="","",ROUND(IF(CP256=0,10,10+SIGN(CP256)*10*(1-((SQRT(5)-1)/2)^MIN(ABS(CP256)/(5*SQRT(CR$1)),3))/(1-((SQRT(5)-1)/2)^3)),2)),"请输入副数")</f>
        <v/>
      </c>
      <c r="CR256" s="25" t="str">
        <f ca="1">IF(CS256="","",IF(选手操作!DT256&lt;&gt;"","/",CV256))</f>
        <v/>
      </c>
      <c r="CS256" s="26" t="str">
        <f ca="1">IF(OR(COUNTA(CA$3:CM$434)=0,选手操作!$K256=""),"",选手操作!$K256)</f>
        <v/>
      </c>
      <c r="CT256" s="22" t="str">
        <f ca="1">IFERROR(IF(CS256="","",RANK(CV256,CV$3:CV$434)+COUNTIF(CV$3:CV256,CV256)-1),"/")</f>
        <v/>
      </c>
      <c r="CU256" s="27" t="str">
        <f ca="1">IF(CS256="","",VLOOKUP(CS256,选手操作!$K:$L,2,0))</f>
        <v/>
      </c>
      <c r="CV256" s="24" t="str">
        <f ca="1">IFERROR(IF(CS256="","",IF(选手操作!CT256&lt;&gt;"",BV256+CW256+CX256+选手操作!CS256,VLOOKUP(CU256,CO:CQ,3,0)+BV256+CW256+CX256+选手操作!CS256)),IF(COUNTIF(CO:CO,CU256)=0,"查找失败",IF(ISNUMBER(VLOOKUP(CU256,CO:CQ,3,0))=FALSE,"VP错误","未知错误")))</f>
        <v/>
      </c>
      <c r="CW256" s="37"/>
      <c r="CX256" s="37"/>
      <c r="CY256" s="39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23" t="str">
        <f ca="1">IFERROR(IF(DS256="","",RANK(DR256,DR$3:DR$434)+COUNTIF(DR$3:DR256,DR256)-1),"/")</f>
        <v/>
      </c>
      <c r="DO256" s="22" t="str">
        <f t="shared" si="63"/>
        <v/>
      </c>
      <c r="DP256" s="22" t="str">
        <f t="shared" si="64"/>
        <v/>
      </c>
      <c r="DQ256" s="24" t="str">
        <f>IFERROR(IF(DO256="","",ROUND(IF(DP256=0,10,10+SIGN(DP256)*10*(1-((SQRT(5)-1)/2)^MIN(ABS(DP256)/(5*SQRT(DR$1)),3))/(1-((SQRT(5)-1)/2)^3)),2)),"请输入副数")</f>
        <v/>
      </c>
      <c r="DR256" s="25" t="str">
        <f ca="1">IF(DS256="","",IF(选手操作!ET256&lt;&gt;"","/",DV256))</f>
        <v/>
      </c>
      <c r="DS256" s="26" t="str">
        <f ca="1">IF(OR(COUNTA(DA$3:DM$434)=0,选手操作!$K256=""),"",选手操作!$K256)</f>
        <v/>
      </c>
      <c r="DT256" s="22" t="str">
        <f ca="1">IFERROR(IF(DS256="","",RANK(DV256,DV$3:DV$434)+COUNTIF(DV$3:DV256,DV256)-1),"/")</f>
        <v/>
      </c>
      <c r="DU256" s="27" t="str">
        <f ca="1">IF(DS256="","",VLOOKUP(DS256,选手操作!$K:$L,2,0))</f>
        <v/>
      </c>
      <c r="DV256" s="24" t="str">
        <f ca="1">IFERROR(IF(DS256="","",IF(选手操作!DT256&lt;&gt;"",CV256+DW256+DX256+选手操作!DS256,VLOOKUP(DU256,DO:DQ,3,0)+CV256+DW256+DX256+选手操作!DS256)),IF(COUNTIF(DO:DO,DU256)=0,"查找失败",IF(ISNUMBER(VLOOKUP(DU256,DO:DQ,3,0))=FALSE,"VP错误","未知错误")))</f>
        <v/>
      </c>
      <c r="DW256" s="37"/>
      <c r="DX256" s="37"/>
      <c r="DY256" s="39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23" t="str">
        <f ca="1">IFERROR(IF(ES256="","",RANK(ER256,ER$3:ER$434)+COUNTIF(ER$3:ER256,ER256)-1),"/")</f>
        <v/>
      </c>
      <c r="EO256" s="22" t="str">
        <f t="shared" si="65"/>
        <v/>
      </c>
      <c r="EP256" s="22" t="str">
        <f t="shared" si="66"/>
        <v/>
      </c>
      <c r="EQ256" s="24" t="str">
        <f>IFERROR(IF(EO256="","",ROUND(IF(EP256=0,10,10+SIGN(EP256)*10*(1-((SQRT(5)-1)/2)^MIN(ABS(EP256)/(5*SQRT(ER$1)),3))/(1-((SQRT(5)-1)/2)^3)),2)),"请输入副数")</f>
        <v/>
      </c>
      <c r="ER256" s="25" t="str">
        <f ca="1">IF(ES256="","",IF(选手操作!FT256&lt;&gt;"","/",EV256))</f>
        <v/>
      </c>
      <c r="ES256" s="26" t="str">
        <f ca="1">IF(OR(COUNTA(EA$3:EM$434)=0,选手操作!$K256=""),"",选手操作!$K256)</f>
        <v/>
      </c>
      <c r="ET256" s="22" t="str">
        <f ca="1">IFERROR(IF(ES256="","",RANK(EV256,EV$3:EV$434)+COUNTIF(EV$3:EV256,EV256)-1),"/")</f>
        <v/>
      </c>
      <c r="EU256" s="27" t="str">
        <f ca="1">IF(ES256="","",VLOOKUP(ES256,选手操作!$K:$L,2,0))</f>
        <v/>
      </c>
      <c r="EV256" s="24" t="str">
        <f ca="1">IFERROR(IF(ES256="","",IF(选手操作!ET256&lt;&gt;"",DV256+EW256+EX256+选手操作!ES256,VLOOKUP(EU256,EO:EQ,3,0)+DV256+EW256+EX256+选手操作!ES256)),IF(COUNTIF(EO:EO,EU256)=0,"查找失败",IF(ISNUMBER(VLOOKUP(EU256,EO:EQ,3,0))=FALSE,"VP错误","未知错误")))</f>
        <v/>
      </c>
      <c r="EW256" s="37"/>
      <c r="EX256" s="37"/>
      <c r="EY256" s="39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23" t="str">
        <f ca="1">IFERROR(IF(FS256="","",RANK(FR256,FR$3:FR$434)+COUNTIF(FR$3:FR256,FR256)-1),"/")</f>
        <v/>
      </c>
      <c r="FO256" s="22" t="str">
        <f t="shared" si="67"/>
        <v/>
      </c>
      <c r="FP256" s="22" t="str">
        <f t="shared" si="68"/>
        <v/>
      </c>
      <c r="FQ256" s="24" t="str">
        <f>IFERROR(IF(FO256="","",ROUND(IF(FP256=0,10,10+SIGN(FP256)*10*(1-((SQRT(5)-1)/2)^MIN(ABS(FP256)/(5*SQRT(FR$1)),3))/(1-((SQRT(5)-1)/2)^3)),2)),"请输入副数")</f>
        <v/>
      </c>
      <c r="FR256" s="25" t="str">
        <f ca="1">IF(FS256="","",IF(选手操作!GT256&lt;&gt;"","/",FV256))</f>
        <v/>
      </c>
      <c r="FS256" s="26" t="str">
        <f ca="1">IF(OR(COUNTA(FA$3:FM$434)=0,选手操作!$K256=""),"",选手操作!$K256)</f>
        <v/>
      </c>
      <c r="FT256" s="22" t="str">
        <f ca="1">IFERROR(IF(FS256="","",RANK(FV256,FV$3:FV$434)+COUNTIF(FV$3:FV256,FV256)-1),"/")</f>
        <v/>
      </c>
      <c r="FU256" s="27" t="str">
        <f ca="1">IF(FS256="","",VLOOKUP(FS256,选手操作!$K:$L,2,0))</f>
        <v/>
      </c>
      <c r="FV256" s="24" t="str">
        <f ca="1">IFERROR(IF(FS256="","",IF(选手操作!FT256&lt;&gt;"",EV256+FW256+FX256+选手操作!FS256,VLOOKUP(FU256,FO:FQ,3,0)+EV256+FW256+FX256+选手操作!FS256)),IF(COUNTIF(FO:FO,FU256)=0,"查找失败",IF(ISNUMBER(VLOOKUP(FU256,FO:FQ,3,0))=FALSE,"VP错误","未知错误")))</f>
        <v/>
      </c>
      <c r="FW256" s="37"/>
      <c r="FX256" s="37"/>
      <c r="FY256" s="39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23" t="str">
        <f ca="1">IFERROR(IF(GS256="","",RANK(GR256,GR$3:GR$434)+COUNTIF(GR$3:GR256,GR256)-1),"/")</f>
        <v/>
      </c>
      <c r="GO256" s="22" t="str">
        <f t="shared" si="69"/>
        <v/>
      </c>
      <c r="GP256" s="22" t="str">
        <f t="shared" si="70"/>
        <v/>
      </c>
      <c r="GQ256" s="24" t="str">
        <f>IFERROR(IF(GO256="","",ROUND(IF(GP256=0,10,10+SIGN(GP256)*10*(1-((SQRT(5)-1)/2)^MIN(ABS(GP256)/(5*SQRT(GR$1)),3))/(1-((SQRT(5)-1)/2)^3)),2)),"请输入副数")</f>
        <v/>
      </c>
      <c r="GR256" s="25" t="str">
        <f ca="1">IF(GS256="","",IF(选手操作!HT256&lt;&gt;"","/",GV256))</f>
        <v/>
      </c>
      <c r="GS256" s="26" t="str">
        <f ca="1">IF(OR(COUNTA(GA$3:GM$434)=0,选手操作!$K256=""),"",选手操作!$K256)</f>
        <v/>
      </c>
      <c r="GT256" s="22" t="str">
        <f ca="1">IFERROR(IF(GS256="","",RANK(GV256,GV$3:GV$434)+COUNTIF(GV$3:GV256,GV256)-1),"/")</f>
        <v/>
      </c>
      <c r="GU256" s="27" t="str">
        <f ca="1">IF(GS256="","",VLOOKUP(GS256,选手操作!$K:$L,2,0))</f>
        <v/>
      </c>
      <c r="GV256" s="24" t="str">
        <f ca="1">IFERROR(IF(GS256="","",IF(选手操作!GT256&lt;&gt;"",FV256+GW256+GX256+选手操作!GS256,VLOOKUP(GU256,GO:GQ,3,0)+FV256+GW256+GX256+选手操作!GS256)),IF(COUNTIF(GO:GO,GU256)=0,"查找失败",IF(ISNUMBER(VLOOKUP(GU256,GO:GQ,3,0))=FALSE,"VP错误","未知错误")))</f>
        <v/>
      </c>
      <c r="GW256" s="37"/>
      <c r="GX256" s="37"/>
      <c r="GY256" s="39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23" t="str">
        <f ca="1">IFERROR(IF(HS256="","",RANK(HR256,HR$3:HR$434)+COUNTIF(HR$3:HR256,HR256)-1),"/")</f>
        <v/>
      </c>
      <c r="HO256" s="22" t="str">
        <f t="shared" si="71"/>
        <v/>
      </c>
      <c r="HP256" s="22" t="str">
        <f t="shared" si="72"/>
        <v/>
      </c>
      <c r="HQ256" s="24" t="str">
        <f>IFERROR(IF(HO256="","",ROUND(IF(HP256=0,10,10+SIGN(HP256)*10*(1-((SQRT(5)-1)/2)^MIN(ABS(HP256)/(5*SQRT(HR$1)),3))/(1-((SQRT(5)-1)/2)^3)),2)),"请输入副数")</f>
        <v/>
      </c>
      <c r="HR256" s="25" t="str">
        <f ca="1">IF(HS256="","",IF(选手操作!IT256&lt;&gt;"","/",HV256))</f>
        <v/>
      </c>
      <c r="HS256" s="26" t="str">
        <f ca="1">IF(OR(COUNTA(HA$3:HM$434)=0,选手操作!$K256=""),"",选手操作!$K256)</f>
        <v/>
      </c>
      <c r="HT256" s="22" t="str">
        <f ca="1">IFERROR(IF(HS256="","",RANK(HV256,HV$3:HV$434)+COUNTIF(HV$3:HV256,HV256)-1),"/")</f>
        <v/>
      </c>
      <c r="HU256" s="27" t="str">
        <f ca="1">IF(HS256="","",VLOOKUP(HS256,选手操作!$K:$L,2,0))</f>
        <v/>
      </c>
      <c r="HV256" s="24" t="str">
        <f ca="1">IFERROR(IF(HS256="","",IF(选手操作!HT256&lt;&gt;"",GV256+HW256+HX256+选手操作!HS256,VLOOKUP(HU256,HO:HQ,3,0)+GV256+HW256+HX256+选手操作!HS256)),IF(COUNTIF(HO:HO,HU256)=0,"查找失败",IF(ISNUMBER(VLOOKUP(HU256,HO:HQ,3,0))=FALSE,"VP错误","未知错误")))</f>
        <v/>
      </c>
      <c r="HW256" s="37"/>
      <c r="HX256" s="37"/>
      <c r="HY256" s="39"/>
    </row>
    <row r="257" spans="1:23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23" t="str">
        <f ca="1">IFERROR(IF(S257="","",RANK(R257,R$3:R$434)+COUNTIF(R$3:R257,R257)-1),"/")</f>
        <v/>
      </c>
      <c r="O257" s="22" t="str">
        <f t="shared" si="73"/>
        <v/>
      </c>
      <c r="P257" s="22" t="str">
        <f t="shared" si="74"/>
        <v/>
      </c>
      <c r="Q257" s="24" t="str">
        <f t="shared" si="75"/>
        <v/>
      </c>
      <c r="R257" s="25" t="str">
        <f ca="1">IF(S257="","",IF(选手操作!AT257&lt;&gt;"","/",V257))</f>
        <v/>
      </c>
      <c r="S257" s="26" t="str">
        <f ca="1">IF(OR(COUNTA(A$3:M$434)=0,选手操作!$K257=""),"",选手操作!$K257)</f>
        <v/>
      </c>
      <c r="T257" s="22" t="str">
        <f ca="1">IFERROR(IF(S257="","",RANK(V257,V$3:V$434)+COUNTIF(V$3:V257,V257)-1),"/")</f>
        <v/>
      </c>
      <c r="U257" s="27" t="str">
        <f ca="1">IF(S257="","",VLOOKUP(S257,选手操作!$K:$L,2,0))</f>
        <v/>
      </c>
      <c r="V257" s="24" t="str">
        <f ca="1">IFERROR(IF(S257="","",IF(选手操作!T257&lt;&gt;"",选手操作!M257+选手操作!N257+W257+X257+选手操作!S257,VLOOKUP(U257,O:Q,3,0)+选手操作!M257+选手操作!N257+W257+X257+选手操作!S257)),IF(COUNTIF(O:O,U257)=0,"查找失败",IF(ISNUMBER(VLOOKUP(U257,O:Q,3,0))=FALSE,"VP错误","未知错误")))</f>
        <v/>
      </c>
      <c r="W257" s="37"/>
      <c r="X257" s="37"/>
      <c r="Y257" s="39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23" t="str">
        <f ca="1">IFERROR(IF(AS257="","",RANK(AR257,AR$3:AR$434)+COUNTIF(AR$3:AR257,AR257)-1),"/")</f>
        <v/>
      </c>
      <c r="AO257" s="22" t="str">
        <f t="shared" si="57"/>
        <v/>
      </c>
      <c r="AP257" s="22" t="str">
        <f t="shared" si="58"/>
        <v/>
      </c>
      <c r="AQ257" s="24" t="str">
        <f t="shared" si="76"/>
        <v/>
      </c>
      <c r="AR257" s="25" t="str">
        <f ca="1">IF(AS257="","",IF(选手操作!BT257&lt;&gt;"","/",AV257))</f>
        <v/>
      </c>
      <c r="AS257" s="26" t="str">
        <f ca="1">IF(OR(COUNTA(AA$3:AM$434)=0,选手操作!$K257=""),"",选手操作!$K257)</f>
        <v/>
      </c>
      <c r="AT257" s="22" t="str">
        <f ca="1">IFERROR(IF(AS257="","",RANK(AV257,AV$3:AV$434)+COUNTIF(AV$3:AV257,AV257)-1),"/")</f>
        <v/>
      </c>
      <c r="AU257" s="27" t="str">
        <f ca="1">IF(AS257="","",VLOOKUP(AS257,选手操作!$K:$L,2,0))</f>
        <v/>
      </c>
      <c r="AV257" s="24" t="str">
        <f ca="1">IFERROR(IF(AS257="","",IF(选手操作!AT257&lt;&gt;"",V257+AW257+AX257+选手操作!AS257,VLOOKUP(AU257,AO:AQ,3,0)+V257+AW257+AX257+选手操作!AS257)),IF(COUNTIF(AO:AO,AU257)=0,"查找失败",IF(ISNUMBER(VLOOKUP(AU257,AO:AQ,3,0))=FALSE,"VP错误","未知错误")))</f>
        <v/>
      </c>
      <c r="AW257" s="37"/>
      <c r="AX257" s="37"/>
      <c r="AY257" s="39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23" t="str">
        <f ca="1">IFERROR(IF(BS257="","",RANK(BR257,BR$3:BR$434)+COUNTIF(BR$3:BR257,BR257)-1),"/")</f>
        <v/>
      </c>
      <c r="BO257" s="22" t="str">
        <f t="shared" si="59"/>
        <v/>
      </c>
      <c r="BP257" s="22" t="str">
        <f t="shared" si="60"/>
        <v/>
      </c>
      <c r="BQ257" s="24" t="str">
        <f>IFERROR(IF(BO257="","",ROUND(IF(BP257=0,10,10+SIGN(BP257)*10*(1-((SQRT(5)-1)/2)^MIN(ABS(BP257)/(5*SQRT(BR$1)),3))/(1-((SQRT(5)-1)/2)^3)),2)),"请输入副数")</f>
        <v/>
      </c>
      <c r="BR257" s="25" t="str">
        <f ca="1">IF(BS257="","",IF(选手操作!CT257&lt;&gt;"","/",BV257))</f>
        <v/>
      </c>
      <c r="BS257" s="26" t="str">
        <f ca="1">IF(OR(COUNTA(BA$3:BM$434)=0,选手操作!$K257=""),"",选手操作!$K257)</f>
        <v/>
      </c>
      <c r="BT257" s="22" t="str">
        <f ca="1">IFERROR(IF(BS257="","",RANK(BV257,BV$3:BV$434)+COUNTIF(BV$3:BV257,BV257)-1),"/")</f>
        <v/>
      </c>
      <c r="BU257" s="27" t="str">
        <f ca="1">IF(BS257="","",VLOOKUP(BS257,选手操作!$K:$L,2,0))</f>
        <v/>
      </c>
      <c r="BV257" s="24" t="str">
        <f ca="1">IFERROR(IF(BS257="","",IF(选手操作!BT257&lt;&gt;"",AV257+BW257+BX257+选手操作!BS257,VLOOKUP(BU257,BO:BQ,3,0)+AV257+BW257+BX257+选手操作!BS257)),IF(COUNTIF(BO:BO,BU257)=0,"查找失败",IF(ISNUMBER(VLOOKUP(BU257,BO:BQ,3,0))=FALSE,"VP错误","未知错误")))</f>
        <v/>
      </c>
      <c r="BW257" s="37"/>
      <c r="BX257" s="37"/>
      <c r="BY257" s="39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23" t="str">
        <f ca="1">IFERROR(IF(CS257="","",RANK(CR257,CR$3:CR$434)+COUNTIF(CR$3:CR257,CR257)-1),"/")</f>
        <v/>
      </c>
      <c r="CO257" s="22" t="str">
        <f t="shared" si="61"/>
        <v/>
      </c>
      <c r="CP257" s="22" t="str">
        <f t="shared" si="62"/>
        <v/>
      </c>
      <c r="CQ257" s="24" t="str">
        <f>IFERROR(IF(CO257="","",ROUND(IF(CP257=0,10,10+SIGN(CP257)*10*(1-((SQRT(5)-1)/2)^MIN(ABS(CP257)/(5*SQRT(CR$1)),3))/(1-((SQRT(5)-1)/2)^3)),2)),"请输入副数")</f>
        <v/>
      </c>
      <c r="CR257" s="25" t="str">
        <f ca="1">IF(CS257="","",IF(选手操作!DT257&lt;&gt;"","/",CV257))</f>
        <v/>
      </c>
      <c r="CS257" s="26" t="str">
        <f ca="1">IF(OR(COUNTA(CA$3:CM$434)=0,选手操作!$K257=""),"",选手操作!$K257)</f>
        <v/>
      </c>
      <c r="CT257" s="22" t="str">
        <f ca="1">IFERROR(IF(CS257="","",RANK(CV257,CV$3:CV$434)+COUNTIF(CV$3:CV257,CV257)-1),"/")</f>
        <v/>
      </c>
      <c r="CU257" s="27" t="str">
        <f ca="1">IF(CS257="","",VLOOKUP(CS257,选手操作!$K:$L,2,0))</f>
        <v/>
      </c>
      <c r="CV257" s="24" t="str">
        <f ca="1">IFERROR(IF(CS257="","",IF(选手操作!CT257&lt;&gt;"",BV257+CW257+CX257+选手操作!CS257,VLOOKUP(CU257,CO:CQ,3,0)+BV257+CW257+CX257+选手操作!CS257)),IF(COUNTIF(CO:CO,CU257)=0,"查找失败",IF(ISNUMBER(VLOOKUP(CU257,CO:CQ,3,0))=FALSE,"VP错误","未知错误")))</f>
        <v/>
      </c>
      <c r="CW257" s="37"/>
      <c r="CX257" s="37"/>
      <c r="CY257" s="39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23" t="str">
        <f ca="1">IFERROR(IF(DS257="","",RANK(DR257,DR$3:DR$434)+COUNTIF(DR$3:DR257,DR257)-1),"/")</f>
        <v/>
      </c>
      <c r="DO257" s="22" t="str">
        <f t="shared" si="63"/>
        <v/>
      </c>
      <c r="DP257" s="22" t="str">
        <f t="shared" si="64"/>
        <v/>
      </c>
      <c r="DQ257" s="24" t="str">
        <f>IFERROR(IF(DO257="","",ROUND(IF(DP257=0,10,10+SIGN(DP257)*10*(1-((SQRT(5)-1)/2)^MIN(ABS(DP257)/(5*SQRT(DR$1)),3))/(1-((SQRT(5)-1)/2)^3)),2)),"请输入副数")</f>
        <v/>
      </c>
      <c r="DR257" s="25" t="str">
        <f ca="1">IF(DS257="","",IF(选手操作!ET257&lt;&gt;"","/",DV257))</f>
        <v/>
      </c>
      <c r="DS257" s="26" t="str">
        <f ca="1">IF(OR(COUNTA(DA$3:DM$434)=0,选手操作!$K257=""),"",选手操作!$K257)</f>
        <v/>
      </c>
      <c r="DT257" s="22" t="str">
        <f ca="1">IFERROR(IF(DS257="","",RANK(DV257,DV$3:DV$434)+COUNTIF(DV$3:DV257,DV257)-1),"/")</f>
        <v/>
      </c>
      <c r="DU257" s="27" t="str">
        <f ca="1">IF(DS257="","",VLOOKUP(DS257,选手操作!$K:$L,2,0))</f>
        <v/>
      </c>
      <c r="DV257" s="24" t="str">
        <f ca="1">IFERROR(IF(DS257="","",IF(选手操作!DT257&lt;&gt;"",CV257+DW257+DX257+选手操作!DS257,VLOOKUP(DU257,DO:DQ,3,0)+CV257+DW257+DX257+选手操作!DS257)),IF(COUNTIF(DO:DO,DU257)=0,"查找失败",IF(ISNUMBER(VLOOKUP(DU257,DO:DQ,3,0))=FALSE,"VP错误","未知错误")))</f>
        <v/>
      </c>
      <c r="DW257" s="37"/>
      <c r="DX257" s="37"/>
      <c r="DY257" s="39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23" t="str">
        <f ca="1">IFERROR(IF(ES257="","",RANK(ER257,ER$3:ER$434)+COUNTIF(ER$3:ER257,ER257)-1),"/")</f>
        <v/>
      </c>
      <c r="EO257" s="22" t="str">
        <f t="shared" si="65"/>
        <v/>
      </c>
      <c r="EP257" s="22" t="str">
        <f t="shared" si="66"/>
        <v/>
      </c>
      <c r="EQ257" s="24" t="str">
        <f>IFERROR(IF(EO257="","",ROUND(IF(EP257=0,10,10+SIGN(EP257)*10*(1-((SQRT(5)-1)/2)^MIN(ABS(EP257)/(5*SQRT(ER$1)),3))/(1-((SQRT(5)-1)/2)^3)),2)),"请输入副数")</f>
        <v/>
      </c>
      <c r="ER257" s="25" t="str">
        <f ca="1">IF(ES257="","",IF(选手操作!FT257&lt;&gt;"","/",EV257))</f>
        <v/>
      </c>
      <c r="ES257" s="26" t="str">
        <f ca="1">IF(OR(COUNTA(EA$3:EM$434)=0,选手操作!$K257=""),"",选手操作!$K257)</f>
        <v/>
      </c>
      <c r="ET257" s="22" t="str">
        <f ca="1">IFERROR(IF(ES257="","",RANK(EV257,EV$3:EV$434)+COUNTIF(EV$3:EV257,EV257)-1),"/")</f>
        <v/>
      </c>
      <c r="EU257" s="27" t="str">
        <f ca="1">IF(ES257="","",VLOOKUP(ES257,选手操作!$K:$L,2,0))</f>
        <v/>
      </c>
      <c r="EV257" s="24" t="str">
        <f ca="1">IFERROR(IF(ES257="","",IF(选手操作!ET257&lt;&gt;"",DV257+EW257+EX257+选手操作!ES257,VLOOKUP(EU257,EO:EQ,3,0)+DV257+EW257+EX257+选手操作!ES257)),IF(COUNTIF(EO:EO,EU257)=0,"查找失败",IF(ISNUMBER(VLOOKUP(EU257,EO:EQ,3,0))=FALSE,"VP错误","未知错误")))</f>
        <v/>
      </c>
      <c r="EW257" s="37"/>
      <c r="EX257" s="37"/>
      <c r="EY257" s="39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23" t="str">
        <f ca="1">IFERROR(IF(FS257="","",RANK(FR257,FR$3:FR$434)+COUNTIF(FR$3:FR257,FR257)-1),"/")</f>
        <v/>
      </c>
      <c r="FO257" s="22" t="str">
        <f t="shared" si="67"/>
        <v/>
      </c>
      <c r="FP257" s="22" t="str">
        <f t="shared" si="68"/>
        <v/>
      </c>
      <c r="FQ257" s="24" t="str">
        <f>IFERROR(IF(FO257="","",ROUND(IF(FP257=0,10,10+SIGN(FP257)*10*(1-((SQRT(5)-1)/2)^MIN(ABS(FP257)/(5*SQRT(FR$1)),3))/(1-((SQRT(5)-1)/2)^3)),2)),"请输入副数")</f>
        <v/>
      </c>
      <c r="FR257" s="25" t="str">
        <f ca="1">IF(FS257="","",IF(选手操作!GT257&lt;&gt;"","/",FV257))</f>
        <v/>
      </c>
      <c r="FS257" s="26" t="str">
        <f ca="1">IF(OR(COUNTA(FA$3:FM$434)=0,选手操作!$K257=""),"",选手操作!$K257)</f>
        <v/>
      </c>
      <c r="FT257" s="22" t="str">
        <f ca="1">IFERROR(IF(FS257="","",RANK(FV257,FV$3:FV$434)+COUNTIF(FV$3:FV257,FV257)-1),"/")</f>
        <v/>
      </c>
      <c r="FU257" s="27" t="str">
        <f ca="1">IF(FS257="","",VLOOKUP(FS257,选手操作!$K:$L,2,0))</f>
        <v/>
      </c>
      <c r="FV257" s="24" t="str">
        <f ca="1">IFERROR(IF(FS257="","",IF(选手操作!FT257&lt;&gt;"",EV257+FW257+FX257+选手操作!FS257,VLOOKUP(FU257,FO:FQ,3,0)+EV257+FW257+FX257+选手操作!FS257)),IF(COUNTIF(FO:FO,FU257)=0,"查找失败",IF(ISNUMBER(VLOOKUP(FU257,FO:FQ,3,0))=FALSE,"VP错误","未知错误")))</f>
        <v/>
      </c>
      <c r="FW257" s="37"/>
      <c r="FX257" s="37"/>
      <c r="FY257" s="39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23" t="str">
        <f ca="1">IFERROR(IF(GS257="","",RANK(GR257,GR$3:GR$434)+COUNTIF(GR$3:GR257,GR257)-1),"/")</f>
        <v/>
      </c>
      <c r="GO257" s="22" t="str">
        <f t="shared" si="69"/>
        <v/>
      </c>
      <c r="GP257" s="22" t="str">
        <f t="shared" si="70"/>
        <v/>
      </c>
      <c r="GQ257" s="24" t="str">
        <f>IFERROR(IF(GO257="","",ROUND(IF(GP257=0,10,10+SIGN(GP257)*10*(1-((SQRT(5)-1)/2)^MIN(ABS(GP257)/(5*SQRT(GR$1)),3))/(1-((SQRT(5)-1)/2)^3)),2)),"请输入副数")</f>
        <v/>
      </c>
      <c r="GR257" s="25" t="str">
        <f ca="1">IF(GS257="","",IF(选手操作!HT257&lt;&gt;"","/",GV257))</f>
        <v/>
      </c>
      <c r="GS257" s="26" t="str">
        <f ca="1">IF(OR(COUNTA(GA$3:GM$434)=0,选手操作!$K257=""),"",选手操作!$K257)</f>
        <v/>
      </c>
      <c r="GT257" s="22" t="str">
        <f ca="1">IFERROR(IF(GS257="","",RANK(GV257,GV$3:GV$434)+COUNTIF(GV$3:GV257,GV257)-1),"/")</f>
        <v/>
      </c>
      <c r="GU257" s="27" t="str">
        <f ca="1">IF(GS257="","",VLOOKUP(GS257,选手操作!$K:$L,2,0))</f>
        <v/>
      </c>
      <c r="GV257" s="24" t="str">
        <f ca="1">IFERROR(IF(GS257="","",IF(选手操作!GT257&lt;&gt;"",FV257+GW257+GX257+选手操作!GS257,VLOOKUP(GU257,GO:GQ,3,0)+FV257+GW257+GX257+选手操作!GS257)),IF(COUNTIF(GO:GO,GU257)=0,"查找失败",IF(ISNUMBER(VLOOKUP(GU257,GO:GQ,3,0))=FALSE,"VP错误","未知错误")))</f>
        <v/>
      </c>
      <c r="GW257" s="37"/>
      <c r="GX257" s="37"/>
      <c r="GY257" s="39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23" t="str">
        <f ca="1">IFERROR(IF(HS257="","",RANK(HR257,HR$3:HR$434)+COUNTIF(HR$3:HR257,HR257)-1),"/")</f>
        <v/>
      </c>
      <c r="HO257" s="22" t="str">
        <f t="shared" si="71"/>
        <v/>
      </c>
      <c r="HP257" s="22" t="str">
        <f t="shared" si="72"/>
        <v/>
      </c>
      <c r="HQ257" s="24" t="str">
        <f>IFERROR(IF(HO257="","",ROUND(IF(HP257=0,10,10+SIGN(HP257)*10*(1-((SQRT(5)-1)/2)^MIN(ABS(HP257)/(5*SQRT(HR$1)),3))/(1-((SQRT(5)-1)/2)^3)),2)),"请输入副数")</f>
        <v/>
      </c>
      <c r="HR257" s="25" t="str">
        <f ca="1">IF(HS257="","",IF(选手操作!IT257&lt;&gt;"","/",HV257))</f>
        <v/>
      </c>
      <c r="HS257" s="26" t="str">
        <f ca="1">IF(OR(COUNTA(HA$3:HM$434)=0,选手操作!$K257=""),"",选手操作!$K257)</f>
        <v/>
      </c>
      <c r="HT257" s="22" t="str">
        <f ca="1">IFERROR(IF(HS257="","",RANK(HV257,HV$3:HV$434)+COUNTIF(HV$3:HV257,HV257)-1),"/")</f>
        <v/>
      </c>
      <c r="HU257" s="27" t="str">
        <f ca="1">IF(HS257="","",VLOOKUP(HS257,选手操作!$K:$L,2,0))</f>
        <v/>
      </c>
      <c r="HV257" s="24" t="str">
        <f ca="1">IFERROR(IF(HS257="","",IF(选手操作!HT257&lt;&gt;"",GV257+HW257+HX257+选手操作!HS257,VLOOKUP(HU257,HO:HQ,3,0)+GV257+HW257+HX257+选手操作!HS257)),IF(COUNTIF(HO:HO,HU257)=0,"查找失败",IF(ISNUMBER(VLOOKUP(HU257,HO:HQ,3,0))=FALSE,"VP错误","未知错误")))</f>
        <v/>
      </c>
      <c r="HW257" s="37"/>
      <c r="HX257" s="37"/>
      <c r="HY257" s="39"/>
    </row>
    <row r="258" spans="1:23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23" t="str">
        <f ca="1">IFERROR(IF(S258="","",RANK(R258,R$3:R$434)+COUNTIF(R$3:R258,R258)-1),"/")</f>
        <v/>
      </c>
      <c r="O258" s="22" t="str">
        <f t="shared" si="73"/>
        <v/>
      </c>
      <c r="P258" s="22" t="str">
        <f t="shared" si="74"/>
        <v/>
      </c>
      <c r="Q258" s="24" t="str">
        <f t="shared" si="75"/>
        <v/>
      </c>
      <c r="R258" s="25" t="str">
        <f ca="1">IF(S258="","",IF(选手操作!AT258&lt;&gt;"","/",V258))</f>
        <v/>
      </c>
      <c r="S258" s="26" t="str">
        <f ca="1">IF(OR(COUNTA(A$3:M$434)=0,选手操作!$K258=""),"",选手操作!$K258)</f>
        <v/>
      </c>
      <c r="T258" s="22" t="str">
        <f ca="1">IFERROR(IF(S258="","",RANK(V258,V$3:V$434)+COUNTIF(V$3:V258,V258)-1),"/")</f>
        <v/>
      </c>
      <c r="U258" s="27" t="str">
        <f ca="1">IF(S258="","",VLOOKUP(S258,选手操作!$K:$L,2,0))</f>
        <v/>
      </c>
      <c r="V258" s="24" t="str">
        <f ca="1">IFERROR(IF(S258="","",IF(选手操作!T258&lt;&gt;"",选手操作!M258+选手操作!N258+W258+X258+选手操作!S258,VLOOKUP(U258,O:Q,3,0)+选手操作!M258+选手操作!N258+W258+X258+选手操作!S258)),IF(COUNTIF(O:O,U258)=0,"查找失败",IF(ISNUMBER(VLOOKUP(U258,O:Q,3,0))=FALSE,"VP错误","未知错误")))</f>
        <v/>
      </c>
      <c r="W258" s="37"/>
      <c r="X258" s="37"/>
      <c r="Y258" s="39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23" t="str">
        <f ca="1">IFERROR(IF(AS258="","",RANK(AR258,AR$3:AR$434)+COUNTIF(AR$3:AR258,AR258)-1),"/")</f>
        <v/>
      </c>
      <c r="AO258" s="22" t="str">
        <f t="shared" si="57"/>
        <v/>
      </c>
      <c r="AP258" s="22" t="str">
        <f t="shared" si="58"/>
        <v/>
      </c>
      <c r="AQ258" s="24" t="str">
        <f t="shared" si="76"/>
        <v/>
      </c>
      <c r="AR258" s="25" t="str">
        <f ca="1">IF(AS258="","",IF(选手操作!BT258&lt;&gt;"","/",AV258))</f>
        <v/>
      </c>
      <c r="AS258" s="26" t="str">
        <f ca="1">IF(OR(COUNTA(AA$3:AM$434)=0,选手操作!$K258=""),"",选手操作!$K258)</f>
        <v/>
      </c>
      <c r="AT258" s="22" t="str">
        <f ca="1">IFERROR(IF(AS258="","",RANK(AV258,AV$3:AV$434)+COUNTIF(AV$3:AV258,AV258)-1),"/")</f>
        <v/>
      </c>
      <c r="AU258" s="27" t="str">
        <f ca="1">IF(AS258="","",VLOOKUP(AS258,选手操作!$K:$L,2,0))</f>
        <v/>
      </c>
      <c r="AV258" s="24" t="str">
        <f ca="1">IFERROR(IF(AS258="","",IF(选手操作!AT258&lt;&gt;"",V258+AW258+AX258+选手操作!AS258,VLOOKUP(AU258,AO:AQ,3,0)+V258+AW258+AX258+选手操作!AS258)),IF(COUNTIF(AO:AO,AU258)=0,"查找失败",IF(ISNUMBER(VLOOKUP(AU258,AO:AQ,3,0))=FALSE,"VP错误","未知错误")))</f>
        <v/>
      </c>
      <c r="AW258" s="37"/>
      <c r="AX258" s="37"/>
      <c r="AY258" s="39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23" t="str">
        <f ca="1">IFERROR(IF(BS258="","",RANK(BR258,BR$3:BR$434)+COUNTIF(BR$3:BR258,BR258)-1),"/")</f>
        <v/>
      </c>
      <c r="BO258" s="22" t="str">
        <f t="shared" si="59"/>
        <v/>
      </c>
      <c r="BP258" s="22" t="str">
        <f t="shared" si="60"/>
        <v/>
      </c>
      <c r="BQ258" s="24" t="str">
        <f>IFERROR(IF(BO258="","",ROUND(IF(BP258=0,10,10+SIGN(BP258)*10*(1-((SQRT(5)-1)/2)^MIN(ABS(BP258)/(5*SQRT(BR$1)),3))/(1-((SQRT(5)-1)/2)^3)),2)),"请输入副数")</f>
        <v/>
      </c>
      <c r="BR258" s="25" t="str">
        <f ca="1">IF(BS258="","",IF(选手操作!CT258&lt;&gt;"","/",BV258))</f>
        <v/>
      </c>
      <c r="BS258" s="26" t="str">
        <f ca="1">IF(OR(COUNTA(BA$3:BM$434)=0,选手操作!$K258=""),"",选手操作!$K258)</f>
        <v/>
      </c>
      <c r="BT258" s="22" t="str">
        <f ca="1">IFERROR(IF(BS258="","",RANK(BV258,BV$3:BV$434)+COUNTIF(BV$3:BV258,BV258)-1),"/")</f>
        <v/>
      </c>
      <c r="BU258" s="27" t="str">
        <f ca="1">IF(BS258="","",VLOOKUP(BS258,选手操作!$K:$L,2,0))</f>
        <v/>
      </c>
      <c r="BV258" s="24" t="str">
        <f ca="1">IFERROR(IF(BS258="","",IF(选手操作!BT258&lt;&gt;"",AV258+BW258+BX258+选手操作!BS258,VLOOKUP(BU258,BO:BQ,3,0)+AV258+BW258+BX258+选手操作!BS258)),IF(COUNTIF(BO:BO,BU258)=0,"查找失败",IF(ISNUMBER(VLOOKUP(BU258,BO:BQ,3,0))=FALSE,"VP错误","未知错误")))</f>
        <v/>
      </c>
      <c r="BW258" s="37"/>
      <c r="BX258" s="37"/>
      <c r="BY258" s="39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23" t="str">
        <f ca="1">IFERROR(IF(CS258="","",RANK(CR258,CR$3:CR$434)+COUNTIF(CR$3:CR258,CR258)-1),"/")</f>
        <v/>
      </c>
      <c r="CO258" s="22" t="str">
        <f t="shared" si="61"/>
        <v/>
      </c>
      <c r="CP258" s="22" t="str">
        <f t="shared" si="62"/>
        <v/>
      </c>
      <c r="CQ258" s="24" t="str">
        <f>IFERROR(IF(CO258="","",ROUND(IF(CP258=0,10,10+SIGN(CP258)*10*(1-((SQRT(5)-1)/2)^MIN(ABS(CP258)/(5*SQRT(CR$1)),3))/(1-((SQRT(5)-1)/2)^3)),2)),"请输入副数")</f>
        <v/>
      </c>
      <c r="CR258" s="25" t="str">
        <f ca="1">IF(CS258="","",IF(选手操作!DT258&lt;&gt;"","/",CV258))</f>
        <v/>
      </c>
      <c r="CS258" s="26" t="str">
        <f ca="1">IF(OR(COUNTA(CA$3:CM$434)=0,选手操作!$K258=""),"",选手操作!$K258)</f>
        <v/>
      </c>
      <c r="CT258" s="22" t="str">
        <f ca="1">IFERROR(IF(CS258="","",RANK(CV258,CV$3:CV$434)+COUNTIF(CV$3:CV258,CV258)-1),"/")</f>
        <v/>
      </c>
      <c r="CU258" s="27" t="str">
        <f ca="1">IF(CS258="","",VLOOKUP(CS258,选手操作!$K:$L,2,0))</f>
        <v/>
      </c>
      <c r="CV258" s="24" t="str">
        <f ca="1">IFERROR(IF(CS258="","",IF(选手操作!CT258&lt;&gt;"",BV258+CW258+CX258+选手操作!CS258,VLOOKUP(CU258,CO:CQ,3,0)+BV258+CW258+CX258+选手操作!CS258)),IF(COUNTIF(CO:CO,CU258)=0,"查找失败",IF(ISNUMBER(VLOOKUP(CU258,CO:CQ,3,0))=FALSE,"VP错误","未知错误")))</f>
        <v/>
      </c>
      <c r="CW258" s="37"/>
      <c r="CX258" s="37"/>
      <c r="CY258" s="39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23" t="str">
        <f ca="1">IFERROR(IF(DS258="","",RANK(DR258,DR$3:DR$434)+COUNTIF(DR$3:DR258,DR258)-1),"/")</f>
        <v/>
      </c>
      <c r="DO258" s="22" t="str">
        <f t="shared" si="63"/>
        <v/>
      </c>
      <c r="DP258" s="22" t="str">
        <f t="shared" si="64"/>
        <v/>
      </c>
      <c r="DQ258" s="24" t="str">
        <f>IFERROR(IF(DO258="","",ROUND(IF(DP258=0,10,10+SIGN(DP258)*10*(1-((SQRT(5)-1)/2)^MIN(ABS(DP258)/(5*SQRT(DR$1)),3))/(1-((SQRT(5)-1)/2)^3)),2)),"请输入副数")</f>
        <v/>
      </c>
      <c r="DR258" s="25" t="str">
        <f ca="1">IF(DS258="","",IF(选手操作!ET258&lt;&gt;"","/",DV258))</f>
        <v/>
      </c>
      <c r="DS258" s="26" t="str">
        <f ca="1">IF(OR(COUNTA(DA$3:DM$434)=0,选手操作!$K258=""),"",选手操作!$K258)</f>
        <v/>
      </c>
      <c r="DT258" s="22" t="str">
        <f ca="1">IFERROR(IF(DS258="","",RANK(DV258,DV$3:DV$434)+COUNTIF(DV$3:DV258,DV258)-1),"/")</f>
        <v/>
      </c>
      <c r="DU258" s="27" t="str">
        <f ca="1">IF(DS258="","",VLOOKUP(DS258,选手操作!$K:$L,2,0))</f>
        <v/>
      </c>
      <c r="DV258" s="24" t="str">
        <f ca="1">IFERROR(IF(DS258="","",IF(选手操作!DT258&lt;&gt;"",CV258+DW258+DX258+选手操作!DS258,VLOOKUP(DU258,DO:DQ,3,0)+CV258+DW258+DX258+选手操作!DS258)),IF(COUNTIF(DO:DO,DU258)=0,"查找失败",IF(ISNUMBER(VLOOKUP(DU258,DO:DQ,3,0))=FALSE,"VP错误","未知错误")))</f>
        <v/>
      </c>
      <c r="DW258" s="37"/>
      <c r="DX258" s="37"/>
      <c r="DY258" s="39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23" t="str">
        <f ca="1">IFERROR(IF(ES258="","",RANK(ER258,ER$3:ER$434)+COUNTIF(ER$3:ER258,ER258)-1),"/")</f>
        <v/>
      </c>
      <c r="EO258" s="22" t="str">
        <f t="shared" si="65"/>
        <v/>
      </c>
      <c r="EP258" s="22" t="str">
        <f t="shared" si="66"/>
        <v/>
      </c>
      <c r="EQ258" s="24" t="str">
        <f>IFERROR(IF(EO258="","",ROUND(IF(EP258=0,10,10+SIGN(EP258)*10*(1-((SQRT(5)-1)/2)^MIN(ABS(EP258)/(5*SQRT(ER$1)),3))/(1-((SQRT(5)-1)/2)^3)),2)),"请输入副数")</f>
        <v/>
      </c>
      <c r="ER258" s="25" t="str">
        <f ca="1">IF(ES258="","",IF(选手操作!FT258&lt;&gt;"","/",EV258))</f>
        <v/>
      </c>
      <c r="ES258" s="26" t="str">
        <f ca="1">IF(OR(COUNTA(EA$3:EM$434)=0,选手操作!$K258=""),"",选手操作!$K258)</f>
        <v/>
      </c>
      <c r="ET258" s="22" t="str">
        <f ca="1">IFERROR(IF(ES258="","",RANK(EV258,EV$3:EV$434)+COUNTIF(EV$3:EV258,EV258)-1),"/")</f>
        <v/>
      </c>
      <c r="EU258" s="27" t="str">
        <f ca="1">IF(ES258="","",VLOOKUP(ES258,选手操作!$K:$L,2,0))</f>
        <v/>
      </c>
      <c r="EV258" s="24" t="str">
        <f ca="1">IFERROR(IF(ES258="","",IF(选手操作!ET258&lt;&gt;"",DV258+EW258+EX258+选手操作!ES258,VLOOKUP(EU258,EO:EQ,3,0)+DV258+EW258+EX258+选手操作!ES258)),IF(COUNTIF(EO:EO,EU258)=0,"查找失败",IF(ISNUMBER(VLOOKUP(EU258,EO:EQ,3,0))=FALSE,"VP错误","未知错误")))</f>
        <v/>
      </c>
      <c r="EW258" s="37"/>
      <c r="EX258" s="37"/>
      <c r="EY258" s="39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23" t="str">
        <f ca="1">IFERROR(IF(FS258="","",RANK(FR258,FR$3:FR$434)+COUNTIF(FR$3:FR258,FR258)-1),"/")</f>
        <v/>
      </c>
      <c r="FO258" s="22" t="str">
        <f t="shared" si="67"/>
        <v/>
      </c>
      <c r="FP258" s="22" t="str">
        <f t="shared" si="68"/>
        <v/>
      </c>
      <c r="FQ258" s="24" t="str">
        <f>IFERROR(IF(FO258="","",ROUND(IF(FP258=0,10,10+SIGN(FP258)*10*(1-((SQRT(5)-1)/2)^MIN(ABS(FP258)/(5*SQRT(FR$1)),3))/(1-((SQRT(5)-1)/2)^3)),2)),"请输入副数")</f>
        <v/>
      </c>
      <c r="FR258" s="25" t="str">
        <f ca="1">IF(FS258="","",IF(选手操作!GT258&lt;&gt;"","/",FV258))</f>
        <v/>
      </c>
      <c r="FS258" s="26" t="str">
        <f ca="1">IF(OR(COUNTA(FA$3:FM$434)=0,选手操作!$K258=""),"",选手操作!$K258)</f>
        <v/>
      </c>
      <c r="FT258" s="22" t="str">
        <f ca="1">IFERROR(IF(FS258="","",RANK(FV258,FV$3:FV$434)+COUNTIF(FV$3:FV258,FV258)-1),"/")</f>
        <v/>
      </c>
      <c r="FU258" s="27" t="str">
        <f ca="1">IF(FS258="","",VLOOKUP(FS258,选手操作!$K:$L,2,0))</f>
        <v/>
      </c>
      <c r="FV258" s="24" t="str">
        <f ca="1">IFERROR(IF(FS258="","",IF(选手操作!FT258&lt;&gt;"",EV258+FW258+FX258+选手操作!FS258,VLOOKUP(FU258,FO:FQ,3,0)+EV258+FW258+FX258+选手操作!FS258)),IF(COUNTIF(FO:FO,FU258)=0,"查找失败",IF(ISNUMBER(VLOOKUP(FU258,FO:FQ,3,0))=FALSE,"VP错误","未知错误")))</f>
        <v/>
      </c>
      <c r="FW258" s="37"/>
      <c r="FX258" s="37"/>
      <c r="FY258" s="39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23" t="str">
        <f ca="1">IFERROR(IF(GS258="","",RANK(GR258,GR$3:GR$434)+COUNTIF(GR$3:GR258,GR258)-1),"/")</f>
        <v/>
      </c>
      <c r="GO258" s="22" t="str">
        <f t="shared" si="69"/>
        <v/>
      </c>
      <c r="GP258" s="22" t="str">
        <f t="shared" si="70"/>
        <v/>
      </c>
      <c r="GQ258" s="24" t="str">
        <f>IFERROR(IF(GO258="","",ROUND(IF(GP258=0,10,10+SIGN(GP258)*10*(1-((SQRT(5)-1)/2)^MIN(ABS(GP258)/(5*SQRT(GR$1)),3))/(1-((SQRT(5)-1)/2)^3)),2)),"请输入副数")</f>
        <v/>
      </c>
      <c r="GR258" s="25" t="str">
        <f ca="1">IF(GS258="","",IF(选手操作!HT258&lt;&gt;"","/",GV258))</f>
        <v/>
      </c>
      <c r="GS258" s="26" t="str">
        <f ca="1">IF(OR(COUNTA(GA$3:GM$434)=0,选手操作!$K258=""),"",选手操作!$K258)</f>
        <v/>
      </c>
      <c r="GT258" s="22" t="str">
        <f ca="1">IFERROR(IF(GS258="","",RANK(GV258,GV$3:GV$434)+COUNTIF(GV$3:GV258,GV258)-1),"/")</f>
        <v/>
      </c>
      <c r="GU258" s="27" t="str">
        <f ca="1">IF(GS258="","",VLOOKUP(GS258,选手操作!$K:$L,2,0))</f>
        <v/>
      </c>
      <c r="GV258" s="24" t="str">
        <f ca="1">IFERROR(IF(GS258="","",IF(选手操作!GT258&lt;&gt;"",FV258+GW258+GX258+选手操作!GS258,VLOOKUP(GU258,GO:GQ,3,0)+FV258+GW258+GX258+选手操作!GS258)),IF(COUNTIF(GO:GO,GU258)=0,"查找失败",IF(ISNUMBER(VLOOKUP(GU258,GO:GQ,3,0))=FALSE,"VP错误","未知错误")))</f>
        <v/>
      </c>
      <c r="GW258" s="37"/>
      <c r="GX258" s="37"/>
      <c r="GY258" s="39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23" t="str">
        <f ca="1">IFERROR(IF(HS258="","",RANK(HR258,HR$3:HR$434)+COUNTIF(HR$3:HR258,HR258)-1),"/")</f>
        <v/>
      </c>
      <c r="HO258" s="22" t="str">
        <f t="shared" si="71"/>
        <v/>
      </c>
      <c r="HP258" s="22" t="str">
        <f t="shared" si="72"/>
        <v/>
      </c>
      <c r="HQ258" s="24" t="str">
        <f>IFERROR(IF(HO258="","",ROUND(IF(HP258=0,10,10+SIGN(HP258)*10*(1-((SQRT(5)-1)/2)^MIN(ABS(HP258)/(5*SQRT(HR$1)),3))/(1-((SQRT(5)-1)/2)^3)),2)),"请输入副数")</f>
        <v/>
      </c>
      <c r="HR258" s="25" t="str">
        <f ca="1">IF(HS258="","",IF(选手操作!IT258&lt;&gt;"","/",HV258))</f>
        <v/>
      </c>
      <c r="HS258" s="26" t="str">
        <f ca="1">IF(OR(COUNTA(HA$3:HM$434)=0,选手操作!$K258=""),"",选手操作!$K258)</f>
        <v/>
      </c>
      <c r="HT258" s="22" t="str">
        <f ca="1">IFERROR(IF(HS258="","",RANK(HV258,HV$3:HV$434)+COUNTIF(HV$3:HV258,HV258)-1),"/")</f>
        <v/>
      </c>
      <c r="HU258" s="27" t="str">
        <f ca="1">IF(HS258="","",VLOOKUP(HS258,选手操作!$K:$L,2,0))</f>
        <v/>
      </c>
      <c r="HV258" s="24" t="str">
        <f ca="1">IFERROR(IF(HS258="","",IF(选手操作!HT258&lt;&gt;"",GV258+HW258+HX258+选手操作!HS258,VLOOKUP(HU258,HO:HQ,3,0)+GV258+HW258+HX258+选手操作!HS258)),IF(COUNTIF(HO:HO,HU258)=0,"查找失败",IF(ISNUMBER(VLOOKUP(HU258,HO:HQ,3,0))=FALSE,"VP错误","未知错误")))</f>
        <v/>
      </c>
      <c r="HW258" s="37"/>
      <c r="HX258" s="37"/>
      <c r="HY258" s="39"/>
    </row>
    <row r="259" spans="1:23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23" t="str">
        <f ca="1">IFERROR(IF(S259="","",RANK(R259,R$3:R$434)+COUNTIF(R$3:R259,R259)-1),"/")</f>
        <v/>
      </c>
      <c r="O259" s="22" t="str">
        <f t="shared" si="73"/>
        <v/>
      </c>
      <c r="P259" s="22" t="str">
        <f t="shared" si="74"/>
        <v/>
      </c>
      <c r="Q259" s="24" t="str">
        <f t="shared" si="75"/>
        <v/>
      </c>
      <c r="R259" s="25" t="str">
        <f ca="1">IF(S259="","",IF(选手操作!AT259&lt;&gt;"","/",V259))</f>
        <v/>
      </c>
      <c r="S259" s="26" t="str">
        <f ca="1">IF(OR(COUNTA(A$3:M$434)=0,选手操作!$K259=""),"",选手操作!$K259)</f>
        <v/>
      </c>
      <c r="T259" s="22" t="str">
        <f ca="1">IFERROR(IF(S259="","",RANK(V259,V$3:V$434)+COUNTIF(V$3:V259,V259)-1),"/")</f>
        <v/>
      </c>
      <c r="U259" s="27" t="str">
        <f ca="1">IF(S259="","",VLOOKUP(S259,选手操作!$K:$L,2,0))</f>
        <v/>
      </c>
      <c r="V259" s="24" t="str">
        <f ca="1">IFERROR(IF(S259="","",IF(选手操作!T259&lt;&gt;"",选手操作!M259+选手操作!N259+W259+X259+选手操作!S259,VLOOKUP(U259,O:Q,3,0)+选手操作!M259+选手操作!N259+W259+X259+选手操作!S259)),IF(COUNTIF(O:O,U259)=0,"查找失败",IF(ISNUMBER(VLOOKUP(U259,O:Q,3,0))=FALSE,"VP错误","未知错误")))</f>
        <v/>
      </c>
      <c r="W259" s="37"/>
      <c r="X259" s="37"/>
      <c r="Y259" s="39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23" t="str">
        <f ca="1">IFERROR(IF(AS259="","",RANK(AR259,AR$3:AR$434)+COUNTIF(AR$3:AR259,AR259)-1),"/")</f>
        <v/>
      </c>
      <c r="AO259" s="22" t="str">
        <f t="shared" ref="AO259:AO322" si="77">IFERROR(IF(AA259="","",RIGHT(AA259,LEN(AA259)-FIND(".",AA259))),"牌手错误")</f>
        <v/>
      </c>
      <c r="AP259" s="22" t="str">
        <f t="shared" ref="AP259:AP322" si="78">IF(AO259="","",ROUND(AC259,0))</f>
        <v/>
      </c>
      <c r="AQ259" s="24" t="str">
        <f t="shared" si="76"/>
        <v/>
      </c>
      <c r="AR259" s="25" t="str">
        <f ca="1">IF(AS259="","",IF(选手操作!BT259&lt;&gt;"","/",AV259))</f>
        <v/>
      </c>
      <c r="AS259" s="26" t="str">
        <f ca="1">IF(OR(COUNTA(AA$3:AM$434)=0,选手操作!$K259=""),"",选手操作!$K259)</f>
        <v/>
      </c>
      <c r="AT259" s="22" t="str">
        <f ca="1">IFERROR(IF(AS259="","",RANK(AV259,AV$3:AV$434)+COUNTIF(AV$3:AV259,AV259)-1),"/")</f>
        <v/>
      </c>
      <c r="AU259" s="27" t="str">
        <f ca="1">IF(AS259="","",VLOOKUP(AS259,选手操作!$K:$L,2,0))</f>
        <v/>
      </c>
      <c r="AV259" s="24" t="str">
        <f ca="1">IFERROR(IF(AS259="","",IF(选手操作!AT259&lt;&gt;"",V259+AW259+AX259+选手操作!AS259,VLOOKUP(AU259,AO:AQ,3,0)+V259+AW259+AX259+选手操作!AS259)),IF(COUNTIF(AO:AO,AU259)=0,"查找失败",IF(ISNUMBER(VLOOKUP(AU259,AO:AQ,3,0))=FALSE,"VP错误","未知错误")))</f>
        <v/>
      </c>
      <c r="AW259" s="37"/>
      <c r="AX259" s="37"/>
      <c r="AY259" s="39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23" t="str">
        <f ca="1">IFERROR(IF(BS259="","",RANK(BR259,BR$3:BR$434)+COUNTIF(BR$3:BR259,BR259)-1),"/")</f>
        <v/>
      </c>
      <c r="BO259" s="22" t="str">
        <f t="shared" ref="BO259:BO322" si="79">IFERROR(IF(BA259="","",RIGHT(BA259,LEN(BA259)-FIND(".",BA259))),"牌手错误")</f>
        <v/>
      </c>
      <c r="BP259" s="22" t="str">
        <f t="shared" ref="BP259:BP322" si="80">IF(BO259="","",ROUND(BC259,0))</f>
        <v/>
      </c>
      <c r="BQ259" s="24" t="str">
        <f>IFERROR(IF(BO259="","",ROUND(IF(BP259=0,10,10+SIGN(BP259)*10*(1-((SQRT(5)-1)/2)^MIN(ABS(BP259)/(5*SQRT(BR$1)),3))/(1-((SQRT(5)-1)/2)^3)),2)),"请输入副数")</f>
        <v/>
      </c>
      <c r="BR259" s="25" t="str">
        <f ca="1">IF(BS259="","",IF(选手操作!CT259&lt;&gt;"","/",BV259))</f>
        <v/>
      </c>
      <c r="BS259" s="26" t="str">
        <f ca="1">IF(OR(COUNTA(BA$3:BM$434)=0,选手操作!$K259=""),"",选手操作!$K259)</f>
        <v/>
      </c>
      <c r="BT259" s="22" t="str">
        <f ca="1">IFERROR(IF(BS259="","",RANK(BV259,BV$3:BV$434)+COUNTIF(BV$3:BV259,BV259)-1),"/")</f>
        <v/>
      </c>
      <c r="BU259" s="27" t="str">
        <f ca="1">IF(BS259="","",VLOOKUP(BS259,选手操作!$K:$L,2,0))</f>
        <v/>
      </c>
      <c r="BV259" s="24" t="str">
        <f ca="1">IFERROR(IF(BS259="","",IF(选手操作!BT259&lt;&gt;"",AV259+BW259+BX259+选手操作!BS259,VLOOKUP(BU259,BO:BQ,3,0)+AV259+BW259+BX259+选手操作!BS259)),IF(COUNTIF(BO:BO,BU259)=0,"查找失败",IF(ISNUMBER(VLOOKUP(BU259,BO:BQ,3,0))=FALSE,"VP错误","未知错误")))</f>
        <v/>
      </c>
      <c r="BW259" s="37"/>
      <c r="BX259" s="37"/>
      <c r="BY259" s="39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23" t="str">
        <f ca="1">IFERROR(IF(CS259="","",RANK(CR259,CR$3:CR$434)+COUNTIF(CR$3:CR259,CR259)-1),"/")</f>
        <v/>
      </c>
      <c r="CO259" s="22" t="str">
        <f t="shared" ref="CO259:CO322" si="81">IFERROR(IF(CA259="","",RIGHT(CA259,LEN(CA259)-FIND(".",CA259))),"牌手错误")</f>
        <v/>
      </c>
      <c r="CP259" s="22" t="str">
        <f t="shared" ref="CP259:CP322" si="82">IF(CO259="","",ROUND(CC259,0))</f>
        <v/>
      </c>
      <c r="CQ259" s="24" t="str">
        <f>IFERROR(IF(CO259="","",ROUND(IF(CP259=0,10,10+SIGN(CP259)*10*(1-((SQRT(5)-1)/2)^MIN(ABS(CP259)/(5*SQRT(CR$1)),3))/(1-((SQRT(5)-1)/2)^3)),2)),"请输入副数")</f>
        <v/>
      </c>
      <c r="CR259" s="25" t="str">
        <f ca="1">IF(CS259="","",IF(选手操作!DT259&lt;&gt;"","/",CV259))</f>
        <v/>
      </c>
      <c r="CS259" s="26" t="str">
        <f ca="1">IF(OR(COUNTA(CA$3:CM$434)=0,选手操作!$K259=""),"",选手操作!$K259)</f>
        <v/>
      </c>
      <c r="CT259" s="22" t="str">
        <f ca="1">IFERROR(IF(CS259="","",RANK(CV259,CV$3:CV$434)+COUNTIF(CV$3:CV259,CV259)-1),"/")</f>
        <v/>
      </c>
      <c r="CU259" s="27" t="str">
        <f ca="1">IF(CS259="","",VLOOKUP(CS259,选手操作!$K:$L,2,0))</f>
        <v/>
      </c>
      <c r="CV259" s="24" t="str">
        <f ca="1">IFERROR(IF(CS259="","",IF(选手操作!CT259&lt;&gt;"",BV259+CW259+CX259+选手操作!CS259,VLOOKUP(CU259,CO:CQ,3,0)+BV259+CW259+CX259+选手操作!CS259)),IF(COUNTIF(CO:CO,CU259)=0,"查找失败",IF(ISNUMBER(VLOOKUP(CU259,CO:CQ,3,0))=FALSE,"VP错误","未知错误")))</f>
        <v/>
      </c>
      <c r="CW259" s="37"/>
      <c r="CX259" s="37"/>
      <c r="CY259" s="39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23" t="str">
        <f ca="1">IFERROR(IF(DS259="","",RANK(DR259,DR$3:DR$434)+COUNTIF(DR$3:DR259,DR259)-1),"/")</f>
        <v/>
      </c>
      <c r="DO259" s="22" t="str">
        <f t="shared" ref="DO259:DO322" si="83">IFERROR(IF(DA259="","",RIGHT(DA259,LEN(DA259)-FIND(".",DA259))),"牌手错误")</f>
        <v/>
      </c>
      <c r="DP259" s="22" t="str">
        <f t="shared" ref="DP259:DP322" si="84">IF(DO259="","",ROUND(DC259,0))</f>
        <v/>
      </c>
      <c r="DQ259" s="24" t="str">
        <f>IFERROR(IF(DO259="","",ROUND(IF(DP259=0,10,10+SIGN(DP259)*10*(1-((SQRT(5)-1)/2)^MIN(ABS(DP259)/(5*SQRT(DR$1)),3))/(1-((SQRT(5)-1)/2)^3)),2)),"请输入副数")</f>
        <v/>
      </c>
      <c r="DR259" s="25" t="str">
        <f ca="1">IF(DS259="","",IF(选手操作!ET259&lt;&gt;"","/",DV259))</f>
        <v/>
      </c>
      <c r="DS259" s="26" t="str">
        <f ca="1">IF(OR(COUNTA(DA$3:DM$434)=0,选手操作!$K259=""),"",选手操作!$K259)</f>
        <v/>
      </c>
      <c r="DT259" s="22" t="str">
        <f ca="1">IFERROR(IF(DS259="","",RANK(DV259,DV$3:DV$434)+COUNTIF(DV$3:DV259,DV259)-1),"/")</f>
        <v/>
      </c>
      <c r="DU259" s="27" t="str">
        <f ca="1">IF(DS259="","",VLOOKUP(DS259,选手操作!$K:$L,2,0))</f>
        <v/>
      </c>
      <c r="DV259" s="24" t="str">
        <f ca="1">IFERROR(IF(DS259="","",IF(选手操作!DT259&lt;&gt;"",CV259+DW259+DX259+选手操作!DS259,VLOOKUP(DU259,DO:DQ,3,0)+CV259+DW259+DX259+选手操作!DS259)),IF(COUNTIF(DO:DO,DU259)=0,"查找失败",IF(ISNUMBER(VLOOKUP(DU259,DO:DQ,3,0))=FALSE,"VP错误","未知错误")))</f>
        <v/>
      </c>
      <c r="DW259" s="37"/>
      <c r="DX259" s="37"/>
      <c r="DY259" s="39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23" t="str">
        <f ca="1">IFERROR(IF(ES259="","",RANK(ER259,ER$3:ER$434)+COUNTIF(ER$3:ER259,ER259)-1),"/")</f>
        <v/>
      </c>
      <c r="EO259" s="22" t="str">
        <f t="shared" ref="EO259:EO322" si="85">IFERROR(IF(EA259="","",RIGHT(EA259,LEN(EA259)-FIND(".",EA259))),"牌手错误")</f>
        <v/>
      </c>
      <c r="EP259" s="22" t="str">
        <f t="shared" ref="EP259:EP322" si="86">IF(EO259="","",ROUND(EC259,0))</f>
        <v/>
      </c>
      <c r="EQ259" s="24" t="str">
        <f>IFERROR(IF(EO259="","",ROUND(IF(EP259=0,10,10+SIGN(EP259)*10*(1-((SQRT(5)-1)/2)^MIN(ABS(EP259)/(5*SQRT(ER$1)),3))/(1-((SQRT(5)-1)/2)^3)),2)),"请输入副数")</f>
        <v/>
      </c>
      <c r="ER259" s="25" t="str">
        <f ca="1">IF(ES259="","",IF(选手操作!FT259&lt;&gt;"","/",EV259))</f>
        <v/>
      </c>
      <c r="ES259" s="26" t="str">
        <f ca="1">IF(OR(COUNTA(EA$3:EM$434)=0,选手操作!$K259=""),"",选手操作!$K259)</f>
        <v/>
      </c>
      <c r="ET259" s="22" t="str">
        <f ca="1">IFERROR(IF(ES259="","",RANK(EV259,EV$3:EV$434)+COUNTIF(EV$3:EV259,EV259)-1),"/")</f>
        <v/>
      </c>
      <c r="EU259" s="27" t="str">
        <f ca="1">IF(ES259="","",VLOOKUP(ES259,选手操作!$K:$L,2,0))</f>
        <v/>
      </c>
      <c r="EV259" s="24" t="str">
        <f ca="1">IFERROR(IF(ES259="","",IF(选手操作!ET259&lt;&gt;"",DV259+EW259+EX259+选手操作!ES259,VLOOKUP(EU259,EO:EQ,3,0)+DV259+EW259+EX259+选手操作!ES259)),IF(COUNTIF(EO:EO,EU259)=0,"查找失败",IF(ISNUMBER(VLOOKUP(EU259,EO:EQ,3,0))=FALSE,"VP错误","未知错误")))</f>
        <v/>
      </c>
      <c r="EW259" s="37"/>
      <c r="EX259" s="37"/>
      <c r="EY259" s="39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23" t="str">
        <f ca="1">IFERROR(IF(FS259="","",RANK(FR259,FR$3:FR$434)+COUNTIF(FR$3:FR259,FR259)-1),"/")</f>
        <v/>
      </c>
      <c r="FO259" s="22" t="str">
        <f t="shared" ref="FO259:FO322" si="87">IFERROR(IF(FA259="","",RIGHT(FA259,LEN(FA259)-FIND(".",FA259))),"牌手错误")</f>
        <v/>
      </c>
      <c r="FP259" s="22" t="str">
        <f t="shared" ref="FP259:FP322" si="88">IF(FO259="","",ROUND(FC259,0))</f>
        <v/>
      </c>
      <c r="FQ259" s="24" t="str">
        <f>IFERROR(IF(FO259="","",ROUND(IF(FP259=0,10,10+SIGN(FP259)*10*(1-((SQRT(5)-1)/2)^MIN(ABS(FP259)/(5*SQRT(FR$1)),3))/(1-((SQRT(5)-1)/2)^3)),2)),"请输入副数")</f>
        <v/>
      </c>
      <c r="FR259" s="25" t="str">
        <f ca="1">IF(FS259="","",IF(选手操作!GT259&lt;&gt;"","/",FV259))</f>
        <v/>
      </c>
      <c r="FS259" s="26" t="str">
        <f ca="1">IF(OR(COUNTA(FA$3:FM$434)=0,选手操作!$K259=""),"",选手操作!$K259)</f>
        <v/>
      </c>
      <c r="FT259" s="22" t="str">
        <f ca="1">IFERROR(IF(FS259="","",RANK(FV259,FV$3:FV$434)+COUNTIF(FV$3:FV259,FV259)-1),"/")</f>
        <v/>
      </c>
      <c r="FU259" s="27" t="str">
        <f ca="1">IF(FS259="","",VLOOKUP(FS259,选手操作!$K:$L,2,0))</f>
        <v/>
      </c>
      <c r="FV259" s="24" t="str">
        <f ca="1">IFERROR(IF(FS259="","",IF(选手操作!FT259&lt;&gt;"",EV259+FW259+FX259+选手操作!FS259,VLOOKUP(FU259,FO:FQ,3,0)+EV259+FW259+FX259+选手操作!FS259)),IF(COUNTIF(FO:FO,FU259)=0,"查找失败",IF(ISNUMBER(VLOOKUP(FU259,FO:FQ,3,0))=FALSE,"VP错误","未知错误")))</f>
        <v/>
      </c>
      <c r="FW259" s="37"/>
      <c r="FX259" s="37"/>
      <c r="FY259" s="39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23" t="str">
        <f ca="1">IFERROR(IF(GS259="","",RANK(GR259,GR$3:GR$434)+COUNTIF(GR$3:GR259,GR259)-1),"/")</f>
        <v/>
      </c>
      <c r="GO259" s="22" t="str">
        <f t="shared" ref="GO259:GO322" si="89">IFERROR(IF(GA259="","",RIGHT(GA259,LEN(GA259)-FIND(".",GA259))),"牌手错误")</f>
        <v/>
      </c>
      <c r="GP259" s="22" t="str">
        <f t="shared" ref="GP259:GP322" si="90">IF(GO259="","",ROUND(GC259,0))</f>
        <v/>
      </c>
      <c r="GQ259" s="24" t="str">
        <f>IFERROR(IF(GO259="","",ROUND(IF(GP259=0,10,10+SIGN(GP259)*10*(1-((SQRT(5)-1)/2)^MIN(ABS(GP259)/(5*SQRT(GR$1)),3))/(1-((SQRT(5)-1)/2)^3)),2)),"请输入副数")</f>
        <v/>
      </c>
      <c r="GR259" s="25" t="str">
        <f ca="1">IF(GS259="","",IF(选手操作!HT259&lt;&gt;"","/",GV259))</f>
        <v/>
      </c>
      <c r="GS259" s="26" t="str">
        <f ca="1">IF(OR(COUNTA(GA$3:GM$434)=0,选手操作!$K259=""),"",选手操作!$K259)</f>
        <v/>
      </c>
      <c r="GT259" s="22" t="str">
        <f ca="1">IFERROR(IF(GS259="","",RANK(GV259,GV$3:GV$434)+COUNTIF(GV$3:GV259,GV259)-1),"/")</f>
        <v/>
      </c>
      <c r="GU259" s="27" t="str">
        <f ca="1">IF(GS259="","",VLOOKUP(GS259,选手操作!$K:$L,2,0))</f>
        <v/>
      </c>
      <c r="GV259" s="24" t="str">
        <f ca="1">IFERROR(IF(GS259="","",IF(选手操作!GT259&lt;&gt;"",FV259+GW259+GX259+选手操作!GS259,VLOOKUP(GU259,GO:GQ,3,0)+FV259+GW259+GX259+选手操作!GS259)),IF(COUNTIF(GO:GO,GU259)=0,"查找失败",IF(ISNUMBER(VLOOKUP(GU259,GO:GQ,3,0))=FALSE,"VP错误","未知错误")))</f>
        <v/>
      </c>
      <c r="GW259" s="37"/>
      <c r="GX259" s="37"/>
      <c r="GY259" s="39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23" t="str">
        <f ca="1">IFERROR(IF(HS259="","",RANK(HR259,HR$3:HR$434)+COUNTIF(HR$3:HR259,HR259)-1),"/")</f>
        <v/>
      </c>
      <c r="HO259" s="22" t="str">
        <f t="shared" ref="HO259:HO322" si="91">IFERROR(IF(HA259="","",RIGHT(HA259,LEN(HA259)-FIND(".",HA259))),"牌手错误")</f>
        <v/>
      </c>
      <c r="HP259" s="22" t="str">
        <f t="shared" ref="HP259:HP322" si="92">IF(HO259="","",ROUND(HC259,0))</f>
        <v/>
      </c>
      <c r="HQ259" s="24" t="str">
        <f>IFERROR(IF(HO259="","",ROUND(IF(HP259=0,10,10+SIGN(HP259)*10*(1-((SQRT(5)-1)/2)^MIN(ABS(HP259)/(5*SQRT(HR$1)),3))/(1-((SQRT(5)-1)/2)^3)),2)),"请输入副数")</f>
        <v/>
      </c>
      <c r="HR259" s="25" t="str">
        <f ca="1">IF(HS259="","",IF(选手操作!IT259&lt;&gt;"","/",HV259))</f>
        <v/>
      </c>
      <c r="HS259" s="26" t="str">
        <f ca="1">IF(OR(COUNTA(HA$3:HM$434)=0,选手操作!$K259=""),"",选手操作!$K259)</f>
        <v/>
      </c>
      <c r="HT259" s="22" t="str">
        <f ca="1">IFERROR(IF(HS259="","",RANK(HV259,HV$3:HV$434)+COUNTIF(HV$3:HV259,HV259)-1),"/")</f>
        <v/>
      </c>
      <c r="HU259" s="27" t="str">
        <f ca="1">IF(HS259="","",VLOOKUP(HS259,选手操作!$K:$L,2,0))</f>
        <v/>
      </c>
      <c r="HV259" s="24" t="str">
        <f ca="1">IFERROR(IF(HS259="","",IF(选手操作!HT259&lt;&gt;"",GV259+HW259+HX259+选手操作!HS259,VLOOKUP(HU259,HO:HQ,3,0)+GV259+HW259+HX259+选手操作!HS259)),IF(COUNTIF(HO:HO,HU259)=0,"查找失败",IF(ISNUMBER(VLOOKUP(HU259,HO:HQ,3,0))=FALSE,"VP错误","未知错误")))</f>
        <v/>
      </c>
      <c r="HW259" s="37"/>
      <c r="HX259" s="37"/>
      <c r="HY259" s="39"/>
    </row>
    <row r="260" spans="1:23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23" t="str">
        <f ca="1">IFERROR(IF(S260="","",RANK(R260,R$3:R$434)+COUNTIF(R$3:R260,R260)-1),"/")</f>
        <v/>
      </c>
      <c r="O260" s="22" t="str">
        <f t="shared" ref="O260:O323" si="93">IFERROR(IF(A260="","",RIGHT(A260,LEN(A260)-FIND(".",A260))),"牌手错误")</f>
        <v/>
      </c>
      <c r="P260" s="22" t="str">
        <f t="shared" ref="P260:P323" si="94">IF(O260="","",ROUND(C260,0))</f>
        <v/>
      </c>
      <c r="Q260" s="24" t="str">
        <f t="shared" ref="Q260:Q323" si="95">IFERROR(IF(O260="","",ROUND(IF(P260=0,10,10+SIGN(P260)*10*(1-((SQRT(5)-1)/2)^MIN(ABS(P260)/(5*SQRT(R$1)),3))/(1-((SQRT(5)-1)/2)^3)),2)),"请输入副数")</f>
        <v/>
      </c>
      <c r="R260" s="25" t="str">
        <f ca="1">IF(S260="","",IF(选手操作!AT260&lt;&gt;"","/",V260))</f>
        <v/>
      </c>
      <c r="S260" s="26" t="str">
        <f ca="1">IF(OR(COUNTA(A$3:M$434)=0,选手操作!$K260=""),"",选手操作!$K260)</f>
        <v/>
      </c>
      <c r="T260" s="22" t="str">
        <f ca="1">IFERROR(IF(S260="","",RANK(V260,V$3:V$434)+COUNTIF(V$3:V260,V260)-1),"/")</f>
        <v/>
      </c>
      <c r="U260" s="27" t="str">
        <f ca="1">IF(S260="","",VLOOKUP(S260,选手操作!$K:$L,2,0))</f>
        <v/>
      </c>
      <c r="V260" s="24" t="str">
        <f ca="1">IFERROR(IF(S260="","",IF(选手操作!T260&lt;&gt;"",选手操作!M260+选手操作!N260+W260+X260+选手操作!S260,VLOOKUP(U260,O:Q,3,0)+选手操作!M260+选手操作!N260+W260+X260+选手操作!S260)),IF(COUNTIF(O:O,U260)=0,"查找失败",IF(ISNUMBER(VLOOKUP(U260,O:Q,3,0))=FALSE,"VP错误","未知错误")))</f>
        <v/>
      </c>
      <c r="W260" s="37"/>
      <c r="X260" s="37"/>
      <c r="Y260" s="39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23" t="str">
        <f ca="1">IFERROR(IF(AS260="","",RANK(AR260,AR$3:AR$434)+COUNTIF(AR$3:AR260,AR260)-1),"/")</f>
        <v/>
      </c>
      <c r="AO260" s="22" t="str">
        <f t="shared" si="77"/>
        <v/>
      </c>
      <c r="AP260" s="22" t="str">
        <f t="shared" si="78"/>
        <v/>
      </c>
      <c r="AQ260" s="24" t="str">
        <f t="shared" si="76"/>
        <v/>
      </c>
      <c r="AR260" s="25" t="str">
        <f ca="1">IF(AS260="","",IF(选手操作!BT260&lt;&gt;"","/",AV260))</f>
        <v/>
      </c>
      <c r="AS260" s="26" t="str">
        <f ca="1">IF(OR(COUNTA(AA$3:AM$434)=0,选手操作!$K260=""),"",选手操作!$K260)</f>
        <v/>
      </c>
      <c r="AT260" s="22" t="str">
        <f ca="1">IFERROR(IF(AS260="","",RANK(AV260,AV$3:AV$434)+COUNTIF(AV$3:AV260,AV260)-1),"/")</f>
        <v/>
      </c>
      <c r="AU260" s="27" t="str">
        <f ca="1">IF(AS260="","",VLOOKUP(AS260,选手操作!$K:$L,2,0))</f>
        <v/>
      </c>
      <c r="AV260" s="24" t="str">
        <f ca="1">IFERROR(IF(AS260="","",IF(选手操作!AT260&lt;&gt;"",V260+AW260+AX260+选手操作!AS260,VLOOKUP(AU260,AO:AQ,3,0)+V260+AW260+AX260+选手操作!AS260)),IF(COUNTIF(AO:AO,AU260)=0,"查找失败",IF(ISNUMBER(VLOOKUP(AU260,AO:AQ,3,0))=FALSE,"VP错误","未知错误")))</f>
        <v/>
      </c>
      <c r="AW260" s="37"/>
      <c r="AX260" s="37"/>
      <c r="AY260" s="39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23" t="str">
        <f ca="1">IFERROR(IF(BS260="","",RANK(BR260,BR$3:BR$434)+COUNTIF(BR$3:BR260,BR260)-1),"/")</f>
        <v/>
      </c>
      <c r="BO260" s="22" t="str">
        <f t="shared" si="79"/>
        <v/>
      </c>
      <c r="BP260" s="22" t="str">
        <f t="shared" si="80"/>
        <v/>
      </c>
      <c r="BQ260" s="24" t="str">
        <f>IFERROR(IF(BO260="","",ROUND(IF(BP260=0,10,10+SIGN(BP260)*10*(1-((SQRT(5)-1)/2)^MIN(ABS(BP260)/(5*SQRT(BR$1)),3))/(1-((SQRT(5)-1)/2)^3)),2)),"请输入副数")</f>
        <v/>
      </c>
      <c r="BR260" s="25" t="str">
        <f ca="1">IF(BS260="","",IF(选手操作!CT260&lt;&gt;"","/",BV260))</f>
        <v/>
      </c>
      <c r="BS260" s="26" t="str">
        <f ca="1">IF(OR(COUNTA(BA$3:BM$434)=0,选手操作!$K260=""),"",选手操作!$K260)</f>
        <v/>
      </c>
      <c r="BT260" s="22" t="str">
        <f ca="1">IFERROR(IF(BS260="","",RANK(BV260,BV$3:BV$434)+COUNTIF(BV$3:BV260,BV260)-1),"/")</f>
        <v/>
      </c>
      <c r="BU260" s="27" t="str">
        <f ca="1">IF(BS260="","",VLOOKUP(BS260,选手操作!$K:$L,2,0))</f>
        <v/>
      </c>
      <c r="BV260" s="24" t="str">
        <f ca="1">IFERROR(IF(BS260="","",IF(选手操作!BT260&lt;&gt;"",AV260+BW260+BX260+选手操作!BS260,VLOOKUP(BU260,BO:BQ,3,0)+AV260+BW260+BX260+选手操作!BS260)),IF(COUNTIF(BO:BO,BU260)=0,"查找失败",IF(ISNUMBER(VLOOKUP(BU260,BO:BQ,3,0))=FALSE,"VP错误","未知错误")))</f>
        <v/>
      </c>
      <c r="BW260" s="37"/>
      <c r="BX260" s="37"/>
      <c r="BY260" s="39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23" t="str">
        <f ca="1">IFERROR(IF(CS260="","",RANK(CR260,CR$3:CR$434)+COUNTIF(CR$3:CR260,CR260)-1),"/")</f>
        <v/>
      </c>
      <c r="CO260" s="22" t="str">
        <f t="shared" si="81"/>
        <v/>
      </c>
      <c r="CP260" s="22" t="str">
        <f t="shared" si="82"/>
        <v/>
      </c>
      <c r="CQ260" s="24" t="str">
        <f>IFERROR(IF(CO260="","",ROUND(IF(CP260=0,10,10+SIGN(CP260)*10*(1-((SQRT(5)-1)/2)^MIN(ABS(CP260)/(5*SQRT(CR$1)),3))/(1-((SQRT(5)-1)/2)^3)),2)),"请输入副数")</f>
        <v/>
      </c>
      <c r="CR260" s="25" t="str">
        <f ca="1">IF(CS260="","",IF(选手操作!DT260&lt;&gt;"","/",CV260))</f>
        <v/>
      </c>
      <c r="CS260" s="26" t="str">
        <f ca="1">IF(OR(COUNTA(CA$3:CM$434)=0,选手操作!$K260=""),"",选手操作!$K260)</f>
        <v/>
      </c>
      <c r="CT260" s="22" t="str">
        <f ca="1">IFERROR(IF(CS260="","",RANK(CV260,CV$3:CV$434)+COUNTIF(CV$3:CV260,CV260)-1),"/")</f>
        <v/>
      </c>
      <c r="CU260" s="27" t="str">
        <f ca="1">IF(CS260="","",VLOOKUP(CS260,选手操作!$K:$L,2,0))</f>
        <v/>
      </c>
      <c r="CV260" s="24" t="str">
        <f ca="1">IFERROR(IF(CS260="","",IF(选手操作!CT260&lt;&gt;"",BV260+CW260+CX260+选手操作!CS260,VLOOKUP(CU260,CO:CQ,3,0)+BV260+CW260+CX260+选手操作!CS260)),IF(COUNTIF(CO:CO,CU260)=0,"查找失败",IF(ISNUMBER(VLOOKUP(CU260,CO:CQ,3,0))=FALSE,"VP错误","未知错误")))</f>
        <v/>
      </c>
      <c r="CW260" s="37"/>
      <c r="CX260" s="37"/>
      <c r="CY260" s="39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23" t="str">
        <f ca="1">IFERROR(IF(DS260="","",RANK(DR260,DR$3:DR$434)+COUNTIF(DR$3:DR260,DR260)-1),"/")</f>
        <v/>
      </c>
      <c r="DO260" s="22" t="str">
        <f t="shared" si="83"/>
        <v/>
      </c>
      <c r="DP260" s="22" t="str">
        <f t="shared" si="84"/>
        <v/>
      </c>
      <c r="DQ260" s="24" t="str">
        <f>IFERROR(IF(DO260="","",ROUND(IF(DP260=0,10,10+SIGN(DP260)*10*(1-((SQRT(5)-1)/2)^MIN(ABS(DP260)/(5*SQRT(DR$1)),3))/(1-((SQRT(5)-1)/2)^3)),2)),"请输入副数")</f>
        <v/>
      </c>
      <c r="DR260" s="25" t="str">
        <f ca="1">IF(DS260="","",IF(选手操作!ET260&lt;&gt;"","/",DV260))</f>
        <v/>
      </c>
      <c r="DS260" s="26" t="str">
        <f ca="1">IF(OR(COUNTA(DA$3:DM$434)=0,选手操作!$K260=""),"",选手操作!$K260)</f>
        <v/>
      </c>
      <c r="DT260" s="22" t="str">
        <f ca="1">IFERROR(IF(DS260="","",RANK(DV260,DV$3:DV$434)+COUNTIF(DV$3:DV260,DV260)-1),"/")</f>
        <v/>
      </c>
      <c r="DU260" s="27" t="str">
        <f ca="1">IF(DS260="","",VLOOKUP(DS260,选手操作!$K:$L,2,0))</f>
        <v/>
      </c>
      <c r="DV260" s="24" t="str">
        <f ca="1">IFERROR(IF(DS260="","",IF(选手操作!DT260&lt;&gt;"",CV260+DW260+DX260+选手操作!DS260,VLOOKUP(DU260,DO:DQ,3,0)+CV260+DW260+DX260+选手操作!DS260)),IF(COUNTIF(DO:DO,DU260)=0,"查找失败",IF(ISNUMBER(VLOOKUP(DU260,DO:DQ,3,0))=FALSE,"VP错误","未知错误")))</f>
        <v/>
      </c>
      <c r="DW260" s="37"/>
      <c r="DX260" s="37"/>
      <c r="DY260" s="39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23" t="str">
        <f ca="1">IFERROR(IF(ES260="","",RANK(ER260,ER$3:ER$434)+COUNTIF(ER$3:ER260,ER260)-1),"/")</f>
        <v/>
      </c>
      <c r="EO260" s="22" t="str">
        <f t="shared" si="85"/>
        <v/>
      </c>
      <c r="EP260" s="22" t="str">
        <f t="shared" si="86"/>
        <v/>
      </c>
      <c r="EQ260" s="24" t="str">
        <f>IFERROR(IF(EO260="","",ROUND(IF(EP260=0,10,10+SIGN(EP260)*10*(1-((SQRT(5)-1)/2)^MIN(ABS(EP260)/(5*SQRT(ER$1)),3))/(1-((SQRT(5)-1)/2)^3)),2)),"请输入副数")</f>
        <v/>
      </c>
      <c r="ER260" s="25" t="str">
        <f ca="1">IF(ES260="","",IF(选手操作!FT260&lt;&gt;"","/",EV260))</f>
        <v/>
      </c>
      <c r="ES260" s="26" t="str">
        <f ca="1">IF(OR(COUNTA(EA$3:EM$434)=0,选手操作!$K260=""),"",选手操作!$K260)</f>
        <v/>
      </c>
      <c r="ET260" s="22" t="str">
        <f ca="1">IFERROR(IF(ES260="","",RANK(EV260,EV$3:EV$434)+COUNTIF(EV$3:EV260,EV260)-1),"/")</f>
        <v/>
      </c>
      <c r="EU260" s="27" t="str">
        <f ca="1">IF(ES260="","",VLOOKUP(ES260,选手操作!$K:$L,2,0))</f>
        <v/>
      </c>
      <c r="EV260" s="24" t="str">
        <f ca="1">IFERROR(IF(ES260="","",IF(选手操作!ET260&lt;&gt;"",DV260+EW260+EX260+选手操作!ES260,VLOOKUP(EU260,EO:EQ,3,0)+DV260+EW260+EX260+选手操作!ES260)),IF(COUNTIF(EO:EO,EU260)=0,"查找失败",IF(ISNUMBER(VLOOKUP(EU260,EO:EQ,3,0))=FALSE,"VP错误","未知错误")))</f>
        <v/>
      </c>
      <c r="EW260" s="37"/>
      <c r="EX260" s="37"/>
      <c r="EY260" s="39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23" t="str">
        <f ca="1">IFERROR(IF(FS260="","",RANK(FR260,FR$3:FR$434)+COUNTIF(FR$3:FR260,FR260)-1),"/")</f>
        <v/>
      </c>
      <c r="FO260" s="22" t="str">
        <f t="shared" si="87"/>
        <v/>
      </c>
      <c r="FP260" s="22" t="str">
        <f t="shared" si="88"/>
        <v/>
      </c>
      <c r="FQ260" s="24" t="str">
        <f>IFERROR(IF(FO260="","",ROUND(IF(FP260=0,10,10+SIGN(FP260)*10*(1-((SQRT(5)-1)/2)^MIN(ABS(FP260)/(5*SQRT(FR$1)),3))/(1-((SQRT(5)-1)/2)^3)),2)),"请输入副数")</f>
        <v/>
      </c>
      <c r="FR260" s="25" t="str">
        <f ca="1">IF(FS260="","",IF(选手操作!GT260&lt;&gt;"","/",FV260))</f>
        <v/>
      </c>
      <c r="FS260" s="26" t="str">
        <f ca="1">IF(OR(COUNTA(FA$3:FM$434)=0,选手操作!$K260=""),"",选手操作!$K260)</f>
        <v/>
      </c>
      <c r="FT260" s="22" t="str">
        <f ca="1">IFERROR(IF(FS260="","",RANK(FV260,FV$3:FV$434)+COUNTIF(FV$3:FV260,FV260)-1),"/")</f>
        <v/>
      </c>
      <c r="FU260" s="27" t="str">
        <f ca="1">IF(FS260="","",VLOOKUP(FS260,选手操作!$K:$L,2,0))</f>
        <v/>
      </c>
      <c r="FV260" s="24" t="str">
        <f ca="1">IFERROR(IF(FS260="","",IF(选手操作!FT260&lt;&gt;"",EV260+FW260+FX260+选手操作!FS260,VLOOKUP(FU260,FO:FQ,3,0)+EV260+FW260+FX260+选手操作!FS260)),IF(COUNTIF(FO:FO,FU260)=0,"查找失败",IF(ISNUMBER(VLOOKUP(FU260,FO:FQ,3,0))=FALSE,"VP错误","未知错误")))</f>
        <v/>
      </c>
      <c r="FW260" s="37"/>
      <c r="FX260" s="37"/>
      <c r="FY260" s="39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23" t="str">
        <f ca="1">IFERROR(IF(GS260="","",RANK(GR260,GR$3:GR$434)+COUNTIF(GR$3:GR260,GR260)-1),"/")</f>
        <v/>
      </c>
      <c r="GO260" s="22" t="str">
        <f t="shared" si="89"/>
        <v/>
      </c>
      <c r="GP260" s="22" t="str">
        <f t="shared" si="90"/>
        <v/>
      </c>
      <c r="GQ260" s="24" t="str">
        <f>IFERROR(IF(GO260="","",ROUND(IF(GP260=0,10,10+SIGN(GP260)*10*(1-((SQRT(5)-1)/2)^MIN(ABS(GP260)/(5*SQRT(GR$1)),3))/(1-((SQRT(5)-1)/2)^3)),2)),"请输入副数")</f>
        <v/>
      </c>
      <c r="GR260" s="25" t="str">
        <f ca="1">IF(GS260="","",IF(选手操作!HT260&lt;&gt;"","/",GV260))</f>
        <v/>
      </c>
      <c r="GS260" s="26" t="str">
        <f ca="1">IF(OR(COUNTA(GA$3:GM$434)=0,选手操作!$K260=""),"",选手操作!$K260)</f>
        <v/>
      </c>
      <c r="GT260" s="22" t="str">
        <f ca="1">IFERROR(IF(GS260="","",RANK(GV260,GV$3:GV$434)+COUNTIF(GV$3:GV260,GV260)-1),"/")</f>
        <v/>
      </c>
      <c r="GU260" s="27" t="str">
        <f ca="1">IF(GS260="","",VLOOKUP(GS260,选手操作!$K:$L,2,0))</f>
        <v/>
      </c>
      <c r="GV260" s="24" t="str">
        <f ca="1">IFERROR(IF(GS260="","",IF(选手操作!GT260&lt;&gt;"",FV260+GW260+GX260+选手操作!GS260,VLOOKUP(GU260,GO:GQ,3,0)+FV260+GW260+GX260+选手操作!GS260)),IF(COUNTIF(GO:GO,GU260)=0,"查找失败",IF(ISNUMBER(VLOOKUP(GU260,GO:GQ,3,0))=FALSE,"VP错误","未知错误")))</f>
        <v/>
      </c>
      <c r="GW260" s="37"/>
      <c r="GX260" s="37"/>
      <c r="GY260" s="39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23" t="str">
        <f ca="1">IFERROR(IF(HS260="","",RANK(HR260,HR$3:HR$434)+COUNTIF(HR$3:HR260,HR260)-1),"/")</f>
        <v/>
      </c>
      <c r="HO260" s="22" t="str">
        <f t="shared" si="91"/>
        <v/>
      </c>
      <c r="HP260" s="22" t="str">
        <f t="shared" si="92"/>
        <v/>
      </c>
      <c r="HQ260" s="24" t="str">
        <f>IFERROR(IF(HO260="","",ROUND(IF(HP260=0,10,10+SIGN(HP260)*10*(1-((SQRT(5)-1)/2)^MIN(ABS(HP260)/(5*SQRT(HR$1)),3))/(1-((SQRT(5)-1)/2)^3)),2)),"请输入副数")</f>
        <v/>
      </c>
      <c r="HR260" s="25" t="str">
        <f ca="1">IF(HS260="","",IF(选手操作!IT260&lt;&gt;"","/",HV260))</f>
        <v/>
      </c>
      <c r="HS260" s="26" t="str">
        <f ca="1">IF(OR(COUNTA(HA$3:HM$434)=0,选手操作!$K260=""),"",选手操作!$K260)</f>
        <v/>
      </c>
      <c r="HT260" s="22" t="str">
        <f ca="1">IFERROR(IF(HS260="","",RANK(HV260,HV$3:HV$434)+COUNTIF(HV$3:HV260,HV260)-1),"/")</f>
        <v/>
      </c>
      <c r="HU260" s="27" t="str">
        <f ca="1">IF(HS260="","",VLOOKUP(HS260,选手操作!$K:$L,2,0))</f>
        <v/>
      </c>
      <c r="HV260" s="24" t="str">
        <f ca="1">IFERROR(IF(HS260="","",IF(选手操作!HT260&lt;&gt;"",GV260+HW260+HX260+选手操作!HS260,VLOOKUP(HU260,HO:HQ,3,0)+GV260+HW260+HX260+选手操作!HS260)),IF(COUNTIF(HO:HO,HU260)=0,"查找失败",IF(ISNUMBER(VLOOKUP(HU260,HO:HQ,3,0))=FALSE,"VP错误","未知错误")))</f>
        <v/>
      </c>
      <c r="HW260" s="37"/>
      <c r="HX260" s="37"/>
      <c r="HY260" s="39"/>
    </row>
    <row r="261" spans="1:23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23" t="str">
        <f ca="1">IFERROR(IF(S261="","",RANK(R261,R$3:R$434)+COUNTIF(R$3:R261,R261)-1),"/")</f>
        <v/>
      </c>
      <c r="O261" s="22" t="str">
        <f t="shared" si="93"/>
        <v/>
      </c>
      <c r="P261" s="22" t="str">
        <f t="shared" si="94"/>
        <v/>
      </c>
      <c r="Q261" s="24" t="str">
        <f t="shared" si="95"/>
        <v/>
      </c>
      <c r="R261" s="25" t="str">
        <f ca="1">IF(S261="","",IF(选手操作!AT261&lt;&gt;"","/",V261))</f>
        <v/>
      </c>
      <c r="S261" s="26" t="str">
        <f ca="1">IF(OR(COUNTA(A$3:M$434)=0,选手操作!$K261=""),"",选手操作!$K261)</f>
        <v/>
      </c>
      <c r="T261" s="22" t="str">
        <f ca="1">IFERROR(IF(S261="","",RANK(V261,V$3:V$434)+COUNTIF(V$3:V261,V261)-1),"/")</f>
        <v/>
      </c>
      <c r="U261" s="27" t="str">
        <f ca="1">IF(S261="","",VLOOKUP(S261,选手操作!$K:$L,2,0))</f>
        <v/>
      </c>
      <c r="V261" s="24" t="str">
        <f ca="1">IFERROR(IF(S261="","",IF(选手操作!T261&lt;&gt;"",选手操作!M261+选手操作!N261+W261+X261+选手操作!S261,VLOOKUP(U261,O:Q,3,0)+选手操作!M261+选手操作!N261+W261+X261+选手操作!S261)),IF(COUNTIF(O:O,U261)=0,"查找失败",IF(ISNUMBER(VLOOKUP(U261,O:Q,3,0))=FALSE,"VP错误","未知错误")))</f>
        <v/>
      </c>
      <c r="W261" s="37"/>
      <c r="X261" s="37"/>
      <c r="Y261" s="39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23" t="str">
        <f ca="1">IFERROR(IF(AS261="","",RANK(AR261,AR$3:AR$434)+COUNTIF(AR$3:AR261,AR261)-1),"/")</f>
        <v/>
      </c>
      <c r="AO261" s="22" t="str">
        <f t="shared" si="77"/>
        <v/>
      </c>
      <c r="AP261" s="22" t="str">
        <f t="shared" si="78"/>
        <v/>
      </c>
      <c r="AQ261" s="24" t="str">
        <f t="shared" si="76"/>
        <v/>
      </c>
      <c r="AR261" s="25" t="str">
        <f ca="1">IF(AS261="","",IF(选手操作!BT261&lt;&gt;"","/",AV261))</f>
        <v/>
      </c>
      <c r="AS261" s="26" t="str">
        <f ca="1">IF(OR(COUNTA(AA$3:AM$434)=0,选手操作!$K261=""),"",选手操作!$K261)</f>
        <v/>
      </c>
      <c r="AT261" s="22" t="str">
        <f ca="1">IFERROR(IF(AS261="","",RANK(AV261,AV$3:AV$434)+COUNTIF(AV$3:AV261,AV261)-1),"/")</f>
        <v/>
      </c>
      <c r="AU261" s="27" t="str">
        <f ca="1">IF(AS261="","",VLOOKUP(AS261,选手操作!$K:$L,2,0))</f>
        <v/>
      </c>
      <c r="AV261" s="24" t="str">
        <f ca="1">IFERROR(IF(AS261="","",IF(选手操作!AT261&lt;&gt;"",V261+AW261+AX261+选手操作!AS261,VLOOKUP(AU261,AO:AQ,3,0)+V261+AW261+AX261+选手操作!AS261)),IF(COUNTIF(AO:AO,AU261)=0,"查找失败",IF(ISNUMBER(VLOOKUP(AU261,AO:AQ,3,0))=FALSE,"VP错误","未知错误")))</f>
        <v/>
      </c>
      <c r="AW261" s="37"/>
      <c r="AX261" s="37"/>
      <c r="AY261" s="39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23" t="str">
        <f ca="1">IFERROR(IF(BS261="","",RANK(BR261,BR$3:BR$434)+COUNTIF(BR$3:BR261,BR261)-1),"/")</f>
        <v/>
      </c>
      <c r="BO261" s="22" t="str">
        <f t="shared" si="79"/>
        <v/>
      </c>
      <c r="BP261" s="22" t="str">
        <f t="shared" si="80"/>
        <v/>
      </c>
      <c r="BQ261" s="24" t="str">
        <f>IFERROR(IF(BO261="","",ROUND(IF(BP261=0,10,10+SIGN(BP261)*10*(1-((SQRT(5)-1)/2)^MIN(ABS(BP261)/(5*SQRT(BR$1)),3))/(1-((SQRT(5)-1)/2)^3)),2)),"请输入副数")</f>
        <v/>
      </c>
      <c r="BR261" s="25" t="str">
        <f ca="1">IF(BS261="","",IF(选手操作!CT261&lt;&gt;"","/",BV261))</f>
        <v/>
      </c>
      <c r="BS261" s="26" t="str">
        <f ca="1">IF(OR(COUNTA(BA$3:BM$434)=0,选手操作!$K261=""),"",选手操作!$K261)</f>
        <v/>
      </c>
      <c r="BT261" s="22" t="str">
        <f ca="1">IFERROR(IF(BS261="","",RANK(BV261,BV$3:BV$434)+COUNTIF(BV$3:BV261,BV261)-1),"/")</f>
        <v/>
      </c>
      <c r="BU261" s="27" t="str">
        <f ca="1">IF(BS261="","",VLOOKUP(BS261,选手操作!$K:$L,2,0))</f>
        <v/>
      </c>
      <c r="BV261" s="24" t="str">
        <f ca="1">IFERROR(IF(BS261="","",IF(选手操作!BT261&lt;&gt;"",AV261+BW261+BX261+选手操作!BS261,VLOOKUP(BU261,BO:BQ,3,0)+AV261+BW261+BX261+选手操作!BS261)),IF(COUNTIF(BO:BO,BU261)=0,"查找失败",IF(ISNUMBER(VLOOKUP(BU261,BO:BQ,3,0))=FALSE,"VP错误","未知错误")))</f>
        <v/>
      </c>
      <c r="BW261" s="37"/>
      <c r="BX261" s="37"/>
      <c r="BY261" s="39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23" t="str">
        <f ca="1">IFERROR(IF(CS261="","",RANK(CR261,CR$3:CR$434)+COUNTIF(CR$3:CR261,CR261)-1),"/")</f>
        <v/>
      </c>
      <c r="CO261" s="22" t="str">
        <f t="shared" si="81"/>
        <v/>
      </c>
      <c r="CP261" s="22" t="str">
        <f t="shared" si="82"/>
        <v/>
      </c>
      <c r="CQ261" s="24" t="str">
        <f>IFERROR(IF(CO261="","",ROUND(IF(CP261=0,10,10+SIGN(CP261)*10*(1-((SQRT(5)-1)/2)^MIN(ABS(CP261)/(5*SQRT(CR$1)),3))/(1-((SQRT(5)-1)/2)^3)),2)),"请输入副数")</f>
        <v/>
      </c>
      <c r="CR261" s="25" t="str">
        <f ca="1">IF(CS261="","",IF(选手操作!DT261&lt;&gt;"","/",CV261))</f>
        <v/>
      </c>
      <c r="CS261" s="26" t="str">
        <f ca="1">IF(OR(COUNTA(CA$3:CM$434)=0,选手操作!$K261=""),"",选手操作!$K261)</f>
        <v/>
      </c>
      <c r="CT261" s="22" t="str">
        <f ca="1">IFERROR(IF(CS261="","",RANK(CV261,CV$3:CV$434)+COUNTIF(CV$3:CV261,CV261)-1),"/")</f>
        <v/>
      </c>
      <c r="CU261" s="27" t="str">
        <f ca="1">IF(CS261="","",VLOOKUP(CS261,选手操作!$K:$L,2,0))</f>
        <v/>
      </c>
      <c r="CV261" s="24" t="str">
        <f ca="1">IFERROR(IF(CS261="","",IF(选手操作!CT261&lt;&gt;"",BV261+CW261+CX261+选手操作!CS261,VLOOKUP(CU261,CO:CQ,3,0)+BV261+CW261+CX261+选手操作!CS261)),IF(COUNTIF(CO:CO,CU261)=0,"查找失败",IF(ISNUMBER(VLOOKUP(CU261,CO:CQ,3,0))=FALSE,"VP错误","未知错误")))</f>
        <v/>
      </c>
      <c r="CW261" s="37"/>
      <c r="CX261" s="37"/>
      <c r="CY261" s="39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23" t="str">
        <f ca="1">IFERROR(IF(DS261="","",RANK(DR261,DR$3:DR$434)+COUNTIF(DR$3:DR261,DR261)-1),"/")</f>
        <v/>
      </c>
      <c r="DO261" s="22" t="str">
        <f t="shared" si="83"/>
        <v/>
      </c>
      <c r="DP261" s="22" t="str">
        <f t="shared" si="84"/>
        <v/>
      </c>
      <c r="DQ261" s="24" t="str">
        <f>IFERROR(IF(DO261="","",ROUND(IF(DP261=0,10,10+SIGN(DP261)*10*(1-((SQRT(5)-1)/2)^MIN(ABS(DP261)/(5*SQRT(DR$1)),3))/(1-((SQRT(5)-1)/2)^3)),2)),"请输入副数")</f>
        <v/>
      </c>
      <c r="DR261" s="25" t="str">
        <f ca="1">IF(DS261="","",IF(选手操作!ET261&lt;&gt;"","/",DV261))</f>
        <v/>
      </c>
      <c r="DS261" s="26" t="str">
        <f ca="1">IF(OR(COUNTA(DA$3:DM$434)=0,选手操作!$K261=""),"",选手操作!$K261)</f>
        <v/>
      </c>
      <c r="DT261" s="22" t="str">
        <f ca="1">IFERROR(IF(DS261="","",RANK(DV261,DV$3:DV$434)+COUNTIF(DV$3:DV261,DV261)-1),"/")</f>
        <v/>
      </c>
      <c r="DU261" s="27" t="str">
        <f ca="1">IF(DS261="","",VLOOKUP(DS261,选手操作!$K:$L,2,0))</f>
        <v/>
      </c>
      <c r="DV261" s="24" t="str">
        <f ca="1">IFERROR(IF(DS261="","",IF(选手操作!DT261&lt;&gt;"",CV261+DW261+DX261+选手操作!DS261,VLOOKUP(DU261,DO:DQ,3,0)+CV261+DW261+DX261+选手操作!DS261)),IF(COUNTIF(DO:DO,DU261)=0,"查找失败",IF(ISNUMBER(VLOOKUP(DU261,DO:DQ,3,0))=FALSE,"VP错误","未知错误")))</f>
        <v/>
      </c>
      <c r="DW261" s="37"/>
      <c r="DX261" s="37"/>
      <c r="DY261" s="39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23" t="str">
        <f ca="1">IFERROR(IF(ES261="","",RANK(ER261,ER$3:ER$434)+COUNTIF(ER$3:ER261,ER261)-1),"/")</f>
        <v/>
      </c>
      <c r="EO261" s="22" t="str">
        <f t="shared" si="85"/>
        <v/>
      </c>
      <c r="EP261" s="22" t="str">
        <f t="shared" si="86"/>
        <v/>
      </c>
      <c r="EQ261" s="24" t="str">
        <f>IFERROR(IF(EO261="","",ROUND(IF(EP261=0,10,10+SIGN(EP261)*10*(1-((SQRT(5)-1)/2)^MIN(ABS(EP261)/(5*SQRT(ER$1)),3))/(1-((SQRT(5)-1)/2)^3)),2)),"请输入副数")</f>
        <v/>
      </c>
      <c r="ER261" s="25" t="str">
        <f ca="1">IF(ES261="","",IF(选手操作!FT261&lt;&gt;"","/",EV261))</f>
        <v/>
      </c>
      <c r="ES261" s="26" t="str">
        <f ca="1">IF(OR(COUNTA(EA$3:EM$434)=0,选手操作!$K261=""),"",选手操作!$K261)</f>
        <v/>
      </c>
      <c r="ET261" s="22" t="str">
        <f ca="1">IFERROR(IF(ES261="","",RANK(EV261,EV$3:EV$434)+COUNTIF(EV$3:EV261,EV261)-1),"/")</f>
        <v/>
      </c>
      <c r="EU261" s="27" t="str">
        <f ca="1">IF(ES261="","",VLOOKUP(ES261,选手操作!$K:$L,2,0))</f>
        <v/>
      </c>
      <c r="EV261" s="24" t="str">
        <f ca="1">IFERROR(IF(ES261="","",IF(选手操作!ET261&lt;&gt;"",DV261+EW261+EX261+选手操作!ES261,VLOOKUP(EU261,EO:EQ,3,0)+DV261+EW261+EX261+选手操作!ES261)),IF(COUNTIF(EO:EO,EU261)=0,"查找失败",IF(ISNUMBER(VLOOKUP(EU261,EO:EQ,3,0))=FALSE,"VP错误","未知错误")))</f>
        <v/>
      </c>
      <c r="EW261" s="37"/>
      <c r="EX261" s="37"/>
      <c r="EY261" s="39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23" t="str">
        <f ca="1">IFERROR(IF(FS261="","",RANK(FR261,FR$3:FR$434)+COUNTIF(FR$3:FR261,FR261)-1),"/")</f>
        <v/>
      </c>
      <c r="FO261" s="22" t="str">
        <f t="shared" si="87"/>
        <v/>
      </c>
      <c r="FP261" s="22" t="str">
        <f t="shared" si="88"/>
        <v/>
      </c>
      <c r="FQ261" s="24" t="str">
        <f>IFERROR(IF(FO261="","",ROUND(IF(FP261=0,10,10+SIGN(FP261)*10*(1-((SQRT(5)-1)/2)^MIN(ABS(FP261)/(5*SQRT(FR$1)),3))/(1-((SQRT(5)-1)/2)^3)),2)),"请输入副数")</f>
        <v/>
      </c>
      <c r="FR261" s="25" t="str">
        <f ca="1">IF(FS261="","",IF(选手操作!GT261&lt;&gt;"","/",FV261))</f>
        <v/>
      </c>
      <c r="FS261" s="26" t="str">
        <f ca="1">IF(OR(COUNTA(FA$3:FM$434)=0,选手操作!$K261=""),"",选手操作!$K261)</f>
        <v/>
      </c>
      <c r="FT261" s="22" t="str">
        <f ca="1">IFERROR(IF(FS261="","",RANK(FV261,FV$3:FV$434)+COUNTIF(FV$3:FV261,FV261)-1),"/")</f>
        <v/>
      </c>
      <c r="FU261" s="27" t="str">
        <f ca="1">IF(FS261="","",VLOOKUP(FS261,选手操作!$K:$L,2,0))</f>
        <v/>
      </c>
      <c r="FV261" s="24" t="str">
        <f ca="1">IFERROR(IF(FS261="","",IF(选手操作!FT261&lt;&gt;"",EV261+FW261+FX261+选手操作!FS261,VLOOKUP(FU261,FO:FQ,3,0)+EV261+FW261+FX261+选手操作!FS261)),IF(COUNTIF(FO:FO,FU261)=0,"查找失败",IF(ISNUMBER(VLOOKUP(FU261,FO:FQ,3,0))=FALSE,"VP错误","未知错误")))</f>
        <v/>
      </c>
      <c r="FW261" s="37"/>
      <c r="FX261" s="37"/>
      <c r="FY261" s="39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23" t="str">
        <f ca="1">IFERROR(IF(GS261="","",RANK(GR261,GR$3:GR$434)+COUNTIF(GR$3:GR261,GR261)-1),"/")</f>
        <v/>
      </c>
      <c r="GO261" s="22" t="str">
        <f t="shared" si="89"/>
        <v/>
      </c>
      <c r="GP261" s="22" t="str">
        <f t="shared" si="90"/>
        <v/>
      </c>
      <c r="GQ261" s="24" t="str">
        <f>IFERROR(IF(GO261="","",ROUND(IF(GP261=0,10,10+SIGN(GP261)*10*(1-((SQRT(5)-1)/2)^MIN(ABS(GP261)/(5*SQRT(GR$1)),3))/(1-((SQRT(5)-1)/2)^3)),2)),"请输入副数")</f>
        <v/>
      </c>
      <c r="GR261" s="25" t="str">
        <f ca="1">IF(GS261="","",IF(选手操作!HT261&lt;&gt;"","/",GV261))</f>
        <v/>
      </c>
      <c r="GS261" s="26" t="str">
        <f ca="1">IF(OR(COUNTA(GA$3:GM$434)=0,选手操作!$K261=""),"",选手操作!$K261)</f>
        <v/>
      </c>
      <c r="GT261" s="22" t="str">
        <f ca="1">IFERROR(IF(GS261="","",RANK(GV261,GV$3:GV$434)+COUNTIF(GV$3:GV261,GV261)-1),"/")</f>
        <v/>
      </c>
      <c r="GU261" s="27" t="str">
        <f ca="1">IF(GS261="","",VLOOKUP(GS261,选手操作!$K:$L,2,0))</f>
        <v/>
      </c>
      <c r="GV261" s="24" t="str">
        <f ca="1">IFERROR(IF(GS261="","",IF(选手操作!GT261&lt;&gt;"",FV261+GW261+GX261+选手操作!GS261,VLOOKUP(GU261,GO:GQ,3,0)+FV261+GW261+GX261+选手操作!GS261)),IF(COUNTIF(GO:GO,GU261)=0,"查找失败",IF(ISNUMBER(VLOOKUP(GU261,GO:GQ,3,0))=FALSE,"VP错误","未知错误")))</f>
        <v/>
      </c>
      <c r="GW261" s="37"/>
      <c r="GX261" s="37"/>
      <c r="GY261" s="39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23" t="str">
        <f ca="1">IFERROR(IF(HS261="","",RANK(HR261,HR$3:HR$434)+COUNTIF(HR$3:HR261,HR261)-1),"/")</f>
        <v/>
      </c>
      <c r="HO261" s="22" t="str">
        <f t="shared" si="91"/>
        <v/>
      </c>
      <c r="HP261" s="22" t="str">
        <f t="shared" si="92"/>
        <v/>
      </c>
      <c r="HQ261" s="24" t="str">
        <f>IFERROR(IF(HO261="","",ROUND(IF(HP261=0,10,10+SIGN(HP261)*10*(1-((SQRT(5)-1)/2)^MIN(ABS(HP261)/(5*SQRT(HR$1)),3))/(1-((SQRT(5)-1)/2)^3)),2)),"请输入副数")</f>
        <v/>
      </c>
      <c r="HR261" s="25" t="str">
        <f ca="1">IF(HS261="","",IF(选手操作!IT261&lt;&gt;"","/",HV261))</f>
        <v/>
      </c>
      <c r="HS261" s="26" t="str">
        <f ca="1">IF(OR(COUNTA(HA$3:HM$434)=0,选手操作!$K261=""),"",选手操作!$K261)</f>
        <v/>
      </c>
      <c r="HT261" s="22" t="str">
        <f ca="1">IFERROR(IF(HS261="","",RANK(HV261,HV$3:HV$434)+COUNTIF(HV$3:HV261,HV261)-1),"/")</f>
        <v/>
      </c>
      <c r="HU261" s="27" t="str">
        <f ca="1">IF(HS261="","",VLOOKUP(HS261,选手操作!$K:$L,2,0))</f>
        <v/>
      </c>
      <c r="HV261" s="24" t="str">
        <f ca="1">IFERROR(IF(HS261="","",IF(选手操作!HT261&lt;&gt;"",GV261+HW261+HX261+选手操作!HS261,VLOOKUP(HU261,HO:HQ,3,0)+GV261+HW261+HX261+选手操作!HS261)),IF(COUNTIF(HO:HO,HU261)=0,"查找失败",IF(ISNUMBER(VLOOKUP(HU261,HO:HQ,3,0))=FALSE,"VP错误","未知错误")))</f>
        <v/>
      </c>
      <c r="HW261" s="37"/>
      <c r="HX261" s="37"/>
      <c r="HY261" s="39"/>
    </row>
    <row r="262" spans="1:23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23" t="str">
        <f ca="1">IFERROR(IF(S262="","",RANK(R262,R$3:R$434)+COUNTIF(R$3:R262,R262)-1),"/")</f>
        <v/>
      </c>
      <c r="O262" s="22" t="str">
        <f t="shared" si="93"/>
        <v/>
      </c>
      <c r="P262" s="22" t="str">
        <f t="shared" si="94"/>
        <v/>
      </c>
      <c r="Q262" s="24" t="str">
        <f t="shared" si="95"/>
        <v/>
      </c>
      <c r="R262" s="25" t="str">
        <f ca="1">IF(S262="","",IF(选手操作!AT262&lt;&gt;"","/",V262))</f>
        <v/>
      </c>
      <c r="S262" s="26" t="str">
        <f ca="1">IF(OR(COUNTA(A$3:M$434)=0,选手操作!$K262=""),"",选手操作!$K262)</f>
        <v/>
      </c>
      <c r="T262" s="22" t="str">
        <f ca="1">IFERROR(IF(S262="","",RANK(V262,V$3:V$434)+COUNTIF(V$3:V262,V262)-1),"/")</f>
        <v/>
      </c>
      <c r="U262" s="27" t="str">
        <f ca="1">IF(S262="","",VLOOKUP(S262,选手操作!$K:$L,2,0))</f>
        <v/>
      </c>
      <c r="V262" s="24" t="str">
        <f ca="1">IFERROR(IF(S262="","",IF(选手操作!T262&lt;&gt;"",选手操作!M262+选手操作!N262+W262+X262+选手操作!S262,VLOOKUP(U262,O:Q,3,0)+选手操作!M262+选手操作!N262+W262+X262+选手操作!S262)),IF(COUNTIF(O:O,U262)=0,"查找失败",IF(ISNUMBER(VLOOKUP(U262,O:Q,3,0))=FALSE,"VP错误","未知错误")))</f>
        <v/>
      </c>
      <c r="W262" s="37"/>
      <c r="X262" s="37"/>
      <c r="Y262" s="39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23" t="str">
        <f ca="1">IFERROR(IF(AS262="","",RANK(AR262,AR$3:AR$434)+COUNTIF(AR$3:AR262,AR262)-1),"/")</f>
        <v/>
      </c>
      <c r="AO262" s="22" t="str">
        <f t="shared" si="77"/>
        <v/>
      </c>
      <c r="AP262" s="22" t="str">
        <f t="shared" si="78"/>
        <v/>
      </c>
      <c r="AQ262" s="24" t="str">
        <f t="shared" si="76"/>
        <v/>
      </c>
      <c r="AR262" s="25" t="str">
        <f ca="1">IF(AS262="","",IF(选手操作!BT262&lt;&gt;"","/",AV262))</f>
        <v/>
      </c>
      <c r="AS262" s="26" t="str">
        <f ca="1">IF(OR(COUNTA(AA$3:AM$434)=0,选手操作!$K262=""),"",选手操作!$K262)</f>
        <v/>
      </c>
      <c r="AT262" s="22" t="str">
        <f ca="1">IFERROR(IF(AS262="","",RANK(AV262,AV$3:AV$434)+COUNTIF(AV$3:AV262,AV262)-1),"/")</f>
        <v/>
      </c>
      <c r="AU262" s="27" t="str">
        <f ca="1">IF(AS262="","",VLOOKUP(AS262,选手操作!$K:$L,2,0))</f>
        <v/>
      </c>
      <c r="AV262" s="24" t="str">
        <f ca="1">IFERROR(IF(AS262="","",IF(选手操作!AT262&lt;&gt;"",V262+AW262+AX262+选手操作!AS262,VLOOKUP(AU262,AO:AQ,3,0)+V262+AW262+AX262+选手操作!AS262)),IF(COUNTIF(AO:AO,AU262)=0,"查找失败",IF(ISNUMBER(VLOOKUP(AU262,AO:AQ,3,0))=FALSE,"VP错误","未知错误")))</f>
        <v/>
      </c>
      <c r="AW262" s="37"/>
      <c r="AX262" s="37"/>
      <c r="AY262" s="39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23" t="str">
        <f ca="1">IFERROR(IF(BS262="","",RANK(BR262,BR$3:BR$434)+COUNTIF(BR$3:BR262,BR262)-1),"/")</f>
        <v/>
      </c>
      <c r="BO262" s="22" t="str">
        <f t="shared" si="79"/>
        <v/>
      </c>
      <c r="BP262" s="22" t="str">
        <f t="shared" si="80"/>
        <v/>
      </c>
      <c r="BQ262" s="24" t="str">
        <f>IFERROR(IF(BO262="","",ROUND(IF(BP262=0,10,10+SIGN(BP262)*10*(1-((SQRT(5)-1)/2)^MIN(ABS(BP262)/(5*SQRT(BR$1)),3))/(1-((SQRT(5)-1)/2)^3)),2)),"请输入副数")</f>
        <v/>
      </c>
      <c r="BR262" s="25" t="str">
        <f ca="1">IF(BS262="","",IF(选手操作!CT262&lt;&gt;"","/",BV262))</f>
        <v/>
      </c>
      <c r="BS262" s="26" t="str">
        <f ca="1">IF(OR(COUNTA(BA$3:BM$434)=0,选手操作!$K262=""),"",选手操作!$K262)</f>
        <v/>
      </c>
      <c r="BT262" s="22" t="str">
        <f ca="1">IFERROR(IF(BS262="","",RANK(BV262,BV$3:BV$434)+COUNTIF(BV$3:BV262,BV262)-1),"/")</f>
        <v/>
      </c>
      <c r="BU262" s="27" t="str">
        <f ca="1">IF(BS262="","",VLOOKUP(BS262,选手操作!$K:$L,2,0))</f>
        <v/>
      </c>
      <c r="BV262" s="24" t="str">
        <f ca="1">IFERROR(IF(BS262="","",IF(选手操作!BT262&lt;&gt;"",AV262+BW262+BX262+选手操作!BS262,VLOOKUP(BU262,BO:BQ,3,0)+AV262+BW262+BX262+选手操作!BS262)),IF(COUNTIF(BO:BO,BU262)=0,"查找失败",IF(ISNUMBER(VLOOKUP(BU262,BO:BQ,3,0))=FALSE,"VP错误","未知错误")))</f>
        <v/>
      </c>
      <c r="BW262" s="37"/>
      <c r="BX262" s="37"/>
      <c r="BY262" s="39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23" t="str">
        <f ca="1">IFERROR(IF(CS262="","",RANK(CR262,CR$3:CR$434)+COUNTIF(CR$3:CR262,CR262)-1),"/")</f>
        <v/>
      </c>
      <c r="CO262" s="22" t="str">
        <f t="shared" si="81"/>
        <v/>
      </c>
      <c r="CP262" s="22" t="str">
        <f t="shared" si="82"/>
        <v/>
      </c>
      <c r="CQ262" s="24" t="str">
        <f>IFERROR(IF(CO262="","",ROUND(IF(CP262=0,10,10+SIGN(CP262)*10*(1-((SQRT(5)-1)/2)^MIN(ABS(CP262)/(5*SQRT(CR$1)),3))/(1-((SQRT(5)-1)/2)^3)),2)),"请输入副数")</f>
        <v/>
      </c>
      <c r="CR262" s="25" t="str">
        <f ca="1">IF(CS262="","",IF(选手操作!DT262&lt;&gt;"","/",CV262))</f>
        <v/>
      </c>
      <c r="CS262" s="26" t="str">
        <f ca="1">IF(OR(COUNTA(CA$3:CM$434)=0,选手操作!$K262=""),"",选手操作!$K262)</f>
        <v/>
      </c>
      <c r="CT262" s="22" t="str">
        <f ca="1">IFERROR(IF(CS262="","",RANK(CV262,CV$3:CV$434)+COUNTIF(CV$3:CV262,CV262)-1),"/")</f>
        <v/>
      </c>
      <c r="CU262" s="27" t="str">
        <f ca="1">IF(CS262="","",VLOOKUP(CS262,选手操作!$K:$L,2,0))</f>
        <v/>
      </c>
      <c r="CV262" s="24" t="str">
        <f ca="1">IFERROR(IF(CS262="","",IF(选手操作!CT262&lt;&gt;"",BV262+CW262+CX262+选手操作!CS262,VLOOKUP(CU262,CO:CQ,3,0)+BV262+CW262+CX262+选手操作!CS262)),IF(COUNTIF(CO:CO,CU262)=0,"查找失败",IF(ISNUMBER(VLOOKUP(CU262,CO:CQ,3,0))=FALSE,"VP错误","未知错误")))</f>
        <v/>
      </c>
      <c r="CW262" s="37"/>
      <c r="CX262" s="37"/>
      <c r="CY262" s="39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23" t="str">
        <f ca="1">IFERROR(IF(DS262="","",RANK(DR262,DR$3:DR$434)+COUNTIF(DR$3:DR262,DR262)-1),"/")</f>
        <v/>
      </c>
      <c r="DO262" s="22" t="str">
        <f t="shared" si="83"/>
        <v/>
      </c>
      <c r="DP262" s="22" t="str">
        <f t="shared" si="84"/>
        <v/>
      </c>
      <c r="DQ262" s="24" t="str">
        <f>IFERROR(IF(DO262="","",ROUND(IF(DP262=0,10,10+SIGN(DP262)*10*(1-((SQRT(5)-1)/2)^MIN(ABS(DP262)/(5*SQRT(DR$1)),3))/(1-((SQRT(5)-1)/2)^3)),2)),"请输入副数")</f>
        <v/>
      </c>
      <c r="DR262" s="25" t="str">
        <f ca="1">IF(DS262="","",IF(选手操作!ET262&lt;&gt;"","/",DV262))</f>
        <v/>
      </c>
      <c r="DS262" s="26" t="str">
        <f ca="1">IF(OR(COUNTA(DA$3:DM$434)=0,选手操作!$K262=""),"",选手操作!$K262)</f>
        <v/>
      </c>
      <c r="DT262" s="22" t="str">
        <f ca="1">IFERROR(IF(DS262="","",RANK(DV262,DV$3:DV$434)+COUNTIF(DV$3:DV262,DV262)-1),"/")</f>
        <v/>
      </c>
      <c r="DU262" s="27" t="str">
        <f ca="1">IF(DS262="","",VLOOKUP(DS262,选手操作!$K:$L,2,0))</f>
        <v/>
      </c>
      <c r="DV262" s="24" t="str">
        <f ca="1">IFERROR(IF(DS262="","",IF(选手操作!DT262&lt;&gt;"",CV262+DW262+DX262+选手操作!DS262,VLOOKUP(DU262,DO:DQ,3,0)+CV262+DW262+DX262+选手操作!DS262)),IF(COUNTIF(DO:DO,DU262)=0,"查找失败",IF(ISNUMBER(VLOOKUP(DU262,DO:DQ,3,0))=FALSE,"VP错误","未知错误")))</f>
        <v/>
      </c>
      <c r="DW262" s="37"/>
      <c r="DX262" s="37"/>
      <c r="DY262" s="39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23" t="str">
        <f ca="1">IFERROR(IF(ES262="","",RANK(ER262,ER$3:ER$434)+COUNTIF(ER$3:ER262,ER262)-1),"/")</f>
        <v/>
      </c>
      <c r="EO262" s="22" t="str">
        <f t="shared" si="85"/>
        <v/>
      </c>
      <c r="EP262" s="22" t="str">
        <f t="shared" si="86"/>
        <v/>
      </c>
      <c r="EQ262" s="24" t="str">
        <f>IFERROR(IF(EO262="","",ROUND(IF(EP262=0,10,10+SIGN(EP262)*10*(1-((SQRT(5)-1)/2)^MIN(ABS(EP262)/(5*SQRT(ER$1)),3))/(1-((SQRT(5)-1)/2)^3)),2)),"请输入副数")</f>
        <v/>
      </c>
      <c r="ER262" s="25" t="str">
        <f ca="1">IF(ES262="","",IF(选手操作!FT262&lt;&gt;"","/",EV262))</f>
        <v/>
      </c>
      <c r="ES262" s="26" t="str">
        <f ca="1">IF(OR(COUNTA(EA$3:EM$434)=0,选手操作!$K262=""),"",选手操作!$K262)</f>
        <v/>
      </c>
      <c r="ET262" s="22" t="str">
        <f ca="1">IFERROR(IF(ES262="","",RANK(EV262,EV$3:EV$434)+COUNTIF(EV$3:EV262,EV262)-1),"/")</f>
        <v/>
      </c>
      <c r="EU262" s="27" t="str">
        <f ca="1">IF(ES262="","",VLOOKUP(ES262,选手操作!$K:$L,2,0))</f>
        <v/>
      </c>
      <c r="EV262" s="24" t="str">
        <f ca="1">IFERROR(IF(ES262="","",IF(选手操作!ET262&lt;&gt;"",DV262+EW262+EX262+选手操作!ES262,VLOOKUP(EU262,EO:EQ,3,0)+DV262+EW262+EX262+选手操作!ES262)),IF(COUNTIF(EO:EO,EU262)=0,"查找失败",IF(ISNUMBER(VLOOKUP(EU262,EO:EQ,3,0))=FALSE,"VP错误","未知错误")))</f>
        <v/>
      </c>
      <c r="EW262" s="37"/>
      <c r="EX262" s="37"/>
      <c r="EY262" s="39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23" t="str">
        <f ca="1">IFERROR(IF(FS262="","",RANK(FR262,FR$3:FR$434)+COUNTIF(FR$3:FR262,FR262)-1),"/")</f>
        <v/>
      </c>
      <c r="FO262" s="22" t="str">
        <f t="shared" si="87"/>
        <v/>
      </c>
      <c r="FP262" s="22" t="str">
        <f t="shared" si="88"/>
        <v/>
      </c>
      <c r="FQ262" s="24" t="str">
        <f>IFERROR(IF(FO262="","",ROUND(IF(FP262=0,10,10+SIGN(FP262)*10*(1-((SQRT(5)-1)/2)^MIN(ABS(FP262)/(5*SQRT(FR$1)),3))/(1-((SQRT(5)-1)/2)^3)),2)),"请输入副数")</f>
        <v/>
      </c>
      <c r="FR262" s="25" t="str">
        <f ca="1">IF(FS262="","",IF(选手操作!GT262&lt;&gt;"","/",FV262))</f>
        <v/>
      </c>
      <c r="FS262" s="26" t="str">
        <f ca="1">IF(OR(COUNTA(FA$3:FM$434)=0,选手操作!$K262=""),"",选手操作!$K262)</f>
        <v/>
      </c>
      <c r="FT262" s="22" t="str">
        <f ca="1">IFERROR(IF(FS262="","",RANK(FV262,FV$3:FV$434)+COUNTIF(FV$3:FV262,FV262)-1),"/")</f>
        <v/>
      </c>
      <c r="FU262" s="27" t="str">
        <f ca="1">IF(FS262="","",VLOOKUP(FS262,选手操作!$K:$L,2,0))</f>
        <v/>
      </c>
      <c r="FV262" s="24" t="str">
        <f ca="1">IFERROR(IF(FS262="","",IF(选手操作!FT262&lt;&gt;"",EV262+FW262+FX262+选手操作!FS262,VLOOKUP(FU262,FO:FQ,3,0)+EV262+FW262+FX262+选手操作!FS262)),IF(COUNTIF(FO:FO,FU262)=0,"查找失败",IF(ISNUMBER(VLOOKUP(FU262,FO:FQ,3,0))=FALSE,"VP错误","未知错误")))</f>
        <v/>
      </c>
      <c r="FW262" s="37"/>
      <c r="FX262" s="37"/>
      <c r="FY262" s="39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23" t="str">
        <f ca="1">IFERROR(IF(GS262="","",RANK(GR262,GR$3:GR$434)+COUNTIF(GR$3:GR262,GR262)-1),"/")</f>
        <v/>
      </c>
      <c r="GO262" s="22" t="str">
        <f t="shared" si="89"/>
        <v/>
      </c>
      <c r="GP262" s="22" t="str">
        <f t="shared" si="90"/>
        <v/>
      </c>
      <c r="GQ262" s="24" t="str">
        <f>IFERROR(IF(GO262="","",ROUND(IF(GP262=0,10,10+SIGN(GP262)*10*(1-((SQRT(5)-1)/2)^MIN(ABS(GP262)/(5*SQRT(GR$1)),3))/(1-((SQRT(5)-1)/2)^3)),2)),"请输入副数")</f>
        <v/>
      </c>
      <c r="GR262" s="25" t="str">
        <f ca="1">IF(GS262="","",IF(选手操作!HT262&lt;&gt;"","/",GV262))</f>
        <v/>
      </c>
      <c r="GS262" s="26" t="str">
        <f ca="1">IF(OR(COUNTA(GA$3:GM$434)=0,选手操作!$K262=""),"",选手操作!$K262)</f>
        <v/>
      </c>
      <c r="GT262" s="22" t="str">
        <f ca="1">IFERROR(IF(GS262="","",RANK(GV262,GV$3:GV$434)+COUNTIF(GV$3:GV262,GV262)-1),"/")</f>
        <v/>
      </c>
      <c r="GU262" s="27" t="str">
        <f ca="1">IF(GS262="","",VLOOKUP(GS262,选手操作!$K:$L,2,0))</f>
        <v/>
      </c>
      <c r="GV262" s="24" t="str">
        <f ca="1">IFERROR(IF(GS262="","",IF(选手操作!GT262&lt;&gt;"",FV262+GW262+GX262+选手操作!GS262,VLOOKUP(GU262,GO:GQ,3,0)+FV262+GW262+GX262+选手操作!GS262)),IF(COUNTIF(GO:GO,GU262)=0,"查找失败",IF(ISNUMBER(VLOOKUP(GU262,GO:GQ,3,0))=FALSE,"VP错误","未知错误")))</f>
        <v/>
      </c>
      <c r="GW262" s="37"/>
      <c r="GX262" s="37"/>
      <c r="GY262" s="39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23" t="str">
        <f ca="1">IFERROR(IF(HS262="","",RANK(HR262,HR$3:HR$434)+COUNTIF(HR$3:HR262,HR262)-1),"/")</f>
        <v/>
      </c>
      <c r="HO262" s="22" t="str">
        <f t="shared" si="91"/>
        <v/>
      </c>
      <c r="HP262" s="22" t="str">
        <f t="shared" si="92"/>
        <v/>
      </c>
      <c r="HQ262" s="24" t="str">
        <f>IFERROR(IF(HO262="","",ROUND(IF(HP262=0,10,10+SIGN(HP262)*10*(1-((SQRT(5)-1)/2)^MIN(ABS(HP262)/(5*SQRT(HR$1)),3))/(1-((SQRT(5)-1)/2)^3)),2)),"请输入副数")</f>
        <v/>
      </c>
      <c r="HR262" s="25" t="str">
        <f ca="1">IF(HS262="","",IF(选手操作!IT262&lt;&gt;"","/",HV262))</f>
        <v/>
      </c>
      <c r="HS262" s="26" t="str">
        <f ca="1">IF(OR(COUNTA(HA$3:HM$434)=0,选手操作!$K262=""),"",选手操作!$K262)</f>
        <v/>
      </c>
      <c r="HT262" s="22" t="str">
        <f ca="1">IFERROR(IF(HS262="","",RANK(HV262,HV$3:HV$434)+COUNTIF(HV$3:HV262,HV262)-1),"/")</f>
        <v/>
      </c>
      <c r="HU262" s="27" t="str">
        <f ca="1">IF(HS262="","",VLOOKUP(HS262,选手操作!$K:$L,2,0))</f>
        <v/>
      </c>
      <c r="HV262" s="24" t="str">
        <f ca="1">IFERROR(IF(HS262="","",IF(选手操作!HT262&lt;&gt;"",GV262+HW262+HX262+选手操作!HS262,VLOOKUP(HU262,HO:HQ,3,0)+GV262+HW262+HX262+选手操作!HS262)),IF(COUNTIF(HO:HO,HU262)=0,"查找失败",IF(ISNUMBER(VLOOKUP(HU262,HO:HQ,3,0))=FALSE,"VP错误","未知错误")))</f>
        <v/>
      </c>
      <c r="HW262" s="37"/>
      <c r="HX262" s="37"/>
      <c r="HY262" s="39"/>
    </row>
    <row r="263" spans="1:23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23" t="str">
        <f ca="1">IFERROR(IF(S263="","",RANK(R263,R$3:R$434)+COUNTIF(R$3:R263,R263)-1),"/")</f>
        <v/>
      </c>
      <c r="O263" s="22" t="str">
        <f t="shared" si="93"/>
        <v/>
      </c>
      <c r="P263" s="22" t="str">
        <f t="shared" si="94"/>
        <v/>
      </c>
      <c r="Q263" s="24" t="str">
        <f t="shared" si="95"/>
        <v/>
      </c>
      <c r="R263" s="25" t="str">
        <f ca="1">IF(S263="","",IF(选手操作!AT263&lt;&gt;"","/",V263))</f>
        <v/>
      </c>
      <c r="S263" s="26" t="str">
        <f ca="1">IF(OR(COUNTA(A$3:M$434)=0,选手操作!$K263=""),"",选手操作!$K263)</f>
        <v/>
      </c>
      <c r="T263" s="22" t="str">
        <f ca="1">IFERROR(IF(S263="","",RANK(V263,V$3:V$434)+COUNTIF(V$3:V263,V263)-1),"/")</f>
        <v/>
      </c>
      <c r="U263" s="27" t="str">
        <f ca="1">IF(S263="","",VLOOKUP(S263,选手操作!$K:$L,2,0))</f>
        <v/>
      </c>
      <c r="V263" s="24" t="str">
        <f ca="1">IFERROR(IF(S263="","",IF(选手操作!T263&lt;&gt;"",选手操作!M263+选手操作!N263+W263+X263+选手操作!S263,VLOOKUP(U263,O:Q,3,0)+选手操作!M263+选手操作!N263+W263+X263+选手操作!S263)),IF(COUNTIF(O:O,U263)=0,"查找失败",IF(ISNUMBER(VLOOKUP(U263,O:Q,3,0))=FALSE,"VP错误","未知错误")))</f>
        <v/>
      </c>
      <c r="W263" s="37"/>
      <c r="X263" s="37"/>
      <c r="Y263" s="39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23" t="str">
        <f ca="1">IFERROR(IF(AS263="","",RANK(AR263,AR$3:AR$434)+COUNTIF(AR$3:AR263,AR263)-1),"/")</f>
        <v/>
      </c>
      <c r="AO263" s="22" t="str">
        <f t="shared" si="77"/>
        <v/>
      </c>
      <c r="AP263" s="22" t="str">
        <f t="shared" si="78"/>
        <v/>
      </c>
      <c r="AQ263" s="24" t="str">
        <f t="shared" si="76"/>
        <v/>
      </c>
      <c r="AR263" s="25" t="str">
        <f ca="1">IF(AS263="","",IF(选手操作!BT263&lt;&gt;"","/",AV263))</f>
        <v/>
      </c>
      <c r="AS263" s="26" t="str">
        <f ca="1">IF(OR(COUNTA(AA$3:AM$434)=0,选手操作!$K263=""),"",选手操作!$K263)</f>
        <v/>
      </c>
      <c r="AT263" s="22" t="str">
        <f ca="1">IFERROR(IF(AS263="","",RANK(AV263,AV$3:AV$434)+COUNTIF(AV$3:AV263,AV263)-1),"/")</f>
        <v/>
      </c>
      <c r="AU263" s="27" t="str">
        <f ca="1">IF(AS263="","",VLOOKUP(AS263,选手操作!$K:$L,2,0))</f>
        <v/>
      </c>
      <c r="AV263" s="24" t="str">
        <f ca="1">IFERROR(IF(AS263="","",IF(选手操作!AT263&lt;&gt;"",V263+AW263+AX263+选手操作!AS263,VLOOKUP(AU263,AO:AQ,3,0)+V263+AW263+AX263+选手操作!AS263)),IF(COUNTIF(AO:AO,AU263)=0,"查找失败",IF(ISNUMBER(VLOOKUP(AU263,AO:AQ,3,0))=FALSE,"VP错误","未知错误")))</f>
        <v/>
      </c>
      <c r="AW263" s="37"/>
      <c r="AX263" s="37"/>
      <c r="AY263" s="39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23" t="str">
        <f ca="1">IFERROR(IF(BS263="","",RANK(BR263,BR$3:BR$434)+COUNTIF(BR$3:BR263,BR263)-1),"/")</f>
        <v/>
      </c>
      <c r="BO263" s="22" t="str">
        <f t="shared" si="79"/>
        <v/>
      </c>
      <c r="BP263" s="22" t="str">
        <f t="shared" si="80"/>
        <v/>
      </c>
      <c r="BQ263" s="24" t="str">
        <f>IFERROR(IF(BO263="","",ROUND(IF(BP263=0,10,10+SIGN(BP263)*10*(1-((SQRT(5)-1)/2)^MIN(ABS(BP263)/(5*SQRT(BR$1)),3))/(1-((SQRT(5)-1)/2)^3)),2)),"请输入副数")</f>
        <v/>
      </c>
      <c r="BR263" s="25" t="str">
        <f ca="1">IF(BS263="","",IF(选手操作!CT263&lt;&gt;"","/",BV263))</f>
        <v/>
      </c>
      <c r="BS263" s="26" t="str">
        <f ca="1">IF(OR(COUNTA(BA$3:BM$434)=0,选手操作!$K263=""),"",选手操作!$K263)</f>
        <v/>
      </c>
      <c r="BT263" s="22" t="str">
        <f ca="1">IFERROR(IF(BS263="","",RANK(BV263,BV$3:BV$434)+COUNTIF(BV$3:BV263,BV263)-1),"/")</f>
        <v/>
      </c>
      <c r="BU263" s="27" t="str">
        <f ca="1">IF(BS263="","",VLOOKUP(BS263,选手操作!$K:$L,2,0))</f>
        <v/>
      </c>
      <c r="BV263" s="24" t="str">
        <f ca="1">IFERROR(IF(BS263="","",IF(选手操作!BT263&lt;&gt;"",AV263+BW263+BX263+选手操作!BS263,VLOOKUP(BU263,BO:BQ,3,0)+AV263+BW263+BX263+选手操作!BS263)),IF(COUNTIF(BO:BO,BU263)=0,"查找失败",IF(ISNUMBER(VLOOKUP(BU263,BO:BQ,3,0))=FALSE,"VP错误","未知错误")))</f>
        <v/>
      </c>
      <c r="BW263" s="37"/>
      <c r="BX263" s="37"/>
      <c r="BY263" s="39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23" t="str">
        <f ca="1">IFERROR(IF(CS263="","",RANK(CR263,CR$3:CR$434)+COUNTIF(CR$3:CR263,CR263)-1),"/")</f>
        <v/>
      </c>
      <c r="CO263" s="22" t="str">
        <f t="shared" si="81"/>
        <v/>
      </c>
      <c r="CP263" s="22" t="str">
        <f t="shared" si="82"/>
        <v/>
      </c>
      <c r="CQ263" s="24" t="str">
        <f>IFERROR(IF(CO263="","",ROUND(IF(CP263=0,10,10+SIGN(CP263)*10*(1-((SQRT(5)-1)/2)^MIN(ABS(CP263)/(5*SQRT(CR$1)),3))/(1-((SQRT(5)-1)/2)^3)),2)),"请输入副数")</f>
        <v/>
      </c>
      <c r="CR263" s="25" t="str">
        <f ca="1">IF(CS263="","",IF(选手操作!DT263&lt;&gt;"","/",CV263))</f>
        <v/>
      </c>
      <c r="CS263" s="26" t="str">
        <f ca="1">IF(OR(COUNTA(CA$3:CM$434)=0,选手操作!$K263=""),"",选手操作!$K263)</f>
        <v/>
      </c>
      <c r="CT263" s="22" t="str">
        <f ca="1">IFERROR(IF(CS263="","",RANK(CV263,CV$3:CV$434)+COUNTIF(CV$3:CV263,CV263)-1),"/")</f>
        <v/>
      </c>
      <c r="CU263" s="27" t="str">
        <f ca="1">IF(CS263="","",VLOOKUP(CS263,选手操作!$K:$L,2,0))</f>
        <v/>
      </c>
      <c r="CV263" s="24" t="str">
        <f ca="1">IFERROR(IF(CS263="","",IF(选手操作!CT263&lt;&gt;"",BV263+CW263+CX263+选手操作!CS263,VLOOKUP(CU263,CO:CQ,3,0)+BV263+CW263+CX263+选手操作!CS263)),IF(COUNTIF(CO:CO,CU263)=0,"查找失败",IF(ISNUMBER(VLOOKUP(CU263,CO:CQ,3,0))=FALSE,"VP错误","未知错误")))</f>
        <v/>
      </c>
      <c r="CW263" s="37"/>
      <c r="CX263" s="37"/>
      <c r="CY263" s="39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23" t="str">
        <f ca="1">IFERROR(IF(DS263="","",RANK(DR263,DR$3:DR$434)+COUNTIF(DR$3:DR263,DR263)-1),"/")</f>
        <v/>
      </c>
      <c r="DO263" s="22" t="str">
        <f t="shared" si="83"/>
        <v/>
      </c>
      <c r="DP263" s="22" t="str">
        <f t="shared" si="84"/>
        <v/>
      </c>
      <c r="DQ263" s="24" t="str">
        <f>IFERROR(IF(DO263="","",ROUND(IF(DP263=0,10,10+SIGN(DP263)*10*(1-((SQRT(5)-1)/2)^MIN(ABS(DP263)/(5*SQRT(DR$1)),3))/(1-((SQRT(5)-1)/2)^3)),2)),"请输入副数")</f>
        <v/>
      </c>
      <c r="DR263" s="25" t="str">
        <f ca="1">IF(DS263="","",IF(选手操作!ET263&lt;&gt;"","/",DV263))</f>
        <v/>
      </c>
      <c r="DS263" s="26" t="str">
        <f ca="1">IF(OR(COUNTA(DA$3:DM$434)=0,选手操作!$K263=""),"",选手操作!$K263)</f>
        <v/>
      </c>
      <c r="DT263" s="22" t="str">
        <f ca="1">IFERROR(IF(DS263="","",RANK(DV263,DV$3:DV$434)+COUNTIF(DV$3:DV263,DV263)-1),"/")</f>
        <v/>
      </c>
      <c r="DU263" s="27" t="str">
        <f ca="1">IF(DS263="","",VLOOKUP(DS263,选手操作!$K:$L,2,0))</f>
        <v/>
      </c>
      <c r="DV263" s="24" t="str">
        <f ca="1">IFERROR(IF(DS263="","",IF(选手操作!DT263&lt;&gt;"",CV263+DW263+DX263+选手操作!DS263,VLOOKUP(DU263,DO:DQ,3,0)+CV263+DW263+DX263+选手操作!DS263)),IF(COUNTIF(DO:DO,DU263)=0,"查找失败",IF(ISNUMBER(VLOOKUP(DU263,DO:DQ,3,0))=FALSE,"VP错误","未知错误")))</f>
        <v/>
      </c>
      <c r="DW263" s="37"/>
      <c r="DX263" s="37"/>
      <c r="DY263" s="39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23" t="str">
        <f ca="1">IFERROR(IF(ES263="","",RANK(ER263,ER$3:ER$434)+COUNTIF(ER$3:ER263,ER263)-1),"/")</f>
        <v/>
      </c>
      <c r="EO263" s="22" t="str">
        <f t="shared" si="85"/>
        <v/>
      </c>
      <c r="EP263" s="22" t="str">
        <f t="shared" si="86"/>
        <v/>
      </c>
      <c r="EQ263" s="24" t="str">
        <f>IFERROR(IF(EO263="","",ROUND(IF(EP263=0,10,10+SIGN(EP263)*10*(1-((SQRT(5)-1)/2)^MIN(ABS(EP263)/(5*SQRT(ER$1)),3))/(1-((SQRT(5)-1)/2)^3)),2)),"请输入副数")</f>
        <v/>
      </c>
      <c r="ER263" s="25" t="str">
        <f ca="1">IF(ES263="","",IF(选手操作!FT263&lt;&gt;"","/",EV263))</f>
        <v/>
      </c>
      <c r="ES263" s="26" t="str">
        <f ca="1">IF(OR(COUNTA(EA$3:EM$434)=0,选手操作!$K263=""),"",选手操作!$K263)</f>
        <v/>
      </c>
      <c r="ET263" s="22" t="str">
        <f ca="1">IFERROR(IF(ES263="","",RANK(EV263,EV$3:EV$434)+COUNTIF(EV$3:EV263,EV263)-1),"/")</f>
        <v/>
      </c>
      <c r="EU263" s="27" t="str">
        <f ca="1">IF(ES263="","",VLOOKUP(ES263,选手操作!$K:$L,2,0))</f>
        <v/>
      </c>
      <c r="EV263" s="24" t="str">
        <f ca="1">IFERROR(IF(ES263="","",IF(选手操作!ET263&lt;&gt;"",DV263+EW263+EX263+选手操作!ES263,VLOOKUP(EU263,EO:EQ,3,0)+DV263+EW263+EX263+选手操作!ES263)),IF(COUNTIF(EO:EO,EU263)=0,"查找失败",IF(ISNUMBER(VLOOKUP(EU263,EO:EQ,3,0))=FALSE,"VP错误","未知错误")))</f>
        <v/>
      </c>
      <c r="EW263" s="37"/>
      <c r="EX263" s="37"/>
      <c r="EY263" s="39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23" t="str">
        <f ca="1">IFERROR(IF(FS263="","",RANK(FR263,FR$3:FR$434)+COUNTIF(FR$3:FR263,FR263)-1),"/")</f>
        <v/>
      </c>
      <c r="FO263" s="22" t="str">
        <f t="shared" si="87"/>
        <v/>
      </c>
      <c r="FP263" s="22" t="str">
        <f t="shared" si="88"/>
        <v/>
      </c>
      <c r="FQ263" s="24" t="str">
        <f>IFERROR(IF(FO263="","",ROUND(IF(FP263=0,10,10+SIGN(FP263)*10*(1-((SQRT(5)-1)/2)^MIN(ABS(FP263)/(5*SQRT(FR$1)),3))/(1-((SQRT(5)-1)/2)^3)),2)),"请输入副数")</f>
        <v/>
      </c>
      <c r="FR263" s="25" t="str">
        <f ca="1">IF(FS263="","",IF(选手操作!GT263&lt;&gt;"","/",FV263))</f>
        <v/>
      </c>
      <c r="FS263" s="26" t="str">
        <f ca="1">IF(OR(COUNTA(FA$3:FM$434)=0,选手操作!$K263=""),"",选手操作!$K263)</f>
        <v/>
      </c>
      <c r="FT263" s="22" t="str">
        <f ca="1">IFERROR(IF(FS263="","",RANK(FV263,FV$3:FV$434)+COUNTIF(FV$3:FV263,FV263)-1),"/")</f>
        <v/>
      </c>
      <c r="FU263" s="27" t="str">
        <f ca="1">IF(FS263="","",VLOOKUP(FS263,选手操作!$K:$L,2,0))</f>
        <v/>
      </c>
      <c r="FV263" s="24" t="str">
        <f ca="1">IFERROR(IF(FS263="","",IF(选手操作!FT263&lt;&gt;"",EV263+FW263+FX263+选手操作!FS263,VLOOKUP(FU263,FO:FQ,3,0)+EV263+FW263+FX263+选手操作!FS263)),IF(COUNTIF(FO:FO,FU263)=0,"查找失败",IF(ISNUMBER(VLOOKUP(FU263,FO:FQ,3,0))=FALSE,"VP错误","未知错误")))</f>
        <v/>
      </c>
      <c r="FW263" s="37"/>
      <c r="FX263" s="37"/>
      <c r="FY263" s="39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23" t="str">
        <f ca="1">IFERROR(IF(GS263="","",RANK(GR263,GR$3:GR$434)+COUNTIF(GR$3:GR263,GR263)-1),"/")</f>
        <v/>
      </c>
      <c r="GO263" s="22" t="str">
        <f t="shared" si="89"/>
        <v/>
      </c>
      <c r="GP263" s="22" t="str">
        <f t="shared" si="90"/>
        <v/>
      </c>
      <c r="GQ263" s="24" t="str">
        <f>IFERROR(IF(GO263="","",ROUND(IF(GP263=0,10,10+SIGN(GP263)*10*(1-((SQRT(5)-1)/2)^MIN(ABS(GP263)/(5*SQRT(GR$1)),3))/(1-((SQRT(5)-1)/2)^3)),2)),"请输入副数")</f>
        <v/>
      </c>
      <c r="GR263" s="25" t="str">
        <f ca="1">IF(GS263="","",IF(选手操作!HT263&lt;&gt;"","/",GV263))</f>
        <v/>
      </c>
      <c r="GS263" s="26" t="str">
        <f ca="1">IF(OR(COUNTA(GA$3:GM$434)=0,选手操作!$K263=""),"",选手操作!$K263)</f>
        <v/>
      </c>
      <c r="GT263" s="22" t="str">
        <f ca="1">IFERROR(IF(GS263="","",RANK(GV263,GV$3:GV$434)+COUNTIF(GV$3:GV263,GV263)-1),"/")</f>
        <v/>
      </c>
      <c r="GU263" s="27" t="str">
        <f ca="1">IF(GS263="","",VLOOKUP(GS263,选手操作!$K:$L,2,0))</f>
        <v/>
      </c>
      <c r="GV263" s="24" t="str">
        <f ca="1">IFERROR(IF(GS263="","",IF(选手操作!GT263&lt;&gt;"",FV263+GW263+GX263+选手操作!GS263,VLOOKUP(GU263,GO:GQ,3,0)+FV263+GW263+GX263+选手操作!GS263)),IF(COUNTIF(GO:GO,GU263)=0,"查找失败",IF(ISNUMBER(VLOOKUP(GU263,GO:GQ,3,0))=FALSE,"VP错误","未知错误")))</f>
        <v/>
      </c>
      <c r="GW263" s="37"/>
      <c r="GX263" s="37"/>
      <c r="GY263" s="39"/>
      <c r="HA263" s="31"/>
      <c r="HB263" s="31"/>
      <c r="HC263" s="31"/>
      <c r="HD263" s="31"/>
      <c r="HE263" s="31"/>
      <c r="HF263" s="31"/>
      <c r="HG263" s="31"/>
      <c r="HH263" s="31"/>
      <c r="HI263" s="31"/>
      <c r="HJ263" s="31"/>
      <c r="HK263" s="31"/>
      <c r="HL263" s="31"/>
      <c r="HM263" s="31"/>
      <c r="HN263" s="23" t="str">
        <f ca="1">IFERROR(IF(HS263="","",RANK(HR263,HR$3:HR$434)+COUNTIF(HR$3:HR263,HR263)-1),"/")</f>
        <v/>
      </c>
      <c r="HO263" s="22" t="str">
        <f t="shared" si="91"/>
        <v/>
      </c>
      <c r="HP263" s="22" t="str">
        <f t="shared" si="92"/>
        <v/>
      </c>
      <c r="HQ263" s="24" t="str">
        <f>IFERROR(IF(HO263="","",ROUND(IF(HP263=0,10,10+SIGN(HP263)*10*(1-((SQRT(5)-1)/2)^MIN(ABS(HP263)/(5*SQRT(HR$1)),3))/(1-((SQRT(5)-1)/2)^3)),2)),"请输入副数")</f>
        <v/>
      </c>
      <c r="HR263" s="25" t="str">
        <f ca="1">IF(HS263="","",IF(选手操作!IT263&lt;&gt;"","/",HV263))</f>
        <v/>
      </c>
      <c r="HS263" s="26" t="str">
        <f ca="1">IF(OR(COUNTA(HA$3:HM$434)=0,选手操作!$K263=""),"",选手操作!$K263)</f>
        <v/>
      </c>
      <c r="HT263" s="22" t="str">
        <f ca="1">IFERROR(IF(HS263="","",RANK(HV263,HV$3:HV$434)+COUNTIF(HV$3:HV263,HV263)-1),"/")</f>
        <v/>
      </c>
      <c r="HU263" s="27" t="str">
        <f ca="1">IF(HS263="","",VLOOKUP(HS263,选手操作!$K:$L,2,0))</f>
        <v/>
      </c>
      <c r="HV263" s="24" t="str">
        <f ca="1">IFERROR(IF(HS263="","",IF(选手操作!HT263&lt;&gt;"",GV263+HW263+HX263+选手操作!HS263,VLOOKUP(HU263,HO:HQ,3,0)+GV263+HW263+HX263+选手操作!HS263)),IF(COUNTIF(HO:HO,HU263)=0,"查找失败",IF(ISNUMBER(VLOOKUP(HU263,HO:HQ,3,0))=FALSE,"VP错误","未知错误")))</f>
        <v/>
      </c>
      <c r="HW263" s="37"/>
      <c r="HX263" s="37"/>
      <c r="HY263" s="39"/>
    </row>
    <row r="264" spans="1:23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23" t="str">
        <f ca="1">IFERROR(IF(S264="","",RANK(R264,R$3:R$434)+COUNTIF(R$3:R264,R264)-1),"/")</f>
        <v/>
      </c>
      <c r="O264" s="22" t="str">
        <f t="shared" si="93"/>
        <v/>
      </c>
      <c r="P264" s="22" t="str">
        <f t="shared" si="94"/>
        <v/>
      </c>
      <c r="Q264" s="24" t="str">
        <f t="shared" si="95"/>
        <v/>
      </c>
      <c r="R264" s="25" t="str">
        <f ca="1">IF(S264="","",IF(选手操作!AT264&lt;&gt;"","/",V264))</f>
        <v/>
      </c>
      <c r="S264" s="26" t="str">
        <f ca="1">IF(OR(COUNTA(A$3:M$434)=0,选手操作!$K264=""),"",选手操作!$K264)</f>
        <v/>
      </c>
      <c r="T264" s="22" t="str">
        <f ca="1">IFERROR(IF(S264="","",RANK(V264,V$3:V$434)+COUNTIF(V$3:V264,V264)-1),"/")</f>
        <v/>
      </c>
      <c r="U264" s="27" t="str">
        <f ca="1">IF(S264="","",VLOOKUP(S264,选手操作!$K:$L,2,0))</f>
        <v/>
      </c>
      <c r="V264" s="24" t="str">
        <f ca="1">IFERROR(IF(S264="","",IF(选手操作!T264&lt;&gt;"",选手操作!M264+选手操作!N264+W264+X264+选手操作!S264,VLOOKUP(U264,O:Q,3,0)+选手操作!M264+选手操作!N264+W264+X264+选手操作!S264)),IF(COUNTIF(O:O,U264)=0,"查找失败",IF(ISNUMBER(VLOOKUP(U264,O:Q,3,0))=FALSE,"VP错误","未知错误")))</f>
        <v/>
      </c>
      <c r="W264" s="37"/>
      <c r="X264" s="37"/>
      <c r="Y264" s="39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23" t="str">
        <f ca="1">IFERROR(IF(AS264="","",RANK(AR264,AR$3:AR$434)+COUNTIF(AR$3:AR264,AR264)-1),"/")</f>
        <v/>
      </c>
      <c r="AO264" s="22" t="str">
        <f t="shared" si="77"/>
        <v/>
      </c>
      <c r="AP264" s="22" t="str">
        <f t="shared" si="78"/>
        <v/>
      </c>
      <c r="AQ264" s="24" t="str">
        <f t="shared" si="76"/>
        <v/>
      </c>
      <c r="AR264" s="25" t="str">
        <f ca="1">IF(AS264="","",IF(选手操作!BT264&lt;&gt;"","/",AV264))</f>
        <v/>
      </c>
      <c r="AS264" s="26" t="str">
        <f ca="1">IF(OR(COUNTA(AA$3:AM$434)=0,选手操作!$K264=""),"",选手操作!$K264)</f>
        <v/>
      </c>
      <c r="AT264" s="22" t="str">
        <f ca="1">IFERROR(IF(AS264="","",RANK(AV264,AV$3:AV$434)+COUNTIF(AV$3:AV264,AV264)-1),"/")</f>
        <v/>
      </c>
      <c r="AU264" s="27" t="str">
        <f ca="1">IF(AS264="","",VLOOKUP(AS264,选手操作!$K:$L,2,0))</f>
        <v/>
      </c>
      <c r="AV264" s="24" t="str">
        <f ca="1">IFERROR(IF(AS264="","",IF(选手操作!AT264&lt;&gt;"",V264+AW264+AX264+选手操作!AS264,VLOOKUP(AU264,AO:AQ,3,0)+V264+AW264+AX264+选手操作!AS264)),IF(COUNTIF(AO:AO,AU264)=0,"查找失败",IF(ISNUMBER(VLOOKUP(AU264,AO:AQ,3,0))=FALSE,"VP错误","未知错误")))</f>
        <v/>
      </c>
      <c r="AW264" s="37"/>
      <c r="AX264" s="37"/>
      <c r="AY264" s="39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23" t="str">
        <f ca="1">IFERROR(IF(BS264="","",RANK(BR264,BR$3:BR$434)+COUNTIF(BR$3:BR264,BR264)-1),"/")</f>
        <v/>
      </c>
      <c r="BO264" s="22" t="str">
        <f t="shared" si="79"/>
        <v/>
      </c>
      <c r="BP264" s="22" t="str">
        <f t="shared" si="80"/>
        <v/>
      </c>
      <c r="BQ264" s="24" t="str">
        <f>IFERROR(IF(BO264="","",ROUND(IF(BP264=0,10,10+SIGN(BP264)*10*(1-((SQRT(5)-1)/2)^MIN(ABS(BP264)/(5*SQRT(BR$1)),3))/(1-((SQRT(5)-1)/2)^3)),2)),"请输入副数")</f>
        <v/>
      </c>
      <c r="BR264" s="25" t="str">
        <f ca="1">IF(BS264="","",IF(选手操作!CT264&lt;&gt;"","/",BV264))</f>
        <v/>
      </c>
      <c r="BS264" s="26" t="str">
        <f ca="1">IF(OR(COUNTA(BA$3:BM$434)=0,选手操作!$K264=""),"",选手操作!$K264)</f>
        <v/>
      </c>
      <c r="BT264" s="22" t="str">
        <f ca="1">IFERROR(IF(BS264="","",RANK(BV264,BV$3:BV$434)+COUNTIF(BV$3:BV264,BV264)-1),"/")</f>
        <v/>
      </c>
      <c r="BU264" s="27" t="str">
        <f ca="1">IF(BS264="","",VLOOKUP(BS264,选手操作!$K:$L,2,0))</f>
        <v/>
      </c>
      <c r="BV264" s="24" t="str">
        <f ca="1">IFERROR(IF(BS264="","",IF(选手操作!BT264&lt;&gt;"",AV264+BW264+BX264+选手操作!BS264,VLOOKUP(BU264,BO:BQ,3,0)+AV264+BW264+BX264+选手操作!BS264)),IF(COUNTIF(BO:BO,BU264)=0,"查找失败",IF(ISNUMBER(VLOOKUP(BU264,BO:BQ,3,0))=FALSE,"VP错误","未知错误")))</f>
        <v/>
      </c>
      <c r="BW264" s="37"/>
      <c r="BX264" s="37"/>
      <c r="BY264" s="39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23" t="str">
        <f ca="1">IFERROR(IF(CS264="","",RANK(CR264,CR$3:CR$434)+COUNTIF(CR$3:CR264,CR264)-1),"/")</f>
        <v/>
      </c>
      <c r="CO264" s="22" t="str">
        <f t="shared" si="81"/>
        <v/>
      </c>
      <c r="CP264" s="22" t="str">
        <f t="shared" si="82"/>
        <v/>
      </c>
      <c r="CQ264" s="24" t="str">
        <f>IFERROR(IF(CO264="","",ROUND(IF(CP264=0,10,10+SIGN(CP264)*10*(1-((SQRT(5)-1)/2)^MIN(ABS(CP264)/(5*SQRT(CR$1)),3))/(1-((SQRT(5)-1)/2)^3)),2)),"请输入副数")</f>
        <v/>
      </c>
      <c r="CR264" s="25" t="str">
        <f ca="1">IF(CS264="","",IF(选手操作!DT264&lt;&gt;"","/",CV264))</f>
        <v/>
      </c>
      <c r="CS264" s="26" t="str">
        <f ca="1">IF(OR(COUNTA(CA$3:CM$434)=0,选手操作!$K264=""),"",选手操作!$K264)</f>
        <v/>
      </c>
      <c r="CT264" s="22" t="str">
        <f ca="1">IFERROR(IF(CS264="","",RANK(CV264,CV$3:CV$434)+COUNTIF(CV$3:CV264,CV264)-1),"/")</f>
        <v/>
      </c>
      <c r="CU264" s="27" t="str">
        <f ca="1">IF(CS264="","",VLOOKUP(CS264,选手操作!$K:$L,2,0))</f>
        <v/>
      </c>
      <c r="CV264" s="24" t="str">
        <f ca="1">IFERROR(IF(CS264="","",IF(选手操作!CT264&lt;&gt;"",BV264+CW264+CX264+选手操作!CS264,VLOOKUP(CU264,CO:CQ,3,0)+BV264+CW264+CX264+选手操作!CS264)),IF(COUNTIF(CO:CO,CU264)=0,"查找失败",IF(ISNUMBER(VLOOKUP(CU264,CO:CQ,3,0))=FALSE,"VP错误","未知错误")))</f>
        <v/>
      </c>
      <c r="CW264" s="37"/>
      <c r="CX264" s="37"/>
      <c r="CY264" s="39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23" t="str">
        <f ca="1">IFERROR(IF(DS264="","",RANK(DR264,DR$3:DR$434)+COUNTIF(DR$3:DR264,DR264)-1),"/")</f>
        <v/>
      </c>
      <c r="DO264" s="22" t="str">
        <f t="shared" si="83"/>
        <v/>
      </c>
      <c r="DP264" s="22" t="str">
        <f t="shared" si="84"/>
        <v/>
      </c>
      <c r="DQ264" s="24" t="str">
        <f>IFERROR(IF(DO264="","",ROUND(IF(DP264=0,10,10+SIGN(DP264)*10*(1-((SQRT(5)-1)/2)^MIN(ABS(DP264)/(5*SQRT(DR$1)),3))/(1-((SQRT(5)-1)/2)^3)),2)),"请输入副数")</f>
        <v/>
      </c>
      <c r="DR264" s="25" t="str">
        <f ca="1">IF(DS264="","",IF(选手操作!ET264&lt;&gt;"","/",DV264))</f>
        <v/>
      </c>
      <c r="DS264" s="26" t="str">
        <f ca="1">IF(OR(COUNTA(DA$3:DM$434)=0,选手操作!$K264=""),"",选手操作!$K264)</f>
        <v/>
      </c>
      <c r="DT264" s="22" t="str">
        <f ca="1">IFERROR(IF(DS264="","",RANK(DV264,DV$3:DV$434)+COUNTIF(DV$3:DV264,DV264)-1),"/")</f>
        <v/>
      </c>
      <c r="DU264" s="27" t="str">
        <f ca="1">IF(DS264="","",VLOOKUP(DS264,选手操作!$K:$L,2,0))</f>
        <v/>
      </c>
      <c r="DV264" s="24" t="str">
        <f ca="1">IFERROR(IF(DS264="","",IF(选手操作!DT264&lt;&gt;"",CV264+DW264+DX264+选手操作!DS264,VLOOKUP(DU264,DO:DQ,3,0)+CV264+DW264+DX264+选手操作!DS264)),IF(COUNTIF(DO:DO,DU264)=0,"查找失败",IF(ISNUMBER(VLOOKUP(DU264,DO:DQ,3,0))=FALSE,"VP错误","未知错误")))</f>
        <v/>
      </c>
      <c r="DW264" s="37"/>
      <c r="DX264" s="37"/>
      <c r="DY264" s="39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23" t="str">
        <f ca="1">IFERROR(IF(ES264="","",RANK(ER264,ER$3:ER$434)+COUNTIF(ER$3:ER264,ER264)-1),"/")</f>
        <v/>
      </c>
      <c r="EO264" s="22" t="str">
        <f t="shared" si="85"/>
        <v/>
      </c>
      <c r="EP264" s="22" t="str">
        <f t="shared" si="86"/>
        <v/>
      </c>
      <c r="EQ264" s="24" t="str">
        <f>IFERROR(IF(EO264="","",ROUND(IF(EP264=0,10,10+SIGN(EP264)*10*(1-((SQRT(5)-1)/2)^MIN(ABS(EP264)/(5*SQRT(ER$1)),3))/(1-((SQRT(5)-1)/2)^3)),2)),"请输入副数")</f>
        <v/>
      </c>
      <c r="ER264" s="25" t="str">
        <f ca="1">IF(ES264="","",IF(选手操作!FT264&lt;&gt;"","/",EV264))</f>
        <v/>
      </c>
      <c r="ES264" s="26" t="str">
        <f ca="1">IF(OR(COUNTA(EA$3:EM$434)=0,选手操作!$K264=""),"",选手操作!$K264)</f>
        <v/>
      </c>
      <c r="ET264" s="22" t="str">
        <f ca="1">IFERROR(IF(ES264="","",RANK(EV264,EV$3:EV$434)+COUNTIF(EV$3:EV264,EV264)-1),"/")</f>
        <v/>
      </c>
      <c r="EU264" s="27" t="str">
        <f ca="1">IF(ES264="","",VLOOKUP(ES264,选手操作!$K:$L,2,0))</f>
        <v/>
      </c>
      <c r="EV264" s="24" t="str">
        <f ca="1">IFERROR(IF(ES264="","",IF(选手操作!ET264&lt;&gt;"",DV264+EW264+EX264+选手操作!ES264,VLOOKUP(EU264,EO:EQ,3,0)+DV264+EW264+EX264+选手操作!ES264)),IF(COUNTIF(EO:EO,EU264)=0,"查找失败",IF(ISNUMBER(VLOOKUP(EU264,EO:EQ,3,0))=FALSE,"VP错误","未知错误")))</f>
        <v/>
      </c>
      <c r="EW264" s="37"/>
      <c r="EX264" s="37"/>
      <c r="EY264" s="39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23" t="str">
        <f ca="1">IFERROR(IF(FS264="","",RANK(FR264,FR$3:FR$434)+COUNTIF(FR$3:FR264,FR264)-1),"/")</f>
        <v/>
      </c>
      <c r="FO264" s="22" t="str">
        <f t="shared" si="87"/>
        <v/>
      </c>
      <c r="FP264" s="22" t="str">
        <f t="shared" si="88"/>
        <v/>
      </c>
      <c r="FQ264" s="24" t="str">
        <f>IFERROR(IF(FO264="","",ROUND(IF(FP264=0,10,10+SIGN(FP264)*10*(1-((SQRT(5)-1)/2)^MIN(ABS(FP264)/(5*SQRT(FR$1)),3))/(1-((SQRT(5)-1)/2)^3)),2)),"请输入副数")</f>
        <v/>
      </c>
      <c r="FR264" s="25" t="str">
        <f ca="1">IF(FS264="","",IF(选手操作!GT264&lt;&gt;"","/",FV264))</f>
        <v/>
      </c>
      <c r="FS264" s="26" t="str">
        <f ca="1">IF(OR(COUNTA(FA$3:FM$434)=0,选手操作!$K264=""),"",选手操作!$K264)</f>
        <v/>
      </c>
      <c r="FT264" s="22" t="str">
        <f ca="1">IFERROR(IF(FS264="","",RANK(FV264,FV$3:FV$434)+COUNTIF(FV$3:FV264,FV264)-1),"/")</f>
        <v/>
      </c>
      <c r="FU264" s="27" t="str">
        <f ca="1">IF(FS264="","",VLOOKUP(FS264,选手操作!$K:$L,2,0))</f>
        <v/>
      </c>
      <c r="FV264" s="24" t="str">
        <f ca="1">IFERROR(IF(FS264="","",IF(选手操作!FT264&lt;&gt;"",EV264+FW264+FX264+选手操作!FS264,VLOOKUP(FU264,FO:FQ,3,0)+EV264+FW264+FX264+选手操作!FS264)),IF(COUNTIF(FO:FO,FU264)=0,"查找失败",IF(ISNUMBER(VLOOKUP(FU264,FO:FQ,3,0))=FALSE,"VP错误","未知错误")))</f>
        <v/>
      </c>
      <c r="FW264" s="37"/>
      <c r="FX264" s="37"/>
      <c r="FY264" s="39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23" t="str">
        <f ca="1">IFERROR(IF(GS264="","",RANK(GR264,GR$3:GR$434)+COUNTIF(GR$3:GR264,GR264)-1),"/")</f>
        <v/>
      </c>
      <c r="GO264" s="22" t="str">
        <f t="shared" si="89"/>
        <v/>
      </c>
      <c r="GP264" s="22" t="str">
        <f t="shared" si="90"/>
        <v/>
      </c>
      <c r="GQ264" s="24" t="str">
        <f>IFERROR(IF(GO264="","",ROUND(IF(GP264=0,10,10+SIGN(GP264)*10*(1-((SQRT(5)-1)/2)^MIN(ABS(GP264)/(5*SQRT(GR$1)),3))/(1-((SQRT(5)-1)/2)^3)),2)),"请输入副数")</f>
        <v/>
      </c>
      <c r="GR264" s="25" t="str">
        <f ca="1">IF(GS264="","",IF(选手操作!HT264&lt;&gt;"","/",GV264))</f>
        <v/>
      </c>
      <c r="GS264" s="26" t="str">
        <f ca="1">IF(OR(COUNTA(GA$3:GM$434)=0,选手操作!$K264=""),"",选手操作!$K264)</f>
        <v/>
      </c>
      <c r="GT264" s="22" t="str">
        <f ca="1">IFERROR(IF(GS264="","",RANK(GV264,GV$3:GV$434)+COUNTIF(GV$3:GV264,GV264)-1),"/")</f>
        <v/>
      </c>
      <c r="GU264" s="27" t="str">
        <f ca="1">IF(GS264="","",VLOOKUP(GS264,选手操作!$K:$L,2,0))</f>
        <v/>
      </c>
      <c r="GV264" s="24" t="str">
        <f ca="1">IFERROR(IF(GS264="","",IF(选手操作!GT264&lt;&gt;"",FV264+GW264+GX264+选手操作!GS264,VLOOKUP(GU264,GO:GQ,3,0)+FV264+GW264+GX264+选手操作!GS264)),IF(COUNTIF(GO:GO,GU264)=0,"查找失败",IF(ISNUMBER(VLOOKUP(GU264,GO:GQ,3,0))=FALSE,"VP错误","未知错误")))</f>
        <v/>
      </c>
      <c r="GW264" s="37"/>
      <c r="GX264" s="37"/>
      <c r="GY264" s="39"/>
      <c r="HA264" s="31"/>
      <c r="HB264" s="31"/>
      <c r="HC264" s="31"/>
      <c r="HD264" s="31"/>
      <c r="HE264" s="31"/>
      <c r="HF264" s="31"/>
      <c r="HG264" s="31"/>
      <c r="HH264" s="31"/>
      <c r="HI264" s="31"/>
      <c r="HJ264" s="31"/>
      <c r="HK264" s="31"/>
      <c r="HL264" s="31"/>
      <c r="HM264" s="31"/>
      <c r="HN264" s="23" t="str">
        <f ca="1">IFERROR(IF(HS264="","",RANK(HR264,HR$3:HR$434)+COUNTIF(HR$3:HR264,HR264)-1),"/")</f>
        <v/>
      </c>
      <c r="HO264" s="22" t="str">
        <f t="shared" si="91"/>
        <v/>
      </c>
      <c r="HP264" s="22" t="str">
        <f t="shared" si="92"/>
        <v/>
      </c>
      <c r="HQ264" s="24" t="str">
        <f>IFERROR(IF(HO264="","",ROUND(IF(HP264=0,10,10+SIGN(HP264)*10*(1-((SQRT(5)-1)/2)^MIN(ABS(HP264)/(5*SQRT(HR$1)),3))/(1-((SQRT(5)-1)/2)^3)),2)),"请输入副数")</f>
        <v/>
      </c>
      <c r="HR264" s="25" t="str">
        <f ca="1">IF(HS264="","",IF(选手操作!IT264&lt;&gt;"","/",HV264))</f>
        <v/>
      </c>
      <c r="HS264" s="26" t="str">
        <f ca="1">IF(OR(COUNTA(HA$3:HM$434)=0,选手操作!$K264=""),"",选手操作!$K264)</f>
        <v/>
      </c>
      <c r="HT264" s="22" t="str">
        <f ca="1">IFERROR(IF(HS264="","",RANK(HV264,HV$3:HV$434)+COUNTIF(HV$3:HV264,HV264)-1),"/")</f>
        <v/>
      </c>
      <c r="HU264" s="27" t="str">
        <f ca="1">IF(HS264="","",VLOOKUP(HS264,选手操作!$K:$L,2,0))</f>
        <v/>
      </c>
      <c r="HV264" s="24" t="str">
        <f ca="1">IFERROR(IF(HS264="","",IF(选手操作!HT264&lt;&gt;"",GV264+HW264+HX264+选手操作!HS264,VLOOKUP(HU264,HO:HQ,3,0)+GV264+HW264+HX264+选手操作!HS264)),IF(COUNTIF(HO:HO,HU264)=0,"查找失败",IF(ISNUMBER(VLOOKUP(HU264,HO:HQ,3,0))=FALSE,"VP错误","未知错误")))</f>
        <v/>
      </c>
      <c r="HW264" s="37"/>
      <c r="HX264" s="37"/>
      <c r="HY264" s="39"/>
    </row>
    <row r="265" spans="1:23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23" t="str">
        <f ca="1">IFERROR(IF(S265="","",RANK(R265,R$3:R$434)+COUNTIF(R$3:R265,R265)-1),"/")</f>
        <v/>
      </c>
      <c r="O265" s="22" t="str">
        <f t="shared" si="93"/>
        <v/>
      </c>
      <c r="P265" s="22" t="str">
        <f t="shared" si="94"/>
        <v/>
      </c>
      <c r="Q265" s="24" t="str">
        <f t="shared" si="95"/>
        <v/>
      </c>
      <c r="R265" s="25" t="str">
        <f ca="1">IF(S265="","",IF(选手操作!AT265&lt;&gt;"","/",V265))</f>
        <v/>
      </c>
      <c r="S265" s="26" t="str">
        <f ca="1">IF(OR(COUNTA(A$3:M$434)=0,选手操作!$K265=""),"",选手操作!$K265)</f>
        <v/>
      </c>
      <c r="T265" s="22" t="str">
        <f ca="1">IFERROR(IF(S265="","",RANK(V265,V$3:V$434)+COUNTIF(V$3:V265,V265)-1),"/")</f>
        <v/>
      </c>
      <c r="U265" s="27" t="str">
        <f ca="1">IF(S265="","",VLOOKUP(S265,选手操作!$K:$L,2,0))</f>
        <v/>
      </c>
      <c r="V265" s="24" t="str">
        <f ca="1">IFERROR(IF(S265="","",IF(选手操作!T265&lt;&gt;"",选手操作!M265+选手操作!N265+W265+X265+选手操作!S265,VLOOKUP(U265,O:Q,3,0)+选手操作!M265+选手操作!N265+W265+X265+选手操作!S265)),IF(COUNTIF(O:O,U265)=0,"查找失败",IF(ISNUMBER(VLOOKUP(U265,O:Q,3,0))=FALSE,"VP错误","未知错误")))</f>
        <v/>
      </c>
      <c r="W265" s="37"/>
      <c r="X265" s="37"/>
      <c r="Y265" s="39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23" t="str">
        <f ca="1">IFERROR(IF(AS265="","",RANK(AR265,AR$3:AR$434)+COUNTIF(AR$3:AR265,AR265)-1),"/")</f>
        <v/>
      </c>
      <c r="AO265" s="22" t="str">
        <f t="shared" si="77"/>
        <v/>
      </c>
      <c r="AP265" s="22" t="str">
        <f t="shared" si="78"/>
        <v/>
      </c>
      <c r="AQ265" s="24" t="str">
        <f t="shared" si="76"/>
        <v/>
      </c>
      <c r="AR265" s="25" t="str">
        <f ca="1">IF(AS265="","",IF(选手操作!BT265&lt;&gt;"","/",AV265))</f>
        <v/>
      </c>
      <c r="AS265" s="26" t="str">
        <f ca="1">IF(OR(COUNTA(AA$3:AM$434)=0,选手操作!$K265=""),"",选手操作!$K265)</f>
        <v/>
      </c>
      <c r="AT265" s="22" t="str">
        <f ca="1">IFERROR(IF(AS265="","",RANK(AV265,AV$3:AV$434)+COUNTIF(AV$3:AV265,AV265)-1),"/")</f>
        <v/>
      </c>
      <c r="AU265" s="27" t="str">
        <f ca="1">IF(AS265="","",VLOOKUP(AS265,选手操作!$K:$L,2,0))</f>
        <v/>
      </c>
      <c r="AV265" s="24" t="str">
        <f ca="1">IFERROR(IF(AS265="","",IF(选手操作!AT265&lt;&gt;"",V265+AW265+AX265+选手操作!AS265,VLOOKUP(AU265,AO:AQ,3,0)+V265+AW265+AX265+选手操作!AS265)),IF(COUNTIF(AO:AO,AU265)=0,"查找失败",IF(ISNUMBER(VLOOKUP(AU265,AO:AQ,3,0))=FALSE,"VP错误","未知错误")))</f>
        <v/>
      </c>
      <c r="AW265" s="37"/>
      <c r="AX265" s="37"/>
      <c r="AY265" s="39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23" t="str">
        <f ca="1">IFERROR(IF(BS265="","",RANK(BR265,BR$3:BR$434)+COUNTIF(BR$3:BR265,BR265)-1),"/")</f>
        <v/>
      </c>
      <c r="BO265" s="22" t="str">
        <f t="shared" si="79"/>
        <v/>
      </c>
      <c r="BP265" s="22" t="str">
        <f t="shared" si="80"/>
        <v/>
      </c>
      <c r="BQ265" s="24" t="str">
        <f>IFERROR(IF(BO265="","",ROUND(IF(BP265=0,10,10+SIGN(BP265)*10*(1-((SQRT(5)-1)/2)^MIN(ABS(BP265)/(5*SQRT(BR$1)),3))/(1-((SQRT(5)-1)/2)^3)),2)),"请输入副数")</f>
        <v/>
      </c>
      <c r="BR265" s="25" t="str">
        <f ca="1">IF(BS265="","",IF(选手操作!CT265&lt;&gt;"","/",BV265))</f>
        <v/>
      </c>
      <c r="BS265" s="26" t="str">
        <f ca="1">IF(OR(COUNTA(BA$3:BM$434)=0,选手操作!$K265=""),"",选手操作!$K265)</f>
        <v/>
      </c>
      <c r="BT265" s="22" t="str">
        <f ca="1">IFERROR(IF(BS265="","",RANK(BV265,BV$3:BV$434)+COUNTIF(BV$3:BV265,BV265)-1),"/")</f>
        <v/>
      </c>
      <c r="BU265" s="27" t="str">
        <f ca="1">IF(BS265="","",VLOOKUP(BS265,选手操作!$K:$L,2,0))</f>
        <v/>
      </c>
      <c r="BV265" s="24" t="str">
        <f ca="1">IFERROR(IF(BS265="","",IF(选手操作!BT265&lt;&gt;"",AV265+BW265+BX265+选手操作!BS265,VLOOKUP(BU265,BO:BQ,3,0)+AV265+BW265+BX265+选手操作!BS265)),IF(COUNTIF(BO:BO,BU265)=0,"查找失败",IF(ISNUMBER(VLOOKUP(BU265,BO:BQ,3,0))=FALSE,"VP错误","未知错误")))</f>
        <v/>
      </c>
      <c r="BW265" s="37"/>
      <c r="BX265" s="37"/>
      <c r="BY265" s="39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23" t="str">
        <f ca="1">IFERROR(IF(CS265="","",RANK(CR265,CR$3:CR$434)+COUNTIF(CR$3:CR265,CR265)-1),"/")</f>
        <v/>
      </c>
      <c r="CO265" s="22" t="str">
        <f t="shared" si="81"/>
        <v/>
      </c>
      <c r="CP265" s="22" t="str">
        <f t="shared" si="82"/>
        <v/>
      </c>
      <c r="CQ265" s="24" t="str">
        <f>IFERROR(IF(CO265="","",ROUND(IF(CP265=0,10,10+SIGN(CP265)*10*(1-((SQRT(5)-1)/2)^MIN(ABS(CP265)/(5*SQRT(CR$1)),3))/(1-((SQRT(5)-1)/2)^3)),2)),"请输入副数")</f>
        <v/>
      </c>
      <c r="CR265" s="25" t="str">
        <f ca="1">IF(CS265="","",IF(选手操作!DT265&lt;&gt;"","/",CV265))</f>
        <v/>
      </c>
      <c r="CS265" s="26" t="str">
        <f ca="1">IF(OR(COUNTA(CA$3:CM$434)=0,选手操作!$K265=""),"",选手操作!$K265)</f>
        <v/>
      </c>
      <c r="CT265" s="22" t="str">
        <f ca="1">IFERROR(IF(CS265="","",RANK(CV265,CV$3:CV$434)+COUNTIF(CV$3:CV265,CV265)-1),"/")</f>
        <v/>
      </c>
      <c r="CU265" s="27" t="str">
        <f ca="1">IF(CS265="","",VLOOKUP(CS265,选手操作!$K:$L,2,0))</f>
        <v/>
      </c>
      <c r="CV265" s="24" t="str">
        <f ca="1">IFERROR(IF(CS265="","",IF(选手操作!CT265&lt;&gt;"",BV265+CW265+CX265+选手操作!CS265,VLOOKUP(CU265,CO:CQ,3,0)+BV265+CW265+CX265+选手操作!CS265)),IF(COUNTIF(CO:CO,CU265)=0,"查找失败",IF(ISNUMBER(VLOOKUP(CU265,CO:CQ,3,0))=FALSE,"VP错误","未知错误")))</f>
        <v/>
      </c>
      <c r="CW265" s="37"/>
      <c r="CX265" s="37"/>
      <c r="CY265" s="39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23" t="str">
        <f ca="1">IFERROR(IF(DS265="","",RANK(DR265,DR$3:DR$434)+COUNTIF(DR$3:DR265,DR265)-1),"/")</f>
        <v/>
      </c>
      <c r="DO265" s="22" t="str">
        <f t="shared" si="83"/>
        <v/>
      </c>
      <c r="DP265" s="22" t="str">
        <f t="shared" si="84"/>
        <v/>
      </c>
      <c r="DQ265" s="24" t="str">
        <f>IFERROR(IF(DO265="","",ROUND(IF(DP265=0,10,10+SIGN(DP265)*10*(1-((SQRT(5)-1)/2)^MIN(ABS(DP265)/(5*SQRT(DR$1)),3))/(1-((SQRT(5)-1)/2)^3)),2)),"请输入副数")</f>
        <v/>
      </c>
      <c r="DR265" s="25" t="str">
        <f ca="1">IF(DS265="","",IF(选手操作!ET265&lt;&gt;"","/",DV265))</f>
        <v/>
      </c>
      <c r="DS265" s="26" t="str">
        <f ca="1">IF(OR(COUNTA(DA$3:DM$434)=0,选手操作!$K265=""),"",选手操作!$K265)</f>
        <v/>
      </c>
      <c r="DT265" s="22" t="str">
        <f ca="1">IFERROR(IF(DS265="","",RANK(DV265,DV$3:DV$434)+COUNTIF(DV$3:DV265,DV265)-1),"/")</f>
        <v/>
      </c>
      <c r="DU265" s="27" t="str">
        <f ca="1">IF(DS265="","",VLOOKUP(DS265,选手操作!$K:$L,2,0))</f>
        <v/>
      </c>
      <c r="DV265" s="24" t="str">
        <f ca="1">IFERROR(IF(DS265="","",IF(选手操作!DT265&lt;&gt;"",CV265+DW265+DX265+选手操作!DS265,VLOOKUP(DU265,DO:DQ,3,0)+CV265+DW265+DX265+选手操作!DS265)),IF(COUNTIF(DO:DO,DU265)=0,"查找失败",IF(ISNUMBER(VLOOKUP(DU265,DO:DQ,3,0))=FALSE,"VP错误","未知错误")))</f>
        <v/>
      </c>
      <c r="DW265" s="37"/>
      <c r="DX265" s="37"/>
      <c r="DY265" s="39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23" t="str">
        <f ca="1">IFERROR(IF(ES265="","",RANK(ER265,ER$3:ER$434)+COUNTIF(ER$3:ER265,ER265)-1),"/")</f>
        <v/>
      </c>
      <c r="EO265" s="22" t="str">
        <f t="shared" si="85"/>
        <v/>
      </c>
      <c r="EP265" s="22" t="str">
        <f t="shared" si="86"/>
        <v/>
      </c>
      <c r="EQ265" s="24" t="str">
        <f>IFERROR(IF(EO265="","",ROUND(IF(EP265=0,10,10+SIGN(EP265)*10*(1-((SQRT(5)-1)/2)^MIN(ABS(EP265)/(5*SQRT(ER$1)),3))/(1-((SQRT(5)-1)/2)^3)),2)),"请输入副数")</f>
        <v/>
      </c>
      <c r="ER265" s="25" t="str">
        <f ca="1">IF(ES265="","",IF(选手操作!FT265&lt;&gt;"","/",EV265))</f>
        <v/>
      </c>
      <c r="ES265" s="26" t="str">
        <f ca="1">IF(OR(COUNTA(EA$3:EM$434)=0,选手操作!$K265=""),"",选手操作!$K265)</f>
        <v/>
      </c>
      <c r="ET265" s="22" t="str">
        <f ca="1">IFERROR(IF(ES265="","",RANK(EV265,EV$3:EV$434)+COUNTIF(EV$3:EV265,EV265)-1),"/")</f>
        <v/>
      </c>
      <c r="EU265" s="27" t="str">
        <f ca="1">IF(ES265="","",VLOOKUP(ES265,选手操作!$K:$L,2,0))</f>
        <v/>
      </c>
      <c r="EV265" s="24" t="str">
        <f ca="1">IFERROR(IF(ES265="","",IF(选手操作!ET265&lt;&gt;"",DV265+EW265+EX265+选手操作!ES265,VLOOKUP(EU265,EO:EQ,3,0)+DV265+EW265+EX265+选手操作!ES265)),IF(COUNTIF(EO:EO,EU265)=0,"查找失败",IF(ISNUMBER(VLOOKUP(EU265,EO:EQ,3,0))=FALSE,"VP错误","未知错误")))</f>
        <v/>
      </c>
      <c r="EW265" s="37"/>
      <c r="EX265" s="37"/>
      <c r="EY265" s="39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23" t="str">
        <f ca="1">IFERROR(IF(FS265="","",RANK(FR265,FR$3:FR$434)+COUNTIF(FR$3:FR265,FR265)-1),"/")</f>
        <v/>
      </c>
      <c r="FO265" s="22" t="str">
        <f t="shared" si="87"/>
        <v/>
      </c>
      <c r="FP265" s="22" t="str">
        <f t="shared" si="88"/>
        <v/>
      </c>
      <c r="FQ265" s="24" t="str">
        <f>IFERROR(IF(FO265="","",ROUND(IF(FP265=0,10,10+SIGN(FP265)*10*(1-((SQRT(5)-1)/2)^MIN(ABS(FP265)/(5*SQRT(FR$1)),3))/(1-((SQRT(5)-1)/2)^3)),2)),"请输入副数")</f>
        <v/>
      </c>
      <c r="FR265" s="25" t="str">
        <f ca="1">IF(FS265="","",IF(选手操作!GT265&lt;&gt;"","/",FV265))</f>
        <v/>
      </c>
      <c r="FS265" s="26" t="str">
        <f ca="1">IF(OR(COUNTA(FA$3:FM$434)=0,选手操作!$K265=""),"",选手操作!$K265)</f>
        <v/>
      </c>
      <c r="FT265" s="22" t="str">
        <f ca="1">IFERROR(IF(FS265="","",RANK(FV265,FV$3:FV$434)+COUNTIF(FV$3:FV265,FV265)-1),"/")</f>
        <v/>
      </c>
      <c r="FU265" s="27" t="str">
        <f ca="1">IF(FS265="","",VLOOKUP(FS265,选手操作!$K:$L,2,0))</f>
        <v/>
      </c>
      <c r="FV265" s="24" t="str">
        <f ca="1">IFERROR(IF(FS265="","",IF(选手操作!FT265&lt;&gt;"",EV265+FW265+FX265+选手操作!FS265,VLOOKUP(FU265,FO:FQ,3,0)+EV265+FW265+FX265+选手操作!FS265)),IF(COUNTIF(FO:FO,FU265)=0,"查找失败",IF(ISNUMBER(VLOOKUP(FU265,FO:FQ,3,0))=FALSE,"VP错误","未知错误")))</f>
        <v/>
      </c>
      <c r="FW265" s="37"/>
      <c r="FX265" s="37"/>
      <c r="FY265" s="39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23" t="str">
        <f ca="1">IFERROR(IF(GS265="","",RANK(GR265,GR$3:GR$434)+COUNTIF(GR$3:GR265,GR265)-1),"/")</f>
        <v/>
      </c>
      <c r="GO265" s="22" t="str">
        <f t="shared" si="89"/>
        <v/>
      </c>
      <c r="GP265" s="22" t="str">
        <f t="shared" si="90"/>
        <v/>
      </c>
      <c r="GQ265" s="24" t="str">
        <f>IFERROR(IF(GO265="","",ROUND(IF(GP265=0,10,10+SIGN(GP265)*10*(1-((SQRT(5)-1)/2)^MIN(ABS(GP265)/(5*SQRT(GR$1)),3))/(1-((SQRT(5)-1)/2)^3)),2)),"请输入副数")</f>
        <v/>
      </c>
      <c r="GR265" s="25" t="str">
        <f ca="1">IF(GS265="","",IF(选手操作!HT265&lt;&gt;"","/",GV265))</f>
        <v/>
      </c>
      <c r="GS265" s="26" t="str">
        <f ca="1">IF(OR(COUNTA(GA$3:GM$434)=0,选手操作!$K265=""),"",选手操作!$K265)</f>
        <v/>
      </c>
      <c r="GT265" s="22" t="str">
        <f ca="1">IFERROR(IF(GS265="","",RANK(GV265,GV$3:GV$434)+COUNTIF(GV$3:GV265,GV265)-1),"/")</f>
        <v/>
      </c>
      <c r="GU265" s="27" t="str">
        <f ca="1">IF(GS265="","",VLOOKUP(GS265,选手操作!$K:$L,2,0))</f>
        <v/>
      </c>
      <c r="GV265" s="24" t="str">
        <f ca="1">IFERROR(IF(GS265="","",IF(选手操作!GT265&lt;&gt;"",FV265+GW265+GX265+选手操作!GS265,VLOOKUP(GU265,GO:GQ,3,0)+FV265+GW265+GX265+选手操作!GS265)),IF(COUNTIF(GO:GO,GU265)=0,"查找失败",IF(ISNUMBER(VLOOKUP(GU265,GO:GQ,3,0))=FALSE,"VP错误","未知错误")))</f>
        <v/>
      </c>
      <c r="GW265" s="37"/>
      <c r="GX265" s="37"/>
      <c r="GY265" s="39"/>
      <c r="HA265" s="31"/>
      <c r="HB265" s="31"/>
      <c r="HC265" s="31"/>
      <c r="HD265" s="31"/>
      <c r="HE265" s="31"/>
      <c r="HF265" s="31"/>
      <c r="HG265" s="31"/>
      <c r="HH265" s="31"/>
      <c r="HI265" s="31"/>
      <c r="HJ265" s="31"/>
      <c r="HK265" s="31"/>
      <c r="HL265" s="31"/>
      <c r="HM265" s="31"/>
      <c r="HN265" s="23" t="str">
        <f ca="1">IFERROR(IF(HS265="","",RANK(HR265,HR$3:HR$434)+COUNTIF(HR$3:HR265,HR265)-1),"/")</f>
        <v/>
      </c>
      <c r="HO265" s="22" t="str">
        <f t="shared" si="91"/>
        <v/>
      </c>
      <c r="HP265" s="22" t="str">
        <f t="shared" si="92"/>
        <v/>
      </c>
      <c r="HQ265" s="24" t="str">
        <f>IFERROR(IF(HO265="","",ROUND(IF(HP265=0,10,10+SIGN(HP265)*10*(1-((SQRT(5)-1)/2)^MIN(ABS(HP265)/(5*SQRT(HR$1)),3))/(1-((SQRT(5)-1)/2)^3)),2)),"请输入副数")</f>
        <v/>
      </c>
      <c r="HR265" s="25" t="str">
        <f ca="1">IF(HS265="","",IF(选手操作!IT265&lt;&gt;"","/",HV265))</f>
        <v/>
      </c>
      <c r="HS265" s="26" t="str">
        <f ca="1">IF(OR(COUNTA(HA$3:HM$434)=0,选手操作!$K265=""),"",选手操作!$K265)</f>
        <v/>
      </c>
      <c r="HT265" s="22" t="str">
        <f ca="1">IFERROR(IF(HS265="","",RANK(HV265,HV$3:HV$434)+COUNTIF(HV$3:HV265,HV265)-1),"/")</f>
        <v/>
      </c>
      <c r="HU265" s="27" t="str">
        <f ca="1">IF(HS265="","",VLOOKUP(HS265,选手操作!$K:$L,2,0))</f>
        <v/>
      </c>
      <c r="HV265" s="24" t="str">
        <f ca="1">IFERROR(IF(HS265="","",IF(选手操作!HT265&lt;&gt;"",GV265+HW265+HX265+选手操作!HS265,VLOOKUP(HU265,HO:HQ,3,0)+GV265+HW265+HX265+选手操作!HS265)),IF(COUNTIF(HO:HO,HU265)=0,"查找失败",IF(ISNUMBER(VLOOKUP(HU265,HO:HQ,3,0))=FALSE,"VP错误","未知错误")))</f>
        <v/>
      </c>
      <c r="HW265" s="37"/>
      <c r="HX265" s="37"/>
      <c r="HY265" s="39"/>
    </row>
    <row r="266" spans="1:23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23" t="str">
        <f ca="1">IFERROR(IF(S266="","",RANK(R266,R$3:R$434)+COUNTIF(R$3:R266,R266)-1),"/")</f>
        <v/>
      </c>
      <c r="O266" s="22" t="str">
        <f t="shared" si="93"/>
        <v/>
      </c>
      <c r="P266" s="22" t="str">
        <f t="shared" si="94"/>
        <v/>
      </c>
      <c r="Q266" s="24" t="str">
        <f t="shared" si="95"/>
        <v/>
      </c>
      <c r="R266" s="25" t="str">
        <f ca="1">IF(S266="","",IF(选手操作!AT266&lt;&gt;"","/",V266))</f>
        <v/>
      </c>
      <c r="S266" s="26" t="str">
        <f ca="1">IF(OR(COUNTA(A$3:M$434)=0,选手操作!$K266=""),"",选手操作!$K266)</f>
        <v/>
      </c>
      <c r="T266" s="22" t="str">
        <f ca="1">IFERROR(IF(S266="","",RANK(V266,V$3:V$434)+COUNTIF(V$3:V266,V266)-1),"/")</f>
        <v/>
      </c>
      <c r="U266" s="27" t="str">
        <f ca="1">IF(S266="","",VLOOKUP(S266,选手操作!$K:$L,2,0))</f>
        <v/>
      </c>
      <c r="V266" s="24" t="str">
        <f ca="1">IFERROR(IF(S266="","",IF(选手操作!T266&lt;&gt;"",选手操作!M266+选手操作!N266+W266+X266+选手操作!S266,VLOOKUP(U266,O:Q,3,0)+选手操作!M266+选手操作!N266+W266+X266+选手操作!S266)),IF(COUNTIF(O:O,U266)=0,"查找失败",IF(ISNUMBER(VLOOKUP(U266,O:Q,3,0))=FALSE,"VP错误","未知错误")))</f>
        <v/>
      </c>
      <c r="W266" s="37"/>
      <c r="X266" s="37"/>
      <c r="Y266" s="39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23" t="str">
        <f ca="1">IFERROR(IF(AS266="","",RANK(AR266,AR$3:AR$434)+COUNTIF(AR$3:AR266,AR266)-1),"/")</f>
        <v/>
      </c>
      <c r="AO266" s="22" t="str">
        <f t="shared" si="77"/>
        <v/>
      </c>
      <c r="AP266" s="22" t="str">
        <f t="shared" si="78"/>
        <v/>
      </c>
      <c r="AQ266" s="24" t="str">
        <f t="shared" si="76"/>
        <v/>
      </c>
      <c r="AR266" s="25" t="str">
        <f ca="1">IF(AS266="","",IF(选手操作!BT266&lt;&gt;"","/",AV266))</f>
        <v/>
      </c>
      <c r="AS266" s="26" t="str">
        <f ca="1">IF(OR(COUNTA(AA$3:AM$434)=0,选手操作!$K266=""),"",选手操作!$K266)</f>
        <v/>
      </c>
      <c r="AT266" s="22" t="str">
        <f ca="1">IFERROR(IF(AS266="","",RANK(AV266,AV$3:AV$434)+COUNTIF(AV$3:AV266,AV266)-1),"/")</f>
        <v/>
      </c>
      <c r="AU266" s="27" t="str">
        <f ca="1">IF(AS266="","",VLOOKUP(AS266,选手操作!$K:$L,2,0))</f>
        <v/>
      </c>
      <c r="AV266" s="24" t="str">
        <f ca="1">IFERROR(IF(AS266="","",IF(选手操作!AT266&lt;&gt;"",V266+AW266+AX266+选手操作!AS266,VLOOKUP(AU266,AO:AQ,3,0)+V266+AW266+AX266+选手操作!AS266)),IF(COUNTIF(AO:AO,AU266)=0,"查找失败",IF(ISNUMBER(VLOOKUP(AU266,AO:AQ,3,0))=FALSE,"VP错误","未知错误")))</f>
        <v/>
      </c>
      <c r="AW266" s="37"/>
      <c r="AX266" s="37"/>
      <c r="AY266" s="39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23" t="str">
        <f ca="1">IFERROR(IF(BS266="","",RANK(BR266,BR$3:BR$434)+COUNTIF(BR$3:BR266,BR266)-1),"/")</f>
        <v/>
      </c>
      <c r="BO266" s="22" t="str">
        <f t="shared" si="79"/>
        <v/>
      </c>
      <c r="BP266" s="22" t="str">
        <f t="shared" si="80"/>
        <v/>
      </c>
      <c r="BQ266" s="24" t="str">
        <f>IFERROR(IF(BO266="","",ROUND(IF(BP266=0,10,10+SIGN(BP266)*10*(1-((SQRT(5)-1)/2)^MIN(ABS(BP266)/(5*SQRT(BR$1)),3))/(1-((SQRT(5)-1)/2)^3)),2)),"请输入副数")</f>
        <v/>
      </c>
      <c r="BR266" s="25" t="str">
        <f ca="1">IF(BS266="","",IF(选手操作!CT266&lt;&gt;"","/",BV266))</f>
        <v/>
      </c>
      <c r="BS266" s="26" t="str">
        <f ca="1">IF(OR(COUNTA(BA$3:BM$434)=0,选手操作!$K266=""),"",选手操作!$K266)</f>
        <v/>
      </c>
      <c r="BT266" s="22" t="str">
        <f ca="1">IFERROR(IF(BS266="","",RANK(BV266,BV$3:BV$434)+COUNTIF(BV$3:BV266,BV266)-1),"/")</f>
        <v/>
      </c>
      <c r="BU266" s="27" t="str">
        <f ca="1">IF(BS266="","",VLOOKUP(BS266,选手操作!$K:$L,2,0))</f>
        <v/>
      </c>
      <c r="BV266" s="24" t="str">
        <f ca="1">IFERROR(IF(BS266="","",IF(选手操作!BT266&lt;&gt;"",AV266+BW266+BX266+选手操作!BS266,VLOOKUP(BU266,BO:BQ,3,0)+AV266+BW266+BX266+选手操作!BS266)),IF(COUNTIF(BO:BO,BU266)=0,"查找失败",IF(ISNUMBER(VLOOKUP(BU266,BO:BQ,3,0))=FALSE,"VP错误","未知错误")))</f>
        <v/>
      </c>
      <c r="BW266" s="37"/>
      <c r="BX266" s="37"/>
      <c r="BY266" s="39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23" t="str">
        <f ca="1">IFERROR(IF(CS266="","",RANK(CR266,CR$3:CR$434)+COUNTIF(CR$3:CR266,CR266)-1),"/")</f>
        <v/>
      </c>
      <c r="CO266" s="22" t="str">
        <f t="shared" si="81"/>
        <v/>
      </c>
      <c r="CP266" s="22" t="str">
        <f t="shared" si="82"/>
        <v/>
      </c>
      <c r="CQ266" s="24" t="str">
        <f>IFERROR(IF(CO266="","",ROUND(IF(CP266=0,10,10+SIGN(CP266)*10*(1-((SQRT(5)-1)/2)^MIN(ABS(CP266)/(5*SQRT(CR$1)),3))/(1-((SQRT(5)-1)/2)^3)),2)),"请输入副数")</f>
        <v/>
      </c>
      <c r="CR266" s="25" t="str">
        <f ca="1">IF(CS266="","",IF(选手操作!DT266&lt;&gt;"","/",CV266))</f>
        <v/>
      </c>
      <c r="CS266" s="26" t="str">
        <f ca="1">IF(OR(COUNTA(CA$3:CM$434)=0,选手操作!$K266=""),"",选手操作!$K266)</f>
        <v/>
      </c>
      <c r="CT266" s="22" t="str">
        <f ca="1">IFERROR(IF(CS266="","",RANK(CV266,CV$3:CV$434)+COUNTIF(CV$3:CV266,CV266)-1),"/")</f>
        <v/>
      </c>
      <c r="CU266" s="27" t="str">
        <f ca="1">IF(CS266="","",VLOOKUP(CS266,选手操作!$K:$L,2,0))</f>
        <v/>
      </c>
      <c r="CV266" s="24" t="str">
        <f ca="1">IFERROR(IF(CS266="","",IF(选手操作!CT266&lt;&gt;"",BV266+CW266+CX266+选手操作!CS266,VLOOKUP(CU266,CO:CQ,3,0)+BV266+CW266+CX266+选手操作!CS266)),IF(COUNTIF(CO:CO,CU266)=0,"查找失败",IF(ISNUMBER(VLOOKUP(CU266,CO:CQ,3,0))=FALSE,"VP错误","未知错误")))</f>
        <v/>
      </c>
      <c r="CW266" s="37"/>
      <c r="CX266" s="37"/>
      <c r="CY266" s="39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23" t="str">
        <f ca="1">IFERROR(IF(DS266="","",RANK(DR266,DR$3:DR$434)+COUNTIF(DR$3:DR266,DR266)-1),"/")</f>
        <v/>
      </c>
      <c r="DO266" s="22" t="str">
        <f t="shared" si="83"/>
        <v/>
      </c>
      <c r="DP266" s="22" t="str">
        <f t="shared" si="84"/>
        <v/>
      </c>
      <c r="DQ266" s="24" t="str">
        <f>IFERROR(IF(DO266="","",ROUND(IF(DP266=0,10,10+SIGN(DP266)*10*(1-((SQRT(5)-1)/2)^MIN(ABS(DP266)/(5*SQRT(DR$1)),3))/(1-((SQRT(5)-1)/2)^3)),2)),"请输入副数")</f>
        <v/>
      </c>
      <c r="DR266" s="25" t="str">
        <f ca="1">IF(DS266="","",IF(选手操作!ET266&lt;&gt;"","/",DV266))</f>
        <v/>
      </c>
      <c r="DS266" s="26" t="str">
        <f ca="1">IF(OR(COUNTA(DA$3:DM$434)=0,选手操作!$K266=""),"",选手操作!$K266)</f>
        <v/>
      </c>
      <c r="DT266" s="22" t="str">
        <f ca="1">IFERROR(IF(DS266="","",RANK(DV266,DV$3:DV$434)+COUNTIF(DV$3:DV266,DV266)-1),"/")</f>
        <v/>
      </c>
      <c r="DU266" s="27" t="str">
        <f ca="1">IF(DS266="","",VLOOKUP(DS266,选手操作!$K:$L,2,0))</f>
        <v/>
      </c>
      <c r="DV266" s="24" t="str">
        <f ca="1">IFERROR(IF(DS266="","",IF(选手操作!DT266&lt;&gt;"",CV266+DW266+DX266+选手操作!DS266,VLOOKUP(DU266,DO:DQ,3,0)+CV266+DW266+DX266+选手操作!DS266)),IF(COUNTIF(DO:DO,DU266)=0,"查找失败",IF(ISNUMBER(VLOOKUP(DU266,DO:DQ,3,0))=FALSE,"VP错误","未知错误")))</f>
        <v/>
      </c>
      <c r="DW266" s="37"/>
      <c r="DX266" s="37"/>
      <c r="DY266" s="39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23" t="str">
        <f ca="1">IFERROR(IF(ES266="","",RANK(ER266,ER$3:ER$434)+COUNTIF(ER$3:ER266,ER266)-1),"/")</f>
        <v/>
      </c>
      <c r="EO266" s="22" t="str">
        <f t="shared" si="85"/>
        <v/>
      </c>
      <c r="EP266" s="22" t="str">
        <f t="shared" si="86"/>
        <v/>
      </c>
      <c r="EQ266" s="24" t="str">
        <f>IFERROR(IF(EO266="","",ROUND(IF(EP266=0,10,10+SIGN(EP266)*10*(1-((SQRT(5)-1)/2)^MIN(ABS(EP266)/(5*SQRT(ER$1)),3))/(1-((SQRT(5)-1)/2)^3)),2)),"请输入副数")</f>
        <v/>
      </c>
      <c r="ER266" s="25" t="str">
        <f ca="1">IF(ES266="","",IF(选手操作!FT266&lt;&gt;"","/",EV266))</f>
        <v/>
      </c>
      <c r="ES266" s="26" t="str">
        <f ca="1">IF(OR(COUNTA(EA$3:EM$434)=0,选手操作!$K266=""),"",选手操作!$K266)</f>
        <v/>
      </c>
      <c r="ET266" s="22" t="str">
        <f ca="1">IFERROR(IF(ES266="","",RANK(EV266,EV$3:EV$434)+COUNTIF(EV$3:EV266,EV266)-1),"/")</f>
        <v/>
      </c>
      <c r="EU266" s="27" t="str">
        <f ca="1">IF(ES266="","",VLOOKUP(ES266,选手操作!$K:$L,2,0))</f>
        <v/>
      </c>
      <c r="EV266" s="24" t="str">
        <f ca="1">IFERROR(IF(ES266="","",IF(选手操作!ET266&lt;&gt;"",DV266+EW266+EX266+选手操作!ES266,VLOOKUP(EU266,EO:EQ,3,0)+DV266+EW266+EX266+选手操作!ES266)),IF(COUNTIF(EO:EO,EU266)=0,"查找失败",IF(ISNUMBER(VLOOKUP(EU266,EO:EQ,3,0))=FALSE,"VP错误","未知错误")))</f>
        <v/>
      </c>
      <c r="EW266" s="37"/>
      <c r="EX266" s="37"/>
      <c r="EY266" s="39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23" t="str">
        <f ca="1">IFERROR(IF(FS266="","",RANK(FR266,FR$3:FR$434)+COUNTIF(FR$3:FR266,FR266)-1),"/")</f>
        <v/>
      </c>
      <c r="FO266" s="22" t="str">
        <f t="shared" si="87"/>
        <v/>
      </c>
      <c r="FP266" s="22" t="str">
        <f t="shared" si="88"/>
        <v/>
      </c>
      <c r="FQ266" s="24" t="str">
        <f>IFERROR(IF(FO266="","",ROUND(IF(FP266=0,10,10+SIGN(FP266)*10*(1-((SQRT(5)-1)/2)^MIN(ABS(FP266)/(5*SQRT(FR$1)),3))/(1-((SQRT(5)-1)/2)^3)),2)),"请输入副数")</f>
        <v/>
      </c>
      <c r="FR266" s="25" t="str">
        <f ca="1">IF(FS266="","",IF(选手操作!GT266&lt;&gt;"","/",FV266))</f>
        <v/>
      </c>
      <c r="FS266" s="26" t="str">
        <f ca="1">IF(OR(COUNTA(FA$3:FM$434)=0,选手操作!$K266=""),"",选手操作!$K266)</f>
        <v/>
      </c>
      <c r="FT266" s="22" t="str">
        <f ca="1">IFERROR(IF(FS266="","",RANK(FV266,FV$3:FV$434)+COUNTIF(FV$3:FV266,FV266)-1),"/")</f>
        <v/>
      </c>
      <c r="FU266" s="27" t="str">
        <f ca="1">IF(FS266="","",VLOOKUP(FS266,选手操作!$K:$L,2,0))</f>
        <v/>
      </c>
      <c r="FV266" s="24" t="str">
        <f ca="1">IFERROR(IF(FS266="","",IF(选手操作!FT266&lt;&gt;"",EV266+FW266+FX266+选手操作!FS266,VLOOKUP(FU266,FO:FQ,3,0)+EV266+FW266+FX266+选手操作!FS266)),IF(COUNTIF(FO:FO,FU266)=0,"查找失败",IF(ISNUMBER(VLOOKUP(FU266,FO:FQ,3,0))=FALSE,"VP错误","未知错误")))</f>
        <v/>
      </c>
      <c r="FW266" s="37"/>
      <c r="FX266" s="37"/>
      <c r="FY266" s="39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23" t="str">
        <f ca="1">IFERROR(IF(GS266="","",RANK(GR266,GR$3:GR$434)+COUNTIF(GR$3:GR266,GR266)-1),"/")</f>
        <v/>
      </c>
      <c r="GO266" s="22" t="str">
        <f t="shared" si="89"/>
        <v/>
      </c>
      <c r="GP266" s="22" t="str">
        <f t="shared" si="90"/>
        <v/>
      </c>
      <c r="GQ266" s="24" t="str">
        <f>IFERROR(IF(GO266="","",ROUND(IF(GP266=0,10,10+SIGN(GP266)*10*(1-((SQRT(5)-1)/2)^MIN(ABS(GP266)/(5*SQRT(GR$1)),3))/(1-((SQRT(5)-1)/2)^3)),2)),"请输入副数")</f>
        <v/>
      </c>
      <c r="GR266" s="25" t="str">
        <f ca="1">IF(GS266="","",IF(选手操作!HT266&lt;&gt;"","/",GV266))</f>
        <v/>
      </c>
      <c r="GS266" s="26" t="str">
        <f ca="1">IF(OR(COUNTA(GA$3:GM$434)=0,选手操作!$K266=""),"",选手操作!$K266)</f>
        <v/>
      </c>
      <c r="GT266" s="22" t="str">
        <f ca="1">IFERROR(IF(GS266="","",RANK(GV266,GV$3:GV$434)+COUNTIF(GV$3:GV266,GV266)-1),"/")</f>
        <v/>
      </c>
      <c r="GU266" s="27" t="str">
        <f ca="1">IF(GS266="","",VLOOKUP(GS266,选手操作!$K:$L,2,0))</f>
        <v/>
      </c>
      <c r="GV266" s="24" t="str">
        <f ca="1">IFERROR(IF(GS266="","",IF(选手操作!GT266&lt;&gt;"",FV266+GW266+GX266+选手操作!GS266,VLOOKUP(GU266,GO:GQ,3,0)+FV266+GW266+GX266+选手操作!GS266)),IF(COUNTIF(GO:GO,GU266)=0,"查找失败",IF(ISNUMBER(VLOOKUP(GU266,GO:GQ,3,0))=FALSE,"VP错误","未知错误")))</f>
        <v/>
      </c>
      <c r="GW266" s="37"/>
      <c r="GX266" s="37"/>
      <c r="GY266" s="39"/>
      <c r="HA266" s="31"/>
      <c r="HB266" s="31"/>
      <c r="HC266" s="31"/>
      <c r="HD266" s="31"/>
      <c r="HE266" s="31"/>
      <c r="HF266" s="31"/>
      <c r="HG266" s="31"/>
      <c r="HH266" s="31"/>
      <c r="HI266" s="31"/>
      <c r="HJ266" s="31"/>
      <c r="HK266" s="31"/>
      <c r="HL266" s="31"/>
      <c r="HM266" s="31"/>
      <c r="HN266" s="23" t="str">
        <f ca="1">IFERROR(IF(HS266="","",RANK(HR266,HR$3:HR$434)+COUNTIF(HR$3:HR266,HR266)-1),"/")</f>
        <v/>
      </c>
      <c r="HO266" s="22" t="str">
        <f t="shared" si="91"/>
        <v/>
      </c>
      <c r="HP266" s="22" t="str">
        <f t="shared" si="92"/>
        <v/>
      </c>
      <c r="HQ266" s="24" t="str">
        <f>IFERROR(IF(HO266="","",ROUND(IF(HP266=0,10,10+SIGN(HP266)*10*(1-((SQRT(5)-1)/2)^MIN(ABS(HP266)/(5*SQRT(HR$1)),3))/(1-((SQRT(5)-1)/2)^3)),2)),"请输入副数")</f>
        <v/>
      </c>
      <c r="HR266" s="25" t="str">
        <f ca="1">IF(HS266="","",IF(选手操作!IT266&lt;&gt;"","/",HV266))</f>
        <v/>
      </c>
      <c r="HS266" s="26" t="str">
        <f ca="1">IF(OR(COUNTA(HA$3:HM$434)=0,选手操作!$K266=""),"",选手操作!$K266)</f>
        <v/>
      </c>
      <c r="HT266" s="22" t="str">
        <f ca="1">IFERROR(IF(HS266="","",RANK(HV266,HV$3:HV$434)+COUNTIF(HV$3:HV266,HV266)-1),"/")</f>
        <v/>
      </c>
      <c r="HU266" s="27" t="str">
        <f ca="1">IF(HS266="","",VLOOKUP(HS266,选手操作!$K:$L,2,0))</f>
        <v/>
      </c>
      <c r="HV266" s="24" t="str">
        <f ca="1">IFERROR(IF(HS266="","",IF(选手操作!HT266&lt;&gt;"",GV266+HW266+HX266+选手操作!HS266,VLOOKUP(HU266,HO:HQ,3,0)+GV266+HW266+HX266+选手操作!HS266)),IF(COUNTIF(HO:HO,HU266)=0,"查找失败",IF(ISNUMBER(VLOOKUP(HU266,HO:HQ,3,0))=FALSE,"VP错误","未知错误")))</f>
        <v/>
      </c>
      <c r="HW266" s="37"/>
      <c r="HX266" s="37"/>
      <c r="HY266" s="39"/>
    </row>
    <row r="267" spans="1:23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23" t="str">
        <f ca="1">IFERROR(IF(S267="","",RANK(R267,R$3:R$434)+COUNTIF(R$3:R267,R267)-1),"/")</f>
        <v/>
      </c>
      <c r="O267" s="22" t="str">
        <f t="shared" si="93"/>
        <v/>
      </c>
      <c r="P267" s="22" t="str">
        <f t="shared" si="94"/>
        <v/>
      </c>
      <c r="Q267" s="24" t="str">
        <f t="shared" si="95"/>
        <v/>
      </c>
      <c r="R267" s="25" t="str">
        <f ca="1">IF(S267="","",IF(选手操作!AT267&lt;&gt;"","/",V267))</f>
        <v/>
      </c>
      <c r="S267" s="26" t="str">
        <f ca="1">IF(OR(COUNTA(A$3:M$434)=0,选手操作!$K267=""),"",选手操作!$K267)</f>
        <v/>
      </c>
      <c r="T267" s="22" t="str">
        <f ca="1">IFERROR(IF(S267="","",RANK(V267,V$3:V$434)+COUNTIF(V$3:V267,V267)-1),"/")</f>
        <v/>
      </c>
      <c r="U267" s="27" t="str">
        <f ca="1">IF(S267="","",VLOOKUP(S267,选手操作!$K:$L,2,0))</f>
        <v/>
      </c>
      <c r="V267" s="24" t="str">
        <f ca="1">IFERROR(IF(S267="","",IF(选手操作!T267&lt;&gt;"",选手操作!M267+选手操作!N267+W267+X267+选手操作!S267,VLOOKUP(U267,O:Q,3,0)+选手操作!M267+选手操作!N267+W267+X267+选手操作!S267)),IF(COUNTIF(O:O,U267)=0,"查找失败",IF(ISNUMBER(VLOOKUP(U267,O:Q,3,0))=FALSE,"VP错误","未知错误")))</f>
        <v/>
      </c>
      <c r="W267" s="37"/>
      <c r="X267" s="37"/>
      <c r="Y267" s="39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23" t="str">
        <f ca="1">IFERROR(IF(AS267="","",RANK(AR267,AR$3:AR$434)+COUNTIF(AR$3:AR267,AR267)-1),"/")</f>
        <v/>
      </c>
      <c r="AO267" s="22" t="str">
        <f t="shared" si="77"/>
        <v/>
      </c>
      <c r="AP267" s="22" t="str">
        <f t="shared" si="78"/>
        <v/>
      </c>
      <c r="AQ267" s="24" t="str">
        <f t="shared" si="76"/>
        <v/>
      </c>
      <c r="AR267" s="25" t="str">
        <f ca="1">IF(AS267="","",IF(选手操作!BT267&lt;&gt;"","/",AV267))</f>
        <v/>
      </c>
      <c r="AS267" s="26" t="str">
        <f ca="1">IF(OR(COUNTA(AA$3:AM$434)=0,选手操作!$K267=""),"",选手操作!$K267)</f>
        <v/>
      </c>
      <c r="AT267" s="22" t="str">
        <f ca="1">IFERROR(IF(AS267="","",RANK(AV267,AV$3:AV$434)+COUNTIF(AV$3:AV267,AV267)-1),"/")</f>
        <v/>
      </c>
      <c r="AU267" s="27" t="str">
        <f ca="1">IF(AS267="","",VLOOKUP(AS267,选手操作!$K:$L,2,0))</f>
        <v/>
      </c>
      <c r="AV267" s="24" t="str">
        <f ca="1">IFERROR(IF(AS267="","",IF(选手操作!AT267&lt;&gt;"",V267+AW267+AX267+选手操作!AS267,VLOOKUP(AU267,AO:AQ,3,0)+V267+AW267+AX267+选手操作!AS267)),IF(COUNTIF(AO:AO,AU267)=0,"查找失败",IF(ISNUMBER(VLOOKUP(AU267,AO:AQ,3,0))=FALSE,"VP错误","未知错误")))</f>
        <v/>
      </c>
      <c r="AW267" s="37"/>
      <c r="AX267" s="37"/>
      <c r="AY267" s="39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23" t="str">
        <f ca="1">IFERROR(IF(BS267="","",RANK(BR267,BR$3:BR$434)+COUNTIF(BR$3:BR267,BR267)-1),"/")</f>
        <v/>
      </c>
      <c r="BO267" s="22" t="str">
        <f t="shared" si="79"/>
        <v/>
      </c>
      <c r="BP267" s="22" t="str">
        <f t="shared" si="80"/>
        <v/>
      </c>
      <c r="BQ267" s="24" t="str">
        <f>IFERROR(IF(BO267="","",ROUND(IF(BP267=0,10,10+SIGN(BP267)*10*(1-((SQRT(5)-1)/2)^MIN(ABS(BP267)/(5*SQRT(BR$1)),3))/(1-((SQRT(5)-1)/2)^3)),2)),"请输入副数")</f>
        <v/>
      </c>
      <c r="BR267" s="25" t="str">
        <f ca="1">IF(BS267="","",IF(选手操作!CT267&lt;&gt;"","/",BV267))</f>
        <v/>
      </c>
      <c r="BS267" s="26" t="str">
        <f ca="1">IF(OR(COUNTA(BA$3:BM$434)=0,选手操作!$K267=""),"",选手操作!$K267)</f>
        <v/>
      </c>
      <c r="BT267" s="22" t="str">
        <f ca="1">IFERROR(IF(BS267="","",RANK(BV267,BV$3:BV$434)+COUNTIF(BV$3:BV267,BV267)-1),"/")</f>
        <v/>
      </c>
      <c r="BU267" s="27" t="str">
        <f ca="1">IF(BS267="","",VLOOKUP(BS267,选手操作!$K:$L,2,0))</f>
        <v/>
      </c>
      <c r="BV267" s="24" t="str">
        <f ca="1">IFERROR(IF(BS267="","",IF(选手操作!BT267&lt;&gt;"",AV267+BW267+BX267+选手操作!BS267,VLOOKUP(BU267,BO:BQ,3,0)+AV267+BW267+BX267+选手操作!BS267)),IF(COUNTIF(BO:BO,BU267)=0,"查找失败",IF(ISNUMBER(VLOOKUP(BU267,BO:BQ,3,0))=FALSE,"VP错误","未知错误")))</f>
        <v/>
      </c>
      <c r="BW267" s="37"/>
      <c r="BX267" s="37"/>
      <c r="BY267" s="39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23" t="str">
        <f ca="1">IFERROR(IF(CS267="","",RANK(CR267,CR$3:CR$434)+COUNTIF(CR$3:CR267,CR267)-1),"/")</f>
        <v/>
      </c>
      <c r="CO267" s="22" t="str">
        <f t="shared" si="81"/>
        <v/>
      </c>
      <c r="CP267" s="22" t="str">
        <f t="shared" si="82"/>
        <v/>
      </c>
      <c r="CQ267" s="24" t="str">
        <f>IFERROR(IF(CO267="","",ROUND(IF(CP267=0,10,10+SIGN(CP267)*10*(1-((SQRT(5)-1)/2)^MIN(ABS(CP267)/(5*SQRT(CR$1)),3))/(1-((SQRT(5)-1)/2)^3)),2)),"请输入副数")</f>
        <v/>
      </c>
      <c r="CR267" s="25" t="str">
        <f ca="1">IF(CS267="","",IF(选手操作!DT267&lt;&gt;"","/",CV267))</f>
        <v/>
      </c>
      <c r="CS267" s="26" t="str">
        <f ca="1">IF(OR(COUNTA(CA$3:CM$434)=0,选手操作!$K267=""),"",选手操作!$K267)</f>
        <v/>
      </c>
      <c r="CT267" s="22" t="str">
        <f ca="1">IFERROR(IF(CS267="","",RANK(CV267,CV$3:CV$434)+COUNTIF(CV$3:CV267,CV267)-1),"/")</f>
        <v/>
      </c>
      <c r="CU267" s="27" t="str">
        <f ca="1">IF(CS267="","",VLOOKUP(CS267,选手操作!$K:$L,2,0))</f>
        <v/>
      </c>
      <c r="CV267" s="24" t="str">
        <f ca="1">IFERROR(IF(CS267="","",IF(选手操作!CT267&lt;&gt;"",BV267+CW267+CX267+选手操作!CS267,VLOOKUP(CU267,CO:CQ,3,0)+BV267+CW267+CX267+选手操作!CS267)),IF(COUNTIF(CO:CO,CU267)=0,"查找失败",IF(ISNUMBER(VLOOKUP(CU267,CO:CQ,3,0))=FALSE,"VP错误","未知错误")))</f>
        <v/>
      </c>
      <c r="CW267" s="37"/>
      <c r="CX267" s="37"/>
      <c r="CY267" s="39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23" t="str">
        <f ca="1">IFERROR(IF(DS267="","",RANK(DR267,DR$3:DR$434)+COUNTIF(DR$3:DR267,DR267)-1),"/")</f>
        <v/>
      </c>
      <c r="DO267" s="22" t="str">
        <f t="shared" si="83"/>
        <v/>
      </c>
      <c r="DP267" s="22" t="str">
        <f t="shared" si="84"/>
        <v/>
      </c>
      <c r="DQ267" s="24" t="str">
        <f>IFERROR(IF(DO267="","",ROUND(IF(DP267=0,10,10+SIGN(DP267)*10*(1-((SQRT(5)-1)/2)^MIN(ABS(DP267)/(5*SQRT(DR$1)),3))/(1-((SQRT(5)-1)/2)^3)),2)),"请输入副数")</f>
        <v/>
      </c>
      <c r="DR267" s="25" t="str">
        <f ca="1">IF(DS267="","",IF(选手操作!ET267&lt;&gt;"","/",DV267))</f>
        <v/>
      </c>
      <c r="DS267" s="26" t="str">
        <f ca="1">IF(OR(COUNTA(DA$3:DM$434)=0,选手操作!$K267=""),"",选手操作!$K267)</f>
        <v/>
      </c>
      <c r="DT267" s="22" t="str">
        <f ca="1">IFERROR(IF(DS267="","",RANK(DV267,DV$3:DV$434)+COUNTIF(DV$3:DV267,DV267)-1),"/")</f>
        <v/>
      </c>
      <c r="DU267" s="27" t="str">
        <f ca="1">IF(DS267="","",VLOOKUP(DS267,选手操作!$K:$L,2,0))</f>
        <v/>
      </c>
      <c r="DV267" s="24" t="str">
        <f ca="1">IFERROR(IF(DS267="","",IF(选手操作!DT267&lt;&gt;"",CV267+DW267+DX267+选手操作!DS267,VLOOKUP(DU267,DO:DQ,3,0)+CV267+DW267+DX267+选手操作!DS267)),IF(COUNTIF(DO:DO,DU267)=0,"查找失败",IF(ISNUMBER(VLOOKUP(DU267,DO:DQ,3,0))=FALSE,"VP错误","未知错误")))</f>
        <v/>
      </c>
      <c r="DW267" s="37"/>
      <c r="DX267" s="37"/>
      <c r="DY267" s="39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23" t="str">
        <f ca="1">IFERROR(IF(ES267="","",RANK(ER267,ER$3:ER$434)+COUNTIF(ER$3:ER267,ER267)-1),"/")</f>
        <v/>
      </c>
      <c r="EO267" s="22" t="str">
        <f t="shared" si="85"/>
        <v/>
      </c>
      <c r="EP267" s="22" t="str">
        <f t="shared" si="86"/>
        <v/>
      </c>
      <c r="EQ267" s="24" t="str">
        <f>IFERROR(IF(EO267="","",ROUND(IF(EP267=0,10,10+SIGN(EP267)*10*(1-((SQRT(5)-1)/2)^MIN(ABS(EP267)/(5*SQRT(ER$1)),3))/(1-((SQRT(5)-1)/2)^3)),2)),"请输入副数")</f>
        <v/>
      </c>
      <c r="ER267" s="25" t="str">
        <f ca="1">IF(ES267="","",IF(选手操作!FT267&lt;&gt;"","/",EV267))</f>
        <v/>
      </c>
      <c r="ES267" s="26" t="str">
        <f ca="1">IF(OR(COUNTA(EA$3:EM$434)=0,选手操作!$K267=""),"",选手操作!$K267)</f>
        <v/>
      </c>
      <c r="ET267" s="22" t="str">
        <f ca="1">IFERROR(IF(ES267="","",RANK(EV267,EV$3:EV$434)+COUNTIF(EV$3:EV267,EV267)-1),"/")</f>
        <v/>
      </c>
      <c r="EU267" s="27" t="str">
        <f ca="1">IF(ES267="","",VLOOKUP(ES267,选手操作!$K:$L,2,0))</f>
        <v/>
      </c>
      <c r="EV267" s="24" t="str">
        <f ca="1">IFERROR(IF(ES267="","",IF(选手操作!ET267&lt;&gt;"",DV267+EW267+EX267+选手操作!ES267,VLOOKUP(EU267,EO:EQ,3,0)+DV267+EW267+EX267+选手操作!ES267)),IF(COUNTIF(EO:EO,EU267)=0,"查找失败",IF(ISNUMBER(VLOOKUP(EU267,EO:EQ,3,0))=FALSE,"VP错误","未知错误")))</f>
        <v/>
      </c>
      <c r="EW267" s="37"/>
      <c r="EX267" s="37"/>
      <c r="EY267" s="39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23" t="str">
        <f ca="1">IFERROR(IF(FS267="","",RANK(FR267,FR$3:FR$434)+COUNTIF(FR$3:FR267,FR267)-1),"/")</f>
        <v/>
      </c>
      <c r="FO267" s="22" t="str">
        <f t="shared" si="87"/>
        <v/>
      </c>
      <c r="FP267" s="22" t="str">
        <f t="shared" si="88"/>
        <v/>
      </c>
      <c r="FQ267" s="24" t="str">
        <f>IFERROR(IF(FO267="","",ROUND(IF(FP267=0,10,10+SIGN(FP267)*10*(1-((SQRT(5)-1)/2)^MIN(ABS(FP267)/(5*SQRT(FR$1)),3))/(1-((SQRT(5)-1)/2)^3)),2)),"请输入副数")</f>
        <v/>
      </c>
      <c r="FR267" s="25" t="str">
        <f ca="1">IF(FS267="","",IF(选手操作!GT267&lt;&gt;"","/",FV267))</f>
        <v/>
      </c>
      <c r="FS267" s="26" t="str">
        <f ca="1">IF(OR(COUNTA(FA$3:FM$434)=0,选手操作!$K267=""),"",选手操作!$K267)</f>
        <v/>
      </c>
      <c r="FT267" s="22" t="str">
        <f ca="1">IFERROR(IF(FS267="","",RANK(FV267,FV$3:FV$434)+COUNTIF(FV$3:FV267,FV267)-1),"/")</f>
        <v/>
      </c>
      <c r="FU267" s="27" t="str">
        <f ca="1">IF(FS267="","",VLOOKUP(FS267,选手操作!$K:$L,2,0))</f>
        <v/>
      </c>
      <c r="FV267" s="24" t="str">
        <f ca="1">IFERROR(IF(FS267="","",IF(选手操作!FT267&lt;&gt;"",EV267+FW267+FX267+选手操作!FS267,VLOOKUP(FU267,FO:FQ,3,0)+EV267+FW267+FX267+选手操作!FS267)),IF(COUNTIF(FO:FO,FU267)=0,"查找失败",IF(ISNUMBER(VLOOKUP(FU267,FO:FQ,3,0))=FALSE,"VP错误","未知错误")))</f>
        <v/>
      </c>
      <c r="FW267" s="37"/>
      <c r="FX267" s="37"/>
      <c r="FY267" s="39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23" t="str">
        <f ca="1">IFERROR(IF(GS267="","",RANK(GR267,GR$3:GR$434)+COUNTIF(GR$3:GR267,GR267)-1),"/")</f>
        <v/>
      </c>
      <c r="GO267" s="22" t="str">
        <f t="shared" si="89"/>
        <v/>
      </c>
      <c r="GP267" s="22" t="str">
        <f t="shared" si="90"/>
        <v/>
      </c>
      <c r="GQ267" s="24" t="str">
        <f>IFERROR(IF(GO267="","",ROUND(IF(GP267=0,10,10+SIGN(GP267)*10*(1-((SQRT(5)-1)/2)^MIN(ABS(GP267)/(5*SQRT(GR$1)),3))/(1-((SQRT(5)-1)/2)^3)),2)),"请输入副数")</f>
        <v/>
      </c>
      <c r="GR267" s="25" t="str">
        <f ca="1">IF(GS267="","",IF(选手操作!HT267&lt;&gt;"","/",GV267))</f>
        <v/>
      </c>
      <c r="GS267" s="26" t="str">
        <f ca="1">IF(OR(COUNTA(GA$3:GM$434)=0,选手操作!$K267=""),"",选手操作!$K267)</f>
        <v/>
      </c>
      <c r="GT267" s="22" t="str">
        <f ca="1">IFERROR(IF(GS267="","",RANK(GV267,GV$3:GV$434)+COUNTIF(GV$3:GV267,GV267)-1),"/")</f>
        <v/>
      </c>
      <c r="GU267" s="27" t="str">
        <f ca="1">IF(GS267="","",VLOOKUP(GS267,选手操作!$K:$L,2,0))</f>
        <v/>
      </c>
      <c r="GV267" s="24" t="str">
        <f ca="1">IFERROR(IF(GS267="","",IF(选手操作!GT267&lt;&gt;"",FV267+GW267+GX267+选手操作!GS267,VLOOKUP(GU267,GO:GQ,3,0)+FV267+GW267+GX267+选手操作!GS267)),IF(COUNTIF(GO:GO,GU267)=0,"查找失败",IF(ISNUMBER(VLOOKUP(GU267,GO:GQ,3,0))=FALSE,"VP错误","未知错误")))</f>
        <v/>
      </c>
      <c r="GW267" s="37"/>
      <c r="GX267" s="37"/>
      <c r="GY267" s="39"/>
      <c r="HA267" s="31"/>
      <c r="HB267" s="31"/>
      <c r="HC267" s="31"/>
      <c r="HD267" s="31"/>
      <c r="HE267" s="31"/>
      <c r="HF267" s="31"/>
      <c r="HG267" s="31"/>
      <c r="HH267" s="31"/>
      <c r="HI267" s="31"/>
      <c r="HJ267" s="31"/>
      <c r="HK267" s="31"/>
      <c r="HL267" s="31"/>
      <c r="HM267" s="31"/>
      <c r="HN267" s="23" t="str">
        <f ca="1">IFERROR(IF(HS267="","",RANK(HR267,HR$3:HR$434)+COUNTIF(HR$3:HR267,HR267)-1),"/")</f>
        <v/>
      </c>
      <c r="HO267" s="22" t="str">
        <f t="shared" si="91"/>
        <v/>
      </c>
      <c r="HP267" s="22" t="str">
        <f t="shared" si="92"/>
        <v/>
      </c>
      <c r="HQ267" s="24" t="str">
        <f>IFERROR(IF(HO267="","",ROUND(IF(HP267=0,10,10+SIGN(HP267)*10*(1-((SQRT(5)-1)/2)^MIN(ABS(HP267)/(5*SQRT(HR$1)),3))/(1-((SQRT(5)-1)/2)^3)),2)),"请输入副数")</f>
        <v/>
      </c>
      <c r="HR267" s="25" t="str">
        <f ca="1">IF(HS267="","",IF(选手操作!IT267&lt;&gt;"","/",HV267))</f>
        <v/>
      </c>
      <c r="HS267" s="26" t="str">
        <f ca="1">IF(OR(COUNTA(HA$3:HM$434)=0,选手操作!$K267=""),"",选手操作!$K267)</f>
        <v/>
      </c>
      <c r="HT267" s="22" t="str">
        <f ca="1">IFERROR(IF(HS267="","",RANK(HV267,HV$3:HV$434)+COUNTIF(HV$3:HV267,HV267)-1),"/")</f>
        <v/>
      </c>
      <c r="HU267" s="27" t="str">
        <f ca="1">IF(HS267="","",VLOOKUP(HS267,选手操作!$K:$L,2,0))</f>
        <v/>
      </c>
      <c r="HV267" s="24" t="str">
        <f ca="1">IFERROR(IF(HS267="","",IF(选手操作!HT267&lt;&gt;"",GV267+HW267+HX267+选手操作!HS267,VLOOKUP(HU267,HO:HQ,3,0)+GV267+HW267+HX267+选手操作!HS267)),IF(COUNTIF(HO:HO,HU267)=0,"查找失败",IF(ISNUMBER(VLOOKUP(HU267,HO:HQ,3,0))=FALSE,"VP错误","未知错误")))</f>
        <v/>
      </c>
      <c r="HW267" s="37"/>
      <c r="HX267" s="37"/>
      <c r="HY267" s="39"/>
    </row>
    <row r="268" spans="1:23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23" t="str">
        <f ca="1">IFERROR(IF(S268="","",RANK(R268,R$3:R$434)+COUNTIF(R$3:R268,R268)-1),"/")</f>
        <v/>
      </c>
      <c r="O268" s="22" t="str">
        <f t="shared" si="93"/>
        <v/>
      </c>
      <c r="P268" s="22" t="str">
        <f t="shared" si="94"/>
        <v/>
      </c>
      <c r="Q268" s="24" t="str">
        <f t="shared" si="95"/>
        <v/>
      </c>
      <c r="R268" s="25" t="str">
        <f ca="1">IF(S268="","",IF(选手操作!AT268&lt;&gt;"","/",V268))</f>
        <v/>
      </c>
      <c r="S268" s="26" t="str">
        <f ca="1">IF(OR(COUNTA(A$3:M$434)=0,选手操作!$K268=""),"",选手操作!$K268)</f>
        <v/>
      </c>
      <c r="T268" s="22" t="str">
        <f ca="1">IFERROR(IF(S268="","",RANK(V268,V$3:V$434)+COUNTIF(V$3:V268,V268)-1),"/")</f>
        <v/>
      </c>
      <c r="U268" s="27" t="str">
        <f ca="1">IF(S268="","",VLOOKUP(S268,选手操作!$K:$L,2,0))</f>
        <v/>
      </c>
      <c r="V268" s="24" t="str">
        <f ca="1">IFERROR(IF(S268="","",IF(选手操作!T268&lt;&gt;"",选手操作!M268+选手操作!N268+W268+X268+选手操作!S268,VLOOKUP(U268,O:Q,3,0)+选手操作!M268+选手操作!N268+W268+X268+选手操作!S268)),IF(COUNTIF(O:O,U268)=0,"查找失败",IF(ISNUMBER(VLOOKUP(U268,O:Q,3,0))=FALSE,"VP错误","未知错误")))</f>
        <v/>
      </c>
      <c r="W268" s="37"/>
      <c r="X268" s="37"/>
      <c r="Y268" s="39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23" t="str">
        <f ca="1">IFERROR(IF(AS268="","",RANK(AR268,AR$3:AR$434)+COUNTIF(AR$3:AR268,AR268)-1),"/")</f>
        <v/>
      </c>
      <c r="AO268" s="22" t="str">
        <f t="shared" si="77"/>
        <v/>
      </c>
      <c r="AP268" s="22" t="str">
        <f t="shared" si="78"/>
        <v/>
      </c>
      <c r="AQ268" s="24" t="str">
        <f t="shared" si="76"/>
        <v/>
      </c>
      <c r="AR268" s="25" t="str">
        <f ca="1">IF(AS268="","",IF(选手操作!BT268&lt;&gt;"","/",AV268))</f>
        <v/>
      </c>
      <c r="AS268" s="26" t="str">
        <f ca="1">IF(OR(COUNTA(AA$3:AM$434)=0,选手操作!$K268=""),"",选手操作!$K268)</f>
        <v/>
      </c>
      <c r="AT268" s="22" t="str">
        <f ca="1">IFERROR(IF(AS268="","",RANK(AV268,AV$3:AV$434)+COUNTIF(AV$3:AV268,AV268)-1),"/")</f>
        <v/>
      </c>
      <c r="AU268" s="27" t="str">
        <f ca="1">IF(AS268="","",VLOOKUP(AS268,选手操作!$K:$L,2,0))</f>
        <v/>
      </c>
      <c r="AV268" s="24" t="str">
        <f ca="1">IFERROR(IF(AS268="","",IF(选手操作!AT268&lt;&gt;"",V268+AW268+AX268+选手操作!AS268,VLOOKUP(AU268,AO:AQ,3,0)+V268+AW268+AX268+选手操作!AS268)),IF(COUNTIF(AO:AO,AU268)=0,"查找失败",IF(ISNUMBER(VLOOKUP(AU268,AO:AQ,3,0))=FALSE,"VP错误","未知错误")))</f>
        <v/>
      </c>
      <c r="AW268" s="37"/>
      <c r="AX268" s="37"/>
      <c r="AY268" s="39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23" t="str">
        <f ca="1">IFERROR(IF(BS268="","",RANK(BR268,BR$3:BR$434)+COUNTIF(BR$3:BR268,BR268)-1),"/")</f>
        <v/>
      </c>
      <c r="BO268" s="22" t="str">
        <f t="shared" si="79"/>
        <v/>
      </c>
      <c r="BP268" s="22" t="str">
        <f t="shared" si="80"/>
        <v/>
      </c>
      <c r="BQ268" s="24" t="str">
        <f>IFERROR(IF(BO268="","",ROUND(IF(BP268=0,10,10+SIGN(BP268)*10*(1-((SQRT(5)-1)/2)^MIN(ABS(BP268)/(5*SQRT(BR$1)),3))/(1-((SQRT(5)-1)/2)^3)),2)),"请输入副数")</f>
        <v/>
      </c>
      <c r="BR268" s="25" t="str">
        <f ca="1">IF(BS268="","",IF(选手操作!CT268&lt;&gt;"","/",BV268))</f>
        <v/>
      </c>
      <c r="BS268" s="26" t="str">
        <f ca="1">IF(OR(COUNTA(BA$3:BM$434)=0,选手操作!$K268=""),"",选手操作!$K268)</f>
        <v/>
      </c>
      <c r="BT268" s="22" t="str">
        <f ca="1">IFERROR(IF(BS268="","",RANK(BV268,BV$3:BV$434)+COUNTIF(BV$3:BV268,BV268)-1),"/")</f>
        <v/>
      </c>
      <c r="BU268" s="27" t="str">
        <f ca="1">IF(BS268="","",VLOOKUP(BS268,选手操作!$K:$L,2,0))</f>
        <v/>
      </c>
      <c r="BV268" s="24" t="str">
        <f ca="1">IFERROR(IF(BS268="","",IF(选手操作!BT268&lt;&gt;"",AV268+BW268+BX268+选手操作!BS268,VLOOKUP(BU268,BO:BQ,3,0)+AV268+BW268+BX268+选手操作!BS268)),IF(COUNTIF(BO:BO,BU268)=0,"查找失败",IF(ISNUMBER(VLOOKUP(BU268,BO:BQ,3,0))=FALSE,"VP错误","未知错误")))</f>
        <v/>
      </c>
      <c r="BW268" s="37"/>
      <c r="BX268" s="37"/>
      <c r="BY268" s="39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23" t="str">
        <f ca="1">IFERROR(IF(CS268="","",RANK(CR268,CR$3:CR$434)+COUNTIF(CR$3:CR268,CR268)-1),"/")</f>
        <v/>
      </c>
      <c r="CO268" s="22" t="str">
        <f t="shared" si="81"/>
        <v/>
      </c>
      <c r="CP268" s="22" t="str">
        <f t="shared" si="82"/>
        <v/>
      </c>
      <c r="CQ268" s="24" t="str">
        <f>IFERROR(IF(CO268="","",ROUND(IF(CP268=0,10,10+SIGN(CP268)*10*(1-((SQRT(5)-1)/2)^MIN(ABS(CP268)/(5*SQRT(CR$1)),3))/(1-((SQRT(5)-1)/2)^3)),2)),"请输入副数")</f>
        <v/>
      </c>
      <c r="CR268" s="25" t="str">
        <f ca="1">IF(CS268="","",IF(选手操作!DT268&lt;&gt;"","/",CV268))</f>
        <v/>
      </c>
      <c r="CS268" s="26" t="str">
        <f ca="1">IF(OR(COUNTA(CA$3:CM$434)=0,选手操作!$K268=""),"",选手操作!$K268)</f>
        <v/>
      </c>
      <c r="CT268" s="22" t="str">
        <f ca="1">IFERROR(IF(CS268="","",RANK(CV268,CV$3:CV$434)+COUNTIF(CV$3:CV268,CV268)-1),"/")</f>
        <v/>
      </c>
      <c r="CU268" s="27" t="str">
        <f ca="1">IF(CS268="","",VLOOKUP(CS268,选手操作!$K:$L,2,0))</f>
        <v/>
      </c>
      <c r="CV268" s="24" t="str">
        <f ca="1">IFERROR(IF(CS268="","",IF(选手操作!CT268&lt;&gt;"",BV268+CW268+CX268+选手操作!CS268,VLOOKUP(CU268,CO:CQ,3,0)+BV268+CW268+CX268+选手操作!CS268)),IF(COUNTIF(CO:CO,CU268)=0,"查找失败",IF(ISNUMBER(VLOOKUP(CU268,CO:CQ,3,0))=FALSE,"VP错误","未知错误")))</f>
        <v/>
      </c>
      <c r="CW268" s="37"/>
      <c r="CX268" s="37"/>
      <c r="CY268" s="39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23" t="str">
        <f ca="1">IFERROR(IF(DS268="","",RANK(DR268,DR$3:DR$434)+COUNTIF(DR$3:DR268,DR268)-1),"/")</f>
        <v/>
      </c>
      <c r="DO268" s="22" t="str">
        <f t="shared" si="83"/>
        <v/>
      </c>
      <c r="DP268" s="22" t="str">
        <f t="shared" si="84"/>
        <v/>
      </c>
      <c r="DQ268" s="24" t="str">
        <f>IFERROR(IF(DO268="","",ROUND(IF(DP268=0,10,10+SIGN(DP268)*10*(1-((SQRT(5)-1)/2)^MIN(ABS(DP268)/(5*SQRT(DR$1)),3))/(1-((SQRT(5)-1)/2)^3)),2)),"请输入副数")</f>
        <v/>
      </c>
      <c r="DR268" s="25" t="str">
        <f ca="1">IF(DS268="","",IF(选手操作!ET268&lt;&gt;"","/",DV268))</f>
        <v/>
      </c>
      <c r="DS268" s="26" t="str">
        <f ca="1">IF(OR(COUNTA(DA$3:DM$434)=0,选手操作!$K268=""),"",选手操作!$K268)</f>
        <v/>
      </c>
      <c r="DT268" s="22" t="str">
        <f ca="1">IFERROR(IF(DS268="","",RANK(DV268,DV$3:DV$434)+COUNTIF(DV$3:DV268,DV268)-1),"/")</f>
        <v/>
      </c>
      <c r="DU268" s="27" t="str">
        <f ca="1">IF(DS268="","",VLOOKUP(DS268,选手操作!$K:$L,2,0))</f>
        <v/>
      </c>
      <c r="DV268" s="24" t="str">
        <f ca="1">IFERROR(IF(DS268="","",IF(选手操作!DT268&lt;&gt;"",CV268+DW268+DX268+选手操作!DS268,VLOOKUP(DU268,DO:DQ,3,0)+CV268+DW268+DX268+选手操作!DS268)),IF(COUNTIF(DO:DO,DU268)=0,"查找失败",IF(ISNUMBER(VLOOKUP(DU268,DO:DQ,3,0))=FALSE,"VP错误","未知错误")))</f>
        <v/>
      </c>
      <c r="DW268" s="37"/>
      <c r="DX268" s="37"/>
      <c r="DY268" s="39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23" t="str">
        <f ca="1">IFERROR(IF(ES268="","",RANK(ER268,ER$3:ER$434)+COUNTIF(ER$3:ER268,ER268)-1),"/")</f>
        <v/>
      </c>
      <c r="EO268" s="22" t="str">
        <f t="shared" si="85"/>
        <v/>
      </c>
      <c r="EP268" s="22" t="str">
        <f t="shared" si="86"/>
        <v/>
      </c>
      <c r="EQ268" s="24" t="str">
        <f>IFERROR(IF(EO268="","",ROUND(IF(EP268=0,10,10+SIGN(EP268)*10*(1-((SQRT(5)-1)/2)^MIN(ABS(EP268)/(5*SQRT(ER$1)),3))/(1-((SQRT(5)-1)/2)^3)),2)),"请输入副数")</f>
        <v/>
      </c>
      <c r="ER268" s="25" t="str">
        <f ca="1">IF(ES268="","",IF(选手操作!FT268&lt;&gt;"","/",EV268))</f>
        <v/>
      </c>
      <c r="ES268" s="26" t="str">
        <f ca="1">IF(OR(COUNTA(EA$3:EM$434)=0,选手操作!$K268=""),"",选手操作!$K268)</f>
        <v/>
      </c>
      <c r="ET268" s="22" t="str">
        <f ca="1">IFERROR(IF(ES268="","",RANK(EV268,EV$3:EV$434)+COUNTIF(EV$3:EV268,EV268)-1),"/")</f>
        <v/>
      </c>
      <c r="EU268" s="27" t="str">
        <f ca="1">IF(ES268="","",VLOOKUP(ES268,选手操作!$K:$L,2,0))</f>
        <v/>
      </c>
      <c r="EV268" s="24" t="str">
        <f ca="1">IFERROR(IF(ES268="","",IF(选手操作!ET268&lt;&gt;"",DV268+EW268+EX268+选手操作!ES268,VLOOKUP(EU268,EO:EQ,3,0)+DV268+EW268+EX268+选手操作!ES268)),IF(COUNTIF(EO:EO,EU268)=0,"查找失败",IF(ISNUMBER(VLOOKUP(EU268,EO:EQ,3,0))=FALSE,"VP错误","未知错误")))</f>
        <v/>
      </c>
      <c r="EW268" s="37"/>
      <c r="EX268" s="37"/>
      <c r="EY268" s="39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23" t="str">
        <f ca="1">IFERROR(IF(FS268="","",RANK(FR268,FR$3:FR$434)+COUNTIF(FR$3:FR268,FR268)-1),"/")</f>
        <v/>
      </c>
      <c r="FO268" s="22" t="str">
        <f t="shared" si="87"/>
        <v/>
      </c>
      <c r="FP268" s="22" t="str">
        <f t="shared" si="88"/>
        <v/>
      </c>
      <c r="FQ268" s="24" t="str">
        <f>IFERROR(IF(FO268="","",ROUND(IF(FP268=0,10,10+SIGN(FP268)*10*(1-((SQRT(5)-1)/2)^MIN(ABS(FP268)/(5*SQRT(FR$1)),3))/(1-((SQRT(5)-1)/2)^3)),2)),"请输入副数")</f>
        <v/>
      </c>
      <c r="FR268" s="25" t="str">
        <f ca="1">IF(FS268="","",IF(选手操作!GT268&lt;&gt;"","/",FV268))</f>
        <v/>
      </c>
      <c r="FS268" s="26" t="str">
        <f ca="1">IF(OR(COUNTA(FA$3:FM$434)=0,选手操作!$K268=""),"",选手操作!$K268)</f>
        <v/>
      </c>
      <c r="FT268" s="22" t="str">
        <f ca="1">IFERROR(IF(FS268="","",RANK(FV268,FV$3:FV$434)+COUNTIF(FV$3:FV268,FV268)-1),"/")</f>
        <v/>
      </c>
      <c r="FU268" s="27" t="str">
        <f ca="1">IF(FS268="","",VLOOKUP(FS268,选手操作!$K:$L,2,0))</f>
        <v/>
      </c>
      <c r="FV268" s="24" t="str">
        <f ca="1">IFERROR(IF(FS268="","",IF(选手操作!FT268&lt;&gt;"",EV268+FW268+FX268+选手操作!FS268,VLOOKUP(FU268,FO:FQ,3,0)+EV268+FW268+FX268+选手操作!FS268)),IF(COUNTIF(FO:FO,FU268)=0,"查找失败",IF(ISNUMBER(VLOOKUP(FU268,FO:FQ,3,0))=FALSE,"VP错误","未知错误")))</f>
        <v/>
      </c>
      <c r="FW268" s="37"/>
      <c r="FX268" s="37"/>
      <c r="FY268" s="39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23" t="str">
        <f ca="1">IFERROR(IF(GS268="","",RANK(GR268,GR$3:GR$434)+COUNTIF(GR$3:GR268,GR268)-1),"/")</f>
        <v/>
      </c>
      <c r="GO268" s="22" t="str">
        <f t="shared" si="89"/>
        <v/>
      </c>
      <c r="GP268" s="22" t="str">
        <f t="shared" si="90"/>
        <v/>
      </c>
      <c r="GQ268" s="24" t="str">
        <f>IFERROR(IF(GO268="","",ROUND(IF(GP268=0,10,10+SIGN(GP268)*10*(1-((SQRT(5)-1)/2)^MIN(ABS(GP268)/(5*SQRT(GR$1)),3))/(1-((SQRT(5)-1)/2)^3)),2)),"请输入副数")</f>
        <v/>
      </c>
      <c r="GR268" s="25" t="str">
        <f ca="1">IF(GS268="","",IF(选手操作!HT268&lt;&gt;"","/",GV268))</f>
        <v/>
      </c>
      <c r="GS268" s="26" t="str">
        <f ca="1">IF(OR(COUNTA(GA$3:GM$434)=0,选手操作!$K268=""),"",选手操作!$K268)</f>
        <v/>
      </c>
      <c r="GT268" s="22" t="str">
        <f ca="1">IFERROR(IF(GS268="","",RANK(GV268,GV$3:GV$434)+COUNTIF(GV$3:GV268,GV268)-1),"/")</f>
        <v/>
      </c>
      <c r="GU268" s="27" t="str">
        <f ca="1">IF(GS268="","",VLOOKUP(GS268,选手操作!$K:$L,2,0))</f>
        <v/>
      </c>
      <c r="GV268" s="24" t="str">
        <f ca="1">IFERROR(IF(GS268="","",IF(选手操作!GT268&lt;&gt;"",FV268+GW268+GX268+选手操作!GS268,VLOOKUP(GU268,GO:GQ,3,0)+FV268+GW268+GX268+选手操作!GS268)),IF(COUNTIF(GO:GO,GU268)=0,"查找失败",IF(ISNUMBER(VLOOKUP(GU268,GO:GQ,3,0))=FALSE,"VP错误","未知错误")))</f>
        <v/>
      </c>
      <c r="GW268" s="37"/>
      <c r="GX268" s="37"/>
      <c r="GY268" s="39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23" t="str">
        <f ca="1">IFERROR(IF(HS268="","",RANK(HR268,HR$3:HR$434)+COUNTIF(HR$3:HR268,HR268)-1),"/")</f>
        <v/>
      </c>
      <c r="HO268" s="22" t="str">
        <f t="shared" si="91"/>
        <v/>
      </c>
      <c r="HP268" s="22" t="str">
        <f t="shared" si="92"/>
        <v/>
      </c>
      <c r="HQ268" s="24" t="str">
        <f>IFERROR(IF(HO268="","",ROUND(IF(HP268=0,10,10+SIGN(HP268)*10*(1-((SQRT(5)-1)/2)^MIN(ABS(HP268)/(5*SQRT(HR$1)),3))/(1-((SQRT(5)-1)/2)^3)),2)),"请输入副数")</f>
        <v/>
      </c>
      <c r="HR268" s="25" t="str">
        <f ca="1">IF(HS268="","",IF(选手操作!IT268&lt;&gt;"","/",HV268))</f>
        <v/>
      </c>
      <c r="HS268" s="26" t="str">
        <f ca="1">IF(OR(COUNTA(HA$3:HM$434)=0,选手操作!$K268=""),"",选手操作!$K268)</f>
        <v/>
      </c>
      <c r="HT268" s="22" t="str">
        <f ca="1">IFERROR(IF(HS268="","",RANK(HV268,HV$3:HV$434)+COUNTIF(HV$3:HV268,HV268)-1),"/")</f>
        <v/>
      </c>
      <c r="HU268" s="27" t="str">
        <f ca="1">IF(HS268="","",VLOOKUP(HS268,选手操作!$K:$L,2,0))</f>
        <v/>
      </c>
      <c r="HV268" s="24" t="str">
        <f ca="1">IFERROR(IF(HS268="","",IF(选手操作!HT268&lt;&gt;"",GV268+HW268+HX268+选手操作!HS268,VLOOKUP(HU268,HO:HQ,3,0)+GV268+HW268+HX268+选手操作!HS268)),IF(COUNTIF(HO:HO,HU268)=0,"查找失败",IF(ISNUMBER(VLOOKUP(HU268,HO:HQ,3,0))=FALSE,"VP错误","未知错误")))</f>
        <v/>
      </c>
      <c r="HW268" s="37"/>
      <c r="HX268" s="37"/>
      <c r="HY268" s="39"/>
    </row>
    <row r="269" spans="1:23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23" t="str">
        <f ca="1">IFERROR(IF(S269="","",RANK(R269,R$3:R$434)+COUNTIF(R$3:R269,R269)-1),"/")</f>
        <v/>
      </c>
      <c r="O269" s="22" t="str">
        <f t="shared" si="93"/>
        <v/>
      </c>
      <c r="P269" s="22" t="str">
        <f t="shared" si="94"/>
        <v/>
      </c>
      <c r="Q269" s="24" t="str">
        <f t="shared" si="95"/>
        <v/>
      </c>
      <c r="R269" s="25" t="str">
        <f ca="1">IF(S269="","",IF(选手操作!AT269&lt;&gt;"","/",V269))</f>
        <v/>
      </c>
      <c r="S269" s="26" t="str">
        <f ca="1">IF(OR(COUNTA(A$3:M$434)=0,选手操作!$K269=""),"",选手操作!$K269)</f>
        <v/>
      </c>
      <c r="T269" s="22" t="str">
        <f ca="1">IFERROR(IF(S269="","",RANK(V269,V$3:V$434)+COUNTIF(V$3:V269,V269)-1),"/")</f>
        <v/>
      </c>
      <c r="U269" s="27" t="str">
        <f ca="1">IF(S269="","",VLOOKUP(S269,选手操作!$K:$L,2,0))</f>
        <v/>
      </c>
      <c r="V269" s="24" t="str">
        <f ca="1">IFERROR(IF(S269="","",IF(选手操作!T269&lt;&gt;"",选手操作!M269+选手操作!N269+W269+X269+选手操作!S269,VLOOKUP(U269,O:Q,3,0)+选手操作!M269+选手操作!N269+W269+X269+选手操作!S269)),IF(COUNTIF(O:O,U269)=0,"查找失败",IF(ISNUMBER(VLOOKUP(U269,O:Q,3,0))=FALSE,"VP错误","未知错误")))</f>
        <v/>
      </c>
      <c r="W269" s="37"/>
      <c r="X269" s="37"/>
      <c r="Y269" s="39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23" t="str">
        <f ca="1">IFERROR(IF(AS269="","",RANK(AR269,AR$3:AR$434)+COUNTIF(AR$3:AR269,AR269)-1),"/")</f>
        <v/>
      </c>
      <c r="AO269" s="22" t="str">
        <f t="shared" si="77"/>
        <v/>
      </c>
      <c r="AP269" s="22" t="str">
        <f t="shared" si="78"/>
        <v/>
      </c>
      <c r="AQ269" s="24" t="str">
        <f t="shared" si="76"/>
        <v/>
      </c>
      <c r="AR269" s="25" t="str">
        <f ca="1">IF(AS269="","",IF(选手操作!BT269&lt;&gt;"","/",AV269))</f>
        <v/>
      </c>
      <c r="AS269" s="26" t="str">
        <f ca="1">IF(OR(COUNTA(AA$3:AM$434)=0,选手操作!$K269=""),"",选手操作!$K269)</f>
        <v/>
      </c>
      <c r="AT269" s="22" t="str">
        <f ca="1">IFERROR(IF(AS269="","",RANK(AV269,AV$3:AV$434)+COUNTIF(AV$3:AV269,AV269)-1),"/")</f>
        <v/>
      </c>
      <c r="AU269" s="27" t="str">
        <f ca="1">IF(AS269="","",VLOOKUP(AS269,选手操作!$K:$L,2,0))</f>
        <v/>
      </c>
      <c r="AV269" s="24" t="str">
        <f ca="1">IFERROR(IF(AS269="","",IF(选手操作!AT269&lt;&gt;"",V269+AW269+AX269+选手操作!AS269,VLOOKUP(AU269,AO:AQ,3,0)+V269+AW269+AX269+选手操作!AS269)),IF(COUNTIF(AO:AO,AU269)=0,"查找失败",IF(ISNUMBER(VLOOKUP(AU269,AO:AQ,3,0))=FALSE,"VP错误","未知错误")))</f>
        <v/>
      </c>
      <c r="AW269" s="37"/>
      <c r="AX269" s="37"/>
      <c r="AY269" s="39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23" t="str">
        <f ca="1">IFERROR(IF(BS269="","",RANK(BR269,BR$3:BR$434)+COUNTIF(BR$3:BR269,BR269)-1),"/")</f>
        <v/>
      </c>
      <c r="BO269" s="22" t="str">
        <f t="shared" si="79"/>
        <v/>
      </c>
      <c r="BP269" s="22" t="str">
        <f t="shared" si="80"/>
        <v/>
      </c>
      <c r="BQ269" s="24" t="str">
        <f>IFERROR(IF(BO269="","",ROUND(IF(BP269=0,10,10+SIGN(BP269)*10*(1-((SQRT(5)-1)/2)^MIN(ABS(BP269)/(5*SQRT(BR$1)),3))/(1-((SQRT(5)-1)/2)^3)),2)),"请输入副数")</f>
        <v/>
      </c>
      <c r="BR269" s="25" t="str">
        <f ca="1">IF(BS269="","",IF(选手操作!CT269&lt;&gt;"","/",BV269))</f>
        <v/>
      </c>
      <c r="BS269" s="26" t="str">
        <f ca="1">IF(OR(COUNTA(BA$3:BM$434)=0,选手操作!$K269=""),"",选手操作!$K269)</f>
        <v/>
      </c>
      <c r="BT269" s="22" t="str">
        <f ca="1">IFERROR(IF(BS269="","",RANK(BV269,BV$3:BV$434)+COUNTIF(BV$3:BV269,BV269)-1),"/")</f>
        <v/>
      </c>
      <c r="BU269" s="27" t="str">
        <f ca="1">IF(BS269="","",VLOOKUP(BS269,选手操作!$K:$L,2,0))</f>
        <v/>
      </c>
      <c r="BV269" s="24" t="str">
        <f ca="1">IFERROR(IF(BS269="","",IF(选手操作!BT269&lt;&gt;"",AV269+BW269+BX269+选手操作!BS269,VLOOKUP(BU269,BO:BQ,3,0)+AV269+BW269+BX269+选手操作!BS269)),IF(COUNTIF(BO:BO,BU269)=0,"查找失败",IF(ISNUMBER(VLOOKUP(BU269,BO:BQ,3,0))=FALSE,"VP错误","未知错误")))</f>
        <v/>
      </c>
      <c r="BW269" s="37"/>
      <c r="BX269" s="37"/>
      <c r="BY269" s="39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23" t="str">
        <f ca="1">IFERROR(IF(CS269="","",RANK(CR269,CR$3:CR$434)+COUNTIF(CR$3:CR269,CR269)-1),"/")</f>
        <v/>
      </c>
      <c r="CO269" s="22" t="str">
        <f t="shared" si="81"/>
        <v/>
      </c>
      <c r="CP269" s="22" t="str">
        <f t="shared" si="82"/>
        <v/>
      </c>
      <c r="CQ269" s="24" t="str">
        <f>IFERROR(IF(CO269="","",ROUND(IF(CP269=0,10,10+SIGN(CP269)*10*(1-((SQRT(5)-1)/2)^MIN(ABS(CP269)/(5*SQRT(CR$1)),3))/(1-((SQRT(5)-1)/2)^3)),2)),"请输入副数")</f>
        <v/>
      </c>
      <c r="CR269" s="25" t="str">
        <f ca="1">IF(CS269="","",IF(选手操作!DT269&lt;&gt;"","/",CV269))</f>
        <v/>
      </c>
      <c r="CS269" s="26" t="str">
        <f ca="1">IF(OR(COUNTA(CA$3:CM$434)=0,选手操作!$K269=""),"",选手操作!$K269)</f>
        <v/>
      </c>
      <c r="CT269" s="22" t="str">
        <f ca="1">IFERROR(IF(CS269="","",RANK(CV269,CV$3:CV$434)+COUNTIF(CV$3:CV269,CV269)-1),"/")</f>
        <v/>
      </c>
      <c r="CU269" s="27" t="str">
        <f ca="1">IF(CS269="","",VLOOKUP(CS269,选手操作!$K:$L,2,0))</f>
        <v/>
      </c>
      <c r="CV269" s="24" t="str">
        <f ca="1">IFERROR(IF(CS269="","",IF(选手操作!CT269&lt;&gt;"",BV269+CW269+CX269+选手操作!CS269,VLOOKUP(CU269,CO:CQ,3,0)+BV269+CW269+CX269+选手操作!CS269)),IF(COUNTIF(CO:CO,CU269)=0,"查找失败",IF(ISNUMBER(VLOOKUP(CU269,CO:CQ,3,0))=FALSE,"VP错误","未知错误")))</f>
        <v/>
      </c>
      <c r="CW269" s="37"/>
      <c r="CX269" s="37"/>
      <c r="CY269" s="39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23" t="str">
        <f ca="1">IFERROR(IF(DS269="","",RANK(DR269,DR$3:DR$434)+COUNTIF(DR$3:DR269,DR269)-1),"/")</f>
        <v/>
      </c>
      <c r="DO269" s="22" t="str">
        <f t="shared" si="83"/>
        <v/>
      </c>
      <c r="DP269" s="22" t="str">
        <f t="shared" si="84"/>
        <v/>
      </c>
      <c r="DQ269" s="24" t="str">
        <f>IFERROR(IF(DO269="","",ROUND(IF(DP269=0,10,10+SIGN(DP269)*10*(1-((SQRT(5)-1)/2)^MIN(ABS(DP269)/(5*SQRT(DR$1)),3))/(1-((SQRT(5)-1)/2)^3)),2)),"请输入副数")</f>
        <v/>
      </c>
      <c r="DR269" s="25" t="str">
        <f ca="1">IF(DS269="","",IF(选手操作!ET269&lt;&gt;"","/",DV269))</f>
        <v/>
      </c>
      <c r="DS269" s="26" t="str">
        <f ca="1">IF(OR(COUNTA(DA$3:DM$434)=0,选手操作!$K269=""),"",选手操作!$K269)</f>
        <v/>
      </c>
      <c r="DT269" s="22" t="str">
        <f ca="1">IFERROR(IF(DS269="","",RANK(DV269,DV$3:DV$434)+COUNTIF(DV$3:DV269,DV269)-1),"/")</f>
        <v/>
      </c>
      <c r="DU269" s="27" t="str">
        <f ca="1">IF(DS269="","",VLOOKUP(DS269,选手操作!$K:$L,2,0))</f>
        <v/>
      </c>
      <c r="DV269" s="24" t="str">
        <f ca="1">IFERROR(IF(DS269="","",IF(选手操作!DT269&lt;&gt;"",CV269+DW269+DX269+选手操作!DS269,VLOOKUP(DU269,DO:DQ,3,0)+CV269+DW269+DX269+选手操作!DS269)),IF(COUNTIF(DO:DO,DU269)=0,"查找失败",IF(ISNUMBER(VLOOKUP(DU269,DO:DQ,3,0))=FALSE,"VP错误","未知错误")))</f>
        <v/>
      </c>
      <c r="DW269" s="37"/>
      <c r="DX269" s="37"/>
      <c r="DY269" s="39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23" t="str">
        <f ca="1">IFERROR(IF(ES269="","",RANK(ER269,ER$3:ER$434)+COUNTIF(ER$3:ER269,ER269)-1),"/")</f>
        <v/>
      </c>
      <c r="EO269" s="22" t="str">
        <f t="shared" si="85"/>
        <v/>
      </c>
      <c r="EP269" s="22" t="str">
        <f t="shared" si="86"/>
        <v/>
      </c>
      <c r="EQ269" s="24" t="str">
        <f>IFERROR(IF(EO269="","",ROUND(IF(EP269=0,10,10+SIGN(EP269)*10*(1-((SQRT(5)-1)/2)^MIN(ABS(EP269)/(5*SQRT(ER$1)),3))/(1-((SQRT(5)-1)/2)^3)),2)),"请输入副数")</f>
        <v/>
      </c>
      <c r="ER269" s="25" t="str">
        <f ca="1">IF(ES269="","",IF(选手操作!FT269&lt;&gt;"","/",EV269))</f>
        <v/>
      </c>
      <c r="ES269" s="26" t="str">
        <f ca="1">IF(OR(COUNTA(EA$3:EM$434)=0,选手操作!$K269=""),"",选手操作!$K269)</f>
        <v/>
      </c>
      <c r="ET269" s="22" t="str">
        <f ca="1">IFERROR(IF(ES269="","",RANK(EV269,EV$3:EV$434)+COUNTIF(EV$3:EV269,EV269)-1),"/")</f>
        <v/>
      </c>
      <c r="EU269" s="27" t="str">
        <f ca="1">IF(ES269="","",VLOOKUP(ES269,选手操作!$K:$L,2,0))</f>
        <v/>
      </c>
      <c r="EV269" s="24" t="str">
        <f ca="1">IFERROR(IF(ES269="","",IF(选手操作!ET269&lt;&gt;"",DV269+EW269+EX269+选手操作!ES269,VLOOKUP(EU269,EO:EQ,3,0)+DV269+EW269+EX269+选手操作!ES269)),IF(COUNTIF(EO:EO,EU269)=0,"查找失败",IF(ISNUMBER(VLOOKUP(EU269,EO:EQ,3,0))=FALSE,"VP错误","未知错误")))</f>
        <v/>
      </c>
      <c r="EW269" s="37"/>
      <c r="EX269" s="37"/>
      <c r="EY269" s="39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23" t="str">
        <f ca="1">IFERROR(IF(FS269="","",RANK(FR269,FR$3:FR$434)+COUNTIF(FR$3:FR269,FR269)-1),"/")</f>
        <v/>
      </c>
      <c r="FO269" s="22" t="str">
        <f t="shared" si="87"/>
        <v/>
      </c>
      <c r="FP269" s="22" t="str">
        <f t="shared" si="88"/>
        <v/>
      </c>
      <c r="FQ269" s="24" t="str">
        <f>IFERROR(IF(FO269="","",ROUND(IF(FP269=0,10,10+SIGN(FP269)*10*(1-((SQRT(5)-1)/2)^MIN(ABS(FP269)/(5*SQRT(FR$1)),3))/(1-((SQRT(5)-1)/2)^3)),2)),"请输入副数")</f>
        <v/>
      </c>
      <c r="FR269" s="25" t="str">
        <f ca="1">IF(FS269="","",IF(选手操作!GT269&lt;&gt;"","/",FV269))</f>
        <v/>
      </c>
      <c r="FS269" s="26" t="str">
        <f ca="1">IF(OR(COUNTA(FA$3:FM$434)=0,选手操作!$K269=""),"",选手操作!$K269)</f>
        <v/>
      </c>
      <c r="FT269" s="22" t="str">
        <f ca="1">IFERROR(IF(FS269="","",RANK(FV269,FV$3:FV$434)+COUNTIF(FV$3:FV269,FV269)-1),"/")</f>
        <v/>
      </c>
      <c r="FU269" s="27" t="str">
        <f ca="1">IF(FS269="","",VLOOKUP(FS269,选手操作!$K:$L,2,0))</f>
        <v/>
      </c>
      <c r="FV269" s="24" t="str">
        <f ca="1">IFERROR(IF(FS269="","",IF(选手操作!FT269&lt;&gt;"",EV269+FW269+FX269+选手操作!FS269,VLOOKUP(FU269,FO:FQ,3,0)+EV269+FW269+FX269+选手操作!FS269)),IF(COUNTIF(FO:FO,FU269)=0,"查找失败",IF(ISNUMBER(VLOOKUP(FU269,FO:FQ,3,0))=FALSE,"VP错误","未知错误")))</f>
        <v/>
      </c>
      <c r="FW269" s="37"/>
      <c r="FX269" s="37"/>
      <c r="FY269" s="39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23" t="str">
        <f ca="1">IFERROR(IF(GS269="","",RANK(GR269,GR$3:GR$434)+COUNTIF(GR$3:GR269,GR269)-1),"/")</f>
        <v/>
      </c>
      <c r="GO269" s="22" t="str">
        <f t="shared" si="89"/>
        <v/>
      </c>
      <c r="GP269" s="22" t="str">
        <f t="shared" si="90"/>
        <v/>
      </c>
      <c r="GQ269" s="24" t="str">
        <f>IFERROR(IF(GO269="","",ROUND(IF(GP269=0,10,10+SIGN(GP269)*10*(1-((SQRT(5)-1)/2)^MIN(ABS(GP269)/(5*SQRT(GR$1)),3))/(1-((SQRT(5)-1)/2)^3)),2)),"请输入副数")</f>
        <v/>
      </c>
      <c r="GR269" s="25" t="str">
        <f ca="1">IF(GS269="","",IF(选手操作!HT269&lt;&gt;"","/",GV269))</f>
        <v/>
      </c>
      <c r="GS269" s="26" t="str">
        <f ca="1">IF(OR(COUNTA(GA$3:GM$434)=0,选手操作!$K269=""),"",选手操作!$K269)</f>
        <v/>
      </c>
      <c r="GT269" s="22" t="str">
        <f ca="1">IFERROR(IF(GS269="","",RANK(GV269,GV$3:GV$434)+COUNTIF(GV$3:GV269,GV269)-1),"/")</f>
        <v/>
      </c>
      <c r="GU269" s="27" t="str">
        <f ca="1">IF(GS269="","",VLOOKUP(GS269,选手操作!$K:$L,2,0))</f>
        <v/>
      </c>
      <c r="GV269" s="24" t="str">
        <f ca="1">IFERROR(IF(GS269="","",IF(选手操作!GT269&lt;&gt;"",FV269+GW269+GX269+选手操作!GS269,VLOOKUP(GU269,GO:GQ,3,0)+FV269+GW269+GX269+选手操作!GS269)),IF(COUNTIF(GO:GO,GU269)=0,"查找失败",IF(ISNUMBER(VLOOKUP(GU269,GO:GQ,3,0))=FALSE,"VP错误","未知错误")))</f>
        <v/>
      </c>
      <c r="GW269" s="37"/>
      <c r="GX269" s="37"/>
      <c r="GY269" s="39"/>
      <c r="HA269" s="31"/>
      <c r="HB269" s="31"/>
      <c r="HC269" s="31"/>
      <c r="HD269" s="31"/>
      <c r="HE269" s="31"/>
      <c r="HF269" s="31"/>
      <c r="HG269" s="31"/>
      <c r="HH269" s="31"/>
      <c r="HI269" s="31"/>
      <c r="HJ269" s="31"/>
      <c r="HK269" s="31"/>
      <c r="HL269" s="31"/>
      <c r="HM269" s="31"/>
      <c r="HN269" s="23" t="str">
        <f ca="1">IFERROR(IF(HS269="","",RANK(HR269,HR$3:HR$434)+COUNTIF(HR$3:HR269,HR269)-1),"/")</f>
        <v/>
      </c>
      <c r="HO269" s="22" t="str">
        <f t="shared" si="91"/>
        <v/>
      </c>
      <c r="HP269" s="22" t="str">
        <f t="shared" si="92"/>
        <v/>
      </c>
      <c r="HQ269" s="24" t="str">
        <f>IFERROR(IF(HO269="","",ROUND(IF(HP269=0,10,10+SIGN(HP269)*10*(1-((SQRT(5)-1)/2)^MIN(ABS(HP269)/(5*SQRT(HR$1)),3))/(1-((SQRT(5)-1)/2)^3)),2)),"请输入副数")</f>
        <v/>
      </c>
      <c r="HR269" s="25" t="str">
        <f ca="1">IF(HS269="","",IF(选手操作!IT269&lt;&gt;"","/",HV269))</f>
        <v/>
      </c>
      <c r="HS269" s="26" t="str">
        <f ca="1">IF(OR(COUNTA(HA$3:HM$434)=0,选手操作!$K269=""),"",选手操作!$K269)</f>
        <v/>
      </c>
      <c r="HT269" s="22" t="str">
        <f ca="1">IFERROR(IF(HS269="","",RANK(HV269,HV$3:HV$434)+COUNTIF(HV$3:HV269,HV269)-1),"/")</f>
        <v/>
      </c>
      <c r="HU269" s="27" t="str">
        <f ca="1">IF(HS269="","",VLOOKUP(HS269,选手操作!$K:$L,2,0))</f>
        <v/>
      </c>
      <c r="HV269" s="24" t="str">
        <f ca="1">IFERROR(IF(HS269="","",IF(选手操作!HT269&lt;&gt;"",GV269+HW269+HX269+选手操作!HS269,VLOOKUP(HU269,HO:HQ,3,0)+GV269+HW269+HX269+选手操作!HS269)),IF(COUNTIF(HO:HO,HU269)=0,"查找失败",IF(ISNUMBER(VLOOKUP(HU269,HO:HQ,3,0))=FALSE,"VP错误","未知错误")))</f>
        <v/>
      </c>
      <c r="HW269" s="37"/>
      <c r="HX269" s="37"/>
      <c r="HY269" s="39"/>
    </row>
    <row r="270" spans="1:23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23" t="str">
        <f ca="1">IFERROR(IF(S270="","",RANK(R270,R$3:R$434)+COUNTIF(R$3:R270,R270)-1),"/")</f>
        <v/>
      </c>
      <c r="O270" s="22" t="str">
        <f t="shared" si="93"/>
        <v/>
      </c>
      <c r="P270" s="22" t="str">
        <f t="shared" si="94"/>
        <v/>
      </c>
      <c r="Q270" s="24" t="str">
        <f t="shared" si="95"/>
        <v/>
      </c>
      <c r="R270" s="25" t="str">
        <f ca="1">IF(S270="","",IF(选手操作!AT270&lt;&gt;"","/",V270))</f>
        <v/>
      </c>
      <c r="S270" s="26" t="str">
        <f ca="1">IF(OR(COUNTA(A$3:M$434)=0,选手操作!$K270=""),"",选手操作!$K270)</f>
        <v/>
      </c>
      <c r="T270" s="22" t="str">
        <f ca="1">IFERROR(IF(S270="","",RANK(V270,V$3:V$434)+COUNTIF(V$3:V270,V270)-1),"/")</f>
        <v/>
      </c>
      <c r="U270" s="27" t="str">
        <f ca="1">IF(S270="","",VLOOKUP(S270,选手操作!$K:$L,2,0))</f>
        <v/>
      </c>
      <c r="V270" s="24" t="str">
        <f ca="1">IFERROR(IF(S270="","",IF(选手操作!T270&lt;&gt;"",选手操作!M270+选手操作!N270+W270+X270+选手操作!S270,VLOOKUP(U270,O:Q,3,0)+选手操作!M270+选手操作!N270+W270+X270+选手操作!S270)),IF(COUNTIF(O:O,U270)=0,"查找失败",IF(ISNUMBER(VLOOKUP(U270,O:Q,3,0))=FALSE,"VP错误","未知错误")))</f>
        <v/>
      </c>
      <c r="W270" s="37"/>
      <c r="X270" s="37"/>
      <c r="Y270" s="39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23" t="str">
        <f ca="1">IFERROR(IF(AS270="","",RANK(AR270,AR$3:AR$434)+COUNTIF(AR$3:AR270,AR270)-1),"/")</f>
        <v/>
      </c>
      <c r="AO270" s="22" t="str">
        <f t="shared" si="77"/>
        <v/>
      </c>
      <c r="AP270" s="22" t="str">
        <f t="shared" si="78"/>
        <v/>
      </c>
      <c r="AQ270" s="24" t="str">
        <f t="shared" si="76"/>
        <v/>
      </c>
      <c r="AR270" s="25" t="str">
        <f ca="1">IF(AS270="","",IF(选手操作!BT270&lt;&gt;"","/",AV270))</f>
        <v/>
      </c>
      <c r="AS270" s="26" t="str">
        <f ca="1">IF(OR(COUNTA(AA$3:AM$434)=0,选手操作!$K270=""),"",选手操作!$K270)</f>
        <v/>
      </c>
      <c r="AT270" s="22" t="str">
        <f ca="1">IFERROR(IF(AS270="","",RANK(AV270,AV$3:AV$434)+COUNTIF(AV$3:AV270,AV270)-1),"/")</f>
        <v/>
      </c>
      <c r="AU270" s="27" t="str">
        <f ca="1">IF(AS270="","",VLOOKUP(AS270,选手操作!$K:$L,2,0))</f>
        <v/>
      </c>
      <c r="AV270" s="24" t="str">
        <f ca="1">IFERROR(IF(AS270="","",IF(选手操作!AT270&lt;&gt;"",V270+AW270+AX270+选手操作!AS270,VLOOKUP(AU270,AO:AQ,3,0)+V270+AW270+AX270+选手操作!AS270)),IF(COUNTIF(AO:AO,AU270)=0,"查找失败",IF(ISNUMBER(VLOOKUP(AU270,AO:AQ,3,0))=FALSE,"VP错误","未知错误")))</f>
        <v/>
      </c>
      <c r="AW270" s="37"/>
      <c r="AX270" s="37"/>
      <c r="AY270" s="39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23" t="str">
        <f ca="1">IFERROR(IF(BS270="","",RANK(BR270,BR$3:BR$434)+COUNTIF(BR$3:BR270,BR270)-1),"/")</f>
        <v/>
      </c>
      <c r="BO270" s="22" t="str">
        <f t="shared" si="79"/>
        <v/>
      </c>
      <c r="BP270" s="22" t="str">
        <f t="shared" si="80"/>
        <v/>
      </c>
      <c r="BQ270" s="24" t="str">
        <f>IFERROR(IF(BO270="","",ROUND(IF(BP270=0,10,10+SIGN(BP270)*10*(1-((SQRT(5)-1)/2)^MIN(ABS(BP270)/(5*SQRT(BR$1)),3))/(1-((SQRT(5)-1)/2)^3)),2)),"请输入副数")</f>
        <v/>
      </c>
      <c r="BR270" s="25" t="str">
        <f ca="1">IF(BS270="","",IF(选手操作!CT270&lt;&gt;"","/",BV270))</f>
        <v/>
      </c>
      <c r="BS270" s="26" t="str">
        <f ca="1">IF(OR(COUNTA(BA$3:BM$434)=0,选手操作!$K270=""),"",选手操作!$K270)</f>
        <v/>
      </c>
      <c r="BT270" s="22" t="str">
        <f ca="1">IFERROR(IF(BS270="","",RANK(BV270,BV$3:BV$434)+COUNTIF(BV$3:BV270,BV270)-1),"/")</f>
        <v/>
      </c>
      <c r="BU270" s="27" t="str">
        <f ca="1">IF(BS270="","",VLOOKUP(BS270,选手操作!$K:$L,2,0))</f>
        <v/>
      </c>
      <c r="BV270" s="24" t="str">
        <f ca="1">IFERROR(IF(BS270="","",IF(选手操作!BT270&lt;&gt;"",AV270+BW270+BX270+选手操作!BS270,VLOOKUP(BU270,BO:BQ,3,0)+AV270+BW270+BX270+选手操作!BS270)),IF(COUNTIF(BO:BO,BU270)=0,"查找失败",IF(ISNUMBER(VLOOKUP(BU270,BO:BQ,3,0))=FALSE,"VP错误","未知错误")))</f>
        <v/>
      </c>
      <c r="BW270" s="37"/>
      <c r="BX270" s="37"/>
      <c r="BY270" s="39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23" t="str">
        <f ca="1">IFERROR(IF(CS270="","",RANK(CR270,CR$3:CR$434)+COUNTIF(CR$3:CR270,CR270)-1),"/")</f>
        <v/>
      </c>
      <c r="CO270" s="22" t="str">
        <f t="shared" si="81"/>
        <v/>
      </c>
      <c r="CP270" s="22" t="str">
        <f t="shared" si="82"/>
        <v/>
      </c>
      <c r="CQ270" s="24" t="str">
        <f>IFERROR(IF(CO270="","",ROUND(IF(CP270=0,10,10+SIGN(CP270)*10*(1-((SQRT(5)-1)/2)^MIN(ABS(CP270)/(5*SQRT(CR$1)),3))/(1-((SQRT(5)-1)/2)^3)),2)),"请输入副数")</f>
        <v/>
      </c>
      <c r="CR270" s="25" t="str">
        <f ca="1">IF(CS270="","",IF(选手操作!DT270&lt;&gt;"","/",CV270))</f>
        <v/>
      </c>
      <c r="CS270" s="26" t="str">
        <f ca="1">IF(OR(COUNTA(CA$3:CM$434)=0,选手操作!$K270=""),"",选手操作!$K270)</f>
        <v/>
      </c>
      <c r="CT270" s="22" t="str">
        <f ca="1">IFERROR(IF(CS270="","",RANK(CV270,CV$3:CV$434)+COUNTIF(CV$3:CV270,CV270)-1),"/")</f>
        <v/>
      </c>
      <c r="CU270" s="27" t="str">
        <f ca="1">IF(CS270="","",VLOOKUP(CS270,选手操作!$K:$L,2,0))</f>
        <v/>
      </c>
      <c r="CV270" s="24" t="str">
        <f ca="1">IFERROR(IF(CS270="","",IF(选手操作!CT270&lt;&gt;"",BV270+CW270+CX270+选手操作!CS270,VLOOKUP(CU270,CO:CQ,3,0)+BV270+CW270+CX270+选手操作!CS270)),IF(COUNTIF(CO:CO,CU270)=0,"查找失败",IF(ISNUMBER(VLOOKUP(CU270,CO:CQ,3,0))=FALSE,"VP错误","未知错误")))</f>
        <v/>
      </c>
      <c r="CW270" s="37"/>
      <c r="CX270" s="37"/>
      <c r="CY270" s="39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23" t="str">
        <f ca="1">IFERROR(IF(DS270="","",RANK(DR270,DR$3:DR$434)+COUNTIF(DR$3:DR270,DR270)-1),"/")</f>
        <v/>
      </c>
      <c r="DO270" s="22" t="str">
        <f t="shared" si="83"/>
        <v/>
      </c>
      <c r="DP270" s="22" t="str">
        <f t="shared" si="84"/>
        <v/>
      </c>
      <c r="DQ270" s="24" t="str">
        <f>IFERROR(IF(DO270="","",ROUND(IF(DP270=0,10,10+SIGN(DP270)*10*(1-((SQRT(5)-1)/2)^MIN(ABS(DP270)/(5*SQRT(DR$1)),3))/(1-((SQRT(5)-1)/2)^3)),2)),"请输入副数")</f>
        <v/>
      </c>
      <c r="DR270" s="25" t="str">
        <f ca="1">IF(DS270="","",IF(选手操作!ET270&lt;&gt;"","/",DV270))</f>
        <v/>
      </c>
      <c r="DS270" s="26" t="str">
        <f ca="1">IF(OR(COUNTA(DA$3:DM$434)=0,选手操作!$K270=""),"",选手操作!$K270)</f>
        <v/>
      </c>
      <c r="DT270" s="22" t="str">
        <f ca="1">IFERROR(IF(DS270="","",RANK(DV270,DV$3:DV$434)+COUNTIF(DV$3:DV270,DV270)-1),"/")</f>
        <v/>
      </c>
      <c r="DU270" s="27" t="str">
        <f ca="1">IF(DS270="","",VLOOKUP(DS270,选手操作!$K:$L,2,0))</f>
        <v/>
      </c>
      <c r="DV270" s="24" t="str">
        <f ca="1">IFERROR(IF(DS270="","",IF(选手操作!DT270&lt;&gt;"",CV270+DW270+DX270+选手操作!DS270,VLOOKUP(DU270,DO:DQ,3,0)+CV270+DW270+DX270+选手操作!DS270)),IF(COUNTIF(DO:DO,DU270)=0,"查找失败",IF(ISNUMBER(VLOOKUP(DU270,DO:DQ,3,0))=FALSE,"VP错误","未知错误")))</f>
        <v/>
      </c>
      <c r="DW270" s="37"/>
      <c r="DX270" s="37"/>
      <c r="DY270" s="39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23" t="str">
        <f ca="1">IFERROR(IF(ES270="","",RANK(ER270,ER$3:ER$434)+COUNTIF(ER$3:ER270,ER270)-1),"/")</f>
        <v/>
      </c>
      <c r="EO270" s="22" t="str">
        <f t="shared" si="85"/>
        <v/>
      </c>
      <c r="EP270" s="22" t="str">
        <f t="shared" si="86"/>
        <v/>
      </c>
      <c r="EQ270" s="24" t="str">
        <f>IFERROR(IF(EO270="","",ROUND(IF(EP270=0,10,10+SIGN(EP270)*10*(1-((SQRT(5)-1)/2)^MIN(ABS(EP270)/(5*SQRT(ER$1)),3))/(1-((SQRT(5)-1)/2)^3)),2)),"请输入副数")</f>
        <v/>
      </c>
      <c r="ER270" s="25" t="str">
        <f ca="1">IF(ES270="","",IF(选手操作!FT270&lt;&gt;"","/",EV270))</f>
        <v/>
      </c>
      <c r="ES270" s="26" t="str">
        <f ca="1">IF(OR(COUNTA(EA$3:EM$434)=0,选手操作!$K270=""),"",选手操作!$K270)</f>
        <v/>
      </c>
      <c r="ET270" s="22" t="str">
        <f ca="1">IFERROR(IF(ES270="","",RANK(EV270,EV$3:EV$434)+COUNTIF(EV$3:EV270,EV270)-1),"/")</f>
        <v/>
      </c>
      <c r="EU270" s="27" t="str">
        <f ca="1">IF(ES270="","",VLOOKUP(ES270,选手操作!$K:$L,2,0))</f>
        <v/>
      </c>
      <c r="EV270" s="24" t="str">
        <f ca="1">IFERROR(IF(ES270="","",IF(选手操作!ET270&lt;&gt;"",DV270+EW270+EX270+选手操作!ES270,VLOOKUP(EU270,EO:EQ,3,0)+DV270+EW270+EX270+选手操作!ES270)),IF(COUNTIF(EO:EO,EU270)=0,"查找失败",IF(ISNUMBER(VLOOKUP(EU270,EO:EQ,3,0))=FALSE,"VP错误","未知错误")))</f>
        <v/>
      </c>
      <c r="EW270" s="37"/>
      <c r="EX270" s="37"/>
      <c r="EY270" s="39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23" t="str">
        <f ca="1">IFERROR(IF(FS270="","",RANK(FR270,FR$3:FR$434)+COUNTIF(FR$3:FR270,FR270)-1),"/")</f>
        <v/>
      </c>
      <c r="FO270" s="22" t="str">
        <f t="shared" si="87"/>
        <v/>
      </c>
      <c r="FP270" s="22" t="str">
        <f t="shared" si="88"/>
        <v/>
      </c>
      <c r="FQ270" s="24" t="str">
        <f>IFERROR(IF(FO270="","",ROUND(IF(FP270=0,10,10+SIGN(FP270)*10*(1-((SQRT(5)-1)/2)^MIN(ABS(FP270)/(5*SQRT(FR$1)),3))/(1-((SQRT(5)-1)/2)^3)),2)),"请输入副数")</f>
        <v/>
      </c>
      <c r="FR270" s="25" t="str">
        <f ca="1">IF(FS270="","",IF(选手操作!GT270&lt;&gt;"","/",FV270))</f>
        <v/>
      </c>
      <c r="FS270" s="26" t="str">
        <f ca="1">IF(OR(COUNTA(FA$3:FM$434)=0,选手操作!$K270=""),"",选手操作!$K270)</f>
        <v/>
      </c>
      <c r="FT270" s="22" t="str">
        <f ca="1">IFERROR(IF(FS270="","",RANK(FV270,FV$3:FV$434)+COUNTIF(FV$3:FV270,FV270)-1),"/")</f>
        <v/>
      </c>
      <c r="FU270" s="27" t="str">
        <f ca="1">IF(FS270="","",VLOOKUP(FS270,选手操作!$K:$L,2,0))</f>
        <v/>
      </c>
      <c r="FV270" s="24" t="str">
        <f ca="1">IFERROR(IF(FS270="","",IF(选手操作!FT270&lt;&gt;"",EV270+FW270+FX270+选手操作!FS270,VLOOKUP(FU270,FO:FQ,3,0)+EV270+FW270+FX270+选手操作!FS270)),IF(COUNTIF(FO:FO,FU270)=0,"查找失败",IF(ISNUMBER(VLOOKUP(FU270,FO:FQ,3,0))=FALSE,"VP错误","未知错误")))</f>
        <v/>
      </c>
      <c r="FW270" s="37"/>
      <c r="FX270" s="37"/>
      <c r="FY270" s="39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23" t="str">
        <f ca="1">IFERROR(IF(GS270="","",RANK(GR270,GR$3:GR$434)+COUNTIF(GR$3:GR270,GR270)-1),"/")</f>
        <v/>
      </c>
      <c r="GO270" s="22" t="str">
        <f t="shared" si="89"/>
        <v/>
      </c>
      <c r="GP270" s="22" t="str">
        <f t="shared" si="90"/>
        <v/>
      </c>
      <c r="GQ270" s="24" t="str">
        <f>IFERROR(IF(GO270="","",ROUND(IF(GP270=0,10,10+SIGN(GP270)*10*(1-((SQRT(5)-1)/2)^MIN(ABS(GP270)/(5*SQRT(GR$1)),3))/(1-((SQRT(5)-1)/2)^3)),2)),"请输入副数")</f>
        <v/>
      </c>
      <c r="GR270" s="25" t="str">
        <f ca="1">IF(GS270="","",IF(选手操作!HT270&lt;&gt;"","/",GV270))</f>
        <v/>
      </c>
      <c r="GS270" s="26" t="str">
        <f ca="1">IF(OR(COUNTA(GA$3:GM$434)=0,选手操作!$K270=""),"",选手操作!$K270)</f>
        <v/>
      </c>
      <c r="GT270" s="22" t="str">
        <f ca="1">IFERROR(IF(GS270="","",RANK(GV270,GV$3:GV$434)+COUNTIF(GV$3:GV270,GV270)-1),"/")</f>
        <v/>
      </c>
      <c r="GU270" s="27" t="str">
        <f ca="1">IF(GS270="","",VLOOKUP(GS270,选手操作!$K:$L,2,0))</f>
        <v/>
      </c>
      <c r="GV270" s="24" t="str">
        <f ca="1">IFERROR(IF(GS270="","",IF(选手操作!GT270&lt;&gt;"",FV270+GW270+GX270+选手操作!GS270,VLOOKUP(GU270,GO:GQ,3,0)+FV270+GW270+GX270+选手操作!GS270)),IF(COUNTIF(GO:GO,GU270)=0,"查找失败",IF(ISNUMBER(VLOOKUP(GU270,GO:GQ,3,0))=FALSE,"VP错误","未知错误")))</f>
        <v/>
      </c>
      <c r="GW270" s="37"/>
      <c r="GX270" s="37"/>
      <c r="GY270" s="39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23" t="str">
        <f ca="1">IFERROR(IF(HS270="","",RANK(HR270,HR$3:HR$434)+COUNTIF(HR$3:HR270,HR270)-1),"/")</f>
        <v/>
      </c>
      <c r="HO270" s="22" t="str">
        <f t="shared" si="91"/>
        <v/>
      </c>
      <c r="HP270" s="22" t="str">
        <f t="shared" si="92"/>
        <v/>
      </c>
      <c r="HQ270" s="24" t="str">
        <f>IFERROR(IF(HO270="","",ROUND(IF(HP270=0,10,10+SIGN(HP270)*10*(1-((SQRT(5)-1)/2)^MIN(ABS(HP270)/(5*SQRT(HR$1)),3))/(1-((SQRT(5)-1)/2)^3)),2)),"请输入副数")</f>
        <v/>
      </c>
      <c r="HR270" s="25" t="str">
        <f ca="1">IF(HS270="","",IF(选手操作!IT270&lt;&gt;"","/",HV270))</f>
        <v/>
      </c>
      <c r="HS270" s="26" t="str">
        <f ca="1">IF(OR(COUNTA(HA$3:HM$434)=0,选手操作!$K270=""),"",选手操作!$K270)</f>
        <v/>
      </c>
      <c r="HT270" s="22" t="str">
        <f ca="1">IFERROR(IF(HS270="","",RANK(HV270,HV$3:HV$434)+COUNTIF(HV$3:HV270,HV270)-1),"/")</f>
        <v/>
      </c>
      <c r="HU270" s="27" t="str">
        <f ca="1">IF(HS270="","",VLOOKUP(HS270,选手操作!$K:$L,2,0))</f>
        <v/>
      </c>
      <c r="HV270" s="24" t="str">
        <f ca="1">IFERROR(IF(HS270="","",IF(选手操作!HT270&lt;&gt;"",GV270+HW270+HX270+选手操作!HS270,VLOOKUP(HU270,HO:HQ,3,0)+GV270+HW270+HX270+选手操作!HS270)),IF(COUNTIF(HO:HO,HU270)=0,"查找失败",IF(ISNUMBER(VLOOKUP(HU270,HO:HQ,3,0))=FALSE,"VP错误","未知错误")))</f>
        <v/>
      </c>
      <c r="HW270" s="37"/>
      <c r="HX270" s="37"/>
      <c r="HY270" s="39"/>
    </row>
    <row r="271" spans="1:23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23" t="str">
        <f ca="1">IFERROR(IF(S271="","",RANK(R271,R$3:R$434)+COUNTIF(R$3:R271,R271)-1),"/")</f>
        <v/>
      </c>
      <c r="O271" s="22" t="str">
        <f t="shared" si="93"/>
        <v/>
      </c>
      <c r="P271" s="22" t="str">
        <f t="shared" si="94"/>
        <v/>
      </c>
      <c r="Q271" s="24" t="str">
        <f t="shared" si="95"/>
        <v/>
      </c>
      <c r="R271" s="25" t="str">
        <f ca="1">IF(S271="","",IF(选手操作!AT271&lt;&gt;"","/",V271))</f>
        <v/>
      </c>
      <c r="S271" s="26" t="str">
        <f ca="1">IF(OR(COUNTA(A$3:M$434)=0,选手操作!$K271=""),"",选手操作!$K271)</f>
        <v/>
      </c>
      <c r="T271" s="22" t="str">
        <f ca="1">IFERROR(IF(S271="","",RANK(V271,V$3:V$434)+COUNTIF(V$3:V271,V271)-1),"/")</f>
        <v/>
      </c>
      <c r="U271" s="27" t="str">
        <f ca="1">IF(S271="","",VLOOKUP(S271,选手操作!$K:$L,2,0))</f>
        <v/>
      </c>
      <c r="V271" s="24" t="str">
        <f ca="1">IFERROR(IF(S271="","",IF(选手操作!T271&lt;&gt;"",选手操作!M271+选手操作!N271+W271+X271+选手操作!S271,VLOOKUP(U271,O:Q,3,0)+选手操作!M271+选手操作!N271+W271+X271+选手操作!S271)),IF(COUNTIF(O:O,U271)=0,"查找失败",IF(ISNUMBER(VLOOKUP(U271,O:Q,3,0))=FALSE,"VP错误","未知错误")))</f>
        <v/>
      </c>
      <c r="W271" s="37"/>
      <c r="X271" s="37"/>
      <c r="Y271" s="39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23" t="str">
        <f ca="1">IFERROR(IF(AS271="","",RANK(AR271,AR$3:AR$434)+COUNTIF(AR$3:AR271,AR271)-1),"/")</f>
        <v/>
      </c>
      <c r="AO271" s="22" t="str">
        <f t="shared" si="77"/>
        <v/>
      </c>
      <c r="AP271" s="22" t="str">
        <f t="shared" si="78"/>
        <v/>
      </c>
      <c r="AQ271" s="24" t="str">
        <f t="shared" si="76"/>
        <v/>
      </c>
      <c r="AR271" s="25" t="str">
        <f ca="1">IF(AS271="","",IF(选手操作!BT271&lt;&gt;"","/",AV271))</f>
        <v/>
      </c>
      <c r="AS271" s="26" t="str">
        <f ca="1">IF(OR(COUNTA(AA$3:AM$434)=0,选手操作!$K271=""),"",选手操作!$K271)</f>
        <v/>
      </c>
      <c r="AT271" s="22" t="str">
        <f ca="1">IFERROR(IF(AS271="","",RANK(AV271,AV$3:AV$434)+COUNTIF(AV$3:AV271,AV271)-1),"/")</f>
        <v/>
      </c>
      <c r="AU271" s="27" t="str">
        <f ca="1">IF(AS271="","",VLOOKUP(AS271,选手操作!$K:$L,2,0))</f>
        <v/>
      </c>
      <c r="AV271" s="24" t="str">
        <f ca="1">IFERROR(IF(AS271="","",IF(选手操作!AT271&lt;&gt;"",V271+AW271+AX271+选手操作!AS271,VLOOKUP(AU271,AO:AQ,3,0)+V271+AW271+AX271+选手操作!AS271)),IF(COUNTIF(AO:AO,AU271)=0,"查找失败",IF(ISNUMBER(VLOOKUP(AU271,AO:AQ,3,0))=FALSE,"VP错误","未知错误")))</f>
        <v/>
      </c>
      <c r="AW271" s="37"/>
      <c r="AX271" s="37"/>
      <c r="AY271" s="39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23" t="str">
        <f ca="1">IFERROR(IF(BS271="","",RANK(BR271,BR$3:BR$434)+COUNTIF(BR$3:BR271,BR271)-1),"/")</f>
        <v/>
      </c>
      <c r="BO271" s="22" t="str">
        <f t="shared" si="79"/>
        <v/>
      </c>
      <c r="BP271" s="22" t="str">
        <f t="shared" si="80"/>
        <v/>
      </c>
      <c r="BQ271" s="24" t="str">
        <f>IFERROR(IF(BO271="","",ROUND(IF(BP271=0,10,10+SIGN(BP271)*10*(1-((SQRT(5)-1)/2)^MIN(ABS(BP271)/(5*SQRT(BR$1)),3))/(1-((SQRT(5)-1)/2)^3)),2)),"请输入副数")</f>
        <v/>
      </c>
      <c r="BR271" s="25" t="str">
        <f ca="1">IF(BS271="","",IF(选手操作!CT271&lt;&gt;"","/",BV271))</f>
        <v/>
      </c>
      <c r="BS271" s="26" t="str">
        <f ca="1">IF(OR(COUNTA(BA$3:BM$434)=0,选手操作!$K271=""),"",选手操作!$K271)</f>
        <v/>
      </c>
      <c r="BT271" s="22" t="str">
        <f ca="1">IFERROR(IF(BS271="","",RANK(BV271,BV$3:BV$434)+COUNTIF(BV$3:BV271,BV271)-1),"/")</f>
        <v/>
      </c>
      <c r="BU271" s="27" t="str">
        <f ca="1">IF(BS271="","",VLOOKUP(BS271,选手操作!$K:$L,2,0))</f>
        <v/>
      </c>
      <c r="BV271" s="24" t="str">
        <f ca="1">IFERROR(IF(BS271="","",IF(选手操作!BT271&lt;&gt;"",AV271+BW271+BX271+选手操作!BS271,VLOOKUP(BU271,BO:BQ,3,0)+AV271+BW271+BX271+选手操作!BS271)),IF(COUNTIF(BO:BO,BU271)=0,"查找失败",IF(ISNUMBER(VLOOKUP(BU271,BO:BQ,3,0))=FALSE,"VP错误","未知错误")))</f>
        <v/>
      </c>
      <c r="BW271" s="37"/>
      <c r="BX271" s="37"/>
      <c r="BY271" s="39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23" t="str">
        <f ca="1">IFERROR(IF(CS271="","",RANK(CR271,CR$3:CR$434)+COUNTIF(CR$3:CR271,CR271)-1),"/")</f>
        <v/>
      </c>
      <c r="CO271" s="22" t="str">
        <f t="shared" si="81"/>
        <v/>
      </c>
      <c r="CP271" s="22" t="str">
        <f t="shared" si="82"/>
        <v/>
      </c>
      <c r="CQ271" s="24" t="str">
        <f>IFERROR(IF(CO271="","",ROUND(IF(CP271=0,10,10+SIGN(CP271)*10*(1-((SQRT(5)-1)/2)^MIN(ABS(CP271)/(5*SQRT(CR$1)),3))/(1-((SQRT(5)-1)/2)^3)),2)),"请输入副数")</f>
        <v/>
      </c>
      <c r="CR271" s="25" t="str">
        <f ca="1">IF(CS271="","",IF(选手操作!DT271&lt;&gt;"","/",CV271))</f>
        <v/>
      </c>
      <c r="CS271" s="26" t="str">
        <f ca="1">IF(OR(COUNTA(CA$3:CM$434)=0,选手操作!$K271=""),"",选手操作!$K271)</f>
        <v/>
      </c>
      <c r="CT271" s="22" t="str">
        <f ca="1">IFERROR(IF(CS271="","",RANK(CV271,CV$3:CV$434)+COUNTIF(CV$3:CV271,CV271)-1),"/")</f>
        <v/>
      </c>
      <c r="CU271" s="27" t="str">
        <f ca="1">IF(CS271="","",VLOOKUP(CS271,选手操作!$K:$L,2,0))</f>
        <v/>
      </c>
      <c r="CV271" s="24" t="str">
        <f ca="1">IFERROR(IF(CS271="","",IF(选手操作!CT271&lt;&gt;"",BV271+CW271+CX271+选手操作!CS271,VLOOKUP(CU271,CO:CQ,3,0)+BV271+CW271+CX271+选手操作!CS271)),IF(COUNTIF(CO:CO,CU271)=0,"查找失败",IF(ISNUMBER(VLOOKUP(CU271,CO:CQ,3,0))=FALSE,"VP错误","未知错误")))</f>
        <v/>
      </c>
      <c r="CW271" s="37"/>
      <c r="CX271" s="37"/>
      <c r="CY271" s="39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23" t="str">
        <f ca="1">IFERROR(IF(DS271="","",RANK(DR271,DR$3:DR$434)+COUNTIF(DR$3:DR271,DR271)-1),"/")</f>
        <v/>
      </c>
      <c r="DO271" s="22" t="str">
        <f t="shared" si="83"/>
        <v/>
      </c>
      <c r="DP271" s="22" t="str">
        <f t="shared" si="84"/>
        <v/>
      </c>
      <c r="DQ271" s="24" t="str">
        <f>IFERROR(IF(DO271="","",ROUND(IF(DP271=0,10,10+SIGN(DP271)*10*(1-((SQRT(5)-1)/2)^MIN(ABS(DP271)/(5*SQRT(DR$1)),3))/(1-((SQRT(5)-1)/2)^3)),2)),"请输入副数")</f>
        <v/>
      </c>
      <c r="DR271" s="25" t="str">
        <f ca="1">IF(DS271="","",IF(选手操作!ET271&lt;&gt;"","/",DV271))</f>
        <v/>
      </c>
      <c r="DS271" s="26" t="str">
        <f ca="1">IF(OR(COUNTA(DA$3:DM$434)=0,选手操作!$K271=""),"",选手操作!$K271)</f>
        <v/>
      </c>
      <c r="DT271" s="22" t="str">
        <f ca="1">IFERROR(IF(DS271="","",RANK(DV271,DV$3:DV$434)+COUNTIF(DV$3:DV271,DV271)-1),"/")</f>
        <v/>
      </c>
      <c r="DU271" s="27" t="str">
        <f ca="1">IF(DS271="","",VLOOKUP(DS271,选手操作!$K:$L,2,0))</f>
        <v/>
      </c>
      <c r="DV271" s="24" t="str">
        <f ca="1">IFERROR(IF(DS271="","",IF(选手操作!DT271&lt;&gt;"",CV271+DW271+DX271+选手操作!DS271,VLOOKUP(DU271,DO:DQ,3,0)+CV271+DW271+DX271+选手操作!DS271)),IF(COUNTIF(DO:DO,DU271)=0,"查找失败",IF(ISNUMBER(VLOOKUP(DU271,DO:DQ,3,0))=FALSE,"VP错误","未知错误")))</f>
        <v/>
      </c>
      <c r="DW271" s="37"/>
      <c r="DX271" s="37"/>
      <c r="DY271" s="39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23" t="str">
        <f ca="1">IFERROR(IF(ES271="","",RANK(ER271,ER$3:ER$434)+COUNTIF(ER$3:ER271,ER271)-1),"/")</f>
        <v/>
      </c>
      <c r="EO271" s="22" t="str">
        <f t="shared" si="85"/>
        <v/>
      </c>
      <c r="EP271" s="22" t="str">
        <f t="shared" si="86"/>
        <v/>
      </c>
      <c r="EQ271" s="24" t="str">
        <f>IFERROR(IF(EO271="","",ROUND(IF(EP271=0,10,10+SIGN(EP271)*10*(1-((SQRT(5)-1)/2)^MIN(ABS(EP271)/(5*SQRT(ER$1)),3))/(1-((SQRT(5)-1)/2)^3)),2)),"请输入副数")</f>
        <v/>
      </c>
      <c r="ER271" s="25" t="str">
        <f ca="1">IF(ES271="","",IF(选手操作!FT271&lt;&gt;"","/",EV271))</f>
        <v/>
      </c>
      <c r="ES271" s="26" t="str">
        <f ca="1">IF(OR(COUNTA(EA$3:EM$434)=0,选手操作!$K271=""),"",选手操作!$K271)</f>
        <v/>
      </c>
      <c r="ET271" s="22" t="str">
        <f ca="1">IFERROR(IF(ES271="","",RANK(EV271,EV$3:EV$434)+COUNTIF(EV$3:EV271,EV271)-1),"/")</f>
        <v/>
      </c>
      <c r="EU271" s="27" t="str">
        <f ca="1">IF(ES271="","",VLOOKUP(ES271,选手操作!$K:$L,2,0))</f>
        <v/>
      </c>
      <c r="EV271" s="24" t="str">
        <f ca="1">IFERROR(IF(ES271="","",IF(选手操作!ET271&lt;&gt;"",DV271+EW271+EX271+选手操作!ES271,VLOOKUP(EU271,EO:EQ,3,0)+DV271+EW271+EX271+选手操作!ES271)),IF(COUNTIF(EO:EO,EU271)=0,"查找失败",IF(ISNUMBER(VLOOKUP(EU271,EO:EQ,3,0))=FALSE,"VP错误","未知错误")))</f>
        <v/>
      </c>
      <c r="EW271" s="37"/>
      <c r="EX271" s="37"/>
      <c r="EY271" s="39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23" t="str">
        <f ca="1">IFERROR(IF(FS271="","",RANK(FR271,FR$3:FR$434)+COUNTIF(FR$3:FR271,FR271)-1),"/")</f>
        <v/>
      </c>
      <c r="FO271" s="22" t="str">
        <f t="shared" si="87"/>
        <v/>
      </c>
      <c r="FP271" s="22" t="str">
        <f t="shared" si="88"/>
        <v/>
      </c>
      <c r="FQ271" s="24" t="str">
        <f>IFERROR(IF(FO271="","",ROUND(IF(FP271=0,10,10+SIGN(FP271)*10*(1-((SQRT(5)-1)/2)^MIN(ABS(FP271)/(5*SQRT(FR$1)),3))/(1-((SQRT(5)-1)/2)^3)),2)),"请输入副数")</f>
        <v/>
      </c>
      <c r="FR271" s="25" t="str">
        <f ca="1">IF(FS271="","",IF(选手操作!GT271&lt;&gt;"","/",FV271))</f>
        <v/>
      </c>
      <c r="FS271" s="26" t="str">
        <f ca="1">IF(OR(COUNTA(FA$3:FM$434)=0,选手操作!$K271=""),"",选手操作!$K271)</f>
        <v/>
      </c>
      <c r="FT271" s="22" t="str">
        <f ca="1">IFERROR(IF(FS271="","",RANK(FV271,FV$3:FV$434)+COUNTIF(FV$3:FV271,FV271)-1),"/")</f>
        <v/>
      </c>
      <c r="FU271" s="27" t="str">
        <f ca="1">IF(FS271="","",VLOOKUP(FS271,选手操作!$K:$L,2,0))</f>
        <v/>
      </c>
      <c r="FV271" s="24" t="str">
        <f ca="1">IFERROR(IF(FS271="","",IF(选手操作!FT271&lt;&gt;"",EV271+FW271+FX271+选手操作!FS271,VLOOKUP(FU271,FO:FQ,3,0)+EV271+FW271+FX271+选手操作!FS271)),IF(COUNTIF(FO:FO,FU271)=0,"查找失败",IF(ISNUMBER(VLOOKUP(FU271,FO:FQ,3,0))=FALSE,"VP错误","未知错误")))</f>
        <v/>
      </c>
      <c r="FW271" s="37"/>
      <c r="FX271" s="37"/>
      <c r="FY271" s="39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23" t="str">
        <f ca="1">IFERROR(IF(GS271="","",RANK(GR271,GR$3:GR$434)+COUNTIF(GR$3:GR271,GR271)-1),"/")</f>
        <v/>
      </c>
      <c r="GO271" s="22" t="str">
        <f t="shared" si="89"/>
        <v/>
      </c>
      <c r="GP271" s="22" t="str">
        <f t="shared" si="90"/>
        <v/>
      </c>
      <c r="GQ271" s="24" t="str">
        <f>IFERROR(IF(GO271="","",ROUND(IF(GP271=0,10,10+SIGN(GP271)*10*(1-((SQRT(5)-1)/2)^MIN(ABS(GP271)/(5*SQRT(GR$1)),3))/(1-((SQRT(5)-1)/2)^3)),2)),"请输入副数")</f>
        <v/>
      </c>
      <c r="GR271" s="25" t="str">
        <f ca="1">IF(GS271="","",IF(选手操作!HT271&lt;&gt;"","/",GV271))</f>
        <v/>
      </c>
      <c r="GS271" s="26" t="str">
        <f ca="1">IF(OR(COUNTA(GA$3:GM$434)=0,选手操作!$K271=""),"",选手操作!$K271)</f>
        <v/>
      </c>
      <c r="GT271" s="22" t="str">
        <f ca="1">IFERROR(IF(GS271="","",RANK(GV271,GV$3:GV$434)+COUNTIF(GV$3:GV271,GV271)-1),"/")</f>
        <v/>
      </c>
      <c r="GU271" s="27" t="str">
        <f ca="1">IF(GS271="","",VLOOKUP(GS271,选手操作!$K:$L,2,0))</f>
        <v/>
      </c>
      <c r="GV271" s="24" t="str">
        <f ca="1">IFERROR(IF(GS271="","",IF(选手操作!GT271&lt;&gt;"",FV271+GW271+GX271+选手操作!GS271,VLOOKUP(GU271,GO:GQ,3,0)+FV271+GW271+GX271+选手操作!GS271)),IF(COUNTIF(GO:GO,GU271)=0,"查找失败",IF(ISNUMBER(VLOOKUP(GU271,GO:GQ,3,0))=FALSE,"VP错误","未知错误")))</f>
        <v/>
      </c>
      <c r="GW271" s="37"/>
      <c r="GX271" s="37"/>
      <c r="GY271" s="39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23" t="str">
        <f ca="1">IFERROR(IF(HS271="","",RANK(HR271,HR$3:HR$434)+COUNTIF(HR$3:HR271,HR271)-1),"/")</f>
        <v/>
      </c>
      <c r="HO271" s="22" t="str">
        <f t="shared" si="91"/>
        <v/>
      </c>
      <c r="HP271" s="22" t="str">
        <f t="shared" si="92"/>
        <v/>
      </c>
      <c r="HQ271" s="24" t="str">
        <f>IFERROR(IF(HO271="","",ROUND(IF(HP271=0,10,10+SIGN(HP271)*10*(1-((SQRT(5)-1)/2)^MIN(ABS(HP271)/(5*SQRT(HR$1)),3))/(1-((SQRT(5)-1)/2)^3)),2)),"请输入副数")</f>
        <v/>
      </c>
      <c r="HR271" s="25" t="str">
        <f ca="1">IF(HS271="","",IF(选手操作!IT271&lt;&gt;"","/",HV271))</f>
        <v/>
      </c>
      <c r="HS271" s="26" t="str">
        <f ca="1">IF(OR(COUNTA(HA$3:HM$434)=0,选手操作!$K271=""),"",选手操作!$K271)</f>
        <v/>
      </c>
      <c r="HT271" s="22" t="str">
        <f ca="1">IFERROR(IF(HS271="","",RANK(HV271,HV$3:HV$434)+COUNTIF(HV$3:HV271,HV271)-1),"/")</f>
        <v/>
      </c>
      <c r="HU271" s="27" t="str">
        <f ca="1">IF(HS271="","",VLOOKUP(HS271,选手操作!$K:$L,2,0))</f>
        <v/>
      </c>
      <c r="HV271" s="24" t="str">
        <f ca="1">IFERROR(IF(HS271="","",IF(选手操作!HT271&lt;&gt;"",GV271+HW271+HX271+选手操作!HS271,VLOOKUP(HU271,HO:HQ,3,0)+GV271+HW271+HX271+选手操作!HS271)),IF(COUNTIF(HO:HO,HU271)=0,"查找失败",IF(ISNUMBER(VLOOKUP(HU271,HO:HQ,3,0))=FALSE,"VP错误","未知错误")))</f>
        <v/>
      </c>
      <c r="HW271" s="37"/>
      <c r="HX271" s="37"/>
      <c r="HY271" s="39"/>
    </row>
    <row r="272" spans="1:23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23" t="str">
        <f ca="1">IFERROR(IF(S272="","",RANK(R272,R$3:R$434)+COUNTIF(R$3:R272,R272)-1),"/")</f>
        <v/>
      </c>
      <c r="O272" s="22" t="str">
        <f t="shared" si="93"/>
        <v/>
      </c>
      <c r="P272" s="22" t="str">
        <f t="shared" si="94"/>
        <v/>
      </c>
      <c r="Q272" s="24" t="str">
        <f t="shared" si="95"/>
        <v/>
      </c>
      <c r="R272" s="25" t="str">
        <f ca="1">IF(S272="","",IF(选手操作!AT272&lt;&gt;"","/",V272))</f>
        <v/>
      </c>
      <c r="S272" s="26" t="str">
        <f ca="1">IF(OR(COUNTA(A$3:M$434)=0,选手操作!$K272=""),"",选手操作!$K272)</f>
        <v/>
      </c>
      <c r="T272" s="22" t="str">
        <f ca="1">IFERROR(IF(S272="","",RANK(V272,V$3:V$434)+COUNTIF(V$3:V272,V272)-1),"/")</f>
        <v/>
      </c>
      <c r="U272" s="27" t="str">
        <f ca="1">IF(S272="","",VLOOKUP(S272,选手操作!$K:$L,2,0))</f>
        <v/>
      </c>
      <c r="V272" s="24" t="str">
        <f ca="1">IFERROR(IF(S272="","",IF(选手操作!T272&lt;&gt;"",选手操作!M272+选手操作!N272+W272+X272+选手操作!S272,VLOOKUP(U272,O:Q,3,0)+选手操作!M272+选手操作!N272+W272+X272+选手操作!S272)),IF(COUNTIF(O:O,U272)=0,"查找失败",IF(ISNUMBER(VLOOKUP(U272,O:Q,3,0))=FALSE,"VP错误","未知错误")))</f>
        <v/>
      </c>
      <c r="W272" s="37"/>
      <c r="X272" s="37"/>
      <c r="Y272" s="39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23" t="str">
        <f ca="1">IFERROR(IF(AS272="","",RANK(AR272,AR$3:AR$434)+COUNTIF(AR$3:AR272,AR272)-1),"/")</f>
        <v/>
      </c>
      <c r="AO272" s="22" t="str">
        <f t="shared" si="77"/>
        <v/>
      </c>
      <c r="AP272" s="22" t="str">
        <f t="shared" si="78"/>
        <v/>
      </c>
      <c r="AQ272" s="24" t="str">
        <f t="shared" si="76"/>
        <v/>
      </c>
      <c r="AR272" s="25" t="str">
        <f ca="1">IF(AS272="","",IF(选手操作!BT272&lt;&gt;"","/",AV272))</f>
        <v/>
      </c>
      <c r="AS272" s="26" t="str">
        <f ca="1">IF(OR(COUNTA(AA$3:AM$434)=0,选手操作!$K272=""),"",选手操作!$K272)</f>
        <v/>
      </c>
      <c r="AT272" s="22" t="str">
        <f ca="1">IFERROR(IF(AS272="","",RANK(AV272,AV$3:AV$434)+COUNTIF(AV$3:AV272,AV272)-1),"/")</f>
        <v/>
      </c>
      <c r="AU272" s="27" t="str">
        <f ca="1">IF(AS272="","",VLOOKUP(AS272,选手操作!$K:$L,2,0))</f>
        <v/>
      </c>
      <c r="AV272" s="24" t="str">
        <f ca="1">IFERROR(IF(AS272="","",IF(选手操作!AT272&lt;&gt;"",V272+AW272+AX272+选手操作!AS272,VLOOKUP(AU272,AO:AQ,3,0)+V272+AW272+AX272+选手操作!AS272)),IF(COUNTIF(AO:AO,AU272)=0,"查找失败",IF(ISNUMBER(VLOOKUP(AU272,AO:AQ,3,0))=FALSE,"VP错误","未知错误")))</f>
        <v/>
      </c>
      <c r="AW272" s="37"/>
      <c r="AX272" s="37"/>
      <c r="AY272" s="39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23" t="str">
        <f ca="1">IFERROR(IF(BS272="","",RANK(BR272,BR$3:BR$434)+COUNTIF(BR$3:BR272,BR272)-1),"/")</f>
        <v/>
      </c>
      <c r="BO272" s="22" t="str">
        <f t="shared" si="79"/>
        <v/>
      </c>
      <c r="BP272" s="22" t="str">
        <f t="shared" si="80"/>
        <v/>
      </c>
      <c r="BQ272" s="24" t="str">
        <f>IFERROR(IF(BO272="","",ROUND(IF(BP272=0,10,10+SIGN(BP272)*10*(1-((SQRT(5)-1)/2)^MIN(ABS(BP272)/(5*SQRT(BR$1)),3))/(1-((SQRT(5)-1)/2)^3)),2)),"请输入副数")</f>
        <v/>
      </c>
      <c r="BR272" s="25" t="str">
        <f ca="1">IF(BS272="","",IF(选手操作!CT272&lt;&gt;"","/",BV272))</f>
        <v/>
      </c>
      <c r="BS272" s="26" t="str">
        <f ca="1">IF(OR(COUNTA(BA$3:BM$434)=0,选手操作!$K272=""),"",选手操作!$K272)</f>
        <v/>
      </c>
      <c r="BT272" s="22" t="str">
        <f ca="1">IFERROR(IF(BS272="","",RANK(BV272,BV$3:BV$434)+COUNTIF(BV$3:BV272,BV272)-1),"/")</f>
        <v/>
      </c>
      <c r="BU272" s="27" t="str">
        <f ca="1">IF(BS272="","",VLOOKUP(BS272,选手操作!$K:$L,2,0))</f>
        <v/>
      </c>
      <c r="BV272" s="24" t="str">
        <f ca="1">IFERROR(IF(BS272="","",IF(选手操作!BT272&lt;&gt;"",AV272+BW272+BX272+选手操作!BS272,VLOOKUP(BU272,BO:BQ,3,0)+AV272+BW272+BX272+选手操作!BS272)),IF(COUNTIF(BO:BO,BU272)=0,"查找失败",IF(ISNUMBER(VLOOKUP(BU272,BO:BQ,3,0))=FALSE,"VP错误","未知错误")))</f>
        <v/>
      </c>
      <c r="BW272" s="37"/>
      <c r="BX272" s="37"/>
      <c r="BY272" s="39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23" t="str">
        <f ca="1">IFERROR(IF(CS272="","",RANK(CR272,CR$3:CR$434)+COUNTIF(CR$3:CR272,CR272)-1),"/")</f>
        <v/>
      </c>
      <c r="CO272" s="22" t="str">
        <f t="shared" si="81"/>
        <v/>
      </c>
      <c r="CP272" s="22" t="str">
        <f t="shared" si="82"/>
        <v/>
      </c>
      <c r="CQ272" s="24" t="str">
        <f>IFERROR(IF(CO272="","",ROUND(IF(CP272=0,10,10+SIGN(CP272)*10*(1-((SQRT(5)-1)/2)^MIN(ABS(CP272)/(5*SQRT(CR$1)),3))/(1-((SQRT(5)-1)/2)^3)),2)),"请输入副数")</f>
        <v/>
      </c>
      <c r="CR272" s="25" t="str">
        <f ca="1">IF(CS272="","",IF(选手操作!DT272&lt;&gt;"","/",CV272))</f>
        <v/>
      </c>
      <c r="CS272" s="26" t="str">
        <f ca="1">IF(OR(COUNTA(CA$3:CM$434)=0,选手操作!$K272=""),"",选手操作!$K272)</f>
        <v/>
      </c>
      <c r="CT272" s="22" t="str">
        <f ca="1">IFERROR(IF(CS272="","",RANK(CV272,CV$3:CV$434)+COUNTIF(CV$3:CV272,CV272)-1),"/")</f>
        <v/>
      </c>
      <c r="CU272" s="27" t="str">
        <f ca="1">IF(CS272="","",VLOOKUP(CS272,选手操作!$K:$L,2,0))</f>
        <v/>
      </c>
      <c r="CV272" s="24" t="str">
        <f ca="1">IFERROR(IF(CS272="","",IF(选手操作!CT272&lt;&gt;"",BV272+CW272+CX272+选手操作!CS272,VLOOKUP(CU272,CO:CQ,3,0)+BV272+CW272+CX272+选手操作!CS272)),IF(COUNTIF(CO:CO,CU272)=0,"查找失败",IF(ISNUMBER(VLOOKUP(CU272,CO:CQ,3,0))=FALSE,"VP错误","未知错误")))</f>
        <v/>
      </c>
      <c r="CW272" s="37"/>
      <c r="CX272" s="37"/>
      <c r="CY272" s="39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23" t="str">
        <f ca="1">IFERROR(IF(DS272="","",RANK(DR272,DR$3:DR$434)+COUNTIF(DR$3:DR272,DR272)-1),"/")</f>
        <v/>
      </c>
      <c r="DO272" s="22" t="str">
        <f t="shared" si="83"/>
        <v/>
      </c>
      <c r="DP272" s="22" t="str">
        <f t="shared" si="84"/>
        <v/>
      </c>
      <c r="DQ272" s="24" t="str">
        <f>IFERROR(IF(DO272="","",ROUND(IF(DP272=0,10,10+SIGN(DP272)*10*(1-((SQRT(5)-1)/2)^MIN(ABS(DP272)/(5*SQRT(DR$1)),3))/(1-((SQRT(5)-1)/2)^3)),2)),"请输入副数")</f>
        <v/>
      </c>
      <c r="DR272" s="25" t="str">
        <f ca="1">IF(DS272="","",IF(选手操作!ET272&lt;&gt;"","/",DV272))</f>
        <v/>
      </c>
      <c r="DS272" s="26" t="str">
        <f ca="1">IF(OR(COUNTA(DA$3:DM$434)=0,选手操作!$K272=""),"",选手操作!$K272)</f>
        <v/>
      </c>
      <c r="DT272" s="22" t="str">
        <f ca="1">IFERROR(IF(DS272="","",RANK(DV272,DV$3:DV$434)+COUNTIF(DV$3:DV272,DV272)-1),"/")</f>
        <v/>
      </c>
      <c r="DU272" s="27" t="str">
        <f ca="1">IF(DS272="","",VLOOKUP(DS272,选手操作!$K:$L,2,0))</f>
        <v/>
      </c>
      <c r="DV272" s="24" t="str">
        <f ca="1">IFERROR(IF(DS272="","",IF(选手操作!DT272&lt;&gt;"",CV272+DW272+DX272+选手操作!DS272,VLOOKUP(DU272,DO:DQ,3,0)+CV272+DW272+DX272+选手操作!DS272)),IF(COUNTIF(DO:DO,DU272)=0,"查找失败",IF(ISNUMBER(VLOOKUP(DU272,DO:DQ,3,0))=FALSE,"VP错误","未知错误")))</f>
        <v/>
      </c>
      <c r="DW272" s="37"/>
      <c r="DX272" s="37"/>
      <c r="DY272" s="39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23" t="str">
        <f ca="1">IFERROR(IF(ES272="","",RANK(ER272,ER$3:ER$434)+COUNTIF(ER$3:ER272,ER272)-1),"/")</f>
        <v/>
      </c>
      <c r="EO272" s="22" t="str">
        <f t="shared" si="85"/>
        <v/>
      </c>
      <c r="EP272" s="22" t="str">
        <f t="shared" si="86"/>
        <v/>
      </c>
      <c r="EQ272" s="24" t="str">
        <f>IFERROR(IF(EO272="","",ROUND(IF(EP272=0,10,10+SIGN(EP272)*10*(1-((SQRT(5)-1)/2)^MIN(ABS(EP272)/(5*SQRT(ER$1)),3))/(1-((SQRT(5)-1)/2)^3)),2)),"请输入副数")</f>
        <v/>
      </c>
      <c r="ER272" s="25" t="str">
        <f ca="1">IF(ES272="","",IF(选手操作!FT272&lt;&gt;"","/",EV272))</f>
        <v/>
      </c>
      <c r="ES272" s="26" t="str">
        <f ca="1">IF(OR(COUNTA(EA$3:EM$434)=0,选手操作!$K272=""),"",选手操作!$K272)</f>
        <v/>
      </c>
      <c r="ET272" s="22" t="str">
        <f ca="1">IFERROR(IF(ES272="","",RANK(EV272,EV$3:EV$434)+COUNTIF(EV$3:EV272,EV272)-1),"/")</f>
        <v/>
      </c>
      <c r="EU272" s="27" t="str">
        <f ca="1">IF(ES272="","",VLOOKUP(ES272,选手操作!$K:$L,2,0))</f>
        <v/>
      </c>
      <c r="EV272" s="24" t="str">
        <f ca="1">IFERROR(IF(ES272="","",IF(选手操作!ET272&lt;&gt;"",DV272+EW272+EX272+选手操作!ES272,VLOOKUP(EU272,EO:EQ,3,0)+DV272+EW272+EX272+选手操作!ES272)),IF(COUNTIF(EO:EO,EU272)=0,"查找失败",IF(ISNUMBER(VLOOKUP(EU272,EO:EQ,3,0))=FALSE,"VP错误","未知错误")))</f>
        <v/>
      </c>
      <c r="EW272" s="37"/>
      <c r="EX272" s="37"/>
      <c r="EY272" s="39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23" t="str">
        <f ca="1">IFERROR(IF(FS272="","",RANK(FR272,FR$3:FR$434)+COUNTIF(FR$3:FR272,FR272)-1),"/")</f>
        <v/>
      </c>
      <c r="FO272" s="22" t="str">
        <f t="shared" si="87"/>
        <v/>
      </c>
      <c r="FP272" s="22" t="str">
        <f t="shared" si="88"/>
        <v/>
      </c>
      <c r="FQ272" s="24" t="str">
        <f>IFERROR(IF(FO272="","",ROUND(IF(FP272=0,10,10+SIGN(FP272)*10*(1-((SQRT(5)-1)/2)^MIN(ABS(FP272)/(5*SQRT(FR$1)),3))/(1-((SQRT(5)-1)/2)^3)),2)),"请输入副数")</f>
        <v/>
      </c>
      <c r="FR272" s="25" t="str">
        <f ca="1">IF(FS272="","",IF(选手操作!GT272&lt;&gt;"","/",FV272))</f>
        <v/>
      </c>
      <c r="FS272" s="26" t="str">
        <f ca="1">IF(OR(COUNTA(FA$3:FM$434)=0,选手操作!$K272=""),"",选手操作!$K272)</f>
        <v/>
      </c>
      <c r="FT272" s="22" t="str">
        <f ca="1">IFERROR(IF(FS272="","",RANK(FV272,FV$3:FV$434)+COUNTIF(FV$3:FV272,FV272)-1),"/")</f>
        <v/>
      </c>
      <c r="FU272" s="27" t="str">
        <f ca="1">IF(FS272="","",VLOOKUP(FS272,选手操作!$K:$L,2,0))</f>
        <v/>
      </c>
      <c r="FV272" s="24" t="str">
        <f ca="1">IFERROR(IF(FS272="","",IF(选手操作!FT272&lt;&gt;"",EV272+FW272+FX272+选手操作!FS272,VLOOKUP(FU272,FO:FQ,3,0)+EV272+FW272+FX272+选手操作!FS272)),IF(COUNTIF(FO:FO,FU272)=0,"查找失败",IF(ISNUMBER(VLOOKUP(FU272,FO:FQ,3,0))=FALSE,"VP错误","未知错误")))</f>
        <v/>
      </c>
      <c r="FW272" s="37"/>
      <c r="FX272" s="37"/>
      <c r="FY272" s="39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23" t="str">
        <f ca="1">IFERROR(IF(GS272="","",RANK(GR272,GR$3:GR$434)+COUNTIF(GR$3:GR272,GR272)-1),"/")</f>
        <v/>
      </c>
      <c r="GO272" s="22" t="str">
        <f t="shared" si="89"/>
        <v/>
      </c>
      <c r="GP272" s="22" t="str">
        <f t="shared" si="90"/>
        <v/>
      </c>
      <c r="GQ272" s="24" t="str">
        <f>IFERROR(IF(GO272="","",ROUND(IF(GP272=0,10,10+SIGN(GP272)*10*(1-((SQRT(5)-1)/2)^MIN(ABS(GP272)/(5*SQRT(GR$1)),3))/(1-((SQRT(5)-1)/2)^3)),2)),"请输入副数")</f>
        <v/>
      </c>
      <c r="GR272" s="25" t="str">
        <f ca="1">IF(GS272="","",IF(选手操作!HT272&lt;&gt;"","/",GV272))</f>
        <v/>
      </c>
      <c r="GS272" s="26" t="str">
        <f ca="1">IF(OR(COUNTA(GA$3:GM$434)=0,选手操作!$K272=""),"",选手操作!$K272)</f>
        <v/>
      </c>
      <c r="GT272" s="22" t="str">
        <f ca="1">IFERROR(IF(GS272="","",RANK(GV272,GV$3:GV$434)+COUNTIF(GV$3:GV272,GV272)-1),"/")</f>
        <v/>
      </c>
      <c r="GU272" s="27" t="str">
        <f ca="1">IF(GS272="","",VLOOKUP(GS272,选手操作!$K:$L,2,0))</f>
        <v/>
      </c>
      <c r="GV272" s="24" t="str">
        <f ca="1">IFERROR(IF(GS272="","",IF(选手操作!GT272&lt;&gt;"",FV272+GW272+GX272+选手操作!GS272,VLOOKUP(GU272,GO:GQ,3,0)+FV272+GW272+GX272+选手操作!GS272)),IF(COUNTIF(GO:GO,GU272)=0,"查找失败",IF(ISNUMBER(VLOOKUP(GU272,GO:GQ,3,0))=FALSE,"VP错误","未知错误")))</f>
        <v/>
      </c>
      <c r="GW272" s="37"/>
      <c r="GX272" s="37"/>
      <c r="GY272" s="39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23" t="str">
        <f ca="1">IFERROR(IF(HS272="","",RANK(HR272,HR$3:HR$434)+COUNTIF(HR$3:HR272,HR272)-1),"/")</f>
        <v/>
      </c>
      <c r="HO272" s="22" t="str">
        <f t="shared" si="91"/>
        <v/>
      </c>
      <c r="HP272" s="22" t="str">
        <f t="shared" si="92"/>
        <v/>
      </c>
      <c r="HQ272" s="24" t="str">
        <f>IFERROR(IF(HO272="","",ROUND(IF(HP272=0,10,10+SIGN(HP272)*10*(1-((SQRT(5)-1)/2)^MIN(ABS(HP272)/(5*SQRT(HR$1)),3))/(1-((SQRT(5)-1)/2)^3)),2)),"请输入副数")</f>
        <v/>
      </c>
      <c r="HR272" s="25" t="str">
        <f ca="1">IF(HS272="","",IF(选手操作!IT272&lt;&gt;"","/",HV272))</f>
        <v/>
      </c>
      <c r="HS272" s="26" t="str">
        <f ca="1">IF(OR(COUNTA(HA$3:HM$434)=0,选手操作!$K272=""),"",选手操作!$K272)</f>
        <v/>
      </c>
      <c r="HT272" s="22" t="str">
        <f ca="1">IFERROR(IF(HS272="","",RANK(HV272,HV$3:HV$434)+COUNTIF(HV$3:HV272,HV272)-1),"/")</f>
        <v/>
      </c>
      <c r="HU272" s="27" t="str">
        <f ca="1">IF(HS272="","",VLOOKUP(HS272,选手操作!$K:$L,2,0))</f>
        <v/>
      </c>
      <c r="HV272" s="24" t="str">
        <f ca="1">IFERROR(IF(HS272="","",IF(选手操作!HT272&lt;&gt;"",GV272+HW272+HX272+选手操作!HS272,VLOOKUP(HU272,HO:HQ,3,0)+GV272+HW272+HX272+选手操作!HS272)),IF(COUNTIF(HO:HO,HU272)=0,"查找失败",IF(ISNUMBER(VLOOKUP(HU272,HO:HQ,3,0))=FALSE,"VP错误","未知错误")))</f>
        <v/>
      </c>
      <c r="HW272" s="37"/>
      <c r="HX272" s="37"/>
      <c r="HY272" s="39"/>
    </row>
    <row r="273" spans="1:23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23" t="str">
        <f ca="1">IFERROR(IF(S273="","",RANK(R273,R$3:R$434)+COUNTIF(R$3:R273,R273)-1),"/")</f>
        <v/>
      </c>
      <c r="O273" s="22" t="str">
        <f t="shared" si="93"/>
        <v/>
      </c>
      <c r="P273" s="22" t="str">
        <f t="shared" si="94"/>
        <v/>
      </c>
      <c r="Q273" s="24" t="str">
        <f t="shared" si="95"/>
        <v/>
      </c>
      <c r="R273" s="25" t="str">
        <f ca="1">IF(S273="","",IF(选手操作!AT273&lt;&gt;"","/",V273))</f>
        <v/>
      </c>
      <c r="S273" s="26" t="str">
        <f ca="1">IF(OR(COUNTA(A$3:M$434)=0,选手操作!$K273=""),"",选手操作!$K273)</f>
        <v/>
      </c>
      <c r="T273" s="22" t="str">
        <f ca="1">IFERROR(IF(S273="","",RANK(V273,V$3:V$434)+COUNTIF(V$3:V273,V273)-1),"/")</f>
        <v/>
      </c>
      <c r="U273" s="27" t="str">
        <f ca="1">IF(S273="","",VLOOKUP(S273,选手操作!$K:$L,2,0))</f>
        <v/>
      </c>
      <c r="V273" s="24" t="str">
        <f ca="1">IFERROR(IF(S273="","",IF(选手操作!T273&lt;&gt;"",选手操作!M273+选手操作!N273+W273+X273+选手操作!S273,VLOOKUP(U273,O:Q,3,0)+选手操作!M273+选手操作!N273+W273+X273+选手操作!S273)),IF(COUNTIF(O:O,U273)=0,"查找失败",IF(ISNUMBER(VLOOKUP(U273,O:Q,3,0))=FALSE,"VP错误","未知错误")))</f>
        <v/>
      </c>
      <c r="W273" s="37"/>
      <c r="X273" s="37"/>
      <c r="Y273" s="39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23" t="str">
        <f ca="1">IFERROR(IF(AS273="","",RANK(AR273,AR$3:AR$434)+COUNTIF(AR$3:AR273,AR273)-1),"/")</f>
        <v/>
      </c>
      <c r="AO273" s="22" t="str">
        <f t="shared" si="77"/>
        <v/>
      </c>
      <c r="AP273" s="22" t="str">
        <f t="shared" si="78"/>
        <v/>
      </c>
      <c r="AQ273" s="24" t="str">
        <f t="shared" si="76"/>
        <v/>
      </c>
      <c r="AR273" s="25" t="str">
        <f ca="1">IF(AS273="","",IF(选手操作!BT273&lt;&gt;"","/",AV273))</f>
        <v/>
      </c>
      <c r="AS273" s="26" t="str">
        <f ca="1">IF(OR(COUNTA(AA$3:AM$434)=0,选手操作!$K273=""),"",选手操作!$K273)</f>
        <v/>
      </c>
      <c r="AT273" s="22" t="str">
        <f ca="1">IFERROR(IF(AS273="","",RANK(AV273,AV$3:AV$434)+COUNTIF(AV$3:AV273,AV273)-1),"/")</f>
        <v/>
      </c>
      <c r="AU273" s="27" t="str">
        <f ca="1">IF(AS273="","",VLOOKUP(AS273,选手操作!$K:$L,2,0))</f>
        <v/>
      </c>
      <c r="AV273" s="24" t="str">
        <f ca="1">IFERROR(IF(AS273="","",IF(选手操作!AT273&lt;&gt;"",V273+AW273+AX273+选手操作!AS273,VLOOKUP(AU273,AO:AQ,3,0)+V273+AW273+AX273+选手操作!AS273)),IF(COUNTIF(AO:AO,AU273)=0,"查找失败",IF(ISNUMBER(VLOOKUP(AU273,AO:AQ,3,0))=FALSE,"VP错误","未知错误")))</f>
        <v/>
      </c>
      <c r="AW273" s="37"/>
      <c r="AX273" s="37"/>
      <c r="AY273" s="39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23" t="str">
        <f ca="1">IFERROR(IF(BS273="","",RANK(BR273,BR$3:BR$434)+COUNTIF(BR$3:BR273,BR273)-1),"/")</f>
        <v/>
      </c>
      <c r="BO273" s="22" t="str">
        <f t="shared" si="79"/>
        <v/>
      </c>
      <c r="BP273" s="22" t="str">
        <f t="shared" si="80"/>
        <v/>
      </c>
      <c r="BQ273" s="24" t="str">
        <f>IFERROR(IF(BO273="","",ROUND(IF(BP273=0,10,10+SIGN(BP273)*10*(1-((SQRT(5)-1)/2)^MIN(ABS(BP273)/(5*SQRT(BR$1)),3))/(1-((SQRT(5)-1)/2)^3)),2)),"请输入副数")</f>
        <v/>
      </c>
      <c r="BR273" s="25" t="str">
        <f ca="1">IF(BS273="","",IF(选手操作!CT273&lt;&gt;"","/",BV273))</f>
        <v/>
      </c>
      <c r="BS273" s="26" t="str">
        <f ca="1">IF(OR(COUNTA(BA$3:BM$434)=0,选手操作!$K273=""),"",选手操作!$K273)</f>
        <v/>
      </c>
      <c r="BT273" s="22" t="str">
        <f ca="1">IFERROR(IF(BS273="","",RANK(BV273,BV$3:BV$434)+COUNTIF(BV$3:BV273,BV273)-1),"/")</f>
        <v/>
      </c>
      <c r="BU273" s="27" t="str">
        <f ca="1">IF(BS273="","",VLOOKUP(BS273,选手操作!$K:$L,2,0))</f>
        <v/>
      </c>
      <c r="BV273" s="24" t="str">
        <f ca="1">IFERROR(IF(BS273="","",IF(选手操作!BT273&lt;&gt;"",AV273+BW273+BX273+选手操作!BS273,VLOOKUP(BU273,BO:BQ,3,0)+AV273+BW273+BX273+选手操作!BS273)),IF(COUNTIF(BO:BO,BU273)=0,"查找失败",IF(ISNUMBER(VLOOKUP(BU273,BO:BQ,3,0))=FALSE,"VP错误","未知错误")))</f>
        <v/>
      </c>
      <c r="BW273" s="37"/>
      <c r="BX273" s="37"/>
      <c r="BY273" s="39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23" t="str">
        <f ca="1">IFERROR(IF(CS273="","",RANK(CR273,CR$3:CR$434)+COUNTIF(CR$3:CR273,CR273)-1),"/")</f>
        <v/>
      </c>
      <c r="CO273" s="22" t="str">
        <f t="shared" si="81"/>
        <v/>
      </c>
      <c r="CP273" s="22" t="str">
        <f t="shared" si="82"/>
        <v/>
      </c>
      <c r="CQ273" s="24" t="str">
        <f>IFERROR(IF(CO273="","",ROUND(IF(CP273=0,10,10+SIGN(CP273)*10*(1-((SQRT(5)-1)/2)^MIN(ABS(CP273)/(5*SQRT(CR$1)),3))/(1-((SQRT(5)-1)/2)^3)),2)),"请输入副数")</f>
        <v/>
      </c>
      <c r="CR273" s="25" t="str">
        <f ca="1">IF(CS273="","",IF(选手操作!DT273&lt;&gt;"","/",CV273))</f>
        <v/>
      </c>
      <c r="CS273" s="26" t="str">
        <f ca="1">IF(OR(COUNTA(CA$3:CM$434)=0,选手操作!$K273=""),"",选手操作!$K273)</f>
        <v/>
      </c>
      <c r="CT273" s="22" t="str">
        <f ca="1">IFERROR(IF(CS273="","",RANK(CV273,CV$3:CV$434)+COUNTIF(CV$3:CV273,CV273)-1),"/")</f>
        <v/>
      </c>
      <c r="CU273" s="27" t="str">
        <f ca="1">IF(CS273="","",VLOOKUP(CS273,选手操作!$K:$L,2,0))</f>
        <v/>
      </c>
      <c r="CV273" s="24" t="str">
        <f ca="1">IFERROR(IF(CS273="","",IF(选手操作!CT273&lt;&gt;"",BV273+CW273+CX273+选手操作!CS273,VLOOKUP(CU273,CO:CQ,3,0)+BV273+CW273+CX273+选手操作!CS273)),IF(COUNTIF(CO:CO,CU273)=0,"查找失败",IF(ISNUMBER(VLOOKUP(CU273,CO:CQ,3,0))=FALSE,"VP错误","未知错误")))</f>
        <v/>
      </c>
      <c r="CW273" s="37"/>
      <c r="CX273" s="37"/>
      <c r="CY273" s="39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23" t="str">
        <f ca="1">IFERROR(IF(DS273="","",RANK(DR273,DR$3:DR$434)+COUNTIF(DR$3:DR273,DR273)-1),"/")</f>
        <v/>
      </c>
      <c r="DO273" s="22" t="str">
        <f t="shared" si="83"/>
        <v/>
      </c>
      <c r="DP273" s="22" t="str">
        <f t="shared" si="84"/>
        <v/>
      </c>
      <c r="DQ273" s="24" t="str">
        <f>IFERROR(IF(DO273="","",ROUND(IF(DP273=0,10,10+SIGN(DP273)*10*(1-((SQRT(5)-1)/2)^MIN(ABS(DP273)/(5*SQRT(DR$1)),3))/(1-((SQRT(5)-1)/2)^3)),2)),"请输入副数")</f>
        <v/>
      </c>
      <c r="DR273" s="25" t="str">
        <f ca="1">IF(DS273="","",IF(选手操作!ET273&lt;&gt;"","/",DV273))</f>
        <v/>
      </c>
      <c r="DS273" s="26" t="str">
        <f ca="1">IF(OR(COUNTA(DA$3:DM$434)=0,选手操作!$K273=""),"",选手操作!$K273)</f>
        <v/>
      </c>
      <c r="DT273" s="22" t="str">
        <f ca="1">IFERROR(IF(DS273="","",RANK(DV273,DV$3:DV$434)+COUNTIF(DV$3:DV273,DV273)-1),"/")</f>
        <v/>
      </c>
      <c r="DU273" s="27" t="str">
        <f ca="1">IF(DS273="","",VLOOKUP(DS273,选手操作!$K:$L,2,0))</f>
        <v/>
      </c>
      <c r="DV273" s="24" t="str">
        <f ca="1">IFERROR(IF(DS273="","",IF(选手操作!DT273&lt;&gt;"",CV273+DW273+DX273+选手操作!DS273,VLOOKUP(DU273,DO:DQ,3,0)+CV273+DW273+DX273+选手操作!DS273)),IF(COUNTIF(DO:DO,DU273)=0,"查找失败",IF(ISNUMBER(VLOOKUP(DU273,DO:DQ,3,0))=FALSE,"VP错误","未知错误")))</f>
        <v/>
      </c>
      <c r="DW273" s="37"/>
      <c r="DX273" s="37"/>
      <c r="DY273" s="39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23" t="str">
        <f ca="1">IFERROR(IF(ES273="","",RANK(ER273,ER$3:ER$434)+COUNTIF(ER$3:ER273,ER273)-1),"/")</f>
        <v/>
      </c>
      <c r="EO273" s="22" t="str">
        <f t="shared" si="85"/>
        <v/>
      </c>
      <c r="EP273" s="22" t="str">
        <f t="shared" si="86"/>
        <v/>
      </c>
      <c r="EQ273" s="24" t="str">
        <f>IFERROR(IF(EO273="","",ROUND(IF(EP273=0,10,10+SIGN(EP273)*10*(1-((SQRT(5)-1)/2)^MIN(ABS(EP273)/(5*SQRT(ER$1)),3))/(1-((SQRT(5)-1)/2)^3)),2)),"请输入副数")</f>
        <v/>
      </c>
      <c r="ER273" s="25" t="str">
        <f ca="1">IF(ES273="","",IF(选手操作!FT273&lt;&gt;"","/",EV273))</f>
        <v/>
      </c>
      <c r="ES273" s="26" t="str">
        <f ca="1">IF(OR(COUNTA(EA$3:EM$434)=0,选手操作!$K273=""),"",选手操作!$K273)</f>
        <v/>
      </c>
      <c r="ET273" s="22" t="str">
        <f ca="1">IFERROR(IF(ES273="","",RANK(EV273,EV$3:EV$434)+COUNTIF(EV$3:EV273,EV273)-1),"/")</f>
        <v/>
      </c>
      <c r="EU273" s="27" t="str">
        <f ca="1">IF(ES273="","",VLOOKUP(ES273,选手操作!$K:$L,2,0))</f>
        <v/>
      </c>
      <c r="EV273" s="24" t="str">
        <f ca="1">IFERROR(IF(ES273="","",IF(选手操作!ET273&lt;&gt;"",DV273+EW273+EX273+选手操作!ES273,VLOOKUP(EU273,EO:EQ,3,0)+DV273+EW273+EX273+选手操作!ES273)),IF(COUNTIF(EO:EO,EU273)=0,"查找失败",IF(ISNUMBER(VLOOKUP(EU273,EO:EQ,3,0))=FALSE,"VP错误","未知错误")))</f>
        <v/>
      </c>
      <c r="EW273" s="37"/>
      <c r="EX273" s="37"/>
      <c r="EY273" s="39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23" t="str">
        <f ca="1">IFERROR(IF(FS273="","",RANK(FR273,FR$3:FR$434)+COUNTIF(FR$3:FR273,FR273)-1),"/")</f>
        <v/>
      </c>
      <c r="FO273" s="22" t="str">
        <f t="shared" si="87"/>
        <v/>
      </c>
      <c r="FP273" s="22" t="str">
        <f t="shared" si="88"/>
        <v/>
      </c>
      <c r="FQ273" s="24" t="str">
        <f>IFERROR(IF(FO273="","",ROUND(IF(FP273=0,10,10+SIGN(FP273)*10*(1-((SQRT(5)-1)/2)^MIN(ABS(FP273)/(5*SQRT(FR$1)),3))/(1-((SQRT(5)-1)/2)^3)),2)),"请输入副数")</f>
        <v/>
      </c>
      <c r="FR273" s="25" t="str">
        <f ca="1">IF(FS273="","",IF(选手操作!GT273&lt;&gt;"","/",FV273))</f>
        <v/>
      </c>
      <c r="FS273" s="26" t="str">
        <f ca="1">IF(OR(COUNTA(FA$3:FM$434)=0,选手操作!$K273=""),"",选手操作!$K273)</f>
        <v/>
      </c>
      <c r="FT273" s="22" t="str">
        <f ca="1">IFERROR(IF(FS273="","",RANK(FV273,FV$3:FV$434)+COUNTIF(FV$3:FV273,FV273)-1),"/")</f>
        <v/>
      </c>
      <c r="FU273" s="27" t="str">
        <f ca="1">IF(FS273="","",VLOOKUP(FS273,选手操作!$K:$L,2,0))</f>
        <v/>
      </c>
      <c r="FV273" s="24" t="str">
        <f ca="1">IFERROR(IF(FS273="","",IF(选手操作!FT273&lt;&gt;"",EV273+FW273+FX273+选手操作!FS273,VLOOKUP(FU273,FO:FQ,3,0)+EV273+FW273+FX273+选手操作!FS273)),IF(COUNTIF(FO:FO,FU273)=0,"查找失败",IF(ISNUMBER(VLOOKUP(FU273,FO:FQ,3,0))=FALSE,"VP错误","未知错误")))</f>
        <v/>
      </c>
      <c r="FW273" s="37"/>
      <c r="FX273" s="37"/>
      <c r="FY273" s="39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23" t="str">
        <f ca="1">IFERROR(IF(GS273="","",RANK(GR273,GR$3:GR$434)+COUNTIF(GR$3:GR273,GR273)-1),"/")</f>
        <v/>
      </c>
      <c r="GO273" s="22" t="str">
        <f t="shared" si="89"/>
        <v/>
      </c>
      <c r="GP273" s="22" t="str">
        <f t="shared" si="90"/>
        <v/>
      </c>
      <c r="GQ273" s="24" t="str">
        <f>IFERROR(IF(GO273="","",ROUND(IF(GP273=0,10,10+SIGN(GP273)*10*(1-((SQRT(5)-1)/2)^MIN(ABS(GP273)/(5*SQRT(GR$1)),3))/(1-((SQRT(5)-1)/2)^3)),2)),"请输入副数")</f>
        <v/>
      </c>
      <c r="GR273" s="25" t="str">
        <f ca="1">IF(GS273="","",IF(选手操作!HT273&lt;&gt;"","/",GV273))</f>
        <v/>
      </c>
      <c r="GS273" s="26" t="str">
        <f ca="1">IF(OR(COUNTA(GA$3:GM$434)=0,选手操作!$K273=""),"",选手操作!$K273)</f>
        <v/>
      </c>
      <c r="GT273" s="22" t="str">
        <f ca="1">IFERROR(IF(GS273="","",RANK(GV273,GV$3:GV$434)+COUNTIF(GV$3:GV273,GV273)-1),"/")</f>
        <v/>
      </c>
      <c r="GU273" s="27" t="str">
        <f ca="1">IF(GS273="","",VLOOKUP(GS273,选手操作!$K:$L,2,0))</f>
        <v/>
      </c>
      <c r="GV273" s="24" t="str">
        <f ca="1">IFERROR(IF(GS273="","",IF(选手操作!GT273&lt;&gt;"",FV273+GW273+GX273+选手操作!GS273,VLOOKUP(GU273,GO:GQ,3,0)+FV273+GW273+GX273+选手操作!GS273)),IF(COUNTIF(GO:GO,GU273)=0,"查找失败",IF(ISNUMBER(VLOOKUP(GU273,GO:GQ,3,0))=FALSE,"VP错误","未知错误")))</f>
        <v/>
      </c>
      <c r="GW273" s="37"/>
      <c r="GX273" s="37"/>
      <c r="GY273" s="39"/>
      <c r="HA273" s="31"/>
      <c r="HB273" s="31"/>
      <c r="HC273" s="31"/>
      <c r="HD273" s="31"/>
      <c r="HE273" s="31"/>
      <c r="HF273" s="31"/>
      <c r="HG273" s="31"/>
      <c r="HH273" s="31"/>
      <c r="HI273" s="31"/>
      <c r="HJ273" s="31"/>
      <c r="HK273" s="31"/>
      <c r="HL273" s="31"/>
      <c r="HM273" s="31"/>
      <c r="HN273" s="23" t="str">
        <f ca="1">IFERROR(IF(HS273="","",RANK(HR273,HR$3:HR$434)+COUNTIF(HR$3:HR273,HR273)-1),"/")</f>
        <v/>
      </c>
      <c r="HO273" s="22" t="str">
        <f t="shared" si="91"/>
        <v/>
      </c>
      <c r="HP273" s="22" t="str">
        <f t="shared" si="92"/>
        <v/>
      </c>
      <c r="HQ273" s="24" t="str">
        <f>IFERROR(IF(HO273="","",ROUND(IF(HP273=0,10,10+SIGN(HP273)*10*(1-((SQRT(5)-1)/2)^MIN(ABS(HP273)/(5*SQRT(HR$1)),3))/(1-((SQRT(5)-1)/2)^3)),2)),"请输入副数")</f>
        <v/>
      </c>
      <c r="HR273" s="25" t="str">
        <f ca="1">IF(HS273="","",IF(选手操作!IT273&lt;&gt;"","/",HV273))</f>
        <v/>
      </c>
      <c r="HS273" s="26" t="str">
        <f ca="1">IF(OR(COUNTA(HA$3:HM$434)=0,选手操作!$K273=""),"",选手操作!$K273)</f>
        <v/>
      </c>
      <c r="HT273" s="22" t="str">
        <f ca="1">IFERROR(IF(HS273="","",RANK(HV273,HV$3:HV$434)+COUNTIF(HV$3:HV273,HV273)-1),"/")</f>
        <v/>
      </c>
      <c r="HU273" s="27" t="str">
        <f ca="1">IF(HS273="","",VLOOKUP(HS273,选手操作!$K:$L,2,0))</f>
        <v/>
      </c>
      <c r="HV273" s="24" t="str">
        <f ca="1">IFERROR(IF(HS273="","",IF(选手操作!HT273&lt;&gt;"",GV273+HW273+HX273+选手操作!HS273,VLOOKUP(HU273,HO:HQ,3,0)+GV273+HW273+HX273+选手操作!HS273)),IF(COUNTIF(HO:HO,HU273)=0,"查找失败",IF(ISNUMBER(VLOOKUP(HU273,HO:HQ,3,0))=FALSE,"VP错误","未知错误")))</f>
        <v/>
      </c>
      <c r="HW273" s="37"/>
      <c r="HX273" s="37"/>
      <c r="HY273" s="39"/>
    </row>
    <row r="274" spans="1:23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23" t="str">
        <f ca="1">IFERROR(IF(S274="","",RANK(R274,R$3:R$434)+COUNTIF(R$3:R274,R274)-1),"/")</f>
        <v/>
      </c>
      <c r="O274" s="22" t="str">
        <f t="shared" si="93"/>
        <v/>
      </c>
      <c r="P274" s="22" t="str">
        <f t="shared" si="94"/>
        <v/>
      </c>
      <c r="Q274" s="24" t="str">
        <f t="shared" si="95"/>
        <v/>
      </c>
      <c r="R274" s="25" t="str">
        <f ca="1">IF(S274="","",IF(选手操作!AT274&lt;&gt;"","/",V274))</f>
        <v/>
      </c>
      <c r="S274" s="26" t="str">
        <f ca="1">IF(OR(COUNTA(A$3:M$434)=0,选手操作!$K274=""),"",选手操作!$K274)</f>
        <v/>
      </c>
      <c r="T274" s="22" t="str">
        <f ca="1">IFERROR(IF(S274="","",RANK(V274,V$3:V$434)+COUNTIF(V$3:V274,V274)-1),"/")</f>
        <v/>
      </c>
      <c r="U274" s="27" t="str">
        <f ca="1">IF(S274="","",VLOOKUP(S274,选手操作!$K:$L,2,0))</f>
        <v/>
      </c>
      <c r="V274" s="24" t="str">
        <f ca="1">IFERROR(IF(S274="","",IF(选手操作!T274&lt;&gt;"",选手操作!M274+选手操作!N274+W274+X274+选手操作!S274,VLOOKUP(U274,O:Q,3,0)+选手操作!M274+选手操作!N274+W274+X274+选手操作!S274)),IF(COUNTIF(O:O,U274)=0,"查找失败",IF(ISNUMBER(VLOOKUP(U274,O:Q,3,0))=FALSE,"VP错误","未知错误")))</f>
        <v/>
      </c>
      <c r="W274" s="37"/>
      <c r="X274" s="37"/>
      <c r="Y274" s="39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23" t="str">
        <f ca="1">IFERROR(IF(AS274="","",RANK(AR274,AR$3:AR$434)+COUNTIF(AR$3:AR274,AR274)-1),"/")</f>
        <v/>
      </c>
      <c r="AO274" s="22" t="str">
        <f t="shared" si="77"/>
        <v/>
      </c>
      <c r="AP274" s="22" t="str">
        <f t="shared" si="78"/>
        <v/>
      </c>
      <c r="AQ274" s="24" t="str">
        <f t="shared" si="76"/>
        <v/>
      </c>
      <c r="AR274" s="25" t="str">
        <f ca="1">IF(AS274="","",IF(选手操作!BT274&lt;&gt;"","/",AV274))</f>
        <v/>
      </c>
      <c r="AS274" s="26" t="str">
        <f ca="1">IF(OR(COUNTA(AA$3:AM$434)=0,选手操作!$K274=""),"",选手操作!$K274)</f>
        <v/>
      </c>
      <c r="AT274" s="22" t="str">
        <f ca="1">IFERROR(IF(AS274="","",RANK(AV274,AV$3:AV$434)+COUNTIF(AV$3:AV274,AV274)-1),"/")</f>
        <v/>
      </c>
      <c r="AU274" s="27" t="str">
        <f ca="1">IF(AS274="","",VLOOKUP(AS274,选手操作!$K:$L,2,0))</f>
        <v/>
      </c>
      <c r="AV274" s="24" t="str">
        <f ca="1">IFERROR(IF(AS274="","",IF(选手操作!AT274&lt;&gt;"",V274+AW274+AX274+选手操作!AS274,VLOOKUP(AU274,AO:AQ,3,0)+V274+AW274+AX274+选手操作!AS274)),IF(COUNTIF(AO:AO,AU274)=0,"查找失败",IF(ISNUMBER(VLOOKUP(AU274,AO:AQ,3,0))=FALSE,"VP错误","未知错误")))</f>
        <v/>
      </c>
      <c r="AW274" s="37"/>
      <c r="AX274" s="37"/>
      <c r="AY274" s="39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23" t="str">
        <f ca="1">IFERROR(IF(BS274="","",RANK(BR274,BR$3:BR$434)+COUNTIF(BR$3:BR274,BR274)-1),"/")</f>
        <v/>
      </c>
      <c r="BO274" s="22" t="str">
        <f t="shared" si="79"/>
        <v/>
      </c>
      <c r="BP274" s="22" t="str">
        <f t="shared" si="80"/>
        <v/>
      </c>
      <c r="BQ274" s="24" t="str">
        <f>IFERROR(IF(BO274="","",ROUND(IF(BP274=0,10,10+SIGN(BP274)*10*(1-((SQRT(5)-1)/2)^MIN(ABS(BP274)/(5*SQRT(BR$1)),3))/(1-((SQRT(5)-1)/2)^3)),2)),"请输入副数")</f>
        <v/>
      </c>
      <c r="BR274" s="25" t="str">
        <f ca="1">IF(BS274="","",IF(选手操作!CT274&lt;&gt;"","/",BV274))</f>
        <v/>
      </c>
      <c r="BS274" s="26" t="str">
        <f ca="1">IF(OR(COUNTA(BA$3:BM$434)=0,选手操作!$K274=""),"",选手操作!$K274)</f>
        <v/>
      </c>
      <c r="BT274" s="22" t="str">
        <f ca="1">IFERROR(IF(BS274="","",RANK(BV274,BV$3:BV$434)+COUNTIF(BV$3:BV274,BV274)-1),"/")</f>
        <v/>
      </c>
      <c r="BU274" s="27" t="str">
        <f ca="1">IF(BS274="","",VLOOKUP(BS274,选手操作!$K:$L,2,0))</f>
        <v/>
      </c>
      <c r="BV274" s="24" t="str">
        <f ca="1">IFERROR(IF(BS274="","",IF(选手操作!BT274&lt;&gt;"",AV274+BW274+BX274+选手操作!BS274,VLOOKUP(BU274,BO:BQ,3,0)+AV274+BW274+BX274+选手操作!BS274)),IF(COUNTIF(BO:BO,BU274)=0,"查找失败",IF(ISNUMBER(VLOOKUP(BU274,BO:BQ,3,0))=FALSE,"VP错误","未知错误")))</f>
        <v/>
      </c>
      <c r="BW274" s="37"/>
      <c r="BX274" s="37"/>
      <c r="BY274" s="39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23" t="str">
        <f ca="1">IFERROR(IF(CS274="","",RANK(CR274,CR$3:CR$434)+COUNTIF(CR$3:CR274,CR274)-1),"/")</f>
        <v/>
      </c>
      <c r="CO274" s="22" t="str">
        <f t="shared" si="81"/>
        <v/>
      </c>
      <c r="CP274" s="22" t="str">
        <f t="shared" si="82"/>
        <v/>
      </c>
      <c r="CQ274" s="24" t="str">
        <f>IFERROR(IF(CO274="","",ROUND(IF(CP274=0,10,10+SIGN(CP274)*10*(1-((SQRT(5)-1)/2)^MIN(ABS(CP274)/(5*SQRT(CR$1)),3))/(1-((SQRT(5)-1)/2)^3)),2)),"请输入副数")</f>
        <v/>
      </c>
      <c r="CR274" s="25" t="str">
        <f ca="1">IF(CS274="","",IF(选手操作!DT274&lt;&gt;"","/",CV274))</f>
        <v/>
      </c>
      <c r="CS274" s="26" t="str">
        <f ca="1">IF(OR(COUNTA(CA$3:CM$434)=0,选手操作!$K274=""),"",选手操作!$K274)</f>
        <v/>
      </c>
      <c r="CT274" s="22" t="str">
        <f ca="1">IFERROR(IF(CS274="","",RANK(CV274,CV$3:CV$434)+COUNTIF(CV$3:CV274,CV274)-1),"/")</f>
        <v/>
      </c>
      <c r="CU274" s="27" t="str">
        <f ca="1">IF(CS274="","",VLOOKUP(CS274,选手操作!$K:$L,2,0))</f>
        <v/>
      </c>
      <c r="CV274" s="24" t="str">
        <f ca="1">IFERROR(IF(CS274="","",IF(选手操作!CT274&lt;&gt;"",BV274+CW274+CX274+选手操作!CS274,VLOOKUP(CU274,CO:CQ,3,0)+BV274+CW274+CX274+选手操作!CS274)),IF(COUNTIF(CO:CO,CU274)=0,"查找失败",IF(ISNUMBER(VLOOKUP(CU274,CO:CQ,3,0))=FALSE,"VP错误","未知错误")))</f>
        <v/>
      </c>
      <c r="CW274" s="37"/>
      <c r="CX274" s="37"/>
      <c r="CY274" s="39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23" t="str">
        <f ca="1">IFERROR(IF(DS274="","",RANK(DR274,DR$3:DR$434)+COUNTIF(DR$3:DR274,DR274)-1),"/")</f>
        <v/>
      </c>
      <c r="DO274" s="22" t="str">
        <f t="shared" si="83"/>
        <v/>
      </c>
      <c r="DP274" s="22" t="str">
        <f t="shared" si="84"/>
        <v/>
      </c>
      <c r="DQ274" s="24" t="str">
        <f>IFERROR(IF(DO274="","",ROUND(IF(DP274=0,10,10+SIGN(DP274)*10*(1-((SQRT(5)-1)/2)^MIN(ABS(DP274)/(5*SQRT(DR$1)),3))/(1-((SQRT(5)-1)/2)^3)),2)),"请输入副数")</f>
        <v/>
      </c>
      <c r="DR274" s="25" t="str">
        <f ca="1">IF(DS274="","",IF(选手操作!ET274&lt;&gt;"","/",DV274))</f>
        <v/>
      </c>
      <c r="DS274" s="26" t="str">
        <f ca="1">IF(OR(COUNTA(DA$3:DM$434)=0,选手操作!$K274=""),"",选手操作!$K274)</f>
        <v/>
      </c>
      <c r="DT274" s="22" t="str">
        <f ca="1">IFERROR(IF(DS274="","",RANK(DV274,DV$3:DV$434)+COUNTIF(DV$3:DV274,DV274)-1),"/")</f>
        <v/>
      </c>
      <c r="DU274" s="27" t="str">
        <f ca="1">IF(DS274="","",VLOOKUP(DS274,选手操作!$K:$L,2,0))</f>
        <v/>
      </c>
      <c r="DV274" s="24" t="str">
        <f ca="1">IFERROR(IF(DS274="","",IF(选手操作!DT274&lt;&gt;"",CV274+DW274+DX274+选手操作!DS274,VLOOKUP(DU274,DO:DQ,3,0)+CV274+DW274+DX274+选手操作!DS274)),IF(COUNTIF(DO:DO,DU274)=0,"查找失败",IF(ISNUMBER(VLOOKUP(DU274,DO:DQ,3,0))=FALSE,"VP错误","未知错误")))</f>
        <v/>
      </c>
      <c r="DW274" s="37"/>
      <c r="DX274" s="37"/>
      <c r="DY274" s="39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23" t="str">
        <f ca="1">IFERROR(IF(ES274="","",RANK(ER274,ER$3:ER$434)+COUNTIF(ER$3:ER274,ER274)-1),"/")</f>
        <v/>
      </c>
      <c r="EO274" s="22" t="str">
        <f t="shared" si="85"/>
        <v/>
      </c>
      <c r="EP274" s="22" t="str">
        <f t="shared" si="86"/>
        <v/>
      </c>
      <c r="EQ274" s="24" t="str">
        <f>IFERROR(IF(EO274="","",ROUND(IF(EP274=0,10,10+SIGN(EP274)*10*(1-((SQRT(5)-1)/2)^MIN(ABS(EP274)/(5*SQRT(ER$1)),3))/(1-((SQRT(5)-1)/2)^3)),2)),"请输入副数")</f>
        <v/>
      </c>
      <c r="ER274" s="25" t="str">
        <f ca="1">IF(ES274="","",IF(选手操作!FT274&lt;&gt;"","/",EV274))</f>
        <v/>
      </c>
      <c r="ES274" s="26" t="str">
        <f ca="1">IF(OR(COUNTA(EA$3:EM$434)=0,选手操作!$K274=""),"",选手操作!$K274)</f>
        <v/>
      </c>
      <c r="ET274" s="22" t="str">
        <f ca="1">IFERROR(IF(ES274="","",RANK(EV274,EV$3:EV$434)+COUNTIF(EV$3:EV274,EV274)-1),"/")</f>
        <v/>
      </c>
      <c r="EU274" s="27" t="str">
        <f ca="1">IF(ES274="","",VLOOKUP(ES274,选手操作!$K:$L,2,0))</f>
        <v/>
      </c>
      <c r="EV274" s="24" t="str">
        <f ca="1">IFERROR(IF(ES274="","",IF(选手操作!ET274&lt;&gt;"",DV274+EW274+EX274+选手操作!ES274,VLOOKUP(EU274,EO:EQ,3,0)+DV274+EW274+EX274+选手操作!ES274)),IF(COUNTIF(EO:EO,EU274)=0,"查找失败",IF(ISNUMBER(VLOOKUP(EU274,EO:EQ,3,0))=FALSE,"VP错误","未知错误")))</f>
        <v/>
      </c>
      <c r="EW274" s="37"/>
      <c r="EX274" s="37"/>
      <c r="EY274" s="39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23" t="str">
        <f ca="1">IFERROR(IF(FS274="","",RANK(FR274,FR$3:FR$434)+COUNTIF(FR$3:FR274,FR274)-1),"/")</f>
        <v/>
      </c>
      <c r="FO274" s="22" t="str">
        <f t="shared" si="87"/>
        <v/>
      </c>
      <c r="FP274" s="22" t="str">
        <f t="shared" si="88"/>
        <v/>
      </c>
      <c r="FQ274" s="24" t="str">
        <f>IFERROR(IF(FO274="","",ROUND(IF(FP274=0,10,10+SIGN(FP274)*10*(1-((SQRT(5)-1)/2)^MIN(ABS(FP274)/(5*SQRT(FR$1)),3))/(1-((SQRT(5)-1)/2)^3)),2)),"请输入副数")</f>
        <v/>
      </c>
      <c r="FR274" s="25" t="str">
        <f ca="1">IF(FS274="","",IF(选手操作!GT274&lt;&gt;"","/",FV274))</f>
        <v/>
      </c>
      <c r="FS274" s="26" t="str">
        <f ca="1">IF(OR(COUNTA(FA$3:FM$434)=0,选手操作!$K274=""),"",选手操作!$K274)</f>
        <v/>
      </c>
      <c r="FT274" s="22" t="str">
        <f ca="1">IFERROR(IF(FS274="","",RANK(FV274,FV$3:FV$434)+COUNTIF(FV$3:FV274,FV274)-1),"/")</f>
        <v/>
      </c>
      <c r="FU274" s="27" t="str">
        <f ca="1">IF(FS274="","",VLOOKUP(FS274,选手操作!$K:$L,2,0))</f>
        <v/>
      </c>
      <c r="FV274" s="24" t="str">
        <f ca="1">IFERROR(IF(FS274="","",IF(选手操作!FT274&lt;&gt;"",EV274+FW274+FX274+选手操作!FS274,VLOOKUP(FU274,FO:FQ,3,0)+EV274+FW274+FX274+选手操作!FS274)),IF(COUNTIF(FO:FO,FU274)=0,"查找失败",IF(ISNUMBER(VLOOKUP(FU274,FO:FQ,3,0))=FALSE,"VP错误","未知错误")))</f>
        <v/>
      </c>
      <c r="FW274" s="37"/>
      <c r="FX274" s="37"/>
      <c r="FY274" s="39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23" t="str">
        <f ca="1">IFERROR(IF(GS274="","",RANK(GR274,GR$3:GR$434)+COUNTIF(GR$3:GR274,GR274)-1),"/")</f>
        <v/>
      </c>
      <c r="GO274" s="22" t="str">
        <f t="shared" si="89"/>
        <v/>
      </c>
      <c r="GP274" s="22" t="str">
        <f t="shared" si="90"/>
        <v/>
      </c>
      <c r="GQ274" s="24" t="str">
        <f>IFERROR(IF(GO274="","",ROUND(IF(GP274=0,10,10+SIGN(GP274)*10*(1-((SQRT(5)-1)/2)^MIN(ABS(GP274)/(5*SQRT(GR$1)),3))/(1-((SQRT(5)-1)/2)^3)),2)),"请输入副数")</f>
        <v/>
      </c>
      <c r="GR274" s="25" t="str">
        <f ca="1">IF(GS274="","",IF(选手操作!HT274&lt;&gt;"","/",GV274))</f>
        <v/>
      </c>
      <c r="GS274" s="26" t="str">
        <f ca="1">IF(OR(COUNTA(GA$3:GM$434)=0,选手操作!$K274=""),"",选手操作!$K274)</f>
        <v/>
      </c>
      <c r="GT274" s="22" t="str">
        <f ca="1">IFERROR(IF(GS274="","",RANK(GV274,GV$3:GV$434)+COUNTIF(GV$3:GV274,GV274)-1),"/")</f>
        <v/>
      </c>
      <c r="GU274" s="27" t="str">
        <f ca="1">IF(GS274="","",VLOOKUP(GS274,选手操作!$K:$L,2,0))</f>
        <v/>
      </c>
      <c r="GV274" s="24" t="str">
        <f ca="1">IFERROR(IF(GS274="","",IF(选手操作!GT274&lt;&gt;"",FV274+GW274+GX274+选手操作!GS274,VLOOKUP(GU274,GO:GQ,3,0)+FV274+GW274+GX274+选手操作!GS274)),IF(COUNTIF(GO:GO,GU274)=0,"查找失败",IF(ISNUMBER(VLOOKUP(GU274,GO:GQ,3,0))=FALSE,"VP错误","未知错误")))</f>
        <v/>
      </c>
      <c r="GW274" s="37"/>
      <c r="GX274" s="37"/>
      <c r="GY274" s="39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23" t="str">
        <f ca="1">IFERROR(IF(HS274="","",RANK(HR274,HR$3:HR$434)+COUNTIF(HR$3:HR274,HR274)-1),"/")</f>
        <v/>
      </c>
      <c r="HO274" s="22" t="str">
        <f t="shared" si="91"/>
        <v/>
      </c>
      <c r="HP274" s="22" t="str">
        <f t="shared" si="92"/>
        <v/>
      </c>
      <c r="HQ274" s="24" t="str">
        <f>IFERROR(IF(HO274="","",ROUND(IF(HP274=0,10,10+SIGN(HP274)*10*(1-((SQRT(5)-1)/2)^MIN(ABS(HP274)/(5*SQRT(HR$1)),3))/(1-((SQRT(5)-1)/2)^3)),2)),"请输入副数")</f>
        <v/>
      </c>
      <c r="HR274" s="25" t="str">
        <f ca="1">IF(HS274="","",IF(选手操作!IT274&lt;&gt;"","/",HV274))</f>
        <v/>
      </c>
      <c r="HS274" s="26" t="str">
        <f ca="1">IF(OR(COUNTA(HA$3:HM$434)=0,选手操作!$K274=""),"",选手操作!$K274)</f>
        <v/>
      </c>
      <c r="HT274" s="22" t="str">
        <f ca="1">IFERROR(IF(HS274="","",RANK(HV274,HV$3:HV$434)+COUNTIF(HV$3:HV274,HV274)-1),"/")</f>
        <v/>
      </c>
      <c r="HU274" s="27" t="str">
        <f ca="1">IF(HS274="","",VLOOKUP(HS274,选手操作!$K:$L,2,0))</f>
        <v/>
      </c>
      <c r="HV274" s="24" t="str">
        <f ca="1">IFERROR(IF(HS274="","",IF(选手操作!HT274&lt;&gt;"",GV274+HW274+HX274+选手操作!HS274,VLOOKUP(HU274,HO:HQ,3,0)+GV274+HW274+HX274+选手操作!HS274)),IF(COUNTIF(HO:HO,HU274)=0,"查找失败",IF(ISNUMBER(VLOOKUP(HU274,HO:HQ,3,0))=FALSE,"VP错误","未知错误")))</f>
        <v/>
      </c>
      <c r="HW274" s="37"/>
      <c r="HX274" s="37"/>
      <c r="HY274" s="39"/>
    </row>
    <row r="275" spans="1:23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23" t="str">
        <f ca="1">IFERROR(IF(S275="","",RANK(R275,R$3:R$434)+COUNTIF(R$3:R275,R275)-1),"/")</f>
        <v/>
      </c>
      <c r="O275" s="22" t="str">
        <f t="shared" si="93"/>
        <v/>
      </c>
      <c r="P275" s="22" t="str">
        <f t="shared" si="94"/>
        <v/>
      </c>
      <c r="Q275" s="24" t="str">
        <f t="shared" si="95"/>
        <v/>
      </c>
      <c r="R275" s="25" t="str">
        <f ca="1">IF(S275="","",IF(选手操作!AT275&lt;&gt;"","/",V275))</f>
        <v/>
      </c>
      <c r="S275" s="26" t="str">
        <f ca="1">IF(OR(COUNTA(A$3:M$434)=0,选手操作!$K275=""),"",选手操作!$K275)</f>
        <v/>
      </c>
      <c r="T275" s="22" t="str">
        <f ca="1">IFERROR(IF(S275="","",RANK(V275,V$3:V$434)+COUNTIF(V$3:V275,V275)-1),"/")</f>
        <v/>
      </c>
      <c r="U275" s="27" t="str">
        <f ca="1">IF(S275="","",VLOOKUP(S275,选手操作!$K:$L,2,0))</f>
        <v/>
      </c>
      <c r="V275" s="24" t="str">
        <f ca="1">IFERROR(IF(S275="","",IF(选手操作!T275&lt;&gt;"",选手操作!M275+选手操作!N275+W275+X275+选手操作!S275,VLOOKUP(U275,O:Q,3,0)+选手操作!M275+选手操作!N275+W275+X275+选手操作!S275)),IF(COUNTIF(O:O,U275)=0,"查找失败",IF(ISNUMBER(VLOOKUP(U275,O:Q,3,0))=FALSE,"VP错误","未知错误")))</f>
        <v/>
      </c>
      <c r="W275" s="37"/>
      <c r="X275" s="37"/>
      <c r="Y275" s="39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23" t="str">
        <f ca="1">IFERROR(IF(AS275="","",RANK(AR275,AR$3:AR$434)+COUNTIF(AR$3:AR275,AR275)-1),"/")</f>
        <v/>
      </c>
      <c r="AO275" s="22" t="str">
        <f t="shared" si="77"/>
        <v/>
      </c>
      <c r="AP275" s="22" t="str">
        <f t="shared" si="78"/>
        <v/>
      </c>
      <c r="AQ275" s="24" t="str">
        <f t="shared" ref="AQ275:AQ338" si="96">IFERROR(IF(AO275="","",ROUND(IF(AP275=0,10,10+SIGN(AP275)*10*(1-((SQRT(5)-1)/2)^MIN(ABS(AP275)/(5*SQRT(AR$1)),3))/(1-((SQRT(5)-1)/2)^3)),2)),"请输入副数")</f>
        <v/>
      </c>
      <c r="AR275" s="25" t="str">
        <f ca="1">IF(AS275="","",IF(选手操作!BT275&lt;&gt;"","/",AV275))</f>
        <v/>
      </c>
      <c r="AS275" s="26" t="str">
        <f ca="1">IF(OR(COUNTA(AA$3:AM$434)=0,选手操作!$K275=""),"",选手操作!$K275)</f>
        <v/>
      </c>
      <c r="AT275" s="22" t="str">
        <f ca="1">IFERROR(IF(AS275="","",RANK(AV275,AV$3:AV$434)+COUNTIF(AV$3:AV275,AV275)-1),"/")</f>
        <v/>
      </c>
      <c r="AU275" s="27" t="str">
        <f ca="1">IF(AS275="","",VLOOKUP(AS275,选手操作!$K:$L,2,0))</f>
        <v/>
      </c>
      <c r="AV275" s="24" t="str">
        <f ca="1">IFERROR(IF(AS275="","",IF(选手操作!AT275&lt;&gt;"",V275+AW275+AX275+选手操作!AS275,VLOOKUP(AU275,AO:AQ,3,0)+V275+AW275+AX275+选手操作!AS275)),IF(COUNTIF(AO:AO,AU275)=0,"查找失败",IF(ISNUMBER(VLOOKUP(AU275,AO:AQ,3,0))=FALSE,"VP错误","未知错误")))</f>
        <v/>
      </c>
      <c r="AW275" s="37"/>
      <c r="AX275" s="37"/>
      <c r="AY275" s="39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23" t="str">
        <f ca="1">IFERROR(IF(BS275="","",RANK(BR275,BR$3:BR$434)+COUNTIF(BR$3:BR275,BR275)-1),"/")</f>
        <v/>
      </c>
      <c r="BO275" s="22" t="str">
        <f t="shared" si="79"/>
        <v/>
      </c>
      <c r="BP275" s="22" t="str">
        <f t="shared" si="80"/>
        <v/>
      </c>
      <c r="BQ275" s="24" t="str">
        <f>IFERROR(IF(BO275="","",ROUND(IF(BP275=0,10,10+SIGN(BP275)*10*(1-((SQRT(5)-1)/2)^MIN(ABS(BP275)/(5*SQRT(BR$1)),3))/(1-((SQRT(5)-1)/2)^3)),2)),"请输入副数")</f>
        <v/>
      </c>
      <c r="BR275" s="25" t="str">
        <f ca="1">IF(BS275="","",IF(选手操作!CT275&lt;&gt;"","/",BV275))</f>
        <v/>
      </c>
      <c r="BS275" s="26" t="str">
        <f ca="1">IF(OR(COUNTA(BA$3:BM$434)=0,选手操作!$K275=""),"",选手操作!$K275)</f>
        <v/>
      </c>
      <c r="BT275" s="22" t="str">
        <f ca="1">IFERROR(IF(BS275="","",RANK(BV275,BV$3:BV$434)+COUNTIF(BV$3:BV275,BV275)-1),"/")</f>
        <v/>
      </c>
      <c r="BU275" s="27" t="str">
        <f ca="1">IF(BS275="","",VLOOKUP(BS275,选手操作!$K:$L,2,0))</f>
        <v/>
      </c>
      <c r="BV275" s="24" t="str">
        <f ca="1">IFERROR(IF(BS275="","",IF(选手操作!BT275&lt;&gt;"",AV275+BW275+BX275+选手操作!BS275,VLOOKUP(BU275,BO:BQ,3,0)+AV275+BW275+BX275+选手操作!BS275)),IF(COUNTIF(BO:BO,BU275)=0,"查找失败",IF(ISNUMBER(VLOOKUP(BU275,BO:BQ,3,0))=FALSE,"VP错误","未知错误")))</f>
        <v/>
      </c>
      <c r="BW275" s="37"/>
      <c r="BX275" s="37"/>
      <c r="BY275" s="39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23" t="str">
        <f ca="1">IFERROR(IF(CS275="","",RANK(CR275,CR$3:CR$434)+COUNTIF(CR$3:CR275,CR275)-1),"/")</f>
        <v/>
      </c>
      <c r="CO275" s="22" t="str">
        <f t="shared" si="81"/>
        <v/>
      </c>
      <c r="CP275" s="22" t="str">
        <f t="shared" si="82"/>
        <v/>
      </c>
      <c r="CQ275" s="24" t="str">
        <f>IFERROR(IF(CO275="","",ROUND(IF(CP275=0,10,10+SIGN(CP275)*10*(1-((SQRT(5)-1)/2)^MIN(ABS(CP275)/(5*SQRT(CR$1)),3))/(1-((SQRT(5)-1)/2)^3)),2)),"请输入副数")</f>
        <v/>
      </c>
      <c r="CR275" s="25" t="str">
        <f ca="1">IF(CS275="","",IF(选手操作!DT275&lt;&gt;"","/",CV275))</f>
        <v/>
      </c>
      <c r="CS275" s="26" t="str">
        <f ca="1">IF(OR(COUNTA(CA$3:CM$434)=0,选手操作!$K275=""),"",选手操作!$K275)</f>
        <v/>
      </c>
      <c r="CT275" s="22" t="str">
        <f ca="1">IFERROR(IF(CS275="","",RANK(CV275,CV$3:CV$434)+COUNTIF(CV$3:CV275,CV275)-1),"/")</f>
        <v/>
      </c>
      <c r="CU275" s="27" t="str">
        <f ca="1">IF(CS275="","",VLOOKUP(CS275,选手操作!$K:$L,2,0))</f>
        <v/>
      </c>
      <c r="CV275" s="24" t="str">
        <f ca="1">IFERROR(IF(CS275="","",IF(选手操作!CT275&lt;&gt;"",BV275+CW275+CX275+选手操作!CS275,VLOOKUP(CU275,CO:CQ,3,0)+BV275+CW275+CX275+选手操作!CS275)),IF(COUNTIF(CO:CO,CU275)=0,"查找失败",IF(ISNUMBER(VLOOKUP(CU275,CO:CQ,3,0))=FALSE,"VP错误","未知错误")))</f>
        <v/>
      </c>
      <c r="CW275" s="37"/>
      <c r="CX275" s="37"/>
      <c r="CY275" s="39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23" t="str">
        <f ca="1">IFERROR(IF(DS275="","",RANK(DR275,DR$3:DR$434)+COUNTIF(DR$3:DR275,DR275)-1),"/")</f>
        <v/>
      </c>
      <c r="DO275" s="22" t="str">
        <f t="shared" si="83"/>
        <v/>
      </c>
      <c r="DP275" s="22" t="str">
        <f t="shared" si="84"/>
        <v/>
      </c>
      <c r="DQ275" s="24" t="str">
        <f>IFERROR(IF(DO275="","",ROUND(IF(DP275=0,10,10+SIGN(DP275)*10*(1-((SQRT(5)-1)/2)^MIN(ABS(DP275)/(5*SQRT(DR$1)),3))/(1-((SQRT(5)-1)/2)^3)),2)),"请输入副数")</f>
        <v/>
      </c>
      <c r="DR275" s="25" t="str">
        <f ca="1">IF(DS275="","",IF(选手操作!ET275&lt;&gt;"","/",DV275))</f>
        <v/>
      </c>
      <c r="DS275" s="26" t="str">
        <f ca="1">IF(OR(COUNTA(DA$3:DM$434)=0,选手操作!$K275=""),"",选手操作!$K275)</f>
        <v/>
      </c>
      <c r="DT275" s="22" t="str">
        <f ca="1">IFERROR(IF(DS275="","",RANK(DV275,DV$3:DV$434)+COUNTIF(DV$3:DV275,DV275)-1),"/")</f>
        <v/>
      </c>
      <c r="DU275" s="27" t="str">
        <f ca="1">IF(DS275="","",VLOOKUP(DS275,选手操作!$K:$L,2,0))</f>
        <v/>
      </c>
      <c r="DV275" s="24" t="str">
        <f ca="1">IFERROR(IF(DS275="","",IF(选手操作!DT275&lt;&gt;"",CV275+DW275+DX275+选手操作!DS275,VLOOKUP(DU275,DO:DQ,3,0)+CV275+DW275+DX275+选手操作!DS275)),IF(COUNTIF(DO:DO,DU275)=0,"查找失败",IF(ISNUMBER(VLOOKUP(DU275,DO:DQ,3,0))=FALSE,"VP错误","未知错误")))</f>
        <v/>
      </c>
      <c r="DW275" s="37"/>
      <c r="DX275" s="37"/>
      <c r="DY275" s="39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23" t="str">
        <f ca="1">IFERROR(IF(ES275="","",RANK(ER275,ER$3:ER$434)+COUNTIF(ER$3:ER275,ER275)-1),"/")</f>
        <v/>
      </c>
      <c r="EO275" s="22" t="str">
        <f t="shared" si="85"/>
        <v/>
      </c>
      <c r="EP275" s="22" t="str">
        <f t="shared" si="86"/>
        <v/>
      </c>
      <c r="EQ275" s="24" t="str">
        <f>IFERROR(IF(EO275="","",ROUND(IF(EP275=0,10,10+SIGN(EP275)*10*(1-((SQRT(5)-1)/2)^MIN(ABS(EP275)/(5*SQRT(ER$1)),3))/(1-((SQRT(5)-1)/2)^3)),2)),"请输入副数")</f>
        <v/>
      </c>
      <c r="ER275" s="25" t="str">
        <f ca="1">IF(ES275="","",IF(选手操作!FT275&lt;&gt;"","/",EV275))</f>
        <v/>
      </c>
      <c r="ES275" s="26" t="str">
        <f ca="1">IF(OR(COUNTA(EA$3:EM$434)=0,选手操作!$K275=""),"",选手操作!$K275)</f>
        <v/>
      </c>
      <c r="ET275" s="22" t="str">
        <f ca="1">IFERROR(IF(ES275="","",RANK(EV275,EV$3:EV$434)+COUNTIF(EV$3:EV275,EV275)-1),"/")</f>
        <v/>
      </c>
      <c r="EU275" s="27" t="str">
        <f ca="1">IF(ES275="","",VLOOKUP(ES275,选手操作!$K:$L,2,0))</f>
        <v/>
      </c>
      <c r="EV275" s="24" t="str">
        <f ca="1">IFERROR(IF(ES275="","",IF(选手操作!ET275&lt;&gt;"",DV275+EW275+EX275+选手操作!ES275,VLOOKUP(EU275,EO:EQ,3,0)+DV275+EW275+EX275+选手操作!ES275)),IF(COUNTIF(EO:EO,EU275)=0,"查找失败",IF(ISNUMBER(VLOOKUP(EU275,EO:EQ,3,0))=FALSE,"VP错误","未知错误")))</f>
        <v/>
      </c>
      <c r="EW275" s="37"/>
      <c r="EX275" s="37"/>
      <c r="EY275" s="39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23" t="str">
        <f ca="1">IFERROR(IF(FS275="","",RANK(FR275,FR$3:FR$434)+COUNTIF(FR$3:FR275,FR275)-1),"/")</f>
        <v/>
      </c>
      <c r="FO275" s="22" t="str">
        <f t="shared" si="87"/>
        <v/>
      </c>
      <c r="FP275" s="22" t="str">
        <f t="shared" si="88"/>
        <v/>
      </c>
      <c r="FQ275" s="24" t="str">
        <f>IFERROR(IF(FO275="","",ROUND(IF(FP275=0,10,10+SIGN(FP275)*10*(1-((SQRT(5)-1)/2)^MIN(ABS(FP275)/(5*SQRT(FR$1)),3))/(1-((SQRT(5)-1)/2)^3)),2)),"请输入副数")</f>
        <v/>
      </c>
      <c r="FR275" s="25" t="str">
        <f ca="1">IF(FS275="","",IF(选手操作!GT275&lt;&gt;"","/",FV275))</f>
        <v/>
      </c>
      <c r="FS275" s="26" t="str">
        <f ca="1">IF(OR(COUNTA(FA$3:FM$434)=0,选手操作!$K275=""),"",选手操作!$K275)</f>
        <v/>
      </c>
      <c r="FT275" s="22" t="str">
        <f ca="1">IFERROR(IF(FS275="","",RANK(FV275,FV$3:FV$434)+COUNTIF(FV$3:FV275,FV275)-1),"/")</f>
        <v/>
      </c>
      <c r="FU275" s="27" t="str">
        <f ca="1">IF(FS275="","",VLOOKUP(FS275,选手操作!$K:$L,2,0))</f>
        <v/>
      </c>
      <c r="FV275" s="24" t="str">
        <f ca="1">IFERROR(IF(FS275="","",IF(选手操作!FT275&lt;&gt;"",EV275+FW275+FX275+选手操作!FS275,VLOOKUP(FU275,FO:FQ,3,0)+EV275+FW275+FX275+选手操作!FS275)),IF(COUNTIF(FO:FO,FU275)=0,"查找失败",IF(ISNUMBER(VLOOKUP(FU275,FO:FQ,3,0))=FALSE,"VP错误","未知错误")))</f>
        <v/>
      </c>
      <c r="FW275" s="37"/>
      <c r="FX275" s="37"/>
      <c r="FY275" s="39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23" t="str">
        <f ca="1">IFERROR(IF(GS275="","",RANK(GR275,GR$3:GR$434)+COUNTIF(GR$3:GR275,GR275)-1),"/")</f>
        <v/>
      </c>
      <c r="GO275" s="22" t="str">
        <f t="shared" si="89"/>
        <v/>
      </c>
      <c r="GP275" s="22" t="str">
        <f t="shared" si="90"/>
        <v/>
      </c>
      <c r="GQ275" s="24" t="str">
        <f>IFERROR(IF(GO275="","",ROUND(IF(GP275=0,10,10+SIGN(GP275)*10*(1-((SQRT(5)-1)/2)^MIN(ABS(GP275)/(5*SQRT(GR$1)),3))/(1-((SQRT(5)-1)/2)^3)),2)),"请输入副数")</f>
        <v/>
      </c>
      <c r="GR275" s="25" t="str">
        <f ca="1">IF(GS275="","",IF(选手操作!HT275&lt;&gt;"","/",GV275))</f>
        <v/>
      </c>
      <c r="GS275" s="26" t="str">
        <f ca="1">IF(OR(COUNTA(GA$3:GM$434)=0,选手操作!$K275=""),"",选手操作!$K275)</f>
        <v/>
      </c>
      <c r="GT275" s="22" t="str">
        <f ca="1">IFERROR(IF(GS275="","",RANK(GV275,GV$3:GV$434)+COUNTIF(GV$3:GV275,GV275)-1),"/")</f>
        <v/>
      </c>
      <c r="GU275" s="27" t="str">
        <f ca="1">IF(GS275="","",VLOOKUP(GS275,选手操作!$K:$L,2,0))</f>
        <v/>
      </c>
      <c r="GV275" s="24" t="str">
        <f ca="1">IFERROR(IF(GS275="","",IF(选手操作!GT275&lt;&gt;"",FV275+GW275+GX275+选手操作!GS275,VLOOKUP(GU275,GO:GQ,3,0)+FV275+GW275+GX275+选手操作!GS275)),IF(COUNTIF(GO:GO,GU275)=0,"查找失败",IF(ISNUMBER(VLOOKUP(GU275,GO:GQ,3,0))=FALSE,"VP错误","未知错误")))</f>
        <v/>
      </c>
      <c r="GW275" s="37"/>
      <c r="GX275" s="37"/>
      <c r="GY275" s="39"/>
      <c r="HA275" s="31"/>
      <c r="HB275" s="31"/>
      <c r="HC275" s="31"/>
      <c r="HD275" s="31"/>
      <c r="HE275" s="31"/>
      <c r="HF275" s="31"/>
      <c r="HG275" s="31"/>
      <c r="HH275" s="31"/>
      <c r="HI275" s="31"/>
      <c r="HJ275" s="31"/>
      <c r="HK275" s="31"/>
      <c r="HL275" s="31"/>
      <c r="HM275" s="31"/>
      <c r="HN275" s="23" t="str">
        <f ca="1">IFERROR(IF(HS275="","",RANK(HR275,HR$3:HR$434)+COUNTIF(HR$3:HR275,HR275)-1),"/")</f>
        <v/>
      </c>
      <c r="HO275" s="22" t="str">
        <f t="shared" si="91"/>
        <v/>
      </c>
      <c r="HP275" s="22" t="str">
        <f t="shared" si="92"/>
        <v/>
      </c>
      <c r="HQ275" s="24" t="str">
        <f>IFERROR(IF(HO275="","",ROUND(IF(HP275=0,10,10+SIGN(HP275)*10*(1-((SQRT(5)-1)/2)^MIN(ABS(HP275)/(5*SQRT(HR$1)),3))/(1-((SQRT(5)-1)/2)^3)),2)),"请输入副数")</f>
        <v/>
      </c>
      <c r="HR275" s="25" t="str">
        <f ca="1">IF(HS275="","",IF(选手操作!IT275&lt;&gt;"","/",HV275))</f>
        <v/>
      </c>
      <c r="HS275" s="26" t="str">
        <f ca="1">IF(OR(COUNTA(HA$3:HM$434)=0,选手操作!$K275=""),"",选手操作!$K275)</f>
        <v/>
      </c>
      <c r="HT275" s="22" t="str">
        <f ca="1">IFERROR(IF(HS275="","",RANK(HV275,HV$3:HV$434)+COUNTIF(HV$3:HV275,HV275)-1),"/")</f>
        <v/>
      </c>
      <c r="HU275" s="27" t="str">
        <f ca="1">IF(HS275="","",VLOOKUP(HS275,选手操作!$K:$L,2,0))</f>
        <v/>
      </c>
      <c r="HV275" s="24" t="str">
        <f ca="1">IFERROR(IF(HS275="","",IF(选手操作!HT275&lt;&gt;"",GV275+HW275+HX275+选手操作!HS275,VLOOKUP(HU275,HO:HQ,3,0)+GV275+HW275+HX275+选手操作!HS275)),IF(COUNTIF(HO:HO,HU275)=0,"查找失败",IF(ISNUMBER(VLOOKUP(HU275,HO:HQ,3,0))=FALSE,"VP错误","未知错误")))</f>
        <v/>
      </c>
      <c r="HW275" s="37"/>
      <c r="HX275" s="37"/>
      <c r="HY275" s="39"/>
    </row>
    <row r="276" spans="1:23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23" t="str">
        <f ca="1">IFERROR(IF(S276="","",RANK(R276,R$3:R$434)+COUNTIF(R$3:R276,R276)-1),"/")</f>
        <v/>
      </c>
      <c r="O276" s="22" t="str">
        <f t="shared" si="93"/>
        <v/>
      </c>
      <c r="P276" s="22" t="str">
        <f t="shared" si="94"/>
        <v/>
      </c>
      <c r="Q276" s="24" t="str">
        <f t="shared" si="95"/>
        <v/>
      </c>
      <c r="R276" s="25" t="str">
        <f ca="1">IF(S276="","",IF(选手操作!AT276&lt;&gt;"","/",V276))</f>
        <v/>
      </c>
      <c r="S276" s="26" t="str">
        <f ca="1">IF(OR(COUNTA(A$3:M$434)=0,选手操作!$K276=""),"",选手操作!$K276)</f>
        <v/>
      </c>
      <c r="T276" s="22" t="str">
        <f ca="1">IFERROR(IF(S276="","",RANK(V276,V$3:V$434)+COUNTIF(V$3:V276,V276)-1),"/")</f>
        <v/>
      </c>
      <c r="U276" s="27" t="str">
        <f ca="1">IF(S276="","",VLOOKUP(S276,选手操作!$K:$L,2,0))</f>
        <v/>
      </c>
      <c r="V276" s="24" t="str">
        <f ca="1">IFERROR(IF(S276="","",IF(选手操作!T276&lt;&gt;"",选手操作!M276+选手操作!N276+W276+X276+选手操作!S276,VLOOKUP(U276,O:Q,3,0)+选手操作!M276+选手操作!N276+W276+X276+选手操作!S276)),IF(COUNTIF(O:O,U276)=0,"查找失败",IF(ISNUMBER(VLOOKUP(U276,O:Q,3,0))=FALSE,"VP错误","未知错误")))</f>
        <v/>
      </c>
      <c r="W276" s="37"/>
      <c r="X276" s="37"/>
      <c r="Y276" s="39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23" t="str">
        <f ca="1">IFERROR(IF(AS276="","",RANK(AR276,AR$3:AR$434)+COUNTIF(AR$3:AR276,AR276)-1),"/")</f>
        <v/>
      </c>
      <c r="AO276" s="22" t="str">
        <f t="shared" si="77"/>
        <v/>
      </c>
      <c r="AP276" s="22" t="str">
        <f t="shared" si="78"/>
        <v/>
      </c>
      <c r="AQ276" s="24" t="str">
        <f t="shared" si="96"/>
        <v/>
      </c>
      <c r="AR276" s="25" t="str">
        <f ca="1">IF(AS276="","",IF(选手操作!BT276&lt;&gt;"","/",AV276))</f>
        <v/>
      </c>
      <c r="AS276" s="26" t="str">
        <f ca="1">IF(OR(COUNTA(AA$3:AM$434)=0,选手操作!$K276=""),"",选手操作!$K276)</f>
        <v/>
      </c>
      <c r="AT276" s="22" t="str">
        <f ca="1">IFERROR(IF(AS276="","",RANK(AV276,AV$3:AV$434)+COUNTIF(AV$3:AV276,AV276)-1),"/")</f>
        <v/>
      </c>
      <c r="AU276" s="27" t="str">
        <f ca="1">IF(AS276="","",VLOOKUP(AS276,选手操作!$K:$L,2,0))</f>
        <v/>
      </c>
      <c r="AV276" s="24" t="str">
        <f ca="1">IFERROR(IF(AS276="","",IF(选手操作!AT276&lt;&gt;"",V276+AW276+AX276+选手操作!AS276,VLOOKUP(AU276,AO:AQ,3,0)+V276+AW276+AX276+选手操作!AS276)),IF(COUNTIF(AO:AO,AU276)=0,"查找失败",IF(ISNUMBER(VLOOKUP(AU276,AO:AQ,3,0))=FALSE,"VP错误","未知错误")))</f>
        <v/>
      </c>
      <c r="AW276" s="37"/>
      <c r="AX276" s="37"/>
      <c r="AY276" s="39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23" t="str">
        <f ca="1">IFERROR(IF(BS276="","",RANK(BR276,BR$3:BR$434)+COUNTIF(BR$3:BR276,BR276)-1),"/")</f>
        <v/>
      </c>
      <c r="BO276" s="22" t="str">
        <f t="shared" si="79"/>
        <v/>
      </c>
      <c r="BP276" s="22" t="str">
        <f t="shared" si="80"/>
        <v/>
      </c>
      <c r="BQ276" s="24" t="str">
        <f>IFERROR(IF(BO276="","",ROUND(IF(BP276=0,10,10+SIGN(BP276)*10*(1-((SQRT(5)-1)/2)^MIN(ABS(BP276)/(5*SQRT(BR$1)),3))/(1-((SQRT(5)-1)/2)^3)),2)),"请输入副数")</f>
        <v/>
      </c>
      <c r="BR276" s="25" t="str">
        <f ca="1">IF(BS276="","",IF(选手操作!CT276&lt;&gt;"","/",BV276))</f>
        <v/>
      </c>
      <c r="BS276" s="26" t="str">
        <f ca="1">IF(OR(COUNTA(BA$3:BM$434)=0,选手操作!$K276=""),"",选手操作!$K276)</f>
        <v/>
      </c>
      <c r="BT276" s="22" t="str">
        <f ca="1">IFERROR(IF(BS276="","",RANK(BV276,BV$3:BV$434)+COUNTIF(BV$3:BV276,BV276)-1),"/")</f>
        <v/>
      </c>
      <c r="BU276" s="27" t="str">
        <f ca="1">IF(BS276="","",VLOOKUP(BS276,选手操作!$K:$L,2,0))</f>
        <v/>
      </c>
      <c r="BV276" s="24" t="str">
        <f ca="1">IFERROR(IF(BS276="","",IF(选手操作!BT276&lt;&gt;"",AV276+BW276+BX276+选手操作!BS276,VLOOKUP(BU276,BO:BQ,3,0)+AV276+BW276+BX276+选手操作!BS276)),IF(COUNTIF(BO:BO,BU276)=0,"查找失败",IF(ISNUMBER(VLOOKUP(BU276,BO:BQ,3,0))=FALSE,"VP错误","未知错误")))</f>
        <v/>
      </c>
      <c r="BW276" s="37"/>
      <c r="BX276" s="37"/>
      <c r="BY276" s="39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23" t="str">
        <f ca="1">IFERROR(IF(CS276="","",RANK(CR276,CR$3:CR$434)+COUNTIF(CR$3:CR276,CR276)-1),"/")</f>
        <v/>
      </c>
      <c r="CO276" s="22" t="str">
        <f t="shared" si="81"/>
        <v/>
      </c>
      <c r="CP276" s="22" t="str">
        <f t="shared" si="82"/>
        <v/>
      </c>
      <c r="CQ276" s="24" t="str">
        <f>IFERROR(IF(CO276="","",ROUND(IF(CP276=0,10,10+SIGN(CP276)*10*(1-((SQRT(5)-1)/2)^MIN(ABS(CP276)/(5*SQRT(CR$1)),3))/(1-((SQRT(5)-1)/2)^3)),2)),"请输入副数")</f>
        <v/>
      </c>
      <c r="CR276" s="25" t="str">
        <f ca="1">IF(CS276="","",IF(选手操作!DT276&lt;&gt;"","/",CV276))</f>
        <v/>
      </c>
      <c r="CS276" s="26" t="str">
        <f ca="1">IF(OR(COUNTA(CA$3:CM$434)=0,选手操作!$K276=""),"",选手操作!$K276)</f>
        <v/>
      </c>
      <c r="CT276" s="22" t="str">
        <f ca="1">IFERROR(IF(CS276="","",RANK(CV276,CV$3:CV$434)+COUNTIF(CV$3:CV276,CV276)-1),"/")</f>
        <v/>
      </c>
      <c r="CU276" s="27" t="str">
        <f ca="1">IF(CS276="","",VLOOKUP(CS276,选手操作!$K:$L,2,0))</f>
        <v/>
      </c>
      <c r="CV276" s="24" t="str">
        <f ca="1">IFERROR(IF(CS276="","",IF(选手操作!CT276&lt;&gt;"",BV276+CW276+CX276+选手操作!CS276,VLOOKUP(CU276,CO:CQ,3,0)+BV276+CW276+CX276+选手操作!CS276)),IF(COUNTIF(CO:CO,CU276)=0,"查找失败",IF(ISNUMBER(VLOOKUP(CU276,CO:CQ,3,0))=FALSE,"VP错误","未知错误")))</f>
        <v/>
      </c>
      <c r="CW276" s="37"/>
      <c r="CX276" s="37"/>
      <c r="CY276" s="39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23" t="str">
        <f ca="1">IFERROR(IF(DS276="","",RANK(DR276,DR$3:DR$434)+COUNTIF(DR$3:DR276,DR276)-1),"/")</f>
        <v/>
      </c>
      <c r="DO276" s="22" t="str">
        <f t="shared" si="83"/>
        <v/>
      </c>
      <c r="DP276" s="22" t="str">
        <f t="shared" si="84"/>
        <v/>
      </c>
      <c r="DQ276" s="24" t="str">
        <f>IFERROR(IF(DO276="","",ROUND(IF(DP276=0,10,10+SIGN(DP276)*10*(1-((SQRT(5)-1)/2)^MIN(ABS(DP276)/(5*SQRT(DR$1)),3))/(1-((SQRT(5)-1)/2)^3)),2)),"请输入副数")</f>
        <v/>
      </c>
      <c r="DR276" s="25" t="str">
        <f ca="1">IF(DS276="","",IF(选手操作!ET276&lt;&gt;"","/",DV276))</f>
        <v/>
      </c>
      <c r="DS276" s="26" t="str">
        <f ca="1">IF(OR(COUNTA(DA$3:DM$434)=0,选手操作!$K276=""),"",选手操作!$K276)</f>
        <v/>
      </c>
      <c r="DT276" s="22" t="str">
        <f ca="1">IFERROR(IF(DS276="","",RANK(DV276,DV$3:DV$434)+COUNTIF(DV$3:DV276,DV276)-1),"/")</f>
        <v/>
      </c>
      <c r="DU276" s="27" t="str">
        <f ca="1">IF(DS276="","",VLOOKUP(DS276,选手操作!$K:$L,2,0))</f>
        <v/>
      </c>
      <c r="DV276" s="24" t="str">
        <f ca="1">IFERROR(IF(DS276="","",IF(选手操作!DT276&lt;&gt;"",CV276+DW276+DX276+选手操作!DS276,VLOOKUP(DU276,DO:DQ,3,0)+CV276+DW276+DX276+选手操作!DS276)),IF(COUNTIF(DO:DO,DU276)=0,"查找失败",IF(ISNUMBER(VLOOKUP(DU276,DO:DQ,3,0))=FALSE,"VP错误","未知错误")))</f>
        <v/>
      </c>
      <c r="DW276" s="37"/>
      <c r="DX276" s="37"/>
      <c r="DY276" s="39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23" t="str">
        <f ca="1">IFERROR(IF(ES276="","",RANK(ER276,ER$3:ER$434)+COUNTIF(ER$3:ER276,ER276)-1),"/")</f>
        <v/>
      </c>
      <c r="EO276" s="22" t="str">
        <f t="shared" si="85"/>
        <v/>
      </c>
      <c r="EP276" s="22" t="str">
        <f t="shared" si="86"/>
        <v/>
      </c>
      <c r="EQ276" s="24" t="str">
        <f>IFERROR(IF(EO276="","",ROUND(IF(EP276=0,10,10+SIGN(EP276)*10*(1-((SQRT(5)-1)/2)^MIN(ABS(EP276)/(5*SQRT(ER$1)),3))/(1-((SQRT(5)-1)/2)^3)),2)),"请输入副数")</f>
        <v/>
      </c>
      <c r="ER276" s="25" t="str">
        <f ca="1">IF(ES276="","",IF(选手操作!FT276&lt;&gt;"","/",EV276))</f>
        <v/>
      </c>
      <c r="ES276" s="26" t="str">
        <f ca="1">IF(OR(COUNTA(EA$3:EM$434)=0,选手操作!$K276=""),"",选手操作!$K276)</f>
        <v/>
      </c>
      <c r="ET276" s="22" t="str">
        <f ca="1">IFERROR(IF(ES276="","",RANK(EV276,EV$3:EV$434)+COUNTIF(EV$3:EV276,EV276)-1),"/")</f>
        <v/>
      </c>
      <c r="EU276" s="27" t="str">
        <f ca="1">IF(ES276="","",VLOOKUP(ES276,选手操作!$K:$L,2,0))</f>
        <v/>
      </c>
      <c r="EV276" s="24" t="str">
        <f ca="1">IFERROR(IF(ES276="","",IF(选手操作!ET276&lt;&gt;"",DV276+EW276+EX276+选手操作!ES276,VLOOKUP(EU276,EO:EQ,3,0)+DV276+EW276+EX276+选手操作!ES276)),IF(COUNTIF(EO:EO,EU276)=0,"查找失败",IF(ISNUMBER(VLOOKUP(EU276,EO:EQ,3,0))=FALSE,"VP错误","未知错误")))</f>
        <v/>
      </c>
      <c r="EW276" s="37"/>
      <c r="EX276" s="37"/>
      <c r="EY276" s="39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23" t="str">
        <f ca="1">IFERROR(IF(FS276="","",RANK(FR276,FR$3:FR$434)+COUNTIF(FR$3:FR276,FR276)-1),"/")</f>
        <v/>
      </c>
      <c r="FO276" s="22" t="str">
        <f t="shared" si="87"/>
        <v/>
      </c>
      <c r="FP276" s="22" t="str">
        <f t="shared" si="88"/>
        <v/>
      </c>
      <c r="FQ276" s="24" t="str">
        <f>IFERROR(IF(FO276="","",ROUND(IF(FP276=0,10,10+SIGN(FP276)*10*(1-((SQRT(5)-1)/2)^MIN(ABS(FP276)/(5*SQRT(FR$1)),3))/(1-((SQRT(5)-1)/2)^3)),2)),"请输入副数")</f>
        <v/>
      </c>
      <c r="FR276" s="25" t="str">
        <f ca="1">IF(FS276="","",IF(选手操作!GT276&lt;&gt;"","/",FV276))</f>
        <v/>
      </c>
      <c r="FS276" s="26" t="str">
        <f ca="1">IF(OR(COUNTA(FA$3:FM$434)=0,选手操作!$K276=""),"",选手操作!$K276)</f>
        <v/>
      </c>
      <c r="FT276" s="22" t="str">
        <f ca="1">IFERROR(IF(FS276="","",RANK(FV276,FV$3:FV$434)+COUNTIF(FV$3:FV276,FV276)-1),"/")</f>
        <v/>
      </c>
      <c r="FU276" s="27" t="str">
        <f ca="1">IF(FS276="","",VLOOKUP(FS276,选手操作!$K:$L,2,0))</f>
        <v/>
      </c>
      <c r="FV276" s="24" t="str">
        <f ca="1">IFERROR(IF(FS276="","",IF(选手操作!FT276&lt;&gt;"",EV276+FW276+FX276+选手操作!FS276,VLOOKUP(FU276,FO:FQ,3,0)+EV276+FW276+FX276+选手操作!FS276)),IF(COUNTIF(FO:FO,FU276)=0,"查找失败",IF(ISNUMBER(VLOOKUP(FU276,FO:FQ,3,0))=FALSE,"VP错误","未知错误")))</f>
        <v/>
      </c>
      <c r="FW276" s="37"/>
      <c r="FX276" s="37"/>
      <c r="FY276" s="39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23" t="str">
        <f ca="1">IFERROR(IF(GS276="","",RANK(GR276,GR$3:GR$434)+COUNTIF(GR$3:GR276,GR276)-1),"/")</f>
        <v/>
      </c>
      <c r="GO276" s="22" t="str">
        <f t="shared" si="89"/>
        <v/>
      </c>
      <c r="GP276" s="22" t="str">
        <f t="shared" si="90"/>
        <v/>
      </c>
      <c r="GQ276" s="24" t="str">
        <f>IFERROR(IF(GO276="","",ROUND(IF(GP276=0,10,10+SIGN(GP276)*10*(1-((SQRT(5)-1)/2)^MIN(ABS(GP276)/(5*SQRT(GR$1)),3))/(1-((SQRT(5)-1)/2)^3)),2)),"请输入副数")</f>
        <v/>
      </c>
      <c r="GR276" s="25" t="str">
        <f ca="1">IF(GS276="","",IF(选手操作!HT276&lt;&gt;"","/",GV276))</f>
        <v/>
      </c>
      <c r="GS276" s="26" t="str">
        <f ca="1">IF(OR(COUNTA(GA$3:GM$434)=0,选手操作!$K276=""),"",选手操作!$K276)</f>
        <v/>
      </c>
      <c r="GT276" s="22" t="str">
        <f ca="1">IFERROR(IF(GS276="","",RANK(GV276,GV$3:GV$434)+COUNTIF(GV$3:GV276,GV276)-1),"/")</f>
        <v/>
      </c>
      <c r="GU276" s="27" t="str">
        <f ca="1">IF(GS276="","",VLOOKUP(GS276,选手操作!$K:$L,2,0))</f>
        <v/>
      </c>
      <c r="GV276" s="24" t="str">
        <f ca="1">IFERROR(IF(GS276="","",IF(选手操作!GT276&lt;&gt;"",FV276+GW276+GX276+选手操作!GS276,VLOOKUP(GU276,GO:GQ,3,0)+FV276+GW276+GX276+选手操作!GS276)),IF(COUNTIF(GO:GO,GU276)=0,"查找失败",IF(ISNUMBER(VLOOKUP(GU276,GO:GQ,3,0))=FALSE,"VP错误","未知错误")))</f>
        <v/>
      </c>
      <c r="GW276" s="37"/>
      <c r="GX276" s="37"/>
      <c r="GY276" s="39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1"/>
      <c r="HN276" s="23" t="str">
        <f ca="1">IFERROR(IF(HS276="","",RANK(HR276,HR$3:HR$434)+COUNTIF(HR$3:HR276,HR276)-1),"/")</f>
        <v/>
      </c>
      <c r="HO276" s="22" t="str">
        <f t="shared" si="91"/>
        <v/>
      </c>
      <c r="HP276" s="22" t="str">
        <f t="shared" si="92"/>
        <v/>
      </c>
      <c r="HQ276" s="24" t="str">
        <f>IFERROR(IF(HO276="","",ROUND(IF(HP276=0,10,10+SIGN(HP276)*10*(1-((SQRT(5)-1)/2)^MIN(ABS(HP276)/(5*SQRT(HR$1)),3))/(1-((SQRT(5)-1)/2)^3)),2)),"请输入副数")</f>
        <v/>
      </c>
      <c r="HR276" s="25" t="str">
        <f ca="1">IF(HS276="","",IF(选手操作!IT276&lt;&gt;"","/",HV276))</f>
        <v/>
      </c>
      <c r="HS276" s="26" t="str">
        <f ca="1">IF(OR(COUNTA(HA$3:HM$434)=0,选手操作!$K276=""),"",选手操作!$K276)</f>
        <v/>
      </c>
      <c r="HT276" s="22" t="str">
        <f ca="1">IFERROR(IF(HS276="","",RANK(HV276,HV$3:HV$434)+COUNTIF(HV$3:HV276,HV276)-1),"/")</f>
        <v/>
      </c>
      <c r="HU276" s="27" t="str">
        <f ca="1">IF(HS276="","",VLOOKUP(HS276,选手操作!$K:$L,2,0))</f>
        <v/>
      </c>
      <c r="HV276" s="24" t="str">
        <f ca="1">IFERROR(IF(HS276="","",IF(选手操作!HT276&lt;&gt;"",GV276+HW276+HX276+选手操作!HS276,VLOOKUP(HU276,HO:HQ,3,0)+GV276+HW276+HX276+选手操作!HS276)),IF(COUNTIF(HO:HO,HU276)=0,"查找失败",IF(ISNUMBER(VLOOKUP(HU276,HO:HQ,3,0))=FALSE,"VP错误","未知错误")))</f>
        <v/>
      </c>
      <c r="HW276" s="37"/>
      <c r="HX276" s="37"/>
      <c r="HY276" s="39"/>
    </row>
    <row r="277" spans="1:23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23" t="str">
        <f ca="1">IFERROR(IF(S277="","",RANK(R277,R$3:R$434)+COUNTIF(R$3:R277,R277)-1),"/")</f>
        <v/>
      </c>
      <c r="O277" s="22" t="str">
        <f t="shared" si="93"/>
        <v/>
      </c>
      <c r="P277" s="22" t="str">
        <f t="shared" si="94"/>
        <v/>
      </c>
      <c r="Q277" s="24" t="str">
        <f t="shared" si="95"/>
        <v/>
      </c>
      <c r="R277" s="25" t="str">
        <f ca="1">IF(S277="","",IF(选手操作!AT277&lt;&gt;"","/",V277))</f>
        <v/>
      </c>
      <c r="S277" s="26" t="str">
        <f ca="1">IF(OR(COUNTA(A$3:M$434)=0,选手操作!$K277=""),"",选手操作!$K277)</f>
        <v/>
      </c>
      <c r="T277" s="22" t="str">
        <f ca="1">IFERROR(IF(S277="","",RANK(V277,V$3:V$434)+COUNTIF(V$3:V277,V277)-1),"/")</f>
        <v/>
      </c>
      <c r="U277" s="27" t="str">
        <f ca="1">IF(S277="","",VLOOKUP(S277,选手操作!$K:$L,2,0))</f>
        <v/>
      </c>
      <c r="V277" s="24" t="str">
        <f ca="1">IFERROR(IF(S277="","",IF(选手操作!T277&lt;&gt;"",选手操作!M277+选手操作!N277+W277+X277+选手操作!S277,VLOOKUP(U277,O:Q,3,0)+选手操作!M277+选手操作!N277+W277+X277+选手操作!S277)),IF(COUNTIF(O:O,U277)=0,"查找失败",IF(ISNUMBER(VLOOKUP(U277,O:Q,3,0))=FALSE,"VP错误","未知错误")))</f>
        <v/>
      </c>
      <c r="W277" s="37"/>
      <c r="X277" s="37"/>
      <c r="Y277" s="39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23" t="str">
        <f ca="1">IFERROR(IF(AS277="","",RANK(AR277,AR$3:AR$434)+COUNTIF(AR$3:AR277,AR277)-1),"/")</f>
        <v/>
      </c>
      <c r="AO277" s="22" t="str">
        <f t="shared" si="77"/>
        <v/>
      </c>
      <c r="AP277" s="22" t="str">
        <f t="shared" si="78"/>
        <v/>
      </c>
      <c r="AQ277" s="24" t="str">
        <f t="shared" si="96"/>
        <v/>
      </c>
      <c r="AR277" s="25" t="str">
        <f ca="1">IF(AS277="","",IF(选手操作!BT277&lt;&gt;"","/",AV277))</f>
        <v/>
      </c>
      <c r="AS277" s="26" t="str">
        <f ca="1">IF(OR(COUNTA(AA$3:AM$434)=0,选手操作!$K277=""),"",选手操作!$K277)</f>
        <v/>
      </c>
      <c r="AT277" s="22" t="str">
        <f ca="1">IFERROR(IF(AS277="","",RANK(AV277,AV$3:AV$434)+COUNTIF(AV$3:AV277,AV277)-1),"/")</f>
        <v/>
      </c>
      <c r="AU277" s="27" t="str">
        <f ca="1">IF(AS277="","",VLOOKUP(AS277,选手操作!$K:$L,2,0))</f>
        <v/>
      </c>
      <c r="AV277" s="24" t="str">
        <f ca="1">IFERROR(IF(AS277="","",IF(选手操作!AT277&lt;&gt;"",V277+AW277+AX277+选手操作!AS277,VLOOKUP(AU277,AO:AQ,3,0)+V277+AW277+AX277+选手操作!AS277)),IF(COUNTIF(AO:AO,AU277)=0,"查找失败",IF(ISNUMBER(VLOOKUP(AU277,AO:AQ,3,0))=FALSE,"VP错误","未知错误")))</f>
        <v/>
      </c>
      <c r="AW277" s="37"/>
      <c r="AX277" s="37"/>
      <c r="AY277" s="39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23" t="str">
        <f ca="1">IFERROR(IF(BS277="","",RANK(BR277,BR$3:BR$434)+COUNTIF(BR$3:BR277,BR277)-1),"/")</f>
        <v/>
      </c>
      <c r="BO277" s="22" t="str">
        <f t="shared" si="79"/>
        <v/>
      </c>
      <c r="BP277" s="22" t="str">
        <f t="shared" si="80"/>
        <v/>
      </c>
      <c r="BQ277" s="24" t="str">
        <f>IFERROR(IF(BO277="","",ROUND(IF(BP277=0,10,10+SIGN(BP277)*10*(1-((SQRT(5)-1)/2)^MIN(ABS(BP277)/(5*SQRT(BR$1)),3))/(1-((SQRT(5)-1)/2)^3)),2)),"请输入副数")</f>
        <v/>
      </c>
      <c r="BR277" s="25" t="str">
        <f ca="1">IF(BS277="","",IF(选手操作!CT277&lt;&gt;"","/",BV277))</f>
        <v/>
      </c>
      <c r="BS277" s="26" t="str">
        <f ca="1">IF(OR(COUNTA(BA$3:BM$434)=0,选手操作!$K277=""),"",选手操作!$K277)</f>
        <v/>
      </c>
      <c r="BT277" s="22" t="str">
        <f ca="1">IFERROR(IF(BS277="","",RANK(BV277,BV$3:BV$434)+COUNTIF(BV$3:BV277,BV277)-1),"/")</f>
        <v/>
      </c>
      <c r="BU277" s="27" t="str">
        <f ca="1">IF(BS277="","",VLOOKUP(BS277,选手操作!$K:$L,2,0))</f>
        <v/>
      </c>
      <c r="BV277" s="24" t="str">
        <f ca="1">IFERROR(IF(BS277="","",IF(选手操作!BT277&lt;&gt;"",AV277+BW277+BX277+选手操作!BS277,VLOOKUP(BU277,BO:BQ,3,0)+AV277+BW277+BX277+选手操作!BS277)),IF(COUNTIF(BO:BO,BU277)=0,"查找失败",IF(ISNUMBER(VLOOKUP(BU277,BO:BQ,3,0))=FALSE,"VP错误","未知错误")))</f>
        <v/>
      </c>
      <c r="BW277" s="37"/>
      <c r="BX277" s="37"/>
      <c r="BY277" s="39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23" t="str">
        <f ca="1">IFERROR(IF(CS277="","",RANK(CR277,CR$3:CR$434)+COUNTIF(CR$3:CR277,CR277)-1),"/")</f>
        <v/>
      </c>
      <c r="CO277" s="22" t="str">
        <f t="shared" si="81"/>
        <v/>
      </c>
      <c r="CP277" s="22" t="str">
        <f t="shared" si="82"/>
        <v/>
      </c>
      <c r="CQ277" s="24" t="str">
        <f>IFERROR(IF(CO277="","",ROUND(IF(CP277=0,10,10+SIGN(CP277)*10*(1-((SQRT(5)-1)/2)^MIN(ABS(CP277)/(5*SQRT(CR$1)),3))/(1-((SQRT(5)-1)/2)^3)),2)),"请输入副数")</f>
        <v/>
      </c>
      <c r="CR277" s="25" t="str">
        <f ca="1">IF(CS277="","",IF(选手操作!DT277&lt;&gt;"","/",CV277))</f>
        <v/>
      </c>
      <c r="CS277" s="26" t="str">
        <f ca="1">IF(OR(COUNTA(CA$3:CM$434)=0,选手操作!$K277=""),"",选手操作!$K277)</f>
        <v/>
      </c>
      <c r="CT277" s="22" t="str">
        <f ca="1">IFERROR(IF(CS277="","",RANK(CV277,CV$3:CV$434)+COUNTIF(CV$3:CV277,CV277)-1),"/")</f>
        <v/>
      </c>
      <c r="CU277" s="27" t="str">
        <f ca="1">IF(CS277="","",VLOOKUP(CS277,选手操作!$K:$L,2,0))</f>
        <v/>
      </c>
      <c r="CV277" s="24" t="str">
        <f ca="1">IFERROR(IF(CS277="","",IF(选手操作!CT277&lt;&gt;"",BV277+CW277+CX277+选手操作!CS277,VLOOKUP(CU277,CO:CQ,3,0)+BV277+CW277+CX277+选手操作!CS277)),IF(COUNTIF(CO:CO,CU277)=0,"查找失败",IF(ISNUMBER(VLOOKUP(CU277,CO:CQ,3,0))=FALSE,"VP错误","未知错误")))</f>
        <v/>
      </c>
      <c r="CW277" s="37"/>
      <c r="CX277" s="37"/>
      <c r="CY277" s="39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23" t="str">
        <f ca="1">IFERROR(IF(DS277="","",RANK(DR277,DR$3:DR$434)+COUNTIF(DR$3:DR277,DR277)-1),"/")</f>
        <v/>
      </c>
      <c r="DO277" s="22" t="str">
        <f t="shared" si="83"/>
        <v/>
      </c>
      <c r="DP277" s="22" t="str">
        <f t="shared" si="84"/>
        <v/>
      </c>
      <c r="DQ277" s="24" t="str">
        <f>IFERROR(IF(DO277="","",ROUND(IF(DP277=0,10,10+SIGN(DP277)*10*(1-((SQRT(5)-1)/2)^MIN(ABS(DP277)/(5*SQRT(DR$1)),3))/(1-((SQRT(5)-1)/2)^3)),2)),"请输入副数")</f>
        <v/>
      </c>
      <c r="DR277" s="25" t="str">
        <f ca="1">IF(DS277="","",IF(选手操作!ET277&lt;&gt;"","/",DV277))</f>
        <v/>
      </c>
      <c r="DS277" s="26" t="str">
        <f ca="1">IF(OR(COUNTA(DA$3:DM$434)=0,选手操作!$K277=""),"",选手操作!$K277)</f>
        <v/>
      </c>
      <c r="DT277" s="22" t="str">
        <f ca="1">IFERROR(IF(DS277="","",RANK(DV277,DV$3:DV$434)+COUNTIF(DV$3:DV277,DV277)-1),"/")</f>
        <v/>
      </c>
      <c r="DU277" s="27" t="str">
        <f ca="1">IF(DS277="","",VLOOKUP(DS277,选手操作!$K:$L,2,0))</f>
        <v/>
      </c>
      <c r="DV277" s="24" t="str">
        <f ca="1">IFERROR(IF(DS277="","",IF(选手操作!DT277&lt;&gt;"",CV277+DW277+DX277+选手操作!DS277,VLOOKUP(DU277,DO:DQ,3,0)+CV277+DW277+DX277+选手操作!DS277)),IF(COUNTIF(DO:DO,DU277)=0,"查找失败",IF(ISNUMBER(VLOOKUP(DU277,DO:DQ,3,0))=FALSE,"VP错误","未知错误")))</f>
        <v/>
      </c>
      <c r="DW277" s="37"/>
      <c r="DX277" s="37"/>
      <c r="DY277" s="39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23" t="str">
        <f ca="1">IFERROR(IF(ES277="","",RANK(ER277,ER$3:ER$434)+COUNTIF(ER$3:ER277,ER277)-1),"/")</f>
        <v/>
      </c>
      <c r="EO277" s="22" t="str">
        <f t="shared" si="85"/>
        <v/>
      </c>
      <c r="EP277" s="22" t="str">
        <f t="shared" si="86"/>
        <v/>
      </c>
      <c r="EQ277" s="24" t="str">
        <f>IFERROR(IF(EO277="","",ROUND(IF(EP277=0,10,10+SIGN(EP277)*10*(1-((SQRT(5)-1)/2)^MIN(ABS(EP277)/(5*SQRT(ER$1)),3))/(1-((SQRT(5)-1)/2)^3)),2)),"请输入副数")</f>
        <v/>
      </c>
      <c r="ER277" s="25" t="str">
        <f ca="1">IF(ES277="","",IF(选手操作!FT277&lt;&gt;"","/",EV277))</f>
        <v/>
      </c>
      <c r="ES277" s="26" t="str">
        <f ca="1">IF(OR(COUNTA(EA$3:EM$434)=0,选手操作!$K277=""),"",选手操作!$K277)</f>
        <v/>
      </c>
      <c r="ET277" s="22" t="str">
        <f ca="1">IFERROR(IF(ES277="","",RANK(EV277,EV$3:EV$434)+COUNTIF(EV$3:EV277,EV277)-1),"/")</f>
        <v/>
      </c>
      <c r="EU277" s="27" t="str">
        <f ca="1">IF(ES277="","",VLOOKUP(ES277,选手操作!$K:$L,2,0))</f>
        <v/>
      </c>
      <c r="EV277" s="24" t="str">
        <f ca="1">IFERROR(IF(ES277="","",IF(选手操作!ET277&lt;&gt;"",DV277+EW277+EX277+选手操作!ES277,VLOOKUP(EU277,EO:EQ,3,0)+DV277+EW277+EX277+选手操作!ES277)),IF(COUNTIF(EO:EO,EU277)=0,"查找失败",IF(ISNUMBER(VLOOKUP(EU277,EO:EQ,3,0))=FALSE,"VP错误","未知错误")))</f>
        <v/>
      </c>
      <c r="EW277" s="37"/>
      <c r="EX277" s="37"/>
      <c r="EY277" s="39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23" t="str">
        <f ca="1">IFERROR(IF(FS277="","",RANK(FR277,FR$3:FR$434)+COUNTIF(FR$3:FR277,FR277)-1),"/")</f>
        <v/>
      </c>
      <c r="FO277" s="22" t="str">
        <f t="shared" si="87"/>
        <v/>
      </c>
      <c r="FP277" s="22" t="str">
        <f t="shared" si="88"/>
        <v/>
      </c>
      <c r="FQ277" s="24" t="str">
        <f>IFERROR(IF(FO277="","",ROUND(IF(FP277=0,10,10+SIGN(FP277)*10*(1-((SQRT(5)-1)/2)^MIN(ABS(FP277)/(5*SQRT(FR$1)),3))/(1-((SQRT(5)-1)/2)^3)),2)),"请输入副数")</f>
        <v/>
      </c>
      <c r="FR277" s="25" t="str">
        <f ca="1">IF(FS277="","",IF(选手操作!GT277&lt;&gt;"","/",FV277))</f>
        <v/>
      </c>
      <c r="FS277" s="26" t="str">
        <f ca="1">IF(OR(COUNTA(FA$3:FM$434)=0,选手操作!$K277=""),"",选手操作!$K277)</f>
        <v/>
      </c>
      <c r="FT277" s="22" t="str">
        <f ca="1">IFERROR(IF(FS277="","",RANK(FV277,FV$3:FV$434)+COUNTIF(FV$3:FV277,FV277)-1),"/")</f>
        <v/>
      </c>
      <c r="FU277" s="27" t="str">
        <f ca="1">IF(FS277="","",VLOOKUP(FS277,选手操作!$K:$L,2,0))</f>
        <v/>
      </c>
      <c r="FV277" s="24" t="str">
        <f ca="1">IFERROR(IF(FS277="","",IF(选手操作!FT277&lt;&gt;"",EV277+FW277+FX277+选手操作!FS277,VLOOKUP(FU277,FO:FQ,3,0)+EV277+FW277+FX277+选手操作!FS277)),IF(COUNTIF(FO:FO,FU277)=0,"查找失败",IF(ISNUMBER(VLOOKUP(FU277,FO:FQ,3,0))=FALSE,"VP错误","未知错误")))</f>
        <v/>
      </c>
      <c r="FW277" s="37"/>
      <c r="FX277" s="37"/>
      <c r="FY277" s="39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23" t="str">
        <f ca="1">IFERROR(IF(GS277="","",RANK(GR277,GR$3:GR$434)+COUNTIF(GR$3:GR277,GR277)-1),"/")</f>
        <v/>
      </c>
      <c r="GO277" s="22" t="str">
        <f t="shared" si="89"/>
        <v/>
      </c>
      <c r="GP277" s="22" t="str">
        <f t="shared" si="90"/>
        <v/>
      </c>
      <c r="GQ277" s="24" t="str">
        <f>IFERROR(IF(GO277="","",ROUND(IF(GP277=0,10,10+SIGN(GP277)*10*(1-((SQRT(5)-1)/2)^MIN(ABS(GP277)/(5*SQRT(GR$1)),3))/(1-((SQRT(5)-1)/2)^3)),2)),"请输入副数")</f>
        <v/>
      </c>
      <c r="GR277" s="25" t="str">
        <f ca="1">IF(GS277="","",IF(选手操作!HT277&lt;&gt;"","/",GV277))</f>
        <v/>
      </c>
      <c r="GS277" s="26" t="str">
        <f ca="1">IF(OR(COUNTA(GA$3:GM$434)=0,选手操作!$K277=""),"",选手操作!$K277)</f>
        <v/>
      </c>
      <c r="GT277" s="22" t="str">
        <f ca="1">IFERROR(IF(GS277="","",RANK(GV277,GV$3:GV$434)+COUNTIF(GV$3:GV277,GV277)-1),"/")</f>
        <v/>
      </c>
      <c r="GU277" s="27" t="str">
        <f ca="1">IF(GS277="","",VLOOKUP(GS277,选手操作!$K:$L,2,0))</f>
        <v/>
      </c>
      <c r="GV277" s="24" t="str">
        <f ca="1">IFERROR(IF(GS277="","",IF(选手操作!GT277&lt;&gt;"",FV277+GW277+GX277+选手操作!GS277,VLOOKUP(GU277,GO:GQ,3,0)+FV277+GW277+GX277+选手操作!GS277)),IF(COUNTIF(GO:GO,GU277)=0,"查找失败",IF(ISNUMBER(VLOOKUP(GU277,GO:GQ,3,0))=FALSE,"VP错误","未知错误")))</f>
        <v/>
      </c>
      <c r="GW277" s="37"/>
      <c r="GX277" s="37"/>
      <c r="GY277" s="39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23" t="str">
        <f ca="1">IFERROR(IF(HS277="","",RANK(HR277,HR$3:HR$434)+COUNTIF(HR$3:HR277,HR277)-1),"/")</f>
        <v/>
      </c>
      <c r="HO277" s="22" t="str">
        <f t="shared" si="91"/>
        <v/>
      </c>
      <c r="HP277" s="22" t="str">
        <f t="shared" si="92"/>
        <v/>
      </c>
      <c r="HQ277" s="24" t="str">
        <f>IFERROR(IF(HO277="","",ROUND(IF(HP277=0,10,10+SIGN(HP277)*10*(1-((SQRT(5)-1)/2)^MIN(ABS(HP277)/(5*SQRT(HR$1)),3))/(1-((SQRT(5)-1)/2)^3)),2)),"请输入副数")</f>
        <v/>
      </c>
      <c r="HR277" s="25" t="str">
        <f ca="1">IF(HS277="","",IF(选手操作!IT277&lt;&gt;"","/",HV277))</f>
        <v/>
      </c>
      <c r="HS277" s="26" t="str">
        <f ca="1">IF(OR(COUNTA(HA$3:HM$434)=0,选手操作!$K277=""),"",选手操作!$K277)</f>
        <v/>
      </c>
      <c r="HT277" s="22" t="str">
        <f ca="1">IFERROR(IF(HS277="","",RANK(HV277,HV$3:HV$434)+COUNTIF(HV$3:HV277,HV277)-1),"/")</f>
        <v/>
      </c>
      <c r="HU277" s="27" t="str">
        <f ca="1">IF(HS277="","",VLOOKUP(HS277,选手操作!$K:$L,2,0))</f>
        <v/>
      </c>
      <c r="HV277" s="24" t="str">
        <f ca="1">IFERROR(IF(HS277="","",IF(选手操作!HT277&lt;&gt;"",GV277+HW277+HX277+选手操作!HS277,VLOOKUP(HU277,HO:HQ,3,0)+GV277+HW277+HX277+选手操作!HS277)),IF(COUNTIF(HO:HO,HU277)=0,"查找失败",IF(ISNUMBER(VLOOKUP(HU277,HO:HQ,3,0))=FALSE,"VP错误","未知错误")))</f>
        <v/>
      </c>
      <c r="HW277" s="37"/>
      <c r="HX277" s="37"/>
      <c r="HY277" s="39"/>
    </row>
    <row r="278" spans="1:23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23" t="str">
        <f ca="1">IFERROR(IF(S278="","",RANK(R278,R$3:R$434)+COUNTIF(R$3:R278,R278)-1),"/")</f>
        <v/>
      </c>
      <c r="O278" s="22" t="str">
        <f t="shared" si="93"/>
        <v/>
      </c>
      <c r="P278" s="22" t="str">
        <f t="shared" si="94"/>
        <v/>
      </c>
      <c r="Q278" s="24" t="str">
        <f t="shared" si="95"/>
        <v/>
      </c>
      <c r="R278" s="25" t="str">
        <f ca="1">IF(S278="","",IF(选手操作!AT278&lt;&gt;"","/",V278))</f>
        <v/>
      </c>
      <c r="S278" s="26" t="str">
        <f ca="1">IF(OR(COUNTA(A$3:M$434)=0,选手操作!$K278=""),"",选手操作!$K278)</f>
        <v/>
      </c>
      <c r="T278" s="22" t="str">
        <f ca="1">IFERROR(IF(S278="","",RANK(V278,V$3:V$434)+COUNTIF(V$3:V278,V278)-1),"/")</f>
        <v/>
      </c>
      <c r="U278" s="27" t="str">
        <f ca="1">IF(S278="","",VLOOKUP(S278,选手操作!$K:$L,2,0))</f>
        <v/>
      </c>
      <c r="V278" s="24" t="str">
        <f ca="1">IFERROR(IF(S278="","",IF(选手操作!T278&lt;&gt;"",选手操作!M278+选手操作!N278+W278+X278+选手操作!S278,VLOOKUP(U278,O:Q,3,0)+选手操作!M278+选手操作!N278+W278+X278+选手操作!S278)),IF(COUNTIF(O:O,U278)=0,"查找失败",IF(ISNUMBER(VLOOKUP(U278,O:Q,3,0))=FALSE,"VP错误","未知错误")))</f>
        <v/>
      </c>
      <c r="W278" s="37"/>
      <c r="X278" s="37"/>
      <c r="Y278" s="39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23" t="str">
        <f ca="1">IFERROR(IF(AS278="","",RANK(AR278,AR$3:AR$434)+COUNTIF(AR$3:AR278,AR278)-1),"/")</f>
        <v/>
      </c>
      <c r="AO278" s="22" t="str">
        <f t="shared" si="77"/>
        <v/>
      </c>
      <c r="AP278" s="22" t="str">
        <f t="shared" si="78"/>
        <v/>
      </c>
      <c r="AQ278" s="24" t="str">
        <f t="shared" si="96"/>
        <v/>
      </c>
      <c r="AR278" s="25" t="str">
        <f ca="1">IF(AS278="","",IF(选手操作!BT278&lt;&gt;"","/",AV278))</f>
        <v/>
      </c>
      <c r="AS278" s="26" t="str">
        <f ca="1">IF(OR(COUNTA(AA$3:AM$434)=0,选手操作!$K278=""),"",选手操作!$K278)</f>
        <v/>
      </c>
      <c r="AT278" s="22" t="str">
        <f ca="1">IFERROR(IF(AS278="","",RANK(AV278,AV$3:AV$434)+COUNTIF(AV$3:AV278,AV278)-1),"/")</f>
        <v/>
      </c>
      <c r="AU278" s="27" t="str">
        <f ca="1">IF(AS278="","",VLOOKUP(AS278,选手操作!$K:$L,2,0))</f>
        <v/>
      </c>
      <c r="AV278" s="24" t="str">
        <f ca="1">IFERROR(IF(AS278="","",IF(选手操作!AT278&lt;&gt;"",V278+AW278+AX278+选手操作!AS278,VLOOKUP(AU278,AO:AQ,3,0)+V278+AW278+AX278+选手操作!AS278)),IF(COUNTIF(AO:AO,AU278)=0,"查找失败",IF(ISNUMBER(VLOOKUP(AU278,AO:AQ,3,0))=FALSE,"VP错误","未知错误")))</f>
        <v/>
      </c>
      <c r="AW278" s="37"/>
      <c r="AX278" s="37"/>
      <c r="AY278" s="39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23" t="str">
        <f ca="1">IFERROR(IF(BS278="","",RANK(BR278,BR$3:BR$434)+COUNTIF(BR$3:BR278,BR278)-1),"/")</f>
        <v/>
      </c>
      <c r="BO278" s="22" t="str">
        <f t="shared" si="79"/>
        <v/>
      </c>
      <c r="BP278" s="22" t="str">
        <f t="shared" si="80"/>
        <v/>
      </c>
      <c r="BQ278" s="24" t="str">
        <f>IFERROR(IF(BO278="","",ROUND(IF(BP278=0,10,10+SIGN(BP278)*10*(1-((SQRT(5)-1)/2)^MIN(ABS(BP278)/(5*SQRT(BR$1)),3))/(1-((SQRT(5)-1)/2)^3)),2)),"请输入副数")</f>
        <v/>
      </c>
      <c r="BR278" s="25" t="str">
        <f ca="1">IF(BS278="","",IF(选手操作!CT278&lt;&gt;"","/",BV278))</f>
        <v/>
      </c>
      <c r="BS278" s="26" t="str">
        <f ca="1">IF(OR(COUNTA(BA$3:BM$434)=0,选手操作!$K278=""),"",选手操作!$K278)</f>
        <v/>
      </c>
      <c r="BT278" s="22" t="str">
        <f ca="1">IFERROR(IF(BS278="","",RANK(BV278,BV$3:BV$434)+COUNTIF(BV$3:BV278,BV278)-1),"/")</f>
        <v/>
      </c>
      <c r="BU278" s="27" t="str">
        <f ca="1">IF(BS278="","",VLOOKUP(BS278,选手操作!$K:$L,2,0))</f>
        <v/>
      </c>
      <c r="BV278" s="24" t="str">
        <f ca="1">IFERROR(IF(BS278="","",IF(选手操作!BT278&lt;&gt;"",AV278+BW278+BX278+选手操作!BS278,VLOOKUP(BU278,BO:BQ,3,0)+AV278+BW278+BX278+选手操作!BS278)),IF(COUNTIF(BO:BO,BU278)=0,"查找失败",IF(ISNUMBER(VLOOKUP(BU278,BO:BQ,3,0))=FALSE,"VP错误","未知错误")))</f>
        <v/>
      </c>
      <c r="BW278" s="37"/>
      <c r="BX278" s="37"/>
      <c r="BY278" s="39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23" t="str">
        <f ca="1">IFERROR(IF(CS278="","",RANK(CR278,CR$3:CR$434)+COUNTIF(CR$3:CR278,CR278)-1),"/")</f>
        <v/>
      </c>
      <c r="CO278" s="22" t="str">
        <f t="shared" si="81"/>
        <v/>
      </c>
      <c r="CP278" s="22" t="str">
        <f t="shared" si="82"/>
        <v/>
      </c>
      <c r="CQ278" s="24" t="str">
        <f>IFERROR(IF(CO278="","",ROUND(IF(CP278=0,10,10+SIGN(CP278)*10*(1-((SQRT(5)-1)/2)^MIN(ABS(CP278)/(5*SQRT(CR$1)),3))/(1-((SQRT(5)-1)/2)^3)),2)),"请输入副数")</f>
        <v/>
      </c>
      <c r="CR278" s="25" t="str">
        <f ca="1">IF(CS278="","",IF(选手操作!DT278&lt;&gt;"","/",CV278))</f>
        <v/>
      </c>
      <c r="CS278" s="26" t="str">
        <f ca="1">IF(OR(COUNTA(CA$3:CM$434)=0,选手操作!$K278=""),"",选手操作!$K278)</f>
        <v/>
      </c>
      <c r="CT278" s="22" t="str">
        <f ca="1">IFERROR(IF(CS278="","",RANK(CV278,CV$3:CV$434)+COUNTIF(CV$3:CV278,CV278)-1),"/")</f>
        <v/>
      </c>
      <c r="CU278" s="27" t="str">
        <f ca="1">IF(CS278="","",VLOOKUP(CS278,选手操作!$K:$L,2,0))</f>
        <v/>
      </c>
      <c r="CV278" s="24" t="str">
        <f ca="1">IFERROR(IF(CS278="","",IF(选手操作!CT278&lt;&gt;"",BV278+CW278+CX278+选手操作!CS278,VLOOKUP(CU278,CO:CQ,3,0)+BV278+CW278+CX278+选手操作!CS278)),IF(COUNTIF(CO:CO,CU278)=0,"查找失败",IF(ISNUMBER(VLOOKUP(CU278,CO:CQ,3,0))=FALSE,"VP错误","未知错误")))</f>
        <v/>
      </c>
      <c r="CW278" s="37"/>
      <c r="CX278" s="37"/>
      <c r="CY278" s="39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23" t="str">
        <f ca="1">IFERROR(IF(DS278="","",RANK(DR278,DR$3:DR$434)+COUNTIF(DR$3:DR278,DR278)-1),"/")</f>
        <v/>
      </c>
      <c r="DO278" s="22" t="str">
        <f t="shared" si="83"/>
        <v/>
      </c>
      <c r="DP278" s="22" t="str">
        <f t="shared" si="84"/>
        <v/>
      </c>
      <c r="DQ278" s="24" t="str">
        <f>IFERROR(IF(DO278="","",ROUND(IF(DP278=0,10,10+SIGN(DP278)*10*(1-((SQRT(5)-1)/2)^MIN(ABS(DP278)/(5*SQRT(DR$1)),3))/(1-((SQRT(5)-1)/2)^3)),2)),"请输入副数")</f>
        <v/>
      </c>
      <c r="DR278" s="25" t="str">
        <f ca="1">IF(DS278="","",IF(选手操作!ET278&lt;&gt;"","/",DV278))</f>
        <v/>
      </c>
      <c r="DS278" s="26" t="str">
        <f ca="1">IF(OR(COUNTA(DA$3:DM$434)=0,选手操作!$K278=""),"",选手操作!$K278)</f>
        <v/>
      </c>
      <c r="DT278" s="22" t="str">
        <f ca="1">IFERROR(IF(DS278="","",RANK(DV278,DV$3:DV$434)+COUNTIF(DV$3:DV278,DV278)-1),"/")</f>
        <v/>
      </c>
      <c r="DU278" s="27" t="str">
        <f ca="1">IF(DS278="","",VLOOKUP(DS278,选手操作!$K:$L,2,0))</f>
        <v/>
      </c>
      <c r="DV278" s="24" t="str">
        <f ca="1">IFERROR(IF(DS278="","",IF(选手操作!DT278&lt;&gt;"",CV278+DW278+DX278+选手操作!DS278,VLOOKUP(DU278,DO:DQ,3,0)+CV278+DW278+DX278+选手操作!DS278)),IF(COUNTIF(DO:DO,DU278)=0,"查找失败",IF(ISNUMBER(VLOOKUP(DU278,DO:DQ,3,0))=FALSE,"VP错误","未知错误")))</f>
        <v/>
      </c>
      <c r="DW278" s="37"/>
      <c r="DX278" s="37"/>
      <c r="DY278" s="39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23" t="str">
        <f ca="1">IFERROR(IF(ES278="","",RANK(ER278,ER$3:ER$434)+COUNTIF(ER$3:ER278,ER278)-1),"/")</f>
        <v/>
      </c>
      <c r="EO278" s="22" t="str">
        <f t="shared" si="85"/>
        <v/>
      </c>
      <c r="EP278" s="22" t="str">
        <f t="shared" si="86"/>
        <v/>
      </c>
      <c r="EQ278" s="24" t="str">
        <f>IFERROR(IF(EO278="","",ROUND(IF(EP278=0,10,10+SIGN(EP278)*10*(1-((SQRT(5)-1)/2)^MIN(ABS(EP278)/(5*SQRT(ER$1)),3))/(1-((SQRT(5)-1)/2)^3)),2)),"请输入副数")</f>
        <v/>
      </c>
      <c r="ER278" s="25" t="str">
        <f ca="1">IF(ES278="","",IF(选手操作!FT278&lt;&gt;"","/",EV278))</f>
        <v/>
      </c>
      <c r="ES278" s="26" t="str">
        <f ca="1">IF(OR(COUNTA(EA$3:EM$434)=0,选手操作!$K278=""),"",选手操作!$K278)</f>
        <v/>
      </c>
      <c r="ET278" s="22" t="str">
        <f ca="1">IFERROR(IF(ES278="","",RANK(EV278,EV$3:EV$434)+COUNTIF(EV$3:EV278,EV278)-1),"/")</f>
        <v/>
      </c>
      <c r="EU278" s="27" t="str">
        <f ca="1">IF(ES278="","",VLOOKUP(ES278,选手操作!$K:$L,2,0))</f>
        <v/>
      </c>
      <c r="EV278" s="24" t="str">
        <f ca="1">IFERROR(IF(ES278="","",IF(选手操作!ET278&lt;&gt;"",DV278+EW278+EX278+选手操作!ES278,VLOOKUP(EU278,EO:EQ,3,0)+DV278+EW278+EX278+选手操作!ES278)),IF(COUNTIF(EO:EO,EU278)=0,"查找失败",IF(ISNUMBER(VLOOKUP(EU278,EO:EQ,3,0))=FALSE,"VP错误","未知错误")))</f>
        <v/>
      </c>
      <c r="EW278" s="37"/>
      <c r="EX278" s="37"/>
      <c r="EY278" s="39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23" t="str">
        <f ca="1">IFERROR(IF(FS278="","",RANK(FR278,FR$3:FR$434)+COUNTIF(FR$3:FR278,FR278)-1),"/")</f>
        <v/>
      </c>
      <c r="FO278" s="22" t="str">
        <f t="shared" si="87"/>
        <v/>
      </c>
      <c r="FP278" s="22" t="str">
        <f t="shared" si="88"/>
        <v/>
      </c>
      <c r="FQ278" s="24" t="str">
        <f>IFERROR(IF(FO278="","",ROUND(IF(FP278=0,10,10+SIGN(FP278)*10*(1-((SQRT(5)-1)/2)^MIN(ABS(FP278)/(5*SQRT(FR$1)),3))/(1-((SQRT(5)-1)/2)^3)),2)),"请输入副数")</f>
        <v/>
      </c>
      <c r="FR278" s="25" t="str">
        <f ca="1">IF(FS278="","",IF(选手操作!GT278&lt;&gt;"","/",FV278))</f>
        <v/>
      </c>
      <c r="FS278" s="26" t="str">
        <f ca="1">IF(OR(COUNTA(FA$3:FM$434)=0,选手操作!$K278=""),"",选手操作!$K278)</f>
        <v/>
      </c>
      <c r="FT278" s="22" t="str">
        <f ca="1">IFERROR(IF(FS278="","",RANK(FV278,FV$3:FV$434)+COUNTIF(FV$3:FV278,FV278)-1),"/")</f>
        <v/>
      </c>
      <c r="FU278" s="27" t="str">
        <f ca="1">IF(FS278="","",VLOOKUP(FS278,选手操作!$K:$L,2,0))</f>
        <v/>
      </c>
      <c r="FV278" s="24" t="str">
        <f ca="1">IFERROR(IF(FS278="","",IF(选手操作!FT278&lt;&gt;"",EV278+FW278+FX278+选手操作!FS278,VLOOKUP(FU278,FO:FQ,3,0)+EV278+FW278+FX278+选手操作!FS278)),IF(COUNTIF(FO:FO,FU278)=0,"查找失败",IF(ISNUMBER(VLOOKUP(FU278,FO:FQ,3,0))=FALSE,"VP错误","未知错误")))</f>
        <v/>
      </c>
      <c r="FW278" s="37"/>
      <c r="FX278" s="37"/>
      <c r="FY278" s="39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23" t="str">
        <f ca="1">IFERROR(IF(GS278="","",RANK(GR278,GR$3:GR$434)+COUNTIF(GR$3:GR278,GR278)-1),"/")</f>
        <v/>
      </c>
      <c r="GO278" s="22" t="str">
        <f t="shared" si="89"/>
        <v/>
      </c>
      <c r="GP278" s="22" t="str">
        <f t="shared" si="90"/>
        <v/>
      </c>
      <c r="GQ278" s="24" t="str">
        <f>IFERROR(IF(GO278="","",ROUND(IF(GP278=0,10,10+SIGN(GP278)*10*(1-((SQRT(5)-1)/2)^MIN(ABS(GP278)/(5*SQRT(GR$1)),3))/(1-((SQRT(5)-1)/2)^3)),2)),"请输入副数")</f>
        <v/>
      </c>
      <c r="GR278" s="25" t="str">
        <f ca="1">IF(GS278="","",IF(选手操作!HT278&lt;&gt;"","/",GV278))</f>
        <v/>
      </c>
      <c r="GS278" s="26" t="str">
        <f ca="1">IF(OR(COUNTA(GA$3:GM$434)=0,选手操作!$K278=""),"",选手操作!$K278)</f>
        <v/>
      </c>
      <c r="GT278" s="22" t="str">
        <f ca="1">IFERROR(IF(GS278="","",RANK(GV278,GV$3:GV$434)+COUNTIF(GV$3:GV278,GV278)-1),"/")</f>
        <v/>
      </c>
      <c r="GU278" s="27" t="str">
        <f ca="1">IF(GS278="","",VLOOKUP(GS278,选手操作!$K:$L,2,0))</f>
        <v/>
      </c>
      <c r="GV278" s="24" t="str">
        <f ca="1">IFERROR(IF(GS278="","",IF(选手操作!GT278&lt;&gt;"",FV278+GW278+GX278+选手操作!GS278,VLOOKUP(GU278,GO:GQ,3,0)+FV278+GW278+GX278+选手操作!GS278)),IF(COUNTIF(GO:GO,GU278)=0,"查找失败",IF(ISNUMBER(VLOOKUP(GU278,GO:GQ,3,0))=FALSE,"VP错误","未知错误")))</f>
        <v/>
      </c>
      <c r="GW278" s="37"/>
      <c r="GX278" s="37"/>
      <c r="GY278" s="39"/>
      <c r="HA278" s="31"/>
      <c r="HB278" s="31"/>
      <c r="HC278" s="31"/>
      <c r="HD278" s="31"/>
      <c r="HE278" s="31"/>
      <c r="HF278" s="31"/>
      <c r="HG278" s="31"/>
      <c r="HH278" s="31"/>
      <c r="HI278" s="31"/>
      <c r="HJ278" s="31"/>
      <c r="HK278" s="31"/>
      <c r="HL278" s="31"/>
      <c r="HM278" s="31"/>
      <c r="HN278" s="23" t="str">
        <f ca="1">IFERROR(IF(HS278="","",RANK(HR278,HR$3:HR$434)+COUNTIF(HR$3:HR278,HR278)-1),"/")</f>
        <v/>
      </c>
      <c r="HO278" s="22" t="str">
        <f t="shared" si="91"/>
        <v/>
      </c>
      <c r="HP278" s="22" t="str">
        <f t="shared" si="92"/>
        <v/>
      </c>
      <c r="HQ278" s="24" t="str">
        <f>IFERROR(IF(HO278="","",ROUND(IF(HP278=0,10,10+SIGN(HP278)*10*(1-((SQRT(5)-1)/2)^MIN(ABS(HP278)/(5*SQRT(HR$1)),3))/(1-((SQRT(5)-1)/2)^3)),2)),"请输入副数")</f>
        <v/>
      </c>
      <c r="HR278" s="25" t="str">
        <f ca="1">IF(HS278="","",IF(选手操作!IT278&lt;&gt;"","/",HV278))</f>
        <v/>
      </c>
      <c r="HS278" s="26" t="str">
        <f ca="1">IF(OR(COUNTA(HA$3:HM$434)=0,选手操作!$K278=""),"",选手操作!$K278)</f>
        <v/>
      </c>
      <c r="HT278" s="22" t="str">
        <f ca="1">IFERROR(IF(HS278="","",RANK(HV278,HV$3:HV$434)+COUNTIF(HV$3:HV278,HV278)-1),"/")</f>
        <v/>
      </c>
      <c r="HU278" s="27" t="str">
        <f ca="1">IF(HS278="","",VLOOKUP(HS278,选手操作!$K:$L,2,0))</f>
        <v/>
      </c>
      <c r="HV278" s="24" t="str">
        <f ca="1">IFERROR(IF(HS278="","",IF(选手操作!HT278&lt;&gt;"",GV278+HW278+HX278+选手操作!HS278,VLOOKUP(HU278,HO:HQ,3,0)+GV278+HW278+HX278+选手操作!HS278)),IF(COUNTIF(HO:HO,HU278)=0,"查找失败",IF(ISNUMBER(VLOOKUP(HU278,HO:HQ,3,0))=FALSE,"VP错误","未知错误")))</f>
        <v/>
      </c>
      <c r="HW278" s="37"/>
      <c r="HX278" s="37"/>
      <c r="HY278" s="39"/>
    </row>
    <row r="279" spans="1:23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23" t="str">
        <f ca="1">IFERROR(IF(S279="","",RANK(R279,R$3:R$434)+COUNTIF(R$3:R279,R279)-1),"/")</f>
        <v/>
      </c>
      <c r="O279" s="22" t="str">
        <f t="shared" si="93"/>
        <v/>
      </c>
      <c r="P279" s="22" t="str">
        <f t="shared" si="94"/>
        <v/>
      </c>
      <c r="Q279" s="24" t="str">
        <f t="shared" si="95"/>
        <v/>
      </c>
      <c r="R279" s="25" t="str">
        <f ca="1">IF(S279="","",IF(选手操作!AT279&lt;&gt;"","/",V279))</f>
        <v/>
      </c>
      <c r="S279" s="26" t="str">
        <f ca="1">IF(OR(COUNTA(A$3:M$434)=0,选手操作!$K279=""),"",选手操作!$K279)</f>
        <v/>
      </c>
      <c r="T279" s="22" t="str">
        <f ca="1">IFERROR(IF(S279="","",RANK(V279,V$3:V$434)+COUNTIF(V$3:V279,V279)-1),"/")</f>
        <v/>
      </c>
      <c r="U279" s="27" t="str">
        <f ca="1">IF(S279="","",VLOOKUP(S279,选手操作!$K:$L,2,0))</f>
        <v/>
      </c>
      <c r="V279" s="24" t="str">
        <f ca="1">IFERROR(IF(S279="","",IF(选手操作!T279&lt;&gt;"",选手操作!M279+选手操作!N279+W279+X279+选手操作!S279,VLOOKUP(U279,O:Q,3,0)+选手操作!M279+选手操作!N279+W279+X279+选手操作!S279)),IF(COUNTIF(O:O,U279)=0,"查找失败",IF(ISNUMBER(VLOOKUP(U279,O:Q,3,0))=FALSE,"VP错误","未知错误")))</f>
        <v/>
      </c>
      <c r="W279" s="37"/>
      <c r="X279" s="37"/>
      <c r="Y279" s="39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23" t="str">
        <f ca="1">IFERROR(IF(AS279="","",RANK(AR279,AR$3:AR$434)+COUNTIF(AR$3:AR279,AR279)-1),"/")</f>
        <v/>
      </c>
      <c r="AO279" s="22" t="str">
        <f t="shared" si="77"/>
        <v/>
      </c>
      <c r="AP279" s="22" t="str">
        <f t="shared" si="78"/>
        <v/>
      </c>
      <c r="AQ279" s="24" t="str">
        <f t="shared" si="96"/>
        <v/>
      </c>
      <c r="AR279" s="25" t="str">
        <f ca="1">IF(AS279="","",IF(选手操作!BT279&lt;&gt;"","/",AV279))</f>
        <v/>
      </c>
      <c r="AS279" s="26" t="str">
        <f ca="1">IF(OR(COUNTA(AA$3:AM$434)=0,选手操作!$K279=""),"",选手操作!$K279)</f>
        <v/>
      </c>
      <c r="AT279" s="22" t="str">
        <f ca="1">IFERROR(IF(AS279="","",RANK(AV279,AV$3:AV$434)+COUNTIF(AV$3:AV279,AV279)-1),"/")</f>
        <v/>
      </c>
      <c r="AU279" s="27" t="str">
        <f ca="1">IF(AS279="","",VLOOKUP(AS279,选手操作!$K:$L,2,0))</f>
        <v/>
      </c>
      <c r="AV279" s="24" t="str">
        <f ca="1">IFERROR(IF(AS279="","",IF(选手操作!AT279&lt;&gt;"",V279+AW279+AX279+选手操作!AS279,VLOOKUP(AU279,AO:AQ,3,0)+V279+AW279+AX279+选手操作!AS279)),IF(COUNTIF(AO:AO,AU279)=0,"查找失败",IF(ISNUMBER(VLOOKUP(AU279,AO:AQ,3,0))=FALSE,"VP错误","未知错误")))</f>
        <v/>
      </c>
      <c r="AW279" s="37"/>
      <c r="AX279" s="37"/>
      <c r="AY279" s="39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23" t="str">
        <f ca="1">IFERROR(IF(BS279="","",RANK(BR279,BR$3:BR$434)+COUNTIF(BR$3:BR279,BR279)-1),"/")</f>
        <v/>
      </c>
      <c r="BO279" s="22" t="str">
        <f t="shared" si="79"/>
        <v/>
      </c>
      <c r="BP279" s="22" t="str">
        <f t="shared" si="80"/>
        <v/>
      </c>
      <c r="BQ279" s="24" t="str">
        <f>IFERROR(IF(BO279="","",ROUND(IF(BP279=0,10,10+SIGN(BP279)*10*(1-((SQRT(5)-1)/2)^MIN(ABS(BP279)/(5*SQRT(BR$1)),3))/(1-((SQRT(5)-1)/2)^3)),2)),"请输入副数")</f>
        <v/>
      </c>
      <c r="BR279" s="25" t="str">
        <f ca="1">IF(BS279="","",IF(选手操作!CT279&lt;&gt;"","/",BV279))</f>
        <v/>
      </c>
      <c r="BS279" s="26" t="str">
        <f ca="1">IF(OR(COUNTA(BA$3:BM$434)=0,选手操作!$K279=""),"",选手操作!$K279)</f>
        <v/>
      </c>
      <c r="BT279" s="22" t="str">
        <f ca="1">IFERROR(IF(BS279="","",RANK(BV279,BV$3:BV$434)+COUNTIF(BV$3:BV279,BV279)-1),"/")</f>
        <v/>
      </c>
      <c r="BU279" s="27" t="str">
        <f ca="1">IF(BS279="","",VLOOKUP(BS279,选手操作!$K:$L,2,0))</f>
        <v/>
      </c>
      <c r="BV279" s="24" t="str">
        <f ca="1">IFERROR(IF(BS279="","",IF(选手操作!BT279&lt;&gt;"",AV279+BW279+BX279+选手操作!BS279,VLOOKUP(BU279,BO:BQ,3,0)+AV279+BW279+BX279+选手操作!BS279)),IF(COUNTIF(BO:BO,BU279)=0,"查找失败",IF(ISNUMBER(VLOOKUP(BU279,BO:BQ,3,0))=FALSE,"VP错误","未知错误")))</f>
        <v/>
      </c>
      <c r="BW279" s="37"/>
      <c r="BX279" s="37"/>
      <c r="BY279" s="39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23" t="str">
        <f ca="1">IFERROR(IF(CS279="","",RANK(CR279,CR$3:CR$434)+COUNTIF(CR$3:CR279,CR279)-1),"/")</f>
        <v/>
      </c>
      <c r="CO279" s="22" t="str">
        <f t="shared" si="81"/>
        <v/>
      </c>
      <c r="CP279" s="22" t="str">
        <f t="shared" si="82"/>
        <v/>
      </c>
      <c r="CQ279" s="24" t="str">
        <f>IFERROR(IF(CO279="","",ROUND(IF(CP279=0,10,10+SIGN(CP279)*10*(1-((SQRT(5)-1)/2)^MIN(ABS(CP279)/(5*SQRT(CR$1)),3))/(1-((SQRT(5)-1)/2)^3)),2)),"请输入副数")</f>
        <v/>
      </c>
      <c r="CR279" s="25" t="str">
        <f ca="1">IF(CS279="","",IF(选手操作!DT279&lt;&gt;"","/",CV279))</f>
        <v/>
      </c>
      <c r="CS279" s="26" t="str">
        <f ca="1">IF(OR(COUNTA(CA$3:CM$434)=0,选手操作!$K279=""),"",选手操作!$K279)</f>
        <v/>
      </c>
      <c r="CT279" s="22" t="str">
        <f ca="1">IFERROR(IF(CS279="","",RANK(CV279,CV$3:CV$434)+COUNTIF(CV$3:CV279,CV279)-1),"/")</f>
        <v/>
      </c>
      <c r="CU279" s="27" t="str">
        <f ca="1">IF(CS279="","",VLOOKUP(CS279,选手操作!$K:$L,2,0))</f>
        <v/>
      </c>
      <c r="CV279" s="24" t="str">
        <f ca="1">IFERROR(IF(CS279="","",IF(选手操作!CT279&lt;&gt;"",BV279+CW279+CX279+选手操作!CS279,VLOOKUP(CU279,CO:CQ,3,0)+BV279+CW279+CX279+选手操作!CS279)),IF(COUNTIF(CO:CO,CU279)=0,"查找失败",IF(ISNUMBER(VLOOKUP(CU279,CO:CQ,3,0))=FALSE,"VP错误","未知错误")))</f>
        <v/>
      </c>
      <c r="CW279" s="37"/>
      <c r="CX279" s="37"/>
      <c r="CY279" s="39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23" t="str">
        <f ca="1">IFERROR(IF(DS279="","",RANK(DR279,DR$3:DR$434)+COUNTIF(DR$3:DR279,DR279)-1),"/")</f>
        <v/>
      </c>
      <c r="DO279" s="22" t="str">
        <f t="shared" si="83"/>
        <v/>
      </c>
      <c r="DP279" s="22" t="str">
        <f t="shared" si="84"/>
        <v/>
      </c>
      <c r="DQ279" s="24" t="str">
        <f>IFERROR(IF(DO279="","",ROUND(IF(DP279=0,10,10+SIGN(DP279)*10*(1-((SQRT(5)-1)/2)^MIN(ABS(DP279)/(5*SQRT(DR$1)),3))/(1-((SQRT(5)-1)/2)^3)),2)),"请输入副数")</f>
        <v/>
      </c>
      <c r="DR279" s="25" t="str">
        <f ca="1">IF(DS279="","",IF(选手操作!ET279&lt;&gt;"","/",DV279))</f>
        <v/>
      </c>
      <c r="DS279" s="26" t="str">
        <f ca="1">IF(OR(COUNTA(DA$3:DM$434)=0,选手操作!$K279=""),"",选手操作!$K279)</f>
        <v/>
      </c>
      <c r="DT279" s="22" t="str">
        <f ca="1">IFERROR(IF(DS279="","",RANK(DV279,DV$3:DV$434)+COUNTIF(DV$3:DV279,DV279)-1),"/")</f>
        <v/>
      </c>
      <c r="DU279" s="27" t="str">
        <f ca="1">IF(DS279="","",VLOOKUP(DS279,选手操作!$K:$L,2,0))</f>
        <v/>
      </c>
      <c r="DV279" s="24" t="str">
        <f ca="1">IFERROR(IF(DS279="","",IF(选手操作!DT279&lt;&gt;"",CV279+DW279+DX279+选手操作!DS279,VLOOKUP(DU279,DO:DQ,3,0)+CV279+DW279+DX279+选手操作!DS279)),IF(COUNTIF(DO:DO,DU279)=0,"查找失败",IF(ISNUMBER(VLOOKUP(DU279,DO:DQ,3,0))=FALSE,"VP错误","未知错误")))</f>
        <v/>
      </c>
      <c r="DW279" s="37"/>
      <c r="DX279" s="37"/>
      <c r="DY279" s="39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23" t="str">
        <f ca="1">IFERROR(IF(ES279="","",RANK(ER279,ER$3:ER$434)+COUNTIF(ER$3:ER279,ER279)-1),"/")</f>
        <v/>
      </c>
      <c r="EO279" s="22" t="str">
        <f t="shared" si="85"/>
        <v/>
      </c>
      <c r="EP279" s="22" t="str">
        <f t="shared" si="86"/>
        <v/>
      </c>
      <c r="EQ279" s="24" t="str">
        <f>IFERROR(IF(EO279="","",ROUND(IF(EP279=0,10,10+SIGN(EP279)*10*(1-((SQRT(5)-1)/2)^MIN(ABS(EP279)/(5*SQRT(ER$1)),3))/(1-((SQRT(5)-1)/2)^3)),2)),"请输入副数")</f>
        <v/>
      </c>
      <c r="ER279" s="25" t="str">
        <f ca="1">IF(ES279="","",IF(选手操作!FT279&lt;&gt;"","/",EV279))</f>
        <v/>
      </c>
      <c r="ES279" s="26" t="str">
        <f ca="1">IF(OR(COUNTA(EA$3:EM$434)=0,选手操作!$K279=""),"",选手操作!$K279)</f>
        <v/>
      </c>
      <c r="ET279" s="22" t="str">
        <f ca="1">IFERROR(IF(ES279="","",RANK(EV279,EV$3:EV$434)+COUNTIF(EV$3:EV279,EV279)-1),"/")</f>
        <v/>
      </c>
      <c r="EU279" s="27" t="str">
        <f ca="1">IF(ES279="","",VLOOKUP(ES279,选手操作!$K:$L,2,0))</f>
        <v/>
      </c>
      <c r="EV279" s="24" t="str">
        <f ca="1">IFERROR(IF(ES279="","",IF(选手操作!ET279&lt;&gt;"",DV279+EW279+EX279+选手操作!ES279,VLOOKUP(EU279,EO:EQ,3,0)+DV279+EW279+EX279+选手操作!ES279)),IF(COUNTIF(EO:EO,EU279)=0,"查找失败",IF(ISNUMBER(VLOOKUP(EU279,EO:EQ,3,0))=FALSE,"VP错误","未知错误")))</f>
        <v/>
      </c>
      <c r="EW279" s="37"/>
      <c r="EX279" s="37"/>
      <c r="EY279" s="39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23" t="str">
        <f ca="1">IFERROR(IF(FS279="","",RANK(FR279,FR$3:FR$434)+COUNTIF(FR$3:FR279,FR279)-1),"/")</f>
        <v/>
      </c>
      <c r="FO279" s="22" t="str">
        <f t="shared" si="87"/>
        <v/>
      </c>
      <c r="FP279" s="22" t="str">
        <f t="shared" si="88"/>
        <v/>
      </c>
      <c r="FQ279" s="24" t="str">
        <f>IFERROR(IF(FO279="","",ROUND(IF(FP279=0,10,10+SIGN(FP279)*10*(1-((SQRT(5)-1)/2)^MIN(ABS(FP279)/(5*SQRT(FR$1)),3))/(1-((SQRT(5)-1)/2)^3)),2)),"请输入副数")</f>
        <v/>
      </c>
      <c r="FR279" s="25" t="str">
        <f ca="1">IF(FS279="","",IF(选手操作!GT279&lt;&gt;"","/",FV279))</f>
        <v/>
      </c>
      <c r="FS279" s="26" t="str">
        <f ca="1">IF(OR(COUNTA(FA$3:FM$434)=0,选手操作!$K279=""),"",选手操作!$K279)</f>
        <v/>
      </c>
      <c r="FT279" s="22" t="str">
        <f ca="1">IFERROR(IF(FS279="","",RANK(FV279,FV$3:FV$434)+COUNTIF(FV$3:FV279,FV279)-1),"/")</f>
        <v/>
      </c>
      <c r="FU279" s="27" t="str">
        <f ca="1">IF(FS279="","",VLOOKUP(FS279,选手操作!$K:$L,2,0))</f>
        <v/>
      </c>
      <c r="FV279" s="24" t="str">
        <f ca="1">IFERROR(IF(FS279="","",IF(选手操作!FT279&lt;&gt;"",EV279+FW279+FX279+选手操作!FS279,VLOOKUP(FU279,FO:FQ,3,0)+EV279+FW279+FX279+选手操作!FS279)),IF(COUNTIF(FO:FO,FU279)=0,"查找失败",IF(ISNUMBER(VLOOKUP(FU279,FO:FQ,3,0))=FALSE,"VP错误","未知错误")))</f>
        <v/>
      </c>
      <c r="FW279" s="37"/>
      <c r="FX279" s="37"/>
      <c r="FY279" s="39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23" t="str">
        <f ca="1">IFERROR(IF(GS279="","",RANK(GR279,GR$3:GR$434)+COUNTIF(GR$3:GR279,GR279)-1),"/")</f>
        <v/>
      </c>
      <c r="GO279" s="22" t="str">
        <f t="shared" si="89"/>
        <v/>
      </c>
      <c r="GP279" s="22" t="str">
        <f t="shared" si="90"/>
        <v/>
      </c>
      <c r="GQ279" s="24" t="str">
        <f>IFERROR(IF(GO279="","",ROUND(IF(GP279=0,10,10+SIGN(GP279)*10*(1-((SQRT(5)-1)/2)^MIN(ABS(GP279)/(5*SQRT(GR$1)),3))/(1-((SQRT(5)-1)/2)^3)),2)),"请输入副数")</f>
        <v/>
      </c>
      <c r="GR279" s="25" t="str">
        <f ca="1">IF(GS279="","",IF(选手操作!HT279&lt;&gt;"","/",GV279))</f>
        <v/>
      </c>
      <c r="GS279" s="26" t="str">
        <f ca="1">IF(OR(COUNTA(GA$3:GM$434)=0,选手操作!$K279=""),"",选手操作!$K279)</f>
        <v/>
      </c>
      <c r="GT279" s="22" t="str">
        <f ca="1">IFERROR(IF(GS279="","",RANK(GV279,GV$3:GV$434)+COUNTIF(GV$3:GV279,GV279)-1),"/")</f>
        <v/>
      </c>
      <c r="GU279" s="27" t="str">
        <f ca="1">IF(GS279="","",VLOOKUP(GS279,选手操作!$K:$L,2,0))</f>
        <v/>
      </c>
      <c r="GV279" s="24" t="str">
        <f ca="1">IFERROR(IF(GS279="","",IF(选手操作!GT279&lt;&gt;"",FV279+GW279+GX279+选手操作!GS279,VLOOKUP(GU279,GO:GQ,3,0)+FV279+GW279+GX279+选手操作!GS279)),IF(COUNTIF(GO:GO,GU279)=0,"查找失败",IF(ISNUMBER(VLOOKUP(GU279,GO:GQ,3,0))=FALSE,"VP错误","未知错误")))</f>
        <v/>
      </c>
      <c r="GW279" s="37"/>
      <c r="GX279" s="37"/>
      <c r="GY279" s="39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23" t="str">
        <f ca="1">IFERROR(IF(HS279="","",RANK(HR279,HR$3:HR$434)+COUNTIF(HR$3:HR279,HR279)-1),"/")</f>
        <v/>
      </c>
      <c r="HO279" s="22" t="str">
        <f t="shared" si="91"/>
        <v/>
      </c>
      <c r="HP279" s="22" t="str">
        <f t="shared" si="92"/>
        <v/>
      </c>
      <c r="HQ279" s="24" t="str">
        <f>IFERROR(IF(HO279="","",ROUND(IF(HP279=0,10,10+SIGN(HP279)*10*(1-((SQRT(5)-1)/2)^MIN(ABS(HP279)/(5*SQRT(HR$1)),3))/(1-((SQRT(5)-1)/2)^3)),2)),"请输入副数")</f>
        <v/>
      </c>
      <c r="HR279" s="25" t="str">
        <f ca="1">IF(HS279="","",IF(选手操作!IT279&lt;&gt;"","/",HV279))</f>
        <v/>
      </c>
      <c r="HS279" s="26" t="str">
        <f ca="1">IF(OR(COUNTA(HA$3:HM$434)=0,选手操作!$K279=""),"",选手操作!$K279)</f>
        <v/>
      </c>
      <c r="HT279" s="22" t="str">
        <f ca="1">IFERROR(IF(HS279="","",RANK(HV279,HV$3:HV$434)+COUNTIF(HV$3:HV279,HV279)-1),"/")</f>
        <v/>
      </c>
      <c r="HU279" s="27" t="str">
        <f ca="1">IF(HS279="","",VLOOKUP(HS279,选手操作!$K:$L,2,0))</f>
        <v/>
      </c>
      <c r="HV279" s="24" t="str">
        <f ca="1">IFERROR(IF(HS279="","",IF(选手操作!HT279&lt;&gt;"",GV279+HW279+HX279+选手操作!HS279,VLOOKUP(HU279,HO:HQ,3,0)+GV279+HW279+HX279+选手操作!HS279)),IF(COUNTIF(HO:HO,HU279)=0,"查找失败",IF(ISNUMBER(VLOOKUP(HU279,HO:HQ,3,0))=FALSE,"VP错误","未知错误")))</f>
        <v/>
      </c>
      <c r="HW279" s="37"/>
      <c r="HX279" s="37"/>
      <c r="HY279" s="39"/>
    </row>
    <row r="280" spans="1:23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23" t="str">
        <f ca="1">IFERROR(IF(S280="","",RANK(R280,R$3:R$434)+COUNTIF(R$3:R280,R280)-1),"/")</f>
        <v/>
      </c>
      <c r="O280" s="22" t="str">
        <f t="shared" si="93"/>
        <v/>
      </c>
      <c r="P280" s="22" t="str">
        <f t="shared" si="94"/>
        <v/>
      </c>
      <c r="Q280" s="24" t="str">
        <f t="shared" si="95"/>
        <v/>
      </c>
      <c r="R280" s="25" t="str">
        <f ca="1">IF(S280="","",IF(选手操作!AT280&lt;&gt;"","/",V280))</f>
        <v/>
      </c>
      <c r="S280" s="26" t="str">
        <f ca="1">IF(OR(COUNTA(A$3:M$434)=0,选手操作!$K280=""),"",选手操作!$K280)</f>
        <v/>
      </c>
      <c r="T280" s="22" t="str">
        <f ca="1">IFERROR(IF(S280="","",RANK(V280,V$3:V$434)+COUNTIF(V$3:V280,V280)-1),"/")</f>
        <v/>
      </c>
      <c r="U280" s="27" t="str">
        <f ca="1">IF(S280="","",VLOOKUP(S280,选手操作!$K:$L,2,0))</f>
        <v/>
      </c>
      <c r="V280" s="24" t="str">
        <f ca="1">IFERROR(IF(S280="","",IF(选手操作!T280&lt;&gt;"",选手操作!M280+选手操作!N280+W280+X280+选手操作!S280,VLOOKUP(U280,O:Q,3,0)+选手操作!M280+选手操作!N280+W280+X280+选手操作!S280)),IF(COUNTIF(O:O,U280)=0,"查找失败",IF(ISNUMBER(VLOOKUP(U280,O:Q,3,0))=FALSE,"VP错误","未知错误")))</f>
        <v/>
      </c>
      <c r="W280" s="37"/>
      <c r="X280" s="37"/>
      <c r="Y280" s="39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23" t="str">
        <f ca="1">IFERROR(IF(AS280="","",RANK(AR280,AR$3:AR$434)+COUNTIF(AR$3:AR280,AR280)-1),"/")</f>
        <v/>
      </c>
      <c r="AO280" s="22" t="str">
        <f t="shared" si="77"/>
        <v/>
      </c>
      <c r="AP280" s="22" t="str">
        <f t="shared" si="78"/>
        <v/>
      </c>
      <c r="AQ280" s="24" t="str">
        <f t="shared" si="96"/>
        <v/>
      </c>
      <c r="AR280" s="25" t="str">
        <f ca="1">IF(AS280="","",IF(选手操作!BT280&lt;&gt;"","/",AV280))</f>
        <v/>
      </c>
      <c r="AS280" s="26" t="str">
        <f ca="1">IF(OR(COUNTA(AA$3:AM$434)=0,选手操作!$K280=""),"",选手操作!$K280)</f>
        <v/>
      </c>
      <c r="AT280" s="22" t="str">
        <f ca="1">IFERROR(IF(AS280="","",RANK(AV280,AV$3:AV$434)+COUNTIF(AV$3:AV280,AV280)-1),"/")</f>
        <v/>
      </c>
      <c r="AU280" s="27" t="str">
        <f ca="1">IF(AS280="","",VLOOKUP(AS280,选手操作!$K:$L,2,0))</f>
        <v/>
      </c>
      <c r="AV280" s="24" t="str">
        <f ca="1">IFERROR(IF(AS280="","",IF(选手操作!AT280&lt;&gt;"",V280+AW280+AX280+选手操作!AS280,VLOOKUP(AU280,AO:AQ,3,0)+V280+AW280+AX280+选手操作!AS280)),IF(COUNTIF(AO:AO,AU280)=0,"查找失败",IF(ISNUMBER(VLOOKUP(AU280,AO:AQ,3,0))=FALSE,"VP错误","未知错误")))</f>
        <v/>
      </c>
      <c r="AW280" s="37"/>
      <c r="AX280" s="37"/>
      <c r="AY280" s="39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23" t="str">
        <f ca="1">IFERROR(IF(BS280="","",RANK(BR280,BR$3:BR$434)+COUNTIF(BR$3:BR280,BR280)-1),"/")</f>
        <v/>
      </c>
      <c r="BO280" s="22" t="str">
        <f t="shared" si="79"/>
        <v/>
      </c>
      <c r="BP280" s="22" t="str">
        <f t="shared" si="80"/>
        <v/>
      </c>
      <c r="BQ280" s="24" t="str">
        <f>IFERROR(IF(BO280="","",ROUND(IF(BP280=0,10,10+SIGN(BP280)*10*(1-((SQRT(5)-1)/2)^MIN(ABS(BP280)/(5*SQRT(BR$1)),3))/(1-((SQRT(5)-1)/2)^3)),2)),"请输入副数")</f>
        <v/>
      </c>
      <c r="BR280" s="25" t="str">
        <f ca="1">IF(BS280="","",IF(选手操作!CT280&lt;&gt;"","/",BV280))</f>
        <v/>
      </c>
      <c r="BS280" s="26" t="str">
        <f ca="1">IF(OR(COUNTA(BA$3:BM$434)=0,选手操作!$K280=""),"",选手操作!$K280)</f>
        <v/>
      </c>
      <c r="BT280" s="22" t="str">
        <f ca="1">IFERROR(IF(BS280="","",RANK(BV280,BV$3:BV$434)+COUNTIF(BV$3:BV280,BV280)-1),"/")</f>
        <v/>
      </c>
      <c r="BU280" s="27" t="str">
        <f ca="1">IF(BS280="","",VLOOKUP(BS280,选手操作!$K:$L,2,0))</f>
        <v/>
      </c>
      <c r="BV280" s="24" t="str">
        <f ca="1">IFERROR(IF(BS280="","",IF(选手操作!BT280&lt;&gt;"",AV280+BW280+BX280+选手操作!BS280,VLOOKUP(BU280,BO:BQ,3,0)+AV280+BW280+BX280+选手操作!BS280)),IF(COUNTIF(BO:BO,BU280)=0,"查找失败",IF(ISNUMBER(VLOOKUP(BU280,BO:BQ,3,0))=FALSE,"VP错误","未知错误")))</f>
        <v/>
      </c>
      <c r="BW280" s="37"/>
      <c r="BX280" s="37"/>
      <c r="BY280" s="39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23" t="str">
        <f ca="1">IFERROR(IF(CS280="","",RANK(CR280,CR$3:CR$434)+COUNTIF(CR$3:CR280,CR280)-1),"/")</f>
        <v/>
      </c>
      <c r="CO280" s="22" t="str">
        <f t="shared" si="81"/>
        <v/>
      </c>
      <c r="CP280" s="22" t="str">
        <f t="shared" si="82"/>
        <v/>
      </c>
      <c r="CQ280" s="24" t="str">
        <f>IFERROR(IF(CO280="","",ROUND(IF(CP280=0,10,10+SIGN(CP280)*10*(1-((SQRT(5)-1)/2)^MIN(ABS(CP280)/(5*SQRT(CR$1)),3))/(1-((SQRT(5)-1)/2)^3)),2)),"请输入副数")</f>
        <v/>
      </c>
      <c r="CR280" s="25" t="str">
        <f ca="1">IF(CS280="","",IF(选手操作!DT280&lt;&gt;"","/",CV280))</f>
        <v/>
      </c>
      <c r="CS280" s="26" t="str">
        <f ca="1">IF(OR(COUNTA(CA$3:CM$434)=0,选手操作!$K280=""),"",选手操作!$K280)</f>
        <v/>
      </c>
      <c r="CT280" s="22" t="str">
        <f ca="1">IFERROR(IF(CS280="","",RANK(CV280,CV$3:CV$434)+COUNTIF(CV$3:CV280,CV280)-1),"/")</f>
        <v/>
      </c>
      <c r="CU280" s="27" t="str">
        <f ca="1">IF(CS280="","",VLOOKUP(CS280,选手操作!$K:$L,2,0))</f>
        <v/>
      </c>
      <c r="CV280" s="24" t="str">
        <f ca="1">IFERROR(IF(CS280="","",IF(选手操作!CT280&lt;&gt;"",BV280+CW280+CX280+选手操作!CS280,VLOOKUP(CU280,CO:CQ,3,0)+BV280+CW280+CX280+选手操作!CS280)),IF(COUNTIF(CO:CO,CU280)=0,"查找失败",IF(ISNUMBER(VLOOKUP(CU280,CO:CQ,3,0))=FALSE,"VP错误","未知错误")))</f>
        <v/>
      </c>
      <c r="CW280" s="37"/>
      <c r="CX280" s="37"/>
      <c r="CY280" s="39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23" t="str">
        <f ca="1">IFERROR(IF(DS280="","",RANK(DR280,DR$3:DR$434)+COUNTIF(DR$3:DR280,DR280)-1),"/")</f>
        <v/>
      </c>
      <c r="DO280" s="22" t="str">
        <f t="shared" si="83"/>
        <v/>
      </c>
      <c r="DP280" s="22" t="str">
        <f t="shared" si="84"/>
        <v/>
      </c>
      <c r="DQ280" s="24" t="str">
        <f>IFERROR(IF(DO280="","",ROUND(IF(DP280=0,10,10+SIGN(DP280)*10*(1-((SQRT(5)-1)/2)^MIN(ABS(DP280)/(5*SQRT(DR$1)),3))/(1-((SQRT(5)-1)/2)^3)),2)),"请输入副数")</f>
        <v/>
      </c>
      <c r="DR280" s="25" t="str">
        <f ca="1">IF(DS280="","",IF(选手操作!ET280&lt;&gt;"","/",DV280))</f>
        <v/>
      </c>
      <c r="DS280" s="26" t="str">
        <f ca="1">IF(OR(COUNTA(DA$3:DM$434)=0,选手操作!$K280=""),"",选手操作!$K280)</f>
        <v/>
      </c>
      <c r="DT280" s="22" t="str">
        <f ca="1">IFERROR(IF(DS280="","",RANK(DV280,DV$3:DV$434)+COUNTIF(DV$3:DV280,DV280)-1),"/")</f>
        <v/>
      </c>
      <c r="DU280" s="27" t="str">
        <f ca="1">IF(DS280="","",VLOOKUP(DS280,选手操作!$K:$L,2,0))</f>
        <v/>
      </c>
      <c r="DV280" s="24" t="str">
        <f ca="1">IFERROR(IF(DS280="","",IF(选手操作!DT280&lt;&gt;"",CV280+DW280+DX280+选手操作!DS280,VLOOKUP(DU280,DO:DQ,3,0)+CV280+DW280+DX280+选手操作!DS280)),IF(COUNTIF(DO:DO,DU280)=0,"查找失败",IF(ISNUMBER(VLOOKUP(DU280,DO:DQ,3,0))=FALSE,"VP错误","未知错误")))</f>
        <v/>
      </c>
      <c r="DW280" s="37"/>
      <c r="DX280" s="37"/>
      <c r="DY280" s="39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23" t="str">
        <f ca="1">IFERROR(IF(ES280="","",RANK(ER280,ER$3:ER$434)+COUNTIF(ER$3:ER280,ER280)-1),"/")</f>
        <v/>
      </c>
      <c r="EO280" s="22" t="str">
        <f t="shared" si="85"/>
        <v/>
      </c>
      <c r="EP280" s="22" t="str">
        <f t="shared" si="86"/>
        <v/>
      </c>
      <c r="EQ280" s="24" t="str">
        <f>IFERROR(IF(EO280="","",ROUND(IF(EP280=0,10,10+SIGN(EP280)*10*(1-((SQRT(5)-1)/2)^MIN(ABS(EP280)/(5*SQRT(ER$1)),3))/(1-((SQRT(5)-1)/2)^3)),2)),"请输入副数")</f>
        <v/>
      </c>
      <c r="ER280" s="25" t="str">
        <f ca="1">IF(ES280="","",IF(选手操作!FT280&lt;&gt;"","/",EV280))</f>
        <v/>
      </c>
      <c r="ES280" s="26" t="str">
        <f ca="1">IF(OR(COUNTA(EA$3:EM$434)=0,选手操作!$K280=""),"",选手操作!$K280)</f>
        <v/>
      </c>
      <c r="ET280" s="22" t="str">
        <f ca="1">IFERROR(IF(ES280="","",RANK(EV280,EV$3:EV$434)+COUNTIF(EV$3:EV280,EV280)-1),"/")</f>
        <v/>
      </c>
      <c r="EU280" s="27" t="str">
        <f ca="1">IF(ES280="","",VLOOKUP(ES280,选手操作!$K:$L,2,0))</f>
        <v/>
      </c>
      <c r="EV280" s="24" t="str">
        <f ca="1">IFERROR(IF(ES280="","",IF(选手操作!ET280&lt;&gt;"",DV280+EW280+EX280+选手操作!ES280,VLOOKUP(EU280,EO:EQ,3,0)+DV280+EW280+EX280+选手操作!ES280)),IF(COUNTIF(EO:EO,EU280)=0,"查找失败",IF(ISNUMBER(VLOOKUP(EU280,EO:EQ,3,0))=FALSE,"VP错误","未知错误")))</f>
        <v/>
      </c>
      <c r="EW280" s="37"/>
      <c r="EX280" s="37"/>
      <c r="EY280" s="39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23" t="str">
        <f ca="1">IFERROR(IF(FS280="","",RANK(FR280,FR$3:FR$434)+COUNTIF(FR$3:FR280,FR280)-1),"/")</f>
        <v/>
      </c>
      <c r="FO280" s="22" t="str">
        <f t="shared" si="87"/>
        <v/>
      </c>
      <c r="FP280" s="22" t="str">
        <f t="shared" si="88"/>
        <v/>
      </c>
      <c r="FQ280" s="24" t="str">
        <f>IFERROR(IF(FO280="","",ROUND(IF(FP280=0,10,10+SIGN(FP280)*10*(1-((SQRT(5)-1)/2)^MIN(ABS(FP280)/(5*SQRT(FR$1)),3))/(1-((SQRT(5)-1)/2)^3)),2)),"请输入副数")</f>
        <v/>
      </c>
      <c r="FR280" s="25" t="str">
        <f ca="1">IF(FS280="","",IF(选手操作!GT280&lt;&gt;"","/",FV280))</f>
        <v/>
      </c>
      <c r="FS280" s="26" t="str">
        <f ca="1">IF(OR(COUNTA(FA$3:FM$434)=0,选手操作!$K280=""),"",选手操作!$K280)</f>
        <v/>
      </c>
      <c r="FT280" s="22" t="str">
        <f ca="1">IFERROR(IF(FS280="","",RANK(FV280,FV$3:FV$434)+COUNTIF(FV$3:FV280,FV280)-1),"/")</f>
        <v/>
      </c>
      <c r="FU280" s="27" t="str">
        <f ca="1">IF(FS280="","",VLOOKUP(FS280,选手操作!$K:$L,2,0))</f>
        <v/>
      </c>
      <c r="FV280" s="24" t="str">
        <f ca="1">IFERROR(IF(FS280="","",IF(选手操作!FT280&lt;&gt;"",EV280+FW280+FX280+选手操作!FS280,VLOOKUP(FU280,FO:FQ,3,0)+EV280+FW280+FX280+选手操作!FS280)),IF(COUNTIF(FO:FO,FU280)=0,"查找失败",IF(ISNUMBER(VLOOKUP(FU280,FO:FQ,3,0))=FALSE,"VP错误","未知错误")))</f>
        <v/>
      </c>
      <c r="FW280" s="37"/>
      <c r="FX280" s="37"/>
      <c r="FY280" s="39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23" t="str">
        <f ca="1">IFERROR(IF(GS280="","",RANK(GR280,GR$3:GR$434)+COUNTIF(GR$3:GR280,GR280)-1),"/")</f>
        <v/>
      </c>
      <c r="GO280" s="22" t="str">
        <f t="shared" si="89"/>
        <v/>
      </c>
      <c r="GP280" s="22" t="str">
        <f t="shared" si="90"/>
        <v/>
      </c>
      <c r="GQ280" s="24" t="str">
        <f>IFERROR(IF(GO280="","",ROUND(IF(GP280=0,10,10+SIGN(GP280)*10*(1-((SQRT(5)-1)/2)^MIN(ABS(GP280)/(5*SQRT(GR$1)),3))/(1-((SQRT(5)-1)/2)^3)),2)),"请输入副数")</f>
        <v/>
      </c>
      <c r="GR280" s="25" t="str">
        <f ca="1">IF(GS280="","",IF(选手操作!HT280&lt;&gt;"","/",GV280))</f>
        <v/>
      </c>
      <c r="GS280" s="26" t="str">
        <f ca="1">IF(OR(COUNTA(GA$3:GM$434)=0,选手操作!$K280=""),"",选手操作!$K280)</f>
        <v/>
      </c>
      <c r="GT280" s="22" t="str">
        <f ca="1">IFERROR(IF(GS280="","",RANK(GV280,GV$3:GV$434)+COUNTIF(GV$3:GV280,GV280)-1),"/")</f>
        <v/>
      </c>
      <c r="GU280" s="27" t="str">
        <f ca="1">IF(GS280="","",VLOOKUP(GS280,选手操作!$K:$L,2,0))</f>
        <v/>
      </c>
      <c r="GV280" s="24" t="str">
        <f ca="1">IFERROR(IF(GS280="","",IF(选手操作!GT280&lt;&gt;"",FV280+GW280+GX280+选手操作!GS280,VLOOKUP(GU280,GO:GQ,3,0)+FV280+GW280+GX280+选手操作!GS280)),IF(COUNTIF(GO:GO,GU280)=0,"查找失败",IF(ISNUMBER(VLOOKUP(GU280,GO:GQ,3,0))=FALSE,"VP错误","未知错误")))</f>
        <v/>
      </c>
      <c r="GW280" s="37"/>
      <c r="GX280" s="37"/>
      <c r="GY280" s="39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23" t="str">
        <f ca="1">IFERROR(IF(HS280="","",RANK(HR280,HR$3:HR$434)+COUNTIF(HR$3:HR280,HR280)-1),"/")</f>
        <v/>
      </c>
      <c r="HO280" s="22" t="str">
        <f t="shared" si="91"/>
        <v/>
      </c>
      <c r="HP280" s="22" t="str">
        <f t="shared" si="92"/>
        <v/>
      </c>
      <c r="HQ280" s="24" t="str">
        <f>IFERROR(IF(HO280="","",ROUND(IF(HP280=0,10,10+SIGN(HP280)*10*(1-((SQRT(5)-1)/2)^MIN(ABS(HP280)/(5*SQRT(HR$1)),3))/(1-((SQRT(5)-1)/2)^3)),2)),"请输入副数")</f>
        <v/>
      </c>
      <c r="HR280" s="25" t="str">
        <f ca="1">IF(HS280="","",IF(选手操作!IT280&lt;&gt;"","/",HV280))</f>
        <v/>
      </c>
      <c r="HS280" s="26" t="str">
        <f ca="1">IF(OR(COUNTA(HA$3:HM$434)=0,选手操作!$K280=""),"",选手操作!$K280)</f>
        <v/>
      </c>
      <c r="HT280" s="22" t="str">
        <f ca="1">IFERROR(IF(HS280="","",RANK(HV280,HV$3:HV$434)+COUNTIF(HV$3:HV280,HV280)-1),"/")</f>
        <v/>
      </c>
      <c r="HU280" s="27" t="str">
        <f ca="1">IF(HS280="","",VLOOKUP(HS280,选手操作!$K:$L,2,0))</f>
        <v/>
      </c>
      <c r="HV280" s="24" t="str">
        <f ca="1">IFERROR(IF(HS280="","",IF(选手操作!HT280&lt;&gt;"",GV280+HW280+HX280+选手操作!HS280,VLOOKUP(HU280,HO:HQ,3,0)+GV280+HW280+HX280+选手操作!HS280)),IF(COUNTIF(HO:HO,HU280)=0,"查找失败",IF(ISNUMBER(VLOOKUP(HU280,HO:HQ,3,0))=FALSE,"VP错误","未知错误")))</f>
        <v/>
      </c>
      <c r="HW280" s="37"/>
      <c r="HX280" s="37"/>
      <c r="HY280" s="39"/>
    </row>
    <row r="281" spans="1:23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23" t="str">
        <f ca="1">IFERROR(IF(S281="","",RANK(R281,R$3:R$434)+COUNTIF(R$3:R281,R281)-1),"/")</f>
        <v/>
      </c>
      <c r="O281" s="22" t="str">
        <f t="shared" si="93"/>
        <v/>
      </c>
      <c r="P281" s="22" t="str">
        <f t="shared" si="94"/>
        <v/>
      </c>
      <c r="Q281" s="24" t="str">
        <f t="shared" si="95"/>
        <v/>
      </c>
      <c r="R281" s="25" t="str">
        <f ca="1">IF(S281="","",IF(选手操作!AT281&lt;&gt;"","/",V281))</f>
        <v/>
      </c>
      <c r="S281" s="26" t="str">
        <f ca="1">IF(OR(COUNTA(A$3:M$434)=0,选手操作!$K281=""),"",选手操作!$K281)</f>
        <v/>
      </c>
      <c r="T281" s="22" t="str">
        <f ca="1">IFERROR(IF(S281="","",RANK(V281,V$3:V$434)+COUNTIF(V$3:V281,V281)-1),"/")</f>
        <v/>
      </c>
      <c r="U281" s="27" t="str">
        <f ca="1">IF(S281="","",VLOOKUP(S281,选手操作!$K:$L,2,0))</f>
        <v/>
      </c>
      <c r="V281" s="24" t="str">
        <f ca="1">IFERROR(IF(S281="","",IF(选手操作!T281&lt;&gt;"",选手操作!M281+选手操作!N281+W281+X281+选手操作!S281,VLOOKUP(U281,O:Q,3,0)+选手操作!M281+选手操作!N281+W281+X281+选手操作!S281)),IF(COUNTIF(O:O,U281)=0,"查找失败",IF(ISNUMBER(VLOOKUP(U281,O:Q,3,0))=FALSE,"VP错误","未知错误")))</f>
        <v/>
      </c>
      <c r="W281" s="37"/>
      <c r="X281" s="37"/>
      <c r="Y281" s="39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23" t="str">
        <f ca="1">IFERROR(IF(AS281="","",RANK(AR281,AR$3:AR$434)+COUNTIF(AR$3:AR281,AR281)-1),"/")</f>
        <v/>
      </c>
      <c r="AO281" s="22" t="str">
        <f t="shared" si="77"/>
        <v/>
      </c>
      <c r="AP281" s="22" t="str">
        <f t="shared" si="78"/>
        <v/>
      </c>
      <c r="AQ281" s="24" t="str">
        <f t="shared" si="96"/>
        <v/>
      </c>
      <c r="AR281" s="25" t="str">
        <f ca="1">IF(AS281="","",IF(选手操作!BT281&lt;&gt;"","/",AV281))</f>
        <v/>
      </c>
      <c r="AS281" s="26" t="str">
        <f ca="1">IF(OR(COUNTA(AA$3:AM$434)=0,选手操作!$K281=""),"",选手操作!$K281)</f>
        <v/>
      </c>
      <c r="AT281" s="22" t="str">
        <f ca="1">IFERROR(IF(AS281="","",RANK(AV281,AV$3:AV$434)+COUNTIF(AV$3:AV281,AV281)-1),"/")</f>
        <v/>
      </c>
      <c r="AU281" s="27" t="str">
        <f ca="1">IF(AS281="","",VLOOKUP(AS281,选手操作!$K:$L,2,0))</f>
        <v/>
      </c>
      <c r="AV281" s="24" t="str">
        <f ca="1">IFERROR(IF(AS281="","",IF(选手操作!AT281&lt;&gt;"",V281+AW281+AX281+选手操作!AS281,VLOOKUP(AU281,AO:AQ,3,0)+V281+AW281+AX281+选手操作!AS281)),IF(COUNTIF(AO:AO,AU281)=0,"查找失败",IF(ISNUMBER(VLOOKUP(AU281,AO:AQ,3,0))=FALSE,"VP错误","未知错误")))</f>
        <v/>
      </c>
      <c r="AW281" s="37"/>
      <c r="AX281" s="37"/>
      <c r="AY281" s="39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23" t="str">
        <f ca="1">IFERROR(IF(BS281="","",RANK(BR281,BR$3:BR$434)+COUNTIF(BR$3:BR281,BR281)-1),"/")</f>
        <v/>
      </c>
      <c r="BO281" s="22" t="str">
        <f t="shared" si="79"/>
        <v/>
      </c>
      <c r="BP281" s="22" t="str">
        <f t="shared" si="80"/>
        <v/>
      </c>
      <c r="BQ281" s="24" t="str">
        <f>IFERROR(IF(BO281="","",ROUND(IF(BP281=0,10,10+SIGN(BP281)*10*(1-((SQRT(5)-1)/2)^MIN(ABS(BP281)/(5*SQRT(BR$1)),3))/(1-((SQRT(5)-1)/2)^3)),2)),"请输入副数")</f>
        <v/>
      </c>
      <c r="BR281" s="25" t="str">
        <f ca="1">IF(BS281="","",IF(选手操作!CT281&lt;&gt;"","/",BV281))</f>
        <v/>
      </c>
      <c r="BS281" s="26" t="str">
        <f ca="1">IF(OR(COUNTA(BA$3:BM$434)=0,选手操作!$K281=""),"",选手操作!$K281)</f>
        <v/>
      </c>
      <c r="BT281" s="22" t="str">
        <f ca="1">IFERROR(IF(BS281="","",RANK(BV281,BV$3:BV$434)+COUNTIF(BV$3:BV281,BV281)-1),"/")</f>
        <v/>
      </c>
      <c r="BU281" s="27" t="str">
        <f ca="1">IF(BS281="","",VLOOKUP(BS281,选手操作!$K:$L,2,0))</f>
        <v/>
      </c>
      <c r="BV281" s="24" t="str">
        <f ca="1">IFERROR(IF(BS281="","",IF(选手操作!BT281&lt;&gt;"",AV281+BW281+BX281+选手操作!BS281,VLOOKUP(BU281,BO:BQ,3,0)+AV281+BW281+BX281+选手操作!BS281)),IF(COUNTIF(BO:BO,BU281)=0,"查找失败",IF(ISNUMBER(VLOOKUP(BU281,BO:BQ,3,0))=FALSE,"VP错误","未知错误")))</f>
        <v/>
      </c>
      <c r="BW281" s="37"/>
      <c r="BX281" s="37"/>
      <c r="BY281" s="39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23" t="str">
        <f ca="1">IFERROR(IF(CS281="","",RANK(CR281,CR$3:CR$434)+COUNTIF(CR$3:CR281,CR281)-1),"/")</f>
        <v/>
      </c>
      <c r="CO281" s="22" t="str">
        <f t="shared" si="81"/>
        <v/>
      </c>
      <c r="CP281" s="22" t="str">
        <f t="shared" si="82"/>
        <v/>
      </c>
      <c r="CQ281" s="24" t="str">
        <f>IFERROR(IF(CO281="","",ROUND(IF(CP281=0,10,10+SIGN(CP281)*10*(1-((SQRT(5)-1)/2)^MIN(ABS(CP281)/(5*SQRT(CR$1)),3))/(1-((SQRT(5)-1)/2)^3)),2)),"请输入副数")</f>
        <v/>
      </c>
      <c r="CR281" s="25" t="str">
        <f ca="1">IF(CS281="","",IF(选手操作!DT281&lt;&gt;"","/",CV281))</f>
        <v/>
      </c>
      <c r="CS281" s="26" t="str">
        <f ca="1">IF(OR(COUNTA(CA$3:CM$434)=0,选手操作!$K281=""),"",选手操作!$K281)</f>
        <v/>
      </c>
      <c r="CT281" s="22" t="str">
        <f ca="1">IFERROR(IF(CS281="","",RANK(CV281,CV$3:CV$434)+COUNTIF(CV$3:CV281,CV281)-1),"/")</f>
        <v/>
      </c>
      <c r="CU281" s="27" t="str">
        <f ca="1">IF(CS281="","",VLOOKUP(CS281,选手操作!$K:$L,2,0))</f>
        <v/>
      </c>
      <c r="CV281" s="24" t="str">
        <f ca="1">IFERROR(IF(CS281="","",IF(选手操作!CT281&lt;&gt;"",BV281+CW281+CX281+选手操作!CS281,VLOOKUP(CU281,CO:CQ,3,0)+BV281+CW281+CX281+选手操作!CS281)),IF(COUNTIF(CO:CO,CU281)=0,"查找失败",IF(ISNUMBER(VLOOKUP(CU281,CO:CQ,3,0))=FALSE,"VP错误","未知错误")))</f>
        <v/>
      </c>
      <c r="CW281" s="37"/>
      <c r="CX281" s="37"/>
      <c r="CY281" s="39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23" t="str">
        <f ca="1">IFERROR(IF(DS281="","",RANK(DR281,DR$3:DR$434)+COUNTIF(DR$3:DR281,DR281)-1),"/")</f>
        <v/>
      </c>
      <c r="DO281" s="22" t="str">
        <f t="shared" si="83"/>
        <v/>
      </c>
      <c r="DP281" s="22" t="str">
        <f t="shared" si="84"/>
        <v/>
      </c>
      <c r="DQ281" s="24" t="str">
        <f>IFERROR(IF(DO281="","",ROUND(IF(DP281=0,10,10+SIGN(DP281)*10*(1-((SQRT(5)-1)/2)^MIN(ABS(DP281)/(5*SQRT(DR$1)),3))/(1-((SQRT(5)-1)/2)^3)),2)),"请输入副数")</f>
        <v/>
      </c>
      <c r="DR281" s="25" t="str">
        <f ca="1">IF(DS281="","",IF(选手操作!ET281&lt;&gt;"","/",DV281))</f>
        <v/>
      </c>
      <c r="DS281" s="26" t="str">
        <f ca="1">IF(OR(COUNTA(DA$3:DM$434)=0,选手操作!$K281=""),"",选手操作!$K281)</f>
        <v/>
      </c>
      <c r="DT281" s="22" t="str">
        <f ca="1">IFERROR(IF(DS281="","",RANK(DV281,DV$3:DV$434)+COUNTIF(DV$3:DV281,DV281)-1),"/")</f>
        <v/>
      </c>
      <c r="DU281" s="27" t="str">
        <f ca="1">IF(DS281="","",VLOOKUP(DS281,选手操作!$K:$L,2,0))</f>
        <v/>
      </c>
      <c r="DV281" s="24" t="str">
        <f ca="1">IFERROR(IF(DS281="","",IF(选手操作!DT281&lt;&gt;"",CV281+DW281+DX281+选手操作!DS281,VLOOKUP(DU281,DO:DQ,3,0)+CV281+DW281+DX281+选手操作!DS281)),IF(COUNTIF(DO:DO,DU281)=0,"查找失败",IF(ISNUMBER(VLOOKUP(DU281,DO:DQ,3,0))=FALSE,"VP错误","未知错误")))</f>
        <v/>
      </c>
      <c r="DW281" s="37"/>
      <c r="DX281" s="37"/>
      <c r="DY281" s="39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23" t="str">
        <f ca="1">IFERROR(IF(ES281="","",RANK(ER281,ER$3:ER$434)+COUNTIF(ER$3:ER281,ER281)-1),"/")</f>
        <v/>
      </c>
      <c r="EO281" s="22" t="str">
        <f t="shared" si="85"/>
        <v/>
      </c>
      <c r="EP281" s="22" t="str">
        <f t="shared" si="86"/>
        <v/>
      </c>
      <c r="EQ281" s="24" t="str">
        <f>IFERROR(IF(EO281="","",ROUND(IF(EP281=0,10,10+SIGN(EP281)*10*(1-((SQRT(5)-1)/2)^MIN(ABS(EP281)/(5*SQRT(ER$1)),3))/(1-((SQRT(5)-1)/2)^3)),2)),"请输入副数")</f>
        <v/>
      </c>
      <c r="ER281" s="25" t="str">
        <f ca="1">IF(ES281="","",IF(选手操作!FT281&lt;&gt;"","/",EV281))</f>
        <v/>
      </c>
      <c r="ES281" s="26" t="str">
        <f ca="1">IF(OR(COUNTA(EA$3:EM$434)=0,选手操作!$K281=""),"",选手操作!$K281)</f>
        <v/>
      </c>
      <c r="ET281" s="22" t="str">
        <f ca="1">IFERROR(IF(ES281="","",RANK(EV281,EV$3:EV$434)+COUNTIF(EV$3:EV281,EV281)-1),"/")</f>
        <v/>
      </c>
      <c r="EU281" s="27" t="str">
        <f ca="1">IF(ES281="","",VLOOKUP(ES281,选手操作!$K:$L,2,0))</f>
        <v/>
      </c>
      <c r="EV281" s="24" t="str">
        <f ca="1">IFERROR(IF(ES281="","",IF(选手操作!ET281&lt;&gt;"",DV281+EW281+EX281+选手操作!ES281,VLOOKUP(EU281,EO:EQ,3,0)+DV281+EW281+EX281+选手操作!ES281)),IF(COUNTIF(EO:EO,EU281)=0,"查找失败",IF(ISNUMBER(VLOOKUP(EU281,EO:EQ,3,0))=FALSE,"VP错误","未知错误")))</f>
        <v/>
      </c>
      <c r="EW281" s="37"/>
      <c r="EX281" s="37"/>
      <c r="EY281" s="39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23" t="str">
        <f ca="1">IFERROR(IF(FS281="","",RANK(FR281,FR$3:FR$434)+COUNTIF(FR$3:FR281,FR281)-1),"/")</f>
        <v/>
      </c>
      <c r="FO281" s="22" t="str">
        <f t="shared" si="87"/>
        <v/>
      </c>
      <c r="FP281" s="22" t="str">
        <f t="shared" si="88"/>
        <v/>
      </c>
      <c r="FQ281" s="24" t="str">
        <f>IFERROR(IF(FO281="","",ROUND(IF(FP281=0,10,10+SIGN(FP281)*10*(1-((SQRT(5)-1)/2)^MIN(ABS(FP281)/(5*SQRT(FR$1)),3))/(1-((SQRT(5)-1)/2)^3)),2)),"请输入副数")</f>
        <v/>
      </c>
      <c r="FR281" s="25" t="str">
        <f ca="1">IF(FS281="","",IF(选手操作!GT281&lt;&gt;"","/",FV281))</f>
        <v/>
      </c>
      <c r="FS281" s="26" t="str">
        <f ca="1">IF(OR(COUNTA(FA$3:FM$434)=0,选手操作!$K281=""),"",选手操作!$K281)</f>
        <v/>
      </c>
      <c r="FT281" s="22" t="str">
        <f ca="1">IFERROR(IF(FS281="","",RANK(FV281,FV$3:FV$434)+COUNTIF(FV$3:FV281,FV281)-1),"/")</f>
        <v/>
      </c>
      <c r="FU281" s="27" t="str">
        <f ca="1">IF(FS281="","",VLOOKUP(FS281,选手操作!$K:$L,2,0))</f>
        <v/>
      </c>
      <c r="FV281" s="24" t="str">
        <f ca="1">IFERROR(IF(FS281="","",IF(选手操作!FT281&lt;&gt;"",EV281+FW281+FX281+选手操作!FS281,VLOOKUP(FU281,FO:FQ,3,0)+EV281+FW281+FX281+选手操作!FS281)),IF(COUNTIF(FO:FO,FU281)=0,"查找失败",IF(ISNUMBER(VLOOKUP(FU281,FO:FQ,3,0))=FALSE,"VP错误","未知错误")))</f>
        <v/>
      </c>
      <c r="FW281" s="37"/>
      <c r="FX281" s="37"/>
      <c r="FY281" s="39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23" t="str">
        <f ca="1">IFERROR(IF(GS281="","",RANK(GR281,GR$3:GR$434)+COUNTIF(GR$3:GR281,GR281)-1),"/")</f>
        <v/>
      </c>
      <c r="GO281" s="22" t="str">
        <f t="shared" si="89"/>
        <v/>
      </c>
      <c r="GP281" s="22" t="str">
        <f t="shared" si="90"/>
        <v/>
      </c>
      <c r="GQ281" s="24" t="str">
        <f>IFERROR(IF(GO281="","",ROUND(IF(GP281=0,10,10+SIGN(GP281)*10*(1-((SQRT(5)-1)/2)^MIN(ABS(GP281)/(5*SQRT(GR$1)),3))/(1-((SQRT(5)-1)/2)^3)),2)),"请输入副数")</f>
        <v/>
      </c>
      <c r="GR281" s="25" t="str">
        <f ca="1">IF(GS281="","",IF(选手操作!HT281&lt;&gt;"","/",GV281))</f>
        <v/>
      </c>
      <c r="GS281" s="26" t="str">
        <f ca="1">IF(OR(COUNTA(GA$3:GM$434)=0,选手操作!$K281=""),"",选手操作!$K281)</f>
        <v/>
      </c>
      <c r="GT281" s="22" t="str">
        <f ca="1">IFERROR(IF(GS281="","",RANK(GV281,GV$3:GV$434)+COUNTIF(GV$3:GV281,GV281)-1),"/")</f>
        <v/>
      </c>
      <c r="GU281" s="27" t="str">
        <f ca="1">IF(GS281="","",VLOOKUP(GS281,选手操作!$K:$L,2,0))</f>
        <v/>
      </c>
      <c r="GV281" s="24" t="str">
        <f ca="1">IFERROR(IF(GS281="","",IF(选手操作!GT281&lt;&gt;"",FV281+GW281+GX281+选手操作!GS281,VLOOKUP(GU281,GO:GQ,3,0)+FV281+GW281+GX281+选手操作!GS281)),IF(COUNTIF(GO:GO,GU281)=0,"查找失败",IF(ISNUMBER(VLOOKUP(GU281,GO:GQ,3,0))=FALSE,"VP错误","未知错误")))</f>
        <v/>
      </c>
      <c r="GW281" s="37"/>
      <c r="GX281" s="37"/>
      <c r="GY281" s="39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23" t="str">
        <f ca="1">IFERROR(IF(HS281="","",RANK(HR281,HR$3:HR$434)+COUNTIF(HR$3:HR281,HR281)-1),"/")</f>
        <v/>
      </c>
      <c r="HO281" s="22" t="str">
        <f t="shared" si="91"/>
        <v/>
      </c>
      <c r="HP281" s="22" t="str">
        <f t="shared" si="92"/>
        <v/>
      </c>
      <c r="HQ281" s="24" t="str">
        <f>IFERROR(IF(HO281="","",ROUND(IF(HP281=0,10,10+SIGN(HP281)*10*(1-((SQRT(5)-1)/2)^MIN(ABS(HP281)/(5*SQRT(HR$1)),3))/(1-((SQRT(5)-1)/2)^3)),2)),"请输入副数")</f>
        <v/>
      </c>
      <c r="HR281" s="25" t="str">
        <f ca="1">IF(HS281="","",IF(选手操作!IT281&lt;&gt;"","/",HV281))</f>
        <v/>
      </c>
      <c r="HS281" s="26" t="str">
        <f ca="1">IF(OR(COUNTA(HA$3:HM$434)=0,选手操作!$K281=""),"",选手操作!$K281)</f>
        <v/>
      </c>
      <c r="HT281" s="22" t="str">
        <f ca="1">IFERROR(IF(HS281="","",RANK(HV281,HV$3:HV$434)+COUNTIF(HV$3:HV281,HV281)-1),"/")</f>
        <v/>
      </c>
      <c r="HU281" s="27" t="str">
        <f ca="1">IF(HS281="","",VLOOKUP(HS281,选手操作!$K:$L,2,0))</f>
        <v/>
      </c>
      <c r="HV281" s="24" t="str">
        <f ca="1">IFERROR(IF(HS281="","",IF(选手操作!HT281&lt;&gt;"",GV281+HW281+HX281+选手操作!HS281,VLOOKUP(HU281,HO:HQ,3,0)+GV281+HW281+HX281+选手操作!HS281)),IF(COUNTIF(HO:HO,HU281)=0,"查找失败",IF(ISNUMBER(VLOOKUP(HU281,HO:HQ,3,0))=FALSE,"VP错误","未知错误")))</f>
        <v/>
      </c>
      <c r="HW281" s="37"/>
      <c r="HX281" s="37"/>
      <c r="HY281" s="39"/>
    </row>
    <row r="282" spans="1:23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23" t="str">
        <f ca="1">IFERROR(IF(S282="","",RANK(R282,R$3:R$434)+COUNTIF(R$3:R282,R282)-1),"/")</f>
        <v/>
      </c>
      <c r="O282" s="22" t="str">
        <f t="shared" si="93"/>
        <v/>
      </c>
      <c r="P282" s="22" t="str">
        <f t="shared" si="94"/>
        <v/>
      </c>
      <c r="Q282" s="24" t="str">
        <f t="shared" si="95"/>
        <v/>
      </c>
      <c r="R282" s="25" t="str">
        <f ca="1">IF(S282="","",IF(选手操作!AT282&lt;&gt;"","/",V282))</f>
        <v/>
      </c>
      <c r="S282" s="26" t="str">
        <f ca="1">IF(OR(COUNTA(A$3:M$434)=0,选手操作!$K282=""),"",选手操作!$K282)</f>
        <v/>
      </c>
      <c r="T282" s="22" t="str">
        <f ca="1">IFERROR(IF(S282="","",RANK(V282,V$3:V$434)+COUNTIF(V$3:V282,V282)-1),"/")</f>
        <v/>
      </c>
      <c r="U282" s="27" t="str">
        <f ca="1">IF(S282="","",VLOOKUP(S282,选手操作!$K:$L,2,0))</f>
        <v/>
      </c>
      <c r="V282" s="24" t="str">
        <f ca="1">IFERROR(IF(S282="","",IF(选手操作!T282&lt;&gt;"",选手操作!M282+选手操作!N282+W282+X282+选手操作!S282,VLOOKUP(U282,O:Q,3,0)+选手操作!M282+选手操作!N282+W282+X282+选手操作!S282)),IF(COUNTIF(O:O,U282)=0,"查找失败",IF(ISNUMBER(VLOOKUP(U282,O:Q,3,0))=FALSE,"VP错误","未知错误")))</f>
        <v/>
      </c>
      <c r="W282" s="37"/>
      <c r="X282" s="37"/>
      <c r="Y282" s="39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23" t="str">
        <f ca="1">IFERROR(IF(AS282="","",RANK(AR282,AR$3:AR$434)+COUNTIF(AR$3:AR282,AR282)-1),"/")</f>
        <v/>
      </c>
      <c r="AO282" s="22" t="str">
        <f t="shared" si="77"/>
        <v/>
      </c>
      <c r="AP282" s="22" t="str">
        <f t="shared" si="78"/>
        <v/>
      </c>
      <c r="AQ282" s="24" t="str">
        <f t="shared" si="96"/>
        <v/>
      </c>
      <c r="AR282" s="25" t="str">
        <f ca="1">IF(AS282="","",IF(选手操作!BT282&lt;&gt;"","/",AV282))</f>
        <v/>
      </c>
      <c r="AS282" s="26" t="str">
        <f ca="1">IF(OR(COUNTA(AA$3:AM$434)=0,选手操作!$K282=""),"",选手操作!$K282)</f>
        <v/>
      </c>
      <c r="AT282" s="22" t="str">
        <f ca="1">IFERROR(IF(AS282="","",RANK(AV282,AV$3:AV$434)+COUNTIF(AV$3:AV282,AV282)-1),"/")</f>
        <v/>
      </c>
      <c r="AU282" s="27" t="str">
        <f ca="1">IF(AS282="","",VLOOKUP(AS282,选手操作!$K:$L,2,0))</f>
        <v/>
      </c>
      <c r="AV282" s="24" t="str">
        <f ca="1">IFERROR(IF(AS282="","",IF(选手操作!AT282&lt;&gt;"",V282+AW282+AX282+选手操作!AS282,VLOOKUP(AU282,AO:AQ,3,0)+V282+AW282+AX282+选手操作!AS282)),IF(COUNTIF(AO:AO,AU282)=0,"查找失败",IF(ISNUMBER(VLOOKUP(AU282,AO:AQ,3,0))=FALSE,"VP错误","未知错误")))</f>
        <v/>
      </c>
      <c r="AW282" s="37"/>
      <c r="AX282" s="37"/>
      <c r="AY282" s="39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23" t="str">
        <f ca="1">IFERROR(IF(BS282="","",RANK(BR282,BR$3:BR$434)+COUNTIF(BR$3:BR282,BR282)-1),"/")</f>
        <v/>
      </c>
      <c r="BO282" s="22" t="str">
        <f t="shared" si="79"/>
        <v/>
      </c>
      <c r="BP282" s="22" t="str">
        <f t="shared" si="80"/>
        <v/>
      </c>
      <c r="BQ282" s="24" t="str">
        <f>IFERROR(IF(BO282="","",ROUND(IF(BP282=0,10,10+SIGN(BP282)*10*(1-((SQRT(5)-1)/2)^MIN(ABS(BP282)/(5*SQRT(BR$1)),3))/(1-((SQRT(5)-1)/2)^3)),2)),"请输入副数")</f>
        <v/>
      </c>
      <c r="BR282" s="25" t="str">
        <f ca="1">IF(BS282="","",IF(选手操作!CT282&lt;&gt;"","/",BV282))</f>
        <v/>
      </c>
      <c r="BS282" s="26" t="str">
        <f ca="1">IF(OR(COUNTA(BA$3:BM$434)=0,选手操作!$K282=""),"",选手操作!$K282)</f>
        <v/>
      </c>
      <c r="BT282" s="22" t="str">
        <f ca="1">IFERROR(IF(BS282="","",RANK(BV282,BV$3:BV$434)+COUNTIF(BV$3:BV282,BV282)-1),"/")</f>
        <v/>
      </c>
      <c r="BU282" s="27" t="str">
        <f ca="1">IF(BS282="","",VLOOKUP(BS282,选手操作!$K:$L,2,0))</f>
        <v/>
      </c>
      <c r="BV282" s="24" t="str">
        <f ca="1">IFERROR(IF(BS282="","",IF(选手操作!BT282&lt;&gt;"",AV282+BW282+BX282+选手操作!BS282,VLOOKUP(BU282,BO:BQ,3,0)+AV282+BW282+BX282+选手操作!BS282)),IF(COUNTIF(BO:BO,BU282)=0,"查找失败",IF(ISNUMBER(VLOOKUP(BU282,BO:BQ,3,0))=FALSE,"VP错误","未知错误")))</f>
        <v/>
      </c>
      <c r="BW282" s="37"/>
      <c r="BX282" s="37"/>
      <c r="BY282" s="39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23" t="str">
        <f ca="1">IFERROR(IF(CS282="","",RANK(CR282,CR$3:CR$434)+COUNTIF(CR$3:CR282,CR282)-1),"/")</f>
        <v/>
      </c>
      <c r="CO282" s="22" t="str">
        <f t="shared" si="81"/>
        <v/>
      </c>
      <c r="CP282" s="22" t="str">
        <f t="shared" si="82"/>
        <v/>
      </c>
      <c r="CQ282" s="24" t="str">
        <f>IFERROR(IF(CO282="","",ROUND(IF(CP282=0,10,10+SIGN(CP282)*10*(1-((SQRT(5)-1)/2)^MIN(ABS(CP282)/(5*SQRT(CR$1)),3))/(1-((SQRT(5)-1)/2)^3)),2)),"请输入副数")</f>
        <v/>
      </c>
      <c r="CR282" s="25" t="str">
        <f ca="1">IF(CS282="","",IF(选手操作!DT282&lt;&gt;"","/",CV282))</f>
        <v/>
      </c>
      <c r="CS282" s="26" t="str">
        <f ca="1">IF(OR(COUNTA(CA$3:CM$434)=0,选手操作!$K282=""),"",选手操作!$K282)</f>
        <v/>
      </c>
      <c r="CT282" s="22" t="str">
        <f ca="1">IFERROR(IF(CS282="","",RANK(CV282,CV$3:CV$434)+COUNTIF(CV$3:CV282,CV282)-1),"/")</f>
        <v/>
      </c>
      <c r="CU282" s="27" t="str">
        <f ca="1">IF(CS282="","",VLOOKUP(CS282,选手操作!$K:$L,2,0))</f>
        <v/>
      </c>
      <c r="CV282" s="24" t="str">
        <f ca="1">IFERROR(IF(CS282="","",IF(选手操作!CT282&lt;&gt;"",BV282+CW282+CX282+选手操作!CS282,VLOOKUP(CU282,CO:CQ,3,0)+BV282+CW282+CX282+选手操作!CS282)),IF(COUNTIF(CO:CO,CU282)=0,"查找失败",IF(ISNUMBER(VLOOKUP(CU282,CO:CQ,3,0))=FALSE,"VP错误","未知错误")))</f>
        <v/>
      </c>
      <c r="CW282" s="37"/>
      <c r="CX282" s="37"/>
      <c r="CY282" s="39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23" t="str">
        <f ca="1">IFERROR(IF(DS282="","",RANK(DR282,DR$3:DR$434)+COUNTIF(DR$3:DR282,DR282)-1),"/")</f>
        <v/>
      </c>
      <c r="DO282" s="22" t="str">
        <f t="shared" si="83"/>
        <v/>
      </c>
      <c r="DP282" s="22" t="str">
        <f t="shared" si="84"/>
        <v/>
      </c>
      <c r="DQ282" s="24" t="str">
        <f>IFERROR(IF(DO282="","",ROUND(IF(DP282=0,10,10+SIGN(DP282)*10*(1-((SQRT(5)-1)/2)^MIN(ABS(DP282)/(5*SQRT(DR$1)),3))/(1-((SQRT(5)-1)/2)^3)),2)),"请输入副数")</f>
        <v/>
      </c>
      <c r="DR282" s="25" t="str">
        <f ca="1">IF(DS282="","",IF(选手操作!ET282&lt;&gt;"","/",DV282))</f>
        <v/>
      </c>
      <c r="DS282" s="26" t="str">
        <f ca="1">IF(OR(COUNTA(DA$3:DM$434)=0,选手操作!$K282=""),"",选手操作!$K282)</f>
        <v/>
      </c>
      <c r="DT282" s="22" t="str">
        <f ca="1">IFERROR(IF(DS282="","",RANK(DV282,DV$3:DV$434)+COUNTIF(DV$3:DV282,DV282)-1),"/")</f>
        <v/>
      </c>
      <c r="DU282" s="27" t="str">
        <f ca="1">IF(DS282="","",VLOOKUP(DS282,选手操作!$K:$L,2,0))</f>
        <v/>
      </c>
      <c r="DV282" s="24" t="str">
        <f ca="1">IFERROR(IF(DS282="","",IF(选手操作!DT282&lt;&gt;"",CV282+DW282+DX282+选手操作!DS282,VLOOKUP(DU282,DO:DQ,3,0)+CV282+DW282+DX282+选手操作!DS282)),IF(COUNTIF(DO:DO,DU282)=0,"查找失败",IF(ISNUMBER(VLOOKUP(DU282,DO:DQ,3,0))=FALSE,"VP错误","未知错误")))</f>
        <v/>
      </c>
      <c r="DW282" s="37"/>
      <c r="DX282" s="37"/>
      <c r="DY282" s="39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23" t="str">
        <f ca="1">IFERROR(IF(ES282="","",RANK(ER282,ER$3:ER$434)+COUNTIF(ER$3:ER282,ER282)-1),"/")</f>
        <v/>
      </c>
      <c r="EO282" s="22" t="str">
        <f t="shared" si="85"/>
        <v/>
      </c>
      <c r="EP282" s="22" t="str">
        <f t="shared" si="86"/>
        <v/>
      </c>
      <c r="EQ282" s="24" t="str">
        <f>IFERROR(IF(EO282="","",ROUND(IF(EP282=0,10,10+SIGN(EP282)*10*(1-((SQRT(5)-1)/2)^MIN(ABS(EP282)/(5*SQRT(ER$1)),3))/(1-((SQRT(5)-1)/2)^3)),2)),"请输入副数")</f>
        <v/>
      </c>
      <c r="ER282" s="25" t="str">
        <f ca="1">IF(ES282="","",IF(选手操作!FT282&lt;&gt;"","/",EV282))</f>
        <v/>
      </c>
      <c r="ES282" s="26" t="str">
        <f ca="1">IF(OR(COUNTA(EA$3:EM$434)=0,选手操作!$K282=""),"",选手操作!$K282)</f>
        <v/>
      </c>
      <c r="ET282" s="22" t="str">
        <f ca="1">IFERROR(IF(ES282="","",RANK(EV282,EV$3:EV$434)+COUNTIF(EV$3:EV282,EV282)-1),"/")</f>
        <v/>
      </c>
      <c r="EU282" s="27" t="str">
        <f ca="1">IF(ES282="","",VLOOKUP(ES282,选手操作!$K:$L,2,0))</f>
        <v/>
      </c>
      <c r="EV282" s="24" t="str">
        <f ca="1">IFERROR(IF(ES282="","",IF(选手操作!ET282&lt;&gt;"",DV282+EW282+EX282+选手操作!ES282,VLOOKUP(EU282,EO:EQ,3,0)+DV282+EW282+EX282+选手操作!ES282)),IF(COUNTIF(EO:EO,EU282)=0,"查找失败",IF(ISNUMBER(VLOOKUP(EU282,EO:EQ,3,0))=FALSE,"VP错误","未知错误")))</f>
        <v/>
      </c>
      <c r="EW282" s="37"/>
      <c r="EX282" s="37"/>
      <c r="EY282" s="39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23" t="str">
        <f ca="1">IFERROR(IF(FS282="","",RANK(FR282,FR$3:FR$434)+COUNTIF(FR$3:FR282,FR282)-1),"/")</f>
        <v/>
      </c>
      <c r="FO282" s="22" t="str">
        <f t="shared" si="87"/>
        <v/>
      </c>
      <c r="FP282" s="22" t="str">
        <f t="shared" si="88"/>
        <v/>
      </c>
      <c r="FQ282" s="24" t="str">
        <f>IFERROR(IF(FO282="","",ROUND(IF(FP282=0,10,10+SIGN(FP282)*10*(1-((SQRT(5)-1)/2)^MIN(ABS(FP282)/(5*SQRT(FR$1)),3))/(1-((SQRT(5)-1)/2)^3)),2)),"请输入副数")</f>
        <v/>
      </c>
      <c r="FR282" s="25" t="str">
        <f ca="1">IF(FS282="","",IF(选手操作!GT282&lt;&gt;"","/",FV282))</f>
        <v/>
      </c>
      <c r="FS282" s="26" t="str">
        <f ca="1">IF(OR(COUNTA(FA$3:FM$434)=0,选手操作!$K282=""),"",选手操作!$K282)</f>
        <v/>
      </c>
      <c r="FT282" s="22" t="str">
        <f ca="1">IFERROR(IF(FS282="","",RANK(FV282,FV$3:FV$434)+COUNTIF(FV$3:FV282,FV282)-1),"/")</f>
        <v/>
      </c>
      <c r="FU282" s="27" t="str">
        <f ca="1">IF(FS282="","",VLOOKUP(FS282,选手操作!$K:$L,2,0))</f>
        <v/>
      </c>
      <c r="FV282" s="24" t="str">
        <f ca="1">IFERROR(IF(FS282="","",IF(选手操作!FT282&lt;&gt;"",EV282+FW282+FX282+选手操作!FS282,VLOOKUP(FU282,FO:FQ,3,0)+EV282+FW282+FX282+选手操作!FS282)),IF(COUNTIF(FO:FO,FU282)=0,"查找失败",IF(ISNUMBER(VLOOKUP(FU282,FO:FQ,3,0))=FALSE,"VP错误","未知错误")))</f>
        <v/>
      </c>
      <c r="FW282" s="37"/>
      <c r="FX282" s="37"/>
      <c r="FY282" s="39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23" t="str">
        <f ca="1">IFERROR(IF(GS282="","",RANK(GR282,GR$3:GR$434)+COUNTIF(GR$3:GR282,GR282)-1),"/")</f>
        <v/>
      </c>
      <c r="GO282" s="22" t="str">
        <f t="shared" si="89"/>
        <v/>
      </c>
      <c r="GP282" s="22" t="str">
        <f t="shared" si="90"/>
        <v/>
      </c>
      <c r="GQ282" s="24" t="str">
        <f>IFERROR(IF(GO282="","",ROUND(IF(GP282=0,10,10+SIGN(GP282)*10*(1-((SQRT(5)-1)/2)^MIN(ABS(GP282)/(5*SQRT(GR$1)),3))/(1-((SQRT(5)-1)/2)^3)),2)),"请输入副数")</f>
        <v/>
      </c>
      <c r="GR282" s="25" t="str">
        <f ca="1">IF(GS282="","",IF(选手操作!HT282&lt;&gt;"","/",GV282))</f>
        <v/>
      </c>
      <c r="GS282" s="26" t="str">
        <f ca="1">IF(OR(COUNTA(GA$3:GM$434)=0,选手操作!$K282=""),"",选手操作!$K282)</f>
        <v/>
      </c>
      <c r="GT282" s="22" t="str">
        <f ca="1">IFERROR(IF(GS282="","",RANK(GV282,GV$3:GV$434)+COUNTIF(GV$3:GV282,GV282)-1),"/")</f>
        <v/>
      </c>
      <c r="GU282" s="27" t="str">
        <f ca="1">IF(GS282="","",VLOOKUP(GS282,选手操作!$K:$L,2,0))</f>
        <v/>
      </c>
      <c r="GV282" s="24" t="str">
        <f ca="1">IFERROR(IF(GS282="","",IF(选手操作!GT282&lt;&gt;"",FV282+GW282+GX282+选手操作!GS282,VLOOKUP(GU282,GO:GQ,3,0)+FV282+GW282+GX282+选手操作!GS282)),IF(COUNTIF(GO:GO,GU282)=0,"查找失败",IF(ISNUMBER(VLOOKUP(GU282,GO:GQ,3,0))=FALSE,"VP错误","未知错误")))</f>
        <v/>
      </c>
      <c r="GW282" s="37"/>
      <c r="GX282" s="37"/>
      <c r="GY282" s="39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23" t="str">
        <f ca="1">IFERROR(IF(HS282="","",RANK(HR282,HR$3:HR$434)+COUNTIF(HR$3:HR282,HR282)-1),"/")</f>
        <v/>
      </c>
      <c r="HO282" s="22" t="str">
        <f t="shared" si="91"/>
        <v/>
      </c>
      <c r="HP282" s="22" t="str">
        <f t="shared" si="92"/>
        <v/>
      </c>
      <c r="HQ282" s="24" t="str">
        <f>IFERROR(IF(HO282="","",ROUND(IF(HP282=0,10,10+SIGN(HP282)*10*(1-((SQRT(5)-1)/2)^MIN(ABS(HP282)/(5*SQRT(HR$1)),3))/(1-((SQRT(5)-1)/2)^3)),2)),"请输入副数")</f>
        <v/>
      </c>
      <c r="HR282" s="25" t="str">
        <f ca="1">IF(HS282="","",IF(选手操作!IT282&lt;&gt;"","/",HV282))</f>
        <v/>
      </c>
      <c r="HS282" s="26" t="str">
        <f ca="1">IF(OR(COUNTA(HA$3:HM$434)=0,选手操作!$K282=""),"",选手操作!$K282)</f>
        <v/>
      </c>
      <c r="HT282" s="22" t="str">
        <f ca="1">IFERROR(IF(HS282="","",RANK(HV282,HV$3:HV$434)+COUNTIF(HV$3:HV282,HV282)-1),"/")</f>
        <v/>
      </c>
      <c r="HU282" s="27" t="str">
        <f ca="1">IF(HS282="","",VLOOKUP(HS282,选手操作!$K:$L,2,0))</f>
        <v/>
      </c>
      <c r="HV282" s="24" t="str">
        <f ca="1">IFERROR(IF(HS282="","",IF(选手操作!HT282&lt;&gt;"",GV282+HW282+HX282+选手操作!HS282,VLOOKUP(HU282,HO:HQ,3,0)+GV282+HW282+HX282+选手操作!HS282)),IF(COUNTIF(HO:HO,HU282)=0,"查找失败",IF(ISNUMBER(VLOOKUP(HU282,HO:HQ,3,0))=FALSE,"VP错误","未知错误")))</f>
        <v/>
      </c>
      <c r="HW282" s="37"/>
      <c r="HX282" s="37"/>
      <c r="HY282" s="39"/>
    </row>
    <row r="283" spans="1:23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23" t="str">
        <f ca="1">IFERROR(IF(S283="","",RANK(R283,R$3:R$434)+COUNTIF(R$3:R283,R283)-1),"/")</f>
        <v/>
      </c>
      <c r="O283" s="22" t="str">
        <f t="shared" si="93"/>
        <v/>
      </c>
      <c r="P283" s="22" t="str">
        <f t="shared" si="94"/>
        <v/>
      </c>
      <c r="Q283" s="24" t="str">
        <f t="shared" si="95"/>
        <v/>
      </c>
      <c r="R283" s="25" t="str">
        <f ca="1">IF(S283="","",IF(选手操作!AT283&lt;&gt;"","/",V283))</f>
        <v/>
      </c>
      <c r="S283" s="26" t="str">
        <f ca="1">IF(OR(COUNTA(A$3:M$434)=0,选手操作!$K283=""),"",选手操作!$K283)</f>
        <v/>
      </c>
      <c r="T283" s="22" t="str">
        <f ca="1">IFERROR(IF(S283="","",RANK(V283,V$3:V$434)+COUNTIF(V$3:V283,V283)-1),"/")</f>
        <v/>
      </c>
      <c r="U283" s="27" t="str">
        <f ca="1">IF(S283="","",VLOOKUP(S283,选手操作!$K:$L,2,0))</f>
        <v/>
      </c>
      <c r="V283" s="24" t="str">
        <f ca="1">IFERROR(IF(S283="","",IF(选手操作!T283&lt;&gt;"",选手操作!M283+选手操作!N283+W283+X283+选手操作!S283,VLOOKUP(U283,O:Q,3,0)+选手操作!M283+选手操作!N283+W283+X283+选手操作!S283)),IF(COUNTIF(O:O,U283)=0,"查找失败",IF(ISNUMBER(VLOOKUP(U283,O:Q,3,0))=FALSE,"VP错误","未知错误")))</f>
        <v/>
      </c>
      <c r="W283" s="37"/>
      <c r="X283" s="37"/>
      <c r="Y283" s="39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23" t="str">
        <f ca="1">IFERROR(IF(AS283="","",RANK(AR283,AR$3:AR$434)+COUNTIF(AR$3:AR283,AR283)-1),"/")</f>
        <v/>
      </c>
      <c r="AO283" s="22" t="str">
        <f t="shared" si="77"/>
        <v/>
      </c>
      <c r="AP283" s="22" t="str">
        <f t="shared" si="78"/>
        <v/>
      </c>
      <c r="AQ283" s="24" t="str">
        <f t="shared" si="96"/>
        <v/>
      </c>
      <c r="AR283" s="25" t="str">
        <f ca="1">IF(AS283="","",IF(选手操作!BT283&lt;&gt;"","/",AV283))</f>
        <v/>
      </c>
      <c r="AS283" s="26" t="str">
        <f ca="1">IF(OR(COUNTA(AA$3:AM$434)=0,选手操作!$K283=""),"",选手操作!$K283)</f>
        <v/>
      </c>
      <c r="AT283" s="22" t="str">
        <f ca="1">IFERROR(IF(AS283="","",RANK(AV283,AV$3:AV$434)+COUNTIF(AV$3:AV283,AV283)-1),"/")</f>
        <v/>
      </c>
      <c r="AU283" s="27" t="str">
        <f ca="1">IF(AS283="","",VLOOKUP(AS283,选手操作!$K:$L,2,0))</f>
        <v/>
      </c>
      <c r="AV283" s="24" t="str">
        <f ca="1">IFERROR(IF(AS283="","",IF(选手操作!AT283&lt;&gt;"",V283+AW283+AX283+选手操作!AS283,VLOOKUP(AU283,AO:AQ,3,0)+V283+AW283+AX283+选手操作!AS283)),IF(COUNTIF(AO:AO,AU283)=0,"查找失败",IF(ISNUMBER(VLOOKUP(AU283,AO:AQ,3,0))=FALSE,"VP错误","未知错误")))</f>
        <v/>
      </c>
      <c r="AW283" s="37"/>
      <c r="AX283" s="37"/>
      <c r="AY283" s="39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23" t="str">
        <f ca="1">IFERROR(IF(BS283="","",RANK(BR283,BR$3:BR$434)+COUNTIF(BR$3:BR283,BR283)-1),"/")</f>
        <v/>
      </c>
      <c r="BO283" s="22" t="str">
        <f t="shared" si="79"/>
        <v/>
      </c>
      <c r="BP283" s="22" t="str">
        <f t="shared" si="80"/>
        <v/>
      </c>
      <c r="BQ283" s="24" t="str">
        <f>IFERROR(IF(BO283="","",ROUND(IF(BP283=0,10,10+SIGN(BP283)*10*(1-((SQRT(5)-1)/2)^MIN(ABS(BP283)/(5*SQRT(BR$1)),3))/(1-((SQRT(5)-1)/2)^3)),2)),"请输入副数")</f>
        <v/>
      </c>
      <c r="BR283" s="25" t="str">
        <f ca="1">IF(BS283="","",IF(选手操作!CT283&lt;&gt;"","/",BV283))</f>
        <v/>
      </c>
      <c r="BS283" s="26" t="str">
        <f ca="1">IF(OR(COUNTA(BA$3:BM$434)=0,选手操作!$K283=""),"",选手操作!$K283)</f>
        <v/>
      </c>
      <c r="BT283" s="22" t="str">
        <f ca="1">IFERROR(IF(BS283="","",RANK(BV283,BV$3:BV$434)+COUNTIF(BV$3:BV283,BV283)-1),"/")</f>
        <v/>
      </c>
      <c r="BU283" s="27" t="str">
        <f ca="1">IF(BS283="","",VLOOKUP(BS283,选手操作!$K:$L,2,0))</f>
        <v/>
      </c>
      <c r="BV283" s="24" t="str">
        <f ca="1">IFERROR(IF(BS283="","",IF(选手操作!BT283&lt;&gt;"",AV283+BW283+BX283+选手操作!BS283,VLOOKUP(BU283,BO:BQ,3,0)+AV283+BW283+BX283+选手操作!BS283)),IF(COUNTIF(BO:BO,BU283)=0,"查找失败",IF(ISNUMBER(VLOOKUP(BU283,BO:BQ,3,0))=FALSE,"VP错误","未知错误")))</f>
        <v/>
      </c>
      <c r="BW283" s="37"/>
      <c r="BX283" s="37"/>
      <c r="BY283" s="39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23" t="str">
        <f ca="1">IFERROR(IF(CS283="","",RANK(CR283,CR$3:CR$434)+COUNTIF(CR$3:CR283,CR283)-1),"/")</f>
        <v/>
      </c>
      <c r="CO283" s="22" t="str">
        <f t="shared" si="81"/>
        <v/>
      </c>
      <c r="CP283" s="22" t="str">
        <f t="shared" si="82"/>
        <v/>
      </c>
      <c r="CQ283" s="24" t="str">
        <f>IFERROR(IF(CO283="","",ROUND(IF(CP283=0,10,10+SIGN(CP283)*10*(1-((SQRT(5)-1)/2)^MIN(ABS(CP283)/(5*SQRT(CR$1)),3))/(1-((SQRT(5)-1)/2)^3)),2)),"请输入副数")</f>
        <v/>
      </c>
      <c r="CR283" s="25" t="str">
        <f ca="1">IF(CS283="","",IF(选手操作!DT283&lt;&gt;"","/",CV283))</f>
        <v/>
      </c>
      <c r="CS283" s="26" t="str">
        <f ca="1">IF(OR(COUNTA(CA$3:CM$434)=0,选手操作!$K283=""),"",选手操作!$K283)</f>
        <v/>
      </c>
      <c r="CT283" s="22" t="str">
        <f ca="1">IFERROR(IF(CS283="","",RANK(CV283,CV$3:CV$434)+COUNTIF(CV$3:CV283,CV283)-1),"/")</f>
        <v/>
      </c>
      <c r="CU283" s="27" t="str">
        <f ca="1">IF(CS283="","",VLOOKUP(CS283,选手操作!$K:$L,2,0))</f>
        <v/>
      </c>
      <c r="CV283" s="24" t="str">
        <f ca="1">IFERROR(IF(CS283="","",IF(选手操作!CT283&lt;&gt;"",BV283+CW283+CX283+选手操作!CS283,VLOOKUP(CU283,CO:CQ,3,0)+BV283+CW283+CX283+选手操作!CS283)),IF(COUNTIF(CO:CO,CU283)=0,"查找失败",IF(ISNUMBER(VLOOKUP(CU283,CO:CQ,3,0))=FALSE,"VP错误","未知错误")))</f>
        <v/>
      </c>
      <c r="CW283" s="37"/>
      <c r="CX283" s="37"/>
      <c r="CY283" s="39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23" t="str">
        <f ca="1">IFERROR(IF(DS283="","",RANK(DR283,DR$3:DR$434)+COUNTIF(DR$3:DR283,DR283)-1),"/")</f>
        <v/>
      </c>
      <c r="DO283" s="22" t="str">
        <f t="shared" si="83"/>
        <v/>
      </c>
      <c r="DP283" s="22" t="str">
        <f t="shared" si="84"/>
        <v/>
      </c>
      <c r="DQ283" s="24" t="str">
        <f>IFERROR(IF(DO283="","",ROUND(IF(DP283=0,10,10+SIGN(DP283)*10*(1-((SQRT(5)-1)/2)^MIN(ABS(DP283)/(5*SQRT(DR$1)),3))/(1-((SQRT(5)-1)/2)^3)),2)),"请输入副数")</f>
        <v/>
      </c>
      <c r="DR283" s="25" t="str">
        <f ca="1">IF(DS283="","",IF(选手操作!ET283&lt;&gt;"","/",DV283))</f>
        <v/>
      </c>
      <c r="DS283" s="26" t="str">
        <f ca="1">IF(OR(COUNTA(DA$3:DM$434)=0,选手操作!$K283=""),"",选手操作!$K283)</f>
        <v/>
      </c>
      <c r="DT283" s="22" t="str">
        <f ca="1">IFERROR(IF(DS283="","",RANK(DV283,DV$3:DV$434)+COUNTIF(DV$3:DV283,DV283)-1),"/")</f>
        <v/>
      </c>
      <c r="DU283" s="27" t="str">
        <f ca="1">IF(DS283="","",VLOOKUP(DS283,选手操作!$K:$L,2,0))</f>
        <v/>
      </c>
      <c r="DV283" s="24" t="str">
        <f ca="1">IFERROR(IF(DS283="","",IF(选手操作!DT283&lt;&gt;"",CV283+DW283+DX283+选手操作!DS283,VLOOKUP(DU283,DO:DQ,3,0)+CV283+DW283+DX283+选手操作!DS283)),IF(COUNTIF(DO:DO,DU283)=0,"查找失败",IF(ISNUMBER(VLOOKUP(DU283,DO:DQ,3,0))=FALSE,"VP错误","未知错误")))</f>
        <v/>
      </c>
      <c r="DW283" s="37"/>
      <c r="DX283" s="37"/>
      <c r="DY283" s="39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23" t="str">
        <f ca="1">IFERROR(IF(ES283="","",RANK(ER283,ER$3:ER$434)+COUNTIF(ER$3:ER283,ER283)-1),"/")</f>
        <v/>
      </c>
      <c r="EO283" s="22" t="str">
        <f t="shared" si="85"/>
        <v/>
      </c>
      <c r="EP283" s="22" t="str">
        <f t="shared" si="86"/>
        <v/>
      </c>
      <c r="EQ283" s="24" t="str">
        <f>IFERROR(IF(EO283="","",ROUND(IF(EP283=0,10,10+SIGN(EP283)*10*(1-((SQRT(5)-1)/2)^MIN(ABS(EP283)/(5*SQRT(ER$1)),3))/(1-((SQRT(5)-1)/2)^3)),2)),"请输入副数")</f>
        <v/>
      </c>
      <c r="ER283" s="25" t="str">
        <f ca="1">IF(ES283="","",IF(选手操作!FT283&lt;&gt;"","/",EV283))</f>
        <v/>
      </c>
      <c r="ES283" s="26" t="str">
        <f ca="1">IF(OR(COUNTA(EA$3:EM$434)=0,选手操作!$K283=""),"",选手操作!$K283)</f>
        <v/>
      </c>
      <c r="ET283" s="22" t="str">
        <f ca="1">IFERROR(IF(ES283="","",RANK(EV283,EV$3:EV$434)+COUNTIF(EV$3:EV283,EV283)-1),"/")</f>
        <v/>
      </c>
      <c r="EU283" s="27" t="str">
        <f ca="1">IF(ES283="","",VLOOKUP(ES283,选手操作!$K:$L,2,0))</f>
        <v/>
      </c>
      <c r="EV283" s="24" t="str">
        <f ca="1">IFERROR(IF(ES283="","",IF(选手操作!ET283&lt;&gt;"",DV283+EW283+EX283+选手操作!ES283,VLOOKUP(EU283,EO:EQ,3,0)+DV283+EW283+EX283+选手操作!ES283)),IF(COUNTIF(EO:EO,EU283)=0,"查找失败",IF(ISNUMBER(VLOOKUP(EU283,EO:EQ,3,0))=FALSE,"VP错误","未知错误")))</f>
        <v/>
      </c>
      <c r="EW283" s="37"/>
      <c r="EX283" s="37"/>
      <c r="EY283" s="39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23" t="str">
        <f ca="1">IFERROR(IF(FS283="","",RANK(FR283,FR$3:FR$434)+COUNTIF(FR$3:FR283,FR283)-1),"/")</f>
        <v/>
      </c>
      <c r="FO283" s="22" t="str">
        <f t="shared" si="87"/>
        <v/>
      </c>
      <c r="FP283" s="22" t="str">
        <f t="shared" si="88"/>
        <v/>
      </c>
      <c r="FQ283" s="24" t="str">
        <f>IFERROR(IF(FO283="","",ROUND(IF(FP283=0,10,10+SIGN(FP283)*10*(1-((SQRT(5)-1)/2)^MIN(ABS(FP283)/(5*SQRT(FR$1)),3))/(1-((SQRT(5)-1)/2)^3)),2)),"请输入副数")</f>
        <v/>
      </c>
      <c r="FR283" s="25" t="str">
        <f ca="1">IF(FS283="","",IF(选手操作!GT283&lt;&gt;"","/",FV283))</f>
        <v/>
      </c>
      <c r="FS283" s="26" t="str">
        <f ca="1">IF(OR(COUNTA(FA$3:FM$434)=0,选手操作!$K283=""),"",选手操作!$K283)</f>
        <v/>
      </c>
      <c r="FT283" s="22" t="str">
        <f ca="1">IFERROR(IF(FS283="","",RANK(FV283,FV$3:FV$434)+COUNTIF(FV$3:FV283,FV283)-1),"/")</f>
        <v/>
      </c>
      <c r="FU283" s="27" t="str">
        <f ca="1">IF(FS283="","",VLOOKUP(FS283,选手操作!$K:$L,2,0))</f>
        <v/>
      </c>
      <c r="FV283" s="24" t="str">
        <f ca="1">IFERROR(IF(FS283="","",IF(选手操作!FT283&lt;&gt;"",EV283+FW283+FX283+选手操作!FS283,VLOOKUP(FU283,FO:FQ,3,0)+EV283+FW283+FX283+选手操作!FS283)),IF(COUNTIF(FO:FO,FU283)=0,"查找失败",IF(ISNUMBER(VLOOKUP(FU283,FO:FQ,3,0))=FALSE,"VP错误","未知错误")))</f>
        <v/>
      </c>
      <c r="FW283" s="37"/>
      <c r="FX283" s="37"/>
      <c r="FY283" s="39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23" t="str">
        <f ca="1">IFERROR(IF(GS283="","",RANK(GR283,GR$3:GR$434)+COUNTIF(GR$3:GR283,GR283)-1),"/")</f>
        <v/>
      </c>
      <c r="GO283" s="22" t="str">
        <f t="shared" si="89"/>
        <v/>
      </c>
      <c r="GP283" s="22" t="str">
        <f t="shared" si="90"/>
        <v/>
      </c>
      <c r="GQ283" s="24" t="str">
        <f>IFERROR(IF(GO283="","",ROUND(IF(GP283=0,10,10+SIGN(GP283)*10*(1-((SQRT(5)-1)/2)^MIN(ABS(GP283)/(5*SQRT(GR$1)),3))/(1-((SQRT(5)-1)/2)^3)),2)),"请输入副数")</f>
        <v/>
      </c>
      <c r="GR283" s="25" t="str">
        <f ca="1">IF(GS283="","",IF(选手操作!HT283&lt;&gt;"","/",GV283))</f>
        <v/>
      </c>
      <c r="GS283" s="26" t="str">
        <f ca="1">IF(OR(COUNTA(GA$3:GM$434)=0,选手操作!$K283=""),"",选手操作!$K283)</f>
        <v/>
      </c>
      <c r="GT283" s="22" t="str">
        <f ca="1">IFERROR(IF(GS283="","",RANK(GV283,GV$3:GV$434)+COUNTIF(GV$3:GV283,GV283)-1),"/")</f>
        <v/>
      </c>
      <c r="GU283" s="27" t="str">
        <f ca="1">IF(GS283="","",VLOOKUP(GS283,选手操作!$K:$L,2,0))</f>
        <v/>
      </c>
      <c r="GV283" s="24" t="str">
        <f ca="1">IFERROR(IF(GS283="","",IF(选手操作!GT283&lt;&gt;"",FV283+GW283+GX283+选手操作!GS283,VLOOKUP(GU283,GO:GQ,3,0)+FV283+GW283+GX283+选手操作!GS283)),IF(COUNTIF(GO:GO,GU283)=0,"查找失败",IF(ISNUMBER(VLOOKUP(GU283,GO:GQ,3,0))=FALSE,"VP错误","未知错误")))</f>
        <v/>
      </c>
      <c r="GW283" s="37"/>
      <c r="GX283" s="37"/>
      <c r="GY283" s="39"/>
      <c r="HA283" s="31"/>
      <c r="HB283" s="31"/>
      <c r="HC283" s="31"/>
      <c r="HD283" s="31"/>
      <c r="HE283" s="31"/>
      <c r="HF283" s="31"/>
      <c r="HG283" s="31"/>
      <c r="HH283" s="31"/>
      <c r="HI283" s="31"/>
      <c r="HJ283" s="31"/>
      <c r="HK283" s="31"/>
      <c r="HL283" s="31"/>
      <c r="HM283" s="31"/>
      <c r="HN283" s="23" t="str">
        <f ca="1">IFERROR(IF(HS283="","",RANK(HR283,HR$3:HR$434)+COUNTIF(HR$3:HR283,HR283)-1),"/")</f>
        <v/>
      </c>
      <c r="HO283" s="22" t="str">
        <f t="shared" si="91"/>
        <v/>
      </c>
      <c r="HP283" s="22" t="str">
        <f t="shared" si="92"/>
        <v/>
      </c>
      <c r="HQ283" s="24" t="str">
        <f>IFERROR(IF(HO283="","",ROUND(IF(HP283=0,10,10+SIGN(HP283)*10*(1-((SQRT(5)-1)/2)^MIN(ABS(HP283)/(5*SQRT(HR$1)),3))/(1-((SQRT(5)-1)/2)^3)),2)),"请输入副数")</f>
        <v/>
      </c>
      <c r="HR283" s="25" t="str">
        <f ca="1">IF(HS283="","",IF(选手操作!IT283&lt;&gt;"","/",HV283))</f>
        <v/>
      </c>
      <c r="HS283" s="26" t="str">
        <f ca="1">IF(OR(COUNTA(HA$3:HM$434)=0,选手操作!$K283=""),"",选手操作!$K283)</f>
        <v/>
      </c>
      <c r="HT283" s="22" t="str">
        <f ca="1">IFERROR(IF(HS283="","",RANK(HV283,HV$3:HV$434)+COUNTIF(HV$3:HV283,HV283)-1),"/")</f>
        <v/>
      </c>
      <c r="HU283" s="27" t="str">
        <f ca="1">IF(HS283="","",VLOOKUP(HS283,选手操作!$K:$L,2,0))</f>
        <v/>
      </c>
      <c r="HV283" s="24" t="str">
        <f ca="1">IFERROR(IF(HS283="","",IF(选手操作!HT283&lt;&gt;"",GV283+HW283+HX283+选手操作!HS283,VLOOKUP(HU283,HO:HQ,3,0)+GV283+HW283+HX283+选手操作!HS283)),IF(COUNTIF(HO:HO,HU283)=0,"查找失败",IF(ISNUMBER(VLOOKUP(HU283,HO:HQ,3,0))=FALSE,"VP错误","未知错误")))</f>
        <v/>
      </c>
      <c r="HW283" s="37"/>
      <c r="HX283" s="37"/>
      <c r="HY283" s="39"/>
    </row>
    <row r="284" spans="1:23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23" t="str">
        <f ca="1">IFERROR(IF(S284="","",RANK(R284,R$3:R$434)+COUNTIF(R$3:R284,R284)-1),"/")</f>
        <v/>
      </c>
      <c r="O284" s="22" t="str">
        <f t="shared" si="93"/>
        <v/>
      </c>
      <c r="P284" s="22" t="str">
        <f t="shared" si="94"/>
        <v/>
      </c>
      <c r="Q284" s="24" t="str">
        <f t="shared" si="95"/>
        <v/>
      </c>
      <c r="R284" s="25" t="str">
        <f ca="1">IF(S284="","",IF(选手操作!AT284&lt;&gt;"","/",V284))</f>
        <v/>
      </c>
      <c r="S284" s="26" t="str">
        <f ca="1">IF(OR(COUNTA(A$3:M$434)=0,选手操作!$K284=""),"",选手操作!$K284)</f>
        <v/>
      </c>
      <c r="T284" s="22" t="str">
        <f ca="1">IFERROR(IF(S284="","",RANK(V284,V$3:V$434)+COUNTIF(V$3:V284,V284)-1),"/")</f>
        <v/>
      </c>
      <c r="U284" s="27" t="str">
        <f ca="1">IF(S284="","",VLOOKUP(S284,选手操作!$K:$L,2,0))</f>
        <v/>
      </c>
      <c r="V284" s="24" t="str">
        <f ca="1">IFERROR(IF(S284="","",IF(选手操作!T284&lt;&gt;"",选手操作!M284+选手操作!N284+W284+X284+选手操作!S284,VLOOKUP(U284,O:Q,3,0)+选手操作!M284+选手操作!N284+W284+X284+选手操作!S284)),IF(COUNTIF(O:O,U284)=0,"查找失败",IF(ISNUMBER(VLOOKUP(U284,O:Q,3,0))=FALSE,"VP错误","未知错误")))</f>
        <v/>
      </c>
      <c r="W284" s="37"/>
      <c r="X284" s="37"/>
      <c r="Y284" s="39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23" t="str">
        <f ca="1">IFERROR(IF(AS284="","",RANK(AR284,AR$3:AR$434)+COUNTIF(AR$3:AR284,AR284)-1),"/")</f>
        <v/>
      </c>
      <c r="AO284" s="22" t="str">
        <f t="shared" si="77"/>
        <v/>
      </c>
      <c r="AP284" s="22" t="str">
        <f t="shared" si="78"/>
        <v/>
      </c>
      <c r="AQ284" s="24" t="str">
        <f t="shared" si="96"/>
        <v/>
      </c>
      <c r="AR284" s="25" t="str">
        <f ca="1">IF(AS284="","",IF(选手操作!BT284&lt;&gt;"","/",AV284))</f>
        <v/>
      </c>
      <c r="AS284" s="26" t="str">
        <f ca="1">IF(OR(COUNTA(AA$3:AM$434)=0,选手操作!$K284=""),"",选手操作!$K284)</f>
        <v/>
      </c>
      <c r="AT284" s="22" t="str">
        <f ca="1">IFERROR(IF(AS284="","",RANK(AV284,AV$3:AV$434)+COUNTIF(AV$3:AV284,AV284)-1),"/")</f>
        <v/>
      </c>
      <c r="AU284" s="27" t="str">
        <f ca="1">IF(AS284="","",VLOOKUP(AS284,选手操作!$K:$L,2,0))</f>
        <v/>
      </c>
      <c r="AV284" s="24" t="str">
        <f ca="1">IFERROR(IF(AS284="","",IF(选手操作!AT284&lt;&gt;"",V284+AW284+AX284+选手操作!AS284,VLOOKUP(AU284,AO:AQ,3,0)+V284+AW284+AX284+选手操作!AS284)),IF(COUNTIF(AO:AO,AU284)=0,"查找失败",IF(ISNUMBER(VLOOKUP(AU284,AO:AQ,3,0))=FALSE,"VP错误","未知错误")))</f>
        <v/>
      </c>
      <c r="AW284" s="37"/>
      <c r="AX284" s="37"/>
      <c r="AY284" s="39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23" t="str">
        <f ca="1">IFERROR(IF(BS284="","",RANK(BR284,BR$3:BR$434)+COUNTIF(BR$3:BR284,BR284)-1),"/")</f>
        <v/>
      </c>
      <c r="BO284" s="22" t="str">
        <f t="shared" si="79"/>
        <v/>
      </c>
      <c r="BP284" s="22" t="str">
        <f t="shared" si="80"/>
        <v/>
      </c>
      <c r="BQ284" s="24" t="str">
        <f>IFERROR(IF(BO284="","",ROUND(IF(BP284=0,10,10+SIGN(BP284)*10*(1-((SQRT(5)-1)/2)^MIN(ABS(BP284)/(5*SQRT(BR$1)),3))/(1-((SQRT(5)-1)/2)^3)),2)),"请输入副数")</f>
        <v/>
      </c>
      <c r="BR284" s="25" t="str">
        <f ca="1">IF(BS284="","",IF(选手操作!CT284&lt;&gt;"","/",BV284))</f>
        <v/>
      </c>
      <c r="BS284" s="26" t="str">
        <f ca="1">IF(OR(COUNTA(BA$3:BM$434)=0,选手操作!$K284=""),"",选手操作!$K284)</f>
        <v/>
      </c>
      <c r="BT284" s="22" t="str">
        <f ca="1">IFERROR(IF(BS284="","",RANK(BV284,BV$3:BV$434)+COUNTIF(BV$3:BV284,BV284)-1),"/")</f>
        <v/>
      </c>
      <c r="BU284" s="27" t="str">
        <f ca="1">IF(BS284="","",VLOOKUP(BS284,选手操作!$K:$L,2,0))</f>
        <v/>
      </c>
      <c r="BV284" s="24" t="str">
        <f ca="1">IFERROR(IF(BS284="","",IF(选手操作!BT284&lt;&gt;"",AV284+BW284+BX284+选手操作!BS284,VLOOKUP(BU284,BO:BQ,3,0)+AV284+BW284+BX284+选手操作!BS284)),IF(COUNTIF(BO:BO,BU284)=0,"查找失败",IF(ISNUMBER(VLOOKUP(BU284,BO:BQ,3,0))=FALSE,"VP错误","未知错误")))</f>
        <v/>
      </c>
      <c r="BW284" s="37"/>
      <c r="BX284" s="37"/>
      <c r="BY284" s="39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23" t="str">
        <f ca="1">IFERROR(IF(CS284="","",RANK(CR284,CR$3:CR$434)+COUNTIF(CR$3:CR284,CR284)-1),"/")</f>
        <v/>
      </c>
      <c r="CO284" s="22" t="str">
        <f t="shared" si="81"/>
        <v/>
      </c>
      <c r="CP284" s="22" t="str">
        <f t="shared" si="82"/>
        <v/>
      </c>
      <c r="CQ284" s="24" t="str">
        <f>IFERROR(IF(CO284="","",ROUND(IF(CP284=0,10,10+SIGN(CP284)*10*(1-((SQRT(5)-1)/2)^MIN(ABS(CP284)/(5*SQRT(CR$1)),3))/(1-((SQRT(5)-1)/2)^3)),2)),"请输入副数")</f>
        <v/>
      </c>
      <c r="CR284" s="25" t="str">
        <f ca="1">IF(CS284="","",IF(选手操作!DT284&lt;&gt;"","/",CV284))</f>
        <v/>
      </c>
      <c r="CS284" s="26" t="str">
        <f ca="1">IF(OR(COUNTA(CA$3:CM$434)=0,选手操作!$K284=""),"",选手操作!$K284)</f>
        <v/>
      </c>
      <c r="CT284" s="22" t="str">
        <f ca="1">IFERROR(IF(CS284="","",RANK(CV284,CV$3:CV$434)+COUNTIF(CV$3:CV284,CV284)-1),"/")</f>
        <v/>
      </c>
      <c r="CU284" s="27" t="str">
        <f ca="1">IF(CS284="","",VLOOKUP(CS284,选手操作!$K:$L,2,0))</f>
        <v/>
      </c>
      <c r="CV284" s="24" t="str">
        <f ca="1">IFERROR(IF(CS284="","",IF(选手操作!CT284&lt;&gt;"",BV284+CW284+CX284+选手操作!CS284,VLOOKUP(CU284,CO:CQ,3,0)+BV284+CW284+CX284+选手操作!CS284)),IF(COUNTIF(CO:CO,CU284)=0,"查找失败",IF(ISNUMBER(VLOOKUP(CU284,CO:CQ,3,0))=FALSE,"VP错误","未知错误")))</f>
        <v/>
      </c>
      <c r="CW284" s="37"/>
      <c r="CX284" s="37"/>
      <c r="CY284" s="39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23" t="str">
        <f ca="1">IFERROR(IF(DS284="","",RANK(DR284,DR$3:DR$434)+COUNTIF(DR$3:DR284,DR284)-1),"/")</f>
        <v/>
      </c>
      <c r="DO284" s="22" t="str">
        <f t="shared" si="83"/>
        <v/>
      </c>
      <c r="DP284" s="22" t="str">
        <f t="shared" si="84"/>
        <v/>
      </c>
      <c r="DQ284" s="24" t="str">
        <f>IFERROR(IF(DO284="","",ROUND(IF(DP284=0,10,10+SIGN(DP284)*10*(1-((SQRT(5)-1)/2)^MIN(ABS(DP284)/(5*SQRT(DR$1)),3))/(1-((SQRT(5)-1)/2)^3)),2)),"请输入副数")</f>
        <v/>
      </c>
      <c r="DR284" s="25" t="str">
        <f ca="1">IF(DS284="","",IF(选手操作!ET284&lt;&gt;"","/",DV284))</f>
        <v/>
      </c>
      <c r="DS284" s="26" t="str">
        <f ca="1">IF(OR(COUNTA(DA$3:DM$434)=0,选手操作!$K284=""),"",选手操作!$K284)</f>
        <v/>
      </c>
      <c r="DT284" s="22" t="str">
        <f ca="1">IFERROR(IF(DS284="","",RANK(DV284,DV$3:DV$434)+COUNTIF(DV$3:DV284,DV284)-1),"/")</f>
        <v/>
      </c>
      <c r="DU284" s="27" t="str">
        <f ca="1">IF(DS284="","",VLOOKUP(DS284,选手操作!$K:$L,2,0))</f>
        <v/>
      </c>
      <c r="DV284" s="24" t="str">
        <f ca="1">IFERROR(IF(DS284="","",IF(选手操作!DT284&lt;&gt;"",CV284+DW284+DX284+选手操作!DS284,VLOOKUP(DU284,DO:DQ,3,0)+CV284+DW284+DX284+选手操作!DS284)),IF(COUNTIF(DO:DO,DU284)=0,"查找失败",IF(ISNUMBER(VLOOKUP(DU284,DO:DQ,3,0))=FALSE,"VP错误","未知错误")))</f>
        <v/>
      </c>
      <c r="DW284" s="37"/>
      <c r="DX284" s="37"/>
      <c r="DY284" s="39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23" t="str">
        <f ca="1">IFERROR(IF(ES284="","",RANK(ER284,ER$3:ER$434)+COUNTIF(ER$3:ER284,ER284)-1),"/")</f>
        <v/>
      </c>
      <c r="EO284" s="22" t="str">
        <f t="shared" si="85"/>
        <v/>
      </c>
      <c r="EP284" s="22" t="str">
        <f t="shared" si="86"/>
        <v/>
      </c>
      <c r="EQ284" s="24" t="str">
        <f>IFERROR(IF(EO284="","",ROUND(IF(EP284=0,10,10+SIGN(EP284)*10*(1-((SQRT(5)-1)/2)^MIN(ABS(EP284)/(5*SQRT(ER$1)),3))/(1-((SQRT(5)-1)/2)^3)),2)),"请输入副数")</f>
        <v/>
      </c>
      <c r="ER284" s="25" t="str">
        <f ca="1">IF(ES284="","",IF(选手操作!FT284&lt;&gt;"","/",EV284))</f>
        <v/>
      </c>
      <c r="ES284" s="26" t="str">
        <f ca="1">IF(OR(COUNTA(EA$3:EM$434)=0,选手操作!$K284=""),"",选手操作!$K284)</f>
        <v/>
      </c>
      <c r="ET284" s="22" t="str">
        <f ca="1">IFERROR(IF(ES284="","",RANK(EV284,EV$3:EV$434)+COUNTIF(EV$3:EV284,EV284)-1),"/")</f>
        <v/>
      </c>
      <c r="EU284" s="27" t="str">
        <f ca="1">IF(ES284="","",VLOOKUP(ES284,选手操作!$K:$L,2,0))</f>
        <v/>
      </c>
      <c r="EV284" s="24" t="str">
        <f ca="1">IFERROR(IF(ES284="","",IF(选手操作!ET284&lt;&gt;"",DV284+EW284+EX284+选手操作!ES284,VLOOKUP(EU284,EO:EQ,3,0)+DV284+EW284+EX284+选手操作!ES284)),IF(COUNTIF(EO:EO,EU284)=0,"查找失败",IF(ISNUMBER(VLOOKUP(EU284,EO:EQ,3,0))=FALSE,"VP错误","未知错误")))</f>
        <v/>
      </c>
      <c r="EW284" s="37"/>
      <c r="EX284" s="37"/>
      <c r="EY284" s="39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23" t="str">
        <f ca="1">IFERROR(IF(FS284="","",RANK(FR284,FR$3:FR$434)+COUNTIF(FR$3:FR284,FR284)-1),"/")</f>
        <v/>
      </c>
      <c r="FO284" s="22" t="str">
        <f t="shared" si="87"/>
        <v/>
      </c>
      <c r="FP284" s="22" t="str">
        <f t="shared" si="88"/>
        <v/>
      </c>
      <c r="FQ284" s="24" t="str">
        <f>IFERROR(IF(FO284="","",ROUND(IF(FP284=0,10,10+SIGN(FP284)*10*(1-((SQRT(5)-1)/2)^MIN(ABS(FP284)/(5*SQRT(FR$1)),3))/(1-((SQRT(5)-1)/2)^3)),2)),"请输入副数")</f>
        <v/>
      </c>
      <c r="FR284" s="25" t="str">
        <f ca="1">IF(FS284="","",IF(选手操作!GT284&lt;&gt;"","/",FV284))</f>
        <v/>
      </c>
      <c r="FS284" s="26" t="str">
        <f ca="1">IF(OR(COUNTA(FA$3:FM$434)=0,选手操作!$K284=""),"",选手操作!$K284)</f>
        <v/>
      </c>
      <c r="FT284" s="22" t="str">
        <f ca="1">IFERROR(IF(FS284="","",RANK(FV284,FV$3:FV$434)+COUNTIF(FV$3:FV284,FV284)-1),"/")</f>
        <v/>
      </c>
      <c r="FU284" s="27" t="str">
        <f ca="1">IF(FS284="","",VLOOKUP(FS284,选手操作!$K:$L,2,0))</f>
        <v/>
      </c>
      <c r="FV284" s="24" t="str">
        <f ca="1">IFERROR(IF(FS284="","",IF(选手操作!FT284&lt;&gt;"",EV284+FW284+FX284+选手操作!FS284,VLOOKUP(FU284,FO:FQ,3,0)+EV284+FW284+FX284+选手操作!FS284)),IF(COUNTIF(FO:FO,FU284)=0,"查找失败",IF(ISNUMBER(VLOOKUP(FU284,FO:FQ,3,0))=FALSE,"VP错误","未知错误")))</f>
        <v/>
      </c>
      <c r="FW284" s="37"/>
      <c r="FX284" s="37"/>
      <c r="FY284" s="39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23" t="str">
        <f ca="1">IFERROR(IF(GS284="","",RANK(GR284,GR$3:GR$434)+COUNTIF(GR$3:GR284,GR284)-1),"/")</f>
        <v/>
      </c>
      <c r="GO284" s="22" t="str">
        <f t="shared" si="89"/>
        <v/>
      </c>
      <c r="GP284" s="22" t="str">
        <f t="shared" si="90"/>
        <v/>
      </c>
      <c r="GQ284" s="24" t="str">
        <f>IFERROR(IF(GO284="","",ROUND(IF(GP284=0,10,10+SIGN(GP284)*10*(1-((SQRT(5)-1)/2)^MIN(ABS(GP284)/(5*SQRT(GR$1)),3))/(1-((SQRT(5)-1)/2)^3)),2)),"请输入副数")</f>
        <v/>
      </c>
      <c r="GR284" s="25" t="str">
        <f ca="1">IF(GS284="","",IF(选手操作!HT284&lt;&gt;"","/",GV284))</f>
        <v/>
      </c>
      <c r="GS284" s="26" t="str">
        <f ca="1">IF(OR(COUNTA(GA$3:GM$434)=0,选手操作!$K284=""),"",选手操作!$K284)</f>
        <v/>
      </c>
      <c r="GT284" s="22" t="str">
        <f ca="1">IFERROR(IF(GS284="","",RANK(GV284,GV$3:GV$434)+COUNTIF(GV$3:GV284,GV284)-1),"/")</f>
        <v/>
      </c>
      <c r="GU284" s="27" t="str">
        <f ca="1">IF(GS284="","",VLOOKUP(GS284,选手操作!$K:$L,2,0))</f>
        <v/>
      </c>
      <c r="GV284" s="24" t="str">
        <f ca="1">IFERROR(IF(GS284="","",IF(选手操作!GT284&lt;&gt;"",FV284+GW284+GX284+选手操作!GS284,VLOOKUP(GU284,GO:GQ,3,0)+FV284+GW284+GX284+选手操作!GS284)),IF(COUNTIF(GO:GO,GU284)=0,"查找失败",IF(ISNUMBER(VLOOKUP(GU284,GO:GQ,3,0))=FALSE,"VP错误","未知错误")))</f>
        <v/>
      </c>
      <c r="GW284" s="37"/>
      <c r="GX284" s="37"/>
      <c r="GY284" s="39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23" t="str">
        <f ca="1">IFERROR(IF(HS284="","",RANK(HR284,HR$3:HR$434)+COUNTIF(HR$3:HR284,HR284)-1),"/")</f>
        <v/>
      </c>
      <c r="HO284" s="22" t="str">
        <f t="shared" si="91"/>
        <v/>
      </c>
      <c r="HP284" s="22" t="str">
        <f t="shared" si="92"/>
        <v/>
      </c>
      <c r="HQ284" s="24" t="str">
        <f>IFERROR(IF(HO284="","",ROUND(IF(HP284=0,10,10+SIGN(HP284)*10*(1-((SQRT(5)-1)/2)^MIN(ABS(HP284)/(5*SQRT(HR$1)),3))/(1-((SQRT(5)-1)/2)^3)),2)),"请输入副数")</f>
        <v/>
      </c>
      <c r="HR284" s="25" t="str">
        <f ca="1">IF(HS284="","",IF(选手操作!IT284&lt;&gt;"","/",HV284))</f>
        <v/>
      </c>
      <c r="HS284" s="26" t="str">
        <f ca="1">IF(OR(COUNTA(HA$3:HM$434)=0,选手操作!$K284=""),"",选手操作!$K284)</f>
        <v/>
      </c>
      <c r="HT284" s="22" t="str">
        <f ca="1">IFERROR(IF(HS284="","",RANK(HV284,HV$3:HV$434)+COUNTIF(HV$3:HV284,HV284)-1),"/")</f>
        <v/>
      </c>
      <c r="HU284" s="27" t="str">
        <f ca="1">IF(HS284="","",VLOOKUP(HS284,选手操作!$K:$L,2,0))</f>
        <v/>
      </c>
      <c r="HV284" s="24" t="str">
        <f ca="1">IFERROR(IF(HS284="","",IF(选手操作!HT284&lt;&gt;"",GV284+HW284+HX284+选手操作!HS284,VLOOKUP(HU284,HO:HQ,3,0)+GV284+HW284+HX284+选手操作!HS284)),IF(COUNTIF(HO:HO,HU284)=0,"查找失败",IF(ISNUMBER(VLOOKUP(HU284,HO:HQ,3,0))=FALSE,"VP错误","未知错误")))</f>
        <v/>
      </c>
      <c r="HW284" s="37"/>
      <c r="HX284" s="37"/>
      <c r="HY284" s="39"/>
    </row>
    <row r="285" spans="1:23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23" t="str">
        <f ca="1">IFERROR(IF(S285="","",RANK(R285,R$3:R$434)+COUNTIF(R$3:R285,R285)-1),"/")</f>
        <v/>
      </c>
      <c r="O285" s="22" t="str">
        <f t="shared" si="93"/>
        <v/>
      </c>
      <c r="P285" s="22" t="str">
        <f t="shared" si="94"/>
        <v/>
      </c>
      <c r="Q285" s="24" t="str">
        <f t="shared" si="95"/>
        <v/>
      </c>
      <c r="R285" s="25" t="str">
        <f ca="1">IF(S285="","",IF(选手操作!AT285&lt;&gt;"","/",V285))</f>
        <v/>
      </c>
      <c r="S285" s="26" t="str">
        <f ca="1">IF(OR(COUNTA(A$3:M$434)=0,选手操作!$K285=""),"",选手操作!$K285)</f>
        <v/>
      </c>
      <c r="T285" s="22" t="str">
        <f ca="1">IFERROR(IF(S285="","",RANK(V285,V$3:V$434)+COUNTIF(V$3:V285,V285)-1),"/")</f>
        <v/>
      </c>
      <c r="U285" s="27" t="str">
        <f ca="1">IF(S285="","",VLOOKUP(S285,选手操作!$K:$L,2,0))</f>
        <v/>
      </c>
      <c r="V285" s="24" t="str">
        <f ca="1">IFERROR(IF(S285="","",IF(选手操作!T285&lt;&gt;"",选手操作!M285+选手操作!N285+W285+X285+选手操作!S285,VLOOKUP(U285,O:Q,3,0)+选手操作!M285+选手操作!N285+W285+X285+选手操作!S285)),IF(COUNTIF(O:O,U285)=0,"查找失败",IF(ISNUMBER(VLOOKUP(U285,O:Q,3,0))=FALSE,"VP错误","未知错误")))</f>
        <v/>
      </c>
      <c r="W285" s="37"/>
      <c r="X285" s="37"/>
      <c r="Y285" s="39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23" t="str">
        <f ca="1">IFERROR(IF(AS285="","",RANK(AR285,AR$3:AR$434)+COUNTIF(AR$3:AR285,AR285)-1),"/")</f>
        <v/>
      </c>
      <c r="AO285" s="22" t="str">
        <f t="shared" si="77"/>
        <v/>
      </c>
      <c r="AP285" s="22" t="str">
        <f t="shared" si="78"/>
        <v/>
      </c>
      <c r="AQ285" s="24" t="str">
        <f t="shared" si="96"/>
        <v/>
      </c>
      <c r="AR285" s="25" t="str">
        <f ca="1">IF(AS285="","",IF(选手操作!BT285&lt;&gt;"","/",AV285))</f>
        <v/>
      </c>
      <c r="AS285" s="26" t="str">
        <f ca="1">IF(OR(COUNTA(AA$3:AM$434)=0,选手操作!$K285=""),"",选手操作!$K285)</f>
        <v/>
      </c>
      <c r="AT285" s="22" t="str">
        <f ca="1">IFERROR(IF(AS285="","",RANK(AV285,AV$3:AV$434)+COUNTIF(AV$3:AV285,AV285)-1),"/")</f>
        <v/>
      </c>
      <c r="AU285" s="27" t="str">
        <f ca="1">IF(AS285="","",VLOOKUP(AS285,选手操作!$K:$L,2,0))</f>
        <v/>
      </c>
      <c r="AV285" s="24" t="str">
        <f ca="1">IFERROR(IF(AS285="","",IF(选手操作!AT285&lt;&gt;"",V285+AW285+AX285+选手操作!AS285,VLOOKUP(AU285,AO:AQ,3,0)+V285+AW285+AX285+选手操作!AS285)),IF(COUNTIF(AO:AO,AU285)=0,"查找失败",IF(ISNUMBER(VLOOKUP(AU285,AO:AQ,3,0))=FALSE,"VP错误","未知错误")))</f>
        <v/>
      </c>
      <c r="AW285" s="37"/>
      <c r="AX285" s="37"/>
      <c r="AY285" s="39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23" t="str">
        <f ca="1">IFERROR(IF(BS285="","",RANK(BR285,BR$3:BR$434)+COUNTIF(BR$3:BR285,BR285)-1),"/")</f>
        <v/>
      </c>
      <c r="BO285" s="22" t="str">
        <f t="shared" si="79"/>
        <v/>
      </c>
      <c r="BP285" s="22" t="str">
        <f t="shared" si="80"/>
        <v/>
      </c>
      <c r="BQ285" s="24" t="str">
        <f>IFERROR(IF(BO285="","",ROUND(IF(BP285=0,10,10+SIGN(BP285)*10*(1-((SQRT(5)-1)/2)^MIN(ABS(BP285)/(5*SQRT(BR$1)),3))/(1-((SQRT(5)-1)/2)^3)),2)),"请输入副数")</f>
        <v/>
      </c>
      <c r="BR285" s="25" t="str">
        <f ca="1">IF(BS285="","",IF(选手操作!CT285&lt;&gt;"","/",BV285))</f>
        <v/>
      </c>
      <c r="BS285" s="26" t="str">
        <f ca="1">IF(OR(COUNTA(BA$3:BM$434)=0,选手操作!$K285=""),"",选手操作!$K285)</f>
        <v/>
      </c>
      <c r="BT285" s="22" t="str">
        <f ca="1">IFERROR(IF(BS285="","",RANK(BV285,BV$3:BV$434)+COUNTIF(BV$3:BV285,BV285)-1),"/")</f>
        <v/>
      </c>
      <c r="BU285" s="27" t="str">
        <f ca="1">IF(BS285="","",VLOOKUP(BS285,选手操作!$K:$L,2,0))</f>
        <v/>
      </c>
      <c r="BV285" s="24" t="str">
        <f ca="1">IFERROR(IF(BS285="","",IF(选手操作!BT285&lt;&gt;"",AV285+BW285+BX285+选手操作!BS285,VLOOKUP(BU285,BO:BQ,3,0)+AV285+BW285+BX285+选手操作!BS285)),IF(COUNTIF(BO:BO,BU285)=0,"查找失败",IF(ISNUMBER(VLOOKUP(BU285,BO:BQ,3,0))=FALSE,"VP错误","未知错误")))</f>
        <v/>
      </c>
      <c r="BW285" s="37"/>
      <c r="BX285" s="37"/>
      <c r="BY285" s="39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23" t="str">
        <f ca="1">IFERROR(IF(CS285="","",RANK(CR285,CR$3:CR$434)+COUNTIF(CR$3:CR285,CR285)-1),"/")</f>
        <v/>
      </c>
      <c r="CO285" s="22" t="str">
        <f t="shared" si="81"/>
        <v/>
      </c>
      <c r="CP285" s="22" t="str">
        <f t="shared" si="82"/>
        <v/>
      </c>
      <c r="CQ285" s="24" t="str">
        <f>IFERROR(IF(CO285="","",ROUND(IF(CP285=0,10,10+SIGN(CP285)*10*(1-((SQRT(5)-1)/2)^MIN(ABS(CP285)/(5*SQRT(CR$1)),3))/(1-((SQRT(5)-1)/2)^3)),2)),"请输入副数")</f>
        <v/>
      </c>
      <c r="CR285" s="25" t="str">
        <f ca="1">IF(CS285="","",IF(选手操作!DT285&lt;&gt;"","/",CV285))</f>
        <v/>
      </c>
      <c r="CS285" s="26" t="str">
        <f ca="1">IF(OR(COUNTA(CA$3:CM$434)=0,选手操作!$K285=""),"",选手操作!$K285)</f>
        <v/>
      </c>
      <c r="CT285" s="22" t="str">
        <f ca="1">IFERROR(IF(CS285="","",RANK(CV285,CV$3:CV$434)+COUNTIF(CV$3:CV285,CV285)-1),"/")</f>
        <v/>
      </c>
      <c r="CU285" s="27" t="str">
        <f ca="1">IF(CS285="","",VLOOKUP(CS285,选手操作!$K:$L,2,0))</f>
        <v/>
      </c>
      <c r="CV285" s="24" t="str">
        <f ca="1">IFERROR(IF(CS285="","",IF(选手操作!CT285&lt;&gt;"",BV285+CW285+CX285+选手操作!CS285,VLOOKUP(CU285,CO:CQ,3,0)+BV285+CW285+CX285+选手操作!CS285)),IF(COUNTIF(CO:CO,CU285)=0,"查找失败",IF(ISNUMBER(VLOOKUP(CU285,CO:CQ,3,0))=FALSE,"VP错误","未知错误")))</f>
        <v/>
      </c>
      <c r="CW285" s="37"/>
      <c r="CX285" s="37"/>
      <c r="CY285" s="39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23" t="str">
        <f ca="1">IFERROR(IF(DS285="","",RANK(DR285,DR$3:DR$434)+COUNTIF(DR$3:DR285,DR285)-1),"/")</f>
        <v/>
      </c>
      <c r="DO285" s="22" t="str">
        <f t="shared" si="83"/>
        <v/>
      </c>
      <c r="DP285" s="22" t="str">
        <f t="shared" si="84"/>
        <v/>
      </c>
      <c r="DQ285" s="24" t="str">
        <f>IFERROR(IF(DO285="","",ROUND(IF(DP285=0,10,10+SIGN(DP285)*10*(1-((SQRT(5)-1)/2)^MIN(ABS(DP285)/(5*SQRT(DR$1)),3))/(1-((SQRT(5)-1)/2)^3)),2)),"请输入副数")</f>
        <v/>
      </c>
      <c r="DR285" s="25" t="str">
        <f ca="1">IF(DS285="","",IF(选手操作!ET285&lt;&gt;"","/",DV285))</f>
        <v/>
      </c>
      <c r="DS285" s="26" t="str">
        <f ca="1">IF(OR(COUNTA(DA$3:DM$434)=0,选手操作!$K285=""),"",选手操作!$K285)</f>
        <v/>
      </c>
      <c r="DT285" s="22" t="str">
        <f ca="1">IFERROR(IF(DS285="","",RANK(DV285,DV$3:DV$434)+COUNTIF(DV$3:DV285,DV285)-1),"/")</f>
        <v/>
      </c>
      <c r="DU285" s="27" t="str">
        <f ca="1">IF(DS285="","",VLOOKUP(DS285,选手操作!$K:$L,2,0))</f>
        <v/>
      </c>
      <c r="DV285" s="24" t="str">
        <f ca="1">IFERROR(IF(DS285="","",IF(选手操作!DT285&lt;&gt;"",CV285+DW285+DX285+选手操作!DS285,VLOOKUP(DU285,DO:DQ,3,0)+CV285+DW285+DX285+选手操作!DS285)),IF(COUNTIF(DO:DO,DU285)=0,"查找失败",IF(ISNUMBER(VLOOKUP(DU285,DO:DQ,3,0))=FALSE,"VP错误","未知错误")))</f>
        <v/>
      </c>
      <c r="DW285" s="37"/>
      <c r="DX285" s="37"/>
      <c r="DY285" s="39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23" t="str">
        <f ca="1">IFERROR(IF(ES285="","",RANK(ER285,ER$3:ER$434)+COUNTIF(ER$3:ER285,ER285)-1),"/")</f>
        <v/>
      </c>
      <c r="EO285" s="22" t="str">
        <f t="shared" si="85"/>
        <v/>
      </c>
      <c r="EP285" s="22" t="str">
        <f t="shared" si="86"/>
        <v/>
      </c>
      <c r="EQ285" s="24" t="str">
        <f>IFERROR(IF(EO285="","",ROUND(IF(EP285=0,10,10+SIGN(EP285)*10*(1-((SQRT(5)-1)/2)^MIN(ABS(EP285)/(5*SQRT(ER$1)),3))/(1-((SQRT(5)-1)/2)^3)),2)),"请输入副数")</f>
        <v/>
      </c>
      <c r="ER285" s="25" t="str">
        <f ca="1">IF(ES285="","",IF(选手操作!FT285&lt;&gt;"","/",EV285))</f>
        <v/>
      </c>
      <c r="ES285" s="26" t="str">
        <f ca="1">IF(OR(COUNTA(EA$3:EM$434)=0,选手操作!$K285=""),"",选手操作!$K285)</f>
        <v/>
      </c>
      <c r="ET285" s="22" t="str">
        <f ca="1">IFERROR(IF(ES285="","",RANK(EV285,EV$3:EV$434)+COUNTIF(EV$3:EV285,EV285)-1),"/")</f>
        <v/>
      </c>
      <c r="EU285" s="27" t="str">
        <f ca="1">IF(ES285="","",VLOOKUP(ES285,选手操作!$K:$L,2,0))</f>
        <v/>
      </c>
      <c r="EV285" s="24" t="str">
        <f ca="1">IFERROR(IF(ES285="","",IF(选手操作!ET285&lt;&gt;"",DV285+EW285+EX285+选手操作!ES285,VLOOKUP(EU285,EO:EQ,3,0)+DV285+EW285+EX285+选手操作!ES285)),IF(COUNTIF(EO:EO,EU285)=0,"查找失败",IF(ISNUMBER(VLOOKUP(EU285,EO:EQ,3,0))=FALSE,"VP错误","未知错误")))</f>
        <v/>
      </c>
      <c r="EW285" s="37"/>
      <c r="EX285" s="37"/>
      <c r="EY285" s="39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23" t="str">
        <f ca="1">IFERROR(IF(FS285="","",RANK(FR285,FR$3:FR$434)+COUNTIF(FR$3:FR285,FR285)-1),"/")</f>
        <v/>
      </c>
      <c r="FO285" s="22" t="str">
        <f t="shared" si="87"/>
        <v/>
      </c>
      <c r="FP285" s="22" t="str">
        <f t="shared" si="88"/>
        <v/>
      </c>
      <c r="FQ285" s="24" t="str">
        <f>IFERROR(IF(FO285="","",ROUND(IF(FP285=0,10,10+SIGN(FP285)*10*(1-((SQRT(5)-1)/2)^MIN(ABS(FP285)/(5*SQRT(FR$1)),3))/(1-((SQRT(5)-1)/2)^3)),2)),"请输入副数")</f>
        <v/>
      </c>
      <c r="FR285" s="25" t="str">
        <f ca="1">IF(FS285="","",IF(选手操作!GT285&lt;&gt;"","/",FV285))</f>
        <v/>
      </c>
      <c r="FS285" s="26" t="str">
        <f ca="1">IF(OR(COUNTA(FA$3:FM$434)=0,选手操作!$K285=""),"",选手操作!$K285)</f>
        <v/>
      </c>
      <c r="FT285" s="22" t="str">
        <f ca="1">IFERROR(IF(FS285="","",RANK(FV285,FV$3:FV$434)+COUNTIF(FV$3:FV285,FV285)-1),"/")</f>
        <v/>
      </c>
      <c r="FU285" s="27" t="str">
        <f ca="1">IF(FS285="","",VLOOKUP(FS285,选手操作!$K:$L,2,0))</f>
        <v/>
      </c>
      <c r="FV285" s="24" t="str">
        <f ca="1">IFERROR(IF(FS285="","",IF(选手操作!FT285&lt;&gt;"",EV285+FW285+FX285+选手操作!FS285,VLOOKUP(FU285,FO:FQ,3,0)+EV285+FW285+FX285+选手操作!FS285)),IF(COUNTIF(FO:FO,FU285)=0,"查找失败",IF(ISNUMBER(VLOOKUP(FU285,FO:FQ,3,0))=FALSE,"VP错误","未知错误")))</f>
        <v/>
      </c>
      <c r="FW285" s="37"/>
      <c r="FX285" s="37"/>
      <c r="FY285" s="39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23" t="str">
        <f ca="1">IFERROR(IF(GS285="","",RANK(GR285,GR$3:GR$434)+COUNTIF(GR$3:GR285,GR285)-1),"/")</f>
        <v/>
      </c>
      <c r="GO285" s="22" t="str">
        <f t="shared" si="89"/>
        <v/>
      </c>
      <c r="GP285" s="22" t="str">
        <f t="shared" si="90"/>
        <v/>
      </c>
      <c r="GQ285" s="24" t="str">
        <f>IFERROR(IF(GO285="","",ROUND(IF(GP285=0,10,10+SIGN(GP285)*10*(1-((SQRT(5)-1)/2)^MIN(ABS(GP285)/(5*SQRT(GR$1)),3))/(1-((SQRT(5)-1)/2)^3)),2)),"请输入副数")</f>
        <v/>
      </c>
      <c r="GR285" s="25" t="str">
        <f ca="1">IF(GS285="","",IF(选手操作!HT285&lt;&gt;"","/",GV285))</f>
        <v/>
      </c>
      <c r="GS285" s="26" t="str">
        <f ca="1">IF(OR(COUNTA(GA$3:GM$434)=0,选手操作!$K285=""),"",选手操作!$K285)</f>
        <v/>
      </c>
      <c r="GT285" s="22" t="str">
        <f ca="1">IFERROR(IF(GS285="","",RANK(GV285,GV$3:GV$434)+COUNTIF(GV$3:GV285,GV285)-1),"/")</f>
        <v/>
      </c>
      <c r="GU285" s="27" t="str">
        <f ca="1">IF(GS285="","",VLOOKUP(GS285,选手操作!$K:$L,2,0))</f>
        <v/>
      </c>
      <c r="GV285" s="24" t="str">
        <f ca="1">IFERROR(IF(GS285="","",IF(选手操作!GT285&lt;&gt;"",FV285+GW285+GX285+选手操作!GS285,VLOOKUP(GU285,GO:GQ,3,0)+FV285+GW285+GX285+选手操作!GS285)),IF(COUNTIF(GO:GO,GU285)=0,"查找失败",IF(ISNUMBER(VLOOKUP(GU285,GO:GQ,3,0))=FALSE,"VP错误","未知错误")))</f>
        <v/>
      </c>
      <c r="GW285" s="37"/>
      <c r="GX285" s="37"/>
      <c r="GY285" s="39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23" t="str">
        <f ca="1">IFERROR(IF(HS285="","",RANK(HR285,HR$3:HR$434)+COUNTIF(HR$3:HR285,HR285)-1),"/")</f>
        <v/>
      </c>
      <c r="HO285" s="22" t="str">
        <f t="shared" si="91"/>
        <v/>
      </c>
      <c r="HP285" s="22" t="str">
        <f t="shared" si="92"/>
        <v/>
      </c>
      <c r="HQ285" s="24" t="str">
        <f>IFERROR(IF(HO285="","",ROUND(IF(HP285=0,10,10+SIGN(HP285)*10*(1-((SQRT(5)-1)/2)^MIN(ABS(HP285)/(5*SQRT(HR$1)),3))/(1-((SQRT(5)-1)/2)^3)),2)),"请输入副数")</f>
        <v/>
      </c>
      <c r="HR285" s="25" t="str">
        <f ca="1">IF(HS285="","",IF(选手操作!IT285&lt;&gt;"","/",HV285))</f>
        <v/>
      </c>
      <c r="HS285" s="26" t="str">
        <f ca="1">IF(OR(COUNTA(HA$3:HM$434)=0,选手操作!$K285=""),"",选手操作!$K285)</f>
        <v/>
      </c>
      <c r="HT285" s="22" t="str">
        <f ca="1">IFERROR(IF(HS285="","",RANK(HV285,HV$3:HV$434)+COUNTIF(HV$3:HV285,HV285)-1),"/")</f>
        <v/>
      </c>
      <c r="HU285" s="27" t="str">
        <f ca="1">IF(HS285="","",VLOOKUP(HS285,选手操作!$K:$L,2,0))</f>
        <v/>
      </c>
      <c r="HV285" s="24" t="str">
        <f ca="1">IFERROR(IF(HS285="","",IF(选手操作!HT285&lt;&gt;"",GV285+HW285+HX285+选手操作!HS285,VLOOKUP(HU285,HO:HQ,3,0)+GV285+HW285+HX285+选手操作!HS285)),IF(COUNTIF(HO:HO,HU285)=0,"查找失败",IF(ISNUMBER(VLOOKUP(HU285,HO:HQ,3,0))=FALSE,"VP错误","未知错误")))</f>
        <v/>
      </c>
      <c r="HW285" s="37"/>
      <c r="HX285" s="37"/>
      <c r="HY285" s="39"/>
    </row>
    <row r="286" spans="1:23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23" t="str">
        <f ca="1">IFERROR(IF(S286="","",RANK(R286,R$3:R$434)+COUNTIF(R$3:R286,R286)-1),"/")</f>
        <v/>
      </c>
      <c r="O286" s="22" t="str">
        <f t="shared" si="93"/>
        <v/>
      </c>
      <c r="P286" s="22" t="str">
        <f t="shared" si="94"/>
        <v/>
      </c>
      <c r="Q286" s="24" t="str">
        <f t="shared" si="95"/>
        <v/>
      </c>
      <c r="R286" s="25" t="str">
        <f ca="1">IF(S286="","",IF(选手操作!AT286&lt;&gt;"","/",V286))</f>
        <v/>
      </c>
      <c r="S286" s="26" t="str">
        <f ca="1">IF(OR(COUNTA(A$3:M$434)=0,选手操作!$K286=""),"",选手操作!$K286)</f>
        <v/>
      </c>
      <c r="T286" s="22" t="str">
        <f ca="1">IFERROR(IF(S286="","",RANK(V286,V$3:V$434)+COUNTIF(V$3:V286,V286)-1),"/")</f>
        <v/>
      </c>
      <c r="U286" s="27" t="str">
        <f ca="1">IF(S286="","",VLOOKUP(S286,选手操作!$K:$L,2,0))</f>
        <v/>
      </c>
      <c r="V286" s="24" t="str">
        <f ca="1">IFERROR(IF(S286="","",IF(选手操作!T286&lt;&gt;"",选手操作!M286+选手操作!N286+W286+X286+选手操作!S286,VLOOKUP(U286,O:Q,3,0)+选手操作!M286+选手操作!N286+W286+X286+选手操作!S286)),IF(COUNTIF(O:O,U286)=0,"查找失败",IF(ISNUMBER(VLOOKUP(U286,O:Q,3,0))=FALSE,"VP错误","未知错误")))</f>
        <v/>
      </c>
      <c r="W286" s="37"/>
      <c r="X286" s="37"/>
      <c r="Y286" s="39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23" t="str">
        <f ca="1">IFERROR(IF(AS286="","",RANK(AR286,AR$3:AR$434)+COUNTIF(AR$3:AR286,AR286)-1),"/")</f>
        <v/>
      </c>
      <c r="AO286" s="22" t="str">
        <f t="shared" si="77"/>
        <v/>
      </c>
      <c r="AP286" s="22" t="str">
        <f t="shared" si="78"/>
        <v/>
      </c>
      <c r="AQ286" s="24" t="str">
        <f t="shared" si="96"/>
        <v/>
      </c>
      <c r="AR286" s="25" t="str">
        <f ca="1">IF(AS286="","",IF(选手操作!BT286&lt;&gt;"","/",AV286))</f>
        <v/>
      </c>
      <c r="AS286" s="26" t="str">
        <f ca="1">IF(OR(COUNTA(AA$3:AM$434)=0,选手操作!$K286=""),"",选手操作!$K286)</f>
        <v/>
      </c>
      <c r="AT286" s="22" t="str">
        <f ca="1">IFERROR(IF(AS286="","",RANK(AV286,AV$3:AV$434)+COUNTIF(AV$3:AV286,AV286)-1),"/")</f>
        <v/>
      </c>
      <c r="AU286" s="27" t="str">
        <f ca="1">IF(AS286="","",VLOOKUP(AS286,选手操作!$K:$L,2,0))</f>
        <v/>
      </c>
      <c r="AV286" s="24" t="str">
        <f ca="1">IFERROR(IF(AS286="","",IF(选手操作!AT286&lt;&gt;"",V286+AW286+AX286+选手操作!AS286,VLOOKUP(AU286,AO:AQ,3,0)+V286+AW286+AX286+选手操作!AS286)),IF(COUNTIF(AO:AO,AU286)=0,"查找失败",IF(ISNUMBER(VLOOKUP(AU286,AO:AQ,3,0))=FALSE,"VP错误","未知错误")))</f>
        <v/>
      </c>
      <c r="AW286" s="37"/>
      <c r="AX286" s="37"/>
      <c r="AY286" s="39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23" t="str">
        <f ca="1">IFERROR(IF(BS286="","",RANK(BR286,BR$3:BR$434)+COUNTIF(BR$3:BR286,BR286)-1),"/")</f>
        <v/>
      </c>
      <c r="BO286" s="22" t="str">
        <f t="shared" si="79"/>
        <v/>
      </c>
      <c r="BP286" s="22" t="str">
        <f t="shared" si="80"/>
        <v/>
      </c>
      <c r="BQ286" s="24" t="str">
        <f>IFERROR(IF(BO286="","",ROUND(IF(BP286=0,10,10+SIGN(BP286)*10*(1-((SQRT(5)-1)/2)^MIN(ABS(BP286)/(5*SQRT(BR$1)),3))/(1-((SQRT(5)-1)/2)^3)),2)),"请输入副数")</f>
        <v/>
      </c>
      <c r="BR286" s="25" t="str">
        <f ca="1">IF(BS286="","",IF(选手操作!CT286&lt;&gt;"","/",BV286))</f>
        <v/>
      </c>
      <c r="BS286" s="26" t="str">
        <f ca="1">IF(OR(COUNTA(BA$3:BM$434)=0,选手操作!$K286=""),"",选手操作!$K286)</f>
        <v/>
      </c>
      <c r="BT286" s="22" t="str">
        <f ca="1">IFERROR(IF(BS286="","",RANK(BV286,BV$3:BV$434)+COUNTIF(BV$3:BV286,BV286)-1),"/")</f>
        <v/>
      </c>
      <c r="BU286" s="27" t="str">
        <f ca="1">IF(BS286="","",VLOOKUP(BS286,选手操作!$K:$L,2,0))</f>
        <v/>
      </c>
      <c r="BV286" s="24" t="str">
        <f ca="1">IFERROR(IF(BS286="","",IF(选手操作!BT286&lt;&gt;"",AV286+BW286+BX286+选手操作!BS286,VLOOKUP(BU286,BO:BQ,3,0)+AV286+BW286+BX286+选手操作!BS286)),IF(COUNTIF(BO:BO,BU286)=0,"查找失败",IF(ISNUMBER(VLOOKUP(BU286,BO:BQ,3,0))=FALSE,"VP错误","未知错误")))</f>
        <v/>
      </c>
      <c r="BW286" s="37"/>
      <c r="BX286" s="37"/>
      <c r="BY286" s="39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23" t="str">
        <f ca="1">IFERROR(IF(CS286="","",RANK(CR286,CR$3:CR$434)+COUNTIF(CR$3:CR286,CR286)-1),"/")</f>
        <v/>
      </c>
      <c r="CO286" s="22" t="str">
        <f t="shared" si="81"/>
        <v/>
      </c>
      <c r="CP286" s="22" t="str">
        <f t="shared" si="82"/>
        <v/>
      </c>
      <c r="CQ286" s="24" t="str">
        <f>IFERROR(IF(CO286="","",ROUND(IF(CP286=0,10,10+SIGN(CP286)*10*(1-((SQRT(5)-1)/2)^MIN(ABS(CP286)/(5*SQRT(CR$1)),3))/(1-((SQRT(5)-1)/2)^3)),2)),"请输入副数")</f>
        <v/>
      </c>
      <c r="CR286" s="25" t="str">
        <f ca="1">IF(CS286="","",IF(选手操作!DT286&lt;&gt;"","/",CV286))</f>
        <v/>
      </c>
      <c r="CS286" s="26" t="str">
        <f ca="1">IF(OR(COUNTA(CA$3:CM$434)=0,选手操作!$K286=""),"",选手操作!$K286)</f>
        <v/>
      </c>
      <c r="CT286" s="22" t="str">
        <f ca="1">IFERROR(IF(CS286="","",RANK(CV286,CV$3:CV$434)+COUNTIF(CV$3:CV286,CV286)-1),"/")</f>
        <v/>
      </c>
      <c r="CU286" s="27" t="str">
        <f ca="1">IF(CS286="","",VLOOKUP(CS286,选手操作!$K:$L,2,0))</f>
        <v/>
      </c>
      <c r="CV286" s="24" t="str">
        <f ca="1">IFERROR(IF(CS286="","",IF(选手操作!CT286&lt;&gt;"",BV286+CW286+CX286+选手操作!CS286,VLOOKUP(CU286,CO:CQ,3,0)+BV286+CW286+CX286+选手操作!CS286)),IF(COUNTIF(CO:CO,CU286)=0,"查找失败",IF(ISNUMBER(VLOOKUP(CU286,CO:CQ,3,0))=FALSE,"VP错误","未知错误")))</f>
        <v/>
      </c>
      <c r="CW286" s="37"/>
      <c r="CX286" s="37"/>
      <c r="CY286" s="39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23" t="str">
        <f ca="1">IFERROR(IF(DS286="","",RANK(DR286,DR$3:DR$434)+COUNTIF(DR$3:DR286,DR286)-1),"/")</f>
        <v/>
      </c>
      <c r="DO286" s="22" t="str">
        <f t="shared" si="83"/>
        <v/>
      </c>
      <c r="DP286" s="22" t="str">
        <f t="shared" si="84"/>
        <v/>
      </c>
      <c r="DQ286" s="24" t="str">
        <f>IFERROR(IF(DO286="","",ROUND(IF(DP286=0,10,10+SIGN(DP286)*10*(1-((SQRT(5)-1)/2)^MIN(ABS(DP286)/(5*SQRT(DR$1)),3))/(1-((SQRT(5)-1)/2)^3)),2)),"请输入副数")</f>
        <v/>
      </c>
      <c r="DR286" s="25" t="str">
        <f ca="1">IF(DS286="","",IF(选手操作!ET286&lt;&gt;"","/",DV286))</f>
        <v/>
      </c>
      <c r="DS286" s="26" t="str">
        <f ca="1">IF(OR(COUNTA(DA$3:DM$434)=0,选手操作!$K286=""),"",选手操作!$K286)</f>
        <v/>
      </c>
      <c r="DT286" s="22" t="str">
        <f ca="1">IFERROR(IF(DS286="","",RANK(DV286,DV$3:DV$434)+COUNTIF(DV$3:DV286,DV286)-1),"/")</f>
        <v/>
      </c>
      <c r="DU286" s="27" t="str">
        <f ca="1">IF(DS286="","",VLOOKUP(DS286,选手操作!$K:$L,2,0))</f>
        <v/>
      </c>
      <c r="DV286" s="24" t="str">
        <f ca="1">IFERROR(IF(DS286="","",IF(选手操作!DT286&lt;&gt;"",CV286+DW286+DX286+选手操作!DS286,VLOOKUP(DU286,DO:DQ,3,0)+CV286+DW286+DX286+选手操作!DS286)),IF(COUNTIF(DO:DO,DU286)=0,"查找失败",IF(ISNUMBER(VLOOKUP(DU286,DO:DQ,3,0))=FALSE,"VP错误","未知错误")))</f>
        <v/>
      </c>
      <c r="DW286" s="37"/>
      <c r="DX286" s="37"/>
      <c r="DY286" s="39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23" t="str">
        <f ca="1">IFERROR(IF(ES286="","",RANK(ER286,ER$3:ER$434)+COUNTIF(ER$3:ER286,ER286)-1),"/")</f>
        <v/>
      </c>
      <c r="EO286" s="22" t="str">
        <f t="shared" si="85"/>
        <v/>
      </c>
      <c r="EP286" s="22" t="str">
        <f t="shared" si="86"/>
        <v/>
      </c>
      <c r="EQ286" s="24" t="str">
        <f>IFERROR(IF(EO286="","",ROUND(IF(EP286=0,10,10+SIGN(EP286)*10*(1-((SQRT(5)-1)/2)^MIN(ABS(EP286)/(5*SQRT(ER$1)),3))/(1-((SQRT(5)-1)/2)^3)),2)),"请输入副数")</f>
        <v/>
      </c>
      <c r="ER286" s="25" t="str">
        <f ca="1">IF(ES286="","",IF(选手操作!FT286&lt;&gt;"","/",EV286))</f>
        <v/>
      </c>
      <c r="ES286" s="26" t="str">
        <f ca="1">IF(OR(COUNTA(EA$3:EM$434)=0,选手操作!$K286=""),"",选手操作!$K286)</f>
        <v/>
      </c>
      <c r="ET286" s="22" t="str">
        <f ca="1">IFERROR(IF(ES286="","",RANK(EV286,EV$3:EV$434)+COUNTIF(EV$3:EV286,EV286)-1),"/")</f>
        <v/>
      </c>
      <c r="EU286" s="27" t="str">
        <f ca="1">IF(ES286="","",VLOOKUP(ES286,选手操作!$K:$L,2,0))</f>
        <v/>
      </c>
      <c r="EV286" s="24" t="str">
        <f ca="1">IFERROR(IF(ES286="","",IF(选手操作!ET286&lt;&gt;"",DV286+EW286+EX286+选手操作!ES286,VLOOKUP(EU286,EO:EQ,3,0)+DV286+EW286+EX286+选手操作!ES286)),IF(COUNTIF(EO:EO,EU286)=0,"查找失败",IF(ISNUMBER(VLOOKUP(EU286,EO:EQ,3,0))=FALSE,"VP错误","未知错误")))</f>
        <v/>
      </c>
      <c r="EW286" s="37"/>
      <c r="EX286" s="37"/>
      <c r="EY286" s="39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23" t="str">
        <f ca="1">IFERROR(IF(FS286="","",RANK(FR286,FR$3:FR$434)+COUNTIF(FR$3:FR286,FR286)-1),"/")</f>
        <v/>
      </c>
      <c r="FO286" s="22" t="str">
        <f t="shared" si="87"/>
        <v/>
      </c>
      <c r="FP286" s="22" t="str">
        <f t="shared" si="88"/>
        <v/>
      </c>
      <c r="FQ286" s="24" t="str">
        <f>IFERROR(IF(FO286="","",ROUND(IF(FP286=0,10,10+SIGN(FP286)*10*(1-((SQRT(5)-1)/2)^MIN(ABS(FP286)/(5*SQRT(FR$1)),3))/(1-((SQRT(5)-1)/2)^3)),2)),"请输入副数")</f>
        <v/>
      </c>
      <c r="FR286" s="25" t="str">
        <f ca="1">IF(FS286="","",IF(选手操作!GT286&lt;&gt;"","/",FV286))</f>
        <v/>
      </c>
      <c r="FS286" s="26" t="str">
        <f ca="1">IF(OR(COUNTA(FA$3:FM$434)=0,选手操作!$K286=""),"",选手操作!$K286)</f>
        <v/>
      </c>
      <c r="FT286" s="22" t="str">
        <f ca="1">IFERROR(IF(FS286="","",RANK(FV286,FV$3:FV$434)+COUNTIF(FV$3:FV286,FV286)-1),"/")</f>
        <v/>
      </c>
      <c r="FU286" s="27" t="str">
        <f ca="1">IF(FS286="","",VLOOKUP(FS286,选手操作!$K:$L,2,0))</f>
        <v/>
      </c>
      <c r="FV286" s="24" t="str">
        <f ca="1">IFERROR(IF(FS286="","",IF(选手操作!FT286&lt;&gt;"",EV286+FW286+FX286+选手操作!FS286,VLOOKUP(FU286,FO:FQ,3,0)+EV286+FW286+FX286+选手操作!FS286)),IF(COUNTIF(FO:FO,FU286)=0,"查找失败",IF(ISNUMBER(VLOOKUP(FU286,FO:FQ,3,0))=FALSE,"VP错误","未知错误")))</f>
        <v/>
      </c>
      <c r="FW286" s="37"/>
      <c r="FX286" s="37"/>
      <c r="FY286" s="39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23" t="str">
        <f ca="1">IFERROR(IF(GS286="","",RANK(GR286,GR$3:GR$434)+COUNTIF(GR$3:GR286,GR286)-1),"/")</f>
        <v/>
      </c>
      <c r="GO286" s="22" t="str">
        <f t="shared" si="89"/>
        <v/>
      </c>
      <c r="GP286" s="22" t="str">
        <f t="shared" si="90"/>
        <v/>
      </c>
      <c r="GQ286" s="24" t="str">
        <f>IFERROR(IF(GO286="","",ROUND(IF(GP286=0,10,10+SIGN(GP286)*10*(1-((SQRT(5)-1)/2)^MIN(ABS(GP286)/(5*SQRT(GR$1)),3))/(1-((SQRT(5)-1)/2)^3)),2)),"请输入副数")</f>
        <v/>
      </c>
      <c r="GR286" s="25" t="str">
        <f ca="1">IF(GS286="","",IF(选手操作!HT286&lt;&gt;"","/",GV286))</f>
        <v/>
      </c>
      <c r="GS286" s="26" t="str">
        <f ca="1">IF(OR(COUNTA(GA$3:GM$434)=0,选手操作!$K286=""),"",选手操作!$K286)</f>
        <v/>
      </c>
      <c r="GT286" s="22" t="str">
        <f ca="1">IFERROR(IF(GS286="","",RANK(GV286,GV$3:GV$434)+COUNTIF(GV$3:GV286,GV286)-1),"/")</f>
        <v/>
      </c>
      <c r="GU286" s="27" t="str">
        <f ca="1">IF(GS286="","",VLOOKUP(GS286,选手操作!$K:$L,2,0))</f>
        <v/>
      </c>
      <c r="GV286" s="24" t="str">
        <f ca="1">IFERROR(IF(GS286="","",IF(选手操作!GT286&lt;&gt;"",FV286+GW286+GX286+选手操作!GS286,VLOOKUP(GU286,GO:GQ,3,0)+FV286+GW286+GX286+选手操作!GS286)),IF(COUNTIF(GO:GO,GU286)=0,"查找失败",IF(ISNUMBER(VLOOKUP(GU286,GO:GQ,3,0))=FALSE,"VP错误","未知错误")))</f>
        <v/>
      </c>
      <c r="GW286" s="37"/>
      <c r="GX286" s="37"/>
      <c r="GY286" s="39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23" t="str">
        <f ca="1">IFERROR(IF(HS286="","",RANK(HR286,HR$3:HR$434)+COUNTIF(HR$3:HR286,HR286)-1),"/")</f>
        <v/>
      </c>
      <c r="HO286" s="22" t="str">
        <f t="shared" si="91"/>
        <v/>
      </c>
      <c r="HP286" s="22" t="str">
        <f t="shared" si="92"/>
        <v/>
      </c>
      <c r="HQ286" s="24" t="str">
        <f>IFERROR(IF(HO286="","",ROUND(IF(HP286=0,10,10+SIGN(HP286)*10*(1-((SQRT(5)-1)/2)^MIN(ABS(HP286)/(5*SQRT(HR$1)),3))/(1-((SQRT(5)-1)/2)^3)),2)),"请输入副数")</f>
        <v/>
      </c>
      <c r="HR286" s="25" t="str">
        <f ca="1">IF(HS286="","",IF(选手操作!IT286&lt;&gt;"","/",HV286))</f>
        <v/>
      </c>
      <c r="HS286" s="26" t="str">
        <f ca="1">IF(OR(COUNTA(HA$3:HM$434)=0,选手操作!$K286=""),"",选手操作!$K286)</f>
        <v/>
      </c>
      <c r="HT286" s="22" t="str">
        <f ca="1">IFERROR(IF(HS286="","",RANK(HV286,HV$3:HV$434)+COUNTIF(HV$3:HV286,HV286)-1),"/")</f>
        <v/>
      </c>
      <c r="HU286" s="27" t="str">
        <f ca="1">IF(HS286="","",VLOOKUP(HS286,选手操作!$K:$L,2,0))</f>
        <v/>
      </c>
      <c r="HV286" s="24" t="str">
        <f ca="1">IFERROR(IF(HS286="","",IF(选手操作!HT286&lt;&gt;"",GV286+HW286+HX286+选手操作!HS286,VLOOKUP(HU286,HO:HQ,3,0)+GV286+HW286+HX286+选手操作!HS286)),IF(COUNTIF(HO:HO,HU286)=0,"查找失败",IF(ISNUMBER(VLOOKUP(HU286,HO:HQ,3,0))=FALSE,"VP错误","未知错误")))</f>
        <v/>
      </c>
      <c r="HW286" s="37"/>
      <c r="HX286" s="37"/>
      <c r="HY286" s="39"/>
    </row>
    <row r="287" spans="1:23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23" t="str">
        <f ca="1">IFERROR(IF(S287="","",RANK(R287,R$3:R$434)+COUNTIF(R$3:R287,R287)-1),"/")</f>
        <v/>
      </c>
      <c r="O287" s="22" t="str">
        <f t="shared" si="93"/>
        <v/>
      </c>
      <c r="P287" s="22" t="str">
        <f t="shared" si="94"/>
        <v/>
      </c>
      <c r="Q287" s="24" t="str">
        <f t="shared" si="95"/>
        <v/>
      </c>
      <c r="R287" s="25" t="str">
        <f ca="1">IF(S287="","",IF(选手操作!AT287&lt;&gt;"","/",V287))</f>
        <v/>
      </c>
      <c r="S287" s="26" t="str">
        <f ca="1">IF(OR(COUNTA(A$3:M$434)=0,选手操作!$K287=""),"",选手操作!$K287)</f>
        <v/>
      </c>
      <c r="T287" s="22" t="str">
        <f ca="1">IFERROR(IF(S287="","",RANK(V287,V$3:V$434)+COUNTIF(V$3:V287,V287)-1),"/")</f>
        <v/>
      </c>
      <c r="U287" s="27" t="str">
        <f ca="1">IF(S287="","",VLOOKUP(S287,选手操作!$K:$L,2,0))</f>
        <v/>
      </c>
      <c r="V287" s="24" t="str">
        <f ca="1">IFERROR(IF(S287="","",IF(选手操作!T287&lt;&gt;"",选手操作!M287+选手操作!N287+W287+X287+选手操作!S287,VLOOKUP(U287,O:Q,3,0)+选手操作!M287+选手操作!N287+W287+X287+选手操作!S287)),IF(COUNTIF(O:O,U287)=0,"查找失败",IF(ISNUMBER(VLOOKUP(U287,O:Q,3,0))=FALSE,"VP错误","未知错误")))</f>
        <v/>
      </c>
      <c r="W287" s="37"/>
      <c r="X287" s="37"/>
      <c r="Y287" s="39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23" t="str">
        <f ca="1">IFERROR(IF(AS287="","",RANK(AR287,AR$3:AR$434)+COUNTIF(AR$3:AR287,AR287)-1),"/")</f>
        <v/>
      </c>
      <c r="AO287" s="22" t="str">
        <f t="shared" si="77"/>
        <v/>
      </c>
      <c r="AP287" s="22" t="str">
        <f t="shared" si="78"/>
        <v/>
      </c>
      <c r="AQ287" s="24" t="str">
        <f t="shared" si="96"/>
        <v/>
      </c>
      <c r="AR287" s="25" t="str">
        <f ca="1">IF(AS287="","",IF(选手操作!BT287&lt;&gt;"","/",AV287))</f>
        <v/>
      </c>
      <c r="AS287" s="26" t="str">
        <f ca="1">IF(OR(COUNTA(AA$3:AM$434)=0,选手操作!$K287=""),"",选手操作!$K287)</f>
        <v/>
      </c>
      <c r="AT287" s="22" t="str">
        <f ca="1">IFERROR(IF(AS287="","",RANK(AV287,AV$3:AV$434)+COUNTIF(AV$3:AV287,AV287)-1),"/")</f>
        <v/>
      </c>
      <c r="AU287" s="27" t="str">
        <f ca="1">IF(AS287="","",VLOOKUP(AS287,选手操作!$K:$L,2,0))</f>
        <v/>
      </c>
      <c r="AV287" s="24" t="str">
        <f ca="1">IFERROR(IF(AS287="","",IF(选手操作!AT287&lt;&gt;"",V287+AW287+AX287+选手操作!AS287,VLOOKUP(AU287,AO:AQ,3,0)+V287+AW287+AX287+选手操作!AS287)),IF(COUNTIF(AO:AO,AU287)=0,"查找失败",IF(ISNUMBER(VLOOKUP(AU287,AO:AQ,3,0))=FALSE,"VP错误","未知错误")))</f>
        <v/>
      </c>
      <c r="AW287" s="37"/>
      <c r="AX287" s="37"/>
      <c r="AY287" s="39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23" t="str">
        <f ca="1">IFERROR(IF(BS287="","",RANK(BR287,BR$3:BR$434)+COUNTIF(BR$3:BR287,BR287)-1),"/")</f>
        <v/>
      </c>
      <c r="BO287" s="22" t="str">
        <f t="shared" si="79"/>
        <v/>
      </c>
      <c r="BP287" s="22" t="str">
        <f t="shared" si="80"/>
        <v/>
      </c>
      <c r="BQ287" s="24" t="str">
        <f>IFERROR(IF(BO287="","",ROUND(IF(BP287=0,10,10+SIGN(BP287)*10*(1-((SQRT(5)-1)/2)^MIN(ABS(BP287)/(5*SQRT(BR$1)),3))/(1-((SQRT(5)-1)/2)^3)),2)),"请输入副数")</f>
        <v/>
      </c>
      <c r="BR287" s="25" t="str">
        <f ca="1">IF(BS287="","",IF(选手操作!CT287&lt;&gt;"","/",BV287))</f>
        <v/>
      </c>
      <c r="BS287" s="26" t="str">
        <f ca="1">IF(OR(COUNTA(BA$3:BM$434)=0,选手操作!$K287=""),"",选手操作!$K287)</f>
        <v/>
      </c>
      <c r="BT287" s="22" t="str">
        <f ca="1">IFERROR(IF(BS287="","",RANK(BV287,BV$3:BV$434)+COUNTIF(BV$3:BV287,BV287)-1),"/")</f>
        <v/>
      </c>
      <c r="BU287" s="27" t="str">
        <f ca="1">IF(BS287="","",VLOOKUP(BS287,选手操作!$K:$L,2,0))</f>
        <v/>
      </c>
      <c r="BV287" s="24" t="str">
        <f ca="1">IFERROR(IF(BS287="","",IF(选手操作!BT287&lt;&gt;"",AV287+BW287+BX287+选手操作!BS287,VLOOKUP(BU287,BO:BQ,3,0)+AV287+BW287+BX287+选手操作!BS287)),IF(COUNTIF(BO:BO,BU287)=0,"查找失败",IF(ISNUMBER(VLOOKUP(BU287,BO:BQ,3,0))=FALSE,"VP错误","未知错误")))</f>
        <v/>
      </c>
      <c r="BW287" s="37"/>
      <c r="BX287" s="37"/>
      <c r="BY287" s="39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23" t="str">
        <f ca="1">IFERROR(IF(CS287="","",RANK(CR287,CR$3:CR$434)+COUNTIF(CR$3:CR287,CR287)-1),"/")</f>
        <v/>
      </c>
      <c r="CO287" s="22" t="str">
        <f t="shared" si="81"/>
        <v/>
      </c>
      <c r="CP287" s="22" t="str">
        <f t="shared" si="82"/>
        <v/>
      </c>
      <c r="CQ287" s="24" t="str">
        <f>IFERROR(IF(CO287="","",ROUND(IF(CP287=0,10,10+SIGN(CP287)*10*(1-((SQRT(5)-1)/2)^MIN(ABS(CP287)/(5*SQRT(CR$1)),3))/(1-((SQRT(5)-1)/2)^3)),2)),"请输入副数")</f>
        <v/>
      </c>
      <c r="CR287" s="25" t="str">
        <f ca="1">IF(CS287="","",IF(选手操作!DT287&lt;&gt;"","/",CV287))</f>
        <v/>
      </c>
      <c r="CS287" s="26" t="str">
        <f ca="1">IF(OR(COUNTA(CA$3:CM$434)=0,选手操作!$K287=""),"",选手操作!$K287)</f>
        <v/>
      </c>
      <c r="CT287" s="22" t="str">
        <f ca="1">IFERROR(IF(CS287="","",RANK(CV287,CV$3:CV$434)+COUNTIF(CV$3:CV287,CV287)-1),"/")</f>
        <v/>
      </c>
      <c r="CU287" s="27" t="str">
        <f ca="1">IF(CS287="","",VLOOKUP(CS287,选手操作!$K:$L,2,0))</f>
        <v/>
      </c>
      <c r="CV287" s="24" t="str">
        <f ca="1">IFERROR(IF(CS287="","",IF(选手操作!CT287&lt;&gt;"",BV287+CW287+CX287+选手操作!CS287,VLOOKUP(CU287,CO:CQ,3,0)+BV287+CW287+CX287+选手操作!CS287)),IF(COUNTIF(CO:CO,CU287)=0,"查找失败",IF(ISNUMBER(VLOOKUP(CU287,CO:CQ,3,0))=FALSE,"VP错误","未知错误")))</f>
        <v/>
      </c>
      <c r="CW287" s="37"/>
      <c r="CX287" s="37"/>
      <c r="CY287" s="39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23" t="str">
        <f ca="1">IFERROR(IF(DS287="","",RANK(DR287,DR$3:DR$434)+COUNTIF(DR$3:DR287,DR287)-1),"/")</f>
        <v/>
      </c>
      <c r="DO287" s="22" t="str">
        <f t="shared" si="83"/>
        <v/>
      </c>
      <c r="DP287" s="22" t="str">
        <f t="shared" si="84"/>
        <v/>
      </c>
      <c r="DQ287" s="24" t="str">
        <f>IFERROR(IF(DO287="","",ROUND(IF(DP287=0,10,10+SIGN(DP287)*10*(1-((SQRT(5)-1)/2)^MIN(ABS(DP287)/(5*SQRT(DR$1)),3))/(1-((SQRT(5)-1)/2)^3)),2)),"请输入副数")</f>
        <v/>
      </c>
      <c r="DR287" s="25" t="str">
        <f ca="1">IF(DS287="","",IF(选手操作!ET287&lt;&gt;"","/",DV287))</f>
        <v/>
      </c>
      <c r="DS287" s="26" t="str">
        <f ca="1">IF(OR(COUNTA(DA$3:DM$434)=0,选手操作!$K287=""),"",选手操作!$K287)</f>
        <v/>
      </c>
      <c r="DT287" s="22" t="str">
        <f ca="1">IFERROR(IF(DS287="","",RANK(DV287,DV$3:DV$434)+COUNTIF(DV$3:DV287,DV287)-1),"/")</f>
        <v/>
      </c>
      <c r="DU287" s="27" t="str">
        <f ca="1">IF(DS287="","",VLOOKUP(DS287,选手操作!$K:$L,2,0))</f>
        <v/>
      </c>
      <c r="DV287" s="24" t="str">
        <f ca="1">IFERROR(IF(DS287="","",IF(选手操作!DT287&lt;&gt;"",CV287+DW287+DX287+选手操作!DS287,VLOOKUP(DU287,DO:DQ,3,0)+CV287+DW287+DX287+选手操作!DS287)),IF(COUNTIF(DO:DO,DU287)=0,"查找失败",IF(ISNUMBER(VLOOKUP(DU287,DO:DQ,3,0))=FALSE,"VP错误","未知错误")))</f>
        <v/>
      </c>
      <c r="DW287" s="37"/>
      <c r="DX287" s="37"/>
      <c r="DY287" s="39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23" t="str">
        <f ca="1">IFERROR(IF(ES287="","",RANK(ER287,ER$3:ER$434)+COUNTIF(ER$3:ER287,ER287)-1),"/")</f>
        <v/>
      </c>
      <c r="EO287" s="22" t="str">
        <f t="shared" si="85"/>
        <v/>
      </c>
      <c r="EP287" s="22" t="str">
        <f t="shared" si="86"/>
        <v/>
      </c>
      <c r="EQ287" s="24" t="str">
        <f>IFERROR(IF(EO287="","",ROUND(IF(EP287=0,10,10+SIGN(EP287)*10*(1-((SQRT(5)-1)/2)^MIN(ABS(EP287)/(5*SQRT(ER$1)),3))/(1-((SQRT(5)-1)/2)^3)),2)),"请输入副数")</f>
        <v/>
      </c>
      <c r="ER287" s="25" t="str">
        <f ca="1">IF(ES287="","",IF(选手操作!FT287&lt;&gt;"","/",EV287))</f>
        <v/>
      </c>
      <c r="ES287" s="26" t="str">
        <f ca="1">IF(OR(COUNTA(EA$3:EM$434)=0,选手操作!$K287=""),"",选手操作!$K287)</f>
        <v/>
      </c>
      <c r="ET287" s="22" t="str">
        <f ca="1">IFERROR(IF(ES287="","",RANK(EV287,EV$3:EV$434)+COUNTIF(EV$3:EV287,EV287)-1),"/")</f>
        <v/>
      </c>
      <c r="EU287" s="27" t="str">
        <f ca="1">IF(ES287="","",VLOOKUP(ES287,选手操作!$K:$L,2,0))</f>
        <v/>
      </c>
      <c r="EV287" s="24" t="str">
        <f ca="1">IFERROR(IF(ES287="","",IF(选手操作!ET287&lt;&gt;"",DV287+EW287+EX287+选手操作!ES287,VLOOKUP(EU287,EO:EQ,3,0)+DV287+EW287+EX287+选手操作!ES287)),IF(COUNTIF(EO:EO,EU287)=0,"查找失败",IF(ISNUMBER(VLOOKUP(EU287,EO:EQ,3,0))=FALSE,"VP错误","未知错误")))</f>
        <v/>
      </c>
      <c r="EW287" s="37"/>
      <c r="EX287" s="37"/>
      <c r="EY287" s="39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23" t="str">
        <f ca="1">IFERROR(IF(FS287="","",RANK(FR287,FR$3:FR$434)+COUNTIF(FR$3:FR287,FR287)-1),"/")</f>
        <v/>
      </c>
      <c r="FO287" s="22" t="str">
        <f t="shared" si="87"/>
        <v/>
      </c>
      <c r="FP287" s="22" t="str">
        <f t="shared" si="88"/>
        <v/>
      </c>
      <c r="FQ287" s="24" t="str">
        <f>IFERROR(IF(FO287="","",ROUND(IF(FP287=0,10,10+SIGN(FP287)*10*(1-((SQRT(5)-1)/2)^MIN(ABS(FP287)/(5*SQRT(FR$1)),3))/(1-((SQRT(5)-1)/2)^3)),2)),"请输入副数")</f>
        <v/>
      </c>
      <c r="FR287" s="25" t="str">
        <f ca="1">IF(FS287="","",IF(选手操作!GT287&lt;&gt;"","/",FV287))</f>
        <v/>
      </c>
      <c r="FS287" s="26" t="str">
        <f ca="1">IF(OR(COUNTA(FA$3:FM$434)=0,选手操作!$K287=""),"",选手操作!$K287)</f>
        <v/>
      </c>
      <c r="FT287" s="22" t="str">
        <f ca="1">IFERROR(IF(FS287="","",RANK(FV287,FV$3:FV$434)+COUNTIF(FV$3:FV287,FV287)-1),"/")</f>
        <v/>
      </c>
      <c r="FU287" s="27" t="str">
        <f ca="1">IF(FS287="","",VLOOKUP(FS287,选手操作!$K:$L,2,0))</f>
        <v/>
      </c>
      <c r="FV287" s="24" t="str">
        <f ca="1">IFERROR(IF(FS287="","",IF(选手操作!FT287&lt;&gt;"",EV287+FW287+FX287+选手操作!FS287,VLOOKUP(FU287,FO:FQ,3,0)+EV287+FW287+FX287+选手操作!FS287)),IF(COUNTIF(FO:FO,FU287)=0,"查找失败",IF(ISNUMBER(VLOOKUP(FU287,FO:FQ,3,0))=FALSE,"VP错误","未知错误")))</f>
        <v/>
      </c>
      <c r="FW287" s="37"/>
      <c r="FX287" s="37"/>
      <c r="FY287" s="39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23" t="str">
        <f ca="1">IFERROR(IF(GS287="","",RANK(GR287,GR$3:GR$434)+COUNTIF(GR$3:GR287,GR287)-1),"/")</f>
        <v/>
      </c>
      <c r="GO287" s="22" t="str">
        <f t="shared" si="89"/>
        <v/>
      </c>
      <c r="GP287" s="22" t="str">
        <f t="shared" si="90"/>
        <v/>
      </c>
      <c r="GQ287" s="24" t="str">
        <f>IFERROR(IF(GO287="","",ROUND(IF(GP287=0,10,10+SIGN(GP287)*10*(1-((SQRT(5)-1)/2)^MIN(ABS(GP287)/(5*SQRT(GR$1)),3))/(1-((SQRT(5)-1)/2)^3)),2)),"请输入副数")</f>
        <v/>
      </c>
      <c r="GR287" s="25" t="str">
        <f ca="1">IF(GS287="","",IF(选手操作!HT287&lt;&gt;"","/",GV287))</f>
        <v/>
      </c>
      <c r="GS287" s="26" t="str">
        <f ca="1">IF(OR(COUNTA(GA$3:GM$434)=0,选手操作!$K287=""),"",选手操作!$K287)</f>
        <v/>
      </c>
      <c r="GT287" s="22" t="str">
        <f ca="1">IFERROR(IF(GS287="","",RANK(GV287,GV$3:GV$434)+COUNTIF(GV$3:GV287,GV287)-1),"/")</f>
        <v/>
      </c>
      <c r="GU287" s="27" t="str">
        <f ca="1">IF(GS287="","",VLOOKUP(GS287,选手操作!$K:$L,2,0))</f>
        <v/>
      </c>
      <c r="GV287" s="24" t="str">
        <f ca="1">IFERROR(IF(GS287="","",IF(选手操作!GT287&lt;&gt;"",FV287+GW287+GX287+选手操作!GS287,VLOOKUP(GU287,GO:GQ,3,0)+FV287+GW287+GX287+选手操作!GS287)),IF(COUNTIF(GO:GO,GU287)=0,"查找失败",IF(ISNUMBER(VLOOKUP(GU287,GO:GQ,3,0))=FALSE,"VP错误","未知错误")))</f>
        <v/>
      </c>
      <c r="GW287" s="37"/>
      <c r="GX287" s="37"/>
      <c r="GY287" s="39"/>
      <c r="HA287" s="31"/>
      <c r="HB287" s="31"/>
      <c r="HC287" s="31"/>
      <c r="HD287" s="31"/>
      <c r="HE287" s="31"/>
      <c r="HF287" s="31"/>
      <c r="HG287" s="31"/>
      <c r="HH287" s="31"/>
      <c r="HI287" s="31"/>
      <c r="HJ287" s="31"/>
      <c r="HK287" s="31"/>
      <c r="HL287" s="31"/>
      <c r="HM287" s="31"/>
      <c r="HN287" s="23" t="str">
        <f ca="1">IFERROR(IF(HS287="","",RANK(HR287,HR$3:HR$434)+COUNTIF(HR$3:HR287,HR287)-1),"/")</f>
        <v/>
      </c>
      <c r="HO287" s="22" t="str">
        <f t="shared" si="91"/>
        <v/>
      </c>
      <c r="HP287" s="22" t="str">
        <f t="shared" si="92"/>
        <v/>
      </c>
      <c r="HQ287" s="24" t="str">
        <f>IFERROR(IF(HO287="","",ROUND(IF(HP287=0,10,10+SIGN(HP287)*10*(1-((SQRT(5)-1)/2)^MIN(ABS(HP287)/(5*SQRT(HR$1)),3))/(1-((SQRT(5)-1)/2)^3)),2)),"请输入副数")</f>
        <v/>
      </c>
      <c r="HR287" s="25" t="str">
        <f ca="1">IF(HS287="","",IF(选手操作!IT287&lt;&gt;"","/",HV287))</f>
        <v/>
      </c>
      <c r="HS287" s="26" t="str">
        <f ca="1">IF(OR(COUNTA(HA$3:HM$434)=0,选手操作!$K287=""),"",选手操作!$K287)</f>
        <v/>
      </c>
      <c r="HT287" s="22" t="str">
        <f ca="1">IFERROR(IF(HS287="","",RANK(HV287,HV$3:HV$434)+COUNTIF(HV$3:HV287,HV287)-1),"/")</f>
        <v/>
      </c>
      <c r="HU287" s="27" t="str">
        <f ca="1">IF(HS287="","",VLOOKUP(HS287,选手操作!$K:$L,2,0))</f>
        <v/>
      </c>
      <c r="HV287" s="24" t="str">
        <f ca="1">IFERROR(IF(HS287="","",IF(选手操作!HT287&lt;&gt;"",GV287+HW287+HX287+选手操作!HS287,VLOOKUP(HU287,HO:HQ,3,0)+GV287+HW287+HX287+选手操作!HS287)),IF(COUNTIF(HO:HO,HU287)=0,"查找失败",IF(ISNUMBER(VLOOKUP(HU287,HO:HQ,3,0))=FALSE,"VP错误","未知错误")))</f>
        <v/>
      </c>
      <c r="HW287" s="37"/>
      <c r="HX287" s="37"/>
      <c r="HY287" s="39"/>
    </row>
    <row r="288" spans="1:23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23" t="str">
        <f ca="1">IFERROR(IF(S288="","",RANK(R288,R$3:R$434)+COUNTIF(R$3:R288,R288)-1),"/")</f>
        <v/>
      </c>
      <c r="O288" s="22" t="str">
        <f t="shared" si="93"/>
        <v/>
      </c>
      <c r="P288" s="22" t="str">
        <f t="shared" si="94"/>
        <v/>
      </c>
      <c r="Q288" s="24" t="str">
        <f t="shared" si="95"/>
        <v/>
      </c>
      <c r="R288" s="25" t="str">
        <f ca="1">IF(S288="","",IF(选手操作!AT288&lt;&gt;"","/",V288))</f>
        <v/>
      </c>
      <c r="S288" s="26" t="str">
        <f ca="1">IF(OR(COUNTA(A$3:M$434)=0,选手操作!$K288=""),"",选手操作!$K288)</f>
        <v/>
      </c>
      <c r="T288" s="22" t="str">
        <f ca="1">IFERROR(IF(S288="","",RANK(V288,V$3:V$434)+COUNTIF(V$3:V288,V288)-1),"/")</f>
        <v/>
      </c>
      <c r="U288" s="27" t="str">
        <f ca="1">IF(S288="","",VLOOKUP(S288,选手操作!$K:$L,2,0))</f>
        <v/>
      </c>
      <c r="V288" s="24" t="str">
        <f ca="1">IFERROR(IF(S288="","",IF(选手操作!T288&lt;&gt;"",选手操作!M288+选手操作!N288+W288+X288+选手操作!S288,VLOOKUP(U288,O:Q,3,0)+选手操作!M288+选手操作!N288+W288+X288+选手操作!S288)),IF(COUNTIF(O:O,U288)=0,"查找失败",IF(ISNUMBER(VLOOKUP(U288,O:Q,3,0))=FALSE,"VP错误","未知错误")))</f>
        <v/>
      </c>
      <c r="W288" s="37"/>
      <c r="X288" s="37"/>
      <c r="Y288" s="39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23" t="str">
        <f ca="1">IFERROR(IF(AS288="","",RANK(AR288,AR$3:AR$434)+COUNTIF(AR$3:AR288,AR288)-1),"/")</f>
        <v/>
      </c>
      <c r="AO288" s="22" t="str">
        <f t="shared" si="77"/>
        <v/>
      </c>
      <c r="AP288" s="22" t="str">
        <f t="shared" si="78"/>
        <v/>
      </c>
      <c r="AQ288" s="24" t="str">
        <f t="shared" si="96"/>
        <v/>
      </c>
      <c r="AR288" s="25" t="str">
        <f ca="1">IF(AS288="","",IF(选手操作!BT288&lt;&gt;"","/",AV288))</f>
        <v/>
      </c>
      <c r="AS288" s="26" t="str">
        <f ca="1">IF(OR(COUNTA(AA$3:AM$434)=0,选手操作!$K288=""),"",选手操作!$K288)</f>
        <v/>
      </c>
      <c r="AT288" s="22" t="str">
        <f ca="1">IFERROR(IF(AS288="","",RANK(AV288,AV$3:AV$434)+COUNTIF(AV$3:AV288,AV288)-1),"/")</f>
        <v/>
      </c>
      <c r="AU288" s="27" t="str">
        <f ca="1">IF(AS288="","",VLOOKUP(AS288,选手操作!$K:$L,2,0))</f>
        <v/>
      </c>
      <c r="AV288" s="24" t="str">
        <f ca="1">IFERROR(IF(AS288="","",IF(选手操作!AT288&lt;&gt;"",V288+AW288+AX288+选手操作!AS288,VLOOKUP(AU288,AO:AQ,3,0)+V288+AW288+AX288+选手操作!AS288)),IF(COUNTIF(AO:AO,AU288)=0,"查找失败",IF(ISNUMBER(VLOOKUP(AU288,AO:AQ,3,0))=FALSE,"VP错误","未知错误")))</f>
        <v/>
      </c>
      <c r="AW288" s="37"/>
      <c r="AX288" s="37"/>
      <c r="AY288" s="39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23" t="str">
        <f ca="1">IFERROR(IF(BS288="","",RANK(BR288,BR$3:BR$434)+COUNTIF(BR$3:BR288,BR288)-1),"/")</f>
        <v/>
      </c>
      <c r="BO288" s="22" t="str">
        <f t="shared" si="79"/>
        <v/>
      </c>
      <c r="BP288" s="22" t="str">
        <f t="shared" si="80"/>
        <v/>
      </c>
      <c r="BQ288" s="24" t="str">
        <f>IFERROR(IF(BO288="","",ROUND(IF(BP288=0,10,10+SIGN(BP288)*10*(1-((SQRT(5)-1)/2)^MIN(ABS(BP288)/(5*SQRT(BR$1)),3))/(1-((SQRT(5)-1)/2)^3)),2)),"请输入副数")</f>
        <v/>
      </c>
      <c r="BR288" s="25" t="str">
        <f ca="1">IF(BS288="","",IF(选手操作!CT288&lt;&gt;"","/",BV288))</f>
        <v/>
      </c>
      <c r="BS288" s="26" t="str">
        <f ca="1">IF(OR(COUNTA(BA$3:BM$434)=0,选手操作!$K288=""),"",选手操作!$K288)</f>
        <v/>
      </c>
      <c r="BT288" s="22" t="str">
        <f ca="1">IFERROR(IF(BS288="","",RANK(BV288,BV$3:BV$434)+COUNTIF(BV$3:BV288,BV288)-1),"/")</f>
        <v/>
      </c>
      <c r="BU288" s="27" t="str">
        <f ca="1">IF(BS288="","",VLOOKUP(BS288,选手操作!$K:$L,2,0))</f>
        <v/>
      </c>
      <c r="BV288" s="24" t="str">
        <f ca="1">IFERROR(IF(BS288="","",IF(选手操作!BT288&lt;&gt;"",AV288+BW288+BX288+选手操作!BS288,VLOOKUP(BU288,BO:BQ,3,0)+AV288+BW288+BX288+选手操作!BS288)),IF(COUNTIF(BO:BO,BU288)=0,"查找失败",IF(ISNUMBER(VLOOKUP(BU288,BO:BQ,3,0))=FALSE,"VP错误","未知错误")))</f>
        <v/>
      </c>
      <c r="BW288" s="37"/>
      <c r="BX288" s="37"/>
      <c r="BY288" s="39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23" t="str">
        <f ca="1">IFERROR(IF(CS288="","",RANK(CR288,CR$3:CR$434)+COUNTIF(CR$3:CR288,CR288)-1),"/")</f>
        <v/>
      </c>
      <c r="CO288" s="22" t="str">
        <f t="shared" si="81"/>
        <v/>
      </c>
      <c r="CP288" s="22" t="str">
        <f t="shared" si="82"/>
        <v/>
      </c>
      <c r="CQ288" s="24" t="str">
        <f>IFERROR(IF(CO288="","",ROUND(IF(CP288=0,10,10+SIGN(CP288)*10*(1-((SQRT(5)-1)/2)^MIN(ABS(CP288)/(5*SQRT(CR$1)),3))/(1-((SQRT(5)-1)/2)^3)),2)),"请输入副数")</f>
        <v/>
      </c>
      <c r="CR288" s="25" t="str">
        <f ca="1">IF(CS288="","",IF(选手操作!DT288&lt;&gt;"","/",CV288))</f>
        <v/>
      </c>
      <c r="CS288" s="26" t="str">
        <f ca="1">IF(OR(COUNTA(CA$3:CM$434)=0,选手操作!$K288=""),"",选手操作!$K288)</f>
        <v/>
      </c>
      <c r="CT288" s="22" t="str">
        <f ca="1">IFERROR(IF(CS288="","",RANK(CV288,CV$3:CV$434)+COUNTIF(CV$3:CV288,CV288)-1),"/")</f>
        <v/>
      </c>
      <c r="CU288" s="27" t="str">
        <f ca="1">IF(CS288="","",VLOOKUP(CS288,选手操作!$K:$L,2,0))</f>
        <v/>
      </c>
      <c r="CV288" s="24" t="str">
        <f ca="1">IFERROR(IF(CS288="","",IF(选手操作!CT288&lt;&gt;"",BV288+CW288+CX288+选手操作!CS288,VLOOKUP(CU288,CO:CQ,3,0)+BV288+CW288+CX288+选手操作!CS288)),IF(COUNTIF(CO:CO,CU288)=0,"查找失败",IF(ISNUMBER(VLOOKUP(CU288,CO:CQ,3,0))=FALSE,"VP错误","未知错误")))</f>
        <v/>
      </c>
      <c r="CW288" s="37"/>
      <c r="CX288" s="37"/>
      <c r="CY288" s="39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23" t="str">
        <f ca="1">IFERROR(IF(DS288="","",RANK(DR288,DR$3:DR$434)+COUNTIF(DR$3:DR288,DR288)-1),"/")</f>
        <v/>
      </c>
      <c r="DO288" s="22" t="str">
        <f t="shared" si="83"/>
        <v/>
      </c>
      <c r="DP288" s="22" t="str">
        <f t="shared" si="84"/>
        <v/>
      </c>
      <c r="DQ288" s="24" t="str">
        <f>IFERROR(IF(DO288="","",ROUND(IF(DP288=0,10,10+SIGN(DP288)*10*(1-((SQRT(5)-1)/2)^MIN(ABS(DP288)/(5*SQRT(DR$1)),3))/(1-((SQRT(5)-1)/2)^3)),2)),"请输入副数")</f>
        <v/>
      </c>
      <c r="DR288" s="25" t="str">
        <f ca="1">IF(DS288="","",IF(选手操作!ET288&lt;&gt;"","/",DV288))</f>
        <v/>
      </c>
      <c r="DS288" s="26" t="str">
        <f ca="1">IF(OR(COUNTA(DA$3:DM$434)=0,选手操作!$K288=""),"",选手操作!$K288)</f>
        <v/>
      </c>
      <c r="DT288" s="22" t="str">
        <f ca="1">IFERROR(IF(DS288="","",RANK(DV288,DV$3:DV$434)+COUNTIF(DV$3:DV288,DV288)-1),"/")</f>
        <v/>
      </c>
      <c r="DU288" s="27" t="str">
        <f ca="1">IF(DS288="","",VLOOKUP(DS288,选手操作!$K:$L,2,0))</f>
        <v/>
      </c>
      <c r="DV288" s="24" t="str">
        <f ca="1">IFERROR(IF(DS288="","",IF(选手操作!DT288&lt;&gt;"",CV288+DW288+DX288+选手操作!DS288,VLOOKUP(DU288,DO:DQ,3,0)+CV288+DW288+DX288+选手操作!DS288)),IF(COUNTIF(DO:DO,DU288)=0,"查找失败",IF(ISNUMBER(VLOOKUP(DU288,DO:DQ,3,0))=FALSE,"VP错误","未知错误")))</f>
        <v/>
      </c>
      <c r="DW288" s="37"/>
      <c r="DX288" s="37"/>
      <c r="DY288" s="39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23" t="str">
        <f ca="1">IFERROR(IF(ES288="","",RANK(ER288,ER$3:ER$434)+COUNTIF(ER$3:ER288,ER288)-1),"/")</f>
        <v/>
      </c>
      <c r="EO288" s="22" t="str">
        <f t="shared" si="85"/>
        <v/>
      </c>
      <c r="EP288" s="22" t="str">
        <f t="shared" si="86"/>
        <v/>
      </c>
      <c r="EQ288" s="24" t="str">
        <f>IFERROR(IF(EO288="","",ROUND(IF(EP288=0,10,10+SIGN(EP288)*10*(1-((SQRT(5)-1)/2)^MIN(ABS(EP288)/(5*SQRT(ER$1)),3))/(1-((SQRT(5)-1)/2)^3)),2)),"请输入副数")</f>
        <v/>
      </c>
      <c r="ER288" s="25" t="str">
        <f ca="1">IF(ES288="","",IF(选手操作!FT288&lt;&gt;"","/",EV288))</f>
        <v/>
      </c>
      <c r="ES288" s="26" t="str">
        <f ca="1">IF(OR(COUNTA(EA$3:EM$434)=0,选手操作!$K288=""),"",选手操作!$K288)</f>
        <v/>
      </c>
      <c r="ET288" s="22" t="str">
        <f ca="1">IFERROR(IF(ES288="","",RANK(EV288,EV$3:EV$434)+COUNTIF(EV$3:EV288,EV288)-1),"/")</f>
        <v/>
      </c>
      <c r="EU288" s="27" t="str">
        <f ca="1">IF(ES288="","",VLOOKUP(ES288,选手操作!$K:$L,2,0))</f>
        <v/>
      </c>
      <c r="EV288" s="24" t="str">
        <f ca="1">IFERROR(IF(ES288="","",IF(选手操作!ET288&lt;&gt;"",DV288+EW288+EX288+选手操作!ES288,VLOOKUP(EU288,EO:EQ,3,0)+DV288+EW288+EX288+选手操作!ES288)),IF(COUNTIF(EO:EO,EU288)=0,"查找失败",IF(ISNUMBER(VLOOKUP(EU288,EO:EQ,3,0))=FALSE,"VP错误","未知错误")))</f>
        <v/>
      </c>
      <c r="EW288" s="37"/>
      <c r="EX288" s="37"/>
      <c r="EY288" s="39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23" t="str">
        <f ca="1">IFERROR(IF(FS288="","",RANK(FR288,FR$3:FR$434)+COUNTIF(FR$3:FR288,FR288)-1),"/")</f>
        <v/>
      </c>
      <c r="FO288" s="22" t="str">
        <f t="shared" si="87"/>
        <v/>
      </c>
      <c r="FP288" s="22" t="str">
        <f t="shared" si="88"/>
        <v/>
      </c>
      <c r="FQ288" s="24" t="str">
        <f>IFERROR(IF(FO288="","",ROUND(IF(FP288=0,10,10+SIGN(FP288)*10*(1-((SQRT(5)-1)/2)^MIN(ABS(FP288)/(5*SQRT(FR$1)),3))/(1-((SQRT(5)-1)/2)^3)),2)),"请输入副数")</f>
        <v/>
      </c>
      <c r="FR288" s="25" t="str">
        <f ca="1">IF(FS288="","",IF(选手操作!GT288&lt;&gt;"","/",FV288))</f>
        <v/>
      </c>
      <c r="FS288" s="26" t="str">
        <f ca="1">IF(OR(COUNTA(FA$3:FM$434)=0,选手操作!$K288=""),"",选手操作!$K288)</f>
        <v/>
      </c>
      <c r="FT288" s="22" t="str">
        <f ca="1">IFERROR(IF(FS288="","",RANK(FV288,FV$3:FV$434)+COUNTIF(FV$3:FV288,FV288)-1),"/")</f>
        <v/>
      </c>
      <c r="FU288" s="27" t="str">
        <f ca="1">IF(FS288="","",VLOOKUP(FS288,选手操作!$K:$L,2,0))</f>
        <v/>
      </c>
      <c r="FV288" s="24" t="str">
        <f ca="1">IFERROR(IF(FS288="","",IF(选手操作!FT288&lt;&gt;"",EV288+FW288+FX288+选手操作!FS288,VLOOKUP(FU288,FO:FQ,3,0)+EV288+FW288+FX288+选手操作!FS288)),IF(COUNTIF(FO:FO,FU288)=0,"查找失败",IF(ISNUMBER(VLOOKUP(FU288,FO:FQ,3,0))=FALSE,"VP错误","未知错误")))</f>
        <v/>
      </c>
      <c r="FW288" s="37"/>
      <c r="FX288" s="37"/>
      <c r="FY288" s="39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23" t="str">
        <f ca="1">IFERROR(IF(GS288="","",RANK(GR288,GR$3:GR$434)+COUNTIF(GR$3:GR288,GR288)-1),"/")</f>
        <v/>
      </c>
      <c r="GO288" s="22" t="str">
        <f t="shared" si="89"/>
        <v/>
      </c>
      <c r="GP288" s="22" t="str">
        <f t="shared" si="90"/>
        <v/>
      </c>
      <c r="GQ288" s="24" t="str">
        <f>IFERROR(IF(GO288="","",ROUND(IF(GP288=0,10,10+SIGN(GP288)*10*(1-((SQRT(5)-1)/2)^MIN(ABS(GP288)/(5*SQRT(GR$1)),3))/(1-((SQRT(5)-1)/2)^3)),2)),"请输入副数")</f>
        <v/>
      </c>
      <c r="GR288" s="25" t="str">
        <f ca="1">IF(GS288="","",IF(选手操作!HT288&lt;&gt;"","/",GV288))</f>
        <v/>
      </c>
      <c r="GS288" s="26" t="str">
        <f ca="1">IF(OR(COUNTA(GA$3:GM$434)=0,选手操作!$K288=""),"",选手操作!$K288)</f>
        <v/>
      </c>
      <c r="GT288" s="22" t="str">
        <f ca="1">IFERROR(IF(GS288="","",RANK(GV288,GV$3:GV$434)+COUNTIF(GV$3:GV288,GV288)-1),"/")</f>
        <v/>
      </c>
      <c r="GU288" s="27" t="str">
        <f ca="1">IF(GS288="","",VLOOKUP(GS288,选手操作!$K:$L,2,0))</f>
        <v/>
      </c>
      <c r="GV288" s="24" t="str">
        <f ca="1">IFERROR(IF(GS288="","",IF(选手操作!GT288&lt;&gt;"",FV288+GW288+GX288+选手操作!GS288,VLOOKUP(GU288,GO:GQ,3,0)+FV288+GW288+GX288+选手操作!GS288)),IF(COUNTIF(GO:GO,GU288)=0,"查找失败",IF(ISNUMBER(VLOOKUP(GU288,GO:GQ,3,0))=FALSE,"VP错误","未知错误")))</f>
        <v/>
      </c>
      <c r="GW288" s="37"/>
      <c r="GX288" s="37"/>
      <c r="GY288" s="39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/>
      <c r="HL288" s="31"/>
      <c r="HM288" s="31"/>
      <c r="HN288" s="23" t="str">
        <f ca="1">IFERROR(IF(HS288="","",RANK(HR288,HR$3:HR$434)+COUNTIF(HR$3:HR288,HR288)-1),"/")</f>
        <v/>
      </c>
      <c r="HO288" s="22" t="str">
        <f t="shared" si="91"/>
        <v/>
      </c>
      <c r="HP288" s="22" t="str">
        <f t="shared" si="92"/>
        <v/>
      </c>
      <c r="HQ288" s="24" t="str">
        <f>IFERROR(IF(HO288="","",ROUND(IF(HP288=0,10,10+SIGN(HP288)*10*(1-((SQRT(5)-1)/2)^MIN(ABS(HP288)/(5*SQRT(HR$1)),3))/(1-((SQRT(5)-1)/2)^3)),2)),"请输入副数")</f>
        <v/>
      </c>
      <c r="HR288" s="25" t="str">
        <f ca="1">IF(HS288="","",IF(选手操作!IT288&lt;&gt;"","/",HV288))</f>
        <v/>
      </c>
      <c r="HS288" s="26" t="str">
        <f ca="1">IF(OR(COUNTA(HA$3:HM$434)=0,选手操作!$K288=""),"",选手操作!$K288)</f>
        <v/>
      </c>
      <c r="HT288" s="22" t="str">
        <f ca="1">IFERROR(IF(HS288="","",RANK(HV288,HV$3:HV$434)+COUNTIF(HV$3:HV288,HV288)-1),"/")</f>
        <v/>
      </c>
      <c r="HU288" s="27" t="str">
        <f ca="1">IF(HS288="","",VLOOKUP(HS288,选手操作!$K:$L,2,0))</f>
        <v/>
      </c>
      <c r="HV288" s="24" t="str">
        <f ca="1">IFERROR(IF(HS288="","",IF(选手操作!HT288&lt;&gt;"",GV288+HW288+HX288+选手操作!HS288,VLOOKUP(HU288,HO:HQ,3,0)+GV288+HW288+HX288+选手操作!HS288)),IF(COUNTIF(HO:HO,HU288)=0,"查找失败",IF(ISNUMBER(VLOOKUP(HU288,HO:HQ,3,0))=FALSE,"VP错误","未知错误")))</f>
        <v/>
      </c>
      <c r="HW288" s="37"/>
      <c r="HX288" s="37"/>
      <c r="HY288" s="39"/>
    </row>
    <row r="289" spans="1:23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23" t="str">
        <f ca="1">IFERROR(IF(S289="","",RANK(R289,R$3:R$434)+COUNTIF(R$3:R289,R289)-1),"/")</f>
        <v/>
      </c>
      <c r="O289" s="22" t="str">
        <f t="shared" si="93"/>
        <v/>
      </c>
      <c r="P289" s="22" t="str">
        <f t="shared" si="94"/>
        <v/>
      </c>
      <c r="Q289" s="24" t="str">
        <f t="shared" si="95"/>
        <v/>
      </c>
      <c r="R289" s="25" t="str">
        <f ca="1">IF(S289="","",IF(选手操作!AT289&lt;&gt;"","/",V289))</f>
        <v/>
      </c>
      <c r="S289" s="26" t="str">
        <f ca="1">IF(OR(COUNTA(A$3:M$434)=0,选手操作!$K289=""),"",选手操作!$K289)</f>
        <v/>
      </c>
      <c r="T289" s="22" t="str">
        <f ca="1">IFERROR(IF(S289="","",RANK(V289,V$3:V$434)+COUNTIF(V$3:V289,V289)-1),"/")</f>
        <v/>
      </c>
      <c r="U289" s="27" t="str">
        <f ca="1">IF(S289="","",VLOOKUP(S289,选手操作!$K:$L,2,0))</f>
        <v/>
      </c>
      <c r="V289" s="24" t="str">
        <f ca="1">IFERROR(IF(S289="","",IF(选手操作!T289&lt;&gt;"",选手操作!M289+选手操作!N289+W289+X289+选手操作!S289,VLOOKUP(U289,O:Q,3,0)+选手操作!M289+选手操作!N289+W289+X289+选手操作!S289)),IF(COUNTIF(O:O,U289)=0,"查找失败",IF(ISNUMBER(VLOOKUP(U289,O:Q,3,0))=FALSE,"VP错误","未知错误")))</f>
        <v/>
      </c>
      <c r="W289" s="37"/>
      <c r="X289" s="37"/>
      <c r="Y289" s="39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23" t="str">
        <f ca="1">IFERROR(IF(AS289="","",RANK(AR289,AR$3:AR$434)+COUNTIF(AR$3:AR289,AR289)-1),"/")</f>
        <v/>
      </c>
      <c r="AO289" s="22" t="str">
        <f t="shared" si="77"/>
        <v/>
      </c>
      <c r="AP289" s="22" t="str">
        <f t="shared" si="78"/>
        <v/>
      </c>
      <c r="AQ289" s="24" t="str">
        <f t="shared" si="96"/>
        <v/>
      </c>
      <c r="AR289" s="25" t="str">
        <f ca="1">IF(AS289="","",IF(选手操作!BT289&lt;&gt;"","/",AV289))</f>
        <v/>
      </c>
      <c r="AS289" s="26" t="str">
        <f ca="1">IF(OR(COUNTA(AA$3:AM$434)=0,选手操作!$K289=""),"",选手操作!$K289)</f>
        <v/>
      </c>
      <c r="AT289" s="22" t="str">
        <f ca="1">IFERROR(IF(AS289="","",RANK(AV289,AV$3:AV$434)+COUNTIF(AV$3:AV289,AV289)-1),"/")</f>
        <v/>
      </c>
      <c r="AU289" s="27" t="str">
        <f ca="1">IF(AS289="","",VLOOKUP(AS289,选手操作!$K:$L,2,0))</f>
        <v/>
      </c>
      <c r="AV289" s="24" t="str">
        <f ca="1">IFERROR(IF(AS289="","",IF(选手操作!AT289&lt;&gt;"",V289+AW289+AX289+选手操作!AS289,VLOOKUP(AU289,AO:AQ,3,0)+V289+AW289+AX289+选手操作!AS289)),IF(COUNTIF(AO:AO,AU289)=0,"查找失败",IF(ISNUMBER(VLOOKUP(AU289,AO:AQ,3,0))=FALSE,"VP错误","未知错误")))</f>
        <v/>
      </c>
      <c r="AW289" s="37"/>
      <c r="AX289" s="37"/>
      <c r="AY289" s="39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23" t="str">
        <f ca="1">IFERROR(IF(BS289="","",RANK(BR289,BR$3:BR$434)+COUNTIF(BR$3:BR289,BR289)-1),"/")</f>
        <v/>
      </c>
      <c r="BO289" s="22" t="str">
        <f t="shared" si="79"/>
        <v/>
      </c>
      <c r="BP289" s="22" t="str">
        <f t="shared" si="80"/>
        <v/>
      </c>
      <c r="BQ289" s="24" t="str">
        <f>IFERROR(IF(BO289="","",ROUND(IF(BP289=0,10,10+SIGN(BP289)*10*(1-((SQRT(5)-1)/2)^MIN(ABS(BP289)/(5*SQRT(BR$1)),3))/(1-((SQRT(5)-1)/2)^3)),2)),"请输入副数")</f>
        <v/>
      </c>
      <c r="BR289" s="25" t="str">
        <f ca="1">IF(BS289="","",IF(选手操作!CT289&lt;&gt;"","/",BV289))</f>
        <v/>
      </c>
      <c r="BS289" s="26" t="str">
        <f ca="1">IF(OR(COUNTA(BA$3:BM$434)=0,选手操作!$K289=""),"",选手操作!$K289)</f>
        <v/>
      </c>
      <c r="BT289" s="22" t="str">
        <f ca="1">IFERROR(IF(BS289="","",RANK(BV289,BV$3:BV$434)+COUNTIF(BV$3:BV289,BV289)-1),"/")</f>
        <v/>
      </c>
      <c r="BU289" s="27" t="str">
        <f ca="1">IF(BS289="","",VLOOKUP(BS289,选手操作!$K:$L,2,0))</f>
        <v/>
      </c>
      <c r="BV289" s="24" t="str">
        <f ca="1">IFERROR(IF(BS289="","",IF(选手操作!BT289&lt;&gt;"",AV289+BW289+BX289+选手操作!BS289,VLOOKUP(BU289,BO:BQ,3,0)+AV289+BW289+BX289+选手操作!BS289)),IF(COUNTIF(BO:BO,BU289)=0,"查找失败",IF(ISNUMBER(VLOOKUP(BU289,BO:BQ,3,0))=FALSE,"VP错误","未知错误")))</f>
        <v/>
      </c>
      <c r="BW289" s="37"/>
      <c r="BX289" s="37"/>
      <c r="BY289" s="39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23" t="str">
        <f ca="1">IFERROR(IF(CS289="","",RANK(CR289,CR$3:CR$434)+COUNTIF(CR$3:CR289,CR289)-1),"/")</f>
        <v/>
      </c>
      <c r="CO289" s="22" t="str">
        <f t="shared" si="81"/>
        <v/>
      </c>
      <c r="CP289" s="22" t="str">
        <f t="shared" si="82"/>
        <v/>
      </c>
      <c r="CQ289" s="24" t="str">
        <f>IFERROR(IF(CO289="","",ROUND(IF(CP289=0,10,10+SIGN(CP289)*10*(1-((SQRT(5)-1)/2)^MIN(ABS(CP289)/(5*SQRT(CR$1)),3))/(1-((SQRT(5)-1)/2)^3)),2)),"请输入副数")</f>
        <v/>
      </c>
      <c r="CR289" s="25" t="str">
        <f ca="1">IF(CS289="","",IF(选手操作!DT289&lt;&gt;"","/",CV289))</f>
        <v/>
      </c>
      <c r="CS289" s="26" t="str">
        <f ca="1">IF(OR(COUNTA(CA$3:CM$434)=0,选手操作!$K289=""),"",选手操作!$K289)</f>
        <v/>
      </c>
      <c r="CT289" s="22" t="str">
        <f ca="1">IFERROR(IF(CS289="","",RANK(CV289,CV$3:CV$434)+COUNTIF(CV$3:CV289,CV289)-1),"/")</f>
        <v/>
      </c>
      <c r="CU289" s="27" t="str">
        <f ca="1">IF(CS289="","",VLOOKUP(CS289,选手操作!$K:$L,2,0))</f>
        <v/>
      </c>
      <c r="CV289" s="24" t="str">
        <f ca="1">IFERROR(IF(CS289="","",IF(选手操作!CT289&lt;&gt;"",BV289+CW289+CX289+选手操作!CS289,VLOOKUP(CU289,CO:CQ,3,0)+BV289+CW289+CX289+选手操作!CS289)),IF(COUNTIF(CO:CO,CU289)=0,"查找失败",IF(ISNUMBER(VLOOKUP(CU289,CO:CQ,3,0))=FALSE,"VP错误","未知错误")))</f>
        <v/>
      </c>
      <c r="CW289" s="37"/>
      <c r="CX289" s="37"/>
      <c r="CY289" s="39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23" t="str">
        <f ca="1">IFERROR(IF(DS289="","",RANK(DR289,DR$3:DR$434)+COUNTIF(DR$3:DR289,DR289)-1),"/")</f>
        <v/>
      </c>
      <c r="DO289" s="22" t="str">
        <f t="shared" si="83"/>
        <v/>
      </c>
      <c r="DP289" s="22" t="str">
        <f t="shared" si="84"/>
        <v/>
      </c>
      <c r="DQ289" s="24" t="str">
        <f>IFERROR(IF(DO289="","",ROUND(IF(DP289=0,10,10+SIGN(DP289)*10*(1-((SQRT(5)-1)/2)^MIN(ABS(DP289)/(5*SQRT(DR$1)),3))/(1-((SQRT(5)-1)/2)^3)),2)),"请输入副数")</f>
        <v/>
      </c>
      <c r="DR289" s="25" t="str">
        <f ca="1">IF(DS289="","",IF(选手操作!ET289&lt;&gt;"","/",DV289))</f>
        <v/>
      </c>
      <c r="DS289" s="26" t="str">
        <f ca="1">IF(OR(COUNTA(DA$3:DM$434)=0,选手操作!$K289=""),"",选手操作!$K289)</f>
        <v/>
      </c>
      <c r="DT289" s="22" t="str">
        <f ca="1">IFERROR(IF(DS289="","",RANK(DV289,DV$3:DV$434)+COUNTIF(DV$3:DV289,DV289)-1),"/")</f>
        <v/>
      </c>
      <c r="DU289" s="27" t="str">
        <f ca="1">IF(DS289="","",VLOOKUP(DS289,选手操作!$K:$L,2,0))</f>
        <v/>
      </c>
      <c r="DV289" s="24" t="str">
        <f ca="1">IFERROR(IF(DS289="","",IF(选手操作!DT289&lt;&gt;"",CV289+DW289+DX289+选手操作!DS289,VLOOKUP(DU289,DO:DQ,3,0)+CV289+DW289+DX289+选手操作!DS289)),IF(COUNTIF(DO:DO,DU289)=0,"查找失败",IF(ISNUMBER(VLOOKUP(DU289,DO:DQ,3,0))=FALSE,"VP错误","未知错误")))</f>
        <v/>
      </c>
      <c r="DW289" s="37"/>
      <c r="DX289" s="37"/>
      <c r="DY289" s="39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23" t="str">
        <f ca="1">IFERROR(IF(ES289="","",RANK(ER289,ER$3:ER$434)+COUNTIF(ER$3:ER289,ER289)-1),"/")</f>
        <v/>
      </c>
      <c r="EO289" s="22" t="str">
        <f t="shared" si="85"/>
        <v/>
      </c>
      <c r="EP289" s="22" t="str">
        <f t="shared" si="86"/>
        <v/>
      </c>
      <c r="EQ289" s="24" t="str">
        <f>IFERROR(IF(EO289="","",ROUND(IF(EP289=0,10,10+SIGN(EP289)*10*(1-((SQRT(5)-1)/2)^MIN(ABS(EP289)/(5*SQRT(ER$1)),3))/(1-((SQRT(5)-1)/2)^3)),2)),"请输入副数")</f>
        <v/>
      </c>
      <c r="ER289" s="25" t="str">
        <f ca="1">IF(ES289="","",IF(选手操作!FT289&lt;&gt;"","/",EV289))</f>
        <v/>
      </c>
      <c r="ES289" s="26" t="str">
        <f ca="1">IF(OR(COUNTA(EA$3:EM$434)=0,选手操作!$K289=""),"",选手操作!$K289)</f>
        <v/>
      </c>
      <c r="ET289" s="22" t="str">
        <f ca="1">IFERROR(IF(ES289="","",RANK(EV289,EV$3:EV$434)+COUNTIF(EV$3:EV289,EV289)-1),"/")</f>
        <v/>
      </c>
      <c r="EU289" s="27" t="str">
        <f ca="1">IF(ES289="","",VLOOKUP(ES289,选手操作!$K:$L,2,0))</f>
        <v/>
      </c>
      <c r="EV289" s="24" t="str">
        <f ca="1">IFERROR(IF(ES289="","",IF(选手操作!ET289&lt;&gt;"",DV289+EW289+EX289+选手操作!ES289,VLOOKUP(EU289,EO:EQ,3,0)+DV289+EW289+EX289+选手操作!ES289)),IF(COUNTIF(EO:EO,EU289)=0,"查找失败",IF(ISNUMBER(VLOOKUP(EU289,EO:EQ,3,0))=FALSE,"VP错误","未知错误")))</f>
        <v/>
      </c>
      <c r="EW289" s="37"/>
      <c r="EX289" s="37"/>
      <c r="EY289" s="39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23" t="str">
        <f ca="1">IFERROR(IF(FS289="","",RANK(FR289,FR$3:FR$434)+COUNTIF(FR$3:FR289,FR289)-1),"/")</f>
        <v/>
      </c>
      <c r="FO289" s="22" t="str">
        <f t="shared" si="87"/>
        <v/>
      </c>
      <c r="FP289" s="22" t="str">
        <f t="shared" si="88"/>
        <v/>
      </c>
      <c r="FQ289" s="24" t="str">
        <f>IFERROR(IF(FO289="","",ROUND(IF(FP289=0,10,10+SIGN(FP289)*10*(1-((SQRT(5)-1)/2)^MIN(ABS(FP289)/(5*SQRT(FR$1)),3))/(1-((SQRT(5)-1)/2)^3)),2)),"请输入副数")</f>
        <v/>
      </c>
      <c r="FR289" s="25" t="str">
        <f ca="1">IF(FS289="","",IF(选手操作!GT289&lt;&gt;"","/",FV289))</f>
        <v/>
      </c>
      <c r="FS289" s="26" t="str">
        <f ca="1">IF(OR(COUNTA(FA$3:FM$434)=0,选手操作!$K289=""),"",选手操作!$K289)</f>
        <v/>
      </c>
      <c r="FT289" s="22" t="str">
        <f ca="1">IFERROR(IF(FS289="","",RANK(FV289,FV$3:FV$434)+COUNTIF(FV$3:FV289,FV289)-1),"/")</f>
        <v/>
      </c>
      <c r="FU289" s="27" t="str">
        <f ca="1">IF(FS289="","",VLOOKUP(FS289,选手操作!$K:$L,2,0))</f>
        <v/>
      </c>
      <c r="FV289" s="24" t="str">
        <f ca="1">IFERROR(IF(FS289="","",IF(选手操作!FT289&lt;&gt;"",EV289+FW289+FX289+选手操作!FS289,VLOOKUP(FU289,FO:FQ,3,0)+EV289+FW289+FX289+选手操作!FS289)),IF(COUNTIF(FO:FO,FU289)=0,"查找失败",IF(ISNUMBER(VLOOKUP(FU289,FO:FQ,3,0))=FALSE,"VP错误","未知错误")))</f>
        <v/>
      </c>
      <c r="FW289" s="37"/>
      <c r="FX289" s="37"/>
      <c r="FY289" s="39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23" t="str">
        <f ca="1">IFERROR(IF(GS289="","",RANK(GR289,GR$3:GR$434)+COUNTIF(GR$3:GR289,GR289)-1),"/")</f>
        <v/>
      </c>
      <c r="GO289" s="22" t="str">
        <f t="shared" si="89"/>
        <v/>
      </c>
      <c r="GP289" s="22" t="str">
        <f t="shared" si="90"/>
        <v/>
      </c>
      <c r="GQ289" s="24" t="str">
        <f>IFERROR(IF(GO289="","",ROUND(IF(GP289=0,10,10+SIGN(GP289)*10*(1-((SQRT(5)-1)/2)^MIN(ABS(GP289)/(5*SQRT(GR$1)),3))/(1-((SQRT(5)-1)/2)^3)),2)),"请输入副数")</f>
        <v/>
      </c>
      <c r="GR289" s="25" t="str">
        <f ca="1">IF(GS289="","",IF(选手操作!HT289&lt;&gt;"","/",GV289))</f>
        <v/>
      </c>
      <c r="GS289" s="26" t="str">
        <f ca="1">IF(OR(COUNTA(GA$3:GM$434)=0,选手操作!$K289=""),"",选手操作!$K289)</f>
        <v/>
      </c>
      <c r="GT289" s="22" t="str">
        <f ca="1">IFERROR(IF(GS289="","",RANK(GV289,GV$3:GV$434)+COUNTIF(GV$3:GV289,GV289)-1),"/")</f>
        <v/>
      </c>
      <c r="GU289" s="27" t="str">
        <f ca="1">IF(GS289="","",VLOOKUP(GS289,选手操作!$K:$L,2,0))</f>
        <v/>
      </c>
      <c r="GV289" s="24" t="str">
        <f ca="1">IFERROR(IF(GS289="","",IF(选手操作!GT289&lt;&gt;"",FV289+GW289+GX289+选手操作!GS289,VLOOKUP(GU289,GO:GQ,3,0)+FV289+GW289+GX289+选手操作!GS289)),IF(COUNTIF(GO:GO,GU289)=0,"查找失败",IF(ISNUMBER(VLOOKUP(GU289,GO:GQ,3,0))=FALSE,"VP错误","未知错误")))</f>
        <v/>
      </c>
      <c r="GW289" s="37"/>
      <c r="GX289" s="37"/>
      <c r="GY289" s="39"/>
      <c r="HA289" s="31"/>
      <c r="HB289" s="31"/>
      <c r="HC289" s="31"/>
      <c r="HD289" s="31"/>
      <c r="HE289" s="31"/>
      <c r="HF289" s="31"/>
      <c r="HG289" s="31"/>
      <c r="HH289" s="31"/>
      <c r="HI289" s="31"/>
      <c r="HJ289" s="31"/>
      <c r="HK289" s="31"/>
      <c r="HL289" s="31"/>
      <c r="HM289" s="31"/>
      <c r="HN289" s="23" t="str">
        <f ca="1">IFERROR(IF(HS289="","",RANK(HR289,HR$3:HR$434)+COUNTIF(HR$3:HR289,HR289)-1),"/")</f>
        <v/>
      </c>
      <c r="HO289" s="22" t="str">
        <f t="shared" si="91"/>
        <v/>
      </c>
      <c r="HP289" s="22" t="str">
        <f t="shared" si="92"/>
        <v/>
      </c>
      <c r="HQ289" s="24" t="str">
        <f>IFERROR(IF(HO289="","",ROUND(IF(HP289=0,10,10+SIGN(HP289)*10*(1-((SQRT(5)-1)/2)^MIN(ABS(HP289)/(5*SQRT(HR$1)),3))/(1-((SQRT(5)-1)/2)^3)),2)),"请输入副数")</f>
        <v/>
      </c>
      <c r="HR289" s="25" t="str">
        <f ca="1">IF(HS289="","",IF(选手操作!IT289&lt;&gt;"","/",HV289))</f>
        <v/>
      </c>
      <c r="HS289" s="26" t="str">
        <f ca="1">IF(OR(COUNTA(HA$3:HM$434)=0,选手操作!$K289=""),"",选手操作!$K289)</f>
        <v/>
      </c>
      <c r="HT289" s="22" t="str">
        <f ca="1">IFERROR(IF(HS289="","",RANK(HV289,HV$3:HV$434)+COUNTIF(HV$3:HV289,HV289)-1),"/")</f>
        <v/>
      </c>
      <c r="HU289" s="27" t="str">
        <f ca="1">IF(HS289="","",VLOOKUP(HS289,选手操作!$K:$L,2,0))</f>
        <v/>
      </c>
      <c r="HV289" s="24" t="str">
        <f ca="1">IFERROR(IF(HS289="","",IF(选手操作!HT289&lt;&gt;"",GV289+HW289+HX289+选手操作!HS289,VLOOKUP(HU289,HO:HQ,3,0)+GV289+HW289+HX289+选手操作!HS289)),IF(COUNTIF(HO:HO,HU289)=0,"查找失败",IF(ISNUMBER(VLOOKUP(HU289,HO:HQ,3,0))=FALSE,"VP错误","未知错误")))</f>
        <v/>
      </c>
      <c r="HW289" s="37"/>
      <c r="HX289" s="37"/>
      <c r="HY289" s="39"/>
    </row>
    <row r="290" spans="1:23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23" t="str">
        <f ca="1">IFERROR(IF(S290="","",RANK(R290,R$3:R$434)+COUNTIF(R$3:R290,R290)-1),"/")</f>
        <v/>
      </c>
      <c r="O290" s="22" t="str">
        <f t="shared" si="93"/>
        <v/>
      </c>
      <c r="P290" s="22" t="str">
        <f t="shared" si="94"/>
        <v/>
      </c>
      <c r="Q290" s="24" t="str">
        <f t="shared" si="95"/>
        <v/>
      </c>
      <c r="R290" s="25" t="str">
        <f ca="1">IF(S290="","",IF(选手操作!AT290&lt;&gt;"","/",V290))</f>
        <v/>
      </c>
      <c r="S290" s="26" t="str">
        <f ca="1">IF(OR(COUNTA(A$3:M$434)=0,选手操作!$K290=""),"",选手操作!$K290)</f>
        <v/>
      </c>
      <c r="T290" s="22" t="str">
        <f ca="1">IFERROR(IF(S290="","",RANK(V290,V$3:V$434)+COUNTIF(V$3:V290,V290)-1),"/")</f>
        <v/>
      </c>
      <c r="U290" s="27" t="str">
        <f ca="1">IF(S290="","",VLOOKUP(S290,选手操作!$K:$L,2,0))</f>
        <v/>
      </c>
      <c r="V290" s="24" t="str">
        <f ca="1">IFERROR(IF(S290="","",IF(选手操作!T290&lt;&gt;"",选手操作!M290+选手操作!N290+W290+X290+选手操作!S290,VLOOKUP(U290,O:Q,3,0)+选手操作!M290+选手操作!N290+W290+X290+选手操作!S290)),IF(COUNTIF(O:O,U290)=0,"查找失败",IF(ISNUMBER(VLOOKUP(U290,O:Q,3,0))=FALSE,"VP错误","未知错误")))</f>
        <v/>
      </c>
      <c r="W290" s="37"/>
      <c r="X290" s="37"/>
      <c r="Y290" s="39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23" t="str">
        <f ca="1">IFERROR(IF(AS290="","",RANK(AR290,AR$3:AR$434)+COUNTIF(AR$3:AR290,AR290)-1),"/")</f>
        <v/>
      </c>
      <c r="AO290" s="22" t="str">
        <f t="shared" si="77"/>
        <v/>
      </c>
      <c r="AP290" s="22" t="str">
        <f t="shared" si="78"/>
        <v/>
      </c>
      <c r="AQ290" s="24" t="str">
        <f t="shared" si="96"/>
        <v/>
      </c>
      <c r="AR290" s="25" t="str">
        <f ca="1">IF(AS290="","",IF(选手操作!BT290&lt;&gt;"","/",AV290))</f>
        <v/>
      </c>
      <c r="AS290" s="26" t="str">
        <f ca="1">IF(OR(COUNTA(AA$3:AM$434)=0,选手操作!$K290=""),"",选手操作!$K290)</f>
        <v/>
      </c>
      <c r="AT290" s="22" t="str">
        <f ca="1">IFERROR(IF(AS290="","",RANK(AV290,AV$3:AV$434)+COUNTIF(AV$3:AV290,AV290)-1),"/")</f>
        <v/>
      </c>
      <c r="AU290" s="27" t="str">
        <f ca="1">IF(AS290="","",VLOOKUP(AS290,选手操作!$K:$L,2,0))</f>
        <v/>
      </c>
      <c r="AV290" s="24" t="str">
        <f ca="1">IFERROR(IF(AS290="","",IF(选手操作!AT290&lt;&gt;"",V290+AW290+AX290+选手操作!AS290,VLOOKUP(AU290,AO:AQ,3,0)+V290+AW290+AX290+选手操作!AS290)),IF(COUNTIF(AO:AO,AU290)=0,"查找失败",IF(ISNUMBER(VLOOKUP(AU290,AO:AQ,3,0))=FALSE,"VP错误","未知错误")))</f>
        <v/>
      </c>
      <c r="AW290" s="37"/>
      <c r="AX290" s="37"/>
      <c r="AY290" s="39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23" t="str">
        <f ca="1">IFERROR(IF(BS290="","",RANK(BR290,BR$3:BR$434)+COUNTIF(BR$3:BR290,BR290)-1),"/")</f>
        <v/>
      </c>
      <c r="BO290" s="22" t="str">
        <f t="shared" si="79"/>
        <v/>
      </c>
      <c r="BP290" s="22" t="str">
        <f t="shared" si="80"/>
        <v/>
      </c>
      <c r="BQ290" s="24" t="str">
        <f>IFERROR(IF(BO290="","",ROUND(IF(BP290=0,10,10+SIGN(BP290)*10*(1-((SQRT(5)-1)/2)^MIN(ABS(BP290)/(5*SQRT(BR$1)),3))/(1-((SQRT(5)-1)/2)^3)),2)),"请输入副数")</f>
        <v/>
      </c>
      <c r="BR290" s="25" t="str">
        <f ca="1">IF(BS290="","",IF(选手操作!CT290&lt;&gt;"","/",BV290))</f>
        <v/>
      </c>
      <c r="BS290" s="26" t="str">
        <f ca="1">IF(OR(COUNTA(BA$3:BM$434)=0,选手操作!$K290=""),"",选手操作!$K290)</f>
        <v/>
      </c>
      <c r="BT290" s="22" t="str">
        <f ca="1">IFERROR(IF(BS290="","",RANK(BV290,BV$3:BV$434)+COUNTIF(BV$3:BV290,BV290)-1),"/")</f>
        <v/>
      </c>
      <c r="BU290" s="27" t="str">
        <f ca="1">IF(BS290="","",VLOOKUP(BS290,选手操作!$K:$L,2,0))</f>
        <v/>
      </c>
      <c r="BV290" s="24" t="str">
        <f ca="1">IFERROR(IF(BS290="","",IF(选手操作!BT290&lt;&gt;"",AV290+BW290+BX290+选手操作!BS290,VLOOKUP(BU290,BO:BQ,3,0)+AV290+BW290+BX290+选手操作!BS290)),IF(COUNTIF(BO:BO,BU290)=0,"查找失败",IF(ISNUMBER(VLOOKUP(BU290,BO:BQ,3,0))=FALSE,"VP错误","未知错误")))</f>
        <v/>
      </c>
      <c r="BW290" s="37"/>
      <c r="BX290" s="37"/>
      <c r="BY290" s="39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23" t="str">
        <f ca="1">IFERROR(IF(CS290="","",RANK(CR290,CR$3:CR$434)+COUNTIF(CR$3:CR290,CR290)-1),"/")</f>
        <v/>
      </c>
      <c r="CO290" s="22" t="str">
        <f t="shared" si="81"/>
        <v/>
      </c>
      <c r="CP290" s="22" t="str">
        <f t="shared" si="82"/>
        <v/>
      </c>
      <c r="CQ290" s="24" t="str">
        <f>IFERROR(IF(CO290="","",ROUND(IF(CP290=0,10,10+SIGN(CP290)*10*(1-((SQRT(5)-1)/2)^MIN(ABS(CP290)/(5*SQRT(CR$1)),3))/(1-((SQRT(5)-1)/2)^3)),2)),"请输入副数")</f>
        <v/>
      </c>
      <c r="CR290" s="25" t="str">
        <f ca="1">IF(CS290="","",IF(选手操作!DT290&lt;&gt;"","/",CV290))</f>
        <v/>
      </c>
      <c r="CS290" s="26" t="str">
        <f ca="1">IF(OR(COUNTA(CA$3:CM$434)=0,选手操作!$K290=""),"",选手操作!$K290)</f>
        <v/>
      </c>
      <c r="CT290" s="22" t="str">
        <f ca="1">IFERROR(IF(CS290="","",RANK(CV290,CV$3:CV$434)+COUNTIF(CV$3:CV290,CV290)-1),"/")</f>
        <v/>
      </c>
      <c r="CU290" s="27" t="str">
        <f ca="1">IF(CS290="","",VLOOKUP(CS290,选手操作!$K:$L,2,0))</f>
        <v/>
      </c>
      <c r="CV290" s="24" t="str">
        <f ca="1">IFERROR(IF(CS290="","",IF(选手操作!CT290&lt;&gt;"",BV290+CW290+CX290+选手操作!CS290,VLOOKUP(CU290,CO:CQ,3,0)+BV290+CW290+CX290+选手操作!CS290)),IF(COUNTIF(CO:CO,CU290)=0,"查找失败",IF(ISNUMBER(VLOOKUP(CU290,CO:CQ,3,0))=FALSE,"VP错误","未知错误")))</f>
        <v/>
      </c>
      <c r="CW290" s="37"/>
      <c r="CX290" s="37"/>
      <c r="CY290" s="39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23" t="str">
        <f ca="1">IFERROR(IF(DS290="","",RANK(DR290,DR$3:DR$434)+COUNTIF(DR$3:DR290,DR290)-1),"/")</f>
        <v/>
      </c>
      <c r="DO290" s="22" t="str">
        <f t="shared" si="83"/>
        <v/>
      </c>
      <c r="DP290" s="22" t="str">
        <f t="shared" si="84"/>
        <v/>
      </c>
      <c r="DQ290" s="24" t="str">
        <f>IFERROR(IF(DO290="","",ROUND(IF(DP290=0,10,10+SIGN(DP290)*10*(1-((SQRT(5)-1)/2)^MIN(ABS(DP290)/(5*SQRT(DR$1)),3))/(1-((SQRT(5)-1)/2)^3)),2)),"请输入副数")</f>
        <v/>
      </c>
      <c r="DR290" s="25" t="str">
        <f ca="1">IF(DS290="","",IF(选手操作!ET290&lt;&gt;"","/",DV290))</f>
        <v/>
      </c>
      <c r="DS290" s="26" t="str">
        <f ca="1">IF(OR(COUNTA(DA$3:DM$434)=0,选手操作!$K290=""),"",选手操作!$K290)</f>
        <v/>
      </c>
      <c r="DT290" s="22" t="str">
        <f ca="1">IFERROR(IF(DS290="","",RANK(DV290,DV$3:DV$434)+COUNTIF(DV$3:DV290,DV290)-1),"/")</f>
        <v/>
      </c>
      <c r="DU290" s="27" t="str">
        <f ca="1">IF(DS290="","",VLOOKUP(DS290,选手操作!$K:$L,2,0))</f>
        <v/>
      </c>
      <c r="DV290" s="24" t="str">
        <f ca="1">IFERROR(IF(DS290="","",IF(选手操作!DT290&lt;&gt;"",CV290+DW290+DX290+选手操作!DS290,VLOOKUP(DU290,DO:DQ,3,0)+CV290+DW290+DX290+选手操作!DS290)),IF(COUNTIF(DO:DO,DU290)=0,"查找失败",IF(ISNUMBER(VLOOKUP(DU290,DO:DQ,3,0))=FALSE,"VP错误","未知错误")))</f>
        <v/>
      </c>
      <c r="DW290" s="37"/>
      <c r="DX290" s="37"/>
      <c r="DY290" s="39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23" t="str">
        <f ca="1">IFERROR(IF(ES290="","",RANK(ER290,ER$3:ER$434)+COUNTIF(ER$3:ER290,ER290)-1),"/")</f>
        <v/>
      </c>
      <c r="EO290" s="22" t="str">
        <f t="shared" si="85"/>
        <v/>
      </c>
      <c r="EP290" s="22" t="str">
        <f t="shared" si="86"/>
        <v/>
      </c>
      <c r="EQ290" s="24" t="str">
        <f>IFERROR(IF(EO290="","",ROUND(IF(EP290=0,10,10+SIGN(EP290)*10*(1-((SQRT(5)-1)/2)^MIN(ABS(EP290)/(5*SQRT(ER$1)),3))/(1-((SQRT(5)-1)/2)^3)),2)),"请输入副数")</f>
        <v/>
      </c>
      <c r="ER290" s="25" t="str">
        <f ca="1">IF(ES290="","",IF(选手操作!FT290&lt;&gt;"","/",EV290))</f>
        <v/>
      </c>
      <c r="ES290" s="26" t="str">
        <f ca="1">IF(OR(COUNTA(EA$3:EM$434)=0,选手操作!$K290=""),"",选手操作!$K290)</f>
        <v/>
      </c>
      <c r="ET290" s="22" t="str">
        <f ca="1">IFERROR(IF(ES290="","",RANK(EV290,EV$3:EV$434)+COUNTIF(EV$3:EV290,EV290)-1),"/")</f>
        <v/>
      </c>
      <c r="EU290" s="27" t="str">
        <f ca="1">IF(ES290="","",VLOOKUP(ES290,选手操作!$K:$L,2,0))</f>
        <v/>
      </c>
      <c r="EV290" s="24" t="str">
        <f ca="1">IFERROR(IF(ES290="","",IF(选手操作!ET290&lt;&gt;"",DV290+EW290+EX290+选手操作!ES290,VLOOKUP(EU290,EO:EQ,3,0)+DV290+EW290+EX290+选手操作!ES290)),IF(COUNTIF(EO:EO,EU290)=0,"查找失败",IF(ISNUMBER(VLOOKUP(EU290,EO:EQ,3,0))=FALSE,"VP错误","未知错误")))</f>
        <v/>
      </c>
      <c r="EW290" s="37"/>
      <c r="EX290" s="37"/>
      <c r="EY290" s="39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23" t="str">
        <f ca="1">IFERROR(IF(FS290="","",RANK(FR290,FR$3:FR$434)+COUNTIF(FR$3:FR290,FR290)-1),"/")</f>
        <v/>
      </c>
      <c r="FO290" s="22" t="str">
        <f t="shared" si="87"/>
        <v/>
      </c>
      <c r="FP290" s="22" t="str">
        <f t="shared" si="88"/>
        <v/>
      </c>
      <c r="FQ290" s="24" t="str">
        <f>IFERROR(IF(FO290="","",ROUND(IF(FP290=0,10,10+SIGN(FP290)*10*(1-((SQRT(5)-1)/2)^MIN(ABS(FP290)/(5*SQRT(FR$1)),3))/(1-((SQRT(5)-1)/2)^3)),2)),"请输入副数")</f>
        <v/>
      </c>
      <c r="FR290" s="25" t="str">
        <f ca="1">IF(FS290="","",IF(选手操作!GT290&lt;&gt;"","/",FV290))</f>
        <v/>
      </c>
      <c r="FS290" s="26" t="str">
        <f ca="1">IF(OR(COUNTA(FA$3:FM$434)=0,选手操作!$K290=""),"",选手操作!$K290)</f>
        <v/>
      </c>
      <c r="FT290" s="22" t="str">
        <f ca="1">IFERROR(IF(FS290="","",RANK(FV290,FV$3:FV$434)+COUNTIF(FV$3:FV290,FV290)-1),"/")</f>
        <v/>
      </c>
      <c r="FU290" s="27" t="str">
        <f ca="1">IF(FS290="","",VLOOKUP(FS290,选手操作!$K:$L,2,0))</f>
        <v/>
      </c>
      <c r="FV290" s="24" t="str">
        <f ca="1">IFERROR(IF(FS290="","",IF(选手操作!FT290&lt;&gt;"",EV290+FW290+FX290+选手操作!FS290,VLOOKUP(FU290,FO:FQ,3,0)+EV290+FW290+FX290+选手操作!FS290)),IF(COUNTIF(FO:FO,FU290)=0,"查找失败",IF(ISNUMBER(VLOOKUP(FU290,FO:FQ,3,0))=FALSE,"VP错误","未知错误")))</f>
        <v/>
      </c>
      <c r="FW290" s="37"/>
      <c r="FX290" s="37"/>
      <c r="FY290" s="39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23" t="str">
        <f ca="1">IFERROR(IF(GS290="","",RANK(GR290,GR$3:GR$434)+COUNTIF(GR$3:GR290,GR290)-1),"/")</f>
        <v/>
      </c>
      <c r="GO290" s="22" t="str">
        <f t="shared" si="89"/>
        <v/>
      </c>
      <c r="GP290" s="22" t="str">
        <f t="shared" si="90"/>
        <v/>
      </c>
      <c r="GQ290" s="24" t="str">
        <f>IFERROR(IF(GO290="","",ROUND(IF(GP290=0,10,10+SIGN(GP290)*10*(1-((SQRT(5)-1)/2)^MIN(ABS(GP290)/(5*SQRT(GR$1)),3))/(1-((SQRT(5)-1)/2)^3)),2)),"请输入副数")</f>
        <v/>
      </c>
      <c r="GR290" s="25" t="str">
        <f ca="1">IF(GS290="","",IF(选手操作!HT290&lt;&gt;"","/",GV290))</f>
        <v/>
      </c>
      <c r="GS290" s="26" t="str">
        <f ca="1">IF(OR(COUNTA(GA$3:GM$434)=0,选手操作!$K290=""),"",选手操作!$K290)</f>
        <v/>
      </c>
      <c r="GT290" s="22" t="str">
        <f ca="1">IFERROR(IF(GS290="","",RANK(GV290,GV$3:GV$434)+COUNTIF(GV$3:GV290,GV290)-1),"/")</f>
        <v/>
      </c>
      <c r="GU290" s="27" t="str">
        <f ca="1">IF(GS290="","",VLOOKUP(GS290,选手操作!$K:$L,2,0))</f>
        <v/>
      </c>
      <c r="GV290" s="24" t="str">
        <f ca="1">IFERROR(IF(GS290="","",IF(选手操作!GT290&lt;&gt;"",FV290+GW290+GX290+选手操作!GS290,VLOOKUP(GU290,GO:GQ,3,0)+FV290+GW290+GX290+选手操作!GS290)),IF(COUNTIF(GO:GO,GU290)=0,"查找失败",IF(ISNUMBER(VLOOKUP(GU290,GO:GQ,3,0))=FALSE,"VP错误","未知错误")))</f>
        <v/>
      </c>
      <c r="GW290" s="37"/>
      <c r="GX290" s="37"/>
      <c r="GY290" s="39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23" t="str">
        <f ca="1">IFERROR(IF(HS290="","",RANK(HR290,HR$3:HR$434)+COUNTIF(HR$3:HR290,HR290)-1),"/")</f>
        <v/>
      </c>
      <c r="HO290" s="22" t="str">
        <f t="shared" si="91"/>
        <v/>
      </c>
      <c r="HP290" s="22" t="str">
        <f t="shared" si="92"/>
        <v/>
      </c>
      <c r="HQ290" s="24" t="str">
        <f>IFERROR(IF(HO290="","",ROUND(IF(HP290=0,10,10+SIGN(HP290)*10*(1-((SQRT(5)-1)/2)^MIN(ABS(HP290)/(5*SQRT(HR$1)),3))/(1-((SQRT(5)-1)/2)^3)),2)),"请输入副数")</f>
        <v/>
      </c>
      <c r="HR290" s="25" t="str">
        <f ca="1">IF(HS290="","",IF(选手操作!IT290&lt;&gt;"","/",HV290))</f>
        <v/>
      </c>
      <c r="HS290" s="26" t="str">
        <f ca="1">IF(OR(COUNTA(HA$3:HM$434)=0,选手操作!$K290=""),"",选手操作!$K290)</f>
        <v/>
      </c>
      <c r="HT290" s="22" t="str">
        <f ca="1">IFERROR(IF(HS290="","",RANK(HV290,HV$3:HV$434)+COUNTIF(HV$3:HV290,HV290)-1),"/")</f>
        <v/>
      </c>
      <c r="HU290" s="27" t="str">
        <f ca="1">IF(HS290="","",VLOOKUP(HS290,选手操作!$K:$L,2,0))</f>
        <v/>
      </c>
      <c r="HV290" s="24" t="str">
        <f ca="1">IFERROR(IF(HS290="","",IF(选手操作!HT290&lt;&gt;"",GV290+HW290+HX290+选手操作!HS290,VLOOKUP(HU290,HO:HQ,3,0)+GV290+HW290+HX290+选手操作!HS290)),IF(COUNTIF(HO:HO,HU290)=0,"查找失败",IF(ISNUMBER(VLOOKUP(HU290,HO:HQ,3,0))=FALSE,"VP错误","未知错误")))</f>
        <v/>
      </c>
      <c r="HW290" s="37"/>
      <c r="HX290" s="37"/>
      <c r="HY290" s="39"/>
    </row>
    <row r="291" spans="1:23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23" t="str">
        <f ca="1">IFERROR(IF(S291="","",RANK(R291,R$3:R$434)+COUNTIF(R$3:R291,R291)-1),"/")</f>
        <v/>
      </c>
      <c r="O291" s="22" t="str">
        <f t="shared" si="93"/>
        <v/>
      </c>
      <c r="P291" s="22" t="str">
        <f t="shared" si="94"/>
        <v/>
      </c>
      <c r="Q291" s="24" t="str">
        <f t="shared" si="95"/>
        <v/>
      </c>
      <c r="R291" s="25" t="str">
        <f ca="1">IF(S291="","",IF(选手操作!AT291&lt;&gt;"","/",V291))</f>
        <v/>
      </c>
      <c r="S291" s="26" t="str">
        <f ca="1">IF(OR(COUNTA(A$3:M$434)=0,选手操作!$K291=""),"",选手操作!$K291)</f>
        <v/>
      </c>
      <c r="T291" s="22" t="str">
        <f ca="1">IFERROR(IF(S291="","",RANK(V291,V$3:V$434)+COUNTIF(V$3:V291,V291)-1),"/")</f>
        <v/>
      </c>
      <c r="U291" s="27" t="str">
        <f ca="1">IF(S291="","",VLOOKUP(S291,选手操作!$K:$L,2,0))</f>
        <v/>
      </c>
      <c r="V291" s="24" t="str">
        <f ca="1">IFERROR(IF(S291="","",IF(选手操作!T291&lt;&gt;"",选手操作!M291+选手操作!N291+W291+X291+选手操作!S291,VLOOKUP(U291,O:Q,3,0)+选手操作!M291+选手操作!N291+W291+X291+选手操作!S291)),IF(COUNTIF(O:O,U291)=0,"查找失败",IF(ISNUMBER(VLOOKUP(U291,O:Q,3,0))=FALSE,"VP错误","未知错误")))</f>
        <v/>
      </c>
      <c r="W291" s="37"/>
      <c r="X291" s="37"/>
      <c r="Y291" s="39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23" t="str">
        <f ca="1">IFERROR(IF(AS291="","",RANK(AR291,AR$3:AR$434)+COUNTIF(AR$3:AR291,AR291)-1),"/")</f>
        <v/>
      </c>
      <c r="AO291" s="22" t="str">
        <f t="shared" si="77"/>
        <v/>
      </c>
      <c r="AP291" s="22" t="str">
        <f t="shared" si="78"/>
        <v/>
      </c>
      <c r="AQ291" s="24" t="str">
        <f t="shared" si="96"/>
        <v/>
      </c>
      <c r="AR291" s="25" t="str">
        <f ca="1">IF(AS291="","",IF(选手操作!BT291&lt;&gt;"","/",AV291))</f>
        <v/>
      </c>
      <c r="AS291" s="26" t="str">
        <f ca="1">IF(OR(COUNTA(AA$3:AM$434)=0,选手操作!$K291=""),"",选手操作!$K291)</f>
        <v/>
      </c>
      <c r="AT291" s="22" t="str">
        <f ca="1">IFERROR(IF(AS291="","",RANK(AV291,AV$3:AV$434)+COUNTIF(AV$3:AV291,AV291)-1),"/")</f>
        <v/>
      </c>
      <c r="AU291" s="27" t="str">
        <f ca="1">IF(AS291="","",VLOOKUP(AS291,选手操作!$K:$L,2,0))</f>
        <v/>
      </c>
      <c r="AV291" s="24" t="str">
        <f ca="1">IFERROR(IF(AS291="","",IF(选手操作!AT291&lt;&gt;"",V291+AW291+AX291+选手操作!AS291,VLOOKUP(AU291,AO:AQ,3,0)+V291+AW291+AX291+选手操作!AS291)),IF(COUNTIF(AO:AO,AU291)=0,"查找失败",IF(ISNUMBER(VLOOKUP(AU291,AO:AQ,3,0))=FALSE,"VP错误","未知错误")))</f>
        <v/>
      </c>
      <c r="AW291" s="37"/>
      <c r="AX291" s="37"/>
      <c r="AY291" s="39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23" t="str">
        <f ca="1">IFERROR(IF(BS291="","",RANK(BR291,BR$3:BR$434)+COUNTIF(BR$3:BR291,BR291)-1),"/")</f>
        <v/>
      </c>
      <c r="BO291" s="22" t="str">
        <f t="shared" si="79"/>
        <v/>
      </c>
      <c r="BP291" s="22" t="str">
        <f t="shared" si="80"/>
        <v/>
      </c>
      <c r="BQ291" s="24" t="str">
        <f>IFERROR(IF(BO291="","",ROUND(IF(BP291=0,10,10+SIGN(BP291)*10*(1-((SQRT(5)-1)/2)^MIN(ABS(BP291)/(5*SQRT(BR$1)),3))/(1-((SQRT(5)-1)/2)^3)),2)),"请输入副数")</f>
        <v/>
      </c>
      <c r="BR291" s="25" t="str">
        <f ca="1">IF(BS291="","",IF(选手操作!CT291&lt;&gt;"","/",BV291))</f>
        <v/>
      </c>
      <c r="BS291" s="26" t="str">
        <f ca="1">IF(OR(COUNTA(BA$3:BM$434)=0,选手操作!$K291=""),"",选手操作!$K291)</f>
        <v/>
      </c>
      <c r="BT291" s="22" t="str">
        <f ca="1">IFERROR(IF(BS291="","",RANK(BV291,BV$3:BV$434)+COUNTIF(BV$3:BV291,BV291)-1),"/")</f>
        <v/>
      </c>
      <c r="BU291" s="27" t="str">
        <f ca="1">IF(BS291="","",VLOOKUP(BS291,选手操作!$K:$L,2,0))</f>
        <v/>
      </c>
      <c r="BV291" s="24" t="str">
        <f ca="1">IFERROR(IF(BS291="","",IF(选手操作!BT291&lt;&gt;"",AV291+BW291+BX291+选手操作!BS291,VLOOKUP(BU291,BO:BQ,3,0)+AV291+BW291+BX291+选手操作!BS291)),IF(COUNTIF(BO:BO,BU291)=0,"查找失败",IF(ISNUMBER(VLOOKUP(BU291,BO:BQ,3,0))=FALSE,"VP错误","未知错误")))</f>
        <v/>
      </c>
      <c r="BW291" s="37"/>
      <c r="BX291" s="37"/>
      <c r="BY291" s="39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23" t="str">
        <f ca="1">IFERROR(IF(CS291="","",RANK(CR291,CR$3:CR$434)+COUNTIF(CR$3:CR291,CR291)-1),"/")</f>
        <v/>
      </c>
      <c r="CO291" s="22" t="str">
        <f t="shared" si="81"/>
        <v/>
      </c>
      <c r="CP291" s="22" t="str">
        <f t="shared" si="82"/>
        <v/>
      </c>
      <c r="CQ291" s="24" t="str">
        <f>IFERROR(IF(CO291="","",ROUND(IF(CP291=0,10,10+SIGN(CP291)*10*(1-((SQRT(5)-1)/2)^MIN(ABS(CP291)/(5*SQRT(CR$1)),3))/(1-((SQRT(5)-1)/2)^3)),2)),"请输入副数")</f>
        <v/>
      </c>
      <c r="CR291" s="25" t="str">
        <f ca="1">IF(CS291="","",IF(选手操作!DT291&lt;&gt;"","/",CV291))</f>
        <v/>
      </c>
      <c r="CS291" s="26" t="str">
        <f ca="1">IF(OR(COUNTA(CA$3:CM$434)=0,选手操作!$K291=""),"",选手操作!$K291)</f>
        <v/>
      </c>
      <c r="CT291" s="22" t="str">
        <f ca="1">IFERROR(IF(CS291="","",RANK(CV291,CV$3:CV$434)+COUNTIF(CV$3:CV291,CV291)-1),"/")</f>
        <v/>
      </c>
      <c r="CU291" s="27" t="str">
        <f ca="1">IF(CS291="","",VLOOKUP(CS291,选手操作!$K:$L,2,0))</f>
        <v/>
      </c>
      <c r="CV291" s="24" t="str">
        <f ca="1">IFERROR(IF(CS291="","",IF(选手操作!CT291&lt;&gt;"",BV291+CW291+CX291+选手操作!CS291,VLOOKUP(CU291,CO:CQ,3,0)+BV291+CW291+CX291+选手操作!CS291)),IF(COUNTIF(CO:CO,CU291)=0,"查找失败",IF(ISNUMBER(VLOOKUP(CU291,CO:CQ,3,0))=FALSE,"VP错误","未知错误")))</f>
        <v/>
      </c>
      <c r="CW291" s="37"/>
      <c r="CX291" s="37"/>
      <c r="CY291" s="39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23" t="str">
        <f ca="1">IFERROR(IF(DS291="","",RANK(DR291,DR$3:DR$434)+COUNTIF(DR$3:DR291,DR291)-1),"/")</f>
        <v/>
      </c>
      <c r="DO291" s="22" t="str">
        <f t="shared" si="83"/>
        <v/>
      </c>
      <c r="DP291" s="22" t="str">
        <f t="shared" si="84"/>
        <v/>
      </c>
      <c r="DQ291" s="24" t="str">
        <f>IFERROR(IF(DO291="","",ROUND(IF(DP291=0,10,10+SIGN(DP291)*10*(1-((SQRT(5)-1)/2)^MIN(ABS(DP291)/(5*SQRT(DR$1)),3))/(1-((SQRT(5)-1)/2)^3)),2)),"请输入副数")</f>
        <v/>
      </c>
      <c r="DR291" s="25" t="str">
        <f ca="1">IF(DS291="","",IF(选手操作!ET291&lt;&gt;"","/",DV291))</f>
        <v/>
      </c>
      <c r="DS291" s="26" t="str">
        <f ca="1">IF(OR(COUNTA(DA$3:DM$434)=0,选手操作!$K291=""),"",选手操作!$K291)</f>
        <v/>
      </c>
      <c r="DT291" s="22" t="str">
        <f ca="1">IFERROR(IF(DS291="","",RANK(DV291,DV$3:DV$434)+COUNTIF(DV$3:DV291,DV291)-1),"/")</f>
        <v/>
      </c>
      <c r="DU291" s="27" t="str">
        <f ca="1">IF(DS291="","",VLOOKUP(DS291,选手操作!$K:$L,2,0))</f>
        <v/>
      </c>
      <c r="DV291" s="24" t="str">
        <f ca="1">IFERROR(IF(DS291="","",IF(选手操作!DT291&lt;&gt;"",CV291+DW291+DX291+选手操作!DS291,VLOOKUP(DU291,DO:DQ,3,0)+CV291+DW291+DX291+选手操作!DS291)),IF(COUNTIF(DO:DO,DU291)=0,"查找失败",IF(ISNUMBER(VLOOKUP(DU291,DO:DQ,3,0))=FALSE,"VP错误","未知错误")))</f>
        <v/>
      </c>
      <c r="DW291" s="37"/>
      <c r="DX291" s="37"/>
      <c r="DY291" s="39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23" t="str">
        <f ca="1">IFERROR(IF(ES291="","",RANK(ER291,ER$3:ER$434)+COUNTIF(ER$3:ER291,ER291)-1),"/")</f>
        <v/>
      </c>
      <c r="EO291" s="22" t="str">
        <f t="shared" si="85"/>
        <v/>
      </c>
      <c r="EP291" s="22" t="str">
        <f t="shared" si="86"/>
        <v/>
      </c>
      <c r="EQ291" s="24" t="str">
        <f>IFERROR(IF(EO291="","",ROUND(IF(EP291=0,10,10+SIGN(EP291)*10*(1-((SQRT(5)-1)/2)^MIN(ABS(EP291)/(5*SQRT(ER$1)),3))/(1-((SQRT(5)-1)/2)^3)),2)),"请输入副数")</f>
        <v/>
      </c>
      <c r="ER291" s="25" t="str">
        <f ca="1">IF(ES291="","",IF(选手操作!FT291&lt;&gt;"","/",EV291))</f>
        <v/>
      </c>
      <c r="ES291" s="26" t="str">
        <f ca="1">IF(OR(COUNTA(EA$3:EM$434)=0,选手操作!$K291=""),"",选手操作!$K291)</f>
        <v/>
      </c>
      <c r="ET291" s="22" t="str">
        <f ca="1">IFERROR(IF(ES291="","",RANK(EV291,EV$3:EV$434)+COUNTIF(EV$3:EV291,EV291)-1),"/")</f>
        <v/>
      </c>
      <c r="EU291" s="27" t="str">
        <f ca="1">IF(ES291="","",VLOOKUP(ES291,选手操作!$K:$L,2,0))</f>
        <v/>
      </c>
      <c r="EV291" s="24" t="str">
        <f ca="1">IFERROR(IF(ES291="","",IF(选手操作!ET291&lt;&gt;"",DV291+EW291+EX291+选手操作!ES291,VLOOKUP(EU291,EO:EQ,3,0)+DV291+EW291+EX291+选手操作!ES291)),IF(COUNTIF(EO:EO,EU291)=0,"查找失败",IF(ISNUMBER(VLOOKUP(EU291,EO:EQ,3,0))=FALSE,"VP错误","未知错误")))</f>
        <v/>
      </c>
      <c r="EW291" s="37"/>
      <c r="EX291" s="37"/>
      <c r="EY291" s="39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23" t="str">
        <f ca="1">IFERROR(IF(FS291="","",RANK(FR291,FR$3:FR$434)+COUNTIF(FR$3:FR291,FR291)-1),"/")</f>
        <v/>
      </c>
      <c r="FO291" s="22" t="str">
        <f t="shared" si="87"/>
        <v/>
      </c>
      <c r="FP291" s="22" t="str">
        <f t="shared" si="88"/>
        <v/>
      </c>
      <c r="FQ291" s="24" t="str">
        <f>IFERROR(IF(FO291="","",ROUND(IF(FP291=0,10,10+SIGN(FP291)*10*(1-((SQRT(5)-1)/2)^MIN(ABS(FP291)/(5*SQRT(FR$1)),3))/(1-((SQRT(5)-1)/2)^3)),2)),"请输入副数")</f>
        <v/>
      </c>
      <c r="FR291" s="25" t="str">
        <f ca="1">IF(FS291="","",IF(选手操作!GT291&lt;&gt;"","/",FV291))</f>
        <v/>
      </c>
      <c r="FS291" s="26" t="str">
        <f ca="1">IF(OR(COUNTA(FA$3:FM$434)=0,选手操作!$K291=""),"",选手操作!$K291)</f>
        <v/>
      </c>
      <c r="FT291" s="22" t="str">
        <f ca="1">IFERROR(IF(FS291="","",RANK(FV291,FV$3:FV$434)+COUNTIF(FV$3:FV291,FV291)-1),"/")</f>
        <v/>
      </c>
      <c r="FU291" s="27" t="str">
        <f ca="1">IF(FS291="","",VLOOKUP(FS291,选手操作!$K:$L,2,0))</f>
        <v/>
      </c>
      <c r="FV291" s="24" t="str">
        <f ca="1">IFERROR(IF(FS291="","",IF(选手操作!FT291&lt;&gt;"",EV291+FW291+FX291+选手操作!FS291,VLOOKUP(FU291,FO:FQ,3,0)+EV291+FW291+FX291+选手操作!FS291)),IF(COUNTIF(FO:FO,FU291)=0,"查找失败",IF(ISNUMBER(VLOOKUP(FU291,FO:FQ,3,0))=FALSE,"VP错误","未知错误")))</f>
        <v/>
      </c>
      <c r="FW291" s="37"/>
      <c r="FX291" s="37"/>
      <c r="FY291" s="39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23" t="str">
        <f ca="1">IFERROR(IF(GS291="","",RANK(GR291,GR$3:GR$434)+COUNTIF(GR$3:GR291,GR291)-1),"/")</f>
        <v/>
      </c>
      <c r="GO291" s="22" t="str">
        <f t="shared" si="89"/>
        <v/>
      </c>
      <c r="GP291" s="22" t="str">
        <f t="shared" si="90"/>
        <v/>
      </c>
      <c r="GQ291" s="24" t="str">
        <f>IFERROR(IF(GO291="","",ROUND(IF(GP291=0,10,10+SIGN(GP291)*10*(1-((SQRT(5)-1)/2)^MIN(ABS(GP291)/(5*SQRT(GR$1)),3))/(1-((SQRT(5)-1)/2)^3)),2)),"请输入副数")</f>
        <v/>
      </c>
      <c r="GR291" s="25" t="str">
        <f ca="1">IF(GS291="","",IF(选手操作!HT291&lt;&gt;"","/",GV291))</f>
        <v/>
      </c>
      <c r="GS291" s="26" t="str">
        <f ca="1">IF(OR(COUNTA(GA$3:GM$434)=0,选手操作!$K291=""),"",选手操作!$K291)</f>
        <v/>
      </c>
      <c r="GT291" s="22" t="str">
        <f ca="1">IFERROR(IF(GS291="","",RANK(GV291,GV$3:GV$434)+COUNTIF(GV$3:GV291,GV291)-1),"/")</f>
        <v/>
      </c>
      <c r="GU291" s="27" t="str">
        <f ca="1">IF(GS291="","",VLOOKUP(GS291,选手操作!$K:$L,2,0))</f>
        <v/>
      </c>
      <c r="GV291" s="24" t="str">
        <f ca="1">IFERROR(IF(GS291="","",IF(选手操作!GT291&lt;&gt;"",FV291+GW291+GX291+选手操作!GS291,VLOOKUP(GU291,GO:GQ,3,0)+FV291+GW291+GX291+选手操作!GS291)),IF(COUNTIF(GO:GO,GU291)=0,"查找失败",IF(ISNUMBER(VLOOKUP(GU291,GO:GQ,3,0))=FALSE,"VP错误","未知错误")))</f>
        <v/>
      </c>
      <c r="GW291" s="37"/>
      <c r="GX291" s="37"/>
      <c r="GY291" s="39"/>
      <c r="HA291" s="31"/>
      <c r="HB291" s="31"/>
      <c r="HC291" s="31"/>
      <c r="HD291" s="31"/>
      <c r="HE291" s="31"/>
      <c r="HF291" s="31"/>
      <c r="HG291" s="31"/>
      <c r="HH291" s="31"/>
      <c r="HI291" s="31"/>
      <c r="HJ291" s="31"/>
      <c r="HK291" s="31"/>
      <c r="HL291" s="31"/>
      <c r="HM291" s="31"/>
      <c r="HN291" s="23" t="str">
        <f ca="1">IFERROR(IF(HS291="","",RANK(HR291,HR$3:HR$434)+COUNTIF(HR$3:HR291,HR291)-1),"/")</f>
        <v/>
      </c>
      <c r="HO291" s="22" t="str">
        <f t="shared" si="91"/>
        <v/>
      </c>
      <c r="HP291" s="22" t="str">
        <f t="shared" si="92"/>
        <v/>
      </c>
      <c r="HQ291" s="24" t="str">
        <f>IFERROR(IF(HO291="","",ROUND(IF(HP291=0,10,10+SIGN(HP291)*10*(1-((SQRT(5)-1)/2)^MIN(ABS(HP291)/(5*SQRT(HR$1)),3))/(1-((SQRT(5)-1)/2)^3)),2)),"请输入副数")</f>
        <v/>
      </c>
      <c r="HR291" s="25" t="str">
        <f ca="1">IF(HS291="","",IF(选手操作!IT291&lt;&gt;"","/",HV291))</f>
        <v/>
      </c>
      <c r="HS291" s="26" t="str">
        <f ca="1">IF(OR(COUNTA(HA$3:HM$434)=0,选手操作!$K291=""),"",选手操作!$K291)</f>
        <v/>
      </c>
      <c r="HT291" s="22" t="str">
        <f ca="1">IFERROR(IF(HS291="","",RANK(HV291,HV$3:HV$434)+COUNTIF(HV$3:HV291,HV291)-1),"/")</f>
        <v/>
      </c>
      <c r="HU291" s="27" t="str">
        <f ca="1">IF(HS291="","",VLOOKUP(HS291,选手操作!$K:$L,2,0))</f>
        <v/>
      </c>
      <c r="HV291" s="24" t="str">
        <f ca="1">IFERROR(IF(HS291="","",IF(选手操作!HT291&lt;&gt;"",GV291+HW291+HX291+选手操作!HS291,VLOOKUP(HU291,HO:HQ,3,0)+GV291+HW291+HX291+选手操作!HS291)),IF(COUNTIF(HO:HO,HU291)=0,"查找失败",IF(ISNUMBER(VLOOKUP(HU291,HO:HQ,3,0))=FALSE,"VP错误","未知错误")))</f>
        <v/>
      </c>
      <c r="HW291" s="37"/>
      <c r="HX291" s="37"/>
      <c r="HY291" s="39"/>
    </row>
    <row r="292" spans="1:23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23" t="str">
        <f ca="1">IFERROR(IF(S292="","",RANK(R292,R$3:R$434)+COUNTIF(R$3:R292,R292)-1),"/")</f>
        <v/>
      </c>
      <c r="O292" s="22" t="str">
        <f t="shared" si="93"/>
        <v/>
      </c>
      <c r="P292" s="22" t="str">
        <f t="shared" si="94"/>
        <v/>
      </c>
      <c r="Q292" s="24" t="str">
        <f t="shared" si="95"/>
        <v/>
      </c>
      <c r="R292" s="25" t="str">
        <f ca="1">IF(S292="","",IF(选手操作!AT292&lt;&gt;"","/",V292))</f>
        <v/>
      </c>
      <c r="S292" s="26" t="str">
        <f ca="1">IF(OR(COUNTA(A$3:M$434)=0,选手操作!$K292=""),"",选手操作!$K292)</f>
        <v/>
      </c>
      <c r="T292" s="22" t="str">
        <f ca="1">IFERROR(IF(S292="","",RANK(V292,V$3:V$434)+COUNTIF(V$3:V292,V292)-1),"/")</f>
        <v/>
      </c>
      <c r="U292" s="27" t="str">
        <f ca="1">IF(S292="","",VLOOKUP(S292,选手操作!$K:$L,2,0))</f>
        <v/>
      </c>
      <c r="V292" s="24" t="str">
        <f ca="1">IFERROR(IF(S292="","",IF(选手操作!T292&lt;&gt;"",选手操作!M292+选手操作!N292+W292+X292+选手操作!S292,VLOOKUP(U292,O:Q,3,0)+选手操作!M292+选手操作!N292+W292+X292+选手操作!S292)),IF(COUNTIF(O:O,U292)=0,"查找失败",IF(ISNUMBER(VLOOKUP(U292,O:Q,3,0))=FALSE,"VP错误","未知错误")))</f>
        <v/>
      </c>
      <c r="W292" s="37"/>
      <c r="X292" s="37"/>
      <c r="Y292" s="39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23" t="str">
        <f ca="1">IFERROR(IF(AS292="","",RANK(AR292,AR$3:AR$434)+COUNTIF(AR$3:AR292,AR292)-1),"/")</f>
        <v/>
      </c>
      <c r="AO292" s="22" t="str">
        <f t="shared" si="77"/>
        <v/>
      </c>
      <c r="AP292" s="22" t="str">
        <f t="shared" si="78"/>
        <v/>
      </c>
      <c r="AQ292" s="24" t="str">
        <f t="shared" si="96"/>
        <v/>
      </c>
      <c r="AR292" s="25" t="str">
        <f ca="1">IF(AS292="","",IF(选手操作!BT292&lt;&gt;"","/",AV292))</f>
        <v/>
      </c>
      <c r="AS292" s="26" t="str">
        <f ca="1">IF(OR(COUNTA(AA$3:AM$434)=0,选手操作!$K292=""),"",选手操作!$K292)</f>
        <v/>
      </c>
      <c r="AT292" s="22" t="str">
        <f ca="1">IFERROR(IF(AS292="","",RANK(AV292,AV$3:AV$434)+COUNTIF(AV$3:AV292,AV292)-1),"/")</f>
        <v/>
      </c>
      <c r="AU292" s="27" t="str">
        <f ca="1">IF(AS292="","",VLOOKUP(AS292,选手操作!$K:$L,2,0))</f>
        <v/>
      </c>
      <c r="AV292" s="24" t="str">
        <f ca="1">IFERROR(IF(AS292="","",IF(选手操作!AT292&lt;&gt;"",V292+AW292+AX292+选手操作!AS292,VLOOKUP(AU292,AO:AQ,3,0)+V292+AW292+AX292+选手操作!AS292)),IF(COUNTIF(AO:AO,AU292)=0,"查找失败",IF(ISNUMBER(VLOOKUP(AU292,AO:AQ,3,0))=FALSE,"VP错误","未知错误")))</f>
        <v/>
      </c>
      <c r="AW292" s="37"/>
      <c r="AX292" s="37"/>
      <c r="AY292" s="39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23" t="str">
        <f ca="1">IFERROR(IF(BS292="","",RANK(BR292,BR$3:BR$434)+COUNTIF(BR$3:BR292,BR292)-1),"/")</f>
        <v/>
      </c>
      <c r="BO292" s="22" t="str">
        <f t="shared" si="79"/>
        <v/>
      </c>
      <c r="BP292" s="22" t="str">
        <f t="shared" si="80"/>
        <v/>
      </c>
      <c r="BQ292" s="24" t="str">
        <f>IFERROR(IF(BO292="","",ROUND(IF(BP292=0,10,10+SIGN(BP292)*10*(1-((SQRT(5)-1)/2)^MIN(ABS(BP292)/(5*SQRT(BR$1)),3))/(1-((SQRT(5)-1)/2)^3)),2)),"请输入副数")</f>
        <v/>
      </c>
      <c r="BR292" s="25" t="str">
        <f ca="1">IF(BS292="","",IF(选手操作!CT292&lt;&gt;"","/",BV292))</f>
        <v/>
      </c>
      <c r="BS292" s="26" t="str">
        <f ca="1">IF(OR(COUNTA(BA$3:BM$434)=0,选手操作!$K292=""),"",选手操作!$K292)</f>
        <v/>
      </c>
      <c r="BT292" s="22" t="str">
        <f ca="1">IFERROR(IF(BS292="","",RANK(BV292,BV$3:BV$434)+COUNTIF(BV$3:BV292,BV292)-1),"/")</f>
        <v/>
      </c>
      <c r="BU292" s="27" t="str">
        <f ca="1">IF(BS292="","",VLOOKUP(BS292,选手操作!$K:$L,2,0))</f>
        <v/>
      </c>
      <c r="BV292" s="24" t="str">
        <f ca="1">IFERROR(IF(BS292="","",IF(选手操作!BT292&lt;&gt;"",AV292+BW292+BX292+选手操作!BS292,VLOOKUP(BU292,BO:BQ,3,0)+AV292+BW292+BX292+选手操作!BS292)),IF(COUNTIF(BO:BO,BU292)=0,"查找失败",IF(ISNUMBER(VLOOKUP(BU292,BO:BQ,3,0))=FALSE,"VP错误","未知错误")))</f>
        <v/>
      </c>
      <c r="BW292" s="37"/>
      <c r="BX292" s="37"/>
      <c r="BY292" s="39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23" t="str">
        <f ca="1">IFERROR(IF(CS292="","",RANK(CR292,CR$3:CR$434)+COUNTIF(CR$3:CR292,CR292)-1),"/")</f>
        <v/>
      </c>
      <c r="CO292" s="22" t="str">
        <f t="shared" si="81"/>
        <v/>
      </c>
      <c r="CP292" s="22" t="str">
        <f t="shared" si="82"/>
        <v/>
      </c>
      <c r="CQ292" s="24" t="str">
        <f>IFERROR(IF(CO292="","",ROUND(IF(CP292=0,10,10+SIGN(CP292)*10*(1-((SQRT(5)-1)/2)^MIN(ABS(CP292)/(5*SQRT(CR$1)),3))/(1-((SQRT(5)-1)/2)^3)),2)),"请输入副数")</f>
        <v/>
      </c>
      <c r="CR292" s="25" t="str">
        <f ca="1">IF(CS292="","",IF(选手操作!DT292&lt;&gt;"","/",CV292))</f>
        <v/>
      </c>
      <c r="CS292" s="26" t="str">
        <f ca="1">IF(OR(COUNTA(CA$3:CM$434)=0,选手操作!$K292=""),"",选手操作!$K292)</f>
        <v/>
      </c>
      <c r="CT292" s="22" t="str">
        <f ca="1">IFERROR(IF(CS292="","",RANK(CV292,CV$3:CV$434)+COUNTIF(CV$3:CV292,CV292)-1),"/")</f>
        <v/>
      </c>
      <c r="CU292" s="27" t="str">
        <f ca="1">IF(CS292="","",VLOOKUP(CS292,选手操作!$K:$L,2,0))</f>
        <v/>
      </c>
      <c r="CV292" s="24" t="str">
        <f ca="1">IFERROR(IF(CS292="","",IF(选手操作!CT292&lt;&gt;"",BV292+CW292+CX292+选手操作!CS292,VLOOKUP(CU292,CO:CQ,3,0)+BV292+CW292+CX292+选手操作!CS292)),IF(COUNTIF(CO:CO,CU292)=0,"查找失败",IF(ISNUMBER(VLOOKUP(CU292,CO:CQ,3,0))=FALSE,"VP错误","未知错误")))</f>
        <v/>
      </c>
      <c r="CW292" s="37"/>
      <c r="CX292" s="37"/>
      <c r="CY292" s="39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23" t="str">
        <f ca="1">IFERROR(IF(DS292="","",RANK(DR292,DR$3:DR$434)+COUNTIF(DR$3:DR292,DR292)-1),"/")</f>
        <v/>
      </c>
      <c r="DO292" s="22" t="str">
        <f t="shared" si="83"/>
        <v/>
      </c>
      <c r="DP292" s="22" t="str">
        <f t="shared" si="84"/>
        <v/>
      </c>
      <c r="DQ292" s="24" t="str">
        <f>IFERROR(IF(DO292="","",ROUND(IF(DP292=0,10,10+SIGN(DP292)*10*(1-((SQRT(5)-1)/2)^MIN(ABS(DP292)/(5*SQRT(DR$1)),3))/(1-((SQRT(5)-1)/2)^3)),2)),"请输入副数")</f>
        <v/>
      </c>
      <c r="DR292" s="25" t="str">
        <f ca="1">IF(DS292="","",IF(选手操作!ET292&lt;&gt;"","/",DV292))</f>
        <v/>
      </c>
      <c r="DS292" s="26" t="str">
        <f ca="1">IF(OR(COUNTA(DA$3:DM$434)=0,选手操作!$K292=""),"",选手操作!$K292)</f>
        <v/>
      </c>
      <c r="DT292" s="22" t="str">
        <f ca="1">IFERROR(IF(DS292="","",RANK(DV292,DV$3:DV$434)+COUNTIF(DV$3:DV292,DV292)-1),"/")</f>
        <v/>
      </c>
      <c r="DU292" s="27" t="str">
        <f ca="1">IF(DS292="","",VLOOKUP(DS292,选手操作!$K:$L,2,0))</f>
        <v/>
      </c>
      <c r="DV292" s="24" t="str">
        <f ca="1">IFERROR(IF(DS292="","",IF(选手操作!DT292&lt;&gt;"",CV292+DW292+DX292+选手操作!DS292,VLOOKUP(DU292,DO:DQ,3,0)+CV292+DW292+DX292+选手操作!DS292)),IF(COUNTIF(DO:DO,DU292)=0,"查找失败",IF(ISNUMBER(VLOOKUP(DU292,DO:DQ,3,0))=FALSE,"VP错误","未知错误")))</f>
        <v/>
      </c>
      <c r="DW292" s="37"/>
      <c r="DX292" s="37"/>
      <c r="DY292" s="39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23" t="str">
        <f ca="1">IFERROR(IF(ES292="","",RANK(ER292,ER$3:ER$434)+COUNTIF(ER$3:ER292,ER292)-1),"/")</f>
        <v/>
      </c>
      <c r="EO292" s="22" t="str">
        <f t="shared" si="85"/>
        <v/>
      </c>
      <c r="EP292" s="22" t="str">
        <f t="shared" si="86"/>
        <v/>
      </c>
      <c r="EQ292" s="24" t="str">
        <f>IFERROR(IF(EO292="","",ROUND(IF(EP292=0,10,10+SIGN(EP292)*10*(1-((SQRT(5)-1)/2)^MIN(ABS(EP292)/(5*SQRT(ER$1)),3))/(1-((SQRT(5)-1)/2)^3)),2)),"请输入副数")</f>
        <v/>
      </c>
      <c r="ER292" s="25" t="str">
        <f ca="1">IF(ES292="","",IF(选手操作!FT292&lt;&gt;"","/",EV292))</f>
        <v/>
      </c>
      <c r="ES292" s="26" t="str">
        <f ca="1">IF(OR(COUNTA(EA$3:EM$434)=0,选手操作!$K292=""),"",选手操作!$K292)</f>
        <v/>
      </c>
      <c r="ET292" s="22" t="str">
        <f ca="1">IFERROR(IF(ES292="","",RANK(EV292,EV$3:EV$434)+COUNTIF(EV$3:EV292,EV292)-1),"/")</f>
        <v/>
      </c>
      <c r="EU292" s="27" t="str">
        <f ca="1">IF(ES292="","",VLOOKUP(ES292,选手操作!$K:$L,2,0))</f>
        <v/>
      </c>
      <c r="EV292" s="24" t="str">
        <f ca="1">IFERROR(IF(ES292="","",IF(选手操作!ET292&lt;&gt;"",DV292+EW292+EX292+选手操作!ES292,VLOOKUP(EU292,EO:EQ,3,0)+DV292+EW292+EX292+选手操作!ES292)),IF(COUNTIF(EO:EO,EU292)=0,"查找失败",IF(ISNUMBER(VLOOKUP(EU292,EO:EQ,3,0))=FALSE,"VP错误","未知错误")))</f>
        <v/>
      </c>
      <c r="EW292" s="37"/>
      <c r="EX292" s="37"/>
      <c r="EY292" s="39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23" t="str">
        <f ca="1">IFERROR(IF(FS292="","",RANK(FR292,FR$3:FR$434)+COUNTIF(FR$3:FR292,FR292)-1),"/")</f>
        <v/>
      </c>
      <c r="FO292" s="22" t="str">
        <f t="shared" si="87"/>
        <v/>
      </c>
      <c r="FP292" s="22" t="str">
        <f t="shared" si="88"/>
        <v/>
      </c>
      <c r="FQ292" s="24" t="str">
        <f>IFERROR(IF(FO292="","",ROUND(IF(FP292=0,10,10+SIGN(FP292)*10*(1-((SQRT(5)-1)/2)^MIN(ABS(FP292)/(5*SQRT(FR$1)),3))/(1-((SQRT(5)-1)/2)^3)),2)),"请输入副数")</f>
        <v/>
      </c>
      <c r="FR292" s="25" t="str">
        <f ca="1">IF(FS292="","",IF(选手操作!GT292&lt;&gt;"","/",FV292))</f>
        <v/>
      </c>
      <c r="FS292" s="26" t="str">
        <f ca="1">IF(OR(COUNTA(FA$3:FM$434)=0,选手操作!$K292=""),"",选手操作!$K292)</f>
        <v/>
      </c>
      <c r="FT292" s="22" t="str">
        <f ca="1">IFERROR(IF(FS292="","",RANK(FV292,FV$3:FV$434)+COUNTIF(FV$3:FV292,FV292)-1),"/")</f>
        <v/>
      </c>
      <c r="FU292" s="27" t="str">
        <f ca="1">IF(FS292="","",VLOOKUP(FS292,选手操作!$K:$L,2,0))</f>
        <v/>
      </c>
      <c r="FV292" s="24" t="str">
        <f ca="1">IFERROR(IF(FS292="","",IF(选手操作!FT292&lt;&gt;"",EV292+FW292+FX292+选手操作!FS292,VLOOKUP(FU292,FO:FQ,3,0)+EV292+FW292+FX292+选手操作!FS292)),IF(COUNTIF(FO:FO,FU292)=0,"查找失败",IF(ISNUMBER(VLOOKUP(FU292,FO:FQ,3,0))=FALSE,"VP错误","未知错误")))</f>
        <v/>
      </c>
      <c r="FW292" s="37"/>
      <c r="FX292" s="37"/>
      <c r="FY292" s="39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23" t="str">
        <f ca="1">IFERROR(IF(GS292="","",RANK(GR292,GR$3:GR$434)+COUNTIF(GR$3:GR292,GR292)-1),"/")</f>
        <v/>
      </c>
      <c r="GO292" s="22" t="str">
        <f t="shared" si="89"/>
        <v/>
      </c>
      <c r="GP292" s="22" t="str">
        <f t="shared" si="90"/>
        <v/>
      </c>
      <c r="GQ292" s="24" t="str">
        <f>IFERROR(IF(GO292="","",ROUND(IF(GP292=0,10,10+SIGN(GP292)*10*(1-((SQRT(5)-1)/2)^MIN(ABS(GP292)/(5*SQRT(GR$1)),3))/(1-((SQRT(5)-1)/2)^3)),2)),"请输入副数")</f>
        <v/>
      </c>
      <c r="GR292" s="25" t="str">
        <f ca="1">IF(GS292="","",IF(选手操作!HT292&lt;&gt;"","/",GV292))</f>
        <v/>
      </c>
      <c r="GS292" s="26" t="str">
        <f ca="1">IF(OR(COUNTA(GA$3:GM$434)=0,选手操作!$K292=""),"",选手操作!$K292)</f>
        <v/>
      </c>
      <c r="GT292" s="22" t="str">
        <f ca="1">IFERROR(IF(GS292="","",RANK(GV292,GV$3:GV$434)+COUNTIF(GV$3:GV292,GV292)-1),"/")</f>
        <v/>
      </c>
      <c r="GU292" s="27" t="str">
        <f ca="1">IF(GS292="","",VLOOKUP(GS292,选手操作!$K:$L,2,0))</f>
        <v/>
      </c>
      <c r="GV292" s="24" t="str">
        <f ca="1">IFERROR(IF(GS292="","",IF(选手操作!GT292&lt;&gt;"",FV292+GW292+GX292+选手操作!GS292,VLOOKUP(GU292,GO:GQ,3,0)+FV292+GW292+GX292+选手操作!GS292)),IF(COUNTIF(GO:GO,GU292)=0,"查找失败",IF(ISNUMBER(VLOOKUP(GU292,GO:GQ,3,0))=FALSE,"VP错误","未知错误")))</f>
        <v/>
      </c>
      <c r="GW292" s="37"/>
      <c r="GX292" s="37"/>
      <c r="GY292" s="39"/>
      <c r="HA292" s="31"/>
      <c r="HB292" s="31"/>
      <c r="HC292" s="31"/>
      <c r="HD292" s="31"/>
      <c r="HE292" s="31"/>
      <c r="HF292" s="31"/>
      <c r="HG292" s="31"/>
      <c r="HH292" s="31"/>
      <c r="HI292" s="31"/>
      <c r="HJ292" s="31"/>
      <c r="HK292" s="31"/>
      <c r="HL292" s="31"/>
      <c r="HM292" s="31"/>
      <c r="HN292" s="23" t="str">
        <f ca="1">IFERROR(IF(HS292="","",RANK(HR292,HR$3:HR$434)+COUNTIF(HR$3:HR292,HR292)-1),"/")</f>
        <v/>
      </c>
      <c r="HO292" s="22" t="str">
        <f t="shared" si="91"/>
        <v/>
      </c>
      <c r="HP292" s="22" t="str">
        <f t="shared" si="92"/>
        <v/>
      </c>
      <c r="HQ292" s="24" t="str">
        <f>IFERROR(IF(HO292="","",ROUND(IF(HP292=0,10,10+SIGN(HP292)*10*(1-((SQRT(5)-1)/2)^MIN(ABS(HP292)/(5*SQRT(HR$1)),3))/(1-((SQRT(5)-1)/2)^3)),2)),"请输入副数")</f>
        <v/>
      </c>
      <c r="HR292" s="25" t="str">
        <f ca="1">IF(HS292="","",IF(选手操作!IT292&lt;&gt;"","/",HV292))</f>
        <v/>
      </c>
      <c r="HS292" s="26" t="str">
        <f ca="1">IF(OR(COUNTA(HA$3:HM$434)=0,选手操作!$K292=""),"",选手操作!$K292)</f>
        <v/>
      </c>
      <c r="HT292" s="22" t="str">
        <f ca="1">IFERROR(IF(HS292="","",RANK(HV292,HV$3:HV$434)+COUNTIF(HV$3:HV292,HV292)-1),"/")</f>
        <v/>
      </c>
      <c r="HU292" s="27" t="str">
        <f ca="1">IF(HS292="","",VLOOKUP(HS292,选手操作!$K:$L,2,0))</f>
        <v/>
      </c>
      <c r="HV292" s="24" t="str">
        <f ca="1">IFERROR(IF(HS292="","",IF(选手操作!HT292&lt;&gt;"",GV292+HW292+HX292+选手操作!HS292,VLOOKUP(HU292,HO:HQ,3,0)+GV292+HW292+HX292+选手操作!HS292)),IF(COUNTIF(HO:HO,HU292)=0,"查找失败",IF(ISNUMBER(VLOOKUP(HU292,HO:HQ,3,0))=FALSE,"VP错误","未知错误")))</f>
        <v/>
      </c>
      <c r="HW292" s="37"/>
      <c r="HX292" s="37"/>
      <c r="HY292" s="39"/>
    </row>
    <row r="293" spans="1:23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23" t="str">
        <f ca="1">IFERROR(IF(S293="","",RANK(R293,R$3:R$434)+COUNTIF(R$3:R293,R293)-1),"/")</f>
        <v/>
      </c>
      <c r="O293" s="22" t="str">
        <f t="shared" si="93"/>
        <v/>
      </c>
      <c r="P293" s="22" t="str">
        <f t="shared" si="94"/>
        <v/>
      </c>
      <c r="Q293" s="24" t="str">
        <f t="shared" si="95"/>
        <v/>
      </c>
      <c r="R293" s="25" t="str">
        <f ca="1">IF(S293="","",IF(选手操作!AT293&lt;&gt;"","/",V293))</f>
        <v/>
      </c>
      <c r="S293" s="26" t="str">
        <f ca="1">IF(OR(COUNTA(A$3:M$434)=0,选手操作!$K293=""),"",选手操作!$K293)</f>
        <v/>
      </c>
      <c r="T293" s="22" t="str">
        <f ca="1">IFERROR(IF(S293="","",RANK(V293,V$3:V$434)+COUNTIF(V$3:V293,V293)-1),"/")</f>
        <v/>
      </c>
      <c r="U293" s="27" t="str">
        <f ca="1">IF(S293="","",VLOOKUP(S293,选手操作!$K:$L,2,0))</f>
        <v/>
      </c>
      <c r="V293" s="24" t="str">
        <f ca="1">IFERROR(IF(S293="","",IF(选手操作!T293&lt;&gt;"",选手操作!M293+选手操作!N293+W293+X293+选手操作!S293,VLOOKUP(U293,O:Q,3,0)+选手操作!M293+选手操作!N293+W293+X293+选手操作!S293)),IF(COUNTIF(O:O,U293)=0,"查找失败",IF(ISNUMBER(VLOOKUP(U293,O:Q,3,0))=FALSE,"VP错误","未知错误")))</f>
        <v/>
      </c>
      <c r="W293" s="37"/>
      <c r="X293" s="37"/>
      <c r="Y293" s="39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23" t="str">
        <f ca="1">IFERROR(IF(AS293="","",RANK(AR293,AR$3:AR$434)+COUNTIF(AR$3:AR293,AR293)-1),"/")</f>
        <v/>
      </c>
      <c r="AO293" s="22" t="str">
        <f t="shared" si="77"/>
        <v/>
      </c>
      <c r="AP293" s="22" t="str">
        <f t="shared" si="78"/>
        <v/>
      </c>
      <c r="AQ293" s="24" t="str">
        <f t="shared" si="96"/>
        <v/>
      </c>
      <c r="AR293" s="25" t="str">
        <f ca="1">IF(AS293="","",IF(选手操作!BT293&lt;&gt;"","/",AV293))</f>
        <v/>
      </c>
      <c r="AS293" s="26" t="str">
        <f ca="1">IF(OR(COUNTA(AA$3:AM$434)=0,选手操作!$K293=""),"",选手操作!$K293)</f>
        <v/>
      </c>
      <c r="AT293" s="22" t="str">
        <f ca="1">IFERROR(IF(AS293="","",RANK(AV293,AV$3:AV$434)+COUNTIF(AV$3:AV293,AV293)-1),"/")</f>
        <v/>
      </c>
      <c r="AU293" s="27" t="str">
        <f ca="1">IF(AS293="","",VLOOKUP(AS293,选手操作!$K:$L,2,0))</f>
        <v/>
      </c>
      <c r="AV293" s="24" t="str">
        <f ca="1">IFERROR(IF(AS293="","",IF(选手操作!AT293&lt;&gt;"",V293+AW293+AX293+选手操作!AS293,VLOOKUP(AU293,AO:AQ,3,0)+V293+AW293+AX293+选手操作!AS293)),IF(COUNTIF(AO:AO,AU293)=0,"查找失败",IF(ISNUMBER(VLOOKUP(AU293,AO:AQ,3,0))=FALSE,"VP错误","未知错误")))</f>
        <v/>
      </c>
      <c r="AW293" s="37"/>
      <c r="AX293" s="37"/>
      <c r="AY293" s="39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23" t="str">
        <f ca="1">IFERROR(IF(BS293="","",RANK(BR293,BR$3:BR$434)+COUNTIF(BR$3:BR293,BR293)-1),"/")</f>
        <v/>
      </c>
      <c r="BO293" s="22" t="str">
        <f t="shared" si="79"/>
        <v/>
      </c>
      <c r="BP293" s="22" t="str">
        <f t="shared" si="80"/>
        <v/>
      </c>
      <c r="BQ293" s="24" t="str">
        <f>IFERROR(IF(BO293="","",ROUND(IF(BP293=0,10,10+SIGN(BP293)*10*(1-((SQRT(5)-1)/2)^MIN(ABS(BP293)/(5*SQRT(BR$1)),3))/(1-((SQRT(5)-1)/2)^3)),2)),"请输入副数")</f>
        <v/>
      </c>
      <c r="BR293" s="25" t="str">
        <f ca="1">IF(BS293="","",IF(选手操作!CT293&lt;&gt;"","/",BV293))</f>
        <v/>
      </c>
      <c r="BS293" s="26" t="str">
        <f ca="1">IF(OR(COUNTA(BA$3:BM$434)=0,选手操作!$K293=""),"",选手操作!$K293)</f>
        <v/>
      </c>
      <c r="BT293" s="22" t="str">
        <f ca="1">IFERROR(IF(BS293="","",RANK(BV293,BV$3:BV$434)+COUNTIF(BV$3:BV293,BV293)-1),"/")</f>
        <v/>
      </c>
      <c r="BU293" s="27" t="str">
        <f ca="1">IF(BS293="","",VLOOKUP(BS293,选手操作!$K:$L,2,0))</f>
        <v/>
      </c>
      <c r="BV293" s="24" t="str">
        <f ca="1">IFERROR(IF(BS293="","",IF(选手操作!BT293&lt;&gt;"",AV293+BW293+BX293+选手操作!BS293,VLOOKUP(BU293,BO:BQ,3,0)+AV293+BW293+BX293+选手操作!BS293)),IF(COUNTIF(BO:BO,BU293)=0,"查找失败",IF(ISNUMBER(VLOOKUP(BU293,BO:BQ,3,0))=FALSE,"VP错误","未知错误")))</f>
        <v/>
      </c>
      <c r="BW293" s="37"/>
      <c r="BX293" s="37"/>
      <c r="BY293" s="39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23" t="str">
        <f ca="1">IFERROR(IF(CS293="","",RANK(CR293,CR$3:CR$434)+COUNTIF(CR$3:CR293,CR293)-1),"/")</f>
        <v/>
      </c>
      <c r="CO293" s="22" t="str">
        <f t="shared" si="81"/>
        <v/>
      </c>
      <c r="CP293" s="22" t="str">
        <f t="shared" si="82"/>
        <v/>
      </c>
      <c r="CQ293" s="24" t="str">
        <f>IFERROR(IF(CO293="","",ROUND(IF(CP293=0,10,10+SIGN(CP293)*10*(1-((SQRT(5)-1)/2)^MIN(ABS(CP293)/(5*SQRT(CR$1)),3))/(1-((SQRT(5)-1)/2)^3)),2)),"请输入副数")</f>
        <v/>
      </c>
      <c r="CR293" s="25" t="str">
        <f ca="1">IF(CS293="","",IF(选手操作!DT293&lt;&gt;"","/",CV293))</f>
        <v/>
      </c>
      <c r="CS293" s="26" t="str">
        <f ca="1">IF(OR(COUNTA(CA$3:CM$434)=0,选手操作!$K293=""),"",选手操作!$K293)</f>
        <v/>
      </c>
      <c r="CT293" s="22" t="str">
        <f ca="1">IFERROR(IF(CS293="","",RANK(CV293,CV$3:CV$434)+COUNTIF(CV$3:CV293,CV293)-1),"/")</f>
        <v/>
      </c>
      <c r="CU293" s="27" t="str">
        <f ca="1">IF(CS293="","",VLOOKUP(CS293,选手操作!$K:$L,2,0))</f>
        <v/>
      </c>
      <c r="CV293" s="24" t="str">
        <f ca="1">IFERROR(IF(CS293="","",IF(选手操作!CT293&lt;&gt;"",BV293+CW293+CX293+选手操作!CS293,VLOOKUP(CU293,CO:CQ,3,0)+BV293+CW293+CX293+选手操作!CS293)),IF(COUNTIF(CO:CO,CU293)=0,"查找失败",IF(ISNUMBER(VLOOKUP(CU293,CO:CQ,3,0))=FALSE,"VP错误","未知错误")))</f>
        <v/>
      </c>
      <c r="CW293" s="37"/>
      <c r="CX293" s="37"/>
      <c r="CY293" s="39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23" t="str">
        <f ca="1">IFERROR(IF(DS293="","",RANK(DR293,DR$3:DR$434)+COUNTIF(DR$3:DR293,DR293)-1),"/")</f>
        <v/>
      </c>
      <c r="DO293" s="22" t="str">
        <f t="shared" si="83"/>
        <v/>
      </c>
      <c r="DP293" s="22" t="str">
        <f t="shared" si="84"/>
        <v/>
      </c>
      <c r="DQ293" s="24" t="str">
        <f>IFERROR(IF(DO293="","",ROUND(IF(DP293=0,10,10+SIGN(DP293)*10*(1-((SQRT(5)-1)/2)^MIN(ABS(DP293)/(5*SQRT(DR$1)),3))/(1-((SQRT(5)-1)/2)^3)),2)),"请输入副数")</f>
        <v/>
      </c>
      <c r="DR293" s="25" t="str">
        <f ca="1">IF(DS293="","",IF(选手操作!ET293&lt;&gt;"","/",DV293))</f>
        <v/>
      </c>
      <c r="DS293" s="26" t="str">
        <f ca="1">IF(OR(COUNTA(DA$3:DM$434)=0,选手操作!$K293=""),"",选手操作!$K293)</f>
        <v/>
      </c>
      <c r="DT293" s="22" t="str">
        <f ca="1">IFERROR(IF(DS293="","",RANK(DV293,DV$3:DV$434)+COUNTIF(DV$3:DV293,DV293)-1),"/")</f>
        <v/>
      </c>
      <c r="DU293" s="27" t="str">
        <f ca="1">IF(DS293="","",VLOOKUP(DS293,选手操作!$K:$L,2,0))</f>
        <v/>
      </c>
      <c r="DV293" s="24" t="str">
        <f ca="1">IFERROR(IF(DS293="","",IF(选手操作!DT293&lt;&gt;"",CV293+DW293+DX293+选手操作!DS293,VLOOKUP(DU293,DO:DQ,3,0)+CV293+DW293+DX293+选手操作!DS293)),IF(COUNTIF(DO:DO,DU293)=0,"查找失败",IF(ISNUMBER(VLOOKUP(DU293,DO:DQ,3,0))=FALSE,"VP错误","未知错误")))</f>
        <v/>
      </c>
      <c r="DW293" s="37"/>
      <c r="DX293" s="37"/>
      <c r="DY293" s="39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23" t="str">
        <f ca="1">IFERROR(IF(ES293="","",RANK(ER293,ER$3:ER$434)+COUNTIF(ER$3:ER293,ER293)-1),"/")</f>
        <v/>
      </c>
      <c r="EO293" s="22" t="str">
        <f t="shared" si="85"/>
        <v/>
      </c>
      <c r="EP293" s="22" t="str">
        <f t="shared" si="86"/>
        <v/>
      </c>
      <c r="EQ293" s="24" t="str">
        <f>IFERROR(IF(EO293="","",ROUND(IF(EP293=0,10,10+SIGN(EP293)*10*(1-((SQRT(5)-1)/2)^MIN(ABS(EP293)/(5*SQRT(ER$1)),3))/(1-((SQRT(5)-1)/2)^3)),2)),"请输入副数")</f>
        <v/>
      </c>
      <c r="ER293" s="25" t="str">
        <f ca="1">IF(ES293="","",IF(选手操作!FT293&lt;&gt;"","/",EV293))</f>
        <v/>
      </c>
      <c r="ES293" s="26" t="str">
        <f ca="1">IF(OR(COUNTA(EA$3:EM$434)=0,选手操作!$K293=""),"",选手操作!$K293)</f>
        <v/>
      </c>
      <c r="ET293" s="22" t="str">
        <f ca="1">IFERROR(IF(ES293="","",RANK(EV293,EV$3:EV$434)+COUNTIF(EV$3:EV293,EV293)-1),"/")</f>
        <v/>
      </c>
      <c r="EU293" s="27" t="str">
        <f ca="1">IF(ES293="","",VLOOKUP(ES293,选手操作!$K:$L,2,0))</f>
        <v/>
      </c>
      <c r="EV293" s="24" t="str">
        <f ca="1">IFERROR(IF(ES293="","",IF(选手操作!ET293&lt;&gt;"",DV293+EW293+EX293+选手操作!ES293,VLOOKUP(EU293,EO:EQ,3,0)+DV293+EW293+EX293+选手操作!ES293)),IF(COUNTIF(EO:EO,EU293)=0,"查找失败",IF(ISNUMBER(VLOOKUP(EU293,EO:EQ,3,0))=FALSE,"VP错误","未知错误")))</f>
        <v/>
      </c>
      <c r="EW293" s="37"/>
      <c r="EX293" s="37"/>
      <c r="EY293" s="39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23" t="str">
        <f ca="1">IFERROR(IF(FS293="","",RANK(FR293,FR$3:FR$434)+COUNTIF(FR$3:FR293,FR293)-1),"/")</f>
        <v/>
      </c>
      <c r="FO293" s="22" t="str">
        <f t="shared" si="87"/>
        <v/>
      </c>
      <c r="FP293" s="22" t="str">
        <f t="shared" si="88"/>
        <v/>
      </c>
      <c r="FQ293" s="24" t="str">
        <f>IFERROR(IF(FO293="","",ROUND(IF(FP293=0,10,10+SIGN(FP293)*10*(1-((SQRT(5)-1)/2)^MIN(ABS(FP293)/(5*SQRT(FR$1)),3))/(1-((SQRT(5)-1)/2)^3)),2)),"请输入副数")</f>
        <v/>
      </c>
      <c r="FR293" s="25" t="str">
        <f ca="1">IF(FS293="","",IF(选手操作!GT293&lt;&gt;"","/",FV293))</f>
        <v/>
      </c>
      <c r="FS293" s="26" t="str">
        <f ca="1">IF(OR(COUNTA(FA$3:FM$434)=0,选手操作!$K293=""),"",选手操作!$K293)</f>
        <v/>
      </c>
      <c r="FT293" s="22" t="str">
        <f ca="1">IFERROR(IF(FS293="","",RANK(FV293,FV$3:FV$434)+COUNTIF(FV$3:FV293,FV293)-1),"/")</f>
        <v/>
      </c>
      <c r="FU293" s="27" t="str">
        <f ca="1">IF(FS293="","",VLOOKUP(FS293,选手操作!$K:$L,2,0))</f>
        <v/>
      </c>
      <c r="FV293" s="24" t="str">
        <f ca="1">IFERROR(IF(FS293="","",IF(选手操作!FT293&lt;&gt;"",EV293+FW293+FX293+选手操作!FS293,VLOOKUP(FU293,FO:FQ,3,0)+EV293+FW293+FX293+选手操作!FS293)),IF(COUNTIF(FO:FO,FU293)=0,"查找失败",IF(ISNUMBER(VLOOKUP(FU293,FO:FQ,3,0))=FALSE,"VP错误","未知错误")))</f>
        <v/>
      </c>
      <c r="FW293" s="37"/>
      <c r="FX293" s="37"/>
      <c r="FY293" s="39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23" t="str">
        <f ca="1">IFERROR(IF(GS293="","",RANK(GR293,GR$3:GR$434)+COUNTIF(GR$3:GR293,GR293)-1),"/")</f>
        <v/>
      </c>
      <c r="GO293" s="22" t="str">
        <f t="shared" si="89"/>
        <v/>
      </c>
      <c r="GP293" s="22" t="str">
        <f t="shared" si="90"/>
        <v/>
      </c>
      <c r="GQ293" s="24" t="str">
        <f>IFERROR(IF(GO293="","",ROUND(IF(GP293=0,10,10+SIGN(GP293)*10*(1-((SQRT(5)-1)/2)^MIN(ABS(GP293)/(5*SQRT(GR$1)),3))/(1-((SQRT(5)-1)/2)^3)),2)),"请输入副数")</f>
        <v/>
      </c>
      <c r="GR293" s="25" t="str">
        <f ca="1">IF(GS293="","",IF(选手操作!HT293&lt;&gt;"","/",GV293))</f>
        <v/>
      </c>
      <c r="GS293" s="26" t="str">
        <f ca="1">IF(OR(COUNTA(GA$3:GM$434)=0,选手操作!$K293=""),"",选手操作!$K293)</f>
        <v/>
      </c>
      <c r="GT293" s="22" t="str">
        <f ca="1">IFERROR(IF(GS293="","",RANK(GV293,GV$3:GV$434)+COUNTIF(GV$3:GV293,GV293)-1),"/")</f>
        <v/>
      </c>
      <c r="GU293" s="27" t="str">
        <f ca="1">IF(GS293="","",VLOOKUP(GS293,选手操作!$K:$L,2,0))</f>
        <v/>
      </c>
      <c r="GV293" s="24" t="str">
        <f ca="1">IFERROR(IF(GS293="","",IF(选手操作!GT293&lt;&gt;"",FV293+GW293+GX293+选手操作!GS293,VLOOKUP(GU293,GO:GQ,3,0)+FV293+GW293+GX293+选手操作!GS293)),IF(COUNTIF(GO:GO,GU293)=0,"查找失败",IF(ISNUMBER(VLOOKUP(GU293,GO:GQ,3,0))=FALSE,"VP错误","未知错误")))</f>
        <v/>
      </c>
      <c r="GW293" s="37"/>
      <c r="GX293" s="37"/>
      <c r="GY293" s="39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23" t="str">
        <f ca="1">IFERROR(IF(HS293="","",RANK(HR293,HR$3:HR$434)+COUNTIF(HR$3:HR293,HR293)-1),"/")</f>
        <v/>
      </c>
      <c r="HO293" s="22" t="str">
        <f t="shared" si="91"/>
        <v/>
      </c>
      <c r="HP293" s="22" t="str">
        <f t="shared" si="92"/>
        <v/>
      </c>
      <c r="HQ293" s="24" t="str">
        <f>IFERROR(IF(HO293="","",ROUND(IF(HP293=0,10,10+SIGN(HP293)*10*(1-((SQRT(5)-1)/2)^MIN(ABS(HP293)/(5*SQRT(HR$1)),3))/(1-((SQRT(5)-1)/2)^3)),2)),"请输入副数")</f>
        <v/>
      </c>
      <c r="HR293" s="25" t="str">
        <f ca="1">IF(HS293="","",IF(选手操作!IT293&lt;&gt;"","/",HV293))</f>
        <v/>
      </c>
      <c r="HS293" s="26" t="str">
        <f ca="1">IF(OR(COUNTA(HA$3:HM$434)=0,选手操作!$K293=""),"",选手操作!$K293)</f>
        <v/>
      </c>
      <c r="HT293" s="22" t="str">
        <f ca="1">IFERROR(IF(HS293="","",RANK(HV293,HV$3:HV$434)+COUNTIF(HV$3:HV293,HV293)-1),"/")</f>
        <v/>
      </c>
      <c r="HU293" s="27" t="str">
        <f ca="1">IF(HS293="","",VLOOKUP(HS293,选手操作!$K:$L,2,0))</f>
        <v/>
      </c>
      <c r="HV293" s="24" t="str">
        <f ca="1">IFERROR(IF(HS293="","",IF(选手操作!HT293&lt;&gt;"",GV293+HW293+HX293+选手操作!HS293,VLOOKUP(HU293,HO:HQ,3,0)+GV293+HW293+HX293+选手操作!HS293)),IF(COUNTIF(HO:HO,HU293)=0,"查找失败",IF(ISNUMBER(VLOOKUP(HU293,HO:HQ,3,0))=FALSE,"VP错误","未知错误")))</f>
        <v/>
      </c>
      <c r="HW293" s="37"/>
      <c r="HX293" s="37"/>
      <c r="HY293" s="39"/>
    </row>
    <row r="294" spans="1:23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23" t="str">
        <f ca="1">IFERROR(IF(S294="","",RANK(R294,R$3:R$434)+COUNTIF(R$3:R294,R294)-1),"/")</f>
        <v/>
      </c>
      <c r="O294" s="22" t="str">
        <f t="shared" si="93"/>
        <v/>
      </c>
      <c r="P294" s="22" t="str">
        <f t="shared" si="94"/>
        <v/>
      </c>
      <c r="Q294" s="24" t="str">
        <f t="shared" si="95"/>
        <v/>
      </c>
      <c r="R294" s="25" t="str">
        <f ca="1">IF(S294="","",IF(选手操作!AT294&lt;&gt;"","/",V294))</f>
        <v/>
      </c>
      <c r="S294" s="26" t="str">
        <f ca="1">IF(OR(COUNTA(A$3:M$434)=0,选手操作!$K294=""),"",选手操作!$K294)</f>
        <v/>
      </c>
      <c r="T294" s="22" t="str">
        <f ca="1">IFERROR(IF(S294="","",RANK(V294,V$3:V$434)+COUNTIF(V$3:V294,V294)-1),"/")</f>
        <v/>
      </c>
      <c r="U294" s="27" t="str">
        <f ca="1">IF(S294="","",VLOOKUP(S294,选手操作!$K:$L,2,0))</f>
        <v/>
      </c>
      <c r="V294" s="24" t="str">
        <f ca="1">IFERROR(IF(S294="","",IF(选手操作!T294&lt;&gt;"",选手操作!M294+选手操作!N294+W294+X294+选手操作!S294,VLOOKUP(U294,O:Q,3,0)+选手操作!M294+选手操作!N294+W294+X294+选手操作!S294)),IF(COUNTIF(O:O,U294)=0,"查找失败",IF(ISNUMBER(VLOOKUP(U294,O:Q,3,0))=FALSE,"VP错误","未知错误")))</f>
        <v/>
      </c>
      <c r="W294" s="37"/>
      <c r="X294" s="37"/>
      <c r="Y294" s="39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23" t="str">
        <f ca="1">IFERROR(IF(AS294="","",RANK(AR294,AR$3:AR$434)+COUNTIF(AR$3:AR294,AR294)-1),"/")</f>
        <v/>
      </c>
      <c r="AO294" s="22" t="str">
        <f t="shared" si="77"/>
        <v/>
      </c>
      <c r="AP294" s="22" t="str">
        <f t="shared" si="78"/>
        <v/>
      </c>
      <c r="AQ294" s="24" t="str">
        <f t="shared" si="96"/>
        <v/>
      </c>
      <c r="AR294" s="25" t="str">
        <f ca="1">IF(AS294="","",IF(选手操作!BT294&lt;&gt;"","/",AV294))</f>
        <v/>
      </c>
      <c r="AS294" s="26" t="str">
        <f ca="1">IF(OR(COUNTA(AA$3:AM$434)=0,选手操作!$K294=""),"",选手操作!$K294)</f>
        <v/>
      </c>
      <c r="AT294" s="22" t="str">
        <f ca="1">IFERROR(IF(AS294="","",RANK(AV294,AV$3:AV$434)+COUNTIF(AV$3:AV294,AV294)-1),"/")</f>
        <v/>
      </c>
      <c r="AU294" s="27" t="str">
        <f ca="1">IF(AS294="","",VLOOKUP(AS294,选手操作!$K:$L,2,0))</f>
        <v/>
      </c>
      <c r="AV294" s="24" t="str">
        <f ca="1">IFERROR(IF(AS294="","",IF(选手操作!AT294&lt;&gt;"",V294+AW294+AX294+选手操作!AS294,VLOOKUP(AU294,AO:AQ,3,0)+V294+AW294+AX294+选手操作!AS294)),IF(COUNTIF(AO:AO,AU294)=0,"查找失败",IF(ISNUMBER(VLOOKUP(AU294,AO:AQ,3,0))=FALSE,"VP错误","未知错误")))</f>
        <v/>
      </c>
      <c r="AW294" s="37"/>
      <c r="AX294" s="37"/>
      <c r="AY294" s="39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23" t="str">
        <f ca="1">IFERROR(IF(BS294="","",RANK(BR294,BR$3:BR$434)+COUNTIF(BR$3:BR294,BR294)-1),"/")</f>
        <v/>
      </c>
      <c r="BO294" s="22" t="str">
        <f t="shared" si="79"/>
        <v/>
      </c>
      <c r="BP294" s="22" t="str">
        <f t="shared" si="80"/>
        <v/>
      </c>
      <c r="BQ294" s="24" t="str">
        <f>IFERROR(IF(BO294="","",ROUND(IF(BP294=0,10,10+SIGN(BP294)*10*(1-((SQRT(5)-1)/2)^MIN(ABS(BP294)/(5*SQRT(BR$1)),3))/(1-((SQRT(5)-1)/2)^3)),2)),"请输入副数")</f>
        <v/>
      </c>
      <c r="BR294" s="25" t="str">
        <f ca="1">IF(BS294="","",IF(选手操作!CT294&lt;&gt;"","/",BV294))</f>
        <v/>
      </c>
      <c r="BS294" s="26" t="str">
        <f ca="1">IF(OR(COUNTA(BA$3:BM$434)=0,选手操作!$K294=""),"",选手操作!$K294)</f>
        <v/>
      </c>
      <c r="BT294" s="22" t="str">
        <f ca="1">IFERROR(IF(BS294="","",RANK(BV294,BV$3:BV$434)+COUNTIF(BV$3:BV294,BV294)-1),"/")</f>
        <v/>
      </c>
      <c r="BU294" s="27" t="str">
        <f ca="1">IF(BS294="","",VLOOKUP(BS294,选手操作!$K:$L,2,0))</f>
        <v/>
      </c>
      <c r="BV294" s="24" t="str">
        <f ca="1">IFERROR(IF(BS294="","",IF(选手操作!BT294&lt;&gt;"",AV294+BW294+BX294+选手操作!BS294,VLOOKUP(BU294,BO:BQ,3,0)+AV294+BW294+BX294+选手操作!BS294)),IF(COUNTIF(BO:BO,BU294)=0,"查找失败",IF(ISNUMBER(VLOOKUP(BU294,BO:BQ,3,0))=FALSE,"VP错误","未知错误")))</f>
        <v/>
      </c>
      <c r="BW294" s="37"/>
      <c r="BX294" s="37"/>
      <c r="BY294" s="39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23" t="str">
        <f ca="1">IFERROR(IF(CS294="","",RANK(CR294,CR$3:CR$434)+COUNTIF(CR$3:CR294,CR294)-1),"/")</f>
        <v/>
      </c>
      <c r="CO294" s="22" t="str">
        <f t="shared" si="81"/>
        <v/>
      </c>
      <c r="CP294" s="22" t="str">
        <f t="shared" si="82"/>
        <v/>
      </c>
      <c r="CQ294" s="24" t="str">
        <f>IFERROR(IF(CO294="","",ROUND(IF(CP294=0,10,10+SIGN(CP294)*10*(1-((SQRT(5)-1)/2)^MIN(ABS(CP294)/(5*SQRT(CR$1)),3))/(1-((SQRT(5)-1)/2)^3)),2)),"请输入副数")</f>
        <v/>
      </c>
      <c r="CR294" s="25" t="str">
        <f ca="1">IF(CS294="","",IF(选手操作!DT294&lt;&gt;"","/",CV294))</f>
        <v/>
      </c>
      <c r="CS294" s="26" t="str">
        <f ca="1">IF(OR(COUNTA(CA$3:CM$434)=0,选手操作!$K294=""),"",选手操作!$K294)</f>
        <v/>
      </c>
      <c r="CT294" s="22" t="str">
        <f ca="1">IFERROR(IF(CS294="","",RANK(CV294,CV$3:CV$434)+COUNTIF(CV$3:CV294,CV294)-1),"/")</f>
        <v/>
      </c>
      <c r="CU294" s="27" t="str">
        <f ca="1">IF(CS294="","",VLOOKUP(CS294,选手操作!$K:$L,2,0))</f>
        <v/>
      </c>
      <c r="CV294" s="24" t="str">
        <f ca="1">IFERROR(IF(CS294="","",IF(选手操作!CT294&lt;&gt;"",BV294+CW294+CX294+选手操作!CS294,VLOOKUP(CU294,CO:CQ,3,0)+BV294+CW294+CX294+选手操作!CS294)),IF(COUNTIF(CO:CO,CU294)=0,"查找失败",IF(ISNUMBER(VLOOKUP(CU294,CO:CQ,3,0))=FALSE,"VP错误","未知错误")))</f>
        <v/>
      </c>
      <c r="CW294" s="37"/>
      <c r="CX294" s="37"/>
      <c r="CY294" s="39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23" t="str">
        <f ca="1">IFERROR(IF(DS294="","",RANK(DR294,DR$3:DR$434)+COUNTIF(DR$3:DR294,DR294)-1),"/")</f>
        <v/>
      </c>
      <c r="DO294" s="22" t="str">
        <f t="shared" si="83"/>
        <v/>
      </c>
      <c r="DP294" s="22" t="str">
        <f t="shared" si="84"/>
        <v/>
      </c>
      <c r="DQ294" s="24" t="str">
        <f>IFERROR(IF(DO294="","",ROUND(IF(DP294=0,10,10+SIGN(DP294)*10*(1-((SQRT(5)-1)/2)^MIN(ABS(DP294)/(5*SQRT(DR$1)),3))/(1-((SQRT(5)-1)/2)^3)),2)),"请输入副数")</f>
        <v/>
      </c>
      <c r="DR294" s="25" t="str">
        <f ca="1">IF(DS294="","",IF(选手操作!ET294&lt;&gt;"","/",DV294))</f>
        <v/>
      </c>
      <c r="DS294" s="26" t="str">
        <f ca="1">IF(OR(COUNTA(DA$3:DM$434)=0,选手操作!$K294=""),"",选手操作!$K294)</f>
        <v/>
      </c>
      <c r="DT294" s="22" t="str">
        <f ca="1">IFERROR(IF(DS294="","",RANK(DV294,DV$3:DV$434)+COUNTIF(DV$3:DV294,DV294)-1),"/")</f>
        <v/>
      </c>
      <c r="DU294" s="27" t="str">
        <f ca="1">IF(DS294="","",VLOOKUP(DS294,选手操作!$K:$L,2,0))</f>
        <v/>
      </c>
      <c r="DV294" s="24" t="str">
        <f ca="1">IFERROR(IF(DS294="","",IF(选手操作!DT294&lt;&gt;"",CV294+DW294+DX294+选手操作!DS294,VLOOKUP(DU294,DO:DQ,3,0)+CV294+DW294+DX294+选手操作!DS294)),IF(COUNTIF(DO:DO,DU294)=0,"查找失败",IF(ISNUMBER(VLOOKUP(DU294,DO:DQ,3,0))=FALSE,"VP错误","未知错误")))</f>
        <v/>
      </c>
      <c r="DW294" s="37"/>
      <c r="DX294" s="37"/>
      <c r="DY294" s="39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23" t="str">
        <f ca="1">IFERROR(IF(ES294="","",RANK(ER294,ER$3:ER$434)+COUNTIF(ER$3:ER294,ER294)-1),"/")</f>
        <v/>
      </c>
      <c r="EO294" s="22" t="str">
        <f t="shared" si="85"/>
        <v/>
      </c>
      <c r="EP294" s="22" t="str">
        <f t="shared" si="86"/>
        <v/>
      </c>
      <c r="EQ294" s="24" t="str">
        <f>IFERROR(IF(EO294="","",ROUND(IF(EP294=0,10,10+SIGN(EP294)*10*(1-((SQRT(5)-1)/2)^MIN(ABS(EP294)/(5*SQRT(ER$1)),3))/(1-((SQRT(5)-1)/2)^3)),2)),"请输入副数")</f>
        <v/>
      </c>
      <c r="ER294" s="25" t="str">
        <f ca="1">IF(ES294="","",IF(选手操作!FT294&lt;&gt;"","/",EV294))</f>
        <v/>
      </c>
      <c r="ES294" s="26" t="str">
        <f ca="1">IF(OR(COUNTA(EA$3:EM$434)=0,选手操作!$K294=""),"",选手操作!$K294)</f>
        <v/>
      </c>
      <c r="ET294" s="22" t="str">
        <f ca="1">IFERROR(IF(ES294="","",RANK(EV294,EV$3:EV$434)+COUNTIF(EV$3:EV294,EV294)-1),"/")</f>
        <v/>
      </c>
      <c r="EU294" s="27" t="str">
        <f ca="1">IF(ES294="","",VLOOKUP(ES294,选手操作!$K:$L,2,0))</f>
        <v/>
      </c>
      <c r="EV294" s="24" t="str">
        <f ca="1">IFERROR(IF(ES294="","",IF(选手操作!ET294&lt;&gt;"",DV294+EW294+EX294+选手操作!ES294,VLOOKUP(EU294,EO:EQ,3,0)+DV294+EW294+EX294+选手操作!ES294)),IF(COUNTIF(EO:EO,EU294)=0,"查找失败",IF(ISNUMBER(VLOOKUP(EU294,EO:EQ,3,0))=FALSE,"VP错误","未知错误")))</f>
        <v/>
      </c>
      <c r="EW294" s="37"/>
      <c r="EX294" s="37"/>
      <c r="EY294" s="39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23" t="str">
        <f ca="1">IFERROR(IF(FS294="","",RANK(FR294,FR$3:FR$434)+COUNTIF(FR$3:FR294,FR294)-1),"/")</f>
        <v/>
      </c>
      <c r="FO294" s="22" t="str">
        <f t="shared" si="87"/>
        <v/>
      </c>
      <c r="FP294" s="22" t="str">
        <f t="shared" si="88"/>
        <v/>
      </c>
      <c r="FQ294" s="24" t="str">
        <f>IFERROR(IF(FO294="","",ROUND(IF(FP294=0,10,10+SIGN(FP294)*10*(1-((SQRT(5)-1)/2)^MIN(ABS(FP294)/(5*SQRT(FR$1)),3))/(1-((SQRT(5)-1)/2)^3)),2)),"请输入副数")</f>
        <v/>
      </c>
      <c r="FR294" s="25" t="str">
        <f ca="1">IF(FS294="","",IF(选手操作!GT294&lt;&gt;"","/",FV294))</f>
        <v/>
      </c>
      <c r="FS294" s="26" t="str">
        <f ca="1">IF(OR(COUNTA(FA$3:FM$434)=0,选手操作!$K294=""),"",选手操作!$K294)</f>
        <v/>
      </c>
      <c r="FT294" s="22" t="str">
        <f ca="1">IFERROR(IF(FS294="","",RANK(FV294,FV$3:FV$434)+COUNTIF(FV$3:FV294,FV294)-1),"/")</f>
        <v/>
      </c>
      <c r="FU294" s="27" t="str">
        <f ca="1">IF(FS294="","",VLOOKUP(FS294,选手操作!$K:$L,2,0))</f>
        <v/>
      </c>
      <c r="FV294" s="24" t="str">
        <f ca="1">IFERROR(IF(FS294="","",IF(选手操作!FT294&lt;&gt;"",EV294+FW294+FX294+选手操作!FS294,VLOOKUP(FU294,FO:FQ,3,0)+EV294+FW294+FX294+选手操作!FS294)),IF(COUNTIF(FO:FO,FU294)=0,"查找失败",IF(ISNUMBER(VLOOKUP(FU294,FO:FQ,3,0))=FALSE,"VP错误","未知错误")))</f>
        <v/>
      </c>
      <c r="FW294" s="37"/>
      <c r="FX294" s="37"/>
      <c r="FY294" s="39"/>
      <c r="GA294" s="31"/>
      <c r="GB294" s="31"/>
      <c r="GC294" s="31"/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23" t="str">
        <f ca="1">IFERROR(IF(GS294="","",RANK(GR294,GR$3:GR$434)+COUNTIF(GR$3:GR294,GR294)-1),"/")</f>
        <v/>
      </c>
      <c r="GO294" s="22" t="str">
        <f t="shared" si="89"/>
        <v/>
      </c>
      <c r="GP294" s="22" t="str">
        <f t="shared" si="90"/>
        <v/>
      </c>
      <c r="GQ294" s="24" t="str">
        <f>IFERROR(IF(GO294="","",ROUND(IF(GP294=0,10,10+SIGN(GP294)*10*(1-((SQRT(5)-1)/2)^MIN(ABS(GP294)/(5*SQRT(GR$1)),3))/(1-((SQRT(5)-1)/2)^3)),2)),"请输入副数")</f>
        <v/>
      </c>
      <c r="GR294" s="25" t="str">
        <f ca="1">IF(GS294="","",IF(选手操作!HT294&lt;&gt;"","/",GV294))</f>
        <v/>
      </c>
      <c r="GS294" s="26" t="str">
        <f ca="1">IF(OR(COUNTA(GA$3:GM$434)=0,选手操作!$K294=""),"",选手操作!$K294)</f>
        <v/>
      </c>
      <c r="GT294" s="22" t="str">
        <f ca="1">IFERROR(IF(GS294="","",RANK(GV294,GV$3:GV$434)+COUNTIF(GV$3:GV294,GV294)-1),"/")</f>
        <v/>
      </c>
      <c r="GU294" s="27" t="str">
        <f ca="1">IF(GS294="","",VLOOKUP(GS294,选手操作!$K:$L,2,0))</f>
        <v/>
      </c>
      <c r="GV294" s="24" t="str">
        <f ca="1">IFERROR(IF(GS294="","",IF(选手操作!GT294&lt;&gt;"",FV294+GW294+GX294+选手操作!GS294,VLOOKUP(GU294,GO:GQ,3,0)+FV294+GW294+GX294+选手操作!GS294)),IF(COUNTIF(GO:GO,GU294)=0,"查找失败",IF(ISNUMBER(VLOOKUP(GU294,GO:GQ,3,0))=FALSE,"VP错误","未知错误")))</f>
        <v/>
      </c>
      <c r="GW294" s="37"/>
      <c r="GX294" s="37"/>
      <c r="GY294" s="39"/>
      <c r="HA294" s="31"/>
      <c r="HB294" s="31"/>
      <c r="HC294" s="31"/>
      <c r="HD294" s="31"/>
      <c r="HE294" s="31"/>
      <c r="HF294" s="31"/>
      <c r="HG294" s="31"/>
      <c r="HH294" s="31"/>
      <c r="HI294" s="31"/>
      <c r="HJ294" s="31"/>
      <c r="HK294" s="31"/>
      <c r="HL294" s="31"/>
      <c r="HM294" s="31"/>
      <c r="HN294" s="23" t="str">
        <f ca="1">IFERROR(IF(HS294="","",RANK(HR294,HR$3:HR$434)+COUNTIF(HR$3:HR294,HR294)-1),"/")</f>
        <v/>
      </c>
      <c r="HO294" s="22" t="str">
        <f t="shared" si="91"/>
        <v/>
      </c>
      <c r="HP294" s="22" t="str">
        <f t="shared" si="92"/>
        <v/>
      </c>
      <c r="HQ294" s="24" t="str">
        <f>IFERROR(IF(HO294="","",ROUND(IF(HP294=0,10,10+SIGN(HP294)*10*(1-((SQRT(5)-1)/2)^MIN(ABS(HP294)/(5*SQRT(HR$1)),3))/(1-((SQRT(5)-1)/2)^3)),2)),"请输入副数")</f>
        <v/>
      </c>
      <c r="HR294" s="25" t="str">
        <f ca="1">IF(HS294="","",IF(选手操作!IT294&lt;&gt;"","/",HV294))</f>
        <v/>
      </c>
      <c r="HS294" s="26" t="str">
        <f ca="1">IF(OR(COUNTA(HA$3:HM$434)=0,选手操作!$K294=""),"",选手操作!$K294)</f>
        <v/>
      </c>
      <c r="HT294" s="22" t="str">
        <f ca="1">IFERROR(IF(HS294="","",RANK(HV294,HV$3:HV$434)+COUNTIF(HV$3:HV294,HV294)-1),"/")</f>
        <v/>
      </c>
      <c r="HU294" s="27" t="str">
        <f ca="1">IF(HS294="","",VLOOKUP(HS294,选手操作!$K:$L,2,0))</f>
        <v/>
      </c>
      <c r="HV294" s="24" t="str">
        <f ca="1">IFERROR(IF(HS294="","",IF(选手操作!HT294&lt;&gt;"",GV294+HW294+HX294+选手操作!HS294,VLOOKUP(HU294,HO:HQ,3,0)+GV294+HW294+HX294+选手操作!HS294)),IF(COUNTIF(HO:HO,HU294)=0,"查找失败",IF(ISNUMBER(VLOOKUP(HU294,HO:HQ,3,0))=FALSE,"VP错误","未知错误")))</f>
        <v/>
      </c>
      <c r="HW294" s="37"/>
      <c r="HX294" s="37"/>
      <c r="HY294" s="39"/>
    </row>
    <row r="295" spans="1:23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23" t="str">
        <f ca="1">IFERROR(IF(S295="","",RANK(R295,R$3:R$434)+COUNTIF(R$3:R295,R295)-1),"/")</f>
        <v/>
      </c>
      <c r="O295" s="22" t="str">
        <f t="shared" si="93"/>
        <v/>
      </c>
      <c r="P295" s="22" t="str">
        <f t="shared" si="94"/>
        <v/>
      </c>
      <c r="Q295" s="24" t="str">
        <f t="shared" si="95"/>
        <v/>
      </c>
      <c r="R295" s="25" t="str">
        <f ca="1">IF(S295="","",IF(选手操作!AT295&lt;&gt;"","/",V295))</f>
        <v/>
      </c>
      <c r="S295" s="26" t="str">
        <f ca="1">IF(OR(COUNTA(A$3:M$434)=0,选手操作!$K295=""),"",选手操作!$K295)</f>
        <v/>
      </c>
      <c r="T295" s="22" t="str">
        <f ca="1">IFERROR(IF(S295="","",RANK(V295,V$3:V$434)+COUNTIF(V$3:V295,V295)-1),"/")</f>
        <v/>
      </c>
      <c r="U295" s="27" t="str">
        <f ca="1">IF(S295="","",VLOOKUP(S295,选手操作!$K:$L,2,0))</f>
        <v/>
      </c>
      <c r="V295" s="24" t="str">
        <f ca="1">IFERROR(IF(S295="","",IF(选手操作!T295&lt;&gt;"",选手操作!M295+选手操作!N295+W295+X295+选手操作!S295,VLOOKUP(U295,O:Q,3,0)+选手操作!M295+选手操作!N295+W295+X295+选手操作!S295)),IF(COUNTIF(O:O,U295)=0,"查找失败",IF(ISNUMBER(VLOOKUP(U295,O:Q,3,0))=FALSE,"VP错误","未知错误")))</f>
        <v/>
      </c>
      <c r="W295" s="37"/>
      <c r="X295" s="37"/>
      <c r="Y295" s="39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23" t="str">
        <f ca="1">IFERROR(IF(AS295="","",RANK(AR295,AR$3:AR$434)+COUNTIF(AR$3:AR295,AR295)-1),"/")</f>
        <v/>
      </c>
      <c r="AO295" s="22" t="str">
        <f t="shared" si="77"/>
        <v/>
      </c>
      <c r="AP295" s="22" t="str">
        <f t="shared" si="78"/>
        <v/>
      </c>
      <c r="AQ295" s="24" t="str">
        <f t="shared" si="96"/>
        <v/>
      </c>
      <c r="AR295" s="25" t="str">
        <f ca="1">IF(AS295="","",IF(选手操作!BT295&lt;&gt;"","/",AV295))</f>
        <v/>
      </c>
      <c r="AS295" s="26" t="str">
        <f ca="1">IF(OR(COUNTA(AA$3:AM$434)=0,选手操作!$K295=""),"",选手操作!$K295)</f>
        <v/>
      </c>
      <c r="AT295" s="22" t="str">
        <f ca="1">IFERROR(IF(AS295="","",RANK(AV295,AV$3:AV$434)+COUNTIF(AV$3:AV295,AV295)-1),"/")</f>
        <v/>
      </c>
      <c r="AU295" s="27" t="str">
        <f ca="1">IF(AS295="","",VLOOKUP(AS295,选手操作!$K:$L,2,0))</f>
        <v/>
      </c>
      <c r="AV295" s="24" t="str">
        <f ca="1">IFERROR(IF(AS295="","",IF(选手操作!AT295&lt;&gt;"",V295+AW295+AX295+选手操作!AS295,VLOOKUP(AU295,AO:AQ,3,0)+V295+AW295+AX295+选手操作!AS295)),IF(COUNTIF(AO:AO,AU295)=0,"查找失败",IF(ISNUMBER(VLOOKUP(AU295,AO:AQ,3,0))=FALSE,"VP错误","未知错误")))</f>
        <v/>
      </c>
      <c r="AW295" s="37"/>
      <c r="AX295" s="37"/>
      <c r="AY295" s="39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23" t="str">
        <f ca="1">IFERROR(IF(BS295="","",RANK(BR295,BR$3:BR$434)+COUNTIF(BR$3:BR295,BR295)-1),"/")</f>
        <v/>
      </c>
      <c r="BO295" s="22" t="str">
        <f t="shared" si="79"/>
        <v/>
      </c>
      <c r="BP295" s="22" t="str">
        <f t="shared" si="80"/>
        <v/>
      </c>
      <c r="BQ295" s="24" t="str">
        <f>IFERROR(IF(BO295="","",ROUND(IF(BP295=0,10,10+SIGN(BP295)*10*(1-((SQRT(5)-1)/2)^MIN(ABS(BP295)/(5*SQRT(BR$1)),3))/(1-((SQRT(5)-1)/2)^3)),2)),"请输入副数")</f>
        <v/>
      </c>
      <c r="BR295" s="25" t="str">
        <f ca="1">IF(BS295="","",IF(选手操作!CT295&lt;&gt;"","/",BV295))</f>
        <v/>
      </c>
      <c r="BS295" s="26" t="str">
        <f ca="1">IF(OR(COUNTA(BA$3:BM$434)=0,选手操作!$K295=""),"",选手操作!$K295)</f>
        <v/>
      </c>
      <c r="BT295" s="22" t="str">
        <f ca="1">IFERROR(IF(BS295="","",RANK(BV295,BV$3:BV$434)+COUNTIF(BV$3:BV295,BV295)-1),"/")</f>
        <v/>
      </c>
      <c r="BU295" s="27" t="str">
        <f ca="1">IF(BS295="","",VLOOKUP(BS295,选手操作!$K:$L,2,0))</f>
        <v/>
      </c>
      <c r="BV295" s="24" t="str">
        <f ca="1">IFERROR(IF(BS295="","",IF(选手操作!BT295&lt;&gt;"",AV295+BW295+BX295+选手操作!BS295,VLOOKUP(BU295,BO:BQ,3,0)+AV295+BW295+BX295+选手操作!BS295)),IF(COUNTIF(BO:BO,BU295)=0,"查找失败",IF(ISNUMBER(VLOOKUP(BU295,BO:BQ,3,0))=FALSE,"VP错误","未知错误")))</f>
        <v/>
      </c>
      <c r="BW295" s="37"/>
      <c r="BX295" s="37"/>
      <c r="BY295" s="39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23" t="str">
        <f ca="1">IFERROR(IF(CS295="","",RANK(CR295,CR$3:CR$434)+COUNTIF(CR$3:CR295,CR295)-1),"/")</f>
        <v/>
      </c>
      <c r="CO295" s="22" t="str">
        <f t="shared" si="81"/>
        <v/>
      </c>
      <c r="CP295" s="22" t="str">
        <f t="shared" si="82"/>
        <v/>
      </c>
      <c r="CQ295" s="24" t="str">
        <f>IFERROR(IF(CO295="","",ROUND(IF(CP295=0,10,10+SIGN(CP295)*10*(1-((SQRT(5)-1)/2)^MIN(ABS(CP295)/(5*SQRT(CR$1)),3))/(1-((SQRT(5)-1)/2)^3)),2)),"请输入副数")</f>
        <v/>
      </c>
      <c r="CR295" s="25" t="str">
        <f ca="1">IF(CS295="","",IF(选手操作!DT295&lt;&gt;"","/",CV295))</f>
        <v/>
      </c>
      <c r="CS295" s="26" t="str">
        <f ca="1">IF(OR(COUNTA(CA$3:CM$434)=0,选手操作!$K295=""),"",选手操作!$K295)</f>
        <v/>
      </c>
      <c r="CT295" s="22" t="str">
        <f ca="1">IFERROR(IF(CS295="","",RANK(CV295,CV$3:CV$434)+COUNTIF(CV$3:CV295,CV295)-1),"/")</f>
        <v/>
      </c>
      <c r="CU295" s="27" t="str">
        <f ca="1">IF(CS295="","",VLOOKUP(CS295,选手操作!$K:$L,2,0))</f>
        <v/>
      </c>
      <c r="CV295" s="24" t="str">
        <f ca="1">IFERROR(IF(CS295="","",IF(选手操作!CT295&lt;&gt;"",BV295+CW295+CX295+选手操作!CS295,VLOOKUP(CU295,CO:CQ,3,0)+BV295+CW295+CX295+选手操作!CS295)),IF(COUNTIF(CO:CO,CU295)=0,"查找失败",IF(ISNUMBER(VLOOKUP(CU295,CO:CQ,3,0))=FALSE,"VP错误","未知错误")))</f>
        <v/>
      </c>
      <c r="CW295" s="37"/>
      <c r="CX295" s="37"/>
      <c r="CY295" s="39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23" t="str">
        <f ca="1">IFERROR(IF(DS295="","",RANK(DR295,DR$3:DR$434)+COUNTIF(DR$3:DR295,DR295)-1),"/")</f>
        <v/>
      </c>
      <c r="DO295" s="22" t="str">
        <f t="shared" si="83"/>
        <v/>
      </c>
      <c r="DP295" s="22" t="str">
        <f t="shared" si="84"/>
        <v/>
      </c>
      <c r="DQ295" s="24" t="str">
        <f>IFERROR(IF(DO295="","",ROUND(IF(DP295=0,10,10+SIGN(DP295)*10*(1-((SQRT(5)-1)/2)^MIN(ABS(DP295)/(5*SQRT(DR$1)),3))/(1-((SQRT(5)-1)/2)^3)),2)),"请输入副数")</f>
        <v/>
      </c>
      <c r="DR295" s="25" t="str">
        <f ca="1">IF(DS295="","",IF(选手操作!ET295&lt;&gt;"","/",DV295))</f>
        <v/>
      </c>
      <c r="DS295" s="26" t="str">
        <f ca="1">IF(OR(COUNTA(DA$3:DM$434)=0,选手操作!$K295=""),"",选手操作!$K295)</f>
        <v/>
      </c>
      <c r="DT295" s="22" t="str">
        <f ca="1">IFERROR(IF(DS295="","",RANK(DV295,DV$3:DV$434)+COUNTIF(DV$3:DV295,DV295)-1),"/")</f>
        <v/>
      </c>
      <c r="DU295" s="27" t="str">
        <f ca="1">IF(DS295="","",VLOOKUP(DS295,选手操作!$K:$L,2,0))</f>
        <v/>
      </c>
      <c r="DV295" s="24" t="str">
        <f ca="1">IFERROR(IF(DS295="","",IF(选手操作!DT295&lt;&gt;"",CV295+DW295+DX295+选手操作!DS295,VLOOKUP(DU295,DO:DQ,3,0)+CV295+DW295+DX295+选手操作!DS295)),IF(COUNTIF(DO:DO,DU295)=0,"查找失败",IF(ISNUMBER(VLOOKUP(DU295,DO:DQ,3,0))=FALSE,"VP错误","未知错误")))</f>
        <v/>
      </c>
      <c r="DW295" s="37"/>
      <c r="DX295" s="37"/>
      <c r="DY295" s="39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23" t="str">
        <f ca="1">IFERROR(IF(ES295="","",RANK(ER295,ER$3:ER$434)+COUNTIF(ER$3:ER295,ER295)-1),"/")</f>
        <v/>
      </c>
      <c r="EO295" s="22" t="str">
        <f t="shared" si="85"/>
        <v/>
      </c>
      <c r="EP295" s="22" t="str">
        <f t="shared" si="86"/>
        <v/>
      </c>
      <c r="EQ295" s="24" t="str">
        <f>IFERROR(IF(EO295="","",ROUND(IF(EP295=0,10,10+SIGN(EP295)*10*(1-((SQRT(5)-1)/2)^MIN(ABS(EP295)/(5*SQRT(ER$1)),3))/(1-((SQRT(5)-1)/2)^3)),2)),"请输入副数")</f>
        <v/>
      </c>
      <c r="ER295" s="25" t="str">
        <f ca="1">IF(ES295="","",IF(选手操作!FT295&lt;&gt;"","/",EV295))</f>
        <v/>
      </c>
      <c r="ES295" s="26" t="str">
        <f ca="1">IF(OR(COUNTA(EA$3:EM$434)=0,选手操作!$K295=""),"",选手操作!$K295)</f>
        <v/>
      </c>
      <c r="ET295" s="22" t="str">
        <f ca="1">IFERROR(IF(ES295="","",RANK(EV295,EV$3:EV$434)+COUNTIF(EV$3:EV295,EV295)-1),"/")</f>
        <v/>
      </c>
      <c r="EU295" s="27" t="str">
        <f ca="1">IF(ES295="","",VLOOKUP(ES295,选手操作!$K:$L,2,0))</f>
        <v/>
      </c>
      <c r="EV295" s="24" t="str">
        <f ca="1">IFERROR(IF(ES295="","",IF(选手操作!ET295&lt;&gt;"",DV295+EW295+EX295+选手操作!ES295,VLOOKUP(EU295,EO:EQ,3,0)+DV295+EW295+EX295+选手操作!ES295)),IF(COUNTIF(EO:EO,EU295)=0,"查找失败",IF(ISNUMBER(VLOOKUP(EU295,EO:EQ,3,0))=FALSE,"VP错误","未知错误")))</f>
        <v/>
      </c>
      <c r="EW295" s="37"/>
      <c r="EX295" s="37"/>
      <c r="EY295" s="39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  <c r="FK295" s="31"/>
      <c r="FL295" s="31"/>
      <c r="FM295" s="31"/>
      <c r="FN295" s="23" t="str">
        <f ca="1">IFERROR(IF(FS295="","",RANK(FR295,FR$3:FR$434)+COUNTIF(FR$3:FR295,FR295)-1),"/")</f>
        <v/>
      </c>
      <c r="FO295" s="22" t="str">
        <f t="shared" si="87"/>
        <v/>
      </c>
      <c r="FP295" s="22" t="str">
        <f t="shared" si="88"/>
        <v/>
      </c>
      <c r="FQ295" s="24" t="str">
        <f>IFERROR(IF(FO295="","",ROUND(IF(FP295=0,10,10+SIGN(FP295)*10*(1-((SQRT(5)-1)/2)^MIN(ABS(FP295)/(5*SQRT(FR$1)),3))/(1-((SQRT(5)-1)/2)^3)),2)),"请输入副数")</f>
        <v/>
      </c>
      <c r="FR295" s="25" t="str">
        <f ca="1">IF(FS295="","",IF(选手操作!GT295&lt;&gt;"","/",FV295))</f>
        <v/>
      </c>
      <c r="FS295" s="26" t="str">
        <f ca="1">IF(OR(COUNTA(FA$3:FM$434)=0,选手操作!$K295=""),"",选手操作!$K295)</f>
        <v/>
      </c>
      <c r="FT295" s="22" t="str">
        <f ca="1">IFERROR(IF(FS295="","",RANK(FV295,FV$3:FV$434)+COUNTIF(FV$3:FV295,FV295)-1),"/")</f>
        <v/>
      </c>
      <c r="FU295" s="27" t="str">
        <f ca="1">IF(FS295="","",VLOOKUP(FS295,选手操作!$K:$L,2,0))</f>
        <v/>
      </c>
      <c r="FV295" s="24" t="str">
        <f ca="1">IFERROR(IF(FS295="","",IF(选手操作!FT295&lt;&gt;"",EV295+FW295+FX295+选手操作!FS295,VLOOKUP(FU295,FO:FQ,3,0)+EV295+FW295+FX295+选手操作!FS295)),IF(COUNTIF(FO:FO,FU295)=0,"查找失败",IF(ISNUMBER(VLOOKUP(FU295,FO:FQ,3,0))=FALSE,"VP错误","未知错误")))</f>
        <v/>
      </c>
      <c r="FW295" s="37"/>
      <c r="FX295" s="37"/>
      <c r="FY295" s="39"/>
      <c r="GA295" s="31"/>
      <c r="GB295" s="31"/>
      <c r="GC295" s="31"/>
      <c r="GD295" s="31"/>
      <c r="GE295" s="31"/>
      <c r="GF295" s="31"/>
      <c r="GG295" s="31"/>
      <c r="GH295" s="31"/>
      <c r="GI295" s="31"/>
      <c r="GJ295" s="31"/>
      <c r="GK295" s="31"/>
      <c r="GL295" s="31"/>
      <c r="GM295" s="31"/>
      <c r="GN295" s="23" t="str">
        <f ca="1">IFERROR(IF(GS295="","",RANK(GR295,GR$3:GR$434)+COUNTIF(GR$3:GR295,GR295)-1),"/")</f>
        <v/>
      </c>
      <c r="GO295" s="22" t="str">
        <f t="shared" si="89"/>
        <v/>
      </c>
      <c r="GP295" s="22" t="str">
        <f t="shared" si="90"/>
        <v/>
      </c>
      <c r="GQ295" s="24" t="str">
        <f>IFERROR(IF(GO295="","",ROUND(IF(GP295=0,10,10+SIGN(GP295)*10*(1-((SQRT(5)-1)/2)^MIN(ABS(GP295)/(5*SQRT(GR$1)),3))/(1-((SQRT(5)-1)/2)^3)),2)),"请输入副数")</f>
        <v/>
      </c>
      <c r="GR295" s="25" t="str">
        <f ca="1">IF(GS295="","",IF(选手操作!HT295&lt;&gt;"","/",GV295))</f>
        <v/>
      </c>
      <c r="GS295" s="26" t="str">
        <f ca="1">IF(OR(COUNTA(GA$3:GM$434)=0,选手操作!$K295=""),"",选手操作!$K295)</f>
        <v/>
      </c>
      <c r="GT295" s="22" t="str">
        <f ca="1">IFERROR(IF(GS295="","",RANK(GV295,GV$3:GV$434)+COUNTIF(GV$3:GV295,GV295)-1),"/")</f>
        <v/>
      </c>
      <c r="GU295" s="27" t="str">
        <f ca="1">IF(GS295="","",VLOOKUP(GS295,选手操作!$K:$L,2,0))</f>
        <v/>
      </c>
      <c r="GV295" s="24" t="str">
        <f ca="1">IFERROR(IF(GS295="","",IF(选手操作!GT295&lt;&gt;"",FV295+GW295+GX295+选手操作!GS295,VLOOKUP(GU295,GO:GQ,3,0)+FV295+GW295+GX295+选手操作!GS295)),IF(COUNTIF(GO:GO,GU295)=0,"查找失败",IF(ISNUMBER(VLOOKUP(GU295,GO:GQ,3,0))=FALSE,"VP错误","未知错误")))</f>
        <v/>
      </c>
      <c r="GW295" s="37"/>
      <c r="GX295" s="37"/>
      <c r="GY295" s="39"/>
      <c r="HA295" s="31"/>
      <c r="HB295" s="31"/>
      <c r="HC295" s="31"/>
      <c r="HD295" s="31"/>
      <c r="HE295" s="31"/>
      <c r="HF295" s="31"/>
      <c r="HG295" s="31"/>
      <c r="HH295" s="31"/>
      <c r="HI295" s="31"/>
      <c r="HJ295" s="31"/>
      <c r="HK295" s="31"/>
      <c r="HL295" s="31"/>
      <c r="HM295" s="31"/>
      <c r="HN295" s="23" t="str">
        <f ca="1">IFERROR(IF(HS295="","",RANK(HR295,HR$3:HR$434)+COUNTIF(HR$3:HR295,HR295)-1),"/")</f>
        <v/>
      </c>
      <c r="HO295" s="22" t="str">
        <f t="shared" si="91"/>
        <v/>
      </c>
      <c r="HP295" s="22" t="str">
        <f t="shared" si="92"/>
        <v/>
      </c>
      <c r="HQ295" s="24" t="str">
        <f>IFERROR(IF(HO295="","",ROUND(IF(HP295=0,10,10+SIGN(HP295)*10*(1-((SQRT(5)-1)/2)^MIN(ABS(HP295)/(5*SQRT(HR$1)),3))/(1-((SQRT(5)-1)/2)^3)),2)),"请输入副数")</f>
        <v/>
      </c>
      <c r="HR295" s="25" t="str">
        <f ca="1">IF(HS295="","",IF(选手操作!IT295&lt;&gt;"","/",HV295))</f>
        <v/>
      </c>
      <c r="HS295" s="26" t="str">
        <f ca="1">IF(OR(COUNTA(HA$3:HM$434)=0,选手操作!$K295=""),"",选手操作!$K295)</f>
        <v/>
      </c>
      <c r="HT295" s="22" t="str">
        <f ca="1">IFERROR(IF(HS295="","",RANK(HV295,HV$3:HV$434)+COUNTIF(HV$3:HV295,HV295)-1),"/")</f>
        <v/>
      </c>
      <c r="HU295" s="27" t="str">
        <f ca="1">IF(HS295="","",VLOOKUP(HS295,选手操作!$K:$L,2,0))</f>
        <v/>
      </c>
      <c r="HV295" s="24" t="str">
        <f ca="1">IFERROR(IF(HS295="","",IF(选手操作!HT295&lt;&gt;"",GV295+HW295+HX295+选手操作!HS295,VLOOKUP(HU295,HO:HQ,3,0)+GV295+HW295+HX295+选手操作!HS295)),IF(COUNTIF(HO:HO,HU295)=0,"查找失败",IF(ISNUMBER(VLOOKUP(HU295,HO:HQ,3,0))=FALSE,"VP错误","未知错误")))</f>
        <v/>
      </c>
      <c r="HW295" s="37"/>
      <c r="HX295" s="37"/>
      <c r="HY295" s="39"/>
    </row>
    <row r="296" spans="1:23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23" t="str">
        <f ca="1">IFERROR(IF(S296="","",RANK(R296,R$3:R$434)+COUNTIF(R$3:R296,R296)-1),"/")</f>
        <v/>
      </c>
      <c r="O296" s="22" t="str">
        <f t="shared" si="93"/>
        <v/>
      </c>
      <c r="P296" s="22" t="str">
        <f t="shared" si="94"/>
        <v/>
      </c>
      <c r="Q296" s="24" t="str">
        <f t="shared" si="95"/>
        <v/>
      </c>
      <c r="R296" s="25" t="str">
        <f ca="1">IF(S296="","",IF(选手操作!AT296&lt;&gt;"","/",V296))</f>
        <v/>
      </c>
      <c r="S296" s="26" t="str">
        <f ca="1">IF(OR(COUNTA(A$3:M$434)=0,选手操作!$K296=""),"",选手操作!$K296)</f>
        <v/>
      </c>
      <c r="T296" s="22" t="str">
        <f ca="1">IFERROR(IF(S296="","",RANK(V296,V$3:V$434)+COUNTIF(V$3:V296,V296)-1),"/")</f>
        <v/>
      </c>
      <c r="U296" s="27" t="str">
        <f ca="1">IF(S296="","",VLOOKUP(S296,选手操作!$K:$L,2,0))</f>
        <v/>
      </c>
      <c r="V296" s="24" t="str">
        <f ca="1">IFERROR(IF(S296="","",IF(选手操作!T296&lt;&gt;"",选手操作!M296+选手操作!N296+W296+X296+选手操作!S296,VLOOKUP(U296,O:Q,3,0)+选手操作!M296+选手操作!N296+W296+X296+选手操作!S296)),IF(COUNTIF(O:O,U296)=0,"查找失败",IF(ISNUMBER(VLOOKUP(U296,O:Q,3,0))=FALSE,"VP错误","未知错误")))</f>
        <v/>
      </c>
      <c r="W296" s="37"/>
      <c r="X296" s="37"/>
      <c r="Y296" s="39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23" t="str">
        <f ca="1">IFERROR(IF(AS296="","",RANK(AR296,AR$3:AR$434)+COUNTIF(AR$3:AR296,AR296)-1),"/")</f>
        <v/>
      </c>
      <c r="AO296" s="22" t="str">
        <f t="shared" si="77"/>
        <v/>
      </c>
      <c r="AP296" s="22" t="str">
        <f t="shared" si="78"/>
        <v/>
      </c>
      <c r="AQ296" s="24" t="str">
        <f t="shared" si="96"/>
        <v/>
      </c>
      <c r="AR296" s="25" t="str">
        <f ca="1">IF(AS296="","",IF(选手操作!BT296&lt;&gt;"","/",AV296))</f>
        <v/>
      </c>
      <c r="AS296" s="26" t="str">
        <f ca="1">IF(OR(COUNTA(AA$3:AM$434)=0,选手操作!$K296=""),"",选手操作!$K296)</f>
        <v/>
      </c>
      <c r="AT296" s="22" t="str">
        <f ca="1">IFERROR(IF(AS296="","",RANK(AV296,AV$3:AV$434)+COUNTIF(AV$3:AV296,AV296)-1),"/")</f>
        <v/>
      </c>
      <c r="AU296" s="27" t="str">
        <f ca="1">IF(AS296="","",VLOOKUP(AS296,选手操作!$K:$L,2,0))</f>
        <v/>
      </c>
      <c r="AV296" s="24" t="str">
        <f ca="1">IFERROR(IF(AS296="","",IF(选手操作!AT296&lt;&gt;"",V296+AW296+AX296+选手操作!AS296,VLOOKUP(AU296,AO:AQ,3,0)+V296+AW296+AX296+选手操作!AS296)),IF(COUNTIF(AO:AO,AU296)=0,"查找失败",IF(ISNUMBER(VLOOKUP(AU296,AO:AQ,3,0))=FALSE,"VP错误","未知错误")))</f>
        <v/>
      </c>
      <c r="AW296" s="37"/>
      <c r="AX296" s="37"/>
      <c r="AY296" s="39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23" t="str">
        <f ca="1">IFERROR(IF(BS296="","",RANK(BR296,BR$3:BR$434)+COUNTIF(BR$3:BR296,BR296)-1),"/")</f>
        <v/>
      </c>
      <c r="BO296" s="22" t="str">
        <f t="shared" si="79"/>
        <v/>
      </c>
      <c r="BP296" s="22" t="str">
        <f t="shared" si="80"/>
        <v/>
      </c>
      <c r="BQ296" s="24" t="str">
        <f>IFERROR(IF(BO296="","",ROUND(IF(BP296=0,10,10+SIGN(BP296)*10*(1-((SQRT(5)-1)/2)^MIN(ABS(BP296)/(5*SQRT(BR$1)),3))/(1-((SQRT(5)-1)/2)^3)),2)),"请输入副数")</f>
        <v/>
      </c>
      <c r="BR296" s="25" t="str">
        <f ca="1">IF(BS296="","",IF(选手操作!CT296&lt;&gt;"","/",BV296))</f>
        <v/>
      </c>
      <c r="BS296" s="26" t="str">
        <f ca="1">IF(OR(COUNTA(BA$3:BM$434)=0,选手操作!$K296=""),"",选手操作!$K296)</f>
        <v/>
      </c>
      <c r="BT296" s="22" t="str">
        <f ca="1">IFERROR(IF(BS296="","",RANK(BV296,BV$3:BV$434)+COUNTIF(BV$3:BV296,BV296)-1),"/")</f>
        <v/>
      </c>
      <c r="BU296" s="27" t="str">
        <f ca="1">IF(BS296="","",VLOOKUP(BS296,选手操作!$K:$L,2,0))</f>
        <v/>
      </c>
      <c r="BV296" s="24" t="str">
        <f ca="1">IFERROR(IF(BS296="","",IF(选手操作!BT296&lt;&gt;"",AV296+BW296+BX296+选手操作!BS296,VLOOKUP(BU296,BO:BQ,3,0)+AV296+BW296+BX296+选手操作!BS296)),IF(COUNTIF(BO:BO,BU296)=0,"查找失败",IF(ISNUMBER(VLOOKUP(BU296,BO:BQ,3,0))=FALSE,"VP错误","未知错误")))</f>
        <v/>
      </c>
      <c r="BW296" s="37"/>
      <c r="BX296" s="37"/>
      <c r="BY296" s="39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23" t="str">
        <f ca="1">IFERROR(IF(CS296="","",RANK(CR296,CR$3:CR$434)+COUNTIF(CR$3:CR296,CR296)-1),"/")</f>
        <v/>
      </c>
      <c r="CO296" s="22" t="str">
        <f t="shared" si="81"/>
        <v/>
      </c>
      <c r="CP296" s="22" t="str">
        <f t="shared" si="82"/>
        <v/>
      </c>
      <c r="CQ296" s="24" t="str">
        <f>IFERROR(IF(CO296="","",ROUND(IF(CP296=0,10,10+SIGN(CP296)*10*(1-((SQRT(5)-1)/2)^MIN(ABS(CP296)/(5*SQRT(CR$1)),3))/(1-((SQRT(5)-1)/2)^3)),2)),"请输入副数")</f>
        <v/>
      </c>
      <c r="CR296" s="25" t="str">
        <f ca="1">IF(CS296="","",IF(选手操作!DT296&lt;&gt;"","/",CV296))</f>
        <v/>
      </c>
      <c r="CS296" s="26" t="str">
        <f ca="1">IF(OR(COUNTA(CA$3:CM$434)=0,选手操作!$K296=""),"",选手操作!$K296)</f>
        <v/>
      </c>
      <c r="CT296" s="22" t="str">
        <f ca="1">IFERROR(IF(CS296="","",RANK(CV296,CV$3:CV$434)+COUNTIF(CV$3:CV296,CV296)-1),"/")</f>
        <v/>
      </c>
      <c r="CU296" s="27" t="str">
        <f ca="1">IF(CS296="","",VLOOKUP(CS296,选手操作!$K:$L,2,0))</f>
        <v/>
      </c>
      <c r="CV296" s="24" t="str">
        <f ca="1">IFERROR(IF(CS296="","",IF(选手操作!CT296&lt;&gt;"",BV296+CW296+CX296+选手操作!CS296,VLOOKUP(CU296,CO:CQ,3,0)+BV296+CW296+CX296+选手操作!CS296)),IF(COUNTIF(CO:CO,CU296)=0,"查找失败",IF(ISNUMBER(VLOOKUP(CU296,CO:CQ,3,0))=FALSE,"VP错误","未知错误")))</f>
        <v/>
      </c>
      <c r="CW296" s="37"/>
      <c r="CX296" s="37"/>
      <c r="CY296" s="39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23" t="str">
        <f ca="1">IFERROR(IF(DS296="","",RANK(DR296,DR$3:DR$434)+COUNTIF(DR$3:DR296,DR296)-1),"/")</f>
        <v/>
      </c>
      <c r="DO296" s="22" t="str">
        <f t="shared" si="83"/>
        <v/>
      </c>
      <c r="DP296" s="22" t="str">
        <f t="shared" si="84"/>
        <v/>
      </c>
      <c r="DQ296" s="24" t="str">
        <f>IFERROR(IF(DO296="","",ROUND(IF(DP296=0,10,10+SIGN(DP296)*10*(1-((SQRT(5)-1)/2)^MIN(ABS(DP296)/(5*SQRT(DR$1)),3))/(1-((SQRT(5)-1)/2)^3)),2)),"请输入副数")</f>
        <v/>
      </c>
      <c r="DR296" s="25" t="str">
        <f ca="1">IF(DS296="","",IF(选手操作!ET296&lt;&gt;"","/",DV296))</f>
        <v/>
      </c>
      <c r="DS296" s="26" t="str">
        <f ca="1">IF(OR(COUNTA(DA$3:DM$434)=0,选手操作!$K296=""),"",选手操作!$K296)</f>
        <v/>
      </c>
      <c r="DT296" s="22" t="str">
        <f ca="1">IFERROR(IF(DS296="","",RANK(DV296,DV$3:DV$434)+COUNTIF(DV$3:DV296,DV296)-1),"/")</f>
        <v/>
      </c>
      <c r="DU296" s="27" t="str">
        <f ca="1">IF(DS296="","",VLOOKUP(DS296,选手操作!$K:$L,2,0))</f>
        <v/>
      </c>
      <c r="DV296" s="24" t="str">
        <f ca="1">IFERROR(IF(DS296="","",IF(选手操作!DT296&lt;&gt;"",CV296+DW296+DX296+选手操作!DS296,VLOOKUP(DU296,DO:DQ,3,0)+CV296+DW296+DX296+选手操作!DS296)),IF(COUNTIF(DO:DO,DU296)=0,"查找失败",IF(ISNUMBER(VLOOKUP(DU296,DO:DQ,3,0))=FALSE,"VP错误","未知错误")))</f>
        <v/>
      </c>
      <c r="DW296" s="37"/>
      <c r="DX296" s="37"/>
      <c r="DY296" s="39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23" t="str">
        <f ca="1">IFERROR(IF(ES296="","",RANK(ER296,ER$3:ER$434)+COUNTIF(ER$3:ER296,ER296)-1),"/")</f>
        <v/>
      </c>
      <c r="EO296" s="22" t="str">
        <f t="shared" si="85"/>
        <v/>
      </c>
      <c r="EP296" s="22" t="str">
        <f t="shared" si="86"/>
        <v/>
      </c>
      <c r="EQ296" s="24" t="str">
        <f>IFERROR(IF(EO296="","",ROUND(IF(EP296=0,10,10+SIGN(EP296)*10*(1-((SQRT(5)-1)/2)^MIN(ABS(EP296)/(5*SQRT(ER$1)),3))/(1-((SQRT(5)-1)/2)^3)),2)),"请输入副数")</f>
        <v/>
      </c>
      <c r="ER296" s="25" t="str">
        <f ca="1">IF(ES296="","",IF(选手操作!FT296&lt;&gt;"","/",EV296))</f>
        <v/>
      </c>
      <c r="ES296" s="26" t="str">
        <f ca="1">IF(OR(COUNTA(EA$3:EM$434)=0,选手操作!$K296=""),"",选手操作!$K296)</f>
        <v/>
      </c>
      <c r="ET296" s="22" t="str">
        <f ca="1">IFERROR(IF(ES296="","",RANK(EV296,EV$3:EV$434)+COUNTIF(EV$3:EV296,EV296)-1),"/")</f>
        <v/>
      </c>
      <c r="EU296" s="27" t="str">
        <f ca="1">IF(ES296="","",VLOOKUP(ES296,选手操作!$K:$L,2,0))</f>
        <v/>
      </c>
      <c r="EV296" s="24" t="str">
        <f ca="1">IFERROR(IF(ES296="","",IF(选手操作!ET296&lt;&gt;"",DV296+EW296+EX296+选手操作!ES296,VLOOKUP(EU296,EO:EQ,3,0)+DV296+EW296+EX296+选手操作!ES296)),IF(COUNTIF(EO:EO,EU296)=0,"查找失败",IF(ISNUMBER(VLOOKUP(EU296,EO:EQ,3,0))=FALSE,"VP错误","未知错误")))</f>
        <v/>
      </c>
      <c r="EW296" s="37"/>
      <c r="EX296" s="37"/>
      <c r="EY296" s="39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23" t="str">
        <f ca="1">IFERROR(IF(FS296="","",RANK(FR296,FR$3:FR$434)+COUNTIF(FR$3:FR296,FR296)-1),"/")</f>
        <v/>
      </c>
      <c r="FO296" s="22" t="str">
        <f t="shared" si="87"/>
        <v/>
      </c>
      <c r="FP296" s="22" t="str">
        <f t="shared" si="88"/>
        <v/>
      </c>
      <c r="FQ296" s="24" t="str">
        <f>IFERROR(IF(FO296="","",ROUND(IF(FP296=0,10,10+SIGN(FP296)*10*(1-((SQRT(5)-1)/2)^MIN(ABS(FP296)/(5*SQRT(FR$1)),3))/(1-((SQRT(5)-1)/2)^3)),2)),"请输入副数")</f>
        <v/>
      </c>
      <c r="FR296" s="25" t="str">
        <f ca="1">IF(FS296="","",IF(选手操作!GT296&lt;&gt;"","/",FV296))</f>
        <v/>
      </c>
      <c r="FS296" s="26" t="str">
        <f ca="1">IF(OR(COUNTA(FA$3:FM$434)=0,选手操作!$K296=""),"",选手操作!$K296)</f>
        <v/>
      </c>
      <c r="FT296" s="22" t="str">
        <f ca="1">IFERROR(IF(FS296="","",RANK(FV296,FV$3:FV$434)+COUNTIF(FV$3:FV296,FV296)-1),"/")</f>
        <v/>
      </c>
      <c r="FU296" s="27" t="str">
        <f ca="1">IF(FS296="","",VLOOKUP(FS296,选手操作!$K:$L,2,0))</f>
        <v/>
      </c>
      <c r="FV296" s="24" t="str">
        <f ca="1">IFERROR(IF(FS296="","",IF(选手操作!FT296&lt;&gt;"",EV296+FW296+FX296+选手操作!FS296,VLOOKUP(FU296,FO:FQ,3,0)+EV296+FW296+FX296+选手操作!FS296)),IF(COUNTIF(FO:FO,FU296)=0,"查找失败",IF(ISNUMBER(VLOOKUP(FU296,FO:FQ,3,0))=FALSE,"VP错误","未知错误")))</f>
        <v/>
      </c>
      <c r="FW296" s="37"/>
      <c r="FX296" s="37"/>
      <c r="FY296" s="39"/>
      <c r="GA296" s="31"/>
      <c r="GB296" s="31"/>
      <c r="GC296" s="31"/>
      <c r="GD296" s="31"/>
      <c r="GE296" s="31"/>
      <c r="GF296" s="31"/>
      <c r="GG296" s="31"/>
      <c r="GH296" s="31"/>
      <c r="GI296" s="31"/>
      <c r="GJ296" s="31"/>
      <c r="GK296" s="31"/>
      <c r="GL296" s="31"/>
      <c r="GM296" s="31"/>
      <c r="GN296" s="23" t="str">
        <f ca="1">IFERROR(IF(GS296="","",RANK(GR296,GR$3:GR$434)+COUNTIF(GR$3:GR296,GR296)-1),"/")</f>
        <v/>
      </c>
      <c r="GO296" s="22" t="str">
        <f t="shared" si="89"/>
        <v/>
      </c>
      <c r="GP296" s="22" t="str">
        <f t="shared" si="90"/>
        <v/>
      </c>
      <c r="GQ296" s="24" t="str">
        <f>IFERROR(IF(GO296="","",ROUND(IF(GP296=0,10,10+SIGN(GP296)*10*(1-((SQRT(5)-1)/2)^MIN(ABS(GP296)/(5*SQRT(GR$1)),3))/(1-((SQRT(5)-1)/2)^3)),2)),"请输入副数")</f>
        <v/>
      </c>
      <c r="GR296" s="25" t="str">
        <f ca="1">IF(GS296="","",IF(选手操作!HT296&lt;&gt;"","/",GV296))</f>
        <v/>
      </c>
      <c r="GS296" s="26" t="str">
        <f ca="1">IF(OR(COUNTA(GA$3:GM$434)=0,选手操作!$K296=""),"",选手操作!$K296)</f>
        <v/>
      </c>
      <c r="GT296" s="22" t="str">
        <f ca="1">IFERROR(IF(GS296="","",RANK(GV296,GV$3:GV$434)+COUNTIF(GV$3:GV296,GV296)-1),"/")</f>
        <v/>
      </c>
      <c r="GU296" s="27" t="str">
        <f ca="1">IF(GS296="","",VLOOKUP(GS296,选手操作!$K:$L,2,0))</f>
        <v/>
      </c>
      <c r="GV296" s="24" t="str">
        <f ca="1">IFERROR(IF(GS296="","",IF(选手操作!GT296&lt;&gt;"",FV296+GW296+GX296+选手操作!GS296,VLOOKUP(GU296,GO:GQ,3,0)+FV296+GW296+GX296+选手操作!GS296)),IF(COUNTIF(GO:GO,GU296)=0,"查找失败",IF(ISNUMBER(VLOOKUP(GU296,GO:GQ,3,0))=FALSE,"VP错误","未知错误")))</f>
        <v/>
      </c>
      <c r="GW296" s="37"/>
      <c r="GX296" s="37"/>
      <c r="GY296" s="39"/>
      <c r="HA296" s="31"/>
      <c r="HB296" s="31"/>
      <c r="HC296" s="31"/>
      <c r="HD296" s="31"/>
      <c r="HE296" s="31"/>
      <c r="HF296" s="31"/>
      <c r="HG296" s="31"/>
      <c r="HH296" s="31"/>
      <c r="HI296" s="31"/>
      <c r="HJ296" s="31"/>
      <c r="HK296" s="31"/>
      <c r="HL296" s="31"/>
      <c r="HM296" s="31"/>
      <c r="HN296" s="23" t="str">
        <f ca="1">IFERROR(IF(HS296="","",RANK(HR296,HR$3:HR$434)+COUNTIF(HR$3:HR296,HR296)-1),"/")</f>
        <v/>
      </c>
      <c r="HO296" s="22" t="str">
        <f t="shared" si="91"/>
        <v/>
      </c>
      <c r="HP296" s="22" t="str">
        <f t="shared" si="92"/>
        <v/>
      </c>
      <c r="HQ296" s="24" t="str">
        <f>IFERROR(IF(HO296="","",ROUND(IF(HP296=0,10,10+SIGN(HP296)*10*(1-((SQRT(5)-1)/2)^MIN(ABS(HP296)/(5*SQRT(HR$1)),3))/(1-((SQRT(5)-1)/2)^3)),2)),"请输入副数")</f>
        <v/>
      </c>
      <c r="HR296" s="25" t="str">
        <f ca="1">IF(HS296="","",IF(选手操作!IT296&lt;&gt;"","/",HV296))</f>
        <v/>
      </c>
      <c r="HS296" s="26" t="str">
        <f ca="1">IF(OR(COUNTA(HA$3:HM$434)=0,选手操作!$K296=""),"",选手操作!$K296)</f>
        <v/>
      </c>
      <c r="HT296" s="22" t="str">
        <f ca="1">IFERROR(IF(HS296="","",RANK(HV296,HV$3:HV$434)+COUNTIF(HV$3:HV296,HV296)-1),"/")</f>
        <v/>
      </c>
      <c r="HU296" s="27" t="str">
        <f ca="1">IF(HS296="","",VLOOKUP(HS296,选手操作!$K:$L,2,0))</f>
        <v/>
      </c>
      <c r="HV296" s="24" t="str">
        <f ca="1">IFERROR(IF(HS296="","",IF(选手操作!HT296&lt;&gt;"",GV296+HW296+HX296+选手操作!HS296,VLOOKUP(HU296,HO:HQ,3,0)+GV296+HW296+HX296+选手操作!HS296)),IF(COUNTIF(HO:HO,HU296)=0,"查找失败",IF(ISNUMBER(VLOOKUP(HU296,HO:HQ,3,0))=FALSE,"VP错误","未知错误")))</f>
        <v/>
      </c>
      <c r="HW296" s="37"/>
      <c r="HX296" s="37"/>
      <c r="HY296" s="39"/>
    </row>
    <row r="297" spans="1:23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23" t="str">
        <f ca="1">IFERROR(IF(S297="","",RANK(R297,R$3:R$434)+COUNTIF(R$3:R297,R297)-1),"/")</f>
        <v/>
      </c>
      <c r="O297" s="22" t="str">
        <f t="shared" si="93"/>
        <v/>
      </c>
      <c r="P297" s="22" t="str">
        <f t="shared" si="94"/>
        <v/>
      </c>
      <c r="Q297" s="24" t="str">
        <f t="shared" si="95"/>
        <v/>
      </c>
      <c r="R297" s="25" t="str">
        <f ca="1">IF(S297="","",IF(选手操作!AT297&lt;&gt;"","/",V297))</f>
        <v/>
      </c>
      <c r="S297" s="26" t="str">
        <f ca="1">IF(OR(COUNTA(A$3:M$434)=0,选手操作!$K297=""),"",选手操作!$K297)</f>
        <v/>
      </c>
      <c r="T297" s="22" t="str">
        <f ca="1">IFERROR(IF(S297="","",RANK(V297,V$3:V$434)+COUNTIF(V$3:V297,V297)-1),"/")</f>
        <v/>
      </c>
      <c r="U297" s="27" t="str">
        <f ca="1">IF(S297="","",VLOOKUP(S297,选手操作!$K:$L,2,0))</f>
        <v/>
      </c>
      <c r="V297" s="24" t="str">
        <f ca="1">IFERROR(IF(S297="","",IF(选手操作!T297&lt;&gt;"",选手操作!M297+选手操作!N297+W297+X297+选手操作!S297,VLOOKUP(U297,O:Q,3,0)+选手操作!M297+选手操作!N297+W297+X297+选手操作!S297)),IF(COUNTIF(O:O,U297)=0,"查找失败",IF(ISNUMBER(VLOOKUP(U297,O:Q,3,0))=FALSE,"VP错误","未知错误")))</f>
        <v/>
      </c>
      <c r="W297" s="37"/>
      <c r="X297" s="37"/>
      <c r="Y297" s="39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23" t="str">
        <f ca="1">IFERROR(IF(AS297="","",RANK(AR297,AR$3:AR$434)+COUNTIF(AR$3:AR297,AR297)-1),"/")</f>
        <v/>
      </c>
      <c r="AO297" s="22" t="str">
        <f t="shared" si="77"/>
        <v/>
      </c>
      <c r="AP297" s="22" t="str">
        <f t="shared" si="78"/>
        <v/>
      </c>
      <c r="AQ297" s="24" t="str">
        <f t="shared" si="96"/>
        <v/>
      </c>
      <c r="AR297" s="25" t="str">
        <f ca="1">IF(AS297="","",IF(选手操作!BT297&lt;&gt;"","/",AV297))</f>
        <v/>
      </c>
      <c r="AS297" s="26" t="str">
        <f ca="1">IF(OR(COUNTA(AA$3:AM$434)=0,选手操作!$K297=""),"",选手操作!$K297)</f>
        <v/>
      </c>
      <c r="AT297" s="22" t="str">
        <f ca="1">IFERROR(IF(AS297="","",RANK(AV297,AV$3:AV$434)+COUNTIF(AV$3:AV297,AV297)-1),"/")</f>
        <v/>
      </c>
      <c r="AU297" s="27" t="str">
        <f ca="1">IF(AS297="","",VLOOKUP(AS297,选手操作!$K:$L,2,0))</f>
        <v/>
      </c>
      <c r="AV297" s="24" t="str">
        <f ca="1">IFERROR(IF(AS297="","",IF(选手操作!AT297&lt;&gt;"",V297+AW297+AX297+选手操作!AS297,VLOOKUP(AU297,AO:AQ,3,0)+V297+AW297+AX297+选手操作!AS297)),IF(COUNTIF(AO:AO,AU297)=0,"查找失败",IF(ISNUMBER(VLOOKUP(AU297,AO:AQ,3,0))=FALSE,"VP错误","未知错误")))</f>
        <v/>
      </c>
      <c r="AW297" s="37"/>
      <c r="AX297" s="37"/>
      <c r="AY297" s="39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23" t="str">
        <f ca="1">IFERROR(IF(BS297="","",RANK(BR297,BR$3:BR$434)+COUNTIF(BR$3:BR297,BR297)-1),"/")</f>
        <v/>
      </c>
      <c r="BO297" s="22" t="str">
        <f t="shared" si="79"/>
        <v/>
      </c>
      <c r="BP297" s="22" t="str">
        <f t="shared" si="80"/>
        <v/>
      </c>
      <c r="BQ297" s="24" t="str">
        <f>IFERROR(IF(BO297="","",ROUND(IF(BP297=0,10,10+SIGN(BP297)*10*(1-((SQRT(5)-1)/2)^MIN(ABS(BP297)/(5*SQRT(BR$1)),3))/(1-((SQRT(5)-1)/2)^3)),2)),"请输入副数")</f>
        <v/>
      </c>
      <c r="BR297" s="25" t="str">
        <f ca="1">IF(BS297="","",IF(选手操作!CT297&lt;&gt;"","/",BV297))</f>
        <v/>
      </c>
      <c r="BS297" s="26" t="str">
        <f ca="1">IF(OR(COUNTA(BA$3:BM$434)=0,选手操作!$K297=""),"",选手操作!$K297)</f>
        <v/>
      </c>
      <c r="BT297" s="22" t="str">
        <f ca="1">IFERROR(IF(BS297="","",RANK(BV297,BV$3:BV$434)+COUNTIF(BV$3:BV297,BV297)-1),"/")</f>
        <v/>
      </c>
      <c r="BU297" s="27" t="str">
        <f ca="1">IF(BS297="","",VLOOKUP(BS297,选手操作!$K:$L,2,0))</f>
        <v/>
      </c>
      <c r="BV297" s="24" t="str">
        <f ca="1">IFERROR(IF(BS297="","",IF(选手操作!BT297&lt;&gt;"",AV297+BW297+BX297+选手操作!BS297,VLOOKUP(BU297,BO:BQ,3,0)+AV297+BW297+BX297+选手操作!BS297)),IF(COUNTIF(BO:BO,BU297)=0,"查找失败",IF(ISNUMBER(VLOOKUP(BU297,BO:BQ,3,0))=FALSE,"VP错误","未知错误")))</f>
        <v/>
      </c>
      <c r="BW297" s="37"/>
      <c r="BX297" s="37"/>
      <c r="BY297" s="39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23" t="str">
        <f ca="1">IFERROR(IF(CS297="","",RANK(CR297,CR$3:CR$434)+COUNTIF(CR$3:CR297,CR297)-1),"/")</f>
        <v/>
      </c>
      <c r="CO297" s="22" t="str">
        <f t="shared" si="81"/>
        <v/>
      </c>
      <c r="CP297" s="22" t="str">
        <f t="shared" si="82"/>
        <v/>
      </c>
      <c r="CQ297" s="24" t="str">
        <f>IFERROR(IF(CO297="","",ROUND(IF(CP297=0,10,10+SIGN(CP297)*10*(1-((SQRT(5)-1)/2)^MIN(ABS(CP297)/(5*SQRT(CR$1)),3))/(1-((SQRT(5)-1)/2)^3)),2)),"请输入副数")</f>
        <v/>
      </c>
      <c r="CR297" s="25" t="str">
        <f ca="1">IF(CS297="","",IF(选手操作!DT297&lt;&gt;"","/",CV297))</f>
        <v/>
      </c>
      <c r="CS297" s="26" t="str">
        <f ca="1">IF(OR(COUNTA(CA$3:CM$434)=0,选手操作!$K297=""),"",选手操作!$K297)</f>
        <v/>
      </c>
      <c r="CT297" s="22" t="str">
        <f ca="1">IFERROR(IF(CS297="","",RANK(CV297,CV$3:CV$434)+COUNTIF(CV$3:CV297,CV297)-1),"/")</f>
        <v/>
      </c>
      <c r="CU297" s="27" t="str">
        <f ca="1">IF(CS297="","",VLOOKUP(CS297,选手操作!$K:$L,2,0))</f>
        <v/>
      </c>
      <c r="CV297" s="24" t="str">
        <f ca="1">IFERROR(IF(CS297="","",IF(选手操作!CT297&lt;&gt;"",BV297+CW297+CX297+选手操作!CS297,VLOOKUP(CU297,CO:CQ,3,0)+BV297+CW297+CX297+选手操作!CS297)),IF(COUNTIF(CO:CO,CU297)=0,"查找失败",IF(ISNUMBER(VLOOKUP(CU297,CO:CQ,3,0))=FALSE,"VP错误","未知错误")))</f>
        <v/>
      </c>
      <c r="CW297" s="37"/>
      <c r="CX297" s="37"/>
      <c r="CY297" s="39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23" t="str">
        <f ca="1">IFERROR(IF(DS297="","",RANK(DR297,DR$3:DR$434)+COUNTIF(DR$3:DR297,DR297)-1),"/")</f>
        <v/>
      </c>
      <c r="DO297" s="22" t="str">
        <f t="shared" si="83"/>
        <v/>
      </c>
      <c r="DP297" s="22" t="str">
        <f t="shared" si="84"/>
        <v/>
      </c>
      <c r="DQ297" s="24" t="str">
        <f>IFERROR(IF(DO297="","",ROUND(IF(DP297=0,10,10+SIGN(DP297)*10*(1-((SQRT(5)-1)/2)^MIN(ABS(DP297)/(5*SQRT(DR$1)),3))/(1-((SQRT(5)-1)/2)^3)),2)),"请输入副数")</f>
        <v/>
      </c>
      <c r="DR297" s="25" t="str">
        <f ca="1">IF(DS297="","",IF(选手操作!ET297&lt;&gt;"","/",DV297))</f>
        <v/>
      </c>
      <c r="DS297" s="26" t="str">
        <f ca="1">IF(OR(COUNTA(DA$3:DM$434)=0,选手操作!$K297=""),"",选手操作!$K297)</f>
        <v/>
      </c>
      <c r="DT297" s="22" t="str">
        <f ca="1">IFERROR(IF(DS297="","",RANK(DV297,DV$3:DV$434)+COUNTIF(DV$3:DV297,DV297)-1),"/")</f>
        <v/>
      </c>
      <c r="DU297" s="27" t="str">
        <f ca="1">IF(DS297="","",VLOOKUP(DS297,选手操作!$K:$L,2,0))</f>
        <v/>
      </c>
      <c r="DV297" s="24" t="str">
        <f ca="1">IFERROR(IF(DS297="","",IF(选手操作!DT297&lt;&gt;"",CV297+DW297+DX297+选手操作!DS297,VLOOKUP(DU297,DO:DQ,3,0)+CV297+DW297+DX297+选手操作!DS297)),IF(COUNTIF(DO:DO,DU297)=0,"查找失败",IF(ISNUMBER(VLOOKUP(DU297,DO:DQ,3,0))=FALSE,"VP错误","未知错误")))</f>
        <v/>
      </c>
      <c r="DW297" s="37"/>
      <c r="DX297" s="37"/>
      <c r="DY297" s="39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23" t="str">
        <f ca="1">IFERROR(IF(ES297="","",RANK(ER297,ER$3:ER$434)+COUNTIF(ER$3:ER297,ER297)-1),"/")</f>
        <v/>
      </c>
      <c r="EO297" s="22" t="str">
        <f t="shared" si="85"/>
        <v/>
      </c>
      <c r="EP297" s="22" t="str">
        <f t="shared" si="86"/>
        <v/>
      </c>
      <c r="EQ297" s="24" t="str">
        <f>IFERROR(IF(EO297="","",ROUND(IF(EP297=0,10,10+SIGN(EP297)*10*(1-((SQRT(5)-1)/2)^MIN(ABS(EP297)/(5*SQRT(ER$1)),3))/(1-((SQRT(5)-1)/2)^3)),2)),"请输入副数")</f>
        <v/>
      </c>
      <c r="ER297" s="25" t="str">
        <f ca="1">IF(ES297="","",IF(选手操作!FT297&lt;&gt;"","/",EV297))</f>
        <v/>
      </c>
      <c r="ES297" s="26" t="str">
        <f ca="1">IF(OR(COUNTA(EA$3:EM$434)=0,选手操作!$K297=""),"",选手操作!$K297)</f>
        <v/>
      </c>
      <c r="ET297" s="22" t="str">
        <f ca="1">IFERROR(IF(ES297="","",RANK(EV297,EV$3:EV$434)+COUNTIF(EV$3:EV297,EV297)-1),"/")</f>
        <v/>
      </c>
      <c r="EU297" s="27" t="str">
        <f ca="1">IF(ES297="","",VLOOKUP(ES297,选手操作!$K:$L,2,0))</f>
        <v/>
      </c>
      <c r="EV297" s="24" t="str">
        <f ca="1">IFERROR(IF(ES297="","",IF(选手操作!ET297&lt;&gt;"",DV297+EW297+EX297+选手操作!ES297,VLOOKUP(EU297,EO:EQ,3,0)+DV297+EW297+EX297+选手操作!ES297)),IF(COUNTIF(EO:EO,EU297)=0,"查找失败",IF(ISNUMBER(VLOOKUP(EU297,EO:EQ,3,0))=FALSE,"VP错误","未知错误")))</f>
        <v/>
      </c>
      <c r="EW297" s="37"/>
      <c r="EX297" s="37"/>
      <c r="EY297" s="39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  <c r="FK297" s="31"/>
      <c r="FL297" s="31"/>
      <c r="FM297" s="31"/>
      <c r="FN297" s="23" t="str">
        <f ca="1">IFERROR(IF(FS297="","",RANK(FR297,FR$3:FR$434)+COUNTIF(FR$3:FR297,FR297)-1),"/")</f>
        <v/>
      </c>
      <c r="FO297" s="22" t="str">
        <f t="shared" si="87"/>
        <v/>
      </c>
      <c r="FP297" s="22" t="str">
        <f t="shared" si="88"/>
        <v/>
      </c>
      <c r="FQ297" s="24" t="str">
        <f>IFERROR(IF(FO297="","",ROUND(IF(FP297=0,10,10+SIGN(FP297)*10*(1-((SQRT(5)-1)/2)^MIN(ABS(FP297)/(5*SQRT(FR$1)),3))/(1-((SQRT(5)-1)/2)^3)),2)),"请输入副数")</f>
        <v/>
      </c>
      <c r="FR297" s="25" t="str">
        <f ca="1">IF(FS297="","",IF(选手操作!GT297&lt;&gt;"","/",FV297))</f>
        <v/>
      </c>
      <c r="FS297" s="26" t="str">
        <f ca="1">IF(OR(COUNTA(FA$3:FM$434)=0,选手操作!$K297=""),"",选手操作!$K297)</f>
        <v/>
      </c>
      <c r="FT297" s="22" t="str">
        <f ca="1">IFERROR(IF(FS297="","",RANK(FV297,FV$3:FV$434)+COUNTIF(FV$3:FV297,FV297)-1),"/")</f>
        <v/>
      </c>
      <c r="FU297" s="27" t="str">
        <f ca="1">IF(FS297="","",VLOOKUP(FS297,选手操作!$K:$L,2,0))</f>
        <v/>
      </c>
      <c r="FV297" s="24" t="str">
        <f ca="1">IFERROR(IF(FS297="","",IF(选手操作!FT297&lt;&gt;"",EV297+FW297+FX297+选手操作!FS297,VLOOKUP(FU297,FO:FQ,3,0)+EV297+FW297+FX297+选手操作!FS297)),IF(COUNTIF(FO:FO,FU297)=0,"查找失败",IF(ISNUMBER(VLOOKUP(FU297,FO:FQ,3,0))=FALSE,"VP错误","未知错误")))</f>
        <v/>
      </c>
      <c r="FW297" s="37"/>
      <c r="FX297" s="37"/>
      <c r="FY297" s="39"/>
      <c r="GA297" s="31"/>
      <c r="GB297" s="31"/>
      <c r="GC297" s="31"/>
      <c r="GD297" s="31"/>
      <c r="GE297" s="31"/>
      <c r="GF297" s="31"/>
      <c r="GG297" s="31"/>
      <c r="GH297" s="31"/>
      <c r="GI297" s="31"/>
      <c r="GJ297" s="31"/>
      <c r="GK297" s="31"/>
      <c r="GL297" s="31"/>
      <c r="GM297" s="31"/>
      <c r="GN297" s="23" t="str">
        <f ca="1">IFERROR(IF(GS297="","",RANK(GR297,GR$3:GR$434)+COUNTIF(GR$3:GR297,GR297)-1),"/")</f>
        <v/>
      </c>
      <c r="GO297" s="22" t="str">
        <f t="shared" si="89"/>
        <v/>
      </c>
      <c r="GP297" s="22" t="str">
        <f t="shared" si="90"/>
        <v/>
      </c>
      <c r="GQ297" s="24" t="str">
        <f>IFERROR(IF(GO297="","",ROUND(IF(GP297=0,10,10+SIGN(GP297)*10*(1-((SQRT(5)-1)/2)^MIN(ABS(GP297)/(5*SQRT(GR$1)),3))/(1-((SQRT(5)-1)/2)^3)),2)),"请输入副数")</f>
        <v/>
      </c>
      <c r="GR297" s="25" t="str">
        <f ca="1">IF(GS297="","",IF(选手操作!HT297&lt;&gt;"","/",GV297))</f>
        <v/>
      </c>
      <c r="GS297" s="26" t="str">
        <f ca="1">IF(OR(COUNTA(GA$3:GM$434)=0,选手操作!$K297=""),"",选手操作!$K297)</f>
        <v/>
      </c>
      <c r="GT297" s="22" t="str">
        <f ca="1">IFERROR(IF(GS297="","",RANK(GV297,GV$3:GV$434)+COUNTIF(GV$3:GV297,GV297)-1),"/")</f>
        <v/>
      </c>
      <c r="GU297" s="27" t="str">
        <f ca="1">IF(GS297="","",VLOOKUP(GS297,选手操作!$K:$L,2,0))</f>
        <v/>
      </c>
      <c r="GV297" s="24" t="str">
        <f ca="1">IFERROR(IF(GS297="","",IF(选手操作!GT297&lt;&gt;"",FV297+GW297+GX297+选手操作!GS297,VLOOKUP(GU297,GO:GQ,3,0)+FV297+GW297+GX297+选手操作!GS297)),IF(COUNTIF(GO:GO,GU297)=0,"查找失败",IF(ISNUMBER(VLOOKUP(GU297,GO:GQ,3,0))=FALSE,"VP错误","未知错误")))</f>
        <v/>
      </c>
      <c r="GW297" s="37"/>
      <c r="GX297" s="37"/>
      <c r="GY297" s="39"/>
      <c r="HA297" s="31"/>
      <c r="HB297" s="31"/>
      <c r="HC297" s="31"/>
      <c r="HD297" s="31"/>
      <c r="HE297" s="31"/>
      <c r="HF297" s="31"/>
      <c r="HG297" s="31"/>
      <c r="HH297" s="31"/>
      <c r="HI297" s="31"/>
      <c r="HJ297" s="31"/>
      <c r="HK297" s="31"/>
      <c r="HL297" s="31"/>
      <c r="HM297" s="31"/>
      <c r="HN297" s="23" t="str">
        <f ca="1">IFERROR(IF(HS297="","",RANK(HR297,HR$3:HR$434)+COUNTIF(HR$3:HR297,HR297)-1),"/")</f>
        <v/>
      </c>
      <c r="HO297" s="22" t="str">
        <f t="shared" si="91"/>
        <v/>
      </c>
      <c r="HP297" s="22" t="str">
        <f t="shared" si="92"/>
        <v/>
      </c>
      <c r="HQ297" s="24" t="str">
        <f>IFERROR(IF(HO297="","",ROUND(IF(HP297=0,10,10+SIGN(HP297)*10*(1-((SQRT(5)-1)/2)^MIN(ABS(HP297)/(5*SQRT(HR$1)),3))/(1-((SQRT(5)-1)/2)^3)),2)),"请输入副数")</f>
        <v/>
      </c>
      <c r="HR297" s="25" t="str">
        <f ca="1">IF(HS297="","",IF(选手操作!IT297&lt;&gt;"","/",HV297))</f>
        <v/>
      </c>
      <c r="HS297" s="26" t="str">
        <f ca="1">IF(OR(COUNTA(HA$3:HM$434)=0,选手操作!$K297=""),"",选手操作!$K297)</f>
        <v/>
      </c>
      <c r="HT297" s="22" t="str">
        <f ca="1">IFERROR(IF(HS297="","",RANK(HV297,HV$3:HV$434)+COUNTIF(HV$3:HV297,HV297)-1),"/")</f>
        <v/>
      </c>
      <c r="HU297" s="27" t="str">
        <f ca="1">IF(HS297="","",VLOOKUP(HS297,选手操作!$K:$L,2,0))</f>
        <v/>
      </c>
      <c r="HV297" s="24" t="str">
        <f ca="1">IFERROR(IF(HS297="","",IF(选手操作!HT297&lt;&gt;"",GV297+HW297+HX297+选手操作!HS297,VLOOKUP(HU297,HO:HQ,3,0)+GV297+HW297+HX297+选手操作!HS297)),IF(COUNTIF(HO:HO,HU297)=0,"查找失败",IF(ISNUMBER(VLOOKUP(HU297,HO:HQ,3,0))=FALSE,"VP错误","未知错误")))</f>
        <v/>
      </c>
      <c r="HW297" s="37"/>
      <c r="HX297" s="37"/>
      <c r="HY297" s="39"/>
    </row>
    <row r="298" spans="1:23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23" t="str">
        <f ca="1">IFERROR(IF(S298="","",RANK(R298,R$3:R$434)+COUNTIF(R$3:R298,R298)-1),"/")</f>
        <v/>
      </c>
      <c r="O298" s="22" t="str">
        <f t="shared" si="93"/>
        <v/>
      </c>
      <c r="P298" s="22" t="str">
        <f t="shared" si="94"/>
        <v/>
      </c>
      <c r="Q298" s="24" t="str">
        <f t="shared" si="95"/>
        <v/>
      </c>
      <c r="R298" s="25" t="str">
        <f ca="1">IF(S298="","",IF(选手操作!AT298&lt;&gt;"","/",V298))</f>
        <v/>
      </c>
      <c r="S298" s="26" t="str">
        <f ca="1">IF(OR(COUNTA(A$3:M$434)=0,选手操作!$K298=""),"",选手操作!$K298)</f>
        <v/>
      </c>
      <c r="T298" s="22" t="str">
        <f ca="1">IFERROR(IF(S298="","",RANK(V298,V$3:V$434)+COUNTIF(V$3:V298,V298)-1),"/")</f>
        <v/>
      </c>
      <c r="U298" s="27" t="str">
        <f ca="1">IF(S298="","",VLOOKUP(S298,选手操作!$K:$L,2,0))</f>
        <v/>
      </c>
      <c r="V298" s="24" t="str">
        <f ca="1">IFERROR(IF(S298="","",IF(选手操作!T298&lt;&gt;"",选手操作!M298+选手操作!N298+W298+X298+选手操作!S298,VLOOKUP(U298,O:Q,3,0)+选手操作!M298+选手操作!N298+W298+X298+选手操作!S298)),IF(COUNTIF(O:O,U298)=0,"查找失败",IF(ISNUMBER(VLOOKUP(U298,O:Q,3,0))=FALSE,"VP错误","未知错误")))</f>
        <v/>
      </c>
      <c r="W298" s="37"/>
      <c r="X298" s="37"/>
      <c r="Y298" s="39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23" t="str">
        <f ca="1">IFERROR(IF(AS298="","",RANK(AR298,AR$3:AR$434)+COUNTIF(AR$3:AR298,AR298)-1),"/")</f>
        <v/>
      </c>
      <c r="AO298" s="22" t="str">
        <f t="shared" si="77"/>
        <v/>
      </c>
      <c r="AP298" s="22" t="str">
        <f t="shared" si="78"/>
        <v/>
      </c>
      <c r="AQ298" s="24" t="str">
        <f t="shared" si="96"/>
        <v/>
      </c>
      <c r="AR298" s="25" t="str">
        <f ca="1">IF(AS298="","",IF(选手操作!BT298&lt;&gt;"","/",AV298))</f>
        <v/>
      </c>
      <c r="AS298" s="26" t="str">
        <f ca="1">IF(OR(COUNTA(AA$3:AM$434)=0,选手操作!$K298=""),"",选手操作!$K298)</f>
        <v/>
      </c>
      <c r="AT298" s="22" t="str">
        <f ca="1">IFERROR(IF(AS298="","",RANK(AV298,AV$3:AV$434)+COUNTIF(AV$3:AV298,AV298)-1),"/")</f>
        <v/>
      </c>
      <c r="AU298" s="27" t="str">
        <f ca="1">IF(AS298="","",VLOOKUP(AS298,选手操作!$K:$L,2,0))</f>
        <v/>
      </c>
      <c r="AV298" s="24" t="str">
        <f ca="1">IFERROR(IF(AS298="","",IF(选手操作!AT298&lt;&gt;"",V298+AW298+AX298+选手操作!AS298,VLOOKUP(AU298,AO:AQ,3,0)+V298+AW298+AX298+选手操作!AS298)),IF(COUNTIF(AO:AO,AU298)=0,"查找失败",IF(ISNUMBER(VLOOKUP(AU298,AO:AQ,3,0))=FALSE,"VP错误","未知错误")))</f>
        <v/>
      </c>
      <c r="AW298" s="37"/>
      <c r="AX298" s="37"/>
      <c r="AY298" s="39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23" t="str">
        <f ca="1">IFERROR(IF(BS298="","",RANK(BR298,BR$3:BR$434)+COUNTIF(BR$3:BR298,BR298)-1),"/")</f>
        <v/>
      </c>
      <c r="BO298" s="22" t="str">
        <f t="shared" si="79"/>
        <v/>
      </c>
      <c r="BP298" s="22" t="str">
        <f t="shared" si="80"/>
        <v/>
      </c>
      <c r="BQ298" s="24" t="str">
        <f>IFERROR(IF(BO298="","",ROUND(IF(BP298=0,10,10+SIGN(BP298)*10*(1-((SQRT(5)-1)/2)^MIN(ABS(BP298)/(5*SQRT(BR$1)),3))/(1-((SQRT(5)-1)/2)^3)),2)),"请输入副数")</f>
        <v/>
      </c>
      <c r="BR298" s="25" t="str">
        <f ca="1">IF(BS298="","",IF(选手操作!CT298&lt;&gt;"","/",BV298))</f>
        <v/>
      </c>
      <c r="BS298" s="26" t="str">
        <f ca="1">IF(OR(COUNTA(BA$3:BM$434)=0,选手操作!$K298=""),"",选手操作!$K298)</f>
        <v/>
      </c>
      <c r="BT298" s="22" t="str">
        <f ca="1">IFERROR(IF(BS298="","",RANK(BV298,BV$3:BV$434)+COUNTIF(BV$3:BV298,BV298)-1),"/")</f>
        <v/>
      </c>
      <c r="BU298" s="27" t="str">
        <f ca="1">IF(BS298="","",VLOOKUP(BS298,选手操作!$K:$L,2,0))</f>
        <v/>
      </c>
      <c r="BV298" s="24" t="str">
        <f ca="1">IFERROR(IF(BS298="","",IF(选手操作!BT298&lt;&gt;"",AV298+BW298+BX298+选手操作!BS298,VLOOKUP(BU298,BO:BQ,3,0)+AV298+BW298+BX298+选手操作!BS298)),IF(COUNTIF(BO:BO,BU298)=0,"查找失败",IF(ISNUMBER(VLOOKUP(BU298,BO:BQ,3,0))=FALSE,"VP错误","未知错误")))</f>
        <v/>
      </c>
      <c r="BW298" s="37"/>
      <c r="BX298" s="37"/>
      <c r="BY298" s="39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23" t="str">
        <f ca="1">IFERROR(IF(CS298="","",RANK(CR298,CR$3:CR$434)+COUNTIF(CR$3:CR298,CR298)-1),"/")</f>
        <v/>
      </c>
      <c r="CO298" s="22" t="str">
        <f t="shared" si="81"/>
        <v/>
      </c>
      <c r="CP298" s="22" t="str">
        <f t="shared" si="82"/>
        <v/>
      </c>
      <c r="CQ298" s="24" t="str">
        <f>IFERROR(IF(CO298="","",ROUND(IF(CP298=0,10,10+SIGN(CP298)*10*(1-((SQRT(5)-1)/2)^MIN(ABS(CP298)/(5*SQRT(CR$1)),3))/(1-((SQRT(5)-1)/2)^3)),2)),"请输入副数")</f>
        <v/>
      </c>
      <c r="CR298" s="25" t="str">
        <f ca="1">IF(CS298="","",IF(选手操作!DT298&lt;&gt;"","/",CV298))</f>
        <v/>
      </c>
      <c r="CS298" s="26" t="str">
        <f ca="1">IF(OR(COUNTA(CA$3:CM$434)=0,选手操作!$K298=""),"",选手操作!$K298)</f>
        <v/>
      </c>
      <c r="CT298" s="22" t="str">
        <f ca="1">IFERROR(IF(CS298="","",RANK(CV298,CV$3:CV$434)+COUNTIF(CV$3:CV298,CV298)-1),"/")</f>
        <v/>
      </c>
      <c r="CU298" s="27" t="str">
        <f ca="1">IF(CS298="","",VLOOKUP(CS298,选手操作!$K:$L,2,0))</f>
        <v/>
      </c>
      <c r="CV298" s="24" t="str">
        <f ca="1">IFERROR(IF(CS298="","",IF(选手操作!CT298&lt;&gt;"",BV298+CW298+CX298+选手操作!CS298,VLOOKUP(CU298,CO:CQ,3,0)+BV298+CW298+CX298+选手操作!CS298)),IF(COUNTIF(CO:CO,CU298)=0,"查找失败",IF(ISNUMBER(VLOOKUP(CU298,CO:CQ,3,0))=FALSE,"VP错误","未知错误")))</f>
        <v/>
      </c>
      <c r="CW298" s="37"/>
      <c r="CX298" s="37"/>
      <c r="CY298" s="39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23" t="str">
        <f ca="1">IFERROR(IF(DS298="","",RANK(DR298,DR$3:DR$434)+COUNTIF(DR$3:DR298,DR298)-1),"/")</f>
        <v/>
      </c>
      <c r="DO298" s="22" t="str">
        <f t="shared" si="83"/>
        <v/>
      </c>
      <c r="DP298" s="22" t="str">
        <f t="shared" si="84"/>
        <v/>
      </c>
      <c r="DQ298" s="24" t="str">
        <f>IFERROR(IF(DO298="","",ROUND(IF(DP298=0,10,10+SIGN(DP298)*10*(1-((SQRT(5)-1)/2)^MIN(ABS(DP298)/(5*SQRT(DR$1)),3))/(1-((SQRT(5)-1)/2)^3)),2)),"请输入副数")</f>
        <v/>
      </c>
      <c r="DR298" s="25" t="str">
        <f ca="1">IF(DS298="","",IF(选手操作!ET298&lt;&gt;"","/",DV298))</f>
        <v/>
      </c>
      <c r="DS298" s="26" t="str">
        <f ca="1">IF(OR(COUNTA(DA$3:DM$434)=0,选手操作!$K298=""),"",选手操作!$K298)</f>
        <v/>
      </c>
      <c r="DT298" s="22" t="str">
        <f ca="1">IFERROR(IF(DS298="","",RANK(DV298,DV$3:DV$434)+COUNTIF(DV$3:DV298,DV298)-1),"/")</f>
        <v/>
      </c>
      <c r="DU298" s="27" t="str">
        <f ca="1">IF(DS298="","",VLOOKUP(DS298,选手操作!$K:$L,2,0))</f>
        <v/>
      </c>
      <c r="DV298" s="24" t="str">
        <f ca="1">IFERROR(IF(DS298="","",IF(选手操作!DT298&lt;&gt;"",CV298+DW298+DX298+选手操作!DS298,VLOOKUP(DU298,DO:DQ,3,0)+CV298+DW298+DX298+选手操作!DS298)),IF(COUNTIF(DO:DO,DU298)=0,"查找失败",IF(ISNUMBER(VLOOKUP(DU298,DO:DQ,3,0))=FALSE,"VP错误","未知错误")))</f>
        <v/>
      </c>
      <c r="DW298" s="37"/>
      <c r="DX298" s="37"/>
      <c r="DY298" s="39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  <c r="EN298" s="23" t="str">
        <f ca="1">IFERROR(IF(ES298="","",RANK(ER298,ER$3:ER$434)+COUNTIF(ER$3:ER298,ER298)-1),"/")</f>
        <v/>
      </c>
      <c r="EO298" s="22" t="str">
        <f t="shared" si="85"/>
        <v/>
      </c>
      <c r="EP298" s="22" t="str">
        <f t="shared" si="86"/>
        <v/>
      </c>
      <c r="EQ298" s="24" t="str">
        <f>IFERROR(IF(EO298="","",ROUND(IF(EP298=0,10,10+SIGN(EP298)*10*(1-((SQRT(5)-1)/2)^MIN(ABS(EP298)/(5*SQRT(ER$1)),3))/(1-((SQRT(5)-1)/2)^3)),2)),"请输入副数")</f>
        <v/>
      </c>
      <c r="ER298" s="25" t="str">
        <f ca="1">IF(ES298="","",IF(选手操作!FT298&lt;&gt;"","/",EV298))</f>
        <v/>
      </c>
      <c r="ES298" s="26" t="str">
        <f ca="1">IF(OR(COUNTA(EA$3:EM$434)=0,选手操作!$K298=""),"",选手操作!$K298)</f>
        <v/>
      </c>
      <c r="ET298" s="22" t="str">
        <f ca="1">IFERROR(IF(ES298="","",RANK(EV298,EV$3:EV$434)+COUNTIF(EV$3:EV298,EV298)-1),"/")</f>
        <v/>
      </c>
      <c r="EU298" s="27" t="str">
        <f ca="1">IF(ES298="","",VLOOKUP(ES298,选手操作!$K:$L,2,0))</f>
        <v/>
      </c>
      <c r="EV298" s="24" t="str">
        <f ca="1">IFERROR(IF(ES298="","",IF(选手操作!ET298&lt;&gt;"",DV298+EW298+EX298+选手操作!ES298,VLOOKUP(EU298,EO:EQ,3,0)+DV298+EW298+EX298+选手操作!ES298)),IF(COUNTIF(EO:EO,EU298)=0,"查找失败",IF(ISNUMBER(VLOOKUP(EU298,EO:EQ,3,0))=FALSE,"VP错误","未知错误")))</f>
        <v/>
      </c>
      <c r="EW298" s="37"/>
      <c r="EX298" s="37"/>
      <c r="EY298" s="39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  <c r="FK298" s="31"/>
      <c r="FL298" s="31"/>
      <c r="FM298" s="31"/>
      <c r="FN298" s="23" t="str">
        <f ca="1">IFERROR(IF(FS298="","",RANK(FR298,FR$3:FR$434)+COUNTIF(FR$3:FR298,FR298)-1),"/")</f>
        <v/>
      </c>
      <c r="FO298" s="22" t="str">
        <f t="shared" si="87"/>
        <v/>
      </c>
      <c r="FP298" s="22" t="str">
        <f t="shared" si="88"/>
        <v/>
      </c>
      <c r="FQ298" s="24" t="str">
        <f>IFERROR(IF(FO298="","",ROUND(IF(FP298=0,10,10+SIGN(FP298)*10*(1-((SQRT(5)-1)/2)^MIN(ABS(FP298)/(5*SQRT(FR$1)),3))/(1-((SQRT(5)-1)/2)^3)),2)),"请输入副数")</f>
        <v/>
      </c>
      <c r="FR298" s="25" t="str">
        <f ca="1">IF(FS298="","",IF(选手操作!GT298&lt;&gt;"","/",FV298))</f>
        <v/>
      </c>
      <c r="FS298" s="26" t="str">
        <f ca="1">IF(OR(COUNTA(FA$3:FM$434)=0,选手操作!$K298=""),"",选手操作!$K298)</f>
        <v/>
      </c>
      <c r="FT298" s="22" t="str">
        <f ca="1">IFERROR(IF(FS298="","",RANK(FV298,FV$3:FV$434)+COUNTIF(FV$3:FV298,FV298)-1),"/")</f>
        <v/>
      </c>
      <c r="FU298" s="27" t="str">
        <f ca="1">IF(FS298="","",VLOOKUP(FS298,选手操作!$K:$L,2,0))</f>
        <v/>
      </c>
      <c r="FV298" s="24" t="str">
        <f ca="1">IFERROR(IF(FS298="","",IF(选手操作!FT298&lt;&gt;"",EV298+FW298+FX298+选手操作!FS298,VLOOKUP(FU298,FO:FQ,3,0)+EV298+FW298+FX298+选手操作!FS298)),IF(COUNTIF(FO:FO,FU298)=0,"查找失败",IF(ISNUMBER(VLOOKUP(FU298,FO:FQ,3,0))=FALSE,"VP错误","未知错误")))</f>
        <v/>
      </c>
      <c r="FW298" s="37"/>
      <c r="FX298" s="37"/>
      <c r="FY298" s="39"/>
      <c r="GA298" s="31"/>
      <c r="GB298" s="31"/>
      <c r="GC298" s="31"/>
      <c r="GD298" s="31"/>
      <c r="GE298" s="31"/>
      <c r="GF298" s="31"/>
      <c r="GG298" s="31"/>
      <c r="GH298" s="31"/>
      <c r="GI298" s="31"/>
      <c r="GJ298" s="31"/>
      <c r="GK298" s="31"/>
      <c r="GL298" s="31"/>
      <c r="GM298" s="31"/>
      <c r="GN298" s="23" t="str">
        <f ca="1">IFERROR(IF(GS298="","",RANK(GR298,GR$3:GR$434)+COUNTIF(GR$3:GR298,GR298)-1),"/")</f>
        <v/>
      </c>
      <c r="GO298" s="22" t="str">
        <f t="shared" si="89"/>
        <v/>
      </c>
      <c r="GP298" s="22" t="str">
        <f t="shared" si="90"/>
        <v/>
      </c>
      <c r="GQ298" s="24" t="str">
        <f>IFERROR(IF(GO298="","",ROUND(IF(GP298=0,10,10+SIGN(GP298)*10*(1-((SQRT(5)-1)/2)^MIN(ABS(GP298)/(5*SQRT(GR$1)),3))/(1-((SQRT(5)-1)/2)^3)),2)),"请输入副数")</f>
        <v/>
      </c>
      <c r="GR298" s="25" t="str">
        <f ca="1">IF(GS298="","",IF(选手操作!HT298&lt;&gt;"","/",GV298))</f>
        <v/>
      </c>
      <c r="GS298" s="26" t="str">
        <f ca="1">IF(OR(COUNTA(GA$3:GM$434)=0,选手操作!$K298=""),"",选手操作!$K298)</f>
        <v/>
      </c>
      <c r="GT298" s="22" t="str">
        <f ca="1">IFERROR(IF(GS298="","",RANK(GV298,GV$3:GV$434)+COUNTIF(GV$3:GV298,GV298)-1),"/")</f>
        <v/>
      </c>
      <c r="GU298" s="27" t="str">
        <f ca="1">IF(GS298="","",VLOOKUP(GS298,选手操作!$K:$L,2,0))</f>
        <v/>
      </c>
      <c r="GV298" s="24" t="str">
        <f ca="1">IFERROR(IF(GS298="","",IF(选手操作!GT298&lt;&gt;"",FV298+GW298+GX298+选手操作!GS298,VLOOKUP(GU298,GO:GQ,3,0)+FV298+GW298+GX298+选手操作!GS298)),IF(COUNTIF(GO:GO,GU298)=0,"查找失败",IF(ISNUMBER(VLOOKUP(GU298,GO:GQ,3,0))=FALSE,"VP错误","未知错误")))</f>
        <v/>
      </c>
      <c r="GW298" s="37"/>
      <c r="GX298" s="37"/>
      <c r="GY298" s="39"/>
      <c r="HA298" s="31"/>
      <c r="HB298" s="31"/>
      <c r="HC298" s="31"/>
      <c r="HD298" s="31"/>
      <c r="HE298" s="31"/>
      <c r="HF298" s="31"/>
      <c r="HG298" s="31"/>
      <c r="HH298" s="31"/>
      <c r="HI298" s="31"/>
      <c r="HJ298" s="31"/>
      <c r="HK298" s="31"/>
      <c r="HL298" s="31"/>
      <c r="HM298" s="31"/>
      <c r="HN298" s="23" t="str">
        <f ca="1">IFERROR(IF(HS298="","",RANK(HR298,HR$3:HR$434)+COUNTIF(HR$3:HR298,HR298)-1),"/")</f>
        <v/>
      </c>
      <c r="HO298" s="22" t="str">
        <f t="shared" si="91"/>
        <v/>
      </c>
      <c r="HP298" s="22" t="str">
        <f t="shared" si="92"/>
        <v/>
      </c>
      <c r="HQ298" s="24" t="str">
        <f>IFERROR(IF(HO298="","",ROUND(IF(HP298=0,10,10+SIGN(HP298)*10*(1-((SQRT(5)-1)/2)^MIN(ABS(HP298)/(5*SQRT(HR$1)),3))/(1-((SQRT(5)-1)/2)^3)),2)),"请输入副数")</f>
        <v/>
      </c>
      <c r="HR298" s="25" t="str">
        <f ca="1">IF(HS298="","",IF(选手操作!IT298&lt;&gt;"","/",HV298))</f>
        <v/>
      </c>
      <c r="HS298" s="26" t="str">
        <f ca="1">IF(OR(COUNTA(HA$3:HM$434)=0,选手操作!$K298=""),"",选手操作!$K298)</f>
        <v/>
      </c>
      <c r="HT298" s="22" t="str">
        <f ca="1">IFERROR(IF(HS298="","",RANK(HV298,HV$3:HV$434)+COUNTIF(HV$3:HV298,HV298)-1),"/")</f>
        <v/>
      </c>
      <c r="HU298" s="27" t="str">
        <f ca="1">IF(HS298="","",VLOOKUP(HS298,选手操作!$K:$L,2,0))</f>
        <v/>
      </c>
      <c r="HV298" s="24" t="str">
        <f ca="1">IFERROR(IF(HS298="","",IF(选手操作!HT298&lt;&gt;"",GV298+HW298+HX298+选手操作!HS298,VLOOKUP(HU298,HO:HQ,3,0)+GV298+HW298+HX298+选手操作!HS298)),IF(COUNTIF(HO:HO,HU298)=0,"查找失败",IF(ISNUMBER(VLOOKUP(HU298,HO:HQ,3,0))=FALSE,"VP错误","未知错误")))</f>
        <v/>
      </c>
      <c r="HW298" s="37"/>
      <c r="HX298" s="37"/>
      <c r="HY298" s="39"/>
    </row>
    <row r="299" spans="1:23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23" t="str">
        <f ca="1">IFERROR(IF(S299="","",RANK(R299,R$3:R$434)+COUNTIF(R$3:R299,R299)-1),"/")</f>
        <v/>
      </c>
      <c r="O299" s="22" t="str">
        <f t="shared" si="93"/>
        <v/>
      </c>
      <c r="P299" s="22" t="str">
        <f t="shared" si="94"/>
        <v/>
      </c>
      <c r="Q299" s="24" t="str">
        <f t="shared" si="95"/>
        <v/>
      </c>
      <c r="R299" s="25" t="str">
        <f ca="1">IF(S299="","",IF(选手操作!AT299&lt;&gt;"","/",V299))</f>
        <v/>
      </c>
      <c r="S299" s="26" t="str">
        <f ca="1">IF(OR(COUNTA(A$3:M$434)=0,选手操作!$K299=""),"",选手操作!$K299)</f>
        <v/>
      </c>
      <c r="T299" s="22" t="str">
        <f ca="1">IFERROR(IF(S299="","",RANK(V299,V$3:V$434)+COUNTIF(V$3:V299,V299)-1),"/")</f>
        <v/>
      </c>
      <c r="U299" s="27" t="str">
        <f ca="1">IF(S299="","",VLOOKUP(S299,选手操作!$K:$L,2,0))</f>
        <v/>
      </c>
      <c r="V299" s="24" t="str">
        <f ca="1">IFERROR(IF(S299="","",IF(选手操作!T299&lt;&gt;"",选手操作!M299+选手操作!N299+W299+X299+选手操作!S299,VLOOKUP(U299,O:Q,3,0)+选手操作!M299+选手操作!N299+W299+X299+选手操作!S299)),IF(COUNTIF(O:O,U299)=0,"查找失败",IF(ISNUMBER(VLOOKUP(U299,O:Q,3,0))=FALSE,"VP错误","未知错误")))</f>
        <v/>
      </c>
      <c r="W299" s="37"/>
      <c r="X299" s="37"/>
      <c r="Y299" s="39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23" t="str">
        <f ca="1">IFERROR(IF(AS299="","",RANK(AR299,AR$3:AR$434)+COUNTIF(AR$3:AR299,AR299)-1),"/")</f>
        <v/>
      </c>
      <c r="AO299" s="22" t="str">
        <f t="shared" si="77"/>
        <v/>
      </c>
      <c r="AP299" s="22" t="str">
        <f t="shared" si="78"/>
        <v/>
      </c>
      <c r="AQ299" s="24" t="str">
        <f t="shared" si="96"/>
        <v/>
      </c>
      <c r="AR299" s="25" t="str">
        <f ca="1">IF(AS299="","",IF(选手操作!BT299&lt;&gt;"","/",AV299))</f>
        <v/>
      </c>
      <c r="AS299" s="26" t="str">
        <f ca="1">IF(OR(COUNTA(AA$3:AM$434)=0,选手操作!$K299=""),"",选手操作!$K299)</f>
        <v/>
      </c>
      <c r="AT299" s="22" t="str">
        <f ca="1">IFERROR(IF(AS299="","",RANK(AV299,AV$3:AV$434)+COUNTIF(AV$3:AV299,AV299)-1),"/")</f>
        <v/>
      </c>
      <c r="AU299" s="27" t="str">
        <f ca="1">IF(AS299="","",VLOOKUP(AS299,选手操作!$K:$L,2,0))</f>
        <v/>
      </c>
      <c r="AV299" s="24" t="str">
        <f ca="1">IFERROR(IF(AS299="","",IF(选手操作!AT299&lt;&gt;"",V299+AW299+AX299+选手操作!AS299,VLOOKUP(AU299,AO:AQ,3,0)+V299+AW299+AX299+选手操作!AS299)),IF(COUNTIF(AO:AO,AU299)=0,"查找失败",IF(ISNUMBER(VLOOKUP(AU299,AO:AQ,3,0))=FALSE,"VP错误","未知错误")))</f>
        <v/>
      </c>
      <c r="AW299" s="37"/>
      <c r="AX299" s="37"/>
      <c r="AY299" s="39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23" t="str">
        <f ca="1">IFERROR(IF(BS299="","",RANK(BR299,BR$3:BR$434)+COUNTIF(BR$3:BR299,BR299)-1),"/")</f>
        <v/>
      </c>
      <c r="BO299" s="22" t="str">
        <f t="shared" si="79"/>
        <v/>
      </c>
      <c r="BP299" s="22" t="str">
        <f t="shared" si="80"/>
        <v/>
      </c>
      <c r="BQ299" s="24" t="str">
        <f>IFERROR(IF(BO299="","",ROUND(IF(BP299=0,10,10+SIGN(BP299)*10*(1-((SQRT(5)-1)/2)^MIN(ABS(BP299)/(5*SQRT(BR$1)),3))/(1-((SQRT(5)-1)/2)^3)),2)),"请输入副数")</f>
        <v/>
      </c>
      <c r="BR299" s="25" t="str">
        <f ca="1">IF(BS299="","",IF(选手操作!CT299&lt;&gt;"","/",BV299))</f>
        <v/>
      </c>
      <c r="BS299" s="26" t="str">
        <f ca="1">IF(OR(COUNTA(BA$3:BM$434)=0,选手操作!$K299=""),"",选手操作!$K299)</f>
        <v/>
      </c>
      <c r="BT299" s="22" t="str">
        <f ca="1">IFERROR(IF(BS299="","",RANK(BV299,BV$3:BV$434)+COUNTIF(BV$3:BV299,BV299)-1),"/")</f>
        <v/>
      </c>
      <c r="BU299" s="27" t="str">
        <f ca="1">IF(BS299="","",VLOOKUP(BS299,选手操作!$K:$L,2,0))</f>
        <v/>
      </c>
      <c r="BV299" s="24" t="str">
        <f ca="1">IFERROR(IF(BS299="","",IF(选手操作!BT299&lt;&gt;"",AV299+BW299+BX299+选手操作!BS299,VLOOKUP(BU299,BO:BQ,3,0)+AV299+BW299+BX299+选手操作!BS299)),IF(COUNTIF(BO:BO,BU299)=0,"查找失败",IF(ISNUMBER(VLOOKUP(BU299,BO:BQ,3,0))=FALSE,"VP错误","未知错误")))</f>
        <v/>
      </c>
      <c r="BW299" s="37"/>
      <c r="BX299" s="37"/>
      <c r="BY299" s="39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23" t="str">
        <f ca="1">IFERROR(IF(CS299="","",RANK(CR299,CR$3:CR$434)+COUNTIF(CR$3:CR299,CR299)-1),"/")</f>
        <v/>
      </c>
      <c r="CO299" s="22" t="str">
        <f t="shared" si="81"/>
        <v/>
      </c>
      <c r="CP299" s="22" t="str">
        <f t="shared" si="82"/>
        <v/>
      </c>
      <c r="CQ299" s="24" t="str">
        <f>IFERROR(IF(CO299="","",ROUND(IF(CP299=0,10,10+SIGN(CP299)*10*(1-((SQRT(5)-1)/2)^MIN(ABS(CP299)/(5*SQRT(CR$1)),3))/(1-((SQRT(5)-1)/2)^3)),2)),"请输入副数")</f>
        <v/>
      </c>
      <c r="CR299" s="25" t="str">
        <f ca="1">IF(CS299="","",IF(选手操作!DT299&lt;&gt;"","/",CV299))</f>
        <v/>
      </c>
      <c r="CS299" s="26" t="str">
        <f ca="1">IF(OR(COUNTA(CA$3:CM$434)=0,选手操作!$K299=""),"",选手操作!$K299)</f>
        <v/>
      </c>
      <c r="CT299" s="22" t="str">
        <f ca="1">IFERROR(IF(CS299="","",RANK(CV299,CV$3:CV$434)+COUNTIF(CV$3:CV299,CV299)-1),"/")</f>
        <v/>
      </c>
      <c r="CU299" s="27" t="str">
        <f ca="1">IF(CS299="","",VLOOKUP(CS299,选手操作!$K:$L,2,0))</f>
        <v/>
      </c>
      <c r="CV299" s="24" t="str">
        <f ca="1">IFERROR(IF(CS299="","",IF(选手操作!CT299&lt;&gt;"",BV299+CW299+CX299+选手操作!CS299,VLOOKUP(CU299,CO:CQ,3,0)+BV299+CW299+CX299+选手操作!CS299)),IF(COUNTIF(CO:CO,CU299)=0,"查找失败",IF(ISNUMBER(VLOOKUP(CU299,CO:CQ,3,0))=FALSE,"VP错误","未知错误")))</f>
        <v/>
      </c>
      <c r="CW299" s="37"/>
      <c r="CX299" s="37"/>
      <c r="CY299" s="39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23" t="str">
        <f ca="1">IFERROR(IF(DS299="","",RANK(DR299,DR$3:DR$434)+COUNTIF(DR$3:DR299,DR299)-1),"/")</f>
        <v/>
      </c>
      <c r="DO299" s="22" t="str">
        <f t="shared" si="83"/>
        <v/>
      </c>
      <c r="DP299" s="22" t="str">
        <f t="shared" si="84"/>
        <v/>
      </c>
      <c r="DQ299" s="24" t="str">
        <f>IFERROR(IF(DO299="","",ROUND(IF(DP299=0,10,10+SIGN(DP299)*10*(1-((SQRT(5)-1)/2)^MIN(ABS(DP299)/(5*SQRT(DR$1)),3))/(1-((SQRT(5)-1)/2)^3)),2)),"请输入副数")</f>
        <v/>
      </c>
      <c r="DR299" s="25" t="str">
        <f ca="1">IF(DS299="","",IF(选手操作!ET299&lt;&gt;"","/",DV299))</f>
        <v/>
      </c>
      <c r="DS299" s="26" t="str">
        <f ca="1">IF(OR(COUNTA(DA$3:DM$434)=0,选手操作!$K299=""),"",选手操作!$K299)</f>
        <v/>
      </c>
      <c r="DT299" s="22" t="str">
        <f ca="1">IFERROR(IF(DS299="","",RANK(DV299,DV$3:DV$434)+COUNTIF(DV$3:DV299,DV299)-1),"/")</f>
        <v/>
      </c>
      <c r="DU299" s="27" t="str">
        <f ca="1">IF(DS299="","",VLOOKUP(DS299,选手操作!$K:$L,2,0))</f>
        <v/>
      </c>
      <c r="DV299" s="24" t="str">
        <f ca="1">IFERROR(IF(DS299="","",IF(选手操作!DT299&lt;&gt;"",CV299+DW299+DX299+选手操作!DS299,VLOOKUP(DU299,DO:DQ,3,0)+CV299+DW299+DX299+选手操作!DS299)),IF(COUNTIF(DO:DO,DU299)=0,"查找失败",IF(ISNUMBER(VLOOKUP(DU299,DO:DQ,3,0))=FALSE,"VP错误","未知错误")))</f>
        <v/>
      </c>
      <c r="DW299" s="37"/>
      <c r="DX299" s="37"/>
      <c r="DY299" s="39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  <c r="EN299" s="23" t="str">
        <f ca="1">IFERROR(IF(ES299="","",RANK(ER299,ER$3:ER$434)+COUNTIF(ER$3:ER299,ER299)-1),"/")</f>
        <v/>
      </c>
      <c r="EO299" s="22" t="str">
        <f t="shared" si="85"/>
        <v/>
      </c>
      <c r="EP299" s="22" t="str">
        <f t="shared" si="86"/>
        <v/>
      </c>
      <c r="EQ299" s="24" t="str">
        <f>IFERROR(IF(EO299="","",ROUND(IF(EP299=0,10,10+SIGN(EP299)*10*(1-((SQRT(5)-1)/2)^MIN(ABS(EP299)/(5*SQRT(ER$1)),3))/(1-((SQRT(5)-1)/2)^3)),2)),"请输入副数")</f>
        <v/>
      </c>
      <c r="ER299" s="25" t="str">
        <f ca="1">IF(ES299="","",IF(选手操作!FT299&lt;&gt;"","/",EV299))</f>
        <v/>
      </c>
      <c r="ES299" s="26" t="str">
        <f ca="1">IF(OR(COUNTA(EA$3:EM$434)=0,选手操作!$K299=""),"",选手操作!$K299)</f>
        <v/>
      </c>
      <c r="ET299" s="22" t="str">
        <f ca="1">IFERROR(IF(ES299="","",RANK(EV299,EV$3:EV$434)+COUNTIF(EV$3:EV299,EV299)-1),"/")</f>
        <v/>
      </c>
      <c r="EU299" s="27" t="str">
        <f ca="1">IF(ES299="","",VLOOKUP(ES299,选手操作!$K:$L,2,0))</f>
        <v/>
      </c>
      <c r="EV299" s="24" t="str">
        <f ca="1">IFERROR(IF(ES299="","",IF(选手操作!ET299&lt;&gt;"",DV299+EW299+EX299+选手操作!ES299,VLOOKUP(EU299,EO:EQ,3,0)+DV299+EW299+EX299+选手操作!ES299)),IF(COUNTIF(EO:EO,EU299)=0,"查找失败",IF(ISNUMBER(VLOOKUP(EU299,EO:EQ,3,0))=FALSE,"VP错误","未知错误")))</f>
        <v/>
      </c>
      <c r="EW299" s="37"/>
      <c r="EX299" s="37"/>
      <c r="EY299" s="39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  <c r="FK299" s="31"/>
      <c r="FL299" s="31"/>
      <c r="FM299" s="31"/>
      <c r="FN299" s="23" t="str">
        <f ca="1">IFERROR(IF(FS299="","",RANK(FR299,FR$3:FR$434)+COUNTIF(FR$3:FR299,FR299)-1),"/")</f>
        <v/>
      </c>
      <c r="FO299" s="22" t="str">
        <f t="shared" si="87"/>
        <v/>
      </c>
      <c r="FP299" s="22" t="str">
        <f t="shared" si="88"/>
        <v/>
      </c>
      <c r="FQ299" s="24" t="str">
        <f>IFERROR(IF(FO299="","",ROUND(IF(FP299=0,10,10+SIGN(FP299)*10*(1-((SQRT(5)-1)/2)^MIN(ABS(FP299)/(5*SQRT(FR$1)),3))/(1-((SQRT(5)-1)/2)^3)),2)),"请输入副数")</f>
        <v/>
      </c>
      <c r="FR299" s="25" t="str">
        <f ca="1">IF(FS299="","",IF(选手操作!GT299&lt;&gt;"","/",FV299))</f>
        <v/>
      </c>
      <c r="FS299" s="26" t="str">
        <f ca="1">IF(OR(COUNTA(FA$3:FM$434)=0,选手操作!$K299=""),"",选手操作!$K299)</f>
        <v/>
      </c>
      <c r="FT299" s="22" t="str">
        <f ca="1">IFERROR(IF(FS299="","",RANK(FV299,FV$3:FV$434)+COUNTIF(FV$3:FV299,FV299)-1),"/")</f>
        <v/>
      </c>
      <c r="FU299" s="27" t="str">
        <f ca="1">IF(FS299="","",VLOOKUP(FS299,选手操作!$K:$L,2,0))</f>
        <v/>
      </c>
      <c r="FV299" s="24" t="str">
        <f ca="1">IFERROR(IF(FS299="","",IF(选手操作!FT299&lt;&gt;"",EV299+FW299+FX299+选手操作!FS299,VLOOKUP(FU299,FO:FQ,3,0)+EV299+FW299+FX299+选手操作!FS299)),IF(COUNTIF(FO:FO,FU299)=0,"查找失败",IF(ISNUMBER(VLOOKUP(FU299,FO:FQ,3,0))=FALSE,"VP错误","未知错误")))</f>
        <v/>
      </c>
      <c r="FW299" s="37"/>
      <c r="FX299" s="37"/>
      <c r="FY299" s="39"/>
      <c r="GA299" s="31"/>
      <c r="GB299" s="31"/>
      <c r="GC299" s="31"/>
      <c r="GD299" s="31"/>
      <c r="GE299" s="31"/>
      <c r="GF299" s="31"/>
      <c r="GG299" s="31"/>
      <c r="GH299" s="31"/>
      <c r="GI299" s="31"/>
      <c r="GJ299" s="31"/>
      <c r="GK299" s="31"/>
      <c r="GL299" s="31"/>
      <c r="GM299" s="31"/>
      <c r="GN299" s="23" t="str">
        <f ca="1">IFERROR(IF(GS299="","",RANK(GR299,GR$3:GR$434)+COUNTIF(GR$3:GR299,GR299)-1),"/")</f>
        <v/>
      </c>
      <c r="GO299" s="22" t="str">
        <f t="shared" si="89"/>
        <v/>
      </c>
      <c r="GP299" s="22" t="str">
        <f t="shared" si="90"/>
        <v/>
      </c>
      <c r="GQ299" s="24" t="str">
        <f>IFERROR(IF(GO299="","",ROUND(IF(GP299=0,10,10+SIGN(GP299)*10*(1-((SQRT(5)-1)/2)^MIN(ABS(GP299)/(5*SQRT(GR$1)),3))/(1-((SQRT(5)-1)/2)^3)),2)),"请输入副数")</f>
        <v/>
      </c>
      <c r="GR299" s="25" t="str">
        <f ca="1">IF(GS299="","",IF(选手操作!HT299&lt;&gt;"","/",GV299))</f>
        <v/>
      </c>
      <c r="GS299" s="26" t="str">
        <f ca="1">IF(OR(COUNTA(GA$3:GM$434)=0,选手操作!$K299=""),"",选手操作!$K299)</f>
        <v/>
      </c>
      <c r="GT299" s="22" t="str">
        <f ca="1">IFERROR(IF(GS299="","",RANK(GV299,GV$3:GV$434)+COUNTIF(GV$3:GV299,GV299)-1),"/")</f>
        <v/>
      </c>
      <c r="GU299" s="27" t="str">
        <f ca="1">IF(GS299="","",VLOOKUP(GS299,选手操作!$K:$L,2,0))</f>
        <v/>
      </c>
      <c r="GV299" s="24" t="str">
        <f ca="1">IFERROR(IF(GS299="","",IF(选手操作!GT299&lt;&gt;"",FV299+GW299+GX299+选手操作!GS299,VLOOKUP(GU299,GO:GQ,3,0)+FV299+GW299+GX299+选手操作!GS299)),IF(COUNTIF(GO:GO,GU299)=0,"查找失败",IF(ISNUMBER(VLOOKUP(GU299,GO:GQ,3,0))=FALSE,"VP错误","未知错误")))</f>
        <v/>
      </c>
      <c r="GW299" s="37"/>
      <c r="GX299" s="37"/>
      <c r="GY299" s="39"/>
      <c r="HA299" s="31"/>
      <c r="HB299" s="31"/>
      <c r="HC299" s="31"/>
      <c r="HD299" s="31"/>
      <c r="HE299" s="31"/>
      <c r="HF299" s="31"/>
      <c r="HG299" s="31"/>
      <c r="HH299" s="31"/>
      <c r="HI299" s="31"/>
      <c r="HJ299" s="31"/>
      <c r="HK299" s="31"/>
      <c r="HL299" s="31"/>
      <c r="HM299" s="31"/>
      <c r="HN299" s="23" t="str">
        <f ca="1">IFERROR(IF(HS299="","",RANK(HR299,HR$3:HR$434)+COUNTIF(HR$3:HR299,HR299)-1),"/")</f>
        <v/>
      </c>
      <c r="HO299" s="22" t="str">
        <f t="shared" si="91"/>
        <v/>
      </c>
      <c r="HP299" s="22" t="str">
        <f t="shared" si="92"/>
        <v/>
      </c>
      <c r="HQ299" s="24" t="str">
        <f>IFERROR(IF(HO299="","",ROUND(IF(HP299=0,10,10+SIGN(HP299)*10*(1-((SQRT(5)-1)/2)^MIN(ABS(HP299)/(5*SQRT(HR$1)),3))/(1-((SQRT(5)-1)/2)^3)),2)),"请输入副数")</f>
        <v/>
      </c>
      <c r="HR299" s="25" t="str">
        <f ca="1">IF(HS299="","",IF(选手操作!IT299&lt;&gt;"","/",HV299))</f>
        <v/>
      </c>
      <c r="HS299" s="26" t="str">
        <f ca="1">IF(OR(COUNTA(HA$3:HM$434)=0,选手操作!$K299=""),"",选手操作!$K299)</f>
        <v/>
      </c>
      <c r="HT299" s="22" t="str">
        <f ca="1">IFERROR(IF(HS299="","",RANK(HV299,HV$3:HV$434)+COUNTIF(HV$3:HV299,HV299)-1),"/")</f>
        <v/>
      </c>
      <c r="HU299" s="27" t="str">
        <f ca="1">IF(HS299="","",VLOOKUP(HS299,选手操作!$K:$L,2,0))</f>
        <v/>
      </c>
      <c r="HV299" s="24" t="str">
        <f ca="1">IFERROR(IF(HS299="","",IF(选手操作!HT299&lt;&gt;"",GV299+HW299+HX299+选手操作!HS299,VLOOKUP(HU299,HO:HQ,3,0)+GV299+HW299+HX299+选手操作!HS299)),IF(COUNTIF(HO:HO,HU299)=0,"查找失败",IF(ISNUMBER(VLOOKUP(HU299,HO:HQ,3,0))=FALSE,"VP错误","未知错误")))</f>
        <v/>
      </c>
      <c r="HW299" s="37"/>
      <c r="HX299" s="37"/>
      <c r="HY299" s="39"/>
    </row>
    <row r="300" spans="1:23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23" t="str">
        <f ca="1">IFERROR(IF(S300="","",RANK(R300,R$3:R$434)+COUNTIF(R$3:R300,R300)-1),"/")</f>
        <v/>
      </c>
      <c r="O300" s="22" t="str">
        <f t="shared" si="93"/>
        <v/>
      </c>
      <c r="P300" s="22" t="str">
        <f t="shared" si="94"/>
        <v/>
      </c>
      <c r="Q300" s="24" t="str">
        <f t="shared" si="95"/>
        <v/>
      </c>
      <c r="R300" s="25" t="str">
        <f ca="1">IF(S300="","",IF(选手操作!AT300&lt;&gt;"","/",V300))</f>
        <v/>
      </c>
      <c r="S300" s="26" t="str">
        <f ca="1">IF(OR(COUNTA(A$3:M$434)=0,选手操作!$K300=""),"",选手操作!$K300)</f>
        <v/>
      </c>
      <c r="T300" s="22" t="str">
        <f ca="1">IFERROR(IF(S300="","",RANK(V300,V$3:V$434)+COUNTIF(V$3:V300,V300)-1),"/")</f>
        <v/>
      </c>
      <c r="U300" s="27" t="str">
        <f ca="1">IF(S300="","",VLOOKUP(S300,选手操作!$K:$L,2,0))</f>
        <v/>
      </c>
      <c r="V300" s="24" t="str">
        <f ca="1">IFERROR(IF(S300="","",IF(选手操作!T300&lt;&gt;"",选手操作!M300+选手操作!N300+W300+X300+选手操作!S300,VLOOKUP(U300,O:Q,3,0)+选手操作!M300+选手操作!N300+W300+X300+选手操作!S300)),IF(COUNTIF(O:O,U300)=0,"查找失败",IF(ISNUMBER(VLOOKUP(U300,O:Q,3,0))=FALSE,"VP错误","未知错误")))</f>
        <v/>
      </c>
      <c r="W300" s="37"/>
      <c r="X300" s="37"/>
      <c r="Y300" s="39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23" t="str">
        <f ca="1">IFERROR(IF(AS300="","",RANK(AR300,AR$3:AR$434)+COUNTIF(AR$3:AR300,AR300)-1),"/")</f>
        <v/>
      </c>
      <c r="AO300" s="22" t="str">
        <f t="shared" si="77"/>
        <v/>
      </c>
      <c r="AP300" s="22" t="str">
        <f t="shared" si="78"/>
        <v/>
      </c>
      <c r="AQ300" s="24" t="str">
        <f t="shared" si="96"/>
        <v/>
      </c>
      <c r="AR300" s="25" t="str">
        <f ca="1">IF(AS300="","",IF(选手操作!BT300&lt;&gt;"","/",AV300))</f>
        <v/>
      </c>
      <c r="AS300" s="26" t="str">
        <f ca="1">IF(OR(COUNTA(AA$3:AM$434)=0,选手操作!$K300=""),"",选手操作!$K300)</f>
        <v/>
      </c>
      <c r="AT300" s="22" t="str">
        <f ca="1">IFERROR(IF(AS300="","",RANK(AV300,AV$3:AV$434)+COUNTIF(AV$3:AV300,AV300)-1),"/")</f>
        <v/>
      </c>
      <c r="AU300" s="27" t="str">
        <f ca="1">IF(AS300="","",VLOOKUP(AS300,选手操作!$K:$L,2,0))</f>
        <v/>
      </c>
      <c r="AV300" s="24" t="str">
        <f ca="1">IFERROR(IF(AS300="","",IF(选手操作!AT300&lt;&gt;"",V300+AW300+AX300+选手操作!AS300,VLOOKUP(AU300,AO:AQ,3,0)+V300+AW300+AX300+选手操作!AS300)),IF(COUNTIF(AO:AO,AU300)=0,"查找失败",IF(ISNUMBER(VLOOKUP(AU300,AO:AQ,3,0))=FALSE,"VP错误","未知错误")))</f>
        <v/>
      </c>
      <c r="AW300" s="37"/>
      <c r="AX300" s="37"/>
      <c r="AY300" s="39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23" t="str">
        <f ca="1">IFERROR(IF(BS300="","",RANK(BR300,BR$3:BR$434)+COUNTIF(BR$3:BR300,BR300)-1),"/")</f>
        <v/>
      </c>
      <c r="BO300" s="22" t="str">
        <f t="shared" si="79"/>
        <v/>
      </c>
      <c r="BP300" s="22" t="str">
        <f t="shared" si="80"/>
        <v/>
      </c>
      <c r="BQ300" s="24" t="str">
        <f>IFERROR(IF(BO300="","",ROUND(IF(BP300=0,10,10+SIGN(BP300)*10*(1-((SQRT(5)-1)/2)^MIN(ABS(BP300)/(5*SQRT(BR$1)),3))/(1-((SQRT(5)-1)/2)^3)),2)),"请输入副数")</f>
        <v/>
      </c>
      <c r="BR300" s="25" t="str">
        <f ca="1">IF(BS300="","",IF(选手操作!CT300&lt;&gt;"","/",BV300))</f>
        <v/>
      </c>
      <c r="BS300" s="26" t="str">
        <f ca="1">IF(OR(COUNTA(BA$3:BM$434)=0,选手操作!$K300=""),"",选手操作!$K300)</f>
        <v/>
      </c>
      <c r="BT300" s="22" t="str">
        <f ca="1">IFERROR(IF(BS300="","",RANK(BV300,BV$3:BV$434)+COUNTIF(BV$3:BV300,BV300)-1),"/")</f>
        <v/>
      </c>
      <c r="BU300" s="27" t="str">
        <f ca="1">IF(BS300="","",VLOOKUP(BS300,选手操作!$K:$L,2,0))</f>
        <v/>
      </c>
      <c r="BV300" s="24" t="str">
        <f ca="1">IFERROR(IF(BS300="","",IF(选手操作!BT300&lt;&gt;"",AV300+BW300+BX300+选手操作!BS300,VLOOKUP(BU300,BO:BQ,3,0)+AV300+BW300+BX300+选手操作!BS300)),IF(COUNTIF(BO:BO,BU300)=0,"查找失败",IF(ISNUMBER(VLOOKUP(BU300,BO:BQ,3,0))=FALSE,"VP错误","未知错误")))</f>
        <v/>
      </c>
      <c r="BW300" s="37"/>
      <c r="BX300" s="37"/>
      <c r="BY300" s="39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23" t="str">
        <f ca="1">IFERROR(IF(CS300="","",RANK(CR300,CR$3:CR$434)+COUNTIF(CR$3:CR300,CR300)-1),"/")</f>
        <v/>
      </c>
      <c r="CO300" s="22" t="str">
        <f t="shared" si="81"/>
        <v/>
      </c>
      <c r="CP300" s="22" t="str">
        <f t="shared" si="82"/>
        <v/>
      </c>
      <c r="CQ300" s="24" t="str">
        <f>IFERROR(IF(CO300="","",ROUND(IF(CP300=0,10,10+SIGN(CP300)*10*(1-((SQRT(5)-1)/2)^MIN(ABS(CP300)/(5*SQRT(CR$1)),3))/(1-((SQRT(5)-1)/2)^3)),2)),"请输入副数")</f>
        <v/>
      </c>
      <c r="CR300" s="25" t="str">
        <f ca="1">IF(CS300="","",IF(选手操作!DT300&lt;&gt;"","/",CV300))</f>
        <v/>
      </c>
      <c r="CS300" s="26" t="str">
        <f ca="1">IF(OR(COUNTA(CA$3:CM$434)=0,选手操作!$K300=""),"",选手操作!$K300)</f>
        <v/>
      </c>
      <c r="CT300" s="22" t="str">
        <f ca="1">IFERROR(IF(CS300="","",RANK(CV300,CV$3:CV$434)+COUNTIF(CV$3:CV300,CV300)-1),"/")</f>
        <v/>
      </c>
      <c r="CU300" s="27" t="str">
        <f ca="1">IF(CS300="","",VLOOKUP(CS300,选手操作!$K:$L,2,0))</f>
        <v/>
      </c>
      <c r="CV300" s="24" t="str">
        <f ca="1">IFERROR(IF(CS300="","",IF(选手操作!CT300&lt;&gt;"",BV300+CW300+CX300+选手操作!CS300,VLOOKUP(CU300,CO:CQ,3,0)+BV300+CW300+CX300+选手操作!CS300)),IF(COUNTIF(CO:CO,CU300)=0,"查找失败",IF(ISNUMBER(VLOOKUP(CU300,CO:CQ,3,0))=FALSE,"VP错误","未知错误")))</f>
        <v/>
      </c>
      <c r="CW300" s="37"/>
      <c r="CX300" s="37"/>
      <c r="CY300" s="39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23" t="str">
        <f ca="1">IFERROR(IF(DS300="","",RANK(DR300,DR$3:DR$434)+COUNTIF(DR$3:DR300,DR300)-1),"/")</f>
        <v/>
      </c>
      <c r="DO300" s="22" t="str">
        <f t="shared" si="83"/>
        <v/>
      </c>
      <c r="DP300" s="22" t="str">
        <f t="shared" si="84"/>
        <v/>
      </c>
      <c r="DQ300" s="24" t="str">
        <f>IFERROR(IF(DO300="","",ROUND(IF(DP300=0,10,10+SIGN(DP300)*10*(1-((SQRT(5)-1)/2)^MIN(ABS(DP300)/(5*SQRT(DR$1)),3))/(1-((SQRT(5)-1)/2)^3)),2)),"请输入副数")</f>
        <v/>
      </c>
      <c r="DR300" s="25" t="str">
        <f ca="1">IF(DS300="","",IF(选手操作!ET300&lt;&gt;"","/",DV300))</f>
        <v/>
      </c>
      <c r="DS300" s="26" t="str">
        <f ca="1">IF(OR(COUNTA(DA$3:DM$434)=0,选手操作!$K300=""),"",选手操作!$K300)</f>
        <v/>
      </c>
      <c r="DT300" s="22" t="str">
        <f ca="1">IFERROR(IF(DS300="","",RANK(DV300,DV$3:DV$434)+COUNTIF(DV$3:DV300,DV300)-1),"/")</f>
        <v/>
      </c>
      <c r="DU300" s="27" t="str">
        <f ca="1">IF(DS300="","",VLOOKUP(DS300,选手操作!$K:$L,2,0))</f>
        <v/>
      </c>
      <c r="DV300" s="24" t="str">
        <f ca="1">IFERROR(IF(DS300="","",IF(选手操作!DT300&lt;&gt;"",CV300+DW300+DX300+选手操作!DS300,VLOOKUP(DU300,DO:DQ,3,0)+CV300+DW300+DX300+选手操作!DS300)),IF(COUNTIF(DO:DO,DU300)=0,"查找失败",IF(ISNUMBER(VLOOKUP(DU300,DO:DQ,3,0))=FALSE,"VP错误","未知错误")))</f>
        <v/>
      </c>
      <c r="DW300" s="37"/>
      <c r="DX300" s="37"/>
      <c r="DY300" s="39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23" t="str">
        <f ca="1">IFERROR(IF(ES300="","",RANK(ER300,ER$3:ER$434)+COUNTIF(ER$3:ER300,ER300)-1),"/")</f>
        <v/>
      </c>
      <c r="EO300" s="22" t="str">
        <f t="shared" si="85"/>
        <v/>
      </c>
      <c r="EP300" s="22" t="str">
        <f t="shared" si="86"/>
        <v/>
      </c>
      <c r="EQ300" s="24" t="str">
        <f>IFERROR(IF(EO300="","",ROUND(IF(EP300=0,10,10+SIGN(EP300)*10*(1-((SQRT(5)-1)/2)^MIN(ABS(EP300)/(5*SQRT(ER$1)),3))/(1-((SQRT(5)-1)/2)^3)),2)),"请输入副数")</f>
        <v/>
      </c>
      <c r="ER300" s="25" t="str">
        <f ca="1">IF(ES300="","",IF(选手操作!FT300&lt;&gt;"","/",EV300))</f>
        <v/>
      </c>
      <c r="ES300" s="26" t="str">
        <f ca="1">IF(OR(COUNTA(EA$3:EM$434)=0,选手操作!$K300=""),"",选手操作!$K300)</f>
        <v/>
      </c>
      <c r="ET300" s="22" t="str">
        <f ca="1">IFERROR(IF(ES300="","",RANK(EV300,EV$3:EV$434)+COUNTIF(EV$3:EV300,EV300)-1),"/")</f>
        <v/>
      </c>
      <c r="EU300" s="27" t="str">
        <f ca="1">IF(ES300="","",VLOOKUP(ES300,选手操作!$K:$L,2,0))</f>
        <v/>
      </c>
      <c r="EV300" s="24" t="str">
        <f ca="1">IFERROR(IF(ES300="","",IF(选手操作!ET300&lt;&gt;"",DV300+EW300+EX300+选手操作!ES300,VLOOKUP(EU300,EO:EQ,3,0)+DV300+EW300+EX300+选手操作!ES300)),IF(COUNTIF(EO:EO,EU300)=0,"查找失败",IF(ISNUMBER(VLOOKUP(EU300,EO:EQ,3,0))=FALSE,"VP错误","未知错误")))</f>
        <v/>
      </c>
      <c r="EW300" s="37"/>
      <c r="EX300" s="37"/>
      <c r="EY300" s="39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  <c r="FL300" s="31"/>
      <c r="FM300" s="31"/>
      <c r="FN300" s="23" t="str">
        <f ca="1">IFERROR(IF(FS300="","",RANK(FR300,FR$3:FR$434)+COUNTIF(FR$3:FR300,FR300)-1),"/")</f>
        <v/>
      </c>
      <c r="FO300" s="22" t="str">
        <f t="shared" si="87"/>
        <v/>
      </c>
      <c r="FP300" s="22" t="str">
        <f t="shared" si="88"/>
        <v/>
      </c>
      <c r="FQ300" s="24" t="str">
        <f>IFERROR(IF(FO300="","",ROUND(IF(FP300=0,10,10+SIGN(FP300)*10*(1-((SQRT(5)-1)/2)^MIN(ABS(FP300)/(5*SQRT(FR$1)),3))/(1-((SQRT(5)-1)/2)^3)),2)),"请输入副数")</f>
        <v/>
      </c>
      <c r="FR300" s="25" t="str">
        <f ca="1">IF(FS300="","",IF(选手操作!GT300&lt;&gt;"","/",FV300))</f>
        <v/>
      </c>
      <c r="FS300" s="26" t="str">
        <f ca="1">IF(OR(COUNTA(FA$3:FM$434)=0,选手操作!$K300=""),"",选手操作!$K300)</f>
        <v/>
      </c>
      <c r="FT300" s="22" t="str">
        <f ca="1">IFERROR(IF(FS300="","",RANK(FV300,FV$3:FV$434)+COUNTIF(FV$3:FV300,FV300)-1),"/")</f>
        <v/>
      </c>
      <c r="FU300" s="27" t="str">
        <f ca="1">IF(FS300="","",VLOOKUP(FS300,选手操作!$K:$L,2,0))</f>
        <v/>
      </c>
      <c r="FV300" s="24" t="str">
        <f ca="1">IFERROR(IF(FS300="","",IF(选手操作!FT300&lt;&gt;"",EV300+FW300+FX300+选手操作!FS300,VLOOKUP(FU300,FO:FQ,3,0)+EV300+FW300+FX300+选手操作!FS300)),IF(COUNTIF(FO:FO,FU300)=0,"查找失败",IF(ISNUMBER(VLOOKUP(FU300,FO:FQ,3,0))=FALSE,"VP错误","未知错误")))</f>
        <v/>
      </c>
      <c r="FW300" s="37"/>
      <c r="FX300" s="37"/>
      <c r="FY300" s="39"/>
      <c r="GA300" s="31"/>
      <c r="GB300" s="31"/>
      <c r="GC300" s="31"/>
      <c r="GD300" s="31"/>
      <c r="GE300" s="31"/>
      <c r="GF300" s="31"/>
      <c r="GG300" s="31"/>
      <c r="GH300" s="31"/>
      <c r="GI300" s="31"/>
      <c r="GJ300" s="31"/>
      <c r="GK300" s="31"/>
      <c r="GL300" s="31"/>
      <c r="GM300" s="31"/>
      <c r="GN300" s="23" t="str">
        <f ca="1">IFERROR(IF(GS300="","",RANK(GR300,GR$3:GR$434)+COUNTIF(GR$3:GR300,GR300)-1),"/")</f>
        <v/>
      </c>
      <c r="GO300" s="22" t="str">
        <f t="shared" si="89"/>
        <v/>
      </c>
      <c r="GP300" s="22" t="str">
        <f t="shared" si="90"/>
        <v/>
      </c>
      <c r="GQ300" s="24" t="str">
        <f>IFERROR(IF(GO300="","",ROUND(IF(GP300=0,10,10+SIGN(GP300)*10*(1-((SQRT(5)-1)/2)^MIN(ABS(GP300)/(5*SQRT(GR$1)),3))/(1-((SQRT(5)-1)/2)^3)),2)),"请输入副数")</f>
        <v/>
      </c>
      <c r="GR300" s="25" t="str">
        <f ca="1">IF(GS300="","",IF(选手操作!HT300&lt;&gt;"","/",GV300))</f>
        <v/>
      </c>
      <c r="GS300" s="26" t="str">
        <f ca="1">IF(OR(COUNTA(GA$3:GM$434)=0,选手操作!$K300=""),"",选手操作!$K300)</f>
        <v/>
      </c>
      <c r="GT300" s="22" t="str">
        <f ca="1">IFERROR(IF(GS300="","",RANK(GV300,GV$3:GV$434)+COUNTIF(GV$3:GV300,GV300)-1),"/")</f>
        <v/>
      </c>
      <c r="GU300" s="27" t="str">
        <f ca="1">IF(GS300="","",VLOOKUP(GS300,选手操作!$K:$L,2,0))</f>
        <v/>
      </c>
      <c r="GV300" s="24" t="str">
        <f ca="1">IFERROR(IF(GS300="","",IF(选手操作!GT300&lt;&gt;"",FV300+GW300+GX300+选手操作!GS300,VLOOKUP(GU300,GO:GQ,3,0)+FV300+GW300+GX300+选手操作!GS300)),IF(COUNTIF(GO:GO,GU300)=0,"查找失败",IF(ISNUMBER(VLOOKUP(GU300,GO:GQ,3,0))=FALSE,"VP错误","未知错误")))</f>
        <v/>
      </c>
      <c r="GW300" s="37"/>
      <c r="GX300" s="37"/>
      <c r="GY300" s="39"/>
      <c r="HA300" s="31"/>
      <c r="HB300" s="31"/>
      <c r="HC300" s="31"/>
      <c r="HD300" s="31"/>
      <c r="HE300" s="31"/>
      <c r="HF300" s="31"/>
      <c r="HG300" s="31"/>
      <c r="HH300" s="31"/>
      <c r="HI300" s="31"/>
      <c r="HJ300" s="31"/>
      <c r="HK300" s="31"/>
      <c r="HL300" s="31"/>
      <c r="HM300" s="31"/>
      <c r="HN300" s="23" t="str">
        <f ca="1">IFERROR(IF(HS300="","",RANK(HR300,HR$3:HR$434)+COUNTIF(HR$3:HR300,HR300)-1),"/")</f>
        <v/>
      </c>
      <c r="HO300" s="22" t="str">
        <f t="shared" si="91"/>
        <v/>
      </c>
      <c r="HP300" s="22" t="str">
        <f t="shared" si="92"/>
        <v/>
      </c>
      <c r="HQ300" s="24" t="str">
        <f>IFERROR(IF(HO300="","",ROUND(IF(HP300=0,10,10+SIGN(HP300)*10*(1-((SQRT(5)-1)/2)^MIN(ABS(HP300)/(5*SQRT(HR$1)),3))/(1-((SQRT(5)-1)/2)^3)),2)),"请输入副数")</f>
        <v/>
      </c>
      <c r="HR300" s="25" t="str">
        <f ca="1">IF(HS300="","",IF(选手操作!IT300&lt;&gt;"","/",HV300))</f>
        <v/>
      </c>
      <c r="HS300" s="26" t="str">
        <f ca="1">IF(OR(COUNTA(HA$3:HM$434)=0,选手操作!$K300=""),"",选手操作!$K300)</f>
        <v/>
      </c>
      <c r="HT300" s="22" t="str">
        <f ca="1">IFERROR(IF(HS300="","",RANK(HV300,HV$3:HV$434)+COUNTIF(HV$3:HV300,HV300)-1),"/")</f>
        <v/>
      </c>
      <c r="HU300" s="27" t="str">
        <f ca="1">IF(HS300="","",VLOOKUP(HS300,选手操作!$K:$L,2,0))</f>
        <v/>
      </c>
      <c r="HV300" s="24" t="str">
        <f ca="1">IFERROR(IF(HS300="","",IF(选手操作!HT300&lt;&gt;"",GV300+HW300+HX300+选手操作!HS300,VLOOKUP(HU300,HO:HQ,3,0)+GV300+HW300+HX300+选手操作!HS300)),IF(COUNTIF(HO:HO,HU300)=0,"查找失败",IF(ISNUMBER(VLOOKUP(HU300,HO:HQ,3,0))=FALSE,"VP错误","未知错误")))</f>
        <v/>
      </c>
      <c r="HW300" s="37"/>
      <c r="HX300" s="37"/>
      <c r="HY300" s="39"/>
    </row>
    <row r="301" spans="1:23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23" t="str">
        <f ca="1">IFERROR(IF(S301="","",RANK(R301,R$3:R$434)+COUNTIF(R$3:R301,R301)-1),"/")</f>
        <v/>
      </c>
      <c r="O301" s="22" t="str">
        <f t="shared" si="93"/>
        <v/>
      </c>
      <c r="P301" s="22" t="str">
        <f t="shared" si="94"/>
        <v/>
      </c>
      <c r="Q301" s="24" t="str">
        <f t="shared" si="95"/>
        <v/>
      </c>
      <c r="R301" s="25" t="str">
        <f ca="1">IF(S301="","",IF(选手操作!AT301&lt;&gt;"","/",V301))</f>
        <v/>
      </c>
      <c r="S301" s="26" t="str">
        <f ca="1">IF(OR(COUNTA(A$3:M$434)=0,选手操作!$K301=""),"",选手操作!$K301)</f>
        <v/>
      </c>
      <c r="T301" s="22" t="str">
        <f ca="1">IFERROR(IF(S301="","",RANK(V301,V$3:V$434)+COUNTIF(V$3:V301,V301)-1),"/")</f>
        <v/>
      </c>
      <c r="U301" s="27" t="str">
        <f ca="1">IF(S301="","",VLOOKUP(S301,选手操作!$K:$L,2,0))</f>
        <v/>
      </c>
      <c r="V301" s="24" t="str">
        <f ca="1">IFERROR(IF(S301="","",IF(选手操作!T301&lt;&gt;"",选手操作!M301+选手操作!N301+W301+X301+选手操作!S301,VLOOKUP(U301,O:Q,3,0)+选手操作!M301+选手操作!N301+W301+X301+选手操作!S301)),IF(COUNTIF(O:O,U301)=0,"查找失败",IF(ISNUMBER(VLOOKUP(U301,O:Q,3,0))=FALSE,"VP错误","未知错误")))</f>
        <v/>
      </c>
      <c r="W301" s="37"/>
      <c r="X301" s="37"/>
      <c r="Y301" s="39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23" t="str">
        <f ca="1">IFERROR(IF(AS301="","",RANK(AR301,AR$3:AR$434)+COUNTIF(AR$3:AR301,AR301)-1),"/")</f>
        <v/>
      </c>
      <c r="AO301" s="22" t="str">
        <f t="shared" si="77"/>
        <v/>
      </c>
      <c r="AP301" s="22" t="str">
        <f t="shared" si="78"/>
        <v/>
      </c>
      <c r="AQ301" s="24" t="str">
        <f t="shared" si="96"/>
        <v/>
      </c>
      <c r="AR301" s="25" t="str">
        <f ca="1">IF(AS301="","",IF(选手操作!BT301&lt;&gt;"","/",AV301))</f>
        <v/>
      </c>
      <c r="AS301" s="26" t="str">
        <f ca="1">IF(OR(COUNTA(AA$3:AM$434)=0,选手操作!$K301=""),"",选手操作!$K301)</f>
        <v/>
      </c>
      <c r="AT301" s="22" t="str">
        <f ca="1">IFERROR(IF(AS301="","",RANK(AV301,AV$3:AV$434)+COUNTIF(AV$3:AV301,AV301)-1),"/")</f>
        <v/>
      </c>
      <c r="AU301" s="27" t="str">
        <f ca="1">IF(AS301="","",VLOOKUP(AS301,选手操作!$K:$L,2,0))</f>
        <v/>
      </c>
      <c r="AV301" s="24" t="str">
        <f ca="1">IFERROR(IF(AS301="","",IF(选手操作!AT301&lt;&gt;"",V301+AW301+AX301+选手操作!AS301,VLOOKUP(AU301,AO:AQ,3,0)+V301+AW301+AX301+选手操作!AS301)),IF(COUNTIF(AO:AO,AU301)=0,"查找失败",IF(ISNUMBER(VLOOKUP(AU301,AO:AQ,3,0))=FALSE,"VP错误","未知错误")))</f>
        <v/>
      </c>
      <c r="AW301" s="37"/>
      <c r="AX301" s="37"/>
      <c r="AY301" s="39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23" t="str">
        <f ca="1">IFERROR(IF(BS301="","",RANK(BR301,BR$3:BR$434)+COUNTIF(BR$3:BR301,BR301)-1),"/")</f>
        <v/>
      </c>
      <c r="BO301" s="22" t="str">
        <f t="shared" si="79"/>
        <v/>
      </c>
      <c r="BP301" s="22" t="str">
        <f t="shared" si="80"/>
        <v/>
      </c>
      <c r="BQ301" s="24" t="str">
        <f>IFERROR(IF(BO301="","",ROUND(IF(BP301=0,10,10+SIGN(BP301)*10*(1-((SQRT(5)-1)/2)^MIN(ABS(BP301)/(5*SQRT(BR$1)),3))/(1-((SQRT(5)-1)/2)^3)),2)),"请输入副数")</f>
        <v/>
      </c>
      <c r="BR301" s="25" t="str">
        <f ca="1">IF(BS301="","",IF(选手操作!CT301&lt;&gt;"","/",BV301))</f>
        <v/>
      </c>
      <c r="BS301" s="26" t="str">
        <f ca="1">IF(OR(COUNTA(BA$3:BM$434)=0,选手操作!$K301=""),"",选手操作!$K301)</f>
        <v/>
      </c>
      <c r="BT301" s="22" t="str">
        <f ca="1">IFERROR(IF(BS301="","",RANK(BV301,BV$3:BV$434)+COUNTIF(BV$3:BV301,BV301)-1),"/")</f>
        <v/>
      </c>
      <c r="BU301" s="27" t="str">
        <f ca="1">IF(BS301="","",VLOOKUP(BS301,选手操作!$K:$L,2,0))</f>
        <v/>
      </c>
      <c r="BV301" s="24" t="str">
        <f ca="1">IFERROR(IF(BS301="","",IF(选手操作!BT301&lt;&gt;"",AV301+BW301+BX301+选手操作!BS301,VLOOKUP(BU301,BO:BQ,3,0)+AV301+BW301+BX301+选手操作!BS301)),IF(COUNTIF(BO:BO,BU301)=0,"查找失败",IF(ISNUMBER(VLOOKUP(BU301,BO:BQ,3,0))=FALSE,"VP错误","未知错误")))</f>
        <v/>
      </c>
      <c r="BW301" s="37"/>
      <c r="BX301" s="37"/>
      <c r="BY301" s="39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23" t="str">
        <f ca="1">IFERROR(IF(CS301="","",RANK(CR301,CR$3:CR$434)+COUNTIF(CR$3:CR301,CR301)-1),"/")</f>
        <v/>
      </c>
      <c r="CO301" s="22" t="str">
        <f t="shared" si="81"/>
        <v/>
      </c>
      <c r="CP301" s="22" t="str">
        <f t="shared" si="82"/>
        <v/>
      </c>
      <c r="CQ301" s="24" t="str">
        <f>IFERROR(IF(CO301="","",ROUND(IF(CP301=0,10,10+SIGN(CP301)*10*(1-((SQRT(5)-1)/2)^MIN(ABS(CP301)/(5*SQRT(CR$1)),3))/(1-((SQRT(5)-1)/2)^3)),2)),"请输入副数")</f>
        <v/>
      </c>
      <c r="CR301" s="25" t="str">
        <f ca="1">IF(CS301="","",IF(选手操作!DT301&lt;&gt;"","/",CV301))</f>
        <v/>
      </c>
      <c r="CS301" s="26" t="str">
        <f ca="1">IF(OR(COUNTA(CA$3:CM$434)=0,选手操作!$K301=""),"",选手操作!$K301)</f>
        <v/>
      </c>
      <c r="CT301" s="22" t="str">
        <f ca="1">IFERROR(IF(CS301="","",RANK(CV301,CV$3:CV$434)+COUNTIF(CV$3:CV301,CV301)-1),"/")</f>
        <v/>
      </c>
      <c r="CU301" s="27" t="str">
        <f ca="1">IF(CS301="","",VLOOKUP(CS301,选手操作!$K:$L,2,0))</f>
        <v/>
      </c>
      <c r="CV301" s="24" t="str">
        <f ca="1">IFERROR(IF(CS301="","",IF(选手操作!CT301&lt;&gt;"",BV301+CW301+CX301+选手操作!CS301,VLOOKUP(CU301,CO:CQ,3,0)+BV301+CW301+CX301+选手操作!CS301)),IF(COUNTIF(CO:CO,CU301)=0,"查找失败",IF(ISNUMBER(VLOOKUP(CU301,CO:CQ,3,0))=FALSE,"VP错误","未知错误")))</f>
        <v/>
      </c>
      <c r="CW301" s="37"/>
      <c r="CX301" s="37"/>
      <c r="CY301" s="39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23" t="str">
        <f ca="1">IFERROR(IF(DS301="","",RANK(DR301,DR$3:DR$434)+COUNTIF(DR$3:DR301,DR301)-1),"/")</f>
        <v/>
      </c>
      <c r="DO301" s="22" t="str">
        <f t="shared" si="83"/>
        <v/>
      </c>
      <c r="DP301" s="22" t="str">
        <f t="shared" si="84"/>
        <v/>
      </c>
      <c r="DQ301" s="24" t="str">
        <f>IFERROR(IF(DO301="","",ROUND(IF(DP301=0,10,10+SIGN(DP301)*10*(1-((SQRT(5)-1)/2)^MIN(ABS(DP301)/(5*SQRT(DR$1)),3))/(1-((SQRT(5)-1)/2)^3)),2)),"请输入副数")</f>
        <v/>
      </c>
      <c r="DR301" s="25" t="str">
        <f ca="1">IF(DS301="","",IF(选手操作!ET301&lt;&gt;"","/",DV301))</f>
        <v/>
      </c>
      <c r="DS301" s="26" t="str">
        <f ca="1">IF(OR(COUNTA(DA$3:DM$434)=0,选手操作!$K301=""),"",选手操作!$K301)</f>
        <v/>
      </c>
      <c r="DT301" s="22" t="str">
        <f ca="1">IFERROR(IF(DS301="","",RANK(DV301,DV$3:DV$434)+COUNTIF(DV$3:DV301,DV301)-1),"/")</f>
        <v/>
      </c>
      <c r="DU301" s="27" t="str">
        <f ca="1">IF(DS301="","",VLOOKUP(DS301,选手操作!$K:$L,2,0))</f>
        <v/>
      </c>
      <c r="DV301" s="24" t="str">
        <f ca="1">IFERROR(IF(DS301="","",IF(选手操作!DT301&lt;&gt;"",CV301+DW301+DX301+选手操作!DS301,VLOOKUP(DU301,DO:DQ,3,0)+CV301+DW301+DX301+选手操作!DS301)),IF(COUNTIF(DO:DO,DU301)=0,"查找失败",IF(ISNUMBER(VLOOKUP(DU301,DO:DQ,3,0))=FALSE,"VP错误","未知错误")))</f>
        <v/>
      </c>
      <c r="DW301" s="37"/>
      <c r="DX301" s="37"/>
      <c r="DY301" s="39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  <c r="EN301" s="23" t="str">
        <f ca="1">IFERROR(IF(ES301="","",RANK(ER301,ER$3:ER$434)+COUNTIF(ER$3:ER301,ER301)-1),"/")</f>
        <v/>
      </c>
      <c r="EO301" s="22" t="str">
        <f t="shared" si="85"/>
        <v/>
      </c>
      <c r="EP301" s="22" t="str">
        <f t="shared" si="86"/>
        <v/>
      </c>
      <c r="EQ301" s="24" t="str">
        <f>IFERROR(IF(EO301="","",ROUND(IF(EP301=0,10,10+SIGN(EP301)*10*(1-((SQRT(5)-1)/2)^MIN(ABS(EP301)/(5*SQRT(ER$1)),3))/(1-((SQRT(5)-1)/2)^3)),2)),"请输入副数")</f>
        <v/>
      </c>
      <c r="ER301" s="25" t="str">
        <f ca="1">IF(ES301="","",IF(选手操作!FT301&lt;&gt;"","/",EV301))</f>
        <v/>
      </c>
      <c r="ES301" s="26" t="str">
        <f ca="1">IF(OR(COUNTA(EA$3:EM$434)=0,选手操作!$K301=""),"",选手操作!$K301)</f>
        <v/>
      </c>
      <c r="ET301" s="22" t="str">
        <f ca="1">IFERROR(IF(ES301="","",RANK(EV301,EV$3:EV$434)+COUNTIF(EV$3:EV301,EV301)-1),"/")</f>
        <v/>
      </c>
      <c r="EU301" s="27" t="str">
        <f ca="1">IF(ES301="","",VLOOKUP(ES301,选手操作!$K:$L,2,0))</f>
        <v/>
      </c>
      <c r="EV301" s="24" t="str">
        <f ca="1">IFERROR(IF(ES301="","",IF(选手操作!ET301&lt;&gt;"",DV301+EW301+EX301+选手操作!ES301,VLOOKUP(EU301,EO:EQ,3,0)+DV301+EW301+EX301+选手操作!ES301)),IF(COUNTIF(EO:EO,EU301)=0,"查找失败",IF(ISNUMBER(VLOOKUP(EU301,EO:EQ,3,0))=FALSE,"VP错误","未知错误")))</f>
        <v/>
      </c>
      <c r="EW301" s="37"/>
      <c r="EX301" s="37"/>
      <c r="EY301" s="39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  <c r="FK301" s="31"/>
      <c r="FL301" s="31"/>
      <c r="FM301" s="31"/>
      <c r="FN301" s="23" t="str">
        <f ca="1">IFERROR(IF(FS301="","",RANK(FR301,FR$3:FR$434)+COUNTIF(FR$3:FR301,FR301)-1),"/")</f>
        <v/>
      </c>
      <c r="FO301" s="22" t="str">
        <f t="shared" si="87"/>
        <v/>
      </c>
      <c r="FP301" s="22" t="str">
        <f t="shared" si="88"/>
        <v/>
      </c>
      <c r="FQ301" s="24" t="str">
        <f>IFERROR(IF(FO301="","",ROUND(IF(FP301=0,10,10+SIGN(FP301)*10*(1-((SQRT(5)-1)/2)^MIN(ABS(FP301)/(5*SQRT(FR$1)),3))/(1-((SQRT(5)-1)/2)^3)),2)),"请输入副数")</f>
        <v/>
      </c>
      <c r="FR301" s="25" t="str">
        <f ca="1">IF(FS301="","",IF(选手操作!GT301&lt;&gt;"","/",FV301))</f>
        <v/>
      </c>
      <c r="FS301" s="26" t="str">
        <f ca="1">IF(OR(COUNTA(FA$3:FM$434)=0,选手操作!$K301=""),"",选手操作!$K301)</f>
        <v/>
      </c>
      <c r="FT301" s="22" t="str">
        <f ca="1">IFERROR(IF(FS301="","",RANK(FV301,FV$3:FV$434)+COUNTIF(FV$3:FV301,FV301)-1),"/")</f>
        <v/>
      </c>
      <c r="FU301" s="27" t="str">
        <f ca="1">IF(FS301="","",VLOOKUP(FS301,选手操作!$K:$L,2,0))</f>
        <v/>
      </c>
      <c r="FV301" s="24" t="str">
        <f ca="1">IFERROR(IF(FS301="","",IF(选手操作!FT301&lt;&gt;"",EV301+FW301+FX301+选手操作!FS301,VLOOKUP(FU301,FO:FQ,3,0)+EV301+FW301+FX301+选手操作!FS301)),IF(COUNTIF(FO:FO,FU301)=0,"查找失败",IF(ISNUMBER(VLOOKUP(FU301,FO:FQ,3,0))=FALSE,"VP错误","未知错误")))</f>
        <v/>
      </c>
      <c r="FW301" s="37"/>
      <c r="FX301" s="37"/>
      <c r="FY301" s="39"/>
      <c r="GA301" s="31"/>
      <c r="GB301" s="31"/>
      <c r="GC301" s="31"/>
      <c r="GD301" s="31"/>
      <c r="GE301" s="31"/>
      <c r="GF301" s="31"/>
      <c r="GG301" s="31"/>
      <c r="GH301" s="31"/>
      <c r="GI301" s="31"/>
      <c r="GJ301" s="31"/>
      <c r="GK301" s="31"/>
      <c r="GL301" s="31"/>
      <c r="GM301" s="31"/>
      <c r="GN301" s="23" t="str">
        <f ca="1">IFERROR(IF(GS301="","",RANK(GR301,GR$3:GR$434)+COUNTIF(GR$3:GR301,GR301)-1),"/")</f>
        <v/>
      </c>
      <c r="GO301" s="22" t="str">
        <f t="shared" si="89"/>
        <v/>
      </c>
      <c r="GP301" s="22" t="str">
        <f t="shared" si="90"/>
        <v/>
      </c>
      <c r="GQ301" s="24" t="str">
        <f>IFERROR(IF(GO301="","",ROUND(IF(GP301=0,10,10+SIGN(GP301)*10*(1-((SQRT(5)-1)/2)^MIN(ABS(GP301)/(5*SQRT(GR$1)),3))/(1-((SQRT(5)-1)/2)^3)),2)),"请输入副数")</f>
        <v/>
      </c>
      <c r="GR301" s="25" t="str">
        <f ca="1">IF(GS301="","",IF(选手操作!HT301&lt;&gt;"","/",GV301))</f>
        <v/>
      </c>
      <c r="GS301" s="26" t="str">
        <f ca="1">IF(OR(COUNTA(GA$3:GM$434)=0,选手操作!$K301=""),"",选手操作!$K301)</f>
        <v/>
      </c>
      <c r="GT301" s="22" t="str">
        <f ca="1">IFERROR(IF(GS301="","",RANK(GV301,GV$3:GV$434)+COUNTIF(GV$3:GV301,GV301)-1),"/")</f>
        <v/>
      </c>
      <c r="GU301" s="27" t="str">
        <f ca="1">IF(GS301="","",VLOOKUP(GS301,选手操作!$K:$L,2,0))</f>
        <v/>
      </c>
      <c r="GV301" s="24" t="str">
        <f ca="1">IFERROR(IF(GS301="","",IF(选手操作!GT301&lt;&gt;"",FV301+GW301+GX301+选手操作!GS301,VLOOKUP(GU301,GO:GQ,3,0)+FV301+GW301+GX301+选手操作!GS301)),IF(COUNTIF(GO:GO,GU301)=0,"查找失败",IF(ISNUMBER(VLOOKUP(GU301,GO:GQ,3,0))=FALSE,"VP错误","未知错误")))</f>
        <v/>
      </c>
      <c r="GW301" s="37"/>
      <c r="GX301" s="37"/>
      <c r="GY301" s="39"/>
      <c r="HA301" s="31"/>
      <c r="HB301" s="31"/>
      <c r="HC301" s="31"/>
      <c r="HD301" s="31"/>
      <c r="HE301" s="31"/>
      <c r="HF301" s="31"/>
      <c r="HG301" s="31"/>
      <c r="HH301" s="31"/>
      <c r="HI301" s="31"/>
      <c r="HJ301" s="31"/>
      <c r="HK301" s="31"/>
      <c r="HL301" s="31"/>
      <c r="HM301" s="31"/>
      <c r="HN301" s="23" t="str">
        <f ca="1">IFERROR(IF(HS301="","",RANK(HR301,HR$3:HR$434)+COUNTIF(HR$3:HR301,HR301)-1),"/")</f>
        <v/>
      </c>
      <c r="HO301" s="22" t="str">
        <f t="shared" si="91"/>
        <v/>
      </c>
      <c r="HP301" s="22" t="str">
        <f t="shared" si="92"/>
        <v/>
      </c>
      <c r="HQ301" s="24" t="str">
        <f>IFERROR(IF(HO301="","",ROUND(IF(HP301=0,10,10+SIGN(HP301)*10*(1-((SQRT(5)-1)/2)^MIN(ABS(HP301)/(5*SQRT(HR$1)),3))/(1-((SQRT(5)-1)/2)^3)),2)),"请输入副数")</f>
        <v/>
      </c>
      <c r="HR301" s="25" t="str">
        <f ca="1">IF(HS301="","",IF(选手操作!IT301&lt;&gt;"","/",HV301))</f>
        <v/>
      </c>
      <c r="HS301" s="26" t="str">
        <f ca="1">IF(OR(COUNTA(HA$3:HM$434)=0,选手操作!$K301=""),"",选手操作!$K301)</f>
        <v/>
      </c>
      <c r="HT301" s="22" t="str">
        <f ca="1">IFERROR(IF(HS301="","",RANK(HV301,HV$3:HV$434)+COUNTIF(HV$3:HV301,HV301)-1),"/")</f>
        <v/>
      </c>
      <c r="HU301" s="27" t="str">
        <f ca="1">IF(HS301="","",VLOOKUP(HS301,选手操作!$K:$L,2,0))</f>
        <v/>
      </c>
      <c r="HV301" s="24" t="str">
        <f ca="1">IFERROR(IF(HS301="","",IF(选手操作!HT301&lt;&gt;"",GV301+HW301+HX301+选手操作!HS301,VLOOKUP(HU301,HO:HQ,3,0)+GV301+HW301+HX301+选手操作!HS301)),IF(COUNTIF(HO:HO,HU301)=0,"查找失败",IF(ISNUMBER(VLOOKUP(HU301,HO:HQ,3,0))=FALSE,"VP错误","未知错误")))</f>
        <v/>
      </c>
      <c r="HW301" s="37"/>
      <c r="HX301" s="37"/>
      <c r="HY301" s="39"/>
    </row>
    <row r="302" spans="1:23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23" t="str">
        <f ca="1">IFERROR(IF(S302="","",RANK(R302,R$3:R$434)+COUNTIF(R$3:R302,R302)-1),"/")</f>
        <v/>
      </c>
      <c r="O302" s="22" t="str">
        <f t="shared" si="93"/>
        <v/>
      </c>
      <c r="P302" s="22" t="str">
        <f t="shared" si="94"/>
        <v/>
      </c>
      <c r="Q302" s="24" t="str">
        <f t="shared" si="95"/>
        <v/>
      </c>
      <c r="R302" s="25" t="str">
        <f ca="1">IF(S302="","",IF(选手操作!AT302&lt;&gt;"","/",V302))</f>
        <v/>
      </c>
      <c r="S302" s="26" t="str">
        <f ca="1">IF(OR(COUNTA(A$3:M$434)=0,选手操作!$K302=""),"",选手操作!$K302)</f>
        <v/>
      </c>
      <c r="T302" s="22" t="str">
        <f ca="1">IFERROR(IF(S302="","",RANK(V302,V$3:V$434)+COUNTIF(V$3:V302,V302)-1),"/")</f>
        <v/>
      </c>
      <c r="U302" s="27" t="str">
        <f ca="1">IF(S302="","",VLOOKUP(S302,选手操作!$K:$L,2,0))</f>
        <v/>
      </c>
      <c r="V302" s="24" t="str">
        <f ca="1">IFERROR(IF(S302="","",IF(选手操作!T302&lt;&gt;"",选手操作!M302+选手操作!N302+W302+X302+选手操作!S302,VLOOKUP(U302,O:Q,3,0)+选手操作!M302+选手操作!N302+W302+X302+选手操作!S302)),IF(COUNTIF(O:O,U302)=0,"查找失败",IF(ISNUMBER(VLOOKUP(U302,O:Q,3,0))=FALSE,"VP错误","未知错误")))</f>
        <v/>
      </c>
      <c r="W302" s="37"/>
      <c r="X302" s="37"/>
      <c r="Y302" s="39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23" t="str">
        <f ca="1">IFERROR(IF(AS302="","",RANK(AR302,AR$3:AR$434)+COUNTIF(AR$3:AR302,AR302)-1),"/")</f>
        <v/>
      </c>
      <c r="AO302" s="22" t="str">
        <f t="shared" si="77"/>
        <v/>
      </c>
      <c r="AP302" s="22" t="str">
        <f t="shared" si="78"/>
        <v/>
      </c>
      <c r="AQ302" s="24" t="str">
        <f t="shared" si="96"/>
        <v/>
      </c>
      <c r="AR302" s="25" t="str">
        <f ca="1">IF(AS302="","",IF(选手操作!BT302&lt;&gt;"","/",AV302))</f>
        <v/>
      </c>
      <c r="AS302" s="26" t="str">
        <f ca="1">IF(OR(COUNTA(AA$3:AM$434)=0,选手操作!$K302=""),"",选手操作!$K302)</f>
        <v/>
      </c>
      <c r="AT302" s="22" t="str">
        <f ca="1">IFERROR(IF(AS302="","",RANK(AV302,AV$3:AV$434)+COUNTIF(AV$3:AV302,AV302)-1),"/")</f>
        <v/>
      </c>
      <c r="AU302" s="27" t="str">
        <f ca="1">IF(AS302="","",VLOOKUP(AS302,选手操作!$K:$L,2,0))</f>
        <v/>
      </c>
      <c r="AV302" s="24" t="str">
        <f ca="1">IFERROR(IF(AS302="","",IF(选手操作!AT302&lt;&gt;"",V302+AW302+AX302+选手操作!AS302,VLOOKUP(AU302,AO:AQ,3,0)+V302+AW302+AX302+选手操作!AS302)),IF(COUNTIF(AO:AO,AU302)=0,"查找失败",IF(ISNUMBER(VLOOKUP(AU302,AO:AQ,3,0))=FALSE,"VP错误","未知错误")))</f>
        <v/>
      </c>
      <c r="AW302" s="37"/>
      <c r="AX302" s="37"/>
      <c r="AY302" s="39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23" t="str">
        <f ca="1">IFERROR(IF(BS302="","",RANK(BR302,BR$3:BR$434)+COUNTIF(BR$3:BR302,BR302)-1),"/")</f>
        <v/>
      </c>
      <c r="BO302" s="22" t="str">
        <f t="shared" si="79"/>
        <v/>
      </c>
      <c r="BP302" s="22" t="str">
        <f t="shared" si="80"/>
        <v/>
      </c>
      <c r="BQ302" s="24" t="str">
        <f>IFERROR(IF(BO302="","",ROUND(IF(BP302=0,10,10+SIGN(BP302)*10*(1-((SQRT(5)-1)/2)^MIN(ABS(BP302)/(5*SQRT(BR$1)),3))/(1-((SQRT(5)-1)/2)^3)),2)),"请输入副数")</f>
        <v/>
      </c>
      <c r="BR302" s="25" t="str">
        <f ca="1">IF(BS302="","",IF(选手操作!CT302&lt;&gt;"","/",BV302))</f>
        <v/>
      </c>
      <c r="BS302" s="26" t="str">
        <f ca="1">IF(OR(COUNTA(BA$3:BM$434)=0,选手操作!$K302=""),"",选手操作!$K302)</f>
        <v/>
      </c>
      <c r="BT302" s="22" t="str">
        <f ca="1">IFERROR(IF(BS302="","",RANK(BV302,BV$3:BV$434)+COUNTIF(BV$3:BV302,BV302)-1),"/")</f>
        <v/>
      </c>
      <c r="BU302" s="27" t="str">
        <f ca="1">IF(BS302="","",VLOOKUP(BS302,选手操作!$K:$L,2,0))</f>
        <v/>
      </c>
      <c r="BV302" s="24" t="str">
        <f ca="1">IFERROR(IF(BS302="","",IF(选手操作!BT302&lt;&gt;"",AV302+BW302+BX302+选手操作!BS302,VLOOKUP(BU302,BO:BQ,3,0)+AV302+BW302+BX302+选手操作!BS302)),IF(COUNTIF(BO:BO,BU302)=0,"查找失败",IF(ISNUMBER(VLOOKUP(BU302,BO:BQ,3,0))=FALSE,"VP错误","未知错误")))</f>
        <v/>
      </c>
      <c r="BW302" s="37"/>
      <c r="BX302" s="37"/>
      <c r="BY302" s="39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23" t="str">
        <f ca="1">IFERROR(IF(CS302="","",RANK(CR302,CR$3:CR$434)+COUNTIF(CR$3:CR302,CR302)-1),"/")</f>
        <v/>
      </c>
      <c r="CO302" s="22" t="str">
        <f t="shared" si="81"/>
        <v/>
      </c>
      <c r="CP302" s="22" t="str">
        <f t="shared" si="82"/>
        <v/>
      </c>
      <c r="CQ302" s="24" t="str">
        <f>IFERROR(IF(CO302="","",ROUND(IF(CP302=0,10,10+SIGN(CP302)*10*(1-((SQRT(5)-1)/2)^MIN(ABS(CP302)/(5*SQRT(CR$1)),3))/(1-((SQRT(5)-1)/2)^3)),2)),"请输入副数")</f>
        <v/>
      </c>
      <c r="CR302" s="25" t="str">
        <f ca="1">IF(CS302="","",IF(选手操作!DT302&lt;&gt;"","/",CV302))</f>
        <v/>
      </c>
      <c r="CS302" s="26" t="str">
        <f ca="1">IF(OR(COUNTA(CA$3:CM$434)=0,选手操作!$K302=""),"",选手操作!$K302)</f>
        <v/>
      </c>
      <c r="CT302" s="22" t="str">
        <f ca="1">IFERROR(IF(CS302="","",RANK(CV302,CV$3:CV$434)+COUNTIF(CV$3:CV302,CV302)-1),"/")</f>
        <v/>
      </c>
      <c r="CU302" s="27" t="str">
        <f ca="1">IF(CS302="","",VLOOKUP(CS302,选手操作!$K:$L,2,0))</f>
        <v/>
      </c>
      <c r="CV302" s="24" t="str">
        <f ca="1">IFERROR(IF(CS302="","",IF(选手操作!CT302&lt;&gt;"",BV302+CW302+CX302+选手操作!CS302,VLOOKUP(CU302,CO:CQ,3,0)+BV302+CW302+CX302+选手操作!CS302)),IF(COUNTIF(CO:CO,CU302)=0,"查找失败",IF(ISNUMBER(VLOOKUP(CU302,CO:CQ,3,0))=FALSE,"VP错误","未知错误")))</f>
        <v/>
      </c>
      <c r="CW302" s="37"/>
      <c r="CX302" s="37"/>
      <c r="CY302" s="39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23" t="str">
        <f ca="1">IFERROR(IF(DS302="","",RANK(DR302,DR$3:DR$434)+COUNTIF(DR$3:DR302,DR302)-1),"/")</f>
        <v/>
      </c>
      <c r="DO302" s="22" t="str">
        <f t="shared" si="83"/>
        <v/>
      </c>
      <c r="DP302" s="22" t="str">
        <f t="shared" si="84"/>
        <v/>
      </c>
      <c r="DQ302" s="24" t="str">
        <f>IFERROR(IF(DO302="","",ROUND(IF(DP302=0,10,10+SIGN(DP302)*10*(1-((SQRT(5)-1)/2)^MIN(ABS(DP302)/(5*SQRT(DR$1)),3))/(1-((SQRT(5)-1)/2)^3)),2)),"请输入副数")</f>
        <v/>
      </c>
      <c r="DR302" s="25" t="str">
        <f ca="1">IF(DS302="","",IF(选手操作!ET302&lt;&gt;"","/",DV302))</f>
        <v/>
      </c>
      <c r="DS302" s="26" t="str">
        <f ca="1">IF(OR(COUNTA(DA$3:DM$434)=0,选手操作!$K302=""),"",选手操作!$K302)</f>
        <v/>
      </c>
      <c r="DT302" s="22" t="str">
        <f ca="1">IFERROR(IF(DS302="","",RANK(DV302,DV$3:DV$434)+COUNTIF(DV$3:DV302,DV302)-1),"/")</f>
        <v/>
      </c>
      <c r="DU302" s="27" t="str">
        <f ca="1">IF(DS302="","",VLOOKUP(DS302,选手操作!$K:$L,2,0))</f>
        <v/>
      </c>
      <c r="DV302" s="24" t="str">
        <f ca="1">IFERROR(IF(DS302="","",IF(选手操作!DT302&lt;&gt;"",CV302+DW302+DX302+选手操作!DS302,VLOOKUP(DU302,DO:DQ,3,0)+CV302+DW302+DX302+选手操作!DS302)),IF(COUNTIF(DO:DO,DU302)=0,"查找失败",IF(ISNUMBER(VLOOKUP(DU302,DO:DQ,3,0))=FALSE,"VP错误","未知错误")))</f>
        <v/>
      </c>
      <c r="DW302" s="37"/>
      <c r="DX302" s="37"/>
      <c r="DY302" s="39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23" t="str">
        <f ca="1">IFERROR(IF(ES302="","",RANK(ER302,ER$3:ER$434)+COUNTIF(ER$3:ER302,ER302)-1),"/")</f>
        <v/>
      </c>
      <c r="EO302" s="22" t="str">
        <f t="shared" si="85"/>
        <v/>
      </c>
      <c r="EP302" s="22" t="str">
        <f t="shared" si="86"/>
        <v/>
      </c>
      <c r="EQ302" s="24" t="str">
        <f>IFERROR(IF(EO302="","",ROUND(IF(EP302=0,10,10+SIGN(EP302)*10*(1-((SQRT(5)-1)/2)^MIN(ABS(EP302)/(5*SQRT(ER$1)),3))/(1-((SQRT(5)-1)/2)^3)),2)),"请输入副数")</f>
        <v/>
      </c>
      <c r="ER302" s="25" t="str">
        <f ca="1">IF(ES302="","",IF(选手操作!FT302&lt;&gt;"","/",EV302))</f>
        <v/>
      </c>
      <c r="ES302" s="26" t="str">
        <f ca="1">IF(OR(COUNTA(EA$3:EM$434)=0,选手操作!$K302=""),"",选手操作!$K302)</f>
        <v/>
      </c>
      <c r="ET302" s="22" t="str">
        <f ca="1">IFERROR(IF(ES302="","",RANK(EV302,EV$3:EV$434)+COUNTIF(EV$3:EV302,EV302)-1),"/")</f>
        <v/>
      </c>
      <c r="EU302" s="27" t="str">
        <f ca="1">IF(ES302="","",VLOOKUP(ES302,选手操作!$K:$L,2,0))</f>
        <v/>
      </c>
      <c r="EV302" s="24" t="str">
        <f ca="1">IFERROR(IF(ES302="","",IF(选手操作!ET302&lt;&gt;"",DV302+EW302+EX302+选手操作!ES302,VLOOKUP(EU302,EO:EQ,3,0)+DV302+EW302+EX302+选手操作!ES302)),IF(COUNTIF(EO:EO,EU302)=0,"查找失败",IF(ISNUMBER(VLOOKUP(EU302,EO:EQ,3,0))=FALSE,"VP错误","未知错误")))</f>
        <v/>
      </c>
      <c r="EW302" s="37"/>
      <c r="EX302" s="37"/>
      <c r="EY302" s="39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  <c r="FK302" s="31"/>
      <c r="FL302" s="31"/>
      <c r="FM302" s="31"/>
      <c r="FN302" s="23" t="str">
        <f ca="1">IFERROR(IF(FS302="","",RANK(FR302,FR$3:FR$434)+COUNTIF(FR$3:FR302,FR302)-1),"/")</f>
        <v/>
      </c>
      <c r="FO302" s="22" t="str">
        <f t="shared" si="87"/>
        <v/>
      </c>
      <c r="FP302" s="22" t="str">
        <f t="shared" si="88"/>
        <v/>
      </c>
      <c r="FQ302" s="24" t="str">
        <f>IFERROR(IF(FO302="","",ROUND(IF(FP302=0,10,10+SIGN(FP302)*10*(1-((SQRT(5)-1)/2)^MIN(ABS(FP302)/(5*SQRT(FR$1)),3))/(1-((SQRT(5)-1)/2)^3)),2)),"请输入副数")</f>
        <v/>
      </c>
      <c r="FR302" s="25" t="str">
        <f ca="1">IF(FS302="","",IF(选手操作!GT302&lt;&gt;"","/",FV302))</f>
        <v/>
      </c>
      <c r="FS302" s="26" t="str">
        <f ca="1">IF(OR(COUNTA(FA$3:FM$434)=0,选手操作!$K302=""),"",选手操作!$K302)</f>
        <v/>
      </c>
      <c r="FT302" s="22" t="str">
        <f ca="1">IFERROR(IF(FS302="","",RANK(FV302,FV$3:FV$434)+COUNTIF(FV$3:FV302,FV302)-1),"/")</f>
        <v/>
      </c>
      <c r="FU302" s="27" t="str">
        <f ca="1">IF(FS302="","",VLOOKUP(FS302,选手操作!$K:$L,2,0))</f>
        <v/>
      </c>
      <c r="FV302" s="24" t="str">
        <f ca="1">IFERROR(IF(FS302="","",IF(选手操作!FT302&lt;&gt;"",EV302+FW302+FX302+选手操作!FS302,VLOOKUP(FU302,FO:FQ,3,0)+EV302+FW302+FX302+选手操作!FS302)),IF(COUNTIF(FO:FO,FU302)=0,"查找失败",IF(ISNUMBER(VLOOKUP(FU302,FO:FQ,3,0))=FALSE,"VP错误","未知错误")))</f>
        <v/>
      </c>
      <c r="FW302" s="37"/>
      <c r="FX302" s="37"/>
      <c r="FY302" s="39"/>
      <c r="GA302" s="31"/>
      <c r="GB302" s="31"/>
      <c r="GC302" s="31"/>
      <c r="GD302" s="31"/>
      <c r="GE302" s="31"/>
      <c r="GF302" s="31"/>
      <c r="GG302" s="31"/>
      <c r="GH302" s="31"/>
      <c r="GI302" s="31"/>
      <c r="GJ302" s="31"/>
      <c r="GK302" s="31"/>
      <c r="GL302" s="31"/>
      <c r="GM302" s="31"/>
      <c r="GN302" s="23" t="str">
        <f ca="1">IFERROR(IF(GS302="","",RANK(GR302,GR$3:GR$434)+COUNTIF(GR$3:GR302,GR302)-1),"/")</f>
        <v/>
      </c>
      <c r="GO302" s="22" t="str">
        <f t="shared" si="89"/>
        <v/>
      </c>
      <c r="GP302" s="22" t="str">
        <f t="shared" si="90"/>
        <v/>
      </c>
      <c r="GQ302" s="24" t="str">
        <f>IFERROR(IF(GO302="","",ROUND(IF(GP302=0,10,10+SIGN(GP302)*10*(1-((SQRT(5)-1)/2)^MIN(ABS(GP302)/(5*SQRT(GR$1)),3))/(1-((SQRT(5)-1)/2)^3)),2)),"请输入副数")</f>
        <v/>
      </c>
      <c r="GR302" s="25" t="str">
        <f ca="1">IF(GS302="","",IF(选手操作!HT302&lt;&gt;"","/",GV302))</f>
        <v/>
      </c>
      <c r="GS302" s="26" t="str">
        <f ca="1">IF(OR(COUNTA(GA$3:GM$434)=0,选手操作!$K302=""),"",选手操作!$K302)</f>
        <v/>
      </c>
      <c r="GT302" s="22" t="str">
        <f ca="1">IFERROR(IF(GS302="","",RANK(GV302,GV$3:GV$434)+COUNTIF(GV$3:GV302,GV302)-1),"/")</f>
        <v/>
      </c>
      <c r="GU302" s="27" t="str">
        <f ca="1">IF(GS302="","",VLOOKUP(GS302,选手操作!$K:$L,2,0))</f>
        <v/>
      </c>
      <c r="GV302" s="24" t="str">
        <f ca="1">IFERROR(IF(GS302="","",IF(选手操作!GT302&lt;&gt;"",FV302+GW302+GX302+选手操作!GS302,VLOOKUP(GU302,GO:GQ,3,0)+FV302+GW302+GX302+选手操作!GS302)),IF(COUNTIF(GO:GO,GU302)=0,"查找失败",IF(ISNUMBER(VLOOKUP(GU302,GO:GQ,3,0))=FALSE,"VP错误","未知错误")))</f>
        <v/>
      </c>
      <c r="GW302" s="37"/>
      <c r="GX302" s="37"/>
      <c r="GY302" s="39"/>
      <c r="HA302" s="31"/>
      <c r="HB302" s="31"/>
      <c r="HC302" s="31"/>
      <c r="HD302" s="31"/>
      <c r="HE302" s="31"/>
      <c r="HF302" s="31"/>
      <c r="HG302" s="31"/>
      <c r="HH302" s="31"/>
      <c r="HI302" s="31"/>
      <c r="HJ302" s="31"/>
      <c r="HK302" s="31"/>
      <c r="HL302" s="31"/>
      <c r="HM302" s="31"/>
      <c r="HN302" s="23" t="str">
        <f ca="1">IFERROR(IF(HS302="","",RANK(HR302,HR$3:HR$434)+COUNTIF(HR$3:HR302,HR302)-1),"/")</f>
        <v/>
      </c>
      <c r="HO302" s="22" t="str">
        <f t="shared" si="91"/>
        <v/>
      </c>
      <c r="HP302" s="22" t="str">
        <f t="shared" si="92"/>
        <v/>
      </c>
      <c r="HQ302" s="24" t="str">
        <f>IFERROR(IF(HO302="","",ROUND(IF(HP302=0,10,10+SIGN(HP302)*10*(1-((SQRT(5)-1)/2)^MIN(ABS(HP302)/(5*SQRT(HR$1)),3))/(1-((SQRT(5)-1)/2)^3)),2)),"请输入副数")</f>
        <v/>
      </c>
      <c r="HR302" s="25" t="str">
        <f ca="1">IF(HS302="","",IF(选手操作!IT302&lt;&gt;"","/",HV302))</f>
        <v/>
      </c>
      <c r="HS302" s="26" t="str">
        <f ca="1">IF(OR(COUNTA(HA$3:HM$434)=0,选手操作!$K302=""),"",选手操作!$K302)</f>
        <v/>
      </c>
      <c r="HT302" s="22" t="str">
        <f ca="1">IFERROR(IF(HS302="","",RANK(HV302,HV$3:HV$434)+COUNTIF(HV$3:HV302,HV302)-1),"/")</f>
        <v/>
      </c>
      <c r="HU302" s="27" t="str">
        <f ca="1">IF(HS302="","",VLOOKUP(HS302,选手操作!$K:$L,2,0))</f>
        <v/>
      </c>
      <c r="HV302" s="24" t="str">
        <f ca="1">IFERROR(IF(HS302="","",IF(选手操作!HT302&lt;&gt;"",GV302+HW302+HX302+选手操作!HS302,VLOOKUP(HU302,HO:HQ,3,0)+GV302+HW302+HX302+选手操作!HS302)),IF(COUNTIF(HO:HO,HU302)=0,"查找失败",IF(ISNUMBER(VLOOKUP(HU302,HO:HQ,3,0))=FALSE,"VP错误","未知错误")))</f>
        <v/>
      </c>
      <c r="HW302" s="37"/>
      <c r="HX302" s="37"/>
      <c r="HY302" s="39"/>
    </row>
    <row r="303" spans="1:23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23" t="str">
        <f ca="1">IFERROR(IF(S303="","",RANK(R303,R$3:R$434)+COUNTIF(R$3:R303,R303)-1),"/")</f>
        <v/>
      </c>
      <c r="O303" s="22" t="str">
        <f t="shared" si="93"/>
        <v/>
      </c>
      <c r="P303" s="22" t="str">
        <f t="shared" si="94"/>
        <v/>
      </c>
      <c r="Q303" s="24" t="str">
        <f t="shared" si="95"/>
        <v/>
      </c>
      <c r="R303" s="25" t="str">
        <f ca="1">IF(S303="","",IF(选手操作!AT303&lt;&gt;"","/",V303))</f>
        <v/>
      </c>
      <c r="S303" s="26" t="str">
        <f ca="1">IF(OR(COUNTA(A$3:M$434)=0,选手操作!$K303=""),"",选手操作!$K303)</f>
        <v/>
      </c>
      <c r="T303" s="22" t="str">
        <f ca="1">IFERROR(IF(S303="","",RANK(V303,V$3:V$434)+COUNTIF(V$3:V303,V303)-1),"/")</f>
        <v/>
      </c>
      <c r="U303" s="27" t="str">
        <f ca="1">IF(S303="","",VLOOKUP(S303,选手操作!$K:$L,2,0))</f>
        <v/>
      </c>
      <c r="V303" s="24" t="str">
        <f ca="1">IFERROR(IF(S303="","",IF(选手操作!T303&lt;&gt;"",选手操作!M303+选手操作!N303+W303+X303+选手操作!S303,VLOOKUP(U303,O:Q,3,0)+选手操作!M303+选手操作!N303+W303+X303+选手操作!S303)),IF(COUNTIF(O:O,U303)=0,"查找失败",IF(ISNUMBER(VLOOKUP(U303,O:Q,3,0))=FALSE,"VP错误","未知错误")))</f>
        <v/>
      </c>
      <c r="W303" s="37"/>
      <c r="X303" s="37"/>
      <c r="Y303" s="39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23" t="str">
        <f ca="1">IFERROR(IF(AS303="","",RANK(AR303,AR$3:AR$434)+COUNTIF(AR$3:AR303,AR303)-1),"/")</f>
        <v/>
      </c>
      <c r="AO303" s="22" t="str">
        <f t="shared" si="77"/>
        <v/>
      </c>
      <c r="AP303" s="22" t="str">
        <f t="shared" si="78"/>
        <v/>
      </c>
      <c r="AQ303" s="24" t="str">
        <f t="shared" si="96"/>
        <v/>
      </c>
      <c r="AR303" s="25" t="str">
        <f ca="1">IF(AS303="","",IF(选手操作!BT303&lt;&gt;"","/",AV303))</f>
        <v/>
      </c>
      <c r="AS303" s="26" t="str">
        <f ca="1">IF(OR(COUNTA(AA$3:AM$434)=0,选手操作!$K303=""),"",选手操作!$K303)</f>
        <v/>
      </c>
      <c r="AT303" s="22" t="str">
        <f ca="1">IFERROR(IF(AS303="","",RANK(AV303,AV$3:AV$434)+COUNTIF(AV$3:AV303,AV303)-1),"/")</f>
        <v/>
      </c>
      <c r="AU303" s="27" t="str">
        <f ca="1">IF(AS303="","",VLOOKUP(AS303,选手操作!$K:$L,2,0))</f>
        <v/>
      </c>
      <c r="AV303" s="24" t="str">
        <f ca="1">IFERROR(IF(AS303="","",IF(选手操作!AT303&lt;&gt;"",V303+AW303+AX303+选手操作!AS303,VLOOKUP(AU303,AO:AQ,3,0)+V303+AW303+AX303+选手操作!AS303)),IF(COUNTIF(AO:AO,AU303)=0,"查找失败",IF(ISNUMBER(VLOOKUP(AU303,AO:AQ,3,0))=FALSE,"VP错误","未知错误")))</f>
        <v/>
      </c>
      <c r="AW303" s="37"/>
      <c r="AX303" s="37"/>
      <c r="AY303" s="39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23" t="str">
        <f ca="1">IFERROR(IF(BS303="","",RANK(BR303,BR$3:BR$434)+COUNTIF(BR$3:BR303,BR303)-1),"/")</f>
        <v/>
      </c>
      <c r="BO303" s="22" t="str">
        <f t="shared" si="79"/>
        <v/>
      </c>
      <c r="BP303" s="22" t="str">
        <f t="shared" si="80"/>
        <v/>
      </c>
      <c r="BQ303" s="24" t="str">
        <f>IFERROR(IF(BO303="","",ROUND(IF(BP303=0,10,10+SIGN(BP303)*10*(1-((SQRT(5)-1)/2)^MIN(ABS(BP303)/(5*SQRT(BR$1)),3))/(1-((SQRT(5)-1)/2)^3)),2)),"请输入副数")</f>
        <v/>
      </c>
      <c r="BR303" s="25" t="str">
        <f ca="1">IF(BS303="","",IF(选手操作!CT303&lt;&gt;"","/",BV303))</f>
        <v/>
      </c>
      <c r="BS303" s="26" t="str">
        <f ca="1">IF(OR(COUNTA(BA$3:BM$434)=0,选手操作!$K303=""),"",选手操作!$K303)</f>
        <v/>
      </c>
      <c r="BT303" s="22" t="str">
        <f ca="1">IFERROR(IF(BS303="","",RANK(BV303,BV$3:BV$434)+COUNTIF(BV$3:BV303,BV303)-1),"/")</f>
        <v/>
      </c>
      <c r="BU303" s="27" t="str">
        <f ca="1">IF(BS303="","",VLOOKUP(BS303,选手操作!$K:$L,2,0))</f>
        <v/>
      </c>
      <c r="BV303" s="24" t="str">
        <f ca="1">IFERROR(IF(BS303="","",IF(选手操作!BT303&lt;&gt;"",AV303+BW303+BX303+选手操作!BS303,VLOOKUP(BU303,BO:BQ,3,0)+AV303+BW303+BX303+选手操作!BS303)),IF(COUNTIF(BO:BO,BU303)=0,"查找失败",IF(ISNUMBER(VLOOKUP(BU303,BO:BQ,3,0))=FALSE,"VP错误","未知错误")))</f>
        <v/>
      </c>
      <c r="BW303" s="37"/>
      <c r="BX303" s="37"/>
      <c r="BY303" s="39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23" t="str">
        <f ca="1">IFERROR(IF(CS303="","",RANK(CR303,CR$3:CR$434)+COUNTIF(CR$3:CR303,CR303)-1),"/")</f>
        <v/>
      </c>
      <c r="CO303" s="22" t="str">
        <f t="shared" si="81"/>
        <v/>
      </c>
      <c r="CP303" s="22" t="str">
        <f t="shared" si="82"/>
        <v/>
      </c>
      <c r="CQ303" s="24" t="str">
        <f>IFERROR(IF(CO303="","",ROUND(IF(CP303=0,10,10+SIGN(CP303)*10*(1-((SQRT(5)-1)/2)^MIN(ABS(CP303)/(5*SQRT(CR$1)),3))/(1-((SQRT(5)-1)/2)^3)),2)),"请输入副数")</f>
        <v/>
      </c>
      <c r="CR303" s="25" t="str">
        <f ca="1">IF(CS303="","",IF(选手操作!DT303&lt;&gt;"","/",CV303))</f>
        <v/>
      </c>
      <c r="CS303" s="26" t="str">
        <f ca="1">IF(OR(COUNTA(CA$3:CM$434)=0,选手操作!$K303=""),"",选手操作!$K303)</f>
        <v/>
      </c>
      <c r="CT303" s="22" t="str">
        <f ca="1">IFERROR(IF(CS303="","",RANK(CV303,CV$3:CV$434)+COUNTIF(CV$3:CV303,CV303)-1),"/")</f>
        <v/>
      </c>
      <c r="CU303" s="27" t="str">
        <f ca="1">IF(CS303="","",VLOOKUP(CS303,选手操作!$K:$L,2,0))</f>
        <v/>
      </c>
      <c r="CV303" s="24" t="str">
        <f ca="1">IFERROR(IF(CS303="","",IF(选手操作!CT303&lt;&gt;"",BV303+CW303+CX303+选手操作!CS303,VLOOKUP(CU303,CO:CQ,3,0)+BV303+CW303+CX303+选手操作!CS303)),IF(COUNTIF(CO:CO,CU303)=0,"查找失败",IF(ISNUMBER(VLOOKUP(CU303,CO:CQ,3,0))=FALSE,"VP错误","未知错误")))</f>
        <v/>
      </c>
      <c r="CW303" s="37"/>
      <c r="CX303" s="37"/>
      <c r="CY303" s="39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23" t="str">
        <f ca="1">IFERROR(IF(DS303="","",RANK(DR303,DR$3:DR$434)+COUNTIF(DR$3:DR303,DR303)-1),"/")</f>
        <v/>
      </c>
      <c r="DO303" s="22" t="str">
        <f t="shared" si="83"/>
        <v/>
      </c>
      <c r="DP303" s="22" t="str">
        <f t="shared" si="84"/>
        <v/>
      </c>
      <c r="DQ303" s="24" t="str">
        <f>IFERROR(IF(DO303="","",ROUND(IF(DP303=0,10,10+SIGN(DP303)*10*(1-((SQRT(5)-1)/2)^MIN(ABS(DP303)/(5*SQRT(DR$1)),3))/(1-((SQRT(5)-1)/2)^3)),2)),"请输入副数")</f>
        <v/>
      </c>
      <c r="DR303" s="25" t="str">
        <f ca="1">IF(DS303="","",IF(选手操作!ET303&lt;&gt;"","/",DV303))</f>
        <v/>
      </c>
      <c r="DS303" s="26" t="str">
        <f ca="1">IF(OR(COUNTA(DA$3:DM$434)=0,选手操作!$K303=""),"",选手操作!$K303)</f>
        <v/>
      </c>
      <c r="DT303" s="22" t="str">
        <f ca="1">IFERROR(IF(DS303="","",RANK(DV303,DV$3:DV$434)+COUNTIF(DV$3:DV303,DV303)-1),"/")</f>
        <v/>
      </c>
      <c r="DU303" s="27" t="str">
        <f ca="1">IF(DS303="","",VLOOKUP(DS303,选手操作!$K:$L,2,0))</f>
        <v/>
      </c>
      <c r="DV303" s="24" t="str">
        <f ca="1">IFERROR(IF(DS303="","",IF(选手操作!DT303&lt;&gt;"",CV303+DW303+DX303+选手操作!DS303,VLOOKUP(DU303,DO:DQ,3,0)+CV303+DW303+DX303+选手操作!DS303)),IF(COUNTIF(DO:DO,DU303)=0,"查找失败",IF(ISNUMBER(VLOOKUP(DU303,DO:DQ,3,0))=FALSE,"VP错误","未知错误")))</f>
        <v/>
      </c>
      <c r="DW303" s="37"/>
      <c r="DX303" s="37"/>
      <c r="DY303" s="39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23" t="str">
        <f ca="1">IFERROR(IF(ES303="","",RANK(ER303,ER$3:ER$434)+COUNTIF(ER$3:ER303,ER303)-1),"/")</f>
        <v/>
      </c>
      <c r="EO303" s="22" t="str">
        <f t="shared" si="85"/>
        <v/>
      </c>
      <c r="EP303" s="22" t="str">
        <f t="shared" si="86"/>
        <v/>
      </c>
      <c r="EQ303" s="24" t="str">
        <f>IFERROR(IF(EO303="","",ROUND(IF(EP303=0,10,10+SIGN(EP303)*10*(1-((SQRT(5)-1)/2)^MIN(ABS(EP303)/(5*SQRT(ER$1)),3))/(1-((SQRT(5)-1)/2)^3)),2)),"请输入副数")</f>
        <v/>
      </c>
      <c r="ER303" s="25" t="str">
        <f ca="1">IF(ES303="","",IF(选手操作!FT303&lt;&gt;"","/",EV303))</f>
        <v/>
      </c>
      <c r="ES303" s="26" t="str">
        <f ca="1">IF(OR(COUNTA(EA$3:EM$434)=0,选手操作!$K303=""),"",选手操作!$K303)</f>
        <v/>
      </c>
      <c r="ET303" s="22" t="str">
        <f ca="1">IFERROR(IF(ES303="","",RANK(EV303,EV$3:EV$434)+COUNTIF(EV$3:EV303,EV303)-1),"/")</f>
        <v/>
      </c>
      <c r="EU303" s="27" t="str">
        <f ca="1">IF(ES303="","",VLOOKUP(ES303,选手操作!$K:$L,2,0))</f>
        <v/>
      </c>
      <c r="EV303" s="24" t="str">
        <f ca="1">IFERROR(IF(ES303="","",IF(选手操作!ET303&lt;&gt;"",DV303+EW303+EX303+选手操作!ES303,VLOOKUP(EU303,EO:EQ,3,0)+DV303+EW303+EX303+选手操作!ES303)),IF(COUNTIF(EO:EO,EU303)=0,"查找失败",IF(ISNUMBER(VLOOKUP(EU303,EO:EQ,3,0))=FALSE,"VP错误","未知错误")))</f>
        <v/>
      </c>
      <c r="EW303" s="37"/>
      <c r="EX303" s="37"/>
      <c r="EY303" s="39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  <c r="FK303" s="31"/>
      <c r="FL303" s="31"/>
      <c r="FM303" s="31"/>
      <c r="FN303" s="23" t="str">
        <f ca="1">IFERROR(IF(FS303="","",RANK(FR303,FR$3:FR$434)+COUNTIF(FR$3:FR303,FR303)-1),"/")</f>
        <v/>
      </c>
      <c r="FO303" s="22" t="str">
        <f t="shared" si="87"/>
        <v/>
      </c>
      <c r="FP303" s="22" t="str">
        <f t="shared" si="88"/>
        <v/>
      </c>
      <c r="FQ303" s="24" t="str">
        <f>IFERROR(IF(FO303="","",ROUND(IF(FP303=0,10,10+SIGN(FP303)*10*(1-((SQRT(5)-1)/2)^MIN(ABS(FP303)/(5*SQRT(FR$1)),3))/(1-((SQRT(5)-1)/2)^3)),2)),"请输入副数")</f>
        <v/>
      </c>
      <c r="FR303" s="25" t="str">
        <f ca="1">IF(FS303="","",IF(选手操作!GT303&lt;&gt;"","/",FV303))</f>
        <v/>
      </c>
      <c r="FS303" s="26" t="str">
        <f ca="1">IF(OR(COUNTA(FA$3:FM$434)=0,选手操作!$K303=""),"",选手操作!$K303)</f>
        <v/>
      </c>
      <c r="FT303" s="22" t="str">
        <f ca="1">IFERROR(IF(FS303="","",RANK(FV303,FV$3:FV$434)+COUNTIF(FV$3:FV303,FV303)-1),"/")</f>
        <v/>
      </c>
      <c r="FU303" s="27" t="str">
        <f ca="1">IF(FS303="","",VLOOKUP(FS303,选手操作!$K:$L,2,0))</f>
        <v/>
      </c>
      <c r="FV303" s="24" t="str">
        <f ca="1">IFERROR(IF(FS303="","",IF(选手操作!FT303&lt;&gt;"",EV303+FW303+FX303+选手操作!FS303,VLOOKUP(FU303,FO:FQ,3,0)+EV303+FW303+FX303+选手操作!FS303)),IF(COUNTIF(FO:FO,FU303)=0,"查找失败",IF(ISNUMBER(VLOOKUP(FU303,FO:FQ,3,0))=FALSE,"VP错误","未知错误")))</f>
        <v/>
      </c>
      <c r="FW303" s="37"/>
      <c r="FX303" s="37"/>
      <c r="FY303" s="39"/>
      <c r="GA303" s="31"/>
      <c r="GB303" s="31"/>
      <c r="GC303" s="31"/>
      <c r="GD303" s="31"/>
      <c r="GE303" s="31"/>
      <c r="GF303" s="31"/>
      <c r="GG303" s="31"/>
      <c r="GH303" s="31"/>
      <c r="GI303" s="31"/>
      <c r="GJ303" s="31"/>
      <c r="GK303" s="31"/>
      <c r="GL303" s="31"/>
      <c r="GM303" s="31"/>
      <c r="GN303" s="23" t="str">
        <f ca="1">IFERROR(IF(GS303="","",RANK(GR303,GR$3:GR$434)+COUNTIF(GR$3:GR303,GR303)-1),"/")</f>
        <v/>
      </c>
      <c r="GO303" s="22" t="str">
        <f t="shared" si="89"/>
        <v/>
      </c>
      <c r="GP303" s="22" t="str">
        <f t="shared" si="90"/>
        <v/>
      </c>
      <c r="GQ303" s="24" t="str">
        <f>IFERROR(IF(GO303="","",ROUND(IF(GP303=0,10,10+SIGN(GP303)*10*(1-((SQRT(5)-1)/2)^MIN(ABS(GP303)/(5*SQRT(GR$1)),3))/(1-((SQRT(5)-1)/2)^3)),2)),"请输入副数")</f>
        <v/>
      </c>
      <c r="GR303" s="25" t="str">
        <f ca="1">IF(GS303="","",IF(选手操作!HT303&lt;&gt;"","/",GV303))</f>
        <v/>
      </c>
      <c r="GS303" s="26" t="str">
        <f ca="1">IF(OR(COUNTA(GA$3:GM$434)=0,选手操作!$K303=""),"",选手操作!$K303)</f>
        <v/>
      </c>
      <c r="GT303" s="22" t="str">
        <f ca="1">IFERROR(IF(GS303="","",RANK(GV303,GV$3:GV$434)+COUNTIF(GV$3:GV303,GV303)-1),"/")</f>
        <v/>
      </c>
      <c r="GU303" s="27" t="str">
        <f ca="1">IF(GS303="","",VLOOKUP(GS303,选手操作!$K:$L,2,0))</f>
        <v/>
      </c>
      <c r="GV303" s="24" t="str">
        <f ca="1">IFERROR(IF(GS303="","",IF(选手操作!GT303&lt;&gt;"",FV303+GW303+GX303+选手操作!GS303,VLOOKUP(GU303,GO:GQ,3,0)+FV303+GW303+GX303+选手操作!GS303)),IF(COUNTIF(GO:GO,GU303)=0,"查找失败",IF(ISNUMBER(VLOOKUP(GU303,GO:GQ,3,0))=FALSE,"VP错误","未知错误")))</f>
        <v/>
      </c>
      <c r="GW303" s="37"/>
      <c r="GX303" s="37"/>
      <c r="GY303" s="39"/>
      <c r="HA303" s="31"/>
      <c r="HB303" s="31"/>
      <c r="HC303" s="31"/>
      <c r="HD303" s="31"/>
      <c r="HE303" s="31"/>
      <c r="HF303" s="31"/>
      <c r="HG303" s="31"/>
      <c r="HH303" s="31"/>
      <c r="HI303" s="31"/>
      <c r="HJ303" s="31"/>
      <c r="HK303" s="31"/>
      <c r="HL303" s="31"/>
      <c r="HM303" s="31"/>
      <c r="HN303" s="23" t="str">
        <f ca="1">IFERROR(IF(HS303="","",RANK(HR303,HR$3:HR$434)+COUNTIF(HR$3:HR303,HR303)-1),"/")</f>
        <v/>
      </c>
      <c r="HO303" s="22" t="str">
        <f t="shared" si="91"/>
        <v/>
      </c>
      <c r="HP303" s="22" t="str">
        <f t="shared" si="92"/>
        <v/>
      </c>
      <c r="HQ303" s="24" t="str">
        <f>IFERROR(IF(HO303="","",ROUND(IF(HP303=0,10,10+SIGN(HP303)*10*(1-((SQRT(5)-1)/2)^MIN(ABS(HP303)/(5*SQRT(HR$1)),3))/(1-((SQRT(5)-1)/2)^3)),2)),"请输入副数")</f>
        <v/>
      </c>
      <c r="HR303" s="25" t="str">
        <f ca="1">IF(HS303="","",IF(选手操作!IT303&lt;&gt;"","/",HV303))</f>
        <v/>
      </c>
      <c r="HS303" s="26" t="str">
        <f ca="1">IF(OR(COUNTA(HA$3:HM$434)=0,选手操作!$K303=""),"",选手操作!$K303)</f>
        <v/>
      </c>
      <c r="HT303" s="22" t="str">
        <f ca="1">IFERROR(IF(HS303="","",RANK(HV303,HV$3:HV$434)+COUNTIF(HV$3:HV303,HV303)-1),"/")</f>
        <v/>
      </c>
      <c r="HU303" s="27" t="str">
        <f ca="1">IF(HS303="","",VLOOKUP(HS303,选手操作!$K:$L,2,0))</f>
        <v/>
      </c>
      <c r="HV303" s="24" t="str">
        <f ca="1">IFERROR(IF(HS303="","",IF(选手操作!HT303&lt;&gt;"",GV303+HW303+HX303+选手操作!HS303,VLOOKUP(HU303,HO:HQ,3,0)+GV303+HW303+HX303+选手操作!HS303)),IF(COUNTIF(HO:HO,HU303)=0,"查找失败",IF(ISNUMBER(VLOOKUP(HU303,HO:HQ,3,0))=FALSE,"VP错误","未知错误")))</f>
        <v/>
      </c>
      <c r="HW303" s="37"/>
      <c r="HX303" s="37"/>
      <c r="HY303" s="39"/>
    </row>
    <row r="304" spans="1:23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23" t="str">
        <f ca="1">IFERROR(IF(S304="","",RANK(R304,R$3:R$434)+COUNTIF(R$3:R304,R304)-1),"/")</f>
        <v/>
      </c>
      <c r="O304" s="22" t="str">
        <f t="shared" si="93"/>
        <v/>
      </c>
      <c r="P304" s="22" t="str">
        <f t="shared" si="94"/>
        <v/>
      </c>
      <c r="Q304" s="24" t="str">
        <f t="shared" si="95"/>
        <v/>
      </c>
      <c r="R304" s="25" t="str">
        <f ca="1">IF(S304="","",IF(选手操作!AT304&lt;&gt;"","/",V304))</f>
        <v/>
      </c>
      <c r="S304" s="26" t="str">
        <f ca="1">IF(OR(COUNTA(A$3:M$434)=0,选手操作!$K304=""),"",选手操作!$K304)</f>
        <v/>
      </c>
      <c r="T304" s="22" t="str">
        <f ca="1">IFERROR(IF(S304="","",RANK(V304,V$3:V$434)+COUNTIF(V$3:V304,V304)-1),"/")</f>
        <v/>
      </c>
      <c r="U304" s="27" t="str">
        <f ca="1">IF(S304="","",VLOOKUP(S304,选手操作!$K:$L,2,0))</f>
        <v/>
      </c>
      <c r="V304" s="24" t="str">
        <f ca="1">IFERROR(IF(S304="","",IF(选手操作!T304&lt;&gt;"",选手操作!M304+选手操作!N304+W304+X304+选手操作!S304,VLOOKUP(U304,O:Q,3,0)+选手操作!M304+选手操作!N304+W304+X304+选手操作!S304)),IF(COUNTIF(O:O,U304)=0,"查找失败",IF(ISNUMBER(VLOOKUP(U304,O:Q,3,0))=FALSE,"VP错误","未知错误")))</f>
        <v/>
      </c>
      <c r="W304" s="37"/>
      <c r="X304" s="37"/>
      <c r="Y304" s="39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23" t="str">
        <f ca="1">IFERROR(IF(AS304="","",RANK(AR304,AR$3:AR$434)+COUNTIF(AR$3:AR304,AR304)-1),"/")</f>
        <v/>
      </c>
      <c r="AO304" s="22" t="str">
        <f t="shared" si="77"/>
        <v/>
      </c>
      <c r="AP304" s="22" t="str">
        <f t="shared" si="78"/>
        <v/>
      </c>
      <c r="AQ304" s="24" t="str">
        <f t="shared" si="96"/>
        <v/>
      </c>
      <c r="AR304" s="25" t="str">
        <f ca="1">IF(AS304="","",IF(选手操作!BT304&lt;&gt;"","/",AV304))</f>
        <v/>
      </c>
      <c r="AS304" s="26" t="str">
        <f ca="1">IF(OR(COUNTA(AA$3:AM$434)=0,选手操作!$K304=""),"",选手操作!$K304)</f>
        <v/>
      </c>
      <c r="AT304" s="22" t="str">
        <f ca="1">IFERROR(IF(AS304="","",RANK(AV304,AV$3:AV$434)+COUNTIF(AV$3:AV304,AV304)-1),"/")</f>
        <v/>
      </c>
      <c r="AU304" s="27" t="str">
        <f ca="1">IF(AS304="","",VLOOKUP(AS304,选手操作!$K:$L,2,0))</f>
        <v/>
      </c>
      <c r="AV304" s="24" t="str">
        <f ca="1">IFERROR(IF(AS304="","",IF(选手操作!AT304&lt;&gt;"",V304+AW304+AX304+选手操作!AS304,VLOOKUP(AU304,AO:AQ,3,0)+V304+AW304+AX304+选手操作!AS304)),IF(COUNTIF(AO:AO,AU304)=0,"查找失败",IF(ISNUMBER(VLOOKUP(AU304,AO:AQ,3,0))=FALSE,"VP错误","未知错误")))</f>
        <v/>
      </c>
      <c r="AW304" s="37"/>
      <c r="AX304" s="37"/>
      <c r="AY304" s="39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23" t="str">
        <f ca="1">IFERROR(IF(BS304="","",RANK(BR304,BR$3:BR$434)+COUNTIF(BR$3:BR304,BR304)-1),"/")</f>
        <v/>
      </c>
      <c r="BO304" s="22" t="str">
        <f t="shared" si="79"/>
        <v/>
      </c>
      <c r="BP304" s="22" t="str">
        <f t="shared" si="80"/>
        <v/>
      </c>
      <c r="BQ304" s="24" t="str">
        <f>IFERROR(IF(BO304="","",ROUND(IF(BP304=0,10,10+SIGN(BP304)*10*(1-((SQRT(5)-1)/2)^MIN(ABS(BP304)/(5*SQRT(BR$1)),3))/(1-((SQRT(5)-1)/2)^3)),2)),"请输入副数")</f>
        <v/>
      </c>
      <c r="BR304" s="25" t="str">
        <f ca="1">IF(BS304="","",IF(选手操作!CT304&lt;&gt;"","/",BV304))</f>
        <v/>
      </c>
      <c r="BS304" s="26" t="str">
        <f ca="1">IF(OR(COUNTA(BA$3:BM$434)=0,选手操作!$K304=""),"",选手操作!$K304)</f>
        <v/>
      </c>
      <c r="BT304" s="22" t="str">
        <f ca="1">IFERROR(IF(BS304="","",RANK(BV304,BV$3:BV$434)+COUNTIF(BV$3:BV304,BV304)-1),"/")</f>
        <v/>
      </c>
      <c r="BU304" s="27" t="str">
        <f ca="1">IF(BS304="","",VLOOKUP(BS304,选手操作!$K:$L,2,0))</f>
        <v/>
      </c>
      <c r="BV304" s="24" t="str">
        <f ca="1">IFERROR(IF(BS304="","",IF(选手操作!BT304&lt;&gt;"",AV304+BW304+BX304+选手操作!BS304,VLOOKUP(BU304,BO:BQ,3,0)+AV304+BW304+BX304+选手操作!BS304)),IF(COUNTIF(BO:BO,BU304)=0,"查找失败",IF(ISNUMBER(VLOOKUP(BU304,BO:BQ,3,0))=FALSE,"VP错误","未知错误")))</f>
        <v/>
      </c>
      <c r="BW304" s="37"/>
      <c r="BX304" s="37"/>
      <c r="BY304" s="39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23" t="str">
        <f ca="1">IFERROR(IF(CS304="","",RANK(CR304,CR$3:CR$434)+COUNTIF(CR$3:CR304,CR304)-1),"/")</f>
        <v/>
      </c>
      <c r="CO304" s="22" t="str">
        <f t="shared" si="81"/>
        <v/>
      </c>
      <c r="CP304" s="22" t="str">
        <f t="shared" si="82"/>
        <v/>
      </c>
      <c r="CQ304" s="24" t="str">
        <f>IFERROR(IF(CO304="","",ROUND(IF(CP304=0,10,10+SIGN(CP304)*10*(1-((SQRT(5)-1)/2)^MIN(ABS(CP304)/(5*SQRT(CR$1)),3))/(1-((SQRT(5)-1)/2)^3)),2)),"请输入副数")</f>
        <v/>
      </c>
      <c r="CR304" s="25" t="str">
        <f ca="1">IF(CS304="","",IF(选手操作!DT304&lt;&gt;"","/",CV304))</f>
        <v/>
      </c>
      <c r="CS304" s="26" t="str">
        <f ca="1">IF(OR(COUNTA(CA$3:CM$434)=0,选手操作!$K304=""),"",选手操作!$K304)</f>
        <v/>
      </c>
      <c r="CT304" s="22" t="str">
        <f ca="1">IFERROR(IF(CS304="","",RANK(CV304,CV$3:CV$434)+COUNTIF(CV$3:CV304,CV304)-1),"/")</f>
        <v/>
      </c>
      <c r="CU304" s="27" t="str">
        <f ca="1">IF(CS304="","",VLOOKUP(CS304,选手操作!$K:$L,2,0))</f>
        <v/>
      </c>
      <c r="CV304" s="24" t="str">
        <f ca="1">IFERROR(IF(CS304="","",IF(选手操作!CT304&lt;&gt;"",BV304+CW304+CX304+选手操作!CS304,VLOOKUP(CU304,CO:CQ,3,0)+BV304+CW304+CX304+选手操作!CS304)),IF(COUNTIF(CO:CO,CU304)=0,"查找失败",IF(ISNUMBER(VLOOKUP(CU304,CO:CQ,3,0))=FALSE,"VP错误","未知错误")))</f>
        <v/>
      </c>
      <c r="CW304" s="37"/>
      <c r="CX304" s="37"/>
      <c r="CY304" s="39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23" t="str">
        <f ca="1">IFERROR(IF(DS304="","",RANK(DR304,DR$3:DR$434)+COUNTIF(DR$3:DR304,DR304)-1),"/")</f>
        <v/>
      </c>
      <c r="DO304" s="22" t="str">
        <f t="shared" si="83"/>
        <v/>
      </c>
      <c r="DP304" s="22" t="str">
        <f t="shared" si="84"/>
        <v/>
      </c>
      <c r="DQ304" s="24" t="str">
        <f>IFERROR(IF(DO304="","",ROUND(IF(DP304=0,10,10+SIGN(DP304)*10*(1-((SQRT(5)-1)/2)^MIN(ABS(DP304)/(5*SQRT(DR$1)),3))/(1-((SQRT(5)-1)/2)^3)),2)),"请输入副数")</f>
        <v/>
      </c>
      <c r="DR304" s="25" t="str">
        <f ca="1">IF(DS304="","",IF(选手操作!ET304&lt;&gt;"","/",DV304))</f>
        <v/>
      </c>
      <c r="DS304" s="26" t="str">
        <f ca="1">IF(OR(COUNTA(DA$3:DM$434)=0,选手操作!$K304=""),"",选手操作!$K304)</f>
        <v/>
      </c>
      <c r="DT304" s="22" t="str">
        <f ca="1">IFERROR(IF(DS304="","",RANK(DV304,DV$3:DV$434)+COUNTIF(DV$3:DV304,DV304)-1),"/")</f>
        <v/>
      </c>
      <c r="DU304" s="27" t="str">
        <f ca="1">IF(DS304="","",VLOOKUP(DS304,选手操作!$K:$L,2,0))</f>
        <v/>
      </c>
      <c r="DV304" s="24" t="str">
        <f ca="1">IFERROR(IF(DS304="","",IF(选手操作!DT304&lt;&gt;"",CV304+DW304+DX304+选手操作!DS304,VLOOKUP(DU304,DO:DQ,3,0)+CV304+DW304+DX304+选手操作!DS304)),IF(COUNTIF(DO:DO,DU304)=0,"查找失败",IF(ISNUMBER(VLOOKUP(DU304,DO:DQ,3,0))=FALSE,"VP错误","未知错误")))</f>
        <v/>
      </c>
      <c r="DW304" s="37"/>
      <c r="DX304" s="37"/>
      <c r="DY304" s="39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  <c r="EN304" s="23" t="str">
        <f ca="1">IFERROR(IF(ES304="","",RANK(ER304,ER$3:ER$434)+COUNTIF(ER$3:ER304,ER304)-1),"/")</f>
        <v/>
      </c>
      <c r="EO304" s="22" t="str">
        <f t="shared" si="85"/>
        <v/>
      </c>
      <c r="EP304" s="22" t="str">
        <f t="shared" si="86"/>
        <v/>
      </c>
      <c r="EQ304" s="24" t="str">
        <f>IFERROR(IF(EO304="","",ROUND(IF(EP304=0,10,10+SIGN(EP304)*10*(1-((SQRT(5)-1)/2)^MIN(ABS(EP304)/(5*SQRT(ER$1)),3))/(1-((SQRT(5)-1)/2)^3)),2)),"请输入副数")</f>
        <v/>
      </c>
      <c r="ER304" s="25" t="str">
        <f ca="1">IF(ES304="","",IF(选手操作!FT304&lt;&gt;"","/",EV304))</f>
        <v/>
      </c>
      <c r="ES304" s="26" t="str">
        <f ca="1">IF(OR(COUNTA(EA$3:EM$434)=0,选手操作!$K304=""),"",选手操作!$K304)</f>
        <v/>
      </c>
      <c r="ET304" s="22" t="str">
        <f ca="1">IFERROR(IF(ES304="","",RANK(EV304,EV$3:EV$434)+COUNTIF(EV$3:EV304,EV304)-1),"/")</f>
        <v/>
      </c>
      <c r="EU304" s="27" t="str">
        <f ca="1">IF(ES304="","",VLOOKUP(ES304,选手操作!$K:$L,2,0))</f>
        <v/>
      </c>
      <c r="EV304" s="24" t="str">
        <f ca="1">IFERROR(IF(ES304="","",IF(选手操作!ET304&lt;&gt;"",DV304+EW304+EX304+选手操作!ES304,VLOOKUP(EU304,EO:EQ,3,0)+DV304+EW304+EX304+选手操作!ES304)),IF(COUNTIF(EO:EO,EU304)=0,"查找失败",IF(ISNUMBER(VLOOKUP(EU304,EO:EQ,3,0))=FALSE,"VP错误","未知错误")))</f>
        <v/>
      </c>
      <c r="EW304" s="37"/>
      <c r="EX304" s="37"/>
      <c r="EY304" s="39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  <c r="FK304" s="31"/>
      <c r="FL304" s="31"/>
      <c r="FM304" s="31"/>
      <c r="FN304" s="23" t="str">
        <f ca="1">IFERROR(IF(FS304="","",RANK(FR304,FR$3:FR$434)+COUNTIF(FR$3:FR304,FR304)-1),"/")</f>
        <v/>
      </c>
      <c r="FO304" s="22" t="str">
        <f t="shared" si="87"/>
        <v/>
      </c>
      <c r="FP304" s="22" t="str">
        <f t="shared" si="88"/>
        <v/>
      </c>
      <c r="FQ304" s="24" t="str">
        <f>IFERROR(IF(FO304="","",ROUND(IF(FP304=0,10,10+SIGN(FP304)*10*(1-((SQRT(5)-1)/2)^MIN(ABS(FP304)/(5*SQRT(FR$1)),3))/(1-((SQRT(5)-1)/2)^3)),2)),"请输入副数")</f>
        <v/>
      </c>
      <c r="FR304" s="25" t="str">
        <f ca="1">IF(FS304="","",IF(选手操作!GT304&lt;&gt;"","/",FV304))</f>
        <v/>
      </c>
      <c r="FS304" s="26" t="str">
        <f ca="1">IF(OR(COUNTA(FA$3:FM$434)=0,选手操作!$K304=""),"",选手操作!$K304)</f>
        <v/>
      </c>
      <c r="FT304" s="22" t="str">
        <f ca="1">IFERROR(IF(FS304="","",RANK(FV304,FV$3:FV$434)+COUNTIF(FV$3:FV304,FV304)-1),"/")</f>
        <v/>
      </c>
      <c r="FU304" s="27" t="str">
        <f ca="1">IF(FS304="","",VLOOKUP(FS304,选手操作!$K:$L,2,0))</f>
        <v/>
      </c>
      <c r="FV304" s="24" t="str">
        <f ca="1">IFERROR(IF(FS304="","",IF(选手操作!FT304&lt;&gt;"",EV304+FW304+FX304+选手操作!FS304,VLOOKUP(FU304,FO:FQ,3,0)+EV304+FW304+FX304+选手操作!FS304)),IF(COUNTIF(FO:FO,FU304)=0,"查找失败",IF(ISNUMBER(VLOOKUP(FU304,FO:FQ,3,0))=FALSE,"VP错误","未知错误")))</f>
        <v/>
      </c>
      <c r="FW304" s="37"/>
      <c r="FX304" s="37"/>
      <c r="FY304" s="39"/>
      <c r="GA304" s="31"/>
      <c r="GB304" s="31"/>
      <c r="GC304" s="31"/>
      <c r="GD304" s="31"/>
      <c r="GE304" s="31"/>
      <c r="GF304" s="31"/>
      <c r="GG304" s="31"/>
      <c r="GH304" s="31"/>
      <c r="GI304" s="31"/>
      <c r="GJ304" s="31"/>
      <c r="GK304" s="31"/>
      <c r="GL304" s="31"/>
      <c r="GM304" s="31"/>
      <c r="GN304" s="23" t="str">
        <f ca="1">IFERROR(IF(GS304="","",RANK(GR304,GR$3:GR$434)+COUNTIF(GR$3:GR304,GR304)-1),"/")</f>
        <v/>
      </c>
      <c r="GO304" s="22" t="str">
        <f t="shared" si="89"/>
        <v/>
      </c>
      <c r="GP304" s="22" t="str">
        <f t="shared" si="90"/>
        <v/>
      </c>
      <c r="GQ304" s="24" t="str">
        <f>IFERROR(IF(GO304="","",ROUND(IF(GP304=0,10,10+SIGN(GP304)*10*(1-((SQRT(5)-1)/2)^MIN(ABS(GP304)/(5*SQRT(GR$1)),3))/(1-((SQRT(5)-1)/2)^3)),2)),"请输入副数")</f>
        <v/>
      </c>
      <c r="GR304" s="25" t="str">
        <f ca="1">IF(GS304="","",IF(选手操作!HT304&lt;&gt;"","/",GV304))</f>
        <v/>
      </c>
      <c r="GS304" s="26" t="str">
        <f ca="1">IF(OR(COUNTA(GA$3:GM$434)=0,选手操作!$K304=""),"",选手操作!$K304)</f>
        <v/>
      </c>
      <c r="GT304" s="22" t="str">
        <f ca="1">IFERROR(IF(GS304="","",RANK(GV304,GV$3:GV$434)+COUNTIF(GV$3:GV304,GV304)-1),"/")</f>
        <v/>
      </c>
      <c r="GU304" s="27" t="str">
        <f ca="1">IF(GS304="","",VLOOKUP(GS304,选手操作!$K:$L,2,0))</f>
        <v/>
      </c>
      <c r="GV304" s="24" t="str">
        <f ca="1">IFERROR(IF(GS304="","",IF(选手操作!GT304&lt;&gt;"",FV304+GW304+GX304+选手操作!GS304,VLOOKUP(GU304,GO:GQ,3,0)+FV304+GW304+GX304+选手操作!GS304)),IF(COUNTIF(GO:GO,GU304)=0,"查找失败",IF(ISNUMBER(VLOOKUP(GU304,GO:GQ,3,0))=FALSE,"VP错误","未知错误")))</f>
        <v/>
      </c>
      <c r="GW304" s="37"/>
      <c r="GX304" s="37"/>
      <c r="GY304" s="39"/>
      <c r="HA304" s="31"/>
      <c r="HB304" s="31"/>
      <c r="HC304" s="31"/>
      <c r="HD304" s="31"/>
      <c r="HE304" s="31"/>
      <c r="HF304" s="31"/>
      <c r="HG304" s="31"/>
      <c r="HH304" s="31"/>
      <c r="HI304" s="31"/>
      <c r="HJ304" s="31"/>
      <c r="HK304" s="31"/>
      <c r="HL304" s="31"/>
      <c r="HM304" s="31"/>
      <c r="HN304" s="23" t="str">
        <f ca="1">IFERROR(IF(HS304="","",RANK(HR304,HR$3:HR$434)+COUNTIF(HR$3:HR304,HR304)-1),"/")</f>
        <v/>
      </c>
      <c r="HO304" s="22" t="str">
        <f t="shared" si="91"/>
        <v/>
      </c>
      <c r="HP304" s="22" t="str">
        <f t="shared" si="92"/>
        <v/>
      </c>
      <c r="HQ304" s="24" t="str">
        <f>IFERROR(IF(HO304="","",ROUND(IF(HP304=0,10,10+SIGN(HP304)*10*(1-((SQRT(5)-1)/2)^MIN(ABS(HP304)/(5*SQRT(HR$1)),3))/(1-((SQRT(5)-1)/2)^3)),2)),"请输入副数")</f>
        <v/>
      </c>
      <c r="HR304" s="25" t="str">
        <f ca="1">IF(HS304="","",IF(选手操作!IT304&lt;&gt;"","/",HV304))</f>
        <v/>
      </c>
      <c r="HS304" s="26" t="str">
        <f ca="1">IF(OR(COUNTA(HA$3:HM$434)=0,选手操作!$K304=""),"",选手操作!$K304)</f>
        <v/>
      </c>
      <c r="HT304" s="22" t="str">
        <f ca="1">IFERROR(IF(HS304="","",RANK(HV304,HV$3:HV$434)+COUNTIF(HV$3:HV304,HV304)-1),"/")</f>
        <v/>
      </c>
      <c r="HU304" s="27" t="str">
        <f ca="1">IF(HS304="","",VLOOKUP(HS304,选手操作!$K:$L,2,0))</f>
        <v/>
      </c>
      <c r="HV304" s="24" t="str">
        <f ca="1">IFERROR(IF(HS304="","",IF(选手操作!HT304&lt;&gt;"",GV304+HW304+HX304+选手操作!HS304,VLOOKUP(HU304,HO:HQ,3,0)+GV304+HW304+HX304+选手操作!HS304)),IF(COUNTIF(HO:HO,HU304)=0,"查找失败",IF(ISNUMBER(VLOOKUP(HU304,HO:HQ,3,0))=FALSE,"VP错误","未知错误")))</f>
        <v/>
      </c>
      <c r="HW304" s="37"/>
      <c r="HX304" s="37"/>
      <c r="HY304" s="39"/>
    </row>
    <row r="305" spans="1:23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23" t="str">
        <f ca="1">IFERROR(IF(S305="","",RANK(R305,R$3:R$434)+COUNTIF(R$3:R305,R305)-1),"/")</f>
        <v/>
      </c>
      <c r="O305" s="22" t="str">
        <f t="shared" si="93"/>
        <v/>
      </c>
      <c r="P305" s="22" t="str">
        <f t="shared" si="94"/>
        <v/>
      </c>
      <c r="Q305" s="24" t="str">
        <f t="shared" si="95"/>
        <v/>
      </c>
      <c r="R305" s="25" t="str">
        <f ca="1">IF(S305="","",IF(选手操作!AT305&lt;&gt;"","/",V305))</f>
        <v/>
      </c>
      <c r="S305" s="26" t="str">
        <f ca="1">IF(OR(COUNTA(A$3:M$434)=0,选手操作!$K305=""),"",选手操作!$K305)</f>
        <v/>
      </c>
      <c r="T305" s="22" t="str">
        <f ca="1">IFERROR(IF(S305="","",RANK(V305,V$3:V$434)+COUNTIF(V$3:V305,V305)-1),"/")</f>
        <v/>
      </c>
      <c r="U305" s="27" t="str">
        <f ca="1">IF(S305="","",VLOOKUP(S305,选手操作!$K:$L,2,0))</f>
        <v/>
      </c>
      <c r="V305" s="24" t="str">
        <f ca="1">IFERROR(IF(S305="","",IF(选手操作!T305&lt;&gt;"",选手操作!M305+选手操作!N305+W305+X305+选手操作!S305,VLOOKUP(U305,O:Q,3,0)+选手操作!M305+选手操作!N305+W305+X305+选手操作!S305)),IF(COUNTIF(O:O,U305)=0,"查找失败",IF(ISNUMBER(VLOOKUP(U305,O:Q,3,0))=FALSE,"VP错误","未知错误")))</f>
        <v/>
      </c>
      <c r="W305" s="37"/>
      <c r="X305" s="37"/>
      <c r="Y305" s="39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23" t="str">
        <f ca="1">IFERROR(IF(AS305="","",RANK(AR305,AR$3:AR$434)+COUNTIF(AR$3:AR305,AR305)-1),"/")</f>
        <v/>
      </c>
      <c r="AO305" s="22" t="str">
        <f t="shared" si="77"/>
        <v/>
      </c>
      <c r="AP305" s="22" t="str">
        <f t="shared" si="78"/>
        <v/>
      </c>
      <c r="AQ305" s="24" t="str">
        <f t="shared" si="96"/>
        <v/>
      </c>
      <c r="AR305" s="25" t="str">
        <f ca="1">IF(AS305="","",IF(选手操作!BT305&lt;&gt;"","/",AV305))</f>
        <v/>
      </c>
      <c r="AS305" s="26" t="str">
        <f ca="1">IF(OR(COUNTA(AA$3:AM$434)=0,选手操作!$K305=""),"",选手操作!$K305)</f>
        <v/>
      </c>
      <c r="AT305" s="22" t="str">
        <f ca="1">IFERROR(IF(AS305="","",RANK(AV305,AV$3:AV$434)+COUNTIF(AV$3:AV305,AV305)-1),"/")</f>
        <v/>
      </c>
      <c r="AU305" s="27" t="str">
        <f ca="1">IF(AS305="","",VLOOKUP(AS305,选手操作!$K:$L,2,0))</f>
        <v/>
      </c>
      <c r="AV305" s="24" t="str">
        <f ca="1">IFERROR(IF(AS305="","",IF(选手操作!AT305&lt;&gt;"",V305+AW305+AX305+选手操作!AS305,VLOOKUP(AU305,AO:AQ,3,0)+V305+AW305+AX305+选手操作!AS305)),IF(COUNTIF(AO:AO,AU305)=0,"查找失败",IF(ISNUMBER(VLOOKUP(AU305,AO:AQ,3,0))=FALSE,"VP错误","未知错误")))</f>
        <v/>
      </c>
      <c r="AW305" s="37"/>
      <c r="AX305" s="37"/>
      <c r="AY305" s="39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23" t="str">
        <f ca="1">IFERROR(IF(BS305="","",RANK(BR305,BR$3:BR$434)+COUNTIF(BR$3:BR305,BR305)-1),"/")</f>
        <v/>
      </c>
      <c r="BO305" s="22" t="str">
        <f t="shared" si="79"/>
        <v/>
      </c>
      <c r="BP305" s="22" t="str">
        <f t="shared" si="80"/>
        <v/>
      </c>
      <c r="BQ305" s="24" t="str">
        <f>IFERROR(IF(BO305="","",ROUND(IF(BP305=0,10,10+SIGN(BP305)*10*(1-((SQRT(5)-1)/2)^MIN(ABS(BP305)/(5*SQRT(BR$1)),3))/(1-((SQRT(5)-1)/2)^3)),2)),"请输入副数")</f>
        <v/>
      </c>
      <c r="BR305" s="25" t="str">
        <f ca="1">IF(BS305="","",IF(选手操作!CT305&lt;&gt;"","/",BV305))</f>
        <v/>
      </c>
      <c r="BS305" s="26" t="str">
        <f ca="1">IF(OR(COUNTA(BA$3:BM$434)=0,选手操作!$K305=""),"",选手操作!$K305)</f>
        <v/>
      </c>
      <c r="BT305" s="22" t="str">
        <f ca="1">IFERROR(IF(BS305="","",RANK(BV305,BV$3:BV$434)+COUNTIF(BV$3:BV305,BV305)-1),"/")</f>
        <v/>
      </c>
      <c r="BU305" s="27" t="str">
        <f ca="1">IF(BS305="","",VLOOKUP(BS305,选手操作!$K:$L,2,0))</f>
        <v/>
      </c>
      <c r="BV305" s="24" t="str">
        <f ca="1">IFERROR(IF(BS305="","",IF(选手操作!BT305&lt;&gt;"",AV305+BW305+BX305+选手操作!BS305,VLOOKUP(BU305,BO:BQ,3,0)+AV305+BW305+BX305+选手操作!BS305)),IF(COUNTIF(BO:BO,BU305)=0,"查找失败",IF(ISNUMBER(VLOOKUP(BU305,BO:BQ,3,0))=FALSE,"VP错误","未知错误")))</f>
        <v/>
      </c>
      <c r="BW305" s="37"/>
      <c r="BX305" s="37"/>
      <c r="BY305" s="39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23" t="str">
        <f ca="1">IFERROR(IF(CS305="","",RANK(CR305,CR$3:CR$434)+COUNTIF(CR$3:CR305,CR305)-1),"/")</f>
        <v/>
      </c>
      <c r="CO305" s="22" t="str">
        <f t="shared" si="81"/>
        <v/>
      </c>
      <c r="CP305" s="22" t="str">
        <f t="shared" si="82"/>
        <v/>
      </c>
      <c r="CQ305" s="24" t="str">
        <f>IFERROR(IF(CO305="","",ROUND(IF(CP305=0,10,10+SIGN(CP305)*10*(1-((SQRT(5)-1)/2)^MIN(ABS(CP305)/(5*SQRT(CR$1)),3))/(1-((SQRT(5)-1)/2)^3)),2)),"请输入副数")</f>
        <v/>
      </c>
      <c r="CR305" s="25" t="str">
        <f ca="1">IF(CS305="","",IF(选手操作!DT305&lt;&gt;"","/",CV305))</f>
        <v/>
      </c>
      <c r="CS305" s="26" t="str">
        <f ca="1">IF(OR(COUNTA(CA$3:CM$434)=0,选手操作!$K305=""),"",选手操作!$K305)</f>
        <v/>
      </c>
      <c r="CT305" s="22" t="str">
        <f ca="1">IFERROR(IF(CS305="","",RANK(CV305,CV$3:CV$434)+COUNTIF(CV$3:CV305,CV305)-1),"/")</f>
        <v/>
      </c>
      <c r="CU305" s="27" t="str">
        <f ca="1">IF(CS305="","",VLOOKUP(CS305,选手操作!$K:$L,2,0))</f>
        <v/>
      </c>
      <c r="CV305" s="24" t="str">
        <f ca="1">IFERROR(IF(CS305="","",IF(选手操作!CT305&lt;&gt;"",BV305+CW305+CX305+选手操作!CS305,VLOOKUP(CU305,CO:CQ,3,0)+BV305+CW305+CX305+选手操作!CS305)),IF(COUNTIF(CO:CO,CU305)=0,"查找失败",IF(ISNUMBER(VLOOKUP(CU305,CO:CQ,3,0))=FALSE,"VP错误","未知错误")))</f>
        <v/>
      </c>
      <c r="CW305" s="37"/>
      <c r="CX305" s="37"/>
      <c r="CY305" s="39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23" t="str">
        <f ca="1">IFERROR(IF(DS305="","",RANK(DR305,DR$3:DR$434)+COUNTIF(DR$3:DR305,DR305)-1),"/")</f>
        <v/>
      </c>
      <c r="DO305" s="22" t="str">
        <f t="shared" si="83"/>
        <v/>
      </c>
      <c r="DP305" s="22" t="str">
        <f t="shared" si="84"/>
        <v/>
      </c>
      <c r="DQ305" s="24" t="str">
        <f>IFERROR(IF(DO305="","",ROUND(IF(DP305=0,10,10+SIGN(DP305)*10*(1-((SQRT(5)-1)/2)^MIN(ABS(DP305)/(5*SQRT(DR$1)),3))/(1-((SQRT(5)-1)/2)^3)),2)),"请输入副数")</f>
        <v/>
      </c>
      <c r="DR305" s="25" t="str">
        <f ca="1">IF(DS305="","",IF(选手操作!ET305&lt;&gt;"","/",DV305))</f>
        <v/>
      </c>
      <c r="DS305" s="26" t="str">
        <f ca="1">IF(OR(COUNTA(DA$3:DM$434)=0,选手操作!$K305=""),"",选手操作!$K305)</f>
        <v/>
      </c>
      <c r="DT305" s="22" t="str">
        <f ca="1">IFERROR(IF(DS305="","",RANK(DV305,DV$3:DV$434)+COUNTIF(DV$3:DV305,DV305)-1),"/")</f>
        <v/>
      </c>
      <c r="DU305" s="27" t="str">
        <f ca="1">IF(DS305="","",VLOOKUP(DS305,选手操作!$K:$L,2,0))</f>
        <v/>
      </c>
      <c r="DV305" s="24" t="str">
        <f ca="1">IFERROR(IF(DS305="","",IF(选手操作!DT305&lt;&gt;"",CV305+DW305+DX305+选手操作!DS305,VLOOKUP(DU305,DO:DQ,3,0)+CV305+DW305+DX305+选手操作!DS305)),IF(COUNTIF(DO:DO,DU305)=0,"查找失败",IF(ISNUMBER(VLOOKUP(DU305,DO:DQ,3,0))=FALSE,"VP错误","未知错误")))</f>
        <v/>
      </c>
      <c r="DW305" s="37"/>
      <c r="DX305" s="37"/>
      <c r="DY305" s="39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  <c r="EN305" s="23" t="str">
        <f ca="1">IFERROR(IF(ES305="","",RANK(ER305,ER$3:ER$434)+COUNTIF(ER$3:ER305,ER305)-1),"/")</f>
        <v/>
      </c>
      <c r="EO305" s="22" t="str">
        <f t="shared" si="85"/>
        <v/>
      </c>
      <c r="EP305" s="22" t="str">
        <f t="shared" si="86"/>
        <v/>
      </c>
      <c r="EQ305" s="24" t="str">
        <f>IFERROR(IF(EO305="","",ROUND(IF(EP305=0,10,10+SIGN(EP305)*10*(1-((SQRT(5)-1)/2)^MIN(ABS(EP305)/(5*SQRT(ER$1)),3))/(1-((SQRT(5)-1)/2)^3)),2)),"请输入副数")</f>
        <v/>
      </c>
      <c r="ER305" s="25" t="str">
        <f ca="1">IF(ES305="","",IF(选手操作!FT305&lt;&gt;"","/",EV305))</f>
        <v/>
      </c>
      <c r="ES305" s="26" t="str">
        <f ca="1">IF(OR(COUNTA(EA$3:EM$434)=0,选手操作!$K305=""),"",选手操作!$K305)</f>
        <v/>
      </c>
      <c r="ET305" s="22" t="str">
        <f ca="1">IFERROR(IF(ES305="","",RANK(EV305,EV$3:EV$434)+COUNTIF(EV$3:EV305,EV305)-1),"/")</f>
        <v/>
      </c>
      <c r="EU305" s="27" t="str">
        <f ca="1">IF(ES305="","",VLOOKUP(ES305,选手操作!$K:$L,2,0))</f>
        <v/>
      </c>
      <c r="EV305" s="24" t="str">
        <f ca="1">IFERROR(IF(ES305="","",IF(选手操作!ET305&lt;&gt;"",DV305+EW305+EX305+选手操作!ES305,VLOOKUP(EU305,EO:EQ,3,0)+DV305+EW305+EX305+选手操作!ES305)),IF(COUNTIF(EO:EO,EU305)=0,"查找失败",IF(ISNUMBER(VLOOKUP(EU305,EO:EQ,3,0))=FALSE,"VP错误","未知错误")))</f>
        <v/>
      </c>
      <c r="EW305" s="37"/>
      <c r="EX305" s="37"/>
      <c r="EY305" s="39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  <c r="FK305" s="31"/>
      <c r="FL305" s="31"/>
      <c r="FM305" s="31"/>
      <c r="FN305" s="23" t="str">
        <f ca="1">IFERROR(IF(FS305="","",RANK(FR305,FR$3:FR$434)+COUNTIF(FR$3:FR305,FR305)-1),"/")</f>
        <v/>
      </c>
      <c r="FO305" s="22" t="str">
        <f t="shared" si="87"/>
        <v/>
      </c>
      <c r="FP305" s="22" t="str">
        <f t="shared" si="88"/>
        <v/>
      </c>
      <c r="FQ305" s="24" t="str">
        <f>IFERROR(IF(FO305="","",ROUND(IF(FP305=0,10,10+SIGN(FP305)*10*(1-((SQRT(5)-1)/2)^MIN(ABS(FP305)/(5*SQRT(FR$1)),3))/(1-((SQRT(5)-1)/2)^3)),2)),"请输入副数")</f>
        <v/>
      </c>
      <c r="FR305" s="25" t="str">
        <f ca="1">IF(FS305="","",IF(选手操作!GT305&lt;&gt;"","/",FV305))</f>
        <v/>
      </c>
      <c r="FS305" s="26" t="str">
        <f ca="1">IF(OR(COUNTA(FA$3:FM$434)=0,选手操作!$K305=""),"",选手操作!$K305)</f>
        <v/>
      </c>
      <c r="FT305" s="22" t="str">
        <f ca="1">IFERROR(IF(FS305="","",RANK(FV305,FV$3:FV$434)+COUNTIF(FV$3:FV305,FV305)-1),"/")</f>
        <v/>
      </c>
      <c r="FU305" s="27" t="str">
        <f ca="1">IF(FS305="","",VLOOKUP(FS305,选手操作!$K:$L,2,0))</f>
        <v/>
      </c>
      <c r="FV305" s="24" t="str">
        <f ca="1">IFERROR(IF(FS305="","",IF(选手操作!FT305&lt;&gt;"",EV305+FW305+FX305+选手操作!FS305,VLOOKUP(FU305,FO:FQ,3,0)+EV305+FW305+FX305+选手操作!FS305)),IF(COUNTIF(FO:FO,FU305)=0,"查找失败",IF(ISNUMBER(VLOOKUP(FU305,FO:FQ,3,0))=FALSE,"VP错误","未知错误")))</f>
        <v/>
      </c>
      <c r="FW305" s="37"/>
      <c r="FX305" s="37"/>
      <c r="FY305" s="39"/>
      <c r="GA305" s="31"/>
      <c r="GB305" s="31"/>
      <c r="GC305" s="31"/>
      <c r="GD305" s="31"/>
      <c r="GE305" s="31"/>
      <c r="GF305" s="31"/>
      <c r="GG305" s="31"/>
      <c r="GH305" s="31"/>
      <c r="GI305" s="31"/>
      <c r="GJ305" s="31"/>
      <c r="GK305" s="31"/>
      <c r="GL305" s="31"/>
      <c r="GM305" s="31"/>
      <c r="GN305" s="23" t="str">
        <f ca="1">IFERROR(IF(GS305="","",RANK(GR305,GR$3:GR$434)+COUNTIF(GR$3:GR305,GR305)-1),"/")</f>
        <v/>
      </c>
      <c r="GO305" s="22" t="str">
        <f t="shared" si="89"/>
        <v/>
      </c>
      <c r="GP305" s="22" t="str">
        <f t="shared" si="90"/>
        <v/>
      </c>
      <c r="GQ305" s="24" t="str">
        <f>IFERROR(IF(GO305="","",ROUND(IF(GP305=0,10,10+SIGN(GP305)*10*(1-((SQRT(5)-1)/2)^MIN(ABS(GP305)/(5*SQRT(GR$1)),3))/(1-((SQRT(5)-1)/2)^3)),2)),"请输入副数")</f>
        <v/>
      </c>
      <c r="GR305" s="25" t="str">
        <f ca="1">IF(GS305="","",IF(选手操作!HT305&lt;&gt;"","/",GV305))</f>
        <v/>
      </c>
      <c r="GS305" s="26" t="str">
        <f ca="1">IF(OR(COUNTA(GA$3:GM$434)=0,选手操作!$K305=""),"",选手操作!$K305)</f>
        <v/>
      </c>
      <c r="GT305" s="22" t="str">
        <f ca="1">IFERROR(IF(GS305="","",RANK(GV305,GV$3:GV$434)+COUNTIF(GV$3:GV305,GV305)-1),"/")</f>
        <v/>
      </c>
      <c r="GU305" s="27" t="str">
        <f ca="1">IF(GS305="","",VLOOKUP(GS305,选手操作!$K:$L,2,0))</f>
        <v/>
      </c>
      <c r="GV305" s="24" t="str">
        <f ca="1">IFERROR(IF(GS305="","",IF(选手操作!GT305&lt;&gt;"",FV305+GW305+GX305+选手操作!GS305,VLOOKUP(GU305,GO:GQ,3,0)+FV305+GW305+GX305+选手操作!GS305)),IF(COUNTIF(GO:GO,GU305)=0,"查找失败",IF(ISNUMBER(VLOOKUP(GU305,GO:GQ,3,0))=FALSE,"VP错误","未知错误")))</f>
        <v/>
      </c>
      <c r="GW305" s="37"/>
      <c r="GX305" s="37"/>
      <c r="GY305" s="39"/>
      <c r="HA305" s="31"/>
      <c r="HB305" s="31"/>
      <c r="HC305" s="31"/>
      <c r="HD305" s="31"/>
      <c r="HE305" s="31"/>
      <c r="HF305" s="31"/>
      <c r="HG305" s="31"/>
      <c r="HH305" s="31"/>
      <c r="HI305" s="31"/>
      <c r="HJ305" s="31"/>
      <c r="HK305" s="31"/>
      <c r="HL305" s="31"/>
      <c r="HM305" s="31"/>
      <c r="HN305" s="23" t="str">
        <f ca="1">IFERROR(IF(HS305="","",RANK(HR305,HR$3:HR$434)+COUNTIF(HR$3:HR305,HR305)-1),"/")</f>
        <v/>
      </c>
      <c r="HO305" s="22" t="str">
        <f t="shared" si="91"/>
        <v/>
      </c>
      <c r="HP305" s="22" t="str">
        <f t="shared" si="92"/>
        <v/>
      </c>
      <c r="HQ305" s="24" t="str">
        <f>IFERROR(IF(HO305="","",ROUND(IF(HP305=0,10,10+SIGN(HP305)*10*(1-((SQRT(5)-1)/2)^MIN(ABS(HP305)/(5*SQRT(HR$1)),3))/(1-((SQRT(5)-1)/2)^3)),2)),"请输入副数")</f>
        <v/>
      </c>
      <c r="HR305" s="25" t="str">
        <f ca="1">IF(HS305="","",IF(选手操作!IT305&lt;&gt;"","/",HV305))</f>
        <v/>
      </c>
      <c r="HS305" s="26" t="str">
        <f ca="1">IF(OR(COUNTA(HA$3:HM$434)=0,选手操作!$K305=""),"",选手操作!$K305)</f>
        <v/>
      </c>
      <c r="HT305" s="22" t="str">
        <f ca="1">IFERROR(IF(HS305="","",RANK(HV305,HV$3:HV$434)+COUNTIF(HV$3:HV305,HV305)-1),"/")</f>
        <v/>
      </c>
      <c r="HU305" s="27" t="str">
        <f ca="1">IF(HS305="","",VLOOKUP(HS305,选手操作!$K:$L,2,0))</f>
        <v/>
      </c>
      <c r="HV305" s="24" t="str">
        <f ca="1">IFERROR(IF(HS305="","",IF(选手操作!HT305&lt;&gt;"",GV305+HW305+HX305+选手操作!HS305,VLOOKUP(HU305,HO:HQ,3,0)+GV305+HW305+HX305+选手操作!HS305)),IF(COUNTIF(HO:HO,HU305)=0,"查找失败",IF(ISNUMBER(VLOOKUP(HU305,HO:HQ,3,0))=FALSE,"VP错误","未知错误")))</f>
        <v/>
      </c>
      <c r="HW305" s="37"/>
      <c r="HX305" s="37"/>
      <c r="HY305" s="39"/>
    </row>
    <row r="306" spans="1:23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23" t="str">
        <f ca="1">IFERROR(IF(S306="","",RANK(R306,R$3:R$434)+COUNTIF(R$3:R306,R306)-1),"/")</f>
        <v/>
      </c>
      <c r="O306" s="22" t="str">
        <f t="shared" si="93"/>
        <v/>
      </c>
      <c r="P306" s="22" t="str">
        <f t="shared" si="94"/>
        <v/>
      </c>
      <c r="Q306" s="24" t="str">
        <f t="shared" si="95"/>
        <v/>
      </c>
      <c r="R306" s="25" t="str">
        <f ca="1">IF(S306="","",IF(选手操作!AT306&lt;&gt;"","/",V306))</f>
        <v/>
      </c>
      <c r="S306" s="26" t="str">
        <f ca="1">IF(OR(COUNTA(A$3:M$434)=0,选手操作!$K306=""),"",选手操作!$K306)</f>
        <v/>
      </c>
      <c r="T306" s="22" t="str">
        <f ca="1">IFERROR(IF(S306="","",RANK(V306,V$3:V$434)+COUNTIF(V$3:V306,V306)-1),"/")</f>
        <v/>
      </c>
      <c r="U306" s="27" t="str">
        <f ca="1">IF(S306="","",VLOOKUP(S306,选手操作!$K:$L,2,0))</f>
        <v/>
      </c>
      <c r="V306" s="24" t="str">
        <f ca="1">IFERROR(IF(S306="","",IF(选手操作!T306&lt;&gt;"",选手操作!M306+选手操作!N306+W306+X306+选手操作!S306,VLOOKUP(U306,O:Q,3,0)+选手操作!M306+选手操作!N306+W306+X306+选手操作!S306)),IF(COUNTIF(O:O,U306)=0,"查找失败",IF(ISNUMBER(VLOOKUP(U306,O:Q,3,0))=FALSE,"VP错误","未知错误")))</f>
        <v/>
      </c>
      <c r="W306" s="37"/>
      <c r="X306" s="37"/>
      <c r="Y306" s="39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23" t="str">
        <f ca="1">IFERROR(IF(AS306="","",RANK(AR306,AR$3:AR$434)+COUNTIF(AR$3:AR306,AR306)-1),"/")</f>
        <v/>
      </c>
      <c r="AO306" s="22" t="str">
        <f t="shared" si="77"/>
        <v/>
      </c>
      <c r="AP306" s="22" t="str">
        <f t="shared" si="78"/>
        <v/>
      </c>
      <c r="AQ306" s="24" t="str">
        <f t="shared" si="96"/>
        <v/>
      </c>
      <c r="AR306" s="25" t="str">
        <f ca="1">IF(AS306="","",IF(选手操作!BT306&lt;&gt;"","/",AV306))</f>
        <v/>
      </c>
      <c r="AS306" s="26" t="str">
        <f ca="1">IF(OR(COUNTA(AA$3:AM$434)=0,选手操作!$K306=""),"",选手操作!$K306)</f>
        <v/>
      </c>
      <c r="AT306" s="22" t="str">
        <f ca="1">IFERROR(IF(AS306="","",RANK(AV306,AV$3:AV$434)+COUNTIF(AV$3:AV306,AV306)-1),"/")</f>
        <v/>
      </c>
      <c r="AU306" s="27" t="str">
        <f ca="1">IF(AS306="","",VLOOKUP(AS306,选手操作!$K:$L,2,0))</f>
        <v/>
      </c>
      <c r="AV306" s="24" t="str">
        <f ca="1">IFERROR(IF(AS306="","",IF(选手操作!AT306&lt;&gt;"",V306+AW306+AX306+选手操作!AS306,VLOOKUP(AU306,AO:AQ,3,0)+V306+AW306+AX306+选手操作!AS306)),IF(COUNTIF(AO:AO,AU306)=0,"查找失败",IF(ISNUMBER(VLOOKUP(AU306,AO:AQ,3,0))=FALSE,"VP错误","未知错误")))</f>
        <v/>
      </c>
      <c r="AW306" s="37"/>
      <c r="AX306" s="37"/>
      <c r="AY306" s="39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23" t="str">
        <f ca="1">IFERROR(IF(BS306="","",RANK(BR306,BR$3:BR$434)+COUNTIF(BR$3:BR306,BR306)-1),"/")</f>
        <v/>
      </c>
      <c r="BO306" s="22" t="str">
        <f t="shared" si="79"/>
        <v/>
      </c>
      <c r="BP306" s="22" t="str">
        <f t="shared" si="80"/>
        <v/>
      </c>
      <c r="BQ306" s="24" t="str">
        <f>IFERROR(IF(BO306="","",ROUND(IF(BP306=0,10,10+SIGN(BP306)*10*(1-((SQRT(5)-1)/2)^MIN(ABS(BP306)/(5*SQRT(BR$1)),3))/(1-((SQRT(5)-1)/2)^3)),2)),"请输入副数")</f>
        <v/>
      </c>
      <c r="BR306" s="25" t="str">
        <f ca="1">IF(BS306="","",IF(选手操作!CT306&lt;&gt;"","/",BV306))</f>
        <v/>
      </c>
      <c r="BS306" s="26" t="str">
        <f ca="1">IF(OR(COUNTA(BA$3:BM$434)=0,选手操作!$K306=""),"",选手操作!$K306)</f>
        <v/>
      </c>
      <c r="BT306" s="22" t="str">
        <f ca="1">IFERROR(IF(BS306="","",RANK(BV306,BV$3:BV$434)+COUNTIF(BV$3:BV306,BV306)-1),"/")</f>
        <v/>
      </c>
      <c r="BU306" s="27" t="str">
        <f ca="1">IF(BS306="","",VLOOKUP(BS306,选手操作!$K:$L,2,0))</f>
        <v/>
      </c>
      <c r="BV306" s="24" t="str">
        <f ca="1">IFERROR(IF(BS306="","",IF(选手操作!BT306&lt;&gt;"",AV306+BW306+BX306+选手操作!BS306,VLOOKUP(BU306,BO:BQ,3,0)+AV306+BW306+BX306+选手操作!BS306)),IF(COUNTIF(BO:BO,BU306)=0,"查找失败",IF(ISNUMBER(VLOOKUP(BU306,BO:BQ,3,0))=FALSE,"VP错误","未知错误")))</f>
        <v/>
      </c>
      <c r="BW306" s="37"/>
      <c r="BX306" s="37"/>
      <c r="BY306" s="39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23" t="str">
        <f ca="1">IFERROR(IF(CS306="","",RANK(CR306,CR$3:CR$434)+COUNTIF(CR$3:CR306,CR306)-1),"/")</f>
        <v/>
      </c>
      <c r="CO306" s="22" t="str">
        <f t="shared" si="81"/>
        <v/>
      </c>
      <c r="CP306" s="22" t="str">
        <f t="shared" si="82"/>
        <v/>
      </c>
      <c r="CQ306" s="24" t="str">
        <f>IFERROR(IF(CO306="","",ROUND(IF(CP306=0,10,10+SIGN(CP306)*10*(1-((SQRT(5)-1)/2)^MIN(ABS(CP306)/(5*SQRT(CR$1)),3))/(1-((SQRT(5)-1)/2)^3)),2)),"请输入副数")</f>
        <v/>
      </c>
      <c r="CR306" s="25" t="str">
        <f ca="1">IF(CS306="","",IF(选手操作!DT306&lt;&gt;"","/",CV306))</f>
        <v/>
      </c>
      <c r="CS306" s="26" t="str">
        <f ca="1">IF(OR(COUNTA(CA$3:CM$434)=0,选手操作!$K306=""),"",选手操作!$K306)</f>
        <v/>
      </c>
      <c r="CT306" s="22" t="str">
        <f ca="1">IFERROR(IF(CS306="","",RANK(CV306,CV$3:CV$434)+COUNTIF(CV$3:CV306,CV306)-1),"/")</f>
        <v/>
      </c>
      <c r="CU306" s="27" t="str">
        <f ca="1">IF(CS306="","",VLOOKUP(CS306,选手操作!$K:$L,2,0))</f>
        <v/>
      </c>
      <c r="CV306" s="24" t="str">
        <f ca="1">IFERROR(IF(CS306="","",IF(选手操作!CT306&lt;&gt;"",BV306+CW306+CX306+选手操作!CS306,VLOOKUP(CU306,CO:CQ,3,0)+BV306+CW306+CX306+选手操作!CS306)),IF(COUNTIF(CO:CO,CU306)=0,"查找失败",IF(ISNUMBER(VLOOKUP(CU306,CO:CQ,3,0))=FALSE,"VP错误","未知错误")))</f>
        <v/>
      </c>
      <c r="CW306" s="37"/>
      <c r="CX306" s="37"/>
      <c r="CY306" s="39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23" t="str">
        <f ca="1">IFERROR(IF(DS306="","",RANK(DR306,DR$3:DR$434)+COUNTIF(DR$3:DR306,DR306)-1),"/")</f>
        <v/>
      </c>
      <c r="DO306" s="22" t="str">
        <f t="shared" si="83"/>
        <v/>
      </c>
      <c r="DP306" s="22" t="str">
        <f t="shared" si="84"/>
        <v/>
      </c>
      <c r="DQ306" s="24" t="str">
        <f>IFERROR(IF(DO306="","",ROUND(IF(DP306=0,10,10+SIGN(DP306)*10*(1-((SQRT(5)-1)/2)^MIN(ABS(DP306)/(5*SQRT(DR$1)),3))/(1-((SQRT(5)-1)/2)^3)),2)),"请输入副数")</f>
        <v/>
      </c>
      <c r="DR306" s="25" t="str">
        <f ca="1">IF(DS306="","",IF(选手操作!ET306&lt;&gt;"","/",DV306))</f>
        <v/>
      </c>
      <c r="DS306" s="26" t="str">
        <f ca="1">IF(OR(COUNTA(DA$3:DM$434)=0,选手操作!$K306=""),"",选手操作!$K306)</f>
        <v/>
      </c>
      <c r="DT306" s="22" t="str">
        <f ca="1">IFERROR(IF(DS306="","",RANK(DV306,DV$3:DV$434)+COUNTIF(DV$3:DV306,DV306)-1),"/")</f>
        <v/>
      </c>
      <c r="DU306" s="27" t="str">
        <f ca="1">IF(DS306="","",VLOOKUP(DS306,选手操作!$K:$L,2,0))</f>
        <v/>
      </c>
      <c r="DV306" s="24" t="str">
        <f ca="1">IFERROR(IF(DS306="","",IF(选手操作!DT306&lt;&gt;"",CV306+DW306+DX306+选手操作!DS306,VLOOKUP(DU306,DO:DQ,3,0)+CV306+DW306+DX306+选手操作!DS306)),IF(COUNTIF(DO:DO,DU306)=0,"查找失败",IF(ISNUMBER(VLOOKUP(DU306,DO:DQ,3,0))=FALSE,"VP错误","未知错误")))</f>
        <v/>
      </c>
      <c r="DW306" s="37"/>
      <c r="DX306" s="37"/>
      <c r="DY306" s="39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  <c r="EN306" s="23" t="str">
        <f ca="1">IFERROR(IF(ES306="","",RANK(ER306,ER$3:ER$434)+COUNTIF(ER$3:ER306,ER306)-1),"/")</f>
        <v/>
      </c>
      <c r="EO306" s="22" t="str">
        <f t="shared" si="85"/>
        <v/>
      </c>
      <c r="EP306" s="22" t="str">
        <f t="shared" si="86"/>
        <v/>
      </c>
      <c r="EQ306" s="24" t="str">
        <f>IFERROR(IF(EO306="","",ROUND(IF(EP306=0,10,10+SIGN(EP306)*10*(1-((SQRT(5)-1)/2)^MIN(ABS(EP306)/(5*SQRT(ER$1)),3))/(1-((SQRT(5)-1)/2)^3)),2)),"请输入副数")</f>
        <v/>
      </c>
      <c r="ER306" s="25" t="str">
        <f ca="1">IF(ES306="","",IF(选手操作!FT306&lt;&gt;"","/",EV306))</f>
        <v/>
      </c>
      <c r="ES306" s="26" t="str">
        <f ca="1">IF(OR(COUNTA(EA$3:EM$434)=0,选手操作!$K306=""),"",选手操作!$K306)</f>
        <v/>
      </c>
      <c r="ET306" s="22" t="str">
        <f ca="1">IFERROR(IF(ES306="","",RANK(EV306,EV$3:EV$434)+COUNTIF(EV$3:EV306,EV306)-1),"/")</f>
        <v/>
      </c>
      <c r="EU306" s="27" t="str">
        <f ca="1">IF(ES306="","",VLOOKUP(ES306,选手操作!$K:$L,2,0))</f>
        <v/>
      </c>
      <c r="EV306" s="24" t="str">
        <f ca="1">IFERROR(IF(ES306="","",IF(选手操作!ET306&lt;&gt;"",DV306+EW306+EX306+选手操作!ES306,VLOOKUP(EU306,EO:EQ,3,0)+DV306+EW306+EX306+选手操作!ES306)),IF(COUNTIF(EO:EO,EU306)=0,"查找失败",IF(ISNUMBER(VLOOKUP(EU306,EO:EQ,3,0))=FALSE,"VP错误","未知错误")))</f>
        <v/>
      </c>
      <c r="EW306" s="37"/>
      <c r="EX306" s="37"/>
      <c r="EY306" s="39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  <c r="FK306" s="31"/>
      <c r="FL306" s="31"/>
      <c r="FM306" s="31"/>
      <c r="FN306" s="23" t="str">
        <f ca="1">IFERROR(IF(FS306="","",RANK(FR306,FR$3:FR$434)+COUNTIF(FR$3:FR306,FR306)-1),"/")</f>
        <v/>
      </c>
      <c r="FO306" s="22" t="str">
        <f t="shared" si="87"/>
        <v/>
      </c>
      <c r="FP306" s="22" t="str">
        <f t="shared" si="88"/>
        <v/>
      </c>
      <c r="FQ306" s="24" t="str">
        <f>IFERROR(IF(FO306="","",ROUND(IF(FP306=0,10,10+SIGN(FP306)*10*(1-((SQRT(5)-1)/2)^MIN(ABS(FP306)/(5*SQRT(FR$1)),3))/(1-((SQRT(5)-1)/2)^3)),2)),"请输入副数")</f>
        <v/>
      </c>
      <c r="FR306" s="25" t="str">
        <f ca="1">IF(FS306="","",IF(选手操作!GT306&lt;&gt;"","/",FV306))</f>
        <v/>
      </c>
      <c r="FS306" s="26" t="str">
        <f ca="1">IF(OR(COUNTA(FA$3:FM$434)=0,选手操作!$K306=""),"",选手操作!$K306)</f>
        <v/>
      </c>
      <c r="FT306" s="22" t="str">
        <f ca="1">IFERROR(IF(FS306="","",RANK(FV306,FV$3:FV$434)+COUNTIF(FV$3:FV306,FV306)-1),"/")</f>
        <v/>
      </c>
      <c r="FU306" s="27" t="str">
        <f ca="1">IF(FS306="","",VLOOKUP(FS306,选手操作!$K:$L,2,0))</f>
        <v/>
      </c>
      <c r="FV306" s="24" t="str">
        <f ca="1">IFERROR(IF(FS306="","",IF(选手操作!FT306&lt;&gt;"",EV306+FW306+FX306+选手操作!FS306,VLOOKUP(FU306,FO:FQ,3,0)+EV306+FW306+FX306+选手操作!FS306)),IF(COUNTIF(FO:FO,FU306)=0,"查找失败",IF(ISNUMBER(VLOOKUP(FU306,FO:FQ,3,0))=FALSE,"VP错误","未知错误")))</f>
        <v/>
      </c>
      <c r="FW306" s="37"/>
      <c r="FX306" s="37"/>
      <c r="FY306" s="39"/>
      <c r="GA306" s="31"/>
      <c r="GB306" s="31"/>
      <c r="GC306" s="31"/>
      <c r="GD306" s="31"/>
      <c r="GE306" s="31"/>
      <c r="GF306" s="31"/>
      <c r="GG306" s="31"/>
      <c r="GH306" s="31"/>
      <c r="GI306" s="31"/>
      <c r="GJ306" s="31"/>
      <c r="GK306" s="31"/>
      <c r="GL306" s="31"/>
      <c r="GM306" s="31"/>
      <c r="GN306" s="23" t="str">
        <f ca="1">IFERROR(IF(GS306="","",RANK(GR306,GR$3:GR$434)+COUNTIF(GR$3:GR306,GR306)-1),"/")</f>
        <v/>
      </c>
      <c r="GO306" s="22" t="str">
        <f t="shared" si="89"/>
        <v/>
      </c>
      <c r="GP306" s="22" t="str">
        <f t="shared" si="90"/>
        <v/>
      </c>
      <c r="GQ306" s="24" t="str">
        <f>IFERROR(IF(GO306="","",ROUND(IF(GP306=0,10,10+SIGN(GP306)*10*(1-((SQRT(5)-1)/2)^MIN(ABS(GP306)/(5*SQRT(GR$1)),3))/(1-((SQRT(5)-1)/2)^3)),2)),"请输入副数")</f>
        <v/>
      </c>
      <c r="GR306" s="25" t="str">
        <f ca="1">IF(GS306="","",IF(选手操作!HT306&lt;&gt;"","/",GV306))</f>
        <v/>
      </c>
      <c r="GS306" s="26" t="str">
        <f ca="1">IF(OR(COUNTA(GA$3:GM$434)=0,选手操作!$K306=""),"",选手操作!$K306)</f>
        <v/>
      </c>
      <c r="GT306" s="22" t="str">
        <f ca="1">IFERROR(IF(GS306="","",RANK(GV306,GV$3:GV$434)+COUNTIF(GV$3:GV306,GV306)-1),"/")</f>
        <v/>
      </c>
      <c r="GU306" s="27" t="str">
        <f ca="1">IF(GS306="","",VLOOKUP(GS306,选手操作!$K:$L,2,0))</f>
        <v/>
      </c>
      <c r="GV306" s="24" t="str">
        <f ca="1">IFERROR(IF(GS306="","",IF(选手操作!GT306&lt;&gt;"",FV306+GW306+GX306+选手操作!GS306,VLOOKUP(GU306,GO:GQ,3,0)+FV306+GW306+GX306+选手操作!GS306)),IF(COUNTIF(GO:GO,GU306)=0,"查找失败",IF(ISNUMBER(VLOOKUP(GU306,GO:GQ,3,0))=FALSE,"VP错误","未知错误")))</f>
        <v/>
      </c>
      <c r="GW306" s="37"/>
      <c r="GX306" s="37"/>
      <c r="GY306" s="39"/>
      <c r="HA306" s="31"/>
      <c r="HB306" s="31"/>
      <c r="HC306" s="31"/>
      <c r="HD306" s="31"/>
      <c r="HE306" s="31"/>
      <c r="HF306" s="31"/>
      <c r="HG306" s="31"/>
      <c r="HH306" s="31"/>
      <c r="HI306" s="31"/>
      <c r="HJ306" s="31"/>
      <c r="HK306" s="31"/>
      <c r="HL306" s="31"/>
      <c r="HM306" s="31"/>
      <c r="HN306" s="23" t="str">
        <f ca="1">IFERROR(IF(HS306="","",RANK(HR306,HR$3:HR$434)+COUNTIF(HR$3:HR306,HR306)-1),"/")</f>
        <v/>
      </c>
      <c r="HO306" s="22" t="str">
        <f t="shared" si="91"/>
        <v/>
      </c>
      <c r="HP306" s="22" t="str">
        <f t="shared" si="92"/>
        <v/>
      </c>
      <c r="HQ306" s="24" t="str">
        <f>IFERROR(IF(HO306="","",ROUND(IF(HP306=0,10,10+SIGN(HP306)*10*(1-((SQRT(5)-1)/2)^MIN(ABS(HP306)/(5*SQRT(HR$1)),3))/(1-((SQRT(5)-1)/2)^3)),2)),"请输入副数")</f>
        <v/>
      </c>
      <c r="HR306" s="25" t="str">
        <f ca="1">IF(HS306="","",IF(选手操作!IT306&lt;&gt;"","/",HV306))</f>
        <v/>
      </c>
      <c r="HS306" s="26" t="str">
        <f ca="1">IF(OR(COUNTA(HA$3:HM$434)=0,选手操作!$K306=""),"",选手操作!$K306)</f>
        <v/>
      </c>
      <c r="HT306" s="22" t="str">
        <f ca="1">IFERROR(IF(HS306="","",RANK(HV306,HV$3:HV$434)+COUNTIF(HV$3:HV306,HV306)-1),"/")</f>
        <v/>
      </c>
      <c r="HU306" s="27" t="str">
        <f ca="1">IF(HS306="","",VLOOKUP(HS306,选手操作!$K:$L,2,0))</f>
        <v/>
      </c>
      <c r="HV306" s="24" t="str">
        <f ca="1">IFERROR(IF(HS306="","",IF(选手操作!HT306&lt;&gt;"",GV306+HW306+HX306+选手操作!HS306,VLOOKUP(HU306,HO:HQ,3,0)+GV306+HW306+HX306+选手操作!HS306)),IF(COUNTIF(HO:HO,HU306)=0,"查找失败",IF(ISNUMBER(VLOOKUP(HU306,HO:HQ,3,0))=FALSE,"VP错误","未知错误")))</f>
        <v/>
      </c>
      <c r="HW306" s="37"/>
      <c r="HX306" s="37"/>
      <c r="HY306" s="39"/>
    </row>
    <row r="307" spans="1:23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23" t="str">
        <f ca="1">IFERROR(IF(S307="","",RANK(R307,R$3:R$434)+COUNTIF(R$3:R307,R307)-1),"/")</f>
        <v/>
      </c>
      <c r="O307" s="22" t="str">
        <f t="shared" si="93"/>
        <v/>
      </c>
      <c r="P307" s="22" t="str">
        <f t="shared" si="94"/>
        <v/>
      </c>
      <c r="Q307" s="24" t="str">
        <f t="shared" si="95"/>
        <v/>
      </c>
      <c r="R307" s="25" t="str">
        <f ca="1">IF(S307="","",IF(选手操作!AT307&lt;&gt;"","/",V307))</f>
        <v/>
      </c>
      <c r="S307" s="26" t="str">
        <f ca="1">IF(OR(COUNTA(A$3:M$434)=0,选手操作!$K307=""),"",选手操作!$K307)</f>
        <v/>
      </c>
      <c r="T307" s="22" t="str">
        <f ca="1">IFERROR(IF(S307="","",RANK(V307,V$3:V$434)+COUNTIF(V$3:V307,V307)-1),"/")</f>
        <v/>
      </c>
      <c r="U307" s="27" t="str">
        <f ca="1">IF(S307="","",VLOOKUP(S307,选手操作!$K:$L,2,0))</f>
        <v/>
      </c>
      <c r="V307" s="24" t="str">
        <f ca="1">IFERROR(IF(S307="","",IF(选手操作!T307&lt;&gt;"",选手操作!M307+选手操作!N307+W307+X307+选手操作!S307,VLOOKUP(U307,O:Q,3,0)+选手操作!M307+选手操作!N307+W307+X307+选手操作!S307)),IF(COUNTIF(O:O,U307)=0,"查找失败",IF(ISNUMBER(VLOOKUP(U307,O:Q,3,0))=FALSE,"VP错误","未知错误")))</f>
        <v/>
      </c>
      <c r="W307" s="37"/>
      <c r="X307" s="37"/>
      <c r="Y307" s="39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23" t="str">
        <f ca="1">IFERROR(IF(AS307="","",RANK(AR307,AR$3:AR$434)+COUNTIF(AR$3:AR307,AR307)-1),"/")</f>
        <v/>
      </c>
      <c r="AO307" s="22" t="str">
        <f t="shared" si="77"/>
        <v/>
      </c>
      <c r="AP307" s="22" t="str">
        <f t="shared" si="78"/>
        <v/>
      </c>
      <c r="AQ307" s="24" t="str">
        <f t="shared" si="96"/>
        <v/>
      </c>
      <c r="AR307" s="25" t="str">
        <f ca="1">IF(AS307="","",IF(选手操作!BT307&lt;&gt;"","/",AV307))</f>
        <v/>
      </c>
      <c r="AS307" s="26" t="str">
        <f ca="1">IF(OR(COUNTA(AA$3:AM$434)=0,选手操作!$K307=""),"",选手操作!$K307)</f>
        <v/>
      </c>
      <c r="AT307" s="22" t="str">
        <f ca="1">IFERROR(IF(AS307="","",RANK(AV307,AV$3:AV$434)+COUNTIF(AV$3:AV307,AV307)-1),"/")</f>
        <v/>
      </c>
      <c r="AU307" s="27" t="str">
        <f ca="1">IF(AS307="","",VLOOKUP(AS307,选手操作!$K:$L,2,0))</f>
        <v/>
      </c>
      <c r="AV307" s="24" t="str">
        <f ca="1">IFERROR(IF(AS307="","",IF(选手操作!AT307&lt;&gt;"",V307+AW307+AX307+选手操作!AS307,VLOOKUP(AU307,AO:AQ,3,0)+V307+AW307+AX307+选手操作!AS307)),IF(COUNTIF(AO:AO,AU307)=0,"查找失败",IF(ISNUMBER(VLOOKUP(AU307,AO:AQ,3,0))=FALSE,"VP错误","未知错误")))</f>
        <v/>
      </c>
      <c r="AW307" s="37"/>
      <c r="AX307" s="37"/>
      <c r="AY307" s="39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23" t="str">
        <f ca="1">IFERROR(IF(BS307="","",RANK(BR307,BR$3:BR$434)+COUNTIF(BR$3:BR307,BR307)-1),"/")</f>
        <v/>
      </c>
      <c r="BO307" s="22" t="str">
        <f t="shared" si="79"/>
        <v/>
      </c>
      <c r="BP307" s="22" t="str">
        <f t="shared" si="80"/>
        <v/>
      </c>
      <c r="BQ307" s="24" t="str">
        <f>IFERROR(IF(BO307="","",ROUND(IF(BP307=0,10,10+SIGN(BP307)*10*(1-((SQRT(5)-1)/2)^MIN(ABS(BP307)/(5*SQRT(BR$1)),3))/(1-((SQRT(5)-1)/2)^3)),2)),"请输入副数")</f>
        <v/>
      </c>
      <c r="BR307" s="25" t="str">
        <f ca="1">IF(BS307="","",IF(选手操作!CT307&lt;&gt;"","/",BV307))</f>
        <v/>
      </c>
      <c r="BS307" s="26" t="str">
        <f ca="1">IF(OR(COUNTA(BA$3:BM$434)=0,选手操作!$K307=""),"",选手操作!$K307)</f>
        <v/>
      </c>
      <c r="BT307" s="22" t="str">
        <f ca="1">IFERROR(IF(BS307="","",RANK(BV307,BV$3:BV$434)+COUNTIF(BV$3:BV307,BV307)-1),"/")</f>
        <v/>
      </c>
      <c r="BU307" s="27" t="str">
        <f ca="1">IF(BS307="","",VLOOKUP(BS307,选手操作!$K:$L,2,0))</f>
        <v/>
      </c>
      <c r="BV307" s="24" t="str">
        <f ca="1">IFERROR(IF(BS307="","",IF(选手操作!BT307&lt;&gt;"",AV307+BW307+BX307+选手操作!BS307,VLOOKUP(BU307,BO:BQ,3,0)+AV307+BW307+BX307+选手操作!BS307)),IF(COUNTIF(BO:BO,BU307)=0,"查找失败",IF(ISNUMBER(VLOOKUP(BU307,BO:BQ,3,0))=FALSE,"VP错误","未知错误")))</f>
        <v/>
      </c>
      <c r="BW307" s="37"/>
      <c r="BX307" s="37"/>
      <c r="BY307" s="39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23" t="str">
        <f ca="1">IFERROR(IF(CS307="","",RANK(CR307,CR$3:CR$434)+COUNTIF(CR$3:CR307,CR307)-1),"/")</f>
        <v/>
      </c>
      <c r="CO307" s="22" t="str">
        <f t="shared" si="81"/>
        <v/>
      </c>
      <c r="CP307" s="22" t="str">
        <f t="shared" si="82"/>
        <v/>
      </c>
      <c r="CQ307" s="24" t="str">
        <f>IFERROR(IF(CO307="","",ROUND(IF(CP307=0,10,10+SIGN(CP307)*10*(1-((SQRT(5)-1)/2)^MIN(ABS(CP307)/(5*SQRT(CR$1)),3))/(1-((SQRT(5)-1)/2)^3)),2)),"请输入副数")</f>
        <v/>
      </c>
      <c r="CR307" s="25" t="str">
        <f ca="1">IF(CS307="","",IF(选手操作!DT307&lt;&gt;"","/",CV307))</f>
        <v/>
      </c>
      <c r="CS307" s="26" t="str">
        <f ca="1">IF(OR(COUNTA(CA$3:CM$434)=0,选手操作!$K307=""),"",选手操作!$K307)</f>
        <v/>
      </c>
      <c r="CT307" s="22" t="str">
        <f ca="1">IFERROR(IF(CS307="","",RANK(CV307,CV$3:CV$434)+COUNTIF(CV$3:CV307,CV307)-1),"/")</f>
        <v/>
      </c>
      <c r="CU307" s="27" t="str">
        <f ca="1">IF(CS307="","",VLOOKUP(CS307,选手操作!$K:$L,2,0))</f>
        <v/>
      </c>
      <c r="CV307" s="24" t="str">
        <f ca="1">IFERROR(IF(CS307="","",IF(选手操作!CT307&lt;&gt;"",BV307+CW307+CX307+选手操作!CS307,VLOOKUP(CU307,CO:CQ,3,0)+BV307+CW307+CX307+选手操作!CS307)),IF(COUNTIF(CO:CO,CU307)=0,"查找失败",IF(ISNUMBER(VLOOKUP(CU307,CO:CQ,3,0))=FALSE,"VP错误","未知错误")))</f>
        <v/>
      </c>
      <c r="CW307" s="37"/>
      <c r="CX307" s="37"/>
      <c r="CY307" s="39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23" t="str">
        <f ca="1">IFERROR(IF(DS307="","",RANK(DR307,DR$3:DR$434)+COUNTIF(DR$3:DR307,DR307)-1),"/")</f>
        <v/>
      </c>
      <c r="DO307" s="22" t="str">
        <f t="shared" si="83"/>
        <v/>
      </c>
      <c r="DP307" s="22" t="str">
        <f t="shared" si="84"/>
        <v/>
      </c>
      <c r="DQ307" s="24" t="str">
        <f>IFERROR(IF(DO307="","",ROUND(IF(DP307=0,10,10+SIGN(DP307)*10*(1-((SQRT(5)-1)/2)^MIN(ABS(DP307)/(5*SQRT(DR$1)),3))/(1-((SQRT(5)-1)/2)^3)),2)),"请输入副数")</f>
        <v/>
      </c>
      <c r="DR307" s="25" t="str">
        <f ca="1">IF(DS307="","",IF(选手操作!ET307&lt;&gt;"","/",DV307))</f>
        <v/>
      </c>
      <c r="DS307" s="26" t="str">
        <f ca="1">IF(OR(COUNTA(DA$3:DM$434)=0,选手操作!$K307=""),"",选手操作!$K307)</f>
        <v/>
      </c>
      <c r="DT307" s="22" t="str">
        <f ca="1">IFERROR(IF(DS307="","",RANK(DV307,DV$3:DV$434)+COUNTIF(DV$3:DV307,DV307)-1),"/")</f>
        <v/>
      </c>
      <c r="DU307" s="27" t="str">
        <f ca="1">IF(DS307="","",VLOOKUP(DS307,选手操作!$K:$L,2,0))</f>
        <v/>
      </c>
      <c r="DV307" s="24" t="str">
        <f ca="1">IFERROR(IF(DS307="","",IF(选手操作!DT307&lt;&gt;"",CV307+DW307+DX307+选手操作!DS307,VLOOKUP(DU307,DO:DQ,3,0)+CV307+DW307+DX307+选手操作!DS307)),IF(COUNTIF(DO:DO,DU307)=0,"查找失败",IF(ISNUMBER(VLOOKUP(DU307,DO:DQ,3,0))=FALSE,"VP错误","未知错误")))</f>
        <v/>
      </c>
      <c r="DW307" s="37"/>
      <c r="DX307" s="37"/>
      <c r="DY307" s="39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23" t="str">
        <f ca="1">IFERROR(IF(ES307="","",RANK(ER307,ER$3:ER$434)+COUNTIF(ER$3:ER307,ER307)-1),"/")</f>
        <v/>
      </c>
      <c r="EO307" s="22" t="str">
        <f t="shared" si="85"/>
        <v/>
      </c>
      <c r="EP307" s="22" t="str">
        <f t="shared" si="86"/>
        <v/>
      </c>
      <c r="EQ307" s="24" t="str">
        <f>IFERROR(IF(EO307="","",ROUND(IF(EP307=0,10,10+SIGN(EP307)*10*(1-((SQRT(5)-1)/2)^MIN(ABS(EP307)/(5*SQRT(ER$1)),3))/(1-((SQRT(5)-1)/2)^3)),2)),"请输入副数")</f>
        <v/>
      </c>
      <c r="ER307" s="25" t="str">
        <f ca="1">IF(ES307="","",IF(选手操作!FT307&lt;&gt;"","/",EV307))</f>
        <v/>
      </c>
      <c r="ES307" s="26" t="str">
        <f ca="1">IF(OR(COUNTA(EA$3:EM$434)=0,选手操作!$K307=""),"",选手操作!$K307)</f>
        <v/>
      </c>
      <c r="ET307" s="22" t="str">
        <f ca="1">IFERROR(IF(ES307="","",RANK(EV307,EV$3:EV$434)+COUNTIF(EV$3:EV307,EV307)-1),"/")</f>
        <v/>
      </c>
      <c r="EU307" s="27" t="str">
        <f ca="1">IF(ES307="","",VLOOKUP(ES307,选手操作!$K:$L,2,0))</f>
        <v/>
      </c>
      <c r="EV307" s="24" t="str">
        <f ca="1">IFERROR(IF(ES307="","",IF(选手操作!ET307&lt;&gt;"",DV307+EW307+EX307+选手操作!ES307,VLOOKUP(EU307,EO:EQ,3,0)+DV307+EW307+EX307+选手操作!ES307)),IF(COUNTIF(EO:EO,EU307)=0,"查找失败",IF(ISNUMBER(VLOOKUP(EU307,EO:EQ,3,0))=FALSE,"VP错误","未知错误")))</f>
        <v/>
      </c>
      <c r="EW307" s="37"/>
      <c r="EX307" s="37"/>
      <c r="EY307" s="39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  <c r="FK307" s="31"/>
      <c r="FL307" s="31"/>
      <c r="FM307" s="31"/>
      <c r="FN307" s="23" t="str">
        <f ca="1">IFERROR(IF(FS307="","",RANK(FR307,FR$3:FR$434)+COUNTIF(FR$3:FR307,FR307)-1),"/")</f>
        <v/>
      </c>
      <c r="FO307" s="22" t="str">
        <f t="shared" si="87"/>
        <v/>
      </c>
      <c r="FP307" s="22" t="str">
        <f t="shared" si="88"/>
        <v/>
      </c>
      <c r="FQ307" s="24" t="str">
        <f>IFERROR(IF(FO307="","",ROUND(IF(FP307=0,10,10+SIGN(FP307)*10*(1-((SQRT(5)-1)/2)^MIN(ABS(FP307)/(5*SQRT(FR$1)),3))/(1-((SQRT(5)-1)/2)^3)),2)),"请输入副数")</f>
        <v/>
      </c>
      <c r="FR307" s="25" t="str">
        <f ca="1">IF(FS307="","",IF(选手操作!GT307&lt;&gt;"","/",FV307))</f>
        <v/>
      </c>
      <c r="FS307" s="26" t="str">
        <f ca="1">IF(OR(COUNTA(FA$3:FM$434)=0,选手操作!$K307=""),"",选手操作!$K307)</f>
        <v/>
      </c>
      <c r="FT307" s="22" t="str">
        <f ca="1">IFERROR(IF(FS307="","",RANK(FV307,FV$3:FV$434)+COUNTIF(FV$3:FV307,FV307)-1),"/")</f>
        <v/>
      </c>
      <c r="FU307" s="27" t="str">
        <f ca="1">IF(FS307="","",VLOOKUP(FS307,选手操作!$K:$L,2,0))</f>
        <v/>
      </c>
      <c r="FV307" s="24" t="str">
        <f ca="1">IFERROR(IF(FS307="","",IF(选手操作!FT307&lt;&gt;"",EV307+FW307+FX307+选手操作!FS307,VLOOKUP(FU307,FO:FQ,3,0)+EV307+FW307+FX307+选手操作!FS307)),IF(COUNTIF(FO:FO,FU307)=0,"查找失败",IF(ISNUMBER(VLOOKUP(FU307,FO:FQ,3,0))=FALSE,"VP错误","未知错误")))</f>
        <v/>
      </c>
      <c r="FW307" s="37"/>
      <c r="FX307" s="37"/>
      <c r="FY307" s="39"/>
      <c r="GA307" s="31"/>
      <c r="GB307" s="31"/>
      <c r="GC307" s="31"/>
      <c r="GD307" s="31"/>
      <c r="GE307" s="31"/>
      <c r="GF307" s="31"/>
      <c r="GG307" s="31"/>
      <c r="GH307" s="31"/>
      <c r="GI307" s="31"/>
      <c r="GJ307" s="31"/>
      <c r="GK307" s="31"/>
      <c r="GL307" s="31"/>
      <c r="GM307" s="31"/>
      <c r="GN307" s="23" t="str">
        <f ca="1">IFERROR(IF(GS307="","",RANK(GR307,GR$3:GR$434)+COUNTIF(GR$3:GR307,GR307)-1),"/")</f>
        <v/>
      </c>
      <c r="GO307" s="22" t="str">
        <f t="shared" si="89"/>
        <v/>
      </c>
      <c r="GP307" s="22" t="str">
        <f t="shared" si="90"/>
        <v/>
      </c>
      <c r="GQ307" s="24" t="str">
        <f>IFERROR(IF(GO307="","",ROUND(IF(GP307=0,10,10+SIGN(GP307)*10*(1-((SQRT(5)-1)/2)^MIN(ABS(GP307)/(5*SQRT(GR$1)),3))/(1-((SQRT(5)-1)/2)^3)),2)),"请输入副数")</f>
        <v/>
      </c>
      <c r="GR307" s="25" t="str">
        <f ca="1">IF(GS307="","",IF(选手操作!HT307&lt;&gt;"","/",GV307))</f>
        <v/>
      </c>
      <c r="GS307" s="26" t="str">
        <f ca="1">IF(OR(COUNTA(GA$3:GM$434)=0,选手操作!$K307=""),"",选手操作!$K307)</f>
        <v/>
      </c>
      <c r="GT307" s="22" t="str">
        <f ca="1">IFERROR(IF(GS307="","",RANK(GV307,GV$3:GV$434)+COUNTIF(GV$3:GV307,GV307)-1),"/")</f>
        <v/>
      </c>
      <c r="GU307" s="27" t="str">
        <f ca="1">IF(GS307="","",VLOOKUP(GS307,选手操作!$K:$L,2,0))</f>
        <v/>
      </c>
      <c r="GV307" s="24" t="str">
        <f ca="1">IFERROR(IF(GS307="","",IF(选手操作!GT307&lt;&gt;"",FV307+GW307+GX307+选手操作!GS307,VLOOKUP(GU307,GO:GQ,3,0)+FV307+GW307+GX307+选手操作!GS307)),IF(COUNTIF(GO:GO,GU307)=0,"查找失败",IF(ISNUMBER(VLOOKUP(GU307,GO:GQ,3,0))=FALSE,"VP错误","未知错误")))</f>
        <v/>
      </c>
      <c r="GW307" s="37"/>
      <c r="GX307" s="37"/>
      <c r="GY307" s="39"/>
      <c r="HA307" s="31"/>
      <c r="HB307" s="31"/>
      <c r="HC307" s="31"/>
      <c r="HD307" s="31"/>
      <c r="HE307" s="31"/>
      <c r="HF307" s="31"/>
      <c r="HG307" s="31"/>
      <c r="HH307" s="31"/>
      <c r="HI307" s="31"/>
      <c r="HJ307" s="31"/>
      <c r="HK307" s="31"/>
      <c r="HL307" s="31"/>
      <c r="HM307" s="31"/>
      <c r="HN307" s="23" t="str">
        <f ca="1">IFERROR(IF(HS307="","",RANK(HR307,HR$3:HR$434)+COUNTIF(HR$3:HR307,HR307)-1),"/")</f>
        <v/>
      </c>
      <c r="HO307" s="22" t="str">
        <f t="shared" si="91"/>
        <v/>
      </c>
      <c r="HP307" s="22" t="str">
        <f t="shared" si="92"/>
        <v/>
      </c>
      <c r="HQ307" s="24" t="str">
        <f>IFERROR(IF(HO307="","",ROUND(IF(HP307=0,10,10+SIGN(HP307)*10*(1-((SQRT(5)-1)/2)^MIN(ABS(HP307)/(5*SQRT(HR$1)),3))/(1-((SQRT(5)-1)/2)^3)),2)),"请输入副数")</f>
        <v/>
      </c>
      <c r="HR307" s="25" t="str">
        <f ca="1">IF(HS307="","",IF(选手操作!IT307&lt;&gt;"","/",HV307))</f>
        <v/>
      </c>
      <c r="HS307" s="26" t="str">
        <f ca="1">IF(OR(COUNTA(HA$3:HM$434)=0,选手操作!$K307=""),"",选手操作!$K307)</f>
        <v/>
      </c>
      <c r="HT307" s="22" t="str">
        <f ca="1">IFERROR(IF(HS307="","",RANK(HV307,HV$3:HV$434)+COUNTIF(HV$3:HV307,HV307)-1),"/")</f>
        <v/>
      </c>
      <c r="HU307" s="27" t="str">
        <f ca="1">IF(HS307="","",VLOOKUP(HS307,选手操作!$K:$L,2,0))</f>
        <v/>
      </c>
      <c r="HV307" s="24" t="str">
        <f ca="1">IFERROR(IF(HS307="","",IF(选手操作!HT307&lt;&gt;"",GV307+HW307+HX307+选手操作!HS307,VLOOKUP(HU307,HO:HQ,3,0)+GV307+HW307+HX307+选手操作!HS307)),IF(COUNTIF(HO:HO,HU307)=0,"查找失败",IF(ISNUMBER(VLOOKUP(HU307,HO:HQ,3,0))=FALSE,"VP错误","未知错误")))</f>
        <v/>
      </c>
      <c r="HW307" s="37"/>
      <c r="HX307" s="37"/>
      <c r="HY307" s="39"/>
    </row>
    <row r="308" spans="1:23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23" t="str">
        <f ca="1">IFERROR(IF(S308="","",RANK(R308,R$3:R$434)+COUNTIF(R$3:R308,R308)-1),"/")</f>
        <v/>
      </c>
      <c r="O308" s="22" t="str">
        <f t="shared" si="93"/>
        <v/>
      </c>
      <c r="P308" s="22" t="str">
        <f t="shared" si="94"/>
        <v/>
      </c>
      <c r="Q308" s="24" t="str">
        <f t="shared" si="95"/>
        <v/>
      </c>
      <c r="R308" s="25" t="str">
        <f ca="1">IF(S308="","",IF(选手操作!AT308&lt;&gt;"","/",V308))</f>
        <v/>
      </c>
      <c r="S308" s="26" t="str">
        <f ca="1">IF(OR(COUNTA(A$3:M$434)=0,选手操作!$K308=""),"",选手操作!$K308)</f>
        <v/>
      </c>
      <c r="T308" s="22" t="str">
        <f ca="1">IFERROR(IF(S308="","",RANK(V308,V$3:V$434)+COUNTIF(V$3:V308,V308)-1),"/")</f>
        <v/>
      </c>
      <c r="U308" s="27" t="str">
        <f ca="1">IF(S308="","",VLOOKUP(S308,选手操作!$K:$L,2,0))</f>
        <v/>
      </c>
      <c r="V308" s="24" t="str">
        <f ca="1">IFERROR(IF(S308="","",IF(选手操作!T308&lt;&gt;"",选手操作!M308+选手操作!N308+W308+X308+选手操作!S308,VLOOKUP(U308,O:Q,3,0)+选手操作!M308+选手操作!N308+W308+X308+选手操作!S308)),IF(COUNTIF(O:O,U308)=0,"查找失败",IF(ISNUMBER(VLOOKUP(U308,O:Q,3,0))=FALSE,"VP错误","未知错误")))</f>
        <v/>
      </c>
      <c r="W308" s="37"/>
      <c r="X308" s="37"/>
      <c r="Y308" s="39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23" t="str">
        <f ca="1">IFERROR(IF(AS308="","",RANK(AR308,AR$3:AR$434)+COUNTIF(AR$3:AR308,AR308)-1),"/")</f>
        <v/>
      </c>
      <c r="AO308" s="22" t="str">
        <f t="shared" si="77"/>
        <v/>
      </c>
      <c r="AP308" s="22" t="str">
        <f t="shared" si="78"/>
        <v/>
      </c>
      <c r="AQ308" s="24" t="str">
        <f t="shared" si="96"/>
        <v/>
      </c>
      <c r="AR308" s="25" t="str">
        <f ca="1">IF(AS308="","",IF(选手操作!BT308&lt;&gt;"","/",AV308))</f>
        <v/>
      </c>
      <c r="AS308" s="26" t="str">
        <f ca="1">IF(OR(COUNTA(AA$3:AM$434)=0,选手操作!$K308=""),"",选手操作!$K308)</f>
        <v/>
      </c>
      <c r="AT308" s="22" t="str">
        <f ca="1">IFERROR(IF(AS308="","",RANK(AV308,AV$3:AV$434)+COUNTIF(AV$3:AV308,AV308)-1),"/")</f>
        <v/>
      </c>
      <c r="AU308" s="27" t="str">
        <f ca="1">IF(AS308="","",VLOOKUP(AS308,选手操作!$K:$L,2,0))</f>
        <v/>
      </c>
      <c r="AV308" s="24" t="str">
        <f ca="1">IFERROR(IF(AS308="","",IF(选手操作!AT308&lt;&gt;"",V308+AW308+AX308+选手操作!AS308,VLOOKUP(AU308,AO:AQ,3,0)+V308+AW308+AX308+选手操作!AS308)),IF(COUNTIF(AO:AO,AU308)=0,"查找失败",IF(ISNUMBER(VLOOKUP(AU308,AO:AQ,3,0))=FALSE,"VP错误","未知错误")))</f>
        <v/>
      </c>
      <c r="AW308" s="37"/>
      <c r="AX308" s="37"/>
      <c r="AY308" s="39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23" t="str">
        <f ca="1">IFERROR(IF(BS308="","",RANK(BR308,BR$3:BR$434)+COUNTIF(BR$3:BR308,BR308)-1),"/")</f>
        <v/>
      </c>
      <c r="BO308" s="22" t="str">
        <f t="shared" si="79"/>
        <v/>
      </c>
      <c r="BP308" s="22" t="str">
        <f t="shared" si="80"/>
        <v/>
      </c>
      <c r="BQ308" s="24" t="str">
        <f>IFERROR(IF(BO308="","",ROUND(IF(BP308=0,10,10+SIGN(BP308)*10*(1-((SQRT(5)-1)/2)^MIN(ABS(BP308)/(5*SQRT(BR$1)),3))/(1-((SQRT(5)-1)/2)^3)),2)),"请输入副数")</f>
        <v/>
      </c>
      <c r="BR308" s="25" t="str">
        <f ca="1">IF(BS308="","",IF(选手操作!CT308&lt;&gt;"","/",BV308))</f>
        <v/>
      </c>
      <c r="BS308" s="26" t="str">
        <f ca="1">IF(OR(COUNTA(BA$3:BM$434)=0,选手操作!$K308=""),"",选手操作!$K308)</f>
        <v/>
      </c>
      <c r="BT308" s="22" t="str">
        <f ca="1">IFERROR(IF(BS308="","",RANK(BV308,BV$3:BV$434)+COUNTIF(BV$3:BV308,BV308)-1),"/")</f>
        <v/>
      </c>
      <c r="BU308" s="27" t="str">
        <f ca="1">IF(BS308="","",VLOOKUP(BS308,选手操作!$K:$L,2,0))</f>
        <v/>
      </c>
      <c r="BV308" s="24" t="str">
        <f ca="1">IFERROR(IF(BS308="","",IF(选手操作!BT308&lt;&gt;"",AV308+BW308+BX308+选手操作!BS308,VLOOKUP(BU308,BO:BQ,3,0)+AV308+BW308+BX308+选手操作!BS308)),IF(COUNTIF(BO:BO,BU308)=0,"查找失败",IF(ISNUMBER(VLOOKUP(BU308,BO:BQ,3,0))=FALSE,"VP错误","未知错误")))</f>
        <v/>
      </c>
      <c r="BW308" s="37"/>
      <c r="BX308" s="37"/>
      <c r="BY308" s="39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23" t="str">
        <f ca="1">IFERROR(IF(CS308="","",RANK(CR308,CR$3:CR$434)+COUNTIF(CR$3:CR308,CR308)-1),"/")</f>
        <v/>
      </c>
      <c r="CO308" s="22" t="str">
        <f t="shared" si="81"/>
        <v/>
      </c>
      <c r="CP308" s="22" t="str">
        <f t="shared" si="82"/>
        <v/>
      </c>
      <c r="CQ308" s="24" t="str">
        <f>IFERROR(IF(CO308="","",ROUND(IF(CP308=0,10,10+SIGN(CP308)*10*(1-((SQRT(5)-1)/2)^MIN(ABS(CP308)/(5*SQRT(CR$1)),3))/(1-((SQRT(5)-1)/2)^3)),2)),"请输入副数")</f>
        <v/>
      </c>
      <c r="CR308" s="25" t="str">
        <f ca="1">IF(CS308="","",IF(选手操作!DT308&lt;&gt;"","/",CV308))</f>
        <v/>
      </c>
      <c r="CS308" s="26" t="str">
        <f ca="1">IF(OR(COUNTA(CA$3:CM$434)=0,选手操作!$K308=""),"",选手操作!$K308)</f>
        <v/>
      </c>
      <c r="CT308" s="22" t="str">
        <f ca="1">IFERROR(IF(CS308="","",RANK(CV308,CV$3:CV$434)+COUNTIF(CV$3:CV308,CV308)-1),"/")</f>
        <v/>
      </c>
      <c r="CU308" s="27" t="str">
        <f ca="1">IF(CS308="","",VLOOKUP(CS308,选手操作!$K:$L,2,0))</f>
        <v/>
      </c>
      <c r="CV308" s="24" t="str">
        <f ca="1">IFERROR(IF(CS308="","",IF(选手操作!CT308&lt;&gt;"",BV308+CW308+CX308+选手操作!CS308,VLOOKUP(CU308,CO:CQ,3,0)+BV308+CW308+CX308+选手操作!CS308)),IF(COUNTIF(CO:CO,CU308)=0,"查找失败",IF(ISNUMBER(VLOOKUP(CU308,CO:CQ,3,0))=FALSE,"VP错误","未知错误")))</f>
        <v/>
      </c>
      <c r="CW308" s="37"/>
      <c r="CX308" s="37"/>
      <c r="CY308" s="39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23" t="str">
        <f ca="1">IFERROR(IF(DS308="","",RANK(DR308,DR$3:DR$434)+COUNTIF(DR$3:DR308,DR308)-1),"/")</f>
        <v/>
      </c>
      <c r="DO308" s="22" t="str">
        <f t="shared" si="83"/>
        <v/>
      </c>
      <c r="DP308" s="22" t="str">
        <f t="shared" si="84"/>
        <v/>
      </c>
      <c r="DQ308" s="24" t="str">
        <f>IFERROR(IF(DO308="","",ROUND(IF(DP308=0,10,10+SIGN(DP308)*10*(1-((SQRT(5)-1)/2)^MIN(ABS(DP308)/(5*SQRT(DR$1)),3))/(1-((SQRT(5)-1)/2)^3)),2)),"请输入副数")</f>
        <v/>
      </c>
      <c r="DR308" s="25" t="str">
        <f ca="1">IF(DS308="","",IF(选手操作!ET308&lt;&gt;"","/",DV308))</f>
        <v/>
      </c>
      <c r="DS308" s="26" t="str">
        <f ca="1">IF(OR(COUNTA(DA$3:DM$434)=0,选手操作!$K308=""),"",选手操作!$K308)</f>
        <v/>
      </c>
      <c r="DT308" s="22" t="str">
        <f ca="1">IFERROR(IF(DS308="","",RANK(DV308,DV$3:DV$434)+COUNTIF(DV$3:DV308,DV308)-1),"/")</f>
        <v/>
      </c>
      <c r="DU308" s="27" t="str">
        <f ca="1">IF(DS308="","",VLOOKUP(DS308,选手操作!$K:$L,2,0))</f>
        <v/>
      </c>
      <c r="DV308" s="24" t="str">
        <f ca="1">IFERROR(IF(DS308="","",IF(选手操作!DT308&lt;&gt;"",CV308+DW308+DX308+选手操作!DS308,VLOOKUP(DU308,DO:DQ,3,0)+CV308+DW308+DX308+选手操作!DS308)),IF(COUNTIF(DO:DO,DU308)=0,"查找失败",IF(ISNUMBER(VLOOKUP(DU308,DO:DQ,3,0))=FALSE,"VP错误","未知错误")))</f>
        <v/>
      </c>
      <c r="DW308" s="37"/>
      <c r="DX308" s="37"/>
      <c r="DY308" s="39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  <c r="EK308" s="31"/>
      <c r="EL308" s="31"/>
      <c r="EM308" s="31"/>
      <c r="EN308" s="23" t="str">
        <f ca="1">IFERROR(IF(ES308="","",RANK(ER308,ER$3:ER$434)+COUNTIF(ER$3:ER308,ER308)-1),"/")</f>
        <v/>
      </c>
      <c r="EO308" s="22" t="str">
        <f t="shared" si="85"/>
        <v/>
      </c>
      <c r="EP308" s="22" t="str">
        <f t="shared" si="86"/>
        <v/>
      </c>
      <c r="EQ308" s="24" t="str">
        <f>IFERROR(IF(EO308="","",ROUND(IF(EP308=0,10,10+SIGN(EP308)*10*(1-((SQRT(5)-1)/2)^MIN(ABS(EP308)/(5*SQRT(ER$1)),3))/(1-((SQRT(5)-1)/2)^3)),2)),"请输入副数")</f>
        <v/>
      </c>
      <c r="ER308" s="25" t="str">
        <f ca="1">IF(ES308="","",IF(选手操作!FT308&lt;&gt;"","/",EV308))</f>
        <v/>
      </c>
      <c r="ES308" s="26" t="str">
        <f ca="1">IF(OR(COUNTA(EA$3:EM$434)=0,选手操作!$K308=""),"",选手操作!$K308)</f>
        <v/>
      </c>
      <c r="ET308" s="22" t="str">
        <f ca="1">IFERROR(IF(ES308="","",RANK(EV308,EV$3:EV$434)+COUNTIF(EV$3:EV308,EV308)-1),"/")</f>
        <v/>
      </c>
      <c r="EU308" s="27" t="str">
        <f ca="1">IF(ES308="","",VLOOKUP(ES308,选手操作!$K:$L,2,0))</f>
        <v/>
      </c>
      <c r="EV308" s="24" t="str">
        <f ca="1">IFERROR(IF(ES308="","",IF(选手操作!ET308&lt;&gt;"",DV308+EW308+EX308+选手操作!ES308,VLOOKUP(EU308,EO:EQ,3,0)+DV308+EW308+EX308+选手操作!ES308)),IF(COUNTIF(EO:EO,EU308)=0,"查找失败",IF(ISNUMBER(VLOOKUP(EU308,EO:EQ,3,0))=FALSE,"VP错误","未知错误")))</f>
        <v/>
      </c>
      <c r="EW308" s="37"/>
      <c r="EX308" s="37"/>
      <c r="EY308" s="39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  <c r="FK308" s="31"/>
      <c r="FL308" s="31"/>
      <c r="FM308" s="31"/>
      <c r="FN308" s="23" t="str">
        <f ca="1">IFERROR(IF(FS308="","",RANK(FR308,FR$3:FR$434)+COUNTIF(FR$3:FR308,FR308)-1),"/")</f>
        <v/>
      </c>
      <c r="FO308" s="22" t="str">
        <f t="shared" si="87"/>
        <v/>
      </c>
      <c r="FP308" s="22" t="str">
        <f t="shared" si="88"/>
        <v/>
      </c>
      <c r="FQ308" s="24" t="str">
        <f>IFERROR(IF(FO308="","",ROUND(IF(FP308=0,10,10+SIGN(FP308)*10*(1-((SQRT(5)-1)/2)^MIN(ABS(FP308)/(5*SQRT(FR$1)),3))/(1-((SQRT(5)-1)/2)^3)),2)),"请输入副数")</f>
        <v/>
      </c>
      <c r="FR308" s="25" t="str">
        <f ca="1">IF(FS308="","",IF(选手操作!GT308&lt;&gt;"","/",FV308))</f>
        <v/>
      </c>
      <c r="FS308" s="26" t="str">
        <f ca="1">IF(OR(COUNTA(FA$3:FM$434)=0,选手操作!$K308=""),"",选手操作!$K308)</f>
        <v/>
      </c>
      <c r="FT308" s="22" t="str">
        <f ca="1">IFERROR(IF(FS308="","",RANK(FV308,FV$3:FV$434)+COUNTIF(FV$3:FV308,FV308)-1),"/")</f>
        <v/>
      </c>
      <c r="FU308" s="27" t="str">
        <f ca="1">IF(FS308="","",VLOOKUP(FS308,选手操作!$K:$L,2,0))</f>
        <v/>
      </c>
      <c r="FV308" s="24" t="str">
        <f ca="1">IFERROR(IF(FS308="","",IF(选手操作!FT308&lt;&gt;"",EV308+FW308+FX308+选手操作!FS308,VLOOKUP(FU308,FO:FQ,3,0)+EV308+FW308+FX308+选手操作!FS308)),IF(COUNTIF(FO:FO,FU308)=0,"查找失败",IF(ISNUMBER(VLOOKUP(FU308,FO:FQ,3,0))=FALSE,"VP错误","未知错误")))</f>
        <v/>
      </c>
      <c r="FW308" s="37"/>
      <c r="FX308" s="37"/>
      <c r="FY308" s="39"/>
      <c r="GA308" s="31"/>
      <c r="GB308" s="31"/>
      <c r="GC308" s="31"/>
      <c r="GD308" s="31"/>
      <c r="GE308" s="31"/>
      <c r="GF308" s="31"/>
      <c r="GG308" s="31"/>
      <c r="GH308" s="31"/>
      <c r="GI308" s="31"/>
      <c r="GJ308" s="31"/>
      <c r="GK308" s="31"/>
      <c r="GL308" s="31"/>
      <c r="GM308" s="31"/>
      <c r="GN308" s="23" t="str">
        <f ca="1">IFERROR(IF(GS308="","",RANK(GR308,GR$3:GR$434)+COUNTIF(GR$3:GR308,GR308)-1),"/")</f>
        <v/>
      </c>
      <c r="GO308" s="22" t="str">
        <f t="shared" si="89"/>
        <v/>
      </c>
      <c r="GP308" s="22" t="str">
        <f t="shared" si="90"/>
        <v/>
      </c>
      <c r="GQ308" s="24" t="str">
        <f>IFERROR(IF(GO308="","",ROUND(IF(GP308=0,10,10+SIGN(GP308)*10*(1-((SQRT(5)-1)/2)^MIN(ABS(GP308)/(5*SQRT(GR$1)),3))/(1-((SQRT(5)-1)/2)^3)),2)),"请输入副数")</f>
        <v/>
      </c>
      <c r="GR308" s="25" t="str">
        <f ca="1">IF(GS308="","",IF(选手操作!HT308&lt;&gt;"","/",GV308))</f>
        <v/>
      </c>
      <c r="GS308" s="26" t="str">
        <f ca="1">IF(OR(COUNTA(GA$3:GM$434)=0,选手操作!$K308=""),"",选手操作!$K308)</f>
        <v/>
      </c>
      <c r="GT308" s="22" t="str">
        <f ca="1">IFERROR(IF(GS308="","",RANK(GV308,GV$3:GV$434)+COUNTIF(GV$3:GV308,GV308)-1),"/")</f>
        <v/>
      </c>
      <c r="GU308" s="27" t="str">
        <f ca="1">IF(GS308="","",VLOOKUP(GS308,选手操作!$K:$L,2,0))</f>
        <v/>
      </c>
      <c r="GV308" s="24" t="str">
        <f ca="1">IFERROR(IF(GS308="","",IF(选手操作!GT308&lt;&gt;"",FV308+GW308+GX308+选手操作!GS308,VLOOKUP(GU308,GO:GQ,3,0)+FV308+GW308+GX308+选手操作!GS308)),IF(COUNTIF(GO:GO,GU308)=0,"查找失败",IF(ISNUMBER(VLOOKUP(GU308,GO:GQ,3,0))=FALSE,"VP错误","未知错误")))</f>
        <v/>
      </c>
      <c r="GW308" s="37"/>
      <c r="GX308" s="37"/>
      <c r="GY308" s="39"/>
      <c r="HA308" s="31"/>
      <c r="HB308" s="31"/>
      <c r="HC308" s="31"/>
      <c r="HD308" s="31"/>
      <c r="HE308" s="31"/>
      <c r="HF308" s="31"/>
      <c r="HG308" s="31"/>
      <c r="HH308" s="31"/>
      <c r="HI308" s="31"/>
      <c r="HJ308" s="31"/>
      <c r="HK308" s="31"/>
      <c r="HL308" s="31"/>
      <c r="HM308" s="31"/>
      <c r="HN308" s="23" t="str">
        <f ca="1">IFERROR(IF(HS308="","",RANK(HR308,HR$3:HR$434)+COUNTIF(HR$3:HR308,HR308)-1),"/")</f>
        <v/>
      </c>
      <c r="HO308" s="22" t="str">
        <f t="shared" si="91"/>
        <v/>
      </c>
      <c r="HP308" s="22" t="str">
        <f t="shared" si="92"/>
        <v/>
      </c>
      <c r="HQ308" s="24" t="str">
        <f>IFERROR(IF(HO308="","",ROUND(IF(HP308=0,10,10+SIGN(HP308)*10*(1-((SQRT(5)-1)/2)^MIN(ABS(HP308)/(5*SQRT(HR$1)),3))/(1-((SQRT(5)-1)/2)^3)),2)),"请输入副数")</f>
        <v/>
      </c>
      <c r="HR308" s="25" t="str">
        <f ca="1">IF(HS308="","",IF(选手操作!IT308&lt;&gt;"","/",HV308))</f>
        <v/>
      </c>
      <c r="HS308" s="26" t="str">
        <f ca="1">IF(OR(COUNTA(HA$3:HM$434)=0,选手操作!$K308=""),"",选手操作!$K308)</f>
        <v/>
      </c>
      <c r="HT308" s="22" t="str">
        <f ca="1">IFERROR(IF(HS308="","",RANK(HV308,HV$3:HV$434)+COUNTIF(HV$3:HV308,HV308)-1),"/")</f>
        <v/>
      </c>
      <c r="HU308" s="27" t="str">
        <f ca="1">IF(HS308="","",VLOOKUP(HS308,选手操作!$K:$L,2,0))</f>
        <v/>
      </c>
      <c r="HV308" s="24" t="str">
        <f ca="1">IFERROR(IF(HS308="","",IF(选手操作!HT308&lt;&gt;"",GV308+HW308+HX308+选手操作!HS308,VLOOKUP(HU308,HO:HQ,3,0)+GV308+HW308+HX308+选手操作!HS308)),IF(COUNTIF(HO:HO,HU308)=0,"查找失败",IF(ISNUMBER(VLOOKUP(HU308,HO:HQ,3,0))=FALSE,"VP错误","未知错误")))</f>
        <v/>
      </c>
      <c r="HW308" s="37"/>
      <c r="HX308" s="37"/>
      <c r="HY308" s="39"/>
    </row>
    <row r="309" spans="1:23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23" t="str">
        <f ca="1">IFERROR(IF(S309="","",RANK(R309,R$3:R$434)+COUNTIF(R$3:R309,R309)-1),"/")</f>
        <v/>
      </c>
      <c r="O309" s="22" t="str">
        <f t="shared" si="93"/>
        <v/>
      </c>
      <c r="P309" s="22" t="str">
        <f t="shared" si="94"/>
        <v/>
      </c>
      <c r="Q309" s="24" t="str">
        <f t="shared" si="95"/>
        <v/>
      </c>
      <c r="R309" s="25" t="str">
        <f ca="1">IF(S309="","",IF(选手操作!AT309&lt;&gt;"","/",V309))</f>
        <v/>
      </c>
      <c r="S309" s="26" t="str">
        <f ca="1">IF(OR(COUNTA(A$3:M$434)=0,选手操作!$K309=""),"",选手操作!$K309)</f>
        <v/>
      </c>
      <c r="T309" s="22" t="str">
        <f ca="1">IFERROR(IF(S309="","",RANK(V309,V$3:V$434)+COUNTIF(V$3:V309,V309)-1),"/")</f>
        <v/>
      </c>
      <c r="U309" s="27" t="str">
        <f ca="1">IF(S309="","",VLOOKUP(S309,选手操作!$K:$L,2,0))</f>
        <v/>
      </c>
      <c r="V309" s="24" t="str">
        <f ca="1">IFERROR(IF(S309="","",IF(选手操作!T309&lt;&gt;"",选手操作!M309+选手操作!N309+W309+X309+选手操作!S309,VLOOKUP(U309,O:Q,3,0)+选手操作!M309+选手操作!N309+W309+X309+选手操作!S309)),IF(COUNTIF(O:O,U309)=0,"查找失败",IF(ISNUMBER(VLOOKUP(U309,O:Q,3,0))=FALSE,"VP错误","未知错误")))</f>
        <v/>
      </c>
      <c r="W309" s="37"/>
      <c r="X309" s="37"/>
      <c r="Y309" s="39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23" t="str">
        <f ca="1">IFERROR(IF(AS309="","",RANK(AR309,AR$3:AR$434)+COUNTIF(AR$3:AR309,AR309)-1),"/")</f>
        <v/>
      </c>
      <c r="AO309" s="22" t="str">
        <f t="shared" si="77"/>
        <v/>
      </c>
      <c r="AP309" s="22" t="str">
        <f t="shared" si="78"/>
        <v/>
      </c>
      <c r="AQ309" s="24" t="str">
        <f t="shared" si="96"/>
        <v/>
      </c>
      <c r="AR309" s="25" t="str">
        <f ca="1">IF(AS309="","",IF(选手操作!BT309&lt;&gt;"","/",AV309))</f>
        <v/>
      </c>
      <c r="AS309" s="26" t="str">
        <f ca="1">IF(OR(COUNTA(AA$3:AM$434)=0,选手操作!$K309=""),"",选手操作!$K309)</f>
        <v/>
      </c>
      <c r="AT309" s="22" t="str">
        <f ca="1">IFERROR(IF(AS309="","",RANK(AV309,AV$3:AV$434)+COUNTIF(AV$3:AV309,AV309)-1),"/")</f>
        <v/>
      </c>
      <c r="AU309" s="27" t="str">
        <f ca="1">IF(AS309="","",VLOOKUP(AS309,选手操作!$K:$L,2,0))</f>
        <v/>
      </c>
      <c r="AV309" s="24" t="str">
        <f ca="1">IFERROR(IF(AS309="","",IF(选手操作!AT309&lt;&gt;"",V309+AW309+AX309+选手操作!AS309,VLOOKUP(AU309,AO:AQ,3,0)+V309+AW309+AX309+选手操作!AS309)),IF(COUNTIF(AO:AO,AU309)=0,"查找失败",IF(ISNUMBER(VLOOKUP(AU309,AO:AQ,3,0))=FALSE,"VP错误","未知错误")))</f>
        <v/>
      </c>
      <c r="AW309" s="37"/>
      <c r="AX309" s="37"/>
      <c r="AY309" s="39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23" t="str">
        <f ca="1">IFERROR(IF(BS309="","",RANK(BR309,BR$3:BR$434)+COUNTIF(BR$3:BR309,BR309)-1),"/")</f>
        <v/>
      </c>
      <c r="BO309" s="22" t="str">
        <f t="shared" si="79"/>
        <v/>
      </c>
      <c r="BP309" s="22" t="str">
        <f t="shared" si="80"/>
        <v/>
      </c>
      <c r="BQ309" s="24" t="str">
        <f>IFERROR(IF(BO309="","",ROUND(IF(BP309=0,10,10+SIGN(BP309)*10*(1-((SQRT(5)-1)/2)^MIN(ABS(BP309)/(5*SQRT(BR$1)),3))/(1-((SQRT(5)-1)/2)^3)),2)),"请输入副数")</f>
        <v/>
      </c>
      <c r="BR309" s="25" t="str">
        <f ca="1">IF(BS309="","",IF(选手操作!CT309&lt;&gt;"","/",BV309))</f>
        <v/>
      </c>
      <c r="BS309" s="26" t="str">
        <f ca="1">IF(OR(COUNTA(BA$3:BM$434)=0,选手操作!$K309=""),"",选手操作!$K309)</f>
        <v/>
      </c>
      <c r="BT309" s="22" t="str">
        <f ca="1">IFERROR(IF(BS309="","",RANK(BV309,BV$3:BV$434)+COUNTIF(BV$3:BV309,BV309)-1),"/")</f>
        <v/>
      </c>
      <c r="BU309" s="27" t="str">
        <f ca="1">IF(BS309="","",VLOOKUP(BS309,选手操作!$K:$L,2,0))</f>
        <v/>
      </c>
      <c r="BV309" s="24" t="str">
        <f ca="1">IFERROR(IF(BS309="","",IF(选手操作!BT309&lt;&gt;"",AV309+BW309+BX309+选手操作!BS309,VLOOKUP(BU309,BO:BQ,3,0)+AV309+BW309+BX309+选手操作!BS309)),IF(COUNTIF(BO:BO,BU309)=0,"查找失败",IF(ISNUMBER(VLOOKUP(BU309,BO:BQ,3,0))=FALSE,"VP错误","未知错误")))</f>
        <v/>
      </c>
      <c r="BW309" s="37"/>
      <c r="BX309" s="37"/>
      <c r="BY309" s="39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23" t="str">
        <f ca="1">IFERROR(IF(CS309="","",RANK(CR309,CR$3:CR$434)+COUNTIF(CR$3:CR309,CR309)-1),"/")</f>
        <v/>
      </c>
      <c r="CO309" s="22" t="str">
        <f t="shared" si="81"/>
        <v/>
      </c>
      <c r="CP309" s="22" t="str">
        <f t="shared" si="82"/>
        <v/>
      </c>
      <c r="CQ309" s="24" t="str">
        <f>IFERROR(IF(CO309="","",ROUND(IF(CP309=0,10,10+SIGN(CP309)*10*(1-((SQRT(5)-1)/2)^MIN(ABS(CP309)/(5*SQRT(CR$1)),3))/(1-((SQRT(5)-1)/2)^3)),2)),"请输入副数")</f>
        <v/>
      </c>
      <c r="CR309" s="25" t="str">
        <f ca="1">IF(CS309="","",IF(选手操作!DT309&lt;&gt;"","/",CV309))</f>
        <v/>
      </c>
      <c r="CS309" s="26" t="str">
        <f ca="1">IF(OR(COUNTA(CA$3:CM$434)=0,选手操作!$K309=""),"",选手操作!$K309)</f>
        <v/>
      </c>
      <c r="CT309" s="22" t="str">
        <f ca="1">IFERROR(IF(CS309="","",RANK(CV309,CV$3:CV$434)+COUNTIF(CV$3:CV309,CV309)-1),"/")</f>
        <v/>
      </c>
      <c r="CU309" s="27" t="str">
        <f ca="1">IF(CS309="","",VLOOKUP(CS309,选手操作!$K:$L,2,0))</f>
        <v/>
      </c>
      <c r="CV309" s="24" t="str">
        <f ca="1">IFERROR(IF(CS309="","",IF(选手操作!CT309&lt;&gt;"",BV309+CW309+CX309+选手操作!CS309,VLOOKUP(CU309,CO:CQ,3,0)+BV309+CW309+CX309+选手操作!CS309)),IF(COUNTIF(CO:CO,CU309)=0,"查找失败",IF(ISNUMBER(VLOOKUP(CU309,CO:CQ,3,0))=FALSE,"VP错误","未知错误")))</f>
        <v/>
      </c>
      <c r="CW309" s="37"/>
      <c r="CX309" s="37"/>
      <c r="CY309" s="39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23" t="str">
        <f ca="1">IFERROR(IF(DS309="","",RANK(DR309,DR$3:DR$434)+COUNTIF(DR$3:DR309,DR309)-1),"/")</f>
        <v/>
      </c>
      <c r="DO309" s="22" t="str">
        <f t="shared" si="83"/>
        <v/>
      </c>
      <c r="DP309" s="22" t="str">
        <f t="shared" si="84"/>
        <v/>
      </c>
      <c r="DQ309" s="24" t="str">
        <f>IFERROR(IF(DO309="","",ROUND(IF(DP309=0,10,10+SIGN(DP309)*10*(1-((SQRT(5)-1)/2)^MIN(ABS(DP309)/(5*SQRT(DR$1)),3))/(1-((SQRT(5)-1)/2)^3)),2)),"请输入副数")</f>
        <v/>
      </c>
      <c r="DR309" s="25" t="str">
        <f ca="1">IF(DS309="","",IF(选手操作!ET309&lt;&gt;"","/",DV309))</f>
        <v/>
      </c>
      <c r="DS309" s="26" t="str">
        <f ca="1">IF(OR(COUNTA(DA$3:DM$434)=0,选手操作!$K309=""),"",选手操作!$K309)</f>
        <v/>
      </c>
      <c r="DT309" s="22" t="str">
        <f ca="1">IFERROR(IF(DS309="","",RANK(DV309,DV$3:DV$434)+COUNTIF(DV$3:DV309,DV309)-1),"/")</f>
        <v/>
      </c>
      <c r="DU309" s="27" t="str">
        <f ca="1">IF(DS309="","",VLOOKUP(DS309,选手操作!$K:$L,2,0))</f>
        <v/>
      </c>
      <c r="DV309" s="24" t="str">
        <f ca="1">IFERROR(IF(DS309="","",IF(选手操作!DT309&lt;&gt;"",CV309+DW309+DX309+选手操作!DS309,VLOOKUP(DU309,DO:DQ,3,0)+CV309+DW309+DX309+选手操作!DS309)),IF(COUNTIF(DO:DO,DU309)=0,"查找失败",IF(ISNUMBER(VLOOKUP(DU309,DO:DQ,3,0))=FALSE,"VP错误","未知错误")))</f>
        <v/>
      </c>
      <c r="DW309" s="37"/>
      <c r="DX309" s="37"/>
      <c r="DY309" s="39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  <c r="EN309" s="23" t="str">
        <f ca="1">IFERROR(IF(ES309="","",RANK(ER309,ER$3:ER$434)+COUNTIF(ER$3:ER309,ER309)-1),"/")</f>
        <v/>
      </c>
      <c r="EO309" s="22" t="str">
        <f t="shared" si="85"/>
        <v/>
      </c>
      <c r="EP309" s="22" t="str">
        <f t="shared" si="86"/>
        <v/>
      </c>
      <c r="EQ309" s="24" t="str">
        <f>IFERROR(IF(EO309="","",ROUND(IF(EP309=0,10,10+SIGN(EP309)*10*(1-((SQRT(5)-1)/2)^MIN(ABS(EP309)/(5*SQRT(ER$1)),3))/(1-((SQRT(5)-1)/2)^3)),2)),"请输入副数")</f>
        <v/>
      </c>
      <c r="ER309" s="25" t="str">
        <f ca="1">IF(ES309="","",IF(选手操作!FT309&lt;&gt;"","/",EV309))</f>
        <v/>
      </c>
      <c r="ES309" s="26" t="str">
        <f ca="1">IF(OR(COUNTA(EA$3:EM$434)=0,选手操作!$K309=""),"",选手操作!$K309)</f>
        <v/>
      </c>
      <c r="ET309" s="22" t="str">
        <f ca="1">IFERROR(IF(ES309="","",RANK(EV309,EV$3:EV$434)+COUNTIF(EV$3:EV309,EV309)-1),"/")</f>
        <v/>
      </c>
      <c r="EU309" s="27" t="str">
        <f ca="1">IF(ES309="","",VLOOKUP(ES309,选手操作!$K:$L,2,0))</f>
        <v/>
      </c>
      <c r="EV309" s="24" t="str">
        <f ca="1">IFERROR(IF(ES309="","",IF(选手操作!ET309&lt;&gt;"",DV309+EW309+EX309+选手操作!ES309,VLOOKUP(EU309,EO:EQ,3,0)+DV309+EW309+EX309+选手操作!ES309)),IF(COUNTIF(EO:EO,EU309)=0,"查找失败",IF(ISNUMBER(VLOOKUP(EU309,EO:EQ,3,0))=FALSE,"VP错误","未知错误")))</f>
        <v/>
      </c>
      <c r="EW309" s="37"/>
      <c r="EX309" s="37"/>
      <c r="EY309" s="39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  <c r="FK309" s="31"/>
      <c r="FL309" s="31"/>
      <c r="FM309" s="31"/>
      <c r="FN309" s="23" t="str">
        <f ca="1">IFERROR(IF(FS309="","",RANK(FR309,FR$3:FR$434)+COUNTIF(FR$3:FR309,FR309)-1),"/")</f>
        <v/>
      </c>
      <c r="FO309" s="22" t="str">
        <f t="shared" si="87"/>
        <v/>
      </c>
      <c r="FP309" s="22" t="str">
        <f t="shared" si="88"/>
        <v/>
      </c>
      <c r="FQ309" s="24" t="str">
        <f>IFERROR(IF(FO309="","",ROUND(IF(FP309=0,10,10+SIGN(FP309)*10*(1-((SQRT(5)-1)/2)^MIN(ABS(FP309)/(5*SQRT(FR$1)),3))/(1-((SQRT(5)-1)/2)^3)),2)),"请输入副数")</f>
        <v/>
      </c>
      <c r="FR309" s="25" t="str">
        <f ca="1">IF(FS309="","",IF(选手操作!GT309&lt;&gt;"","/",FV309))</f>
        <v/>
      </c>
      <c r="FS309" s="26" t="str">
        <f ca="1">IF(OR(COUNTA(FA$3:FM$434)=0,选手操作!$K309=""),"",选手操作!$K309)</f>
        <v/>
      </c>
      <c r="FT309" s="22" t="str">
        <f ca="1">IFERROR(IF(FS309="","",RANK(FV309,FV$3:FV$434)+COUNTIF(FV$3:FV309,FV309)-1),"/")</f>
        <v/>
      </c>
      <c r="FU309" s="27" t="str">
        <f ca="1">IF(FS309="","",VLOOKUP(FS309,选手操作!$K:$L,2,0))</f>
        <v/>
      </c>
      <c r="FV309" s="24" t="str">
        <f ca="1">IFERROR(IF(FS309="","",IF(选手操作!FT309&lt;&gt;"",EV309+FW309+FX309+选手操作!FS309,VLOOKUP(FU309,FO:FQ,3,0)+EV309+FW309+FX309+选手操作!FS309)),IF(COUNTIF(FO:FO,FU309)=0,"查找失败",IF(ISNUMBER(VLOOKUP(FU309,FO:FQ,3,0))=FALSE,"VP错误","未知错误")))</f>
        <v/>
      </c>
      <c r="FW309" s="37"/>
      <c r="FX309" s="37"/>
      <c r="FY309" s="39"/>
      <c r="GA309" s="31"/>
      <c r="GB309" s="31"/>
      <c r="GC309" s="31"/>
      <c r="GD309" s="31"/>
      <c r="GE309" s="31"/>
      <c r="GF309" s="31"/>
      <c r="GG309" s="31"/>
      <c r="GH309" s="31"/>
      <c r="GI309" s="31"/>
      <c r="GJ309" s="31"/>
      <c r="GK309" s="31"/>
      <c r="GL309" s="31"/>
      <c r="GM309" s="31"/>
      <c r="GN309" s="23" t="str">
        <f ca="1">IFERROR(IF(GS309="","",RANK(GR309,GR$3:GR$434)+COUNTIF(GR$3:GR309,GR309)-1),"/")</f>
        <v/>
      </c>
      <c r="GO309" s="22" t="str">
        <f t="shared" si="89"/>
        <v/>
      </c>
      <c r="GP309" s="22" t="str">
        <f t="shared" si="90"/>
        <v/>
      </c>
      <c r="GQ309" s="24" t="str">
        <f>IFERROR(IF(GO309="","",ROUND(IF(GP309=0,10,10+SIGN(GP309)*10*(1-((SQRT(5)-1)/2)^MIN(ABS(GP309)/(5*SQRT(GR$1)),3))/(1-((SQRT(5)-1)/2)^3)),2)),"请输入副数")</f>
        <v/>
      </c>
      <c r="GR309" s="25" t="str">
        <f ca="1">IF(GS309="","",IF(选手操作!HT309&lt;&gt;"","/",GV309))</f>
        <v/>
      </c>
      <c r="GS309" s="26" t="str">
        <f ca="1">IF(OR(COUNTA(GA$3:GM$434)=0,选手操作!$K309=""),"",选手操作!$K309)</f>
        <v/>
      </c>
      <c r="GT309" s="22" t="str">
        <f ca="1">IFERROR(IF(GS309="","",RANK(GV309,GV$3:GV$434)+COUNTIF(GV$3:GV309,GV309)-1),"/")</f>
        <v/>
      </c>
      <c r="GU309" s="27" t="str">
        <f ca="1">IF(GS309="","",VLOOKUP(GS309,选手操作!$K:$L,2,0))</f>
        <v/>
      </c>
      <c r="GV309" s="24" t="str">
        <f ca="1">IFERROR(IF(GS309="","",IF(选手操作!GT309&lt;&gt;"",FV309+GW309+GX309+选手操作!GS309,VLOOKUP(GU309,GO:GQ,3,0)+FV309+GW309+GX309+选手操作!GS309)),IF(COUNTIF(GO:GO,GU309)=0,"查找失败",IF(ISNUMBER(VLOOKUP(GU309,GO:GQ,3,0))=FALSE,"VP错误","未知错误")))</f>
        <v/>
      </c>
      <c r="GW309" s="37"/>
      <c r="GX309" s="37"/>
      <c r="GY309" s="39"/>
      <c r="HA309" s="31"/>
      <c r="HB309" s="31"/>
      <c r="HC309" s="31"/>
      <c r="HD309" s="31"/>
      <c r="HE309" s="31"/>
      <c r="HF309" s="31"/>
      <c r="HG309" s="31"/>
      <c r="HH309" s="31"/>
      <c r="HI309" s="31"/>
      <c r="HJ309" s="31"/>
      <c r="HK309" s="31"/>
      <c r="HL309" s="31"/>
      <c r="HM309" s="31"/>
      <c r="HN309" s="23" t="str">
        <f ca="1">IFERROR(IF(HS309="","",RANK(HR309,HR$3:HR$434)+COUNTIF(HR$3:HR309,HR309)-1),"/")</f>
        <v/>
      </c>
      <c r="HO309" s="22" t="str">
        <f t="shared" si="91"/>
        <v/>
      </c>
      <c r="HP309" s="22" t="str">
        <f t="shared" si="92"/>
        <v/>
      </c>
      <c r="HQ309" s="24" t="str">
        <f>IFERROR(IF(HO309="","",ROUND(IF(HP309=0,10,10+SIGN(HP309)*10*(1-((SQRT(5)-1)/2)^MIN(ABS(HP309)/(5*SQRT(HR$1)),3))/(1-((SQRT(5)-1)/2)^3)),2)),"请输入副数")</f>
        <v/>
      </c>
      <c r="HR309" s="25" t="str">
        <f ca="1">IF(HS309="","",IF(选手操作!IT309&lt;&gt;"","/",HV309))</f>
        <v/>
      </c>
      <c r="HS309" s="26" t="str">
        <f ca="1">IF(OR(COUNTA(HA$3:HM$434)=0,选手操作!$K309=""),"",选手操作!$K309)</f>
        <v/>
      </c>
      <c r="HT309" s="22" t="str">
        <f ca="1">IFERROR(IF(HS309="","",RANK(HV309,HV$3:HV$434)+COUNTIF(HV$3:HV309,HV309)-1),"/")</f>
        <v/>
      </c>
      <c r="HU309" s="27" t="str">
        <f ca="1">IF(HS309="","",VLOOKUP(HS309,选手操作!$K:$L,2,0))</f>
        <v/>
      </c>
      <c r="HV309" s="24" t="str">
        <f ca="1">IFERROR(IF(HS309="","",IF(选手操作!HT309&lt;&gt;"",GV309+HW309+HX309+选手操作!HS309,VLOOKUP(HU309,HO:HQ,3,0)+GV309+HW309+HX309+选手操作!HS309)),IF(COUNTIF(HO:HO,HU309)=0,"查找失败",IF(ISNUMBER(VLOOKUP(HU309,HO:HQ,3,0))=FALSE,"VP错误","未知错误")))</f>
        <v/>
      </c>
      <c r="HW309" s="37"/>
      <c r="HX309" s="37"/>
      <c r="HY309" s="39"/>
    </row>
    <row r="310" spans="1:23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23" t="str">
        <f ca="1">IFERROR(IF(S310="","",RANK(R310,R$3:R$434)+COUNTIF(R$3:R310,R310)-1),"/")</f>
        <v/>
      </c>
      <c r="O310" s="22" t="str">
        <f t="shared" si="93"/>
        <v/>
      </c>
      <c r="P310" s="22" t="str">
        <f t="shared" si="94"/>
        <v/>
      </c>
      <c r="Q310" s="24" t="str">
        <f t="shared" si="95"/>
        <v/>
      </c>
      <c r="R310" s="25" t="str">
        <f ca="1">IF(S310="","",IF(选手操作!AT310&lt;&gt;"","/",V310))</f>
        <v/>
      </c>
      <c r="S310" s="26" t="str">
        <f ca="1">IF(OR(COUNTA(A$3:M$434)=0,选手操作!$K310=""),"",选手操作!$K310)</f>
        <v/>
      </c>
      <c r="T310" s="22" t="str">
        <f ca="1">IFERROR(IF(S310="","",RANK(V310,V$3:V$434)+COUNTIF(V$3:V310,V310)-1),"/")</f>
        <v/>
      </c>
      <c r="U310" s="27" t="str">
        <f ca="1">IF(S310="","",VLOOKUP(S310,选手操作!$K:$L,2,0))</f>
        <v/>
      </c>
      <c r="V310" s="24" t="str">
        <f ca="1">IFERROR(IF(S310="","",IF(选手操作!T310&lt;&gt;"",选手操作!M310+选手操作!N310+W310+X310+选手操作!S310,VLOOKUP(U310,O:Q,3,0)+选手操作!M310+选手操作!N310+W310+X310+选手操作!S310)),IF(COUNTIF(O:O,U310)=0,"查找失败",IF(ISNUMBER(VLOOKUP(U310,O:Q,3,0))=FALSE,"VP错误","未知错误")))</f>
        <v/>
      </c>
      <c r="W310" s="37"/>
      <c r="X310" s="37"/>
      <c r="Y310" s="39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23" t="str">
        <f ca="1">IFERROR(IF(AS310="","",RANK(AR310,AR$3:AR$434)+COUNTIF(AR$3:AR310,AR310)-1),"/")</f>
        <v/>
      </c>
      <c r="AO310" s="22" t="str">
        <f t="shared" si="77"/>
        <v/>
      </c>
      <c r="AP310" s="22" t="str">
        <f t="shared" si="78"/>
        <v/>
      </c>
      <c r="AQ310" s="24" t="str">
        <f t="shared" si="96"/>
        <v/>
      </c>
      <c r="AR310" s="25" t="str">
        <f ca="1">IF(AS310="","",IF(选手操作!BT310&lt;&gt;"","/",AV310))</f>
        <v/>
      </c>
      <c r="AS310" s="26" t="str">
        <f ca="1">IF(OR(COUNTA(AA$3:AM$434)=0,选手操作!$K310=""),"",选手操作!$K310)</f>
        <v/>
      </c>
      <c r="AT310" s="22" t="str">
        <f ca="1">IFERROR(IF(AS310="","",RANK(AV310,AV$3:AV$434)+COUNTIF(AV$3:AV310,AV310)-1),"/")</f>
        <v/>
      </c>
      <c r="AU310" s="27" t="str">
        <f ca="1">IF(AS310="","",VLOOKUP(AS310,选手操作!$K:$L,2,0))</f>
        <v/>
      </c>
      <c r="AV310" s="24" t="str">
        <f ca="1">IFERROR(IF(AS310="","",IF(选手操作!AT310&lt;&gt;"",V310+AW310+AX310+选手操作!AS310,VLOOKUP(AU310,AO:AQ,3,0)+V310+AW310+AX310+选手操作!AS310)),IF(COUNTIF(AO:AO,AU310)=0,"查找失败",IF(ISNUMBER(VLOOKUP(AU310,AO:AQ,3,0))=FALSE,"VP错误","未知错误")))</f>
        <v/>
      </c>
      <c r="AW310" s="37"/>
      <c r="AX310" s="37"/>
      <c r="AY310" s="39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23" t="str">
        <f ca="1">IFERROR(IF(BS310="","",RANK(BR310,BR$3:BR$434)+COUNTIF(BR$3:BR310,BR310)-1),"/")</f>
        <v/>
      </c>
      <c r="BO310" s="22" t="str">
        <f t="shared" si="79"/>
        <v/>
      </c>
      <c r="BP310" s="22" t="str">
        <f t="shared" si="80"/>
        <v/>
      </c>
      <c r="BQ310" s="24" t="str">
        <f>IFERROR(IF(BO310="","",ROUND(IF(BP310=0,10,10+SIGN(BP310)*10*(1-((SQRT(5)-1)/2)^MIN(ABS(BP310)/(5*SQRT(BR$1)),3))/(1-((SQRT(5)-1)/2)^3)),2)),"请输入副数")</f>
        <v/>
      </c>
      <c r="BR310" s="25" t="str">
        <f ca="1">IF(BS310="","",IF(选手操作!CT310&lt;&gt;"","/",BV310))</f>
        <v/>
      </c>
      <c r="BS310" s="26" t="str">
        <f ca="1">IF(OR(COUNTA(BA$3:BM$434)=0,选手操作!$K310=""),"",选手操作!$K310)</f>
        <v/>
      </c>
      <c r="BT310" s="22" t="str">
        <f ca="1">IFERROR(IF(BS310="","",RANK(BV310,BV$3:BV$434)+COUNTIF(BV$3:BV310,BV310)-1),"/")</f>
        <v/>
      </c>
      <c r="BU310" s="27" t="str">
        <f ca="1">IF(BS310="","",VLOOKUP(BS310,选手操作!$K:$L,2,0))</f>
        <v/>
      </c>
      <c r="BV310" s="24" t="str">
        <f ca="1">IFERROR(IF(BS310="","",IF(选手操作!BT310&lt;&gt;"",AV310+BW310+BX310+选手操作!BS310,VLOOKUP(BU310,BO:BQ,3,0)+AV310+BW310+BX310+选手操作!BS310)),IF(COUNTIF(BO:BO,BU310)=0,"查找失败",IF(ISNUMBER(VLOOKUP(BU310,BO:BQ,3,0))=FALSE,"VP错误","未知错误")))</f>
        <v/>
      </c>
      <c r="BW310" s="37"/>
      <c r="BX310" s="37"/>
      <c r="BY310" s="39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23" t="str">
        <f ca="1">IFERROR(IF(CS310="","",RANK(CR310,CR$3:CR$434)+COUNTIF(CR$3:CR310,CR310)-1),"/")</f>
        <v/>
      </c>
      <c r="CO310" s="22" t="str">
        <f t="shared" si="81"/>
        <v/>
      </c>
      <c r="CP310" s="22" t="str">
        <f t="shared" si="82"/>
        <v/>
      </c>
      <c r="CQ310" s="24" t="str">
        <f>IFERROR(IF(CO310="","",ROUND(IF(CP310=0,10,10+SIGN(CP310)*10*(1-((SQRT(5)-1)/2)^MIN(ABS(CP310)/(5*SQRT(CR$1)),3))/(1-((SQRT(5)-1)/2)^3)),2)),"请输入副数")</f>
        <v/>
      </c>
      <c r="CR310" s="25" t="str">
        <f ca="1">IF(CS310="","",IF(选手操作!DT310&lt;&gt;"","/",CV310))</f>
        <v/>
      </c>
      <c r="CS310" s="26" t="str">
        <f ca="1">IF(OR(COUNTA(CA$3:CM$434)=0,选手操作!$K310=""),"",选手操作!$K310)</f>
        <v/>
      </c>
      <c r="CT310" s="22" t="str">
        <f ca="1">IFERROR(IF(CS310="","",RANK(CV310,CV$3:CV$434)+COUNTIF(CV$3:CV310,CV310)-1),"/")</f>
        <v/>
      </c>
      <c r="CU310" s="27" t="str">
        <f ca="1">IF(CS310="","",VLOOKUP(CS310,选手操作!$K:$L,2,0))</f>
        <v/>
      </c>
      <c r="CV310" s="24" t="str">
        <f ca="1">IFERROR(IF(CS310="","",IF(选手操作!CT310&lt;&gt;"",BV310+CW310+CX310+选手操作!CS310,VLOOKUP(CU310,CO:CQ,3,0)+BV310+CW310+CX310+选手操作!CS310)),IF(COUNTIF(CO:CO,CU310)=0,"查找失败",IF(ISNUMBER(VLOOKUP(CU310,CO:CQ,3,0))=FALSE,"VP错误","未知错误")))</f>
        <v/>
      </c>
      <c r="CW310" s="37"/>
      <c r="CX310" s="37"/>
      <c r="CY310" s="39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23" t="str">
        <f ca="1">IFERROR(IF(DS310="","",RANK(DR310,DR$3:DR$434)+COUNTIF(DR$3:DR310,DR310)-1),"/")</f>
        <v/>
      </c>
      <c r="DO310" s="22" t="str">
        <f t="shared" si="83"/>
        <v/>
      </c>
      <c r="DP310" s="22" t="str">
        <f t="shared" si="84"/>
        <v/>
      </c>
      <c r="DQ310" s="24" t="str">
        <f>IFERROR(IF(DO310="","",ROUND(IF(DP310=0,10,10+SIGN(DP310)*10*(1-((SQRT(5)-1)/2)^MIN(ABS(DP310)/(5*SQRT(DR$1)),3))/(1-((SQRT(5)-1)/2)^3)),2)),"请输入副数")</f>
        <v/>
      </c>
      <c r="DR310" s="25" t="str">
        <f ca="1">IF(DS310="","",IF(选手操作!ET310&lt;&gt;"","/",DV310))</f>
        <v/>
      </c>
      <c r="DS310" s="26" t="str">
        <f ca="1">IF(OR(COUNTA(DA$3:DM$434)=0,选手操作!$K310=""),"",选手操作!$K310)</f>
        <v/>
      </c>
      <c r="DT310" s="22" t="str">
        <f ca="1">IFERROR(IF(DS310="","",RANK(DV310,DV$3:DV$434)+COUNTIF(DV$3:DV310,DV310)-1),"/")</f>
        <v/>
      </c>
      <c r="DU310" s="27" t="str">
        <f ca="1">IF(DS310="","",VLOOKUP(DS310,选手操作!$K:$L,2,0))</f>
        <v/>
      </c>
      <c r="DV310" s="24" t="str">
        <f ca="1">IFERROR(IF(DS310="","",IF(选手操作!DT310&lt;&gt;"",CV310+DW310+DX310+选手操作!DS310,VLOOKUP(DU310,DO:DQ,3,0)+CV310+DW310+DX310+选手操作!DS310)),IF(COUNTIF(DO:DO,DU310)=0,"查找失败",IF(ISNUMBER(VLOOKUP(DU310,DO:DQ,3,0))=FALSE,"VP错误","未知错误")))</f>
        <v/>
      </c>
      <c r="DW310" s="37"/>
      <c r="DX310" s="37"/>
      <c r="DY310" s="39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  <c r="EK310" s="31"/>
      <c r="EL310" s="31"/>
      <c r="EM310" s="31"/>
      <c r="EN310" s="23" t="str">
        <f ca="1">IFERROR(IF(ES310="","",RANK(ER310,ER$3:ER$434)+COUNTIF(ER$3:ER310,ER310)-1),"/")</f>
        <v/>
      </c>
      <c r="EO310" s="22" t="str">
        <f t="shared" si="85"/>
        <v/>
      </c>
      <c r="EP310" s="22" t="str">
        <f t="shared" si="86"/>
        <v/>
      </c>
      <c r="EQ310" s="24" t="str">
        <f>IFERROR(IF(EO310="","",ROUND(IF(EP310=0,10,10+SIGN(EP310)*10*(1-((SQRT(5)-1)/2)^MIN(ABS(EP310)/(5*SQRT(ER$1)),3))/(1-((SQRT(5)-1)/2)^3)),2)),"请输入副数")</f>
        <v/>
      </c>
      <c r="ER310" s="25" t="str">
        <f ca="1">IF(ES310="","",IF(选手操作!FT310&lt;&gt;"","/",EV310))</f>
        <v/>
      </c>
      <c r="ES310" s="26" t="str">
        <f ca="1">IF(OR(COUNTA(EA$3:EM$434)=0,选手操作!$K310=""),"",选手操作!$K310)</f>
        <v/>
      </c>
      <c r="ET310" s="22" t="str">
        <f ca="1">IFERROR(IF(ES310="","",RANK(EV310,EV$3:EV$434)+COUNTIF(EV$3:EV310,EV310)-1),"/")</f>
        <v/>
      </c>
      <c r="EU310" s="27" t="str">
        <f ca="1">IF(ES310="","",VLOOKUP(ES310,选手操作!$K:$L,2,0))</f>
        <v/>
      </c>
      <c r="EV310" s="24" t="str">
        <f ca="1">IFERROR(IF(ES310="","",IF(选手操作!ET310&lt;&gt;"",DV310+EW310+EX310+选手操作!ES310,VLOOKUP(EU310,EO:EQ,3,0)+DV310+EW310+EX310+选手操作!ES310)),IF(COUNTIF(EO:EO,EU310)=0,"查找失败",IF(ISNUMBER(VLOOKUP(EU310,EO:EQ,3,0))=FALSE,"VP错误","未知错误")))</f>
        <v/>
      </c>
      <c r="EW310" s="37"/>
      <c r="EX310" s="37"/>
      <c r="EY310" s="39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  <c r="FK310" s="31"/>
      <c r="FL310" s="31"/>
      <c r="FM310" s="31"/>
      <c r="FN310" s="23" t="str">
        <f ca="1">IFERROR(IF(FS310="","",RANK(FR310,FR$3:FR$434)+COUNTIF(FR$3:FR310,FR310)-1),"/")</f>
        <v/>
      </c>
      <c r="FO310" s="22" t="str">
        <f t="shared" si="87"/>
        <v/>
      </c>
      <c r="FP310" s="22" t="str">
        <f t="shared" si="88"/>
        <v/>
      </c>
      <c r="FQ310" s="24" t="str">
        <f>IFERROR(IF(FO310="","",ROUND(IF(FP310=0,10,10+SIGN(FP310)*10*(1-((SQRT(5)-1)/2)^MIN(ABS(FP310)/(5*SQRT(FR$1)),3))/(1-((SQRT(5)-1)/2)^3)),2)),"请输入副数")</f>
        <v/>
      </c>
      <c r="FR310" s="25" t="str">
        <f ca="1">IF(FS310="","",IF(选手操作!GT310&lt;&gt;"","/",FV310))</f>
        <v/>
      </c>
      <c r="FS310" s="26" t="str">
        <f ca="1">IF(OR(COUNTA(FA$3:FM$434)=0,选手操作!$K310=""),"",选手操作!$K310)</f>
        <v/>
      </c>
      <c r="FT310" s="22" t="str">
        <f ca="1">IFERROR(IF(FS310="","",RANK(FV310,FV$3:FV$434)+COUNTIF(FV$3:FV310,FV310)-1),"/")</f>
        <v/>
      </c>
      <c r="FU310" s="27" t="str">
        <f ca="1">IF(FS310="","",VLOOKUP(FS310,选手操作!$K:$L,2,0))</f>
        <v/>
      </c>
      <c r="FV310" s="24" t="str">
        <f ca="1">IFERROR(IF(FS310="","",IF(选手操作!FT310&lt;&gt;"",EV310+FW310+FX310+选手操作!FS310,VLOOKUP(FU310,FO:FQ,3,0)+EV310+FW310+FX310+选手操作!FS310)),IF(COUNTIF(FO:FO,FU310)=0,"查找失败",IF(ISNUMBER(VLOOKUP(FU310,FO:FQ,3,0))=FALSE,"VP错误","未知错误")))</f>
        <v/>
      </c>
      <c r="FW310" s="37"/>
      <c r="FX310" s="37"/>
      <c r="FY310" s="39"/>
      <c r="GA310" s="31"/>
      <c r="GB310" s="31"/>
      <c r="GC310" s="31"/>
      <c r="GD310" s="31"/>
      <c r="GE310" s="31"/>
      <c r="GF310" s="31"/>
      <c r="GG310" s="31"/>
      <c r="GH310" s="31"/>
      <c r="GI310" s="31"/>
      <c r="GJ310" s="31"/>
      <c r="GK310" s="31"/>
      <c r="GL310" s="31"/>
      <c r="GM310" s="31"/>
      <c r="GN310" s="23" t="str">
        <f ca="1">IFERROR(IF(GS310="","",RANK(GR310,GR$3:GR$434)+COUNTIF(GR$3:GR310,GR310)-1),"/")</f>
        <v/>
      </c>
      <c r="GO310" s="22" t="str">
        <f t="shared" si="89"/>
        <v/>
      </c>
      <c r="GP310" s="22" t="str">
        <f t="shared" si="90"/>
        <v/>
      </c>
      <c r="GQ310" s="24" t="str">
        <f>IFERROR(IF(GO310="","",ROUND(IF(GP310=0,10,10+SIGN(GP310)*10*(1-((SQRT(5)-1)/2)^MIN(ABS(GP310)/(5*SQRT(GR$1)),3))/(1-((SQRT(5)-1)/2)^3)),2)),"请输入副数")</f>
        <v/>
      </c>
      <c r="GR310" s="25" t="str">
        <f ca="1">IF(GS310="","",IF(选手操作!HT310&lt;&gt;"","/",GV310))</f>
        <v/>
      </c>
      <c r="GS310" s="26" t="str">
        <f ca="1">IF(OR(COUNTA(GA$3:GM$434)=0,选手操作!$K310=""),"",选手操作!$K310)</f>
        <v/>
      </c>
      <c r="GT310" s="22" t="str">
        <f ca="1">IFERROR(IF(GS310="","",RANK(GV310,GV$3:GV$434)+COUNTIF(GV$3:GV310,GV310)-1),"/")</f>
        <v/>
      </c>
      <c r="GU310" s="27" t="str">
        <f ca="1">IF(GS310="","",VLOOKUP(GS310,选手操作!$K:$L,2,0))</f>
        <v/>
      </c>
      <c r="GV310" s="24" t="str">
        <f ca="1">IFERROR(IF(GS310="","",IF(选手操作!GT310&lt;&gt;"",FV310+GW310+GX310+选手操作!GS310,VLOOKUP(GU310,GO:GQ,3,0)+FV310+GW310+GX310+选手操作!GS310)),IF(COUNTIF(GO:GO,GU310)=0,"查找失败",IF(ISNUMBER(VLOOKUP(GU310,GO:GQ,3,0))=FALSE,"VP错误","未知错误")))</f>
        <v/>
      </c>
      <c r="GW310" s="37"/>
      <c r="GX310" s="37"/>
      <c r="GY310" s="39"/>
      <c r="HA310" s="31"/>
      <c r="HB310" s="31"/>
      <c r="HC310" s="31"/>
      <c r="HD310" s="31"/>
      <c r="HE310" s="31"/>
      <c r="HF310" s="31"/>
      <c r="HG310" s="31"/>
      <c r="HH310" s="31"/>
      <c r="HI310" s="31"/>
      <c r="HJ310" s="31"/>
      <c r="HK310" s="31"/>
      <c r="HL310" s="31"/>
      <c r="HM310" s="31"/>
      <c r="HN310" s="23" t="str">
        <f ca="1">IFERROR(IF(HS310="","",RANK(HR310,HR$3:HR$434)+COUNTIF(HR$3:HR310,HR310)-1),"/")</f>
        <v/>
      </c>
      <c r="HO310" s="22" t="str">
        <f t="shared" si="91"/>
        <v/>
      </c>
      <c r="HP310" s="22" t="str">
        <f t="shared" si="92"/>
        <v/>
      </c>
      <c r="HQ310" s="24" t="str">
        <f>IFERROR(IF(HO310="","",ROUND(IF(HP310=0,10,10+SIGN(HP310)*10*(1-((SQRT(5)-1)/2)^MIN(ABS(HP310)/(5*SQRT(HR$1)),3))/(1-((SQRT(5)-1)/2)^3)),2)),"请输入副数")</f>
        <v/>
      </c>
      <c r="HR310" s="25" t="str">
        <f ca="1">IF(HS310="","",IF(选手操作!IT310&lt;&gt;"","/",HV310))</f>
        <v/>
      </c>
      <c r="HS310" s="26" t="str">
        <f ca="1">IF(OR(COUNTA(HA$3:HM$434)=0,选手操作!$K310=""),"",选手操作!$K310)</f>
        <v/>
      </c>
      <c r="HT310" s="22" t="str">
        <f ca="1">IFERROR(IF(HS310="","",RANK(HV310,HV$3:HV$434)+COUNTIF(HV$3:HV310,HV310)-1),"/")</f>
        <v/>
      </c>
      <c r="HU310" s="27" t="str">
        <f ca="1">IF(HS310="","",VLOOKUP(HS310,选手操作!$K:$L,2,0))</f>
        <v/>
      </c>
      <c r="HV310" s="24" t="str">
        <f ca="1">IFERROR(IF(HS310="","",IF(选手操作!HT310&lt;&gt;"",GV310+HW310+HX310+选手操作!HS310,VLOOKUP(HU310,HO:HQ,3,0)+GV310+HW310+HX310+选手操作!HS310)),IF(COUNTIF(HO:HO,HU310)=0,"查找失败",IF(ISNUMBER(VLOOKUP(HU310,HO:HQ,3,0))=FALSE,"VP错误","未知错误")))</f>
        <v/>
      </c>
      <c r="HW310" s="37"/>
      <c r="HX310" s="37"/>
      <c r="HY310" s="39"/>
    </row>
    <row r="311" spans="1:23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23" t="str">
        <f ca="1">IFERROR(IF(S311="","",RANK(R311,R$3:R$434)+COUNTIF(R$3:R311,R311)-1),"/")</f>
        <v/>
      </c>
      <c r="O311" s="22" t="str">
        <f t="shared" si="93"/>
        <v/>
      </c>
      <c r="P311" s="22" t="str">
        <f t="shared" si="94"/>
        <v/>
      </c>
      <c r="Q311" s="24" t="str">
        <f t="shared" si="95"/>
        <v/>
      </c>
      <c r="R311" s="25" t="str">
        <f ca="1">IF(S311="","",IF(选手操作!AT311&lt;&gt;"","/",V311))</f>
        <v/>
      </c>
      <c r="S311" s="26" t="str">
        <f ca="1">IF(OR(COUNTA(A$3:M$434)=0,选手操作!$K311=""),"",选手操作!$K311)</f>
        <v/>
      </c>
      <c r="T311" s="22" t="str">
        <f ca="1">IFERROR(IF(S311="","",RANK(V311,V$3:V$434)+COUNTIF(V$3:V311,V311)-1),"/")</f>
        <v/>
      </c>
      <c r="U311" s="27" t="str">
        <f ca="1">IF(S311="","",VLOOKUP(S311,选手操作!$K:$L,2,0))</f>
        <v/>
      </c>
      <c r="V311" s="24" t="str">
        <f ca="1">IFERROR(IF(S311="","",IF(选手操作!T311&lt;&gt;"",选手操作!M311+选手操作!N311+W311+X311+选手操作!S311,VLOOKUP(U311,O:Q,3,0)+选手操作!M311+选手操作!N311+W311+X311+选手操作!S311)),IF(COUNTIF(O:O,U311)=0,"查找失败",IF(ISNUMBER(VLOOKUP(U311,O:Q,3,0))=FALSE,"VP错误","未知错误")))</f>
        <v/>
      </c>
      <c r="W311" s="37"/>
      <c r="X311" s="37"/>
      <c r="Y311" s="39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23" t="str">
        <f ca="1">IFERROR(IF(AS311="","",RANK(AR311,AR$3:AR$434)+COUNTIF(AR$3:AR311,AR311)-1),"/")</f>
        <v/>
      </c>
      <c r="AO311" s="22" t="str">
        <f t="shared" si="77"/>
        <v/>
      </c>
      <c r="AP311" s="22" t="str">
        <f t="shared" si="78"/>
        <v/>
      </c>
      <c r="AQ311" s="24" t="str">
        <f t="shared" si="96"/>
        <v/>
      </c>
      <c r="AR311" s="25" t="str">
        <f ca="1">IF(AS311="","",IF(选手操作!BT311&lt;&gt;"","/",AV311))</f>
        <v/>
      </c>
      <c r="AS311" s="26" t="str">
        <f ca="1">IF(OR(COUNTA(AA$3:AM$434)=0,选手操作!$K311=""),"",选手操作!$K311)</f>
        <v/>
      </c>
      <c r="AT311" s="22" t="str">
        <f ca="1">IFERROR(IF(AS311="","",RANK(AV311,AV$3:AV$434)+COUNTIF(AV$3:AV311,AV311)-1),"/")</f>
        <v/>
      </c>
      <c r="AU311" s="27" t="str">
        <f ca="1">IF(AS311="","",VLOOKUP(AS311,选手操作!$K:$L,2,0))</f>
        <v/>
      </c>
      <c r="AV311" s="24" t="str">
        <f ca="1">IFERROR(IF(AS311="","",IF(选手操作!AT311&lt;&gt;"",V311+AW311+AX311+选手操作!AS311,VLOOKUP(AU311,AO:AQ,3,0)+V311+AW311+AX311+选手操作!AS311)),IF(COUNTIF(AO:AO,AU311)=0,"查找失败",IF(ISNUMBER(VLOOKUP(AU311,AO:AQ,3,0))=FALSE,"VP错误","未知错误")))</f>
        <v/>
      </c>
      <c r="AW311" s="37"/>
      <c r="AX311" s="37"/>
      <c r="AY311" s="39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23" t="str">
        <f ca="1">IFERROR(IF(BS311="","",RANK(BR311,BR$3:BR$434)+COUNTIF(BR$3:BR311,BR311)-1),"/")</f>
        <v/>
      </c>
      <c r="BO311" s="22" t="str">
        <f t="shared" si="79"/>
        <v/>
      </c>
      <c r="BP311" s="22" t="str">
        <f t="shared" si="80"/>
        <v/>
      </c>
      <c r="BQ311" s="24" t="str">
        <f>IFERROR(IF(BO311="","",ROUND(IF(BP311=0,10,10+SIGN(BP311)*10*(1-((SQRT(5)-1)/2)^MIN(ABS(BP311)/(5*SQRT(BR$1)),3))/(1-((SQRT(5)-1)/2)^3)),2)),"请输入副数")</f>
        <v/>
      </c>
      <c r="BR311" s="25" t="str">
        <f ca="1">IF(BS311="","",IF(选手操作!CT311&lt;&gt;"","/",BV311))</f>
        <v/>
      </c>
      <c r="BS311" s="26" t="str">
        <f ca="1">IF(OR(COUNTA(BA$3:BM$434)=0,选手操作!$K311=""),"",选手操作!$K311)</f>
        <v/>
      </c>
      <c r="BT311" s="22" t="str">
        <f ca="1">IFERROR(IF(BS311="","",RANK(BV311,BV$3:BV$434)+COUNTIF(BV$3:BV311,BV311)-1),"/")</f>
        <v/>
      </c>
      <c r="BU311" s="27" t="str">
        <f ca="1">IF(BS311="","",VLOOKUP(BS311,选手操作!$K:$L,2,0))</f>
        <v/>
      </c>
      <c r="BV311" s="24" t="str">
        <f ca="1">IFERROR(IF(BS311="","",IF(选手操作!BT311&lt;&gt;"",AV311+BW311+BX311+选手操作!BS311,VLOOKUP(BU311,BO:BQ,3,0)+AV311+BW311+BX311+选手操作!BS311)),IF(COUNTIF(BO:BO,BU311)=0,"查找失败",IF(ISNUMBER(VLOOKUP(BU311,BO:BQ,3,0))=FALSE,"VP错误","未知错误")))</f>
        <v/>
      </c>
      <c r="BW311" s="37"/>
      <c r="BX311" s="37"/>
      <c r="BY311" s="39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23" t="str">
        <f ca="1">IFERROR(IF(CS311="","",RANK(CR311,CR$3:CR$434)+COUNTIF(CR$3:CR311,CR311)-1),"/")</f>
        <v/>
      </c>
      <c r="CO311" s="22" t="str">
        <f t="shared" si="81"/>
        <v/>
      </c>
      <c r="CP311" s="22" t="str">
        <f t="shared" si="82"/>
        <v/>
      </c>
      <c r="CQ311" s="24" t="str">
        <f>IFERROR(IF(CO311="","",ROUND(IF(CP311=0,10,10+SIGN(CP311)*10*(1-((SQRT(5)-1)/2)^MIN(ABS(CP311)/(5*SQRT(CR$1)),3))/(1-((SQRT(5)-1)/2)^3)),2)),"请输入副数")</f>
        <v/>
      </c>
      <c r="CR311" s="25" t="str">
        <f ca="1">IF(CS311="","",IF(选手操作!DT311&lt;&gt;"","/",CV311))</f>
        <v/>
      </c>
      <c r="CS311" s="26" t="str">
        <f ca="1">IF(OR(COUNTA(CA$3:CM$434)=0,选手操作!$K311=""),"",选手操作!$K311)</f>
        <v/>
      </c>
      <c r="CT311" s="22" t="str">
        <f ca="1">IFERROR(IF(CS311="","",RANK(CV311,CV$3:CV$434)+COUNTIF(CV$3:CV311,CV311)-1),"/")</f>
        <v/>
      </c>
      <c r="CU311" s="27" t="str">
        <f ca="1">IF(CS311="","",VLOOKUP(CS311,选手操作!$K:$L,2,0))</f>
        <v/>
      </c>
      <c r="CV311" s="24" t="str">
        <f ca="1">IFERROR(IF(CS311="","",IF(选手操作!CT311&lt;&gt;"",BV311+CW311+CX311+选手操作!CS311,VLOOKUP(CU311,CO:CQ,3,0)+BV311+CW311+CX311+选手操作!CS311)),IF(COUNTIF(CO:CO,CU311)=0,"查找失败",IF(ISNUMBER(VLOOKUP(CU311,CO:CQ,3,0))=FALSE,"VP错误","未知错误")))</f>
        <v/>
      </c>
      <c r="CW311" s="37"/>
      <c r="CX311" s="37"/>
      <c r="CY311" s="39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23" t="str">
        <f ca="1">IFERROR(IF(DS311="","",RANK(DR311,DR$3:DR$434)+COUNTIF(DR$3:DR311,DR311)-1),"/")</f>
        <v/>
      </c>
      <c r="DO311" s="22" t="str">
        <f t="shared" si="83"/>
        <v/>
      </c>
      <c r="DP311" s="22" t="str">
        <f t="shared" si="84"/>
        <v/>
      </c>
      <c r="DQ311" s="24" t="str">
        <f>IFERROR(IF(DO311="","",ROUND(IF(DP311=0,10,10+SIGN(DP311)*10*(1-((SQRT(5)-1)/2)^MIN(ABS(DP311)/(5*SQRT(DR$1)),3))/(1-((SQRT(5)-1)/2)^3)),2)),"请输入副数")</f>
        <v/>
      </c>
      <c r="DR311" s="25" t="str">
        <f ca="1">IF(DS311="","",IF(选手操作!ET311&lt;&gt;"","/",DV311))</f>
        <v/>
      </c>
      <c r="DS311" s="26" t="str">
        <f ca="1">IF(OR(COUNTA(DA$3:DM$434)=0,选手操作!$K311=""),"",选手操作!$K311)</f>
        <v/>
      </c>
      <c r="DT311" s="22" t="str">
        <f ca="1">IFERROR(IF(DS311="","",RANK(DV311,DV$3:DV$434)+COUNTIF(DV$3:DV311,DV311)-1),"/")</f>
        <v/>
      </c>
      <c r="DU311" s="27" t="str">
        <f ca="1">IF(DS311="","",VLOOKUP(DS311,选手操作!$K:$L,2,0))</f>
        <v/>
      </c>
      <c r="DV311" s="24" t="str">
        <f ca="1">IFERROR(IF(DS311="","",IF(选手操作!DT311&lt;&gt;"",CV311+DW311+DX311+选手操作!DS311,VLOOKUP(DU311,DO:DQ,3,0)+CV311+DW311+DX311+选手操作!DS311)),IF(COUNTIF(DO:DO,DU311)=0,"查找失败",IF(ISNUMBER(VLOOKUP(DU311,DO:DQ,3,0))=FALSE,"VP错误","未知错误")))</f>
        <v/>
      </c>
      <c r="DW311" s="37"/>
      <c r="DX311" s="37"/>
      <c r="DY311" s="39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  <c r="EK311" s="31"/>
      <c r="EL311" s="31"/>
      <c r="EM311" s="31"/>
      <c r="EN311" s="23" t="str">
        <f ca="1">IFERROR(IF(ES311="","",RANK(ER311,ER$3:ER$434)+COUNTIF(ER$3:ER311,ER311)-1),"/")</f>
        <v/>
      </c>
      <c r="EO311" s="22" t="str">
        <f t="shared" si="85"/>
        <v/>
      </c>
      <c r="EP311" s="22" t="str">
        <f t="shared" si="86"/>
        <v/>
      </c>
      <c r="EQ311" s="24" t="str">
        <f>IFERROR(IF(EO311="","",ROUND(IF(EP311=0,10,10+SIGN(EP311)*10*(1-((SQRT(5)-1)/2)^MIN(ABS(EP311)/(5*SQRT(ER$1)),3))/(1-((SQRT(5)-1)/2)^3)),2)),"请输入副数")</f>
        <v/>
      </c>
      <c r="ER311" s="25" t="str">
        <f ca="1">IF(ES311="","",IF(选手操作!FT311&lt;&gt;"","/",EV311))</f>
        <v/>
      </c>
      <c r="ES311" s="26" t="str">
        <f ca="1">IF(OR(COUNTA(EA$3:EM$434)=0,选手操作!$K311=""),"",选手操作!$K311)</f>
        <v/>
      </c>
      <c r="ET311" s="22" t="str">
        <f ca="1">IFERROR(IF(ES311="","",RANK(EV311,EV$3:EV$434)+COUNTIF(EV$3:EV311,EV311)-1),"/")</f>
        <v/>
      </c>
      <c r="EU311" s="27" t="str">
        <f ca="1">IF(ES311="","",VLOOKUP(ES311,选手操作!$K:$L,2,0))</f>
        <v/>
      </c>
      <c r="EV311" s="24" t="str">
        <f ca="1">IFERROR(IF(ES311="","",IF(选手操作!ET311&lt;&gt;"",DV311+EW311+EX311+选手操作!ES311,VLOOKUP(EU311,EO:EQ,3,0)+DV311+EW311+EX311+选手操作!ES311)),IF(COUNTIF(EO:EO,EU311)=0,"查找失败",IF(ISNUMBER(VLOOKUP(EU311,EO:EQ,3,0))=FALSE,"VP错误","未知错误")))</f>
        <v/>
      </c>
      <c r="EW311" s="37"/>
      <c r="EX311" s="37"/>
      <c r="EY311" s="39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  <c r="FK311" s="31"/>
      <c r="FL311" s="31"/>
      <c r="FM311" s="31"/>
      <c r="FN311" s="23" t="str">
        <f ca="1">IFERROR(IF(FS311="","",RANK(FR311,FR$3:FR$434)+COUNTIF(FR$3:FR311,FR311)-1),"/")</f>
        <v/>
      </c>
      <c r="FO311" s="22" t="str">
        <f t="shared" si="87"/>
        <v/>
      </c>
      <c r="FP311" s="22" t="str">
        <f t="shared" si="88"/>
        <v/>
      </c>
      <c r="FQ311" s="24" t="str">
        <f>IFERROR(IF(FO311="","",ROUND(IF(FP311=0,10,10+SIGN(FP311)*10*(1-((SQRT(5)-1)/2)^MIN(ABS(FP311)/(5*SQRT(FR$1)),3))/(1-((SQRT(5)-1)/2)^3)),2)),"请输入副数")</f>
        <v/>
      </c>
      <c r="FR311" s="25" t="str">
        <f ca="1">IF(FS311="","",IF(选手操作!GT311&lt;&gt;"","/",FV311))</f>
        <v/>
      </c>
      <c r="FS311" s="26" t="str">
        <f ca="1">IF(OR(COUNTA(FA$3:FM$434)=0,选手操作!$K311=""),"",选手操作!$K311)</f>
        <v/>
      </c>
      <c r="FT311" s="22" t="str">
        <f ca="1">IFERROR(IF(FS311="","",RANK(FV311,FV$3:FV$434)+COUNTIF(FV$3:FV311,FV311)-1),"/")</f>
        <v/>
      </c>
      <c r="FU311" s="27" t="str">
        <f ca="1">IF(FS311="","",VLOOKUP(FS311,选手操作!$K:$L,2,0))</f>
        <v/>
      </c>
      <c r="FV311" s="24" t="str">
        <f ca="1">IFERROR(IF(FS311="","",IF(选手操作!FT311&lt;&gt;"",EV311+FW311+FX311+选手操作!FS311,VLOOKUP(FU311,FO:FQ,3,0)+EV311+FW311+FX311+选手操作!FS311)),IF(COUNTIF(FO:FO,FU311)=0,"查找失败",IF(ISNUMBER(VLOOKUP(FU311,FO:FQ,3,0))=FALSE,"VP错误","未知错误")))</f>
        <v/>
      </c>
      <c r="FW311" s="37"/>
      <c r="FX311" s="37"/>
      <c r="FY311" s="39"/>
      <c r="GA311" s="31"/>
      <c r="GB311" s="31"/>
      <c r="GC311" s="31"/>
      <c r="GD311" s="31"/>
      <c r="GE311" s="31"/>
      <c r="GF311" s="31"/>
      <c r="GG311" s="31"/>
      <c r="GH311" s="31"/>
      <c r="GI311" s="31"/>
      <c r="GJ311" s="31"/>
      <c r="GK311" s="31"/>
      <c r="GL311" s="31"/>
      <c r="GM311" s="31"/>
      <c r="GN311" s="23" t="str">
        <f ca="1">IFERROR(IF(GS311="","",RANK(GR311,GR$3:GR$434)+COUNTIF(GR$3:GR311,GR311)-1),"/")</f>
        <v/>
      </c>
      <c r="GO311" s="22" t="str">
        <f t="shared" si="89"/>
        <v/>
      </c>
      <c r="GP311" s="22" t="str">
        <f t="shared" si="90"/>
        <v/>
      </c>
      <c r="GQ311" s="24" t="str">
        <f>IFERROR(IF(GO311="","",ROUND(IF(GP311=0,10,10+SIGN(GP311)*10*(1-((SQRT(5)-1)/2)^MIN(ABS(GP311)/(5*SQRT(GR$1)),3))/(1-((SQRT(5)-1)/2)^3)),2)),"请输入副数")</f>
        <v/>
      </c>
      <c r="GR311" s="25" t="str">
        <f ca="1">IF(GS311="","",IF(选手操作!HT311&lt;&gt;"","/",GV311))</f>
        <v/>
      </c>
      <c r="GS311" s="26" t="str">
        <f ca="1">IF(OR(COUNTA(GA$3:GM$434)=0,选手操作!$K311=""),"",选手操作!$K311)</f>
        <v/>
      </c>
      <c r="GT311" s="22" t="str">
        <f ca="1">IFERROR(IF(GS311="","",RANK(GV311,GV$3:GV$434)+COUNTIF(GV$3:GV311,GV311)-1),"/")</f>
        <v/>
      </c>
      <c r="GU311" s="27" t="str">
        <f ca="1">IF(GS311="","",VLOOKUP(GS311,选手操作!$K:$L,2,0))</f>
        <v/>
      </c>
      <c r="GV311" s="24" t="str">
        <f ca="1">IFERROR(IF(GS311="","",IF(选手操作!GT311&lt;&gt;"",FV311+GW311+GX311+选手操作!GS311,VLOOKUP(GU311,GO:GQ,3,0)+FV311+GW311+GX311+选手操作!GS311)),IF(COUNTIF(GO:GO,GU311)=0,"查找失败",IF(ISNUMBER(VLOOKUP(GU311,GO:GQ,3,0))=FALSE,"VP错误","未知错误")))</f>
        <v/>
      </c>
      <c r="GW311" s="37"/>
      <c r="GX311" s="37"/>
      <c r="GY311" s="39"/>
      <c r="HA311" s="31"/>
      <c r="HB311" s="31"/>
      <c r="HC311" s="31"/>
      <c r="HD311" s="31"/>
      <c r="HE311" s="31"/>
      <c r="HF311" s="31"/>
      <c r="HG311" s="31"/>
      <c r="HH311" s="31"/>
      <c r="HI311" s="31"/>
      <c r="HJ311" s="31"/>
      <c r="HK311" s="31"/>
      <c r="HL311" s="31"/>
      <c r="HM311" s="31"/>
      <c r="HN311" s="23" t="str">
        <f ca="1">IFERROR(IF(HS311="","",RANK(HR311,HR$3:HR$434)+COUNTIF(HR$3:HR311,HR311)-1),"/")</f>
        <v/>
      </c>
      <c r="HO311" s="22" t="str">
        <f t="shared" si="91"/>
        <v/>
      </c>
      <c r="HP311" s="22" t="str">
        <f t="shared" si="92"/>
        <v/>
      </c>
      <c r="HQ311" s="24" t="str">
        <f>IFERROR(IF(HO311="","",ROUND(IF(HP311=0,10,10+SIGN(HP311)*10*(1-((SQRT(5)-1)/2)^MIN(ABS(HP311)/(5*SQRT(HR$1)),3))/(1-((SQRT(5)-1)/2)^3)),2)),"请输入副数")</f>
        <v/>
      </c>
      <c r="HR311" s="25" t="str">
        <f ca="1">IF(HS311="","",IF(选手操作!IT311&lt;&gt;"","/",HV311))</f>
        <v/>
      </c>
      <c r="HS311" s="26" t="str">
        <f ca="1">IF(OR(COUNTA(HA$3:HM$434)=0,选手操作!$K311=""),"",选手操作!$K311)</f>
        <v/>
      </c>
      <c r="HT311" s="22" t="str">
        <f ca="1">IFERROR(IF(HS311="","",RANK(HV311,HV$3:HV$434)+COUNTIF(HV$3:HV311,HV311)-1),"/")</f>
        <v/>
      </c>
      <c r="HU311" s="27" t="str">
        <f ca="1">IF(HS311="","",VLOOKUP(HS311,选手操作!$K:$L,2,0))</f>
        <v/>
      </c>
      <c r="HV311" s="24" t="str">
        <f ca="1">IFERROR(IF(HS311="","",IF(选手操作!HT311&lt;&gt;"",GV311+HW311+HX311+选手操作!HS311,VLOOKUP(HU311,HO:HQ,3,0)+GV311+HW311+HX311+选手操作!HS311)),IF(COUNTIF(HO:HO,HU311)=0,"查找失败",IF(ISNUMBER(VLOOKUP(HU311,HO:HQ,3,0))=FALSE,"VP错误","未知错误")))</f>
        <v/>
      </c>
      <c r="HW311" s="37"/>
      <c r="HX311" s="37"/>
      <c r="HY311" s="39"/>
    </row>
    <row r="312" spans="1:23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23" t="str">
        <f ca="1">IFERROR(IF(S312="","",RANK(R312,R$3:R$434)+COUNTIF(R$3:R312,R312)-1),"/")</f>
        <v/>
      </c>
      <c r="O312" s="22" t="str">
        <f t="shared" si="93"/>
        <v/>
      </c>
      <c r="P312" s="22" t="str">
        <f t="shared" si="94"/>
        <v/>
      </c>
      <c r="Q312" s="24" t="str">
        <f t="shared" si="95"/>
        <v/>
      </c>
      <c r="R312" s="25" t="str">
        <f ca="1">IF(S312="","",IF(选手操作!AT312&lt;&gt;"","/",V312))</f>
        <v/>
      </c>
      <c r="S312" s="26" t="str">
        <f ca="1">IF(OR(COUNTA(A$3:M$434)=0,选手操作!$K312=""),"",选手操作!$K312)</f>
        <v/>
      </c>
      <c r="T312" s="22" t="str">
        <f ca="1">IFERROR(IF(S312="","",RANK(V312,V$3:V$434)+COUNTIF(V$3:V312,V312)-1),"/")</f>
        <v/>
      </c>
      <c r="U312" s="27" t="str">
        <f ca="1">IF(S312="","",VLOOKUP(S312,选手操作!$K:$L,2,0))</f>
        <v/>
      </c>
      <c r="V312" s="24" t="str">
        <f ca="1">IFERROR(IF(S312="","",IF(选手操作!T312&lt;&gt;"",选手操作!M312+选手操作!N312+W312+X312+选手操作!S312,VLOOKUP(U312,O:Q,3,0)+选手操作!M312+选手操作!N312+W312+X312+选手操作!S312)),IF(COUNTIF(O:O,U312)=0,"查找失败",IF(ISNUMBER(VLOOKUP(U312,O:Q,3,0))=FALSE,"VP错误","未知错误")))</f>
        <v/>
      </c>
      <c r="W312" s="37"/>
      <c r="X312" s="37"/>
      <c r="Y312" s="39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23" t="str">
        <f ca="1">IFERROR(IF(AS312="","",RANK(AR312,AR$3:AR$434)+COUNTIF(AR$3:AR312,AR312)-1),"/")</f>
        <v/>
      </c>
      <c r="AO312" s="22" t="str">
        <f t="shared" si="77"/>
        <v/>
      </c>
      <c r="AP312" s="22" t="str">
        <f t="shared" si="78"/>
        <v/>
      </c>
      <c r="AQ312" s="24" t="str">
        <f t="shared" si="96"/>
        <v/>
      </c>
      <c r="AR312" s="25" t="str">
        <f ca="1">IF(AS312="","",IF(选手操作!BT312&lt;&gt;"","/",AV312))</f>
        <v/>
      </c>
      <c r="AS312" s="26" t="str">
        <f ca="1">IF(OR(COUNTA(AA$3:AM$434)=0,选手操作!$K312=""),"",选手操作!$K312)</f>
        <v/>
      </c>
      <c r="AT312" s="22" t="str">
        <f ca="1">IFERROR(IF(AS312="","",RANK(AV312,AV$3:AV$434)+COUNTIF(AV$3:AV312,AV312)-1),"/")</f>
        <v/>
      </c>
      <c r="AU312" s="27" t="str">
        <f ca="1">IF(AS312="","",VLOOKUP(AS312,选手操作!$K:$L,2,0))</f>
        <v/>
      </c>
      <c r="AV312" s="24" t="str">
        <f ca="1">IFERROR(IF(AS312="","",IF(选手操作!AT312&lt;&gt;"",V312+AW312+AX312+选手操作!AS312,VLOOKUP(AU312,AO:AQ,3,0)+V312+AW312+AX312+选手操作!AS312)),IF(COUNTIF(AO:AO,AU312)=0,"查找失败",IF(ISNUMBER(VLOOKUP(AU312,AO:AQ,3,0))=FALSE,"VP错误","未知错误")))</f>
        <v/>
      </c>
      <c r="AW312" s="37"/>
      <c r="AX312" s="37"/>
      <c r="AY312" s="39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23" t="str">
        <f ca="1">IFERROR(IF(BS312="","",RANK(BR312,BR$3:BR$434)+COUNTIF(BR$3:BR312,BR312)-1),"/")</f>
        <v/>
      </c>
      <c r="BO312" s="22" t="str">
        <f t="shared" si="79"/>
        <v/>
      </c>
      <c r="BP312" s="22" t="str">
        <f t="shared" si="80"/>
        <v/>
      </c>
      <c r="BQ312" s="24" t="str">
        <f>IFERROR(IF(BO312="","",ROUND(IF(BP312=0,10,10+SIGN(BP312)*10*(1-((SQRT(5)-1)/2)^MIN(ABS(BP312)/(5*SQRT(BR$1)),3))/(1-((SQRT(5)-1)/2)^3)),2)),"请输入副数")</f>
        <v/>
      </c>
      <c r="BR312" s="25" t="str">
        <f ca="1">IF(BS312="","",IF(选手操作!CT312&lt;&gt;"","/",BV312))</f>
        <v/>
      </c>
      <c r="BS312" s="26" t="str">
        <f ca="1">IF(OR(COUNTA(BA$3:BM$434)=0,选手操作!$K312=""),"",选手操作!$K312)</f>
        <v/>
      </c>
      <c r="BT312" s="22" t="str">
        <f ca="1">IFERROR(IF(BS312="","",RANK(BV312,BV$3:BV$434)+COUNTIF(BV$3:BV312,BV312)-1),"/")</f>
        <v/>
      </c>
      <c r="BU312" s="27" t="str">
        <f ca="1">IF(BS312="","",VLOOKUP(BS312,选手操作!$K:$L,2,0))</f>
        <v/>
      </c>
      <c r="BV312" s="24" t="str">
        <f ca="1">IFERROR(IF(BS312="","",IF(选手操作!BT312&lt;&gt;"",AV312+BW312+BX312+选手操作!BS312,VLOOKUP(BU312,BO:BQ,3,0)+AV312+BW312+BX312+选手操作!BS312)),IF(COUNTIF(BO:BO,BU312)=0,"查找失败",IF(ISNUMBER(VLOOKUP(BU312,BO:BQ,3,0))=FALSE,"VP错误","未知错误")))</f>
        <v/>
      </c>
      <c r="BW312" s="37"/>
      <c r="BX312" s="37"/>
      <c r="BY312" s="39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23" t="str">
        <f ca="1">IFERROR(IF(CS312="","",RANK(CR312,CR$3:CR$434)+COUNTIF(CR$3:CR312,CR312)-1),"/")</f>
        <v/>
      </c>
      <c r="CO312" s="22" t="str">
        <f t="shared" si="81"/>
        <v/>
      </c>
      <c r="CP312" s="22" t="str">
        <f t="shared" si="82"/>
        <v/>
      </c>
      <c r="CQ312" s="24" t="str">
        <f>IFERROR(IF(CO312="","",ROUND(IF(CP312=0,10,10+SIGN(CP312)*10*(1-((SQRT(5)-1)/2)^MIN(ABS(CP312)/(5*SQRT(CR$1)),3))/(1-((SQRT(5)-1)/2)^3)),2)),"请输入副数")</f>
        <v/>
      </c>
      <c r="CR312" s="25" t="str">
        <f ca="1">IF(CS312="","",IF(选手操作!DT312&lt;&gt;"","/",CV312))</f>
        <v/>
      </c>
      <c r="CS312" s="26" t="str">
        <f ca="1">IF(OR(COUNTA(CA$3:CM$434)=0,选手操作!$K312=""),"",选手操作!$K312)</f>
        <v/>
      </c>
      <c r="CT312" s="22" t="str">
        <f ca="1">IFERROR(IF(CS312="","",RANK(CV312,CV$3:CV$434)+COUNTIF(CV$3:CV312,CV312)-1),"/")</f>
        <v/>
      </c>
      <c r="CU312" s="27" t="str">
        <f ca="1">IF(CS312="","",VLOOKUP(CS312,选手操作!$K:$L,2,0))</f>
        <v/>
      </c>
      <c r="CV312" s="24" t="str">
        <f ca="1">IFERROR(IF(CS312="","",IF(选手操作!CT312&lt;&gt;"",BV312+CW312+CX312+选手操作!CS312,VLOOKUP(CU312,CO:CQ,3,0)+BV312+CW312+CX312+选手操作!CS312)),IF(COUNTIF(CO:CO,CU312)=0,"查找失败",IF(ISNUMBER(VLOOKUP(CU312,CO:CQ,3,0))=FALSE,"VP错误","未知错误")))</f>
        <v/>
      </c>
      <c r="CW312" s="37"/>
      <c r="CX312" s="37"/>
      <c r="CY312" s="39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23" t="str">
        <f ca="1">IFERROR(IF(DS312="","",RANK(DR312,DR$3:DR$434)+COUNTIF(DR$3:DR312,DR312)-1),"/")</f>
        <v/>
      </c>
      <c r="DO312" s="22" t="str">
        <f t="shared" si="83"/>
        <v/>
      </c>
      <c r="DP312" s="22" t="str">
        <f t="shared" si="84"/>
        <v/>
      </c>
      <c r="DQ312" s="24" t="str">
        <f>IFERROR(IF(DO312="","",ROUND(IF(DP312=0,10,10+SIGN(DP312)*10*(1-((SQRT(5)-1)/2)^MIN(ABS(DP312)/(5*SQRT(DR$1)),3))/(1-((SQRT(5)-1)/2)^3)),2)),"请输入副数")</f>
        <v/>
      </c>
      <c r="DR312" s="25" t="str">
        <f ca="1">IF(DS312="","",IF(选手操作!ET312&lt;&gt;"","/",DV312))</f>
        <v/>
      </c>
      <c r="DS312" s="26" t="str">
        <f ca="1">IF(OR(COUNTA(DA$3:DM$434)=0,选手操作!$K312=""),"",选手操作!$K312)</f>
        <v/>
      </c>
      <c r="DT312" s="22" t="str">
        <f ca="1">IFERROR(IF(DS312="","",RANK(DV312,DV$3:DV$434)+COUNTIF(DV$3:DV312,DV312)-1),"/")</f>
        <v/>
      </c>
      <c r="DU312" s="27" t="str">
        <f ca="1">IF(DS312="","",VLOOKUP(DS312,选手操作!$K:$L,2,0))</f>
        <v/>
      </c>
      <c r="DV312" s="24" t="str">
        <f ca="1">IFERROR(IF(DS312="","",IF(选手操作!DT312&lt;&gt;"",CV312+DW312+DX312+选手操作!DS312,VLOOKUP(DU312,DO:DQ,3,0)+CV312+DW312+DX312+选手操作!DS312)),IF(COUNTIF(DO:DO,DU312)=0,"查找失败",IF(ISNUMBER(VLOOKUP(DU312,DO:DQ,3,0))=FALSE,"VP错误","未知错误")))</f>
        <v/>
      </c>
      <c r="DW312" s="37"/>
      <c r="DX312" s="37"/>
      <c r="DY312" s="39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23" t="str">
        <f ca="1">IFERROR(IF(ES312="","",RANK(ER312,ER$3:ER$434)+COUNTIF(ER$3:ER312,ER312)-1),"/")</f>
        <v/>
      </c>
      <c r="EO312" s="22" t="str">
        <f t="shared" si="85"/>
        <v/>
      </c>
      <c r="EP312" s="22" t="str">
        <f t="shared" si="86"/>
        <v/>
      </c>
      <c r="EQ312" s="24" t="str">
        <f>IFERROR(IF(EO312="","",ROUND(IF(EP312=0,10,10+SIGN(EP312)*10*(1-((SQRT(5)-1)/2)^MIN(ABS(EP312)/(5*SQRT(ER$1)),3))/(1-((SQRT(5)-1)/2)^3)),2)),"请输入副数")</f>
        <v/>
      </c>
      <c r="ER312" s="25" t="str">
        <f ca="1">IF(ES312="","",IF(选手操作!FT312&lt;&gt;"","/",EV312))</f>
        <v/>
      </c>
      <c r="ES312" s="26" t="str">
        <f ca="1">IF(OR(COUNTA(EA$3:EM$434)=0,选手操作!$K312=""),"",选手操作!$K312)</f>
        <v/>
      </c>
      <c r="ET312" s="22" t="str">
        <f ca="1">IFERROR(IF(ES312="","",RANK(EV312,EV$3:EV$434)+COUNTIF(EV$3:EV312,EV312)-1),"/")</f>
        <v/>
      </c>
      <c r="EU312" s="27" t="str">
        <f ca="1">IF(ES312="","",VLOOKUP(ES312,选手操作!$K:$L,2,0))</f>
        <v/>
      </c>
      <c r="EV312" s="24" t="str">
        <f ca="1">IFERROR(IF(ES312="","",IF(选手操作!ET312&lt;&gt;"",DV312+EW312+EX312+选手操作!ES312,VLOOKUP(EU312,EO:EQ,3,0)+DV312+EW312+EX312+选手操作!ES312)),IF(COUNTIF(EO:EO,EU312)=0,"查找失败",IF(ISNUMBER(VLOOKUP(EU312,EO:EQ,3,0))=FALSE,"VP错误","未知错误")))</f>
        <v/>
      </c>
      <c r="EW312" s="37"/>
      <c r="EX312" s="37"/>
      <c r="EY312" s="39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  <c r="FK312" s="31"/>
      <c r="FL312" s="31"/>
      <c r="FM312" s="31"/>
      <c r="FN312" s="23" t="str">
        <f ca="1">IFERROR(IF(FS312="","",RANK(FR312,FR$3:FR$434)+COUNTIF(FR$3:FR312,FR312)-1),"/")</f>
        <v/>
      </c>
      <c r="FO312" s="22" t="str">
        <f t="shared" si="87"/>
        <v/>
      </c>
      <c r="FP312" s="22" t="str">
        <f t="shared" si="88"/>
        <v/>
      </c>
      <c r="FQ312" s="24" t="str">
        <f>IFERROR(IF(FO312="","",ROUND(IF(FP312=0,10,10+SIGN(FP312)*10*(1-((SQRT(5)-1)/2)^MIN(ABS(FP312)/(5*SQRT(FR$1)),3))/(1-((SQRT(5)-1)/2)^3)),2)),"请输入副数")</f>
        <v/>
      </c>
      <c r="FR312" s="25" t="str">
        <f ca="1">IF(FS312="","",IF(选手操作!GT312&lt;&gt;"","/",FV312))</f>
        <v/>
      </c>
      <c r="FS312" s="26" t="str">
        <f ca="1">IF(OR(COUNTA(FA$3:FM$434)=0,选手操作!$K312=""),"",选手操作!$K312)</f>
        <v/>
      </c>
      <c r="FT312" s="22" t="str">
        <f ca="1">IFERROR(IF(FS312="","",RANK(FV312,FV$3:FV$434)+COUNTIF(FV$3:FV312,FV312)-1),"/")</f>
        <v/>
      </c>
      <c r="FU312" s="27" t="str">
        <f ca="1">IF(FS312="","",VLOOKUP(FS312,选手操作!$K:$L,2,0))</f>
        <v/>
      </c>
      <c r="FV312" s="24" t="str">
        <f ca="1">IFERROR(IF(FS312="","",IF(选手操作!FT312&lt;&gt;"",EV312+FW312+FX312+选手操作!FS312,VLOOKUP(FU312,FO:FQ,3,0)+EV312+FW312+FX312+选手操作!FS312)),IF(COUNTIF(FO:FO,FU312)=0,"查找失败",IF(ISNUMBER(VLOOKUP(FU312,FO:FQ,3,0))=FALSE,"VP错误","未知错误")))</f>
        <v/>
      </c>
      <c r="FW312" s="37"/>
      <c r="FX312" s="37"/>
      <c r="FY312" s="39"/>
      <c r="GA312" s="31"/>
      <c r="GB312" s="31"/>
      <c r="GC312" s="31"/>
      <c r="GD312" s="31"/>
      <c r="GE312" s="31"/>
      <c r="GF312" s="31"/>
      <c r="GG312" s="31"/>
      <c r="GH312" s="31"/>
      <c r="GI312" s="31"/>
      <c r="GJ312" s="31"/>
      <c r="GK312" s="31"/>
      <c r="GL312" s="31"/>
      <c r="GM312" s="31"/>
      <c r="GN312" s="23" t="str">
        <f ca="1">IFERROR(IF(GS312="","",RANK(GR312,GR$3:GR$434)+COUNTIF(GR$3:GR312,GR312)-1),"/")</f>
        <v/>
      </c>
      <c r="GO312" s="22" t="str">
        <f t="shared" si="89"/>
        <v/>
      </c>
      <c r="GP312" s="22" t="str">
        <f t="shared" si="90"/>
        <v/>
      </c>
      <c r="GQ312" s="24" t="str">
        <f>IFERROR(IF(GO312="","",ROUND(IF(GP312=0,10,10+SIGN(GP312)*10*(1-((SQRT(5)-1)/2)^MIN(ABS(GP312)/(5*SQRT(GR$1)),3))/(1-((SQRT(5)-1)/2)^3)),2)),"请输入副数")</f>
        <v/>
      </c>
      <c r="GR312" s="25" t="str">
        <f ca="1">IF(GS312="","",IF(选手操作!HT312&lt;&gt;"","/",GV312))</f>
        <v/>
      </c>
      <c r="GS312" s="26" t="str">
        <f ca="1">IF(OR(COUNTA(GA$3:GM$434)=0,选手操作!$K312=""),"",选手操作!$K312)</f>
        <v/>
      </c>
      <c r="GT312" s="22" t="str">
        <f ca="1">IFERROR(IF(GS312="","",RANK(GV312,GV$3:GV$434)+COUNTIF(GV$3:GV312,GV312)-1),"/")</f>
        <v/>
      </c>
      <c r="GU312" s="27" t="str">
        <f ca="1">IF(GS312="","",VLOOKUP(GS312,选手操作!$K:$L,2,0))</f>
        <v/>
      </c>
      <c r="GV312" s="24" t="str">
        <f ca="1">IFERROR(IF(GS312="","",IF(选手操作!GT312&lt;&gt;"",FV312+GW312+GX312+选手操作!GS312,VLOOKUP(GU312,GO:GQ,3,0)+FV312+GW312+GX312+选手操作!GS312)),IF(COUNTIF(GO:GO,GU312)=0,"查找失败",IF(ISNUMBER(VLOOKUP(GU312,GO:GQ,3,0))=FALSE,"VP错误","未知错误")))</f>
        <v/>
      </c>
      <c r="GW312" s="37"/>
      <c r="GX312" s="37"/>
      <c r="GY312" s="39"/>
      <c r="HA312" s="31"/>
      <c r="HB312" s="31"/>
      <c r="HC312" s="31"/>
      <c r="HD312" s="31"/>
      <c r="HE312" s="31"/>
      <c r="HF312" s="31"/>
      <c r="HG312" s="31"/>
      <c r="HH312" s="31"/>
      <c r="HI312" s="31"/>
      <c r="HJ312" s="31"/>
      <c r="HK312" s="31"/>
      <c r="HL312" s="31"/>
      <c r="HM312" s="31"/>
      <c r="HN312" s="23" t="str">
        <f ca="1">IFERROR(IF(HS312="","",RANK(HR312,HR$3:HR$434)+COUNTIF(HR$3:HR312,HR312)-1),"/")</f>
        <v/>
      </c>
      <c r="HO312" s="22" t="str">
        <f t="shared" si="91"/>
        <v/>
      </c>
      <c r="HP312" s="22" t="str">
        <f t="shared" si="92"/>
        <v/>
      </c>
      <c r="HQ312" s="24" t="str">
        <f>IFERROR(IF(HO312="","",ROUND(IF(HP312=0,10,10+SIGN(HP312)*10*(1-((SQRT(5)-1)/2)^MIN(ABS(HP312)/(5*SQRT(HR$1)),3))/(1-((SQRT(5)-1)/2)^3)),2)),"请输入副数")</f>
        <v/>
      </c>
      <c r="HR312" s="25" t="str">
        <f ca="1">IF(HS312="","",IF(选手操作!IT312&lt;&gt;"","/",HV312))</f>
        <v/>
      </c>
      <c r="HS312" s="26" t="str">
        <f ca="1">IF(OR(COUNTA(HA$3:HM$434)=0,选手操作!$K312=""),"",选手操作!$K312)</f>
        <v/>
      </c>
      <c r="HT312" s="22" t="str">
        <f ca="1">IFERROR(IF(HS312="","",RANK(HV312,HV$3:HV$434)+COUNTIF(HV$3:HV312,HV312)-1),"/")</f>
        <v/>
      </c>
      <c r="HU312" s="27" t="str">
        <f ca="1">IF(HS312="","",VLOOKUP(HS312,选手操作!$K:$L,2,0))</f>
        <v/>
      </c>
      <c r="HV312" s="24" t="str">
        <f ca="1">IFERROR(IF(HS312="","",IF(选手操作!HT312&lt;&gt;"",GV312+HW312+HX312+选手操作!HS312,VLOOKUP(HU312,HO:HQ,3,0)+GV312+HW312+HX312+选手操作!HS312)),IF(COUNTIF(HO:HO,HU312)=0,"查找失败",IF(ISNUMBER(VLOOKUP(HU312,HO:HQ,3,0))=FALSE,"VP错误","未知错误")))</f>
        <v/>
      </c>
      <c r="HW312" s="37"/>
      <c r="HX312" s="37"/>
      <c r="HY312" s="39"/>
    </row>
    <row r="313" spans="1:23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23" t="str">
        <f ca="1">IFERROR(IF(S313="","",RANK(R313,R$3:R$434)+COUNTIF(R$3:R313,R313)-1),"/")</f>
        <v/>
      </c>
      <c r="O313" s="22" t="str">
        <f t="shared" si="93"/>
        <v/>
      </c>
      <c r="P313" s="22" t="str">
        <f t="shared" si="94"/>
        <v/>
      </c>
      <c r="Q313" s="24" t="str">
        <f t="shared" si="95"/>
        <v/>
      </c>
      <c r="R313" s="25" t="str">
        <f ca="1">IF(S313="","",IF(选手操作!AT313&lt;&gt;"","/",V313))</f>
        <v/>
      </c>
      <c r="S313" s="26" t="str">
        <f ca="1">IF(OR(COUNTA(A$3:M$434)=0,选手操作!$K313=""),"",选手操作!$K313)</f>
        <v/>
      </c>
      <c r="T313" s="22" t="str">
        <f ca="1">IFERROR(IF(S313="","",RANK(V313,V$3:V$434)+COUNTIF(V$3:V313,V313)-1),"/")</f>
        <v/>
      </c>
      <c r="U313" s="27" t="str">
        <f ca="1">IF(S313="","",VLOOKUP(S313,选手操作!$K:$L,2,0))</f>
        <v/>
      </c>
      <c r="V313" s="24" t="str">
        <f ca="1">IFERROR(IF(S313="","",IF(选手操作!T313&lt;&gt;"",选手操作!M313+选手操作!N313+W313+X313+选手操作!S313,VLOOKUP(U313,O:Q,3,0)+选手操作!M313+选手操作!N313+W313+X313+选手操作!S313)),IF(COUNTIF(O:O,U313)=0,"查找失败",IF(ISNUMBER(VLOOKUP(U313,O:Q,3,0))=FALSE,"VP错误","未知错误")))</f>
        <v/>
      </c>
      <c r="W313" s="37"/>
      <c r="X313" s="37"/>
      <c r="Y313" s="39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23" t="str">
        <f ca="1">IFERROR(IF(AS313="","",RANK(AR313,AR$3:AR$434)+COUNTIF(AR$3:AR313,AR313)-1),"/")</f>
        <v/>
      </c>
      <c r="AO313" s="22" t="str">
        <f t="shared" si="77"/>
        <v/>
      </c>
      <c r="AP313" s="22" t="str">
        <f t="shared" si="78"/>
        <v/>
      </c>
      <c r="AQ313" s="24" t="str">
        <f t="shared" si="96"/>
        <v/>
      </c>
      <c r="AR313" s="25" t="str">
        <f ca="1">IF(AS313="","",IF(选手操作!BT313&lt;&gt;"","/",AV313))</f>
        <v/>
      </c>
      <c r="AS313" s="26" t="str">
        <f ca="1">IF(OR(COUNTA(AA$3:AM$434)=0,选手操作!$K313=""),"",选手操作!$K313)</f>
        <v/>
      </c>
      <c r="AT313" s="22" t="str">
        <f ca="1">IFERROR(IF(AS313="","",RANK(AV313,AV$3:AV$434)+COUNTIF(AV$3:AV313,AV313)-1),"/")</f>
        <v/>
      </c>
      <c r="AU313" s="27" t="str">
        <f ca="1">IF(AS313="","",VLOOKUP(AS313,选手操作!$K:$L,2,0))</f>
        <v/>
      </c>
      <c r="AV313" s="24" t="str">
        <f ca="1">IFERROR(IF(AS313="","",IF(选手操作!AT313&lt;&gt;"",V313+AW313+AX313+选手操作!AS313,VLOOKUP(AU313,AO:AQ,3,0)+V313+AW313+AX313+选手操作!AS313)),IF(COUNTIF(AO:AO,AU313)=0,"查找失败",IF(ISNUMBER(VLOOKUP(AU313,AO:AQ,3,0))=FALSE,"VP错误","未知错误")))</f>
        <v/>
      </c>
      <c r="AW313" s="37"/>
      <c r="AX313" s="37"/>
      <c r="AY313" s="39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23" t="str">
        <f ca="1">IFERROR(IF(BS313="","",RANK(BR313,BR$3:BR$434)+COUNTIF(BR$3:BR313,BR313)-1),"/")</f>
        <v/>
      </c>
      <c r="BO313" s="22" t="str">
        <f t="shared" si="79"/>
        <v/>
      </c>
      <c r="BP313" s="22" t="str">
        <f t="shared" si="80"/>
        <v/>
      </c>
      <c r="BQ313" s="24" t="str">
        <f>IFERROR(IF(BO313="","",ROUND(IF(BP313=0,10,10+SIGN(BP313)*10*(1-((SQRT(5)-1)/2)^MIN(ABS(BP313)/(5*SQRT(BR$1)),3))/(1-((SQRT(5)-1)/2)^3)),2)),"请输入副数")</f>
        <v/>
      </c>
      <c r="BR313" s="25" t="str">
        <f ca="1">IF(BS313="","",IF(选手操作!CT313&lt;&gt;"","/",BV313))</f>
        <v/>
      </c>
      <c r="BS313" s="26" t="str">
        <f ca="1">IF(OR(COUNTA(BA$3:BM$434)=0,选手操作!$K313=""),"",选手操作!$K313)</f>
        <v/>
      </c>
      <c r="BT313" s="22" t="str">
        <f ca="1">IFERROR(IF(BS313="","",RANK(BV313,BV$3:BV$434)+COUNTIF(BV$3:BV313,BV313)-1),"/")</f>
        <v/>
      </c>
      <c r="BU313" s="27" t="str">
        <f ca="1">IF(BS313="","",VLOOKUP(BS313,选手操作!$K:$L,2,0))</f>
        <v/>
      </c>
      <c r="BV313" s="24" t="str">
        <f ca="1">IFERROR(IF(BS313="","",IF(选手操作!BT313&lt;&gt;"",AV313+BW313+BX313+选手操作!BS313,VLOOKUP(BU313,BO:BQ,3,0)+AV313+BW313+BX313+选手操作!BS313)),IF(COUNTIF(BO:BO,BU313)=0,"查找失败",IF(ISNUMBER(VLOOKUP(BU313,BO:BQ,3,0))=FALSE,"VP错误","未知错误")))</f>
        <v/>
      </c>
      <c r="BW313" s="37"/>
      <c r="BX313" s="37"/>
      <c r="BY313" s="39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23" t="str">
        <f ca="1">IFERROR(IF(CS313="","",RANK(CR313,CR$3:CR$434)+COUNTIF(CR$3:CR313,CR313)-1),"/")</f>
        <v/>
      </c>
      <c r="CO313" s="22" t="str">
        <f t="shared" si="81"/>
        <v/>
      </c>
      <c r="CP313" s="22" t="str">
        <f t="shared" si="82"/>
        <v/>
      </c>
      <c r="CQ313" s="24" t="str">
        <f>IFERROR(IF(CO313="","",ROUND(IF(CP313=0,10,10+SIGN(CP313)*10*(1-((SQRT(5)-1)/2)^MIN(ABS(CP313)/(5*SQRT(CR$1)),3))/(1-((SQRT(5)-1)/2)^3)),2)),"请输入副数")</f>
        <v/>
      </c>
      <c r="CR313" s="25" t="str">
        <f ca="1">IF(CS313="","",IF(选手操作!DT313&lt;&gt;"","/",CV313))</f>
        <v/>
      </c>
      <c r="CS313" s="26" t="str">
        <f ca="1">IF(OR(COUNTA(CA$3:CM$434)=0,选手操作!$K313=""),"",选手操作!$K313)</f>
        <v/>
      </c>
      <c r="CT313" s="22" t="str">
        <f ca="1">IFERROR(IF(CS313="","",RANK(CV313,CV$3:CV$434)+COUNTIF(CV$3:CV313,CV313)-1),"/")</f>
        <v/>
      </c>
      <c r="CU313" s="27" t="str">
        <f ca="1">IF(CS313="","",VLOOKUP(CS313,选手操作!$K:$L,2,0))</f>
        <v/>
      </c>
      <c r="CV313" s="24" t="str">
        <f ca="1">IFERROR(IF(CS313="","",IF(选手操作!CT313&lt;&gt;"",BV313+CW313+CX313+选手操作!CS313,VLOOKUP(CU313,CO:CQ,3,0)+BV313+CW313+CX313+选手操作!CS313)),IF(COUNTIF(CO:CO,CU313)=0,"查找失败",IF(ISNUMBER(VLOOKUP(CU313,CO:CQ,3,0))=FALSE,"VP错误","未知错误")))</f>
        <v/>
      </c>
      <c r="CW313" s="37"/>
      <c r="CX313" s="37"/>
      <c r="CY313" s="39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23" t="str">
        <f ca="1">IFERROR(IF(DS313="","",RANK(DR313,DR$3:DR$434)+COUNTIF(DR$3:DR313,DR313)-1),"/")</f>
        <v/>
      </c>
      <c r="DO313" s="22" t="str">
        <f t="shared" si="83"/>
        <v/>
      </c>
      <c r="DP313" s="22" t="str">
        <f t="shared" si="84"/>
        <v/>
      </c>
      <c r="DQ313" s="24" t="str">
        <f>IFERROR(IF(DO313="","",ROUND(IF(DP313=0,10,10+SIGN(DP313)*10*(1-((SQRT(5)-1)/2)^MIN(ABS(DP313)/(5*SQRT(DR$1)),3))/(1-((SQRT(5)-1)/2)^3)),2)),"请输入副数")</f>
        <v/>
      </c>
      <c r="DR313" s="25" t="str">
        <f ca="1">IF(DS313="","",IF(选手操作!ET313&lt;&gt;"","/",DV313))</f>
        <v/>
      </c>
      <c r="DS313" s="26" t="str">
        <f ca="1">IF(OR(COUNTA(DA$3:DM$434)=0,选手操作!$K313=""),"",选手操作!$K313)</f>
        <v/>
      </c>
      <c r="DT313" s="22" t="str">
        <f ca="1">IFERROR(IF(DS313="","",RANK(DV313,DV$3:DV$434)+COUNTIF(DV$3:DV313,DV313)-1),"/")</f>
        <v/>
      </c>
      <c r="DU313" s="27" t="str">
        <f ca="1">IF(DS313="","",VLOOKUP(DS313,选手操作!$K:$L,2,0))</f>
        <v/>
      </c>
      <c r="DV313" s="24" t="str">
        <f ca="1">IFERROR(IF(DS313="","",IF(选手操作!DT313&lt;&gt;"",CV313+DW313+DX313+选手操作!DS313,VLOOKUP(DU313,DO:DQ,3,0)+CV313+DW313+DX313+选手操作!DS313)),IF(COUNTIF(DO:DO,DU313)=0,"查找失败",IF(ISNUMBER(VLOOKUP(DU313,DO:DQ,3,0))=FALSE,"VP错误","未知错误")))</f>
        <v/>
      </c>
      <c r="DW313" s="37"/>
      <c r="DX313" s="37"/>
      <c r="DY313" s="39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  <c r="EK313" s="31"/>
      <c r="EL313" s="31"/>
      <c r="EM313" s="31"/>
      <c r="EN313" s="23" t="str">
        <f ca="1">IFERROR(IF(ES313="","",RANK(ER313,ER$3:ER$434)+COUNTIF(ER$3:ER313,ER313)-1),"/")</f>
        <v/>
      </c>
      <c r="EO313" s="22" t="str">
        <f t="shared" si="85"/>
        <v/>
      </c>
      <c r="EP313" s="22" t="str">
        <f t="shared" si="86"/>
        <v/>
      </c>
      <c r="EQ313" s="24" t="str">
        <f>IFERROR(IF(EO313="","",ROUND(IF(EP313=0,10,10+SIGN(EP313)*10*(1-((SQRT(5)-1)/2)^MIN(ABS(EP313)/(5*SQRT(ER$1)),3))/(1-((SQRT(5)-1)/2)^3)),2)),"请输入副数")</f>
        <v/>
      </c>
      <c r="ER313" s="25" t="str">
        <f ca="1">IF(ES313="","",IF(选手操作!FT313&lt;&gt;"","/",EV313))</f>
        <v/>
      </c>
      <c r="ES313" s="26" t="str">
        <f ca="1">IF(OR(COUNTA(EA$3:EM$434)=0,选手操作!$K313=""),"",选手操作!$K313)</f>
        <v/>
      </c>
      <c r="ET313" s="22" t="str">
        <f ca="1">IFERROR(IF(ES313="","",RANK(EV313,EV$3:EV$434)+COUNTIF(EV$3:EV313,EV313)-1),"/")</f>
        <v/>
      </c>
      <c r="EU313" s="27" t="str">
        <f ca="1">IF(ES313="","",VLOOKUP(ES313,选手操作!$K:$L,2,0))</f>
        <v/>
      </c>
      <c r="EV313" s="24" t="str">
        <f ca="1">IFERROR(IF(ES313="","",IF(选手操作!ET313&lt;&gt;"",DV313+EW313+EX313+选手操作!ES313,VLOOKUP(EU313,EO:EQ,3,0)+DV313+EW313+EX313+选手操作!ES313)),IF(COUNTIF(EO:EO,EU313)=0,"查找失败",IF(ISNUMBER(VLOOKUP(EU313,EO:EQ,3,0))=FALSE,"VP错误","未知错误")))</f>
        <v/>
      </c>
      <c r="EW313" s="37"/>
      <c r="EX313" s="37"/>
      <c r="EY313" s="39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  <c r="FK313" s="31"/>
      <c r="FL313" s="31"/>
      <c r="FM313" s="31"/>
      <c r="FN313" s="23" t="str">
        <f ca="1">IFERROR(IF(FS313="","",RANK(FR313,FR$3:FR$434)+COUNTIF(FR$3:FR313,FR313)-1),"/")</f>
        <v/>
      </c>
      <c r="FO313" s="22" t="str">
        <f t="shared" si="87"/>
        <v/>
      </c>
      <c r="FP313" s="22" t="str">
        <f t="shared" si="88"/>
        <v/>
      </c>
      <c r="FQ313" s="24" t="str">
        <f>IFERROR(IF(FO313="","",ROUND(IF(FP313=0,10,10+SIGN(FP313)*10*(1-((SQRT(5)-1)/2)^MIN(ABS(FP313)/(5*SQRT(FR$1)),3))/(1-((SQRT(5)-1)/2)^3)),2)),"请输入副数")</f>
        <v/>
      </c>
      <c r="FR313" s="25" t="str">
        <f ca="1">IF(FS313="","",IF(选手操作!GT313&lt;&gt;"","/",FV313))</f>
        <v/>
      </c>
      <c r="FS313" s="26" t="str">
        <f ca="1">IF(OR(COUNTA(FA$3:FM$434)=0,选手操作!$K313=""),"",选手操作!$K313)</f>
        <v/>
      </c>
      <c r="FT313" s="22" t="str">
        <f ca="1">IFERROR(IF(FS313="","",RANK(FV313,FV$3:FV$434)+COUNTIF(FV$3:FV313,FV313)-1),"/")</f>
        <v/>
      </c>
      <c r="FU313" s="27" t="str">
        <f ca="1">IF(FS313="","",VLOOKUP(FS313,选手操作!$K:$L,2,0))</f>
        <v/>
      </c>
      <c r="FV313" s="24" t="str">
        <f ca="1">IFERROR(IF(FS313="","",IF(选手操作!FT313&lt;&gt;"",EV313+FW313+FX313+选手操作!FS313,VLOOKUP(FU313,FO:FQ,3,0)+EV313+FW313+FX313+选手操作!FS313)),IF(COUNTIF(FO:FO,FU313)=0,"查找失败",IF(ISNUMBER(VLOOKUP(FU313,FO:FQ,3,0))=FALSE,"VP错误","未知错误")))</f>
        <v/>
      </c>
      <c r="FW313" s="37"/>
      <c r="FX313" s="37"/>
      <c r="FY313" s="39"/>
      <c r="GA313" s="31"/>
      <c r="GB313" s="31"/>
      <c r="GC313" s="31"/>
      <c r="GD313" s="31"/>
      <c r="GE313" s="31"/>
      <c r="GF313" s="31"/>
      <c r="GG313" s="31"/>
      <c r="GH313" s="31"/>
      <c r="GI313" s="31"/>
      <c r="GJ313" s="31"/>
      <c r="GK313" s="31"/>
      <c r="GL313" s="31"/>
      <c r="GM313" s="31"/>
      <c r="GN313" s="23" t="str">
        <f ca="1">IFERROR(IF(GS313="","",RANK(GR313,GR$3:GR$434)+COUNTIF(GR$3:GR313,GR313)-1),"/")</f>
        <v/>
      </c>
      <c r="GO313" s="22" t="str">
        <f t="shared" si="89"/>
        <v/>
      </c>
      <c r="GP313" s="22" t="str">
        <f t="shared" si="90"/>
        <v/>
      </c>
      <c r="GQ313" s="24" t="str">
        <f>IFERROR(IF(GO313="","",ROUND(IF(GP313=0,10,10+SIGN(GP313)*10*(1-((SQRT(5)-1)/2)^MIN(ABS(GP313)/(5*SQRT(GR$1)),3))/(1-((SQRT(5)-1)/2)^3)),2)),"请输入副数")</f>
        <v/>
      </c>
      <c r="GR313" s="25" t="str">
        <f ca="1">IF(GS313="","",IF(选手操作!HT313&lt;&gt;"","/",GV313))</f>
        <v/>
      </c>
      <c r="GS313" s="26" t="str">
        <f ca="1">IF(OR(COUNTA(GA$3:GM$434)=0,选手操作!$K313=""),"",选手操作!$K313)</f>
        <v/>
      </c>
      <c r="GT313" s="22" t="str">
        <f ca="1">IFERROR(IF(GS313="","",RANK(GV313,GV$3:GV$434)+COUNTIF(GV$3:GV313,GV313)-1),"/")</f>
        <v/>
      </c>
      <c r="GU313" s="27" t="str">
        <f ca="1">IF(GS313="","",VLOOKUP(GS313,选手操作!$K:$L,2,0))</f>
        <v/>
      </c>
      <c r="GV313" s="24" t="str">
        <f ca="1">IFERROR(IF(GS313="","",IF(选手操作!GT313&lt;&gt;"",FV313+GW313+GX313+选手操作!GS313,VLOOKUP(GU313,GO:GQ,3,0)+FV313+GW313+GX313+选手操作!GS313)),IF(COUNTIF(GO:GO,GU313)=0,"查找失败",IF(ISNUMBER(VLOOKUP(GU313,GO:GQ,3,0))=FALSE,"VP错误","未知错误")))</f>
        <v/>
      </c>
      <c r="GW313" s="37"/>
      <c r="GX313" s="37"/>
      <c r="GY313" s="39"/>
      <c r="HA313" s="31"/>
      <c r="HB313" s="31"/>
      <c r="HC313" s="31"/>
      <c r="HD313" s="31"/>
      <c r="HE313" s="31"/>
      <c r="HF313" s="31"/>
      <c r="HG313" s="31"/>
      <c r="HH313" s="31"/>
      <c r="HI313" s="31"/>
      <c r="HJ313" s="31"/>
      <c r="HK313" s="31"/>
      <c r="HL313" s="31"/>
      <c r="HM313" s="31"/>
      <c r="HN313" s="23" t="str">
        <f ca="1">IFERROR(IF(HS313="","",RANK(HR313,HR$3:HR$434)+COUNTIF(HR$3:HR313,HR313)-1),"/")</f>
        <v/>
      </c>
      <c r="HO313" s="22" t="str">
        <f t="shared" si="91"/>
        <v/>
      </c>
      <c r="HP313" s="22" t="str">
        <f t="shared" si="92"/>
        <v/>
      </c>
      <c r="HQ313" s="24" t="str">
        <f>IFERROR(IF(HO313="","",ROUND(IF(HP313=0,10,10+SIGN(HP313)*10*(1-((SQRT(5)-1)/2)^MIN(ABS(HP313)/(5*SQRT(HR$1)),3))/(1-((SQRT(5)-1)/2)^3)),2)),"请输入副数")</f>
        <v/>
      </c>
      <c r="HR313" s="25" t="str">
        <f ca="1">IF(HS313="","",IF(选手操作!IT313&lt;&gt;"","/",HV313))</f>
        <v/>
      </c>
      <c r="HS313" s="26" t="str">
        <f ca="1">IF(OR(COUNTA(HA$3:HM$434)=0,选手操作!$K313=""),"",选手操作!$K313)</f>
        <v/>
      </c>
      <c r="HT313" s="22" t="str">
        <f ca="1">IFERROR(IF(HS313="","",RANK(HV313,HV$3:HV$434)+COUNTIF(HV$3:HV313,HV313)-1),"/")</f>
        <v/>
      </c>
      <c r="HU313" s="27" t="str">
        <f ca="1">IF(HS313="","",VLOOKUP(HS313,选手操作!$K:$L,2,0))</f>
        <v/>
      </c>
      <c r="HV313" s="24" t="str">
        <f ca="1">IFERROR(IF(HS313="","",IF(选手操作!HT313&lt;&gt;"",GV313+HW313+HX313+选手操作!HS313,VLOOKUP(HU313,HO:HQ,3,0)+GV313+HW313+HX313+选手操作!HS313)),IF(COUNTIF(HO:HO,HU313)=0,"查找失败",IF(ISNUMBER(VLOOKUP(HU313,HO:HQ,3,0))=FALSE,"VP错误","未知错误")))</f>
        <v/>
      </c>
      <c r="HW313" s="37"/>
      <c r="HX313" s="37"/>
      <c r="HY313" s="39"/>
    </row>
    <row r="314" spans="1:23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23" t="str">
        <f ca="1">IFERROR(IF(S314="","",RANK(R314,R$3:R$434)+COUNTIF(R$3:R314,R314)-1),"/")</f>
        <v/>
      </c>
      <c r="O314" s="22" t="str">
        <f t="shared" si="93"/>
        <v/>
      </c>
      <c r="P314" s="22" t="str">
        <f t="shared" si="94"/>
        <v/>
      </c>
      <c r="Q314" s="24" t="str">
        <f t="shared" si="95"/>
        <v/>
      </c>
      <c r="R314" s="25" t="str">
        <f ca="1">IF(S314="","",IF(选手操作!AT314&lt;&gt;"","/",V314))</f>
        <v/>
      </c>
      <c r="S314" s="26" t="str">
        <f ca="1">IF(OR(COUNTA(A$3:M$434)=0,选手操作!$K314=""),"",选手操作!$K314)</f>
        <v/>
      </c>
      <c r="T314" s="22" t="str">
        <f ca="1">IFERROR(IF(S314="","",RANK(V314,V$3:V$434)+COUNTIF(V$3:V314,V314)-1),"/")</f>
        <v/>
      </c>
      <c r="U314" s="27" t="str">
        <f ca="1">IF(S314="","",VLOOKUP(S314,选手操作!$K:$L,2,0))</f>
        <v/>
      </c>
      <c r="V314" s="24" t="str">
        <f ca="1">IFERROR(IF(S314="","",IF(选手操作!T314&lt;&gt;"",选手操作!M314+选手操作!N314+W314+X314+选手操作!S314,VLOOKUP(U314,O:Q,3,0)+选手操作!M314+选手操作!N314+W314+X314+选手操作!S314)),IF(COUNTIF(O:O,U314)=0,"查找失败",IF(ISNUMBER(VLOOKUP(U314,O:Q,3,0))=FALSE,"VP错误","未知错误")))</f>
        <v/>
      </c>
      <c r="W314" s="37"/>
      <c r="X314" s="37"/>
      <c r="Y314" s="39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23" t="str">
        <f ca="1">IFERROR(IF(AS314="","",RANK(AR314,AR$3:AR$434)+COUNTIF(AR$3:AR314,AR314)-1),"/")</f>
        <v/>
      </c>
      <c r="AO314" s="22" t="str">
        <f t="shared" si="77"/>
        <v/>
      </c>
      <c r="AP314" s="22" t="str">
        <f t="shared" si="78"/>
        <v/>
      </c>
      <c r="AQ314" s="24" t="str">
        <f t="shared" si="96"/>
        <v/>
      </c>
      <c r="AR314" s="25" t="str">
        <f ca="1">IF(AS314="","",IF(选手操作!BT314&lt;&gt;"","/",AV314))</f>
        <v/>
      </c>
      <c r="AS314" s="26" t="str">
        <f ca="1">IF(OR(COUNTA(AA$3:AM$434)=0,选手操作!$K314=""),"",选手操作!$K314)</f>
        <v/>
      </c>
      <c r="AT314" s="22" t="str">
        <f ca="1">IFERROR(IF(AS314="","",RANK(AV314,AV$3:AV$434)+COUNTIF(AV$3:AV314,AV314)-1),"/")</f>
        <v/>
      </c>
      <c r="AU314" s="27" t="str">
        <f ca="1">IF(AS314="","",VLOOKUP(AS314,选手操作!$K:$L,2,0))</f>
        <v/>
      </c>
      <c r="AV314" s="24" t="str">
        <f ca="1">IFERROR(IF(AS314="","",IF(选手操作!AT314&lt;&gt;"",V314+AW314+AX314+选手操作!AS314,VLOOKUP(AU314,AO:AQ,3,0)+V314+AW314+AX314+选手操作!AS314)),IF(COUNTIF(AO:AO,AU314)=0,"查找失败",IF(ISNUMBER(VLOOKUP(AU314,AO:AQ,3,0))=FALSE,"VP错误","未知错误")))</f>
        <v/>
      </c>
      <c r="AW314" s="37"/>
      <c r="AX314" s="37"/>
      <c r="AY314" s="39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23" t="str">
        <f ca="1">IFERROR(IF(BS314="","",RANK(BR314,BR$3:BR$434)+COUNTIF(BR$3:BR314,BR314)-1),"/")</f>
        <v/>
      </c>
      <c r="BO314" s="22" t="str">
        <f t="shared" si="79"/>
        <v/>
      </c>
      <c r="BP314" s="22" t="str">
        <f t="shared" si="80"/>
        <v/>
      </c>
      <c r="BQ314" s="24" t="str">
        <f>IFERROR(IF(BO314="","",ROUND(IF(BP314=0,10,10+SIGN(BP314)*10*(1-((SQRT(5)-1)/2)^MIN(ABS(BP314)/(5*SQRT(BR$1)),3))/(1-((SQRT(5)-1)/2)^3)),2)),"请输入副数")</f>
        <v/>
      </c>
      <c r="BR314" s="25" t="str">
        <f ca="1">IF(BS314="","",IF(选手操作!CT314&lt;&gt;"","/",BV314))</f>
        <v/>
      </c>
      <c r="BS314" s="26" t="str">
        <f ca="1">IF(OR(COUNTA(BA$3:BM$434)=0,选手操作!$K314=""),"",选手操作!$K314)</f>
        <v/>
      </c>
      <c r="BT314" s="22" t="str">
        <f ca="1">IFERROR(IF(BS314="","",RANK(BV314,BV$3:BV$434)+COUNTIF(BV$3:BV314,BV314)-1),"/")</f>
        <v/>
      </c>
      <c r="BU314" s="27" t="str">
        <f ca="1">IF(BS314="","",VLOOKUP(BS314,选手操作!$K:$L,2,0))</f>
        <v/>
      </c>
      <c r="BV314" s="24" t="str">
        <f ca="1">IFERROR(IF(BS314="","",IF(选手操作!BT314&lt;&gt;"",AV314+BW314+BX314+选手操作!BS314,VLOOKUP(BU314,BO:BQ,3,0)+AV314+BW314+BX314+选手操作!BS314)),IF(COUNTIF(BO:BO,BU314)=0,"查找失败",IF(ISNUMBER(VLOOKUP(BU314,BO:BQ,3,0))=FALSE,"VP错误","未知错误")))</f>
        <v/>
      </c>
      <c r="BW314" s="37"/>
      <c r="BX314" s="37"/>
      <c r="BY314" s="39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23" t="str">
        <f ca="1">IFERROR(IF(CS314="","",RANK(CR314,CR$3:CR$434)+COUNTIF(CR$3:CR314,CR314)-1),"/")</f>
        <v/>
      </c>
      <c r="CO314" s="22" t="str">
        <f t="shared" si="81"/>
        <v/>
      </c>
      <c r="CP314" s="22" t="str">
        <f t="shared" si="82"/>
        <v/>
      </c>
      <c r="CQ314" s="24" t="str">
        <f>IFERROR(IF(CO314="","",ROUND(IF(CP314=0,10,10+SIGN(CP314)*10*(1-((SQRT(5)-1)/2)^MIN(ABS(CP314)/(5*SQRT(CR$1)),3))/(1-((SQRT(5)-1)/2)^3)),2)),"请输入副数")</f>
        <v/>
      </c>
      <c r="CR314" s="25" t="str">
        <f ca="1">IF(CS314="","",IF(选手操作!DT314&lt;&gt;"","/",CV314))</f>
        <v/>
      </c>
      <c r="CS314" s="26" t="str">
        <f ca="1">IF(OR(COUNTA(CA$3:CM$434)=0,选手操作!$K314=""),"",选手操作!$K314)</f>
        <v/>
      </c>
      <c r="CT314" s="22" t="str">
        <f ca="1">IFERROR(IF(CS314="","",RANK(CV314,CV$3:CV$434)+COUNTIF(CV$3:CV314,CV314)-1),"/")</f>
        <v/>
      </c>
      <c r="CU314" s="27" t="str">
        <f ca="1">IF(CS314="","",VLOOKUP(CS314,选手操作!$K:$L,2,0))</f>
        <v/>
      </c>
      <c r="CV314" s="24" t="str">
        <f ca="1">IFERROR(IF(CS314="","",IF(选手操作!CT314&lt;&gt;"",BV314+CW314+CX314+选手操作!CS314,VLOOKUP(CU314,CO:CQ,3,0)+BV314+CW314+CX314+选手操作!CS314)),IF(COUNTIF(CO:CO,CU314)=0,"查找失败",IF(ISNUMBER(VLOOKUP(CU314,CO:CQ,3,0))=FALSE,"VP错误","未知错误")))</f>
        <v/>
      </c>
      <c r="CW314" s="37"/>
      <c r="CX314" s="37"/>
      <c r="CY314" s="39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23" t="str">
        <f ca="1">IFERROR(IF(DS314="","",RANK(DR314,DR$3:DR$434)+COUNTIF(DR$3:DR314,DR314)-1),"/")</f>
        <v/>
      </c>
      <c r="DO314" s="22" t="str">
        <f t="shared" si="83"/>
        <v/>
      </c>
      <c r="DP314" s="22" t="str">
        <f t="shared" si="84"/>
        <v/>
      </c>
      <c r="DQ314" s="24" t="str">
        <f>IFERROR(IF(DO314="","",ROUND(IF(DP314=0,10,10+SIGN(DP314)*10*(1-((SQRT(5)-1)/2)^MIN(ABS(DP314)/(5*SQRT(DR$1)),3))/(1-((SQRT(5)-1)/2)^3)),2)),"请输入副数")</f>
        <v/>
      </c>
      <c r="DR314" s="25" t="str">
        <f ca="1">IF(DS314="","",IF(选手操作!ET314&lt;&gt;"","/",DV314))</f>
        <v/>
      </c>
      <c r="DS314" s="26" t="str">
        <f ca="1">IF(OR(COUNTA(DA$3:DM$434)=0,选手操作!$K314=""),"",选手操作!$K314)</f>
        <v/>
      </c>
      <c r="DT314" s="22" t="str">
        <f ca="1">IFERROR(IF(DS314="","",RANK(DV314,DV$3:DV$434)+COUNTIF(DV$3:DV314,DV314)-1),"/")</f>
        <v/>
      </c>
      <c r="DU314" s="27" t="str">
        <f ca="1">IF(DS314="","",VLOOKUP(DS314,选手操作!$K:$L,2,0))</f>
        <v/>
      </c>
      <c r="DV314" s="24" t="str">
        <f ca="1">IFERROR(IF(DS314="","",IF(选手操作!DT314&lt;&gt;"",CV314+DW314+DX314+选手操作!DS314,VLOOKUP(DU314,DO:DQ,3,0)+CV314+DW314+DX314+选手操作!DS314)),IF(COUNTIF(DO:DO,DU314)=0,"查找失败",IF(ISNUMBER(VLOOKUP(DU314,DO:DQ,3,0))=FALSE,"VP错误","未知错误")))</f>
        <v/>
      </c>
      <c r="DW314" s="37"/>
      <c r="DX314" s="37"/>
      <c r="DY314" s="39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  <c r="EK314" s="31"/>
      <c r="EL314" s="31"/>
      <c r="EM314" s="31"/>
      <c r="EN314" s="23" t="str">
        <f ca="1">IFERROR(IF(ES314="","",RANK(ER314,ER$3:ER$434)+COUNTIF(ER$3:ER314,ER314)-1),"/")</f>
        <v/>
      </c>
      <c r="EO314" s="22" t="str">
        <f t="shared" si="85"/>
        <v/>
      </c>
      <c r="EP314" s="22" t="str">
        <f t="shared" si="86"/>
        <v/>
      </c>
      <c r="EQ314" s="24" t="str">
        <f>IFERROR(IF(EO314="","",ROUND(IF(EP314=0,10,10+SIGN(EP314)*10*(1-((SQRT(5)-1)/2)^MIN(ABS(EP314)/(5*SQRT(ER$1)),3))/(1-((SQRT(5)-1)/2)^3)),2)),"请输入副数")</f>
        <v/>
      </c>
      <c r="ER314" s="25" t="str">
        <f ca="1">IF(ES314="","",IF(选手操作!FT314&lt;&gt;"","/",EV314))</f>
        <v/>
      </c>
      <c r="ES314" s="26" t="str">
        <f ca="1">IF(OR(COUNTA(EA$3:EM$434)=0,选手操作!$K314=""),"",选手操作!$K314)</f>
        <v/>
      </c>
      <c r="ET314" s="22" t="str">
        <f ca="1">IFERROR(IF(ES314="","",RANK(EV314,EV$3:EV$434)+COUNTIF(EV$3:EV314,EV314)-1),"/")</f>
        <v/>
      </c>
      <c r="EU314" s="27" t="str">
        <f ca="1">IF(ES314="","",VLOOKUP(ES314,选手操作!$K:$L,2,0))</f>
        <v/>
      </c>
      <c r="EV314" s="24" t="str">
        <f ca="1">IFERROR(IF(ES314="","",IF(选手操作!ET314&lt;&gt;"",DV314+EW314+EX314+选手操作!ES314,VLOOKUP(EU314,EO:EQ,3,0)+DV314+EW314+EX314+选手操作!ES314)),IF(COUNTIF(EO:EO,EU314)=0,"查找失败",IF(ISNUMBER(VLOOKUP(EU314,EO:EQ,3,0))=FALSE,"VP错误","未知错误")))</f>
        <v/>
      </c>
      <c r="EW314" s="37"/>
      <c r="EX314" s="37"/>
      <c r="EY314" s="39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  <c r="FK314" s="31"/>
      <c r="FL314" s="31"/>
      <c r="FM314" s="31"/>
      <c r="FN314" s="23" t="str">
        <f ca="1">IFERROR(IF(FS314="","",RANK(FR314,FR$3:FR$434)+COUNTIF(FR$3:FR314,FR314)-1),"/")</f>
        <v/>
      </c>
      <c r="FO314" s="22" t="str">
        <f t="shared" si="87"/>
        <v/>
      </c>
      <c r="FP314" s="22" t="str">
        <f t="shared" si="88"/>
        <v/>
      </c>
      <c r="FQ314" s="24" t="str">
        <f>IFERROR(IF(FO314="","",ROUND(IF(FP314=0,10,10+SIGN(FP314)*10*(1-((SQRT(5)-1)/2)^MIN(ABS(FP314)/(5*SQRT(FR$1)),3))/(1-((SQRT(5)-1)/2)^3)),2)),"请输入副数")</f>
        <v/>
      </c>
      <c r="FR314" s="25" t="str">
        <f ca="1">IF(FS314="","",IF(选手操作!GT314&lt;&gt;"","/",FV314))</f>
        <v/>
      </c>
      <c r="FS314" s="26" t="str">
        <f ca="1">IF(OR(COUNTA(FA$3:FM$434)=0,选手操作!$K314=""),"",选手操作!$K314)</f>
        <v/>
      </c>
      <c r="FT314" s="22" t="str">
        <f ca="1">IFERROR(IF(FS314="","",RANK(FV314,FV$3:FV$434)+COUNTIF(FV$3:FV314,FV314)-1),"/")</f>
        <v/>
      </c>
      <c r="FU314" s="27" t="str">
        <f ca="1">IF(FS314="","",VLOOKUP(FS314,选手操作!$K:$L,2,0))</f>
        <v/>
      </c>
      <c r="FV314" s="24" t="str">
        <f ca="1">IFERROR(IF(FS314="","",IF(选手操作!FT314&lt;&gt;"",EV314+FW314+FX314+选手操作!FS314,VLOOKUP(FU314,FO:FQ,3,0)+EV314+FW314+FX314+选手操作!FS314)),IF(COUNTIF(FO:FO,FU314)=0,"查找失败",IF(ISNUMBER(VLOOKUP(FU314,FO:FQ,3,0))=FALSE,"VP错误","未知错误")))</f>
        <v/>
      </c>
      <c r="FW314" s="37"/>
      <c r="FX314" s="37"/>
      <c r="FY314" s="39"/>
      <c r="GA314" s="31"/>
      <c r="GB314" s="31"/>
      <c r="GC314" s="31"/>
      <c r="GD314" s="31"/>
      <c r="GE314" s="31"/>
      <c r="GF314" s="31"/>
      <c r="GG314" s="31"/>
      <c r="GH314" s="31"/>
      <c r="GI314" s="31"/>
      <c r="GJ314" s="31"/>
      <c r="GK314" s="31"/>
      <c r="GL314" s="31"/>
      <c r="GM314" s="31"/>
      <c r="GN314" s="23" t="str">
        <f ca="1">IFERROR(IF(GS314="","",RANK(GR314,GR$3:GR$434)+COUNTIF(GR$3:GR314,GR314)-1),"/")</f>
        <v/>
      </c>
      <c r="GO314" s="22" t="str">
        <f t="shared" si="89"/>
        <v/>
      </c>
      <c r="GP314" s="22" t="str">
        <f t="shared" si="90"/>
        <v/>
      </c>
      <c r="GQ314" s="24" t="str">
        <f>IFERROR(IF(GO314="","",ROUND(IF(GP314=0,10,10+SIGN(GP314)*10*(1-((SQRT(5)-1)/2)^MIN(ABS(GP314)/(5*SQRT(GR$1)),3))/(1-((SQRT(5)-1)/2)^3)),2)),"请输入副数")</f>
        <v/>
      </c>
      <c r="GR314" s="25" t="str">
        <f ca="1">IF(GS314="","",IF(选手操作!HT314&lt;&gt;"","/",GV314))</f>
        <v/>
      </c>
      <c r="GS314" s="26" t="str">
        <f ca="1">IF(OR(COUNTA(GA$3:GM$434)=0,选手操作!$K314=""),"",选手操作!$K314)</f>
        <v/>
      </c>
      <c r="GT314" s="22" t="str">
        <f ca="1">IFERROR(IF(GS314="","",RANK(GV314,GV$3:GV$434)+COUNTIF(GV$3:GV314,GV314)-1),"/")</f>
        <v/>
      </c>
      <c r="GU314" s="27" t="str">
        <f ca="1">IF(GS314="","",VLOOKUP(GS314,选手操作!$K:$L,2,0))</f>
        <v/>
      </c>
      <c r="GV314" s="24" t="str">
        <f ca="1">IFERROR(IF(GS314="","",IF(选手操作!GT314&lt;&gt;"",FV314+GW314+GX314+选手操作!GS314,VLOOKUP(GU314,GO:GQ,3,0)+FV314+GW314+GX314+选手操作!GS314)),IF(COUNTIF(GO:GO,GU314)=0,"查找失败",IF(ISNUMBER(VLOOKUP(GU314,GO:GQ,3,0))=FALSE,"VP错误","未知错误")))</f>
        <v/>
      </c>
      <c r="GW314" s="37"/>
      <c r="GX314" s="37"/>
      <c r="GY314" s="39"/>
      <c r="HA314" s="31"/>
      <c r="HB314" s="31"/>
      <c r="HC314" s="31"/>
      <c r="HD314" s="31"/>
      <c r="HE314" s="31"/>
      <c r="HF314" s="31"/>
      <c r="HG314" s="31"/>
      <c r="HH314" s="31"/>
      <c r="HI314" s="31"/>
      <c r="HJ314" s="31"/>
      <c r="HK314" s="31"/>
      <c r="HL314" s="31"/>
      <c r="HM314" s="31"/>
      <c r="HN314" s="23" t="str">
        <f ca="1">IFERROR(IF(HS314="","",RANK(HR314,HR$3:HR$434)+COUNTIF(HR$3:HR314,HR314)-1),"/")</f>
        <v/>
      </c>
      <c r="HO314" s="22" t="str">
        <f t="shared" si="91"/>
        <v/>
      </c>
      <c r="HP314" s="22" t="str">
        <f t="shared" si="92"/>
        <v/>
      </c>
      <c r="HQ314" s="24" t="str">
        <f>IFERROR(IF(HO314="","",ROUND(IF(HP314=0,10,10+SIGN(HP314)*10*(1-((SQRT(5)-1)/2)^MIN(ABS(HP314)/(5*SQRT(HR$1)),3))/(1-((SQRT(5)-1)/2)^3)),2)),"请输入副数")</f>
        <v/>
      </c>
      <c r="HR314" s="25" t="str">
        <f ca="1">IF(HS314="","",IF(选手操作!IT314&lt;&gt;"","/",HV314))</f>
        <v/>
      </c>
      <c r="HS314" s="26" t="str">
        <f ca="1">IF(OR(COUNTA(HA$3:HM$434)=0,选手操作!$K314=""),"",选手操作!$K314)</f>
        <v/>
      </c>
      <c r="HT314" s="22" t="str">
        <f ca="1">IFERROR(IF(HS314="","",RANK(HV314,HV$3:HV$434)+COUNTIF(HV$3:HV314,HV314)-1),"/")</f>
        <v/>
      </c>
      <c r="HU314" s="27" t="str">
        <f ca="1">IF(HS314="","",VLOOKUP(HS314,选手操作!$K:$L,2,0))</f>
        <v/>
      </c>
      <c r="HV314" s="24" t="str">
        <f ca="1">IFERROR(IF(HS314="","",IF(选手操作!HT314&lt;&gt;"",GV314+HW314+HX314+选手操作!HS314,VLOOKUP(HU314,HO:HQ,3,0)+GV314+HW314+HX314+选手操作!HS314)),IF(COUNTIF(HO:HO,HU314)=0,"查找失败",IF(ISNUMBER(VLOOKUP(HU314,HO:HQ,3,0))=FALSE,"VP错误","未知错误")))</f>
        <v/>
      </c>
      <c r="HW314" s="37"/>
      <c r="HX314" s="37"/>
      <c r="HY314" s="39"/>
    </row>
    <row r="315" spans="1:23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23" t="str">
        <f ca="1">IFERROR(IF(S315="","",RANK(R315,R$3:R$434)+COUNTIF(R$3:R315,R315)-1),"/")</f>
        <v/>
      </c>
      <c r="O315" s="22" t="str">
        <f t="shared" si="93"/>
        <v/>
      </c>
      <c r="P315" s="22" t="str">
        <f t="shared" si="94"/>
        <v/>
      </c>
      <c r="Q315" s="24" t="str">
        <f t="shared" si="95"/>
        <v/>
      </c>
      <c r="R315" s="25" t="str">
        <f ca="1">IF(S315="","",IF(选手操作!AT315&lt;&gt;"","/",V315))</f>
        <v/>
      </c>
      <c r="S315" s="26" t="str">
        <f ca="1">IF(OR(COUNTA(A$3:M$434)=0,选手操作!$K315=""),"",选手操作!$K315)</f>
        <v/>
      </c>
      <c r="T315" s="22" t="str">
        <f ca="1">IFERROR(IF(S315="","",RANK(V315,V$3:V$434)+COUNTIF(V$3:V315,V315)-1),"/")</f>
        <v/>
      </c>
      <c r="U315" s="27" t="str">
        <f ca="1">IF(S315="","",VLOOKUP(S315,选手操作!$K:$L,2,0))</f>
        <v/>
      </c>
      <c r="V315" s="24" t="str">
        <f ca="1">IFERROR(IF(S315="","",IF(选手操作!T315&lt;&gt;"",选手操作!M315+选手操作!N315+W315+X315+选手操作!S315,VLOOKUP(U315,O:Q,3,0)+选手操作!M315+选手操作!N315+W315+X315+选手操作!S315)),IF(COUNTIF(O:O,U315)=0,"查找失败",IF(ISNUMBER(VLOOKUP(U315,O:Q,3,0))=FALSE,"VP错误","未知错误")))</f>
        <v/>
      </c>
      <c r="W315" s="37"/>
      <c r="X315" s="37"/>
      <c r="Y315" s="39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23" t="str">
        <f ca="1">IFERROR(IF(AS315="","",RANK(AR315,AR$3:AR$434)+COUNTIF(AR$3:AR315,AR315)-1),"/")</f>
        <v/>
      </c>
      <c r="AO315" s="22" t="str">
        <f t="shared" si="77"/>
        <v/>
      </c>
      <c r="AP315" s="22" t="str">
        <f t="shared" si="78"/>
        <v/>
      </c>
      <c r="AQ315" s="24" t="str">
        <f t="shared" si="96"/>
        <v/>
      </c>
      <c r="AR315" s="25" t="str">
        <f ca="1">IF(AS315="","",IF(选手操作!BT315&lt;&gt;"","/",AV315))</f>
        <v/>
      </c>
      <c r="AS315" s="26" t="str">
        <f ca="1">IF(OR(COUNTA(AA$3:AM$434)=0,选手操作!$K315=""),"",选手操作!$K315)</f>
        <v/>
      </c>
      <c r="AT315" s="22" t="str">
        <f ca="1">IFERROR(IF(AS315="","",RANK(AV315,AV$3:AV$434)+COUNTIF(AV$3:AV315,AV315)-1),"/")</f>
        <v/>
      </c>
      <c r="AU315" s="27" t="str">
        <f ca="1">IF(AS315="","",VLOOKUP(AS315,选手操作!$K:$L,2,0))</f>
        <v/>
      </c>
      <c r="AV315" s="24" t="str">
        <f ca="1">IFERROR(IF(AS315="","",IF(选手操作!AT315&lt;&gt;"",V315+AW315+AX315+选手操作!AS315,VLOOKUP(AU315,AO:AQ,3,0)+V315+AW315+AX315+选手操作!AS315)),IF(COUNTIF(AO:AO,AU315)=0,"查找失败",IF(ISNUMBER(VLOOKUP(AU315,AO:AQ,3,0))=FALSE,"VP错误","未知错误")))</f>
        <v/>
      </c>
      <c r="AW315" s="37"/>
      <c r="AX315" s="37"/>
      <c r="AY315" s="39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23" t="str">
        <f ca="1">IFERROR(IF(BS315="","",RANK(BR315,BR$3:BR$434)+COUNTIF(BR$3:BR315,BR315)-1),"/")</f>
        <v/>
      </c>
      <c r="BO315" s="22" t="str">
        <f t="shared" si="79"/>
        <v/>
      </c>
      <c r="BP315" s="22" t="str">
        <f t="shared" si="80"/>
        <v/>
      </c>
      <c r="BQ315" s="24" t="str">
        <f>IFERROR(IF(BO315="","",ROUND(IF(BP315=0,10,10+SIGN(BP315)*10*(1-((SQRT(5)-1)/2)^MIN(ABS(BP315)/(5*SQRT(BR$1)),3))/(1-((SQRT(5)-1)/2)^3)),2)),"请输入副数")</f>
        <v/>
      </c>
      <c r="BR315" s="25" t="str">
        <f ca="1">IF(BS315="","",IF(选手操作!CT315&lt;&gt;"","/",BV315))</f>
        <v/>
      </c>
      <c r="BS315" s="26" t="str">
        <f ca="1">IF(OR(COUNTA(BA$3:BM$434)=0,选手操作!$K315=""),"",选手操作!$K315)</f>
        <v/>
      </c>
      <c r="BT315" s="22" t="str">
        <f ca="1">IFERROR(IF(BS315="","",RANK(BV315,BV$3:BV$434)+COUNTIF(BV$3:BV315,BV315)-1),"/")</f>
        <v/>
      </c>
      <c r="BU315" s="27" t="str">
        <f ca="1">IF(BS315="","",VLOOKUP(BS315,选手操作!$K:$L,2,0))</f>
        <v/>
      </c>
      <c r="BV315" s="24" t="str">
        <f ca="1">IFERROR(IF(BS315="","",IF(选手操作!BT315&lt;&gt;"",AV315+BW315+BX315+选手操作!BS315,VLOOKUP(BU315,BO:BQ,3,0)+AV315+BW315+BX315+选手操作!BS315)),IF(COUNTIF(BO:BO,BU315)=0,"查找失败",IF(ISNUMBER(VLOOKUP(BU315,BO:BQ,3,0))=FALSE,"VP错误","未知错误")))</f>
        <v/>
      </c>
      <c r="BW315" s="37"/>
      <c r="BX315" s="37"/>
      <c r="BY315" s="39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23" t="str">
        <f ca="1">IFERROR(IF(CS315="","",RANK(CR315,CR$3:CR$434)+COUNTIF(CR$3:CR315,CR315)-1),"/")</f>
        <v/>
      </c>
      <c r="CO315" s="22" t="str">
        <f t="shared" si="81"/>
        <v/>
      </c>
      <c r="CP315" s="22" t="str">
        <f t="shared" si="82"/>
        <v/>
      </c>
      <c r="CQ315" s="24" t="str">
        <f>IFERROR(IF(CO315="","",ROUND(IF(CP315=0,10,10+SIGN(CP315)*10*(1-((SQRT(5)-1)/2)^MIN(ABS(CP315)/(5*SQRT(CR$1)),3))/(1-((SQRT(5)-1)/2)^3)),2)),"请输入副数")</f>
        <v/>
      </c>
      <c r="CR315" s="25" t="str">
        <f ca="1">IF(CS315="","",IF(选手操作!DT315&lt;&gt;"","/",CV315))</f>
        <v/>
      </c>
      <c r="CS315" s="26" t="str">
        <f ca="1">IF(OR(COUNTA(CA$3:CM$434)=0,选手操作!$K315=""),"",选手操作!$K315)</f>
        <v/>
      </c>
      <c r="CT315" s="22" t="str">
        <f ca="1">IFERROR(IF(CS315="","",RANK(CV315,CV$3:CV$434)+COUNTIF(CV$3:CV315,CV315)-1),"/")</f>
        <v/>
      </c>
      <c r="CU315" s="27" t="str">
        <f ca="1">IF(CS315="","",VLOOKUP(CS315,选手操作!$K:$L,2,0))</f>
        <v/>
      </c>
      <c r="CV315" s="24" t="str">
        <f ca="1">IFERROR(IF(CS315="","",IF(选手操作!CT315&lt;&gt;"",BV315+CW315+CX315+选手操作!CS315,VLOOKUP(CU315,CO:CQ,3,0)+BV315+CW315+CX315+选手操作!CS315)),IF(COUNTIF(CO:CO,CU315)=0,"查找失败",IF(ISNUMBER(VLOOKUP(CU315,CO:CQ,3,0))=FALSE,"VP错误","未知错误")))</f>
        <v/>
      </c>
      <c r="CW315" s="37"/>
      <c r="CX315" s="37"/>
      <c r="CY315" s="39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23" t="str">
        <f ca="1">IFERROR(IF(DS315="","",RANK(DR315,DR$3:DR$434)+COUNTIF(DR$3:DR315,DR315)-1),"/")</f>
        <v/>
      </c>
      <c r="DO315" s="22" t="str">
        <f t="shared" si="83"/>
        <v/>
      </c>
      <c r="DP315" s="22" t="str">
        <f t="shared" si="84"/>
        <v/>
      </c>
      <c r="DQ315" s="24" t="str">
        <f>IFERROR(IF(DO315="","",ROUND(IF(DP315=0,10,10+SIGN(DP315)*10*(1-((SQRT(5)-1)/2)^MIN(ABS(DP315)/(5*SQRT(DR$1)),3))/(1-((SQRT(5)-1)/2)^3)),2)),"请输入副数")</f>
        <v/>
      </c>
      <c r="DR315" s="25" t="str">
        <f ca="1">IF(DS315="","",IF(选手操作!ET315&lt;&gt;"","/",DV315))</f>
        <v/>
      </c>
      <c r="DS315" s="26" t="str">
        <f ca="1">IF(OR(COUNTA(DA$3:DM$434)=0,选手操作!$K315=""),"",选手操作!$K315)</f>
        <v/>
      </c>
      <c r="DT315" s="22" t="str">
        <f ca="1">IFERROR(IF(DS315="","",RANK(DV315,DV$3:DV$434)+COUNTIF(DV$3:DV315,DV315)-1),"/")</f>
        <v/>
      </c>
      <c r="DU315" s="27" t="str">
        <f ca="1">IF(DS315="","",VLOOKUP(DS315,选手操作!$K:$L,2,0))</f>
        <v/>
      </c>
      <c r="DV315" s="24" t="str">
        <f ca="1">IFERROR(IF(DS315="","",IF(选手操作!DT315&lt;&gt;"",CV315+DW315+DX315+选手操作!DS315,VLOOKUP(DU315,DO:DQ,3,0)+CV315+DW315+DX315+选手操作!DS315)),IF(COUNTIF(DO:DO,DU315)=0,"查找失败",IF(ISNUMBER(VLOOKUP(DU315,DO:DQ,3,0))=FALSE,"VP错误","未知错误")))</f>
        <v/>
      </c>
      <c r="DW315" s="37"/>
      <c r="DX315" s="37"/>
      <c r="DY315" s="39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  <c r="EN315" s="23" t="str">
        <f ca="1">IFERROR(IF(ES315="","",RANK(ER315,ER$3:ER$434)+COUNTIF(ER$3:ER315,ER315)-1),"/")</f>
        <v/>
      </c>
      <c r="EO315" s="22" t="str">
        <f t="shared" si="85"/>
        <v/>
      </c>
      <c r="EP315" s="22" t="str">
        <f t="shared" si="86"/>
        <v/>
      </c>
      <c r="EQ315" s="24" t="str">
        <f>IFERROR(IF(EO315="","",ROUND(IF(EP315=0,10,10+SIGN(EP315)*10*(1-((SQRT(5)-1)/2)^MIN(ABS(EP315)/(5*SQRT(ER$1)),3))/(1-((SQRT(5)-1)/2)^3)),2)),"请输入副数")</f>
        <v/>
      </c>
      <c r="ER315" s="25" t="str">
        <f ca="1">IF(ES315="","",IF(选手操作!FT315&lt;&gt;"","/",EV315))</f>
        <v/>
      </c>
      <c r="ES315" s="26" t="str">
        <f ca="1">IF(OR(COUNTA(EA$3:EM$434)=0,选手操作!$K315=""),"",选手操作!$K315)</f>
        <v/>
      </c>
      <c r="ET315" s="22" t="str">
        <f ca="1">IFERROR(IF(ES315="","",RANK(EV315,EV$3:EV$434)+COUNTIF(EV$3:EV315,EV315)-1),"/")</f>
        <v/>
      </c>
      <c r="EU315" s="27" t="str">
        <f ca="1">IF(ES315="","",VLOOKUP(ES315,选手操作!$K:$L,2,0))</f>
        <v/>
      </c>
      <c r="EV315" s="24" t="str">
        <f ca="1">IFERROR(IF(ES315="","",IF(选手操作!ET315&lt;&gt;"",DV315+EW315+EX315+选手操作!ES315,VLOOKUP(EU315,EO:EQ,3,0)+DV315+EW315+EX315+选手操作!ES315)),IF(COUNTIF(EO:EO,EU315)=0,"查找失败",IF(ISNUMBER(VLOOKUP(EU315,EO:EQ,3,0))=FALSE,"VP错误","未知错误")))</f>
        <v/>
      </c>
      <c r="EW315" s="37"/>
      <c r="EX315" s="37"/>
      <c r="EY315" s="39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  <c r="FK315" s="31"/>
      <c r="FL315" s="31"/>
      <c r="FM315" s="31"/>
      <c r="FN315" s="23" t="str">
        <f ca="1">IFERROR(IF(FS315="","",RANK(FR315,FR$3:FR$434)+COUNTIF(FR$3:FR315,FR315)-1),"/")</f>
        <v/>
      </c>
      <c r="FO315" s="22" t="str">
        <f t="shared" si="87"/>
        <v/>
      </c>
      <c r="FP315" s="22" t="str">
        <f t="shared" si="88"/>
        <v/>
      </c>
      <c r="FQ315" s="24" t="str">
        <f>IFERROR(IF(FO315="","",ROUND(IF(FP315=0,10,10+SIGN(FP315)*10*(1-((SQRT(5)-1)/2)^MIN(ABS(FP315)/(5*SQRT(FR$1)),3))/(1-((SQRT(5)-1)/2)^3)),2)),"请输入副数")</f>
        <v/>
      </c>
      <c r="FR315" s="25" t="str">
        <f ca="1">IF(FS315="","",IF(选手操作!GT315&lt;&gt;"","/",FV315))</f>
        <v/>
      </c>
      <c r="FS315" s="26" t="str">
        <f ca="1">IF(OR(COUNTA(FA$3:FM$434)=0,选手操作!$K315=""),"",选手操作!$K315)</f>
        <v/>
      </c>
      <c r="FT315" s="22" t="str">
        <f ca="1">IFERROR(IF(FS315="","",RANK(FV315,FV$3:FV$434)+COUNTIF(FV$3:FV315,FV315)-1),"/")</f>
        <v/>
      </c>
      <c r="FU315" s="27" t="str">
        <f ca="1">IF(FS315="","",VLOOKUP(FS315,选手操作!$K:$L,2,0))</f>
        <v/>
      </c>
      <c r="FV315" s="24" t="str">
        <f ca="1">IFERROR(IF(FS315="","",IF(选手操作!FT315&lt;&gt;"",EV315+FW315+FX315+选手操作!FS315,VLOOKUP(FU315,FO:FQ,3,0)+EV315+FW315+FX315+选手操作!FS315)),IF(COUNTIF(FO:FO,FU315)=0,"查找失败",IF(ISNUMBER(VLOOKUP(FU315,FO:FQ,3,0))=FALSE,"VP错误","未知错误")))</f>
        <v/>
      </c>
      <c r="FW315" s="37"/>
      <c r="FX315" s="37"/>
      <c r="FY315" s="39"/>
      <c r="GA315" s="31"/>
      <c r="GB315" s="31"/>
      <c r="GC315" s="31"/>
      <c r="GD315" s="31"/>
      <c r="GE315" s="31"/>
      <c r="GF315" s="31"/>
      <c r="GG315" s="31"/>
      <c r="GH315" s="31"/>
      <c r="GI315" s="31"/>
      <c r="GJ315" s="31"/>
      <c r="GK315" s="31"/>
      <c r="GL315" s="31"/>
      <c r="GM315" s="31"/>
      <c r="GN315" s="23" t="str">
        <f ca="1">IFERROR(IF(GS315="","",RANK(GR315,GR$3:GR$434)+COUNTIF(GR$3:GR315,GR315)-1),"/")</f>
        <v/>
      </c>
      <c r="GO315" s="22" t="str">
        <f t="shared" si="89"/>
        <v/>
      </c>
      <c r="GP315" s="22" t="str">
        <f t="shared" si="90"/>
        <v/>
      </c>
      <c r="GQ315" s="24" t="str">
        <f>IFERROR(IF(GO315="","",ROUND(IF(GP315=0,10,10+SIGN(GP315)*10*(1-((SQRT(5)-1)/2)^MIN(ABS(GP315)/(5*SQRT(GR$1)),3))/(1-((SQRT(5)-1)/2)^3)),2)),"请输入副数")</f>
        <v/>
      </c>
      <c r="GR315" s="25" t="str">
        <f ca="1">IF(GS315="","",IF(选手操作!HT315&lt;&gt;"","/",GV315))</f>
        <v/>
      </c>
      <c r="GS315" s="26" t="str">
        <f ca="1">IF(OR(COUNTA(GA$3:GM$434)=0,选手操作!$K315=""),"",选手操作!$K315)</f>
        <v/>
      </c>
      <c r="GT315" s="22" t="str">
        <f ca="1">IFERROR(IF(GS315="","",RANK(GV315,GV$3:GV$434)+COUNTIF(GV$3:GV315,GV315)-1),"/")</f>
        <v/>
      </c>
      <c r="GU315" s="27" t="str">
        <f ca="1">IF(GS315="","",VLOOKUP(GS315,选手操作!$K:$L,2,0))</f>
        <v/>
      </c>
      <c r="GV315" s="24" t="str">
        <f ca="1">IFERROR(IF(GS315="","",IF(选手操作!GT315&lt;&gt;"",FV315+GW315+GX315+选手操作!GS315,VLOOKUP(GU315,GO:GQ,3,0)+FV315+GW315+GX315+选手操作!GS315)),IF(COUNTIF(GO:GO,GU315)=0,"查找失败",IF(ISNUMBER(VLOOKUP(GU315,GO:GQ,3,0))=FALSE,"VP错误","未知错误")))</f>
        <v/>
      </c>
      <c r="GW315" s="37"/>
      <c r="GX315" s="37"/>
      <c r="GY315" s="39"/>
      <c r="HA315" s="31"/>
      <c r="HB315" s="31"/>
      <c r="HC315" s="31"/>
      <c r="HD315" s="31"/>
      <c r="HE315" s="31"/>
      <c r="HF315" s="31"/>
      <c r="HG315" s="31"/>
      <c r="HH315" s="31"/>
      <c r="HI315" s="31"/>
      <c r="HJ315" s="31"/>
      <c r="HK315" s="31"/>
      <c r="HL315" s="31"/>
      <c r="HM315" s="31"/>
      <c r="HN315" s="23" t="str">
        <f ca="1">IFERROR(IF(HS315="","",RANK(HR315,HR$3:HR$434)+COUNTIF(HR$3:HR315,HR315)-1),"/")</f>
        <v/>
      </c>
      <c r="HO315" s="22" t="str">
        <f t="shared" si="91"/>
        <v/>
      </c>
      <c r="HP315" s="22" t="str">
        <f t="shared" si="92"/>
        <v/>
      </c>
      <c r="HQ315" s="24" t="str">
        <f>IFERROR(IF(HO315="","",ROUND(IF(HP315=0,10,10+SIGN(HP315)*10*(1-((SQRT(5)-1)/2)^MIN(ABS(HP315)/(5*SQRT(HR$1)),3))/(1-((SQRT(5)-1)/2)^3)),2)),"请输入副数")</f>
        <v/>
      </c>
      <c r="HR315" s="25" t="str">
        <f ca="1">IF(HS315="","",IF(选手操作!IT315&lt;&gt;"","/",HV315))</f>
        <v/>
      </c>
      <c r="HS315" s="26" t="str">
        <f ca="1">IF(OR(COUNTA(HA$3:HM$434)=0,选手操作!$K315=""),"",选手操作!$K315)</f>
        <v/>
      </c>
      <c r="HT315" s="22" t="str">
        <f ca="1">IFERROR(IF(HS315="","",RANK(HV315,HV$3:HV$434)+COUNTIF(HV$3:HV315,HV315)-1),"/")</f>
        <v/>
      </c>
      <c r="HU315" s="27" t="str">
        <f ca="1">IF(HS315="","",VLOOKUP(HS315,选手操作!$K:$L,2,0))</f>
        <v/>
      </c>
      <c r="HV315" s="24" t="str">
        <f ca="1">IFERROR(IF(HS315="","",IF(选手操作!HT315&lt;&gt;"",GV315+HW315+HX315+选手操作!HS315,VLOOKUP(HU315,HO:HQ,3,0)+GV315+HW315+HX315+选手操作!HS315)),IF(COUNTIF(HO:HO,HU315)=0,"查找失败",IF(ISNUMBER(VLOOKUP(HU315,HO:HQ,3,0))=FALSE,"VP错误","未知错误")))</f>
        <v/>
      </c>
      <c r="HW315" s="37"/>
      <c r="HX315" s="37"/>
      <c r="HY315" s="39"/>
    </row>
    <row r="316" spans="1:23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23" t="str">
        <f ca="1">IFERROR(IF(S316="","",RANK(R316,R$3:R$434)+COUNTIF(R$3:R316,R316)-1),"/")</f>
        <v/>
      </c>
      <c r="O316" s="22" t="str">
        <f t="shared" si="93"/>
        <v/>
      </c>
      <c r="P316" s="22" t="str">
        <f t="shared" si="94"/>
        <v/>
      </c>
      <c r="Q316" s="24" t="str">
        <f t="shared" si="95"/>
        <v/>
      </c>
      <c r="R316" s="25" t="str">
        <f ca="1">IF(S316="","",IF(选手操作!AT316&lt;&gt;"","/",V316))</f>
        <v/>
      </c>
      <c r="S316" s="26" t="str">
        <f ca="1">IF(OR(COUNTA(A$3:M$434)=0,选手操作!$K316=""),"",选手操作!$K316)</f>
        <v/>
      </c>
      <c r="T316" s="22" t="str">
        <f ca="1">IFERROR(IF(S316="","",RANK(V316,V$3:V$434)+COUNTIF(V$3:V316,V316)-1),"/")</f>
        <v/>
      </c>
      <c r="U316" s="27" t="str">
        <f ca="1">IF(S316="","",VLOOKUP(S316,选手操作!$K:$L,2,0))</f>
        <v/>
      </c>
      <c r="V316" s="24" t="str">
        <f ca="1">IFERROR(IF(S316="","",IF(选手操作!T316&lt;&gt;"",选手操作!M316+选手操作!N316+W316+X316+选手操作!S316,VLOOKUP(U316,O:Q,3,0)+选手操作!M316+选手操作!N316+W316+X316+选手操作!S316)),IF(COUNTIF(O:O,U316)=0,"查找失败",IF(ISNUMBER(VLOOKUP(U316,O:Q,3,0))=FALSE,"VP错误","未知错误")))</f>
        <v/>
      </c>
      <c r="W316" s="37"/>
      <c r="X316" s="37"/>
      <c r="Y316" s="39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23" t="str">
        <f ca="1">IFERROR(IF(AS316="","",RANK(AR316,AR$3:AR$434)+COUNTIF(AR$3:AR316,AR316)-1),"/")</f>
        <v/>
      </c>
      <c r="AO316" s="22" t="str">
        <f t="shared" si="77"/>
        <v/>
      </c>
      <c r="AP316" s="22" t="str">
        <f t="shared" si="78"/>
        <v/>
      </c>
      <c r="AQ316" s="24" t="str">
        <f t="shared" si="96"/>
        <v/>
      </c>
      <c r="AR316" s="25" t="str">
        <f ca="1">IF(AS316="","",IF(选手操作!BT316&lt;&gt;"","/",AV316))</f>
        <v/>
      </c>
      <c r="AS316" s="26" t="str">
        <f ca="1">IF(OR(COUNTA(AA$3:AM$434)=0,选手操作!$K316=""),"",选手操作!$K316)</f>
        <v/>
      </c>
      <c r="AT316" s="22" t="str">
        <f ca="1">IFERROR(IF(AS316="","",RANK(AV316,AV$3:AV$434)+COUNTIF(AV$3:AV316,AV316)-1),"/")</f>
        <v/>
      </c>
      <c r="AU316" s="27" t="str">
        <f ca="1">IF(AS316="","",VLOOKUP(AS316,选手操作!$K:$L,2,0))</f>
        <v/>
      </c>
      <c r="AV316" s="24" t="str">
        <f ca="1">IFERROR(IF(AS316="","",IF(选手操作!AT316&lt;&gt;"",V316+AW316+AX316+选手操作!AS316,VLOOKUP(AU316,AO:AQ,3,0)+V316+AW316+AX316+选手操作!AS316)),IF(COUNTIF(AO:AO,AU316)=0,"查找失败",IF(ISNUMBER(VLOOKUP(AU316,AO:AQ,3,0))=FALSE,"VP错误","未知错误")))</f>
        <v/>
      </c>
      <c r="AW316" s="37"/>
      <c r="AX316" s="37"/>
      <c r="AY316" s="39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23" t="str">
        <f ca="1">IFERROR(IF(BS316="","",RANK(BR316,BR$3:BR$434)+COUNTIF(BR$3:BR316,BR316)-1),"/")</f>
        <v/>
      </c>
      <c r="BO316" s="22" t="str">
        <f t="shared" si="79"/>
        <v/>
      </c>
      <c r="BP316" s="22" t="str">
        <f t="shared" si="80"/>
        <v/>
      </c>
      <c r="BQ316" s="24" t="str">
        <f>IFERROR(IF(BO316="","",ROUND(IF(BP316=0,10,10+SIGN(BP316)*10*(1-((SQRT(5)-1)/2)^MIN(ABS(BP316)/(5*SQRT(BR$1)),3))/(1-((SQRT(5)-1)/2)^3)),2)),"请输入副数")</f>
        <v/>
      </c>
      <c r="BR316" s="25" t="str">
        <f ca="1">IF(BS316="","",IF(选手操作!CT316&lt;&gt;"","/",BV316))</f>
        <v/>
      </c>
      <c r="BS316" s="26" t="str">
        <f ca="1">IF(OR(COUNTA(BA$3:BM$434)=0,选手操作!$K316=""),"",选手操作!$K316)</f>
        <v/>
      </c>
      <c r="BT316" s="22" t="str">
        <f ca="1">IFERROR(IF(BS316="","",RANK(BV316,BV$3:BV$434)+COUNTIF(BV$3:BV316,BV316)-1),"/")</f>
        <v/>
      </c>
      <c r="BU316" s="27" t="str">
        <f ca="1">IF(BS316="","",VLOOKUP(BS316,选手操作!$K:$L,2,0))</f>
        <v/>
      </c>
      <c r="BV316" s="24" t="str">
        <f ca="1">IFERROR(IF(BS316="","",IF(选手操作!BT316&lt;&gt;"",AV316+BW316+BX316+选手操作!BS316,VLOOKUP(BU316,BO:BQ,3,0)+AV316+BW316+BX316+选手操作!BS316)),IF(COUNTIF(BO:BO,BU316)=0,"查找失败",IF(ISNUMBER(VLOOKUP(BU316,BO:BQ,3,0))=FALSE,"VP错误","未知错误")))</f>
        <v/>
      </c>
      <c r="BW316" s="37"/>
      <c r="BX316" s="37"/>
      <c r="BY316" s="39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23" t="str">
        <f ca="1">IFERROR(IF(CS316="","",RANK(CR316,CR$3:CR$434)+COUNTIF(CR$3:CR316,CR316)-1),"/")</f>
        <v/>
      </c>
      <c r="CO316" s="22" t="str">
        <f t="shared" si="81"/>
        <v/>
      </c>
      <c r="CP316" s="22" t="str">
        <f t="shared" si="82"/>
        <v/>
      </c>
      <c r="CQ316" s="24" t="str">
        <f>IFERROR(IF(CO316="","",ROUND(IF(CP316=0,10,10+SIGN(CP316)*10*(1-((SQRT(5)-1)/2)^MIN(ABS(CP316)/(5*SQRT(CR$1)),3))/(1-((SQRT(5)-1)/2)^3)),2)),"请输入副数")</f>
        <v/>
      </c>
      <c r="CR316" s="25" t="str">
        <f ca="1">IF(CS316="","",IF(选手操作!DT316&lt;&gt;"","/",CV316))</f>
        <v/>
      </c>
      <c r="CS316" s="26" t="str">
        <f ca="1">IF(OR(COUNTA(CA$3:CM$434)=0,选手操作!$K316=""),"",选手操作!$K316)</f>
        <v/>
      </c>
      <c r="CT316" s="22" t="str">
        <f ca="1">IFERROR(IF(CS316="","",RANK(CV316,CV$3:CV$434)+COUNTIF(CV$3:CV316,CV316)-1),"/")</f>
        <v/>
      </c>
      <c r="CU316" s="27" t="str">
        <f ca="1">IF(CS316="","",VLOOKUP(CS316,选手操作!$K:$L,2,0))</f>
        <v/>
      </c>
      <c r="CV316" s="24" t="str">
        <f ca="1">IFERROR(IF(CS316="","",IF(选手操作!CT316&lt;&gt;"",BV316+CW316+CX316+选手操作!CS316,VLOOKUP(CU316,CO:CQ,3,0)+BV316+CW316+CX316+选手操作!CS316)),IF(COUNTIF(CO:CO,CU316)=0,"查找失败",IF(ISNUMBER(VLOOKUP(CU316,CO:CQ,3,0))=FALSE,"VP错误","未知错误")))</f>
        <v/>
      </c>
      <c r="CW316" s="37"/>
      <c r="CX316" s="37"/>
      <c r="CY316" s="39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23" t="str">
        <f ca="1">IFERROR(IF(DS316="","",RANK(DR316,DR$3:DR$434)+COUNTIF(DR$3:DR316,DR316)-1),"/")</f>
        <v/>
      </c>
      <c r="DO316" s="22" t="str">
        <f t="shared" si="83"/>
        <v/>
      </c>
      <c r="DP316" s="22" t="str">
        <f t="shared" si="84"/>
        <v/>
      </c>
      <c r="DQ316" s="24" t="str">
        <f>IFERROR(IF(DO316="","",ROUND(IF(DP316=0,10,10+SIGN(DP316)*10*(1-((SQRT(5)-1)/2)^MIN(ABS(DP316)/(5*SQRT(DR$1)),3))/(1-((SQRT(5)-1)/2)^3)),2)),"请输入副数")</f>
        <v/>
      </c>
      <c r="DR316" s="25" t="str">
        <f ca="1">IF(DS316="","",IF(选手操作!ET316&lt;&gt;"","/",DV316))</f>
        <v/>
      </c>
      <c r="DS316" s="26" t="str">
        <f ca="1">IF(OR(COUNTA(DA$3:DM$434)=0,选手操作!$K316=""),"",选手操作!$K316)</f>
        <v/>
      </c>
      <c r="DT316" s="22" t="str">
        <f ca="1">IFERROR(IF(DS316="","",RANK(DV316,DV$3:DV$434)+COUNTIF(DV$3:DV316,DV316)-1),"/")</f>
        <v/>
      </c>
      <c r="DU316" s="27" t="str">
        <f ca="1">IF(DS316="","",VLOOKUP(DS316,选手操作!$K:$L,2,0))</f>
        <v/>
      </c>
      <c r="DV316" s="24" t="str">
        <f ca="1">IFERROR(IF(DS316="","",IF(选手操作!DT316&lt;&gt;"",CV316+DW316+DX316+选手操作!DS316,VLOOKUP(DU316,DO:DQ,3,0)+CV316+DW316+DX316+选手操作!DS316)),IF(COUNTIF(DO:DO,DU316)=0,"查找失败",IF(ISNUMBER(VLOOKUP(DU316,DO:DQ,3,0))=FALSE,"VP错误","未知错误")))</f>
        <v/>
      </c>
      <c r="DW316" s="37"/>
      <c r="DX316" s="37"/>
      <c r="DY316" s="39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  <c r="EK316" s="31"/>
      <c r="EL316" s="31"/>
      <c r="EM316" s="31"/>
      <c r="EN316" s="23" t="str">
        <f ca="1">IFERROR(IF(ES316="","",RANK(ER316,ER$3:ER$434)+COUNTIF(ER$3:ER316,ER316)-1),"/")</f>
        <v/>
      </c>
      <c r="EO316" s="22" t="str">
        <f t="shared" si="85"/>
        <v/>
      </c>
      <c r="EP316" s="22" t="str">
        <f t="shared" si="86"/>
        <v/>
      </c>
      <c r="EQ316" s="24" t="str">
        <f>IFERROR(IF(EO316="","",ROUND(IF(EP316=0,10,10+SIGN(EP316)*10*(1-((SQRT(5)-1)/2)^MIN(ABS(EP316)/(5*SQRT(ER$1)),3))/(1-((SQRT(5)-1)/2)^3)),2)),"请输入副数")</f>
        <v/>
      </c>
      <c r="ER316" s="25" t="str">
        <f ca="1">IF(ES316="","",IF(选手操作!FT316&lt;&gt;"","/",EV316))</f>
        <v/>
      </c>
      <c r="ES316" s="26" t="str">
        <f ca="1">IF(OR(COUNTA(EA$3:EM$434)=0,选手操作!$K316=""),"",选手操作!$K316)</f>
        <v/>
      </c>
      <c r="ET316" s="22" t="str">
        <f ca="1">IFERROR(IF(ES316="","",RANK(EV316,EV$3:EV$434)+COUNTIF(EV$3:EV316,EV316)-1),"/")</f>
        <v/>
      </c>
      <c r="EU316" s="27" t="str">
        <f ca="1">IF(ES316="","",VLOOKUP(ES316,选手操作!$K:$L,2,0))</f>
        <v/>
      </c>
      <c r="EV316" s="24" t="str">
        <f ca="1">IFERROR(IF(ES316="","",IF(选手操作!ET316&lt;&gt;"",DV316+EW316+EX316+选手操作!ES316,VLOOKUP(EU316,EO:EQ,3,0)+DV316+EW316+EX316+选手操作!ES316)),IF(COUNTIF(EO:EO,EU316)=0,"查找失败",IF(ISNUMBER(VLOOKUP(EU316,EO:EQ,3,0))=FALSE,"VP错误","未知错误")))</f>
        <v/>
      </c>
      <c r="EW316" s="37"/>
      <c r="EX316" s="37"/>
      <c r="EY316" s="39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  <c r="FK316" s="31"/>
      <c r="FL316" s="31"/>
      <c r="FM316" s="31"/>
      <c r="FN316" s="23" t="str">
        <f ca="1">IFERROR(IF(FS316="","",RANK(FR316,FR$3:FR$434)+COUNTIF(FR$3:FR316,FR316)-1),"/")</f>
        <v/>
      </c>
      <c r="FO316" s="22" t="str">
        <f t="shared" si="87"/>
        <v/>
      </c>
      <c r="FP316" s="22" t="str">
        <f t="shared" si="88"/>
        <v/>
      </c>
      <c r="FQ316" s="24" t="str">
        <f>IFERROR(IF(FO316="","",ROUND(IF(FP316=0,10,10+SIGN(FP316)*10*(1-((SQRT(5)-1)/2)^MIN(ABS(FP316)/(5*SQRT(FR$1)),3))/(1-((SQRT(5)-1)/2)^3)),2)),"请输入副数")</f>
        <v/>
      </c>
      <c r="FR316" s="25" t="str">
        <f ca="1">IF(FS316="","",IF(选手操作!GT316&lt;&gt;"","/",FV316))</f>
        <v/>
      </c>
      <c r="FS316" s="26" t="str">
        <f ca="1">IF(OR(COUNTA(FA$3:FM$434)=0,选手操作!$K316=""),"",选手操作!$K316)</f>
        <v/>
      </c>
      <c r="FT316" s="22" t="str">
        <f ca="1">IFERROR(IF(FS316="","",RANK(FV316,FV$3:FV$434)+COUNTIF(FV$3:FV316,FV316)-1),"/")</f>
        <v/>
      </c>
      <c r="FU316" s="27" t="str">
        <f ca="1">IF(FS316="","",VLOOKUP(FS316,选手操作!$K:$L,2,0))</f>
        <v/>
      </c>
      <c r="FV316" s="24" t="str">
        <f ca="1">IFERROR(IF(FS316="","",IF(选手操作!FT316&lt;&gt;"",EV316+FW316+FX316+选手操作!FS316,VLOOKUP(FU316,FO:FQ,3,0)+EV316+FW316+FX316+选手操作!FS316)),IF(COUNTIF(FO:FO,FU316)=0,"查找失败",IF(ISNUMBER(VLOOKUP(FU316,FO:FQ,3,0))=FALSE,"VP错误","未知错误")))</f>
        <v/>
      </c>
      <c r="FW316" s="37"/>
      <c r="FX316" s="37"/>
      <c r="FY316" s="39"/>
      <c r="GA316" s="31"/>
      <c r="GB316" s="31"/>
      <c r="GC316" s="31"/>
      <c r="GD316" s="31"/>
      <c r="GE316" s="31"/>
      <c r="GF316" s="31"/>
      <c r="GG316" s="31"/>
      <c r="GH316" s="31"/>
      <c r="GI316" s="31"/>
      <c r="GJ316" s="31"/>
      <c r="GK316" s="31"/>
      <c r="GL316" s="31"/>
      <c r="GM316" s="31"/>
      <c r="GN316" s="23" t="str">
        <f ca="1">IFERROR(IF(GS316="","",RANK(GR316,GR$3:GR$434)+COUNTIF(GR$3:GR316,GR316)-1),"/")</f>
        <v/>
      </c>
      <c r="GO316" s="22" t="str">
        <f t="shared" si="89"/>
        <v/>
      </c>
      <c r="GP316" s="22" t="str">
        <f t="shared" si="90"/>
        <v/>
      </c>
      <c r="GQ316" s="24" t="str">
        <f>IFERROR(IF(GO316="","",ROUND(IF(GP316=0,10,10+SIGN(GP316)*10*(1-((SQRT(5)-1)/2)^MIN(ABS(GP316)/(5*SQRT(GR$1)),3))/(1-((SQRT(5)-1)/2)^3)),2)),"请输入副数")</f>
        <v/>
      </c>
      <c r="GR316" s="25" t="str">
        <f ca="1">IF(GS316="","",IF(选手操作!HT316&lt;&gt;"","/",GV316))</f>
        <v/>
      </c>
      <c r="GS316" s="26" t="str">
        <f ca="1">IF(OR(COUNTA(GA$3:GM$434)=0,选手操作!$K316=""),"",选手操作!$K316)</f>
        <v/>
      </c>
      <c r="GT316" s="22" t="str">
        <f ca="1">IFERROR(IF(GS316="","",RANK(GV316,GV$3:GV$434)+COUNTIF(GV$3:GV316,GV316)-1),"/")</f>
        <v/>
      </c>
      <c r="GU316" s="27" t="str">
        <f ca="1">IF(GS316="","",VLOOKUP(GS316,选手操作!$K:$L,2,0))</f>
        <v/>
      </c>
      <c r="GV316" s="24" t="str">
        <f ca="1">IFERROR(IF(GS316="","",IF(选手操作!GT316&lt;&gt;"",FV316+GW316+GX316+选手操作!GS316,VLOOKUP(GU316,GO:GQ,3,0)+FV316+GW316+GX316+选手操作!GS316)),IF(COUNTIF(GO:GO,GU316)=0,"查找失败",IF(ISNUMBER(VLOOKUP(GU316,GO:GQ,3,0))=FALSE,"VP错误","未知错误")))</f>
        <v/>
      </c>
      <c r="GW316" s="37"/>
      <c r="GX316" s="37"/>
      <c r="GY316" s="39"/>
      <c r="HA316" s="31"/>
      <c r="HB316" s="31"/>
      <c r="HC316" s="31"/>
      <c r="HD316" s="31"/>
      <c r="HE316" s="31"/>
      <c r="HF316" s="31"/>
      <c r="HG316" s="31"/>
      <c r="HH316" s="31"/>
      <c r="HI316" s="31"/>
      <c r="HJ316" s="31"/>
      <c r="HK316" s="31"/>
      <c r="HL316" s="31"/>
      <c r="HM316" s="31"/>
      <c r="HN316" s="23" t="str">
        <f ca="1">IFERROR(IF(HS316="","",RANK(HR316,HR$3:HR$434)+COUNTIF(HR$3:HR316,HR316)-1),"/")</f>
        <v/>
      </c>
      <c r="HO316" s="22" t="str">
        <f t="shared" si="91"/>
        <v/>
      </c>
      <c r="HP316" s="22" t="str">
        <f t="shared" si="92"/>
        <v/>
      </c>
      <c r="HQ316" s="24" t="str">
        <f>IFERROR(IF(HO316="","",ROUND(IF(HP316=0,10,10+SIGN(HP316)*10*(1-((SQRT(5)-1)/2)^MIN(ABS(HP316)/(5*SQRT(HR$1)),3))/(1-((SQRT(5)-1)/2)^3)),2)),"请输入副数")</f>
        <v/>
      </c>
      <c r="HR316" s="25" t="str">
        <f ca="1">IF(HS316="","",IF(选手操作!IT316&lt;&gt;"","/",HV316))</f>
        <v/>
      </c>
      <c r="HS316" s="26" t="str">
        <f ca="1">IF(OR(COUNTA(HA$3:HM$434)=0,选手操作!$K316=""),"",选手操作!$K316)</f>
        <v/>
      </c>
      <c r="HT316" s="22" t="str">
        <f ca="1">IFERROR(IF(HS316="","",RANK(HV316,HV$3:HV$434)+COUNTIF(HV$3:HV316,HV316)-1),"/")</f>
        <v/>
      </c>
      <c r="HU316" s="27" t="str">
        <f ca="1">IF(HS316="","",VLOOKUP(HS316,选手操作!$K:$L,2,0))</f>
        <v/>
      </c>
      <c r="HV316" s="24" t="str">
        <f ca="1">IFERROR(IF(HS316="","",IF(选手操作!HT316&lt;&gt;"",GV316+HW316+HX316+选手操作!HS316,VLOOKUP(HU316,HO:HQ,3,0)+GV316+HW316+HX316+选手操作!HS316)),IF(COUNTIF(HO:HO,HU316)=0,"查找失败",IF(ISNUMBER(VLOOKUP(HU316,HO:HQ,3,0))=FALSE,"VP错误","未知错误")))</f>
        <v/>
      </c>
      <c r="HW316" s="37"/>
      <c r="HX316" s="37"/>
      <c r="HY316" s="39"/>
    </row>
    <row r="317" spans="1:23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23" t="str">
        <f ca="1">IFERROR(IF(S317="","",RANK(R317,R$3:R$434)+COUNTIF(R$3:R317,R317)-1),"/")</f>
        <v/>
      </c>
      <c r="O317" s="22" t="str">
        <f t="shared" si="93"/>
        <v/>
      </c>
      <c r="P317" s="22" t="str">
        <f t="shared" si="94"/>
        <v/>
      </c>
      <c r="Q317" s="24" t="str">
        <f t="shared" si="95"/>
        <v/>
      </c>
      <c r="R317" s="25" t="str">
        <f ca="1">IF(S317="","",IF(选手操作!AT317&lt;&gt;"","/",V317))</f>
        <v/>
      </c>
      <c r="S317" s="26" t="str">
        <f ca="1">IF(OR(COUNTA(A$3:M$434)=0,选手操作!$K317=""),"",选手操作!$K317)</f>
        <v/>
      </c>
      <c r="T317" s="22" t="str">
        <f ca="1">IFERROR(IF(S317="","",RANK(V317,V$3:V$434)+COUNTIF(V$3:V317,V317)-1),"/")</f>
        <v/>
      </c>
      <c r="U317" s="27" t="str">
        <f ca="1">IF(S317="","",VLOOKUP(S317,选手操作!$K:$L,2,0))</f>
        <v/>
      </c>
      <c r="V317" s="24" t="str">
        <f ca="1">IFERROR(IF(S317="","",IF(选手操作!T317&lt;&gt;"",选手操作!M317+选手操作!N317+W317+X317+选手操作!S317,VLOOKUP(U317,O:Q,3,0)+选手操作!M317+选手操作!N317+W317+X317+选手操作!S317)),IF(COUNTIF(O:O,U317)=0,"查找失败",IF(ISNUMBER(VLOOKUP(U317,O:Q,3,0))=FALSE,"VP错误","未知错误")))</f>
        <v/>
      </c>
      <c r="W317" s="37"/>
      <c r="X317" s="37"/>
      <c r="Y317" s="39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23" t="str">
        <f ca="1">IFERROR(IF(AS317="","",RANK(AR317,AR$3:AR$434)+COUNTIF(AR$3:AR317,AR317)-1),"/")</f>
        <v/>
      </c>
      <c r="AO317" s="22" t="str">
        <f t="shared" si="77"/>
        <v/>
      </c>
      <c r="AP317" s="22" t="str">
        <f t="shared" si="78"/>
        <v/>
      </c>
      <c r="AQ317" s="24" t="str">
        <f t="shared" si="96"/>
        <v/>
      </c>
      <c r="AR317" s="25" t="str">
        <f ca="1">IF(AS317="","",IF(选手操作!BT317&lt;&gt;"","/",AV317))</f>
        <v/>
      </c>
      <c r="AS317" s="26" t="str">
        <f ca="1">IF(OR(COUNTA(AA$3:AM$434)=0,选手操作!$K317=""),"",选手操作!$K317)</f>
        <v/>
      </c>
      <c r="AT317" s="22" t="str">
        <f ca="1">IFERROR(IF(AS317="","",RANK(AV317,AV$3:AV$434)+COUNTIF(AV$3:AV317,AV317)-1),"/")</f>
        <v/>
      </c>
      <c r="AU317" s="27" t="str">
        <f ca="1">IF(AS317="","",VLOOKUP(AS317,选手操作!$K:$L,2,0))</f>
        <v/>
      </c>
      <c r="AV317" s="24" t="str">
        <f ca="1">IFERROR(IF(AS317="","",IF(选手操作!AT317&lt;&gt;"",V317+AW317+AX317+选手操作!AS317,VLOOKUP(AU317,AO:AQ,3,0)+V317+AW317+AX317+选手操作!AS317)),IF(COUNTIF(AO:AO,AU317)=0,"查找失败",IF(ISNUMBER(VLOOKUP(AU317,AO:AQ,3,0))=FALSE,"VP错误","未知错误")))</f>
        <v/>
      </c>
      <c r="AW317" s="37"/>
      <c r="AX317" s="37"/>
      <c r="AY317" s="39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23" t="str">
        <f ca="1">IFERROR(IF(BS317="","",RANK(BR317,BR$3:BR$434)+COUNTIF(BR$3:BR317,BR317)-1),"/")</f>
        <v/>
      </c>
      <c r="BO317" s="22" t="str">
        <f t="shared" si="79"/>
        <v/>
      </c>
      <c r="BP317" s="22" t="str">
        <f t="shared" si="80"/>
        <v/>
      </c>
      <c r="BQ317" s="24" t="str">
        <f>IFERROR(IF(BO317="","",ROUND(IF(BP317=0,10,10+SIGN(BP317)*10*(1-((SQRT(5)-1)/2)^MIN(ABS(BP317)/(5*SQRT(BR$1)),3))/(1-((SQRT(5)-1)/2)^3)),2)),"请输入副数")</f>
        <v/>
      </c>
      <c r="BR317" s="25" t="str">
        <f ca="1">IF(BS317="","",IF(选手操作!CT317&lt;&gt;"","/",BV317))</f>
        <v/>
      </c>
      <c r="BS317" s="26" t="str">
        <f ca="1">IF(OR(COUNTA(BA$3:BM$434)=0,选手操作!$K317=""),"",选手操作!$K317)</f>
        <v/>
      </c>
      <c r="BT317" s="22" t="str">
        <f ca="1">IFERROR(IF(BS317="","",RANK(BV317,BV$3:BV$434)+COUNTIF(BV$3:BV317,BV317)-1),"/")</f>
        <v/>
      </c>
      <c r="BU317" s="27" t="str">
        <f ca="1">IF(BS317="","",VLOOKUP(BS317,选手操作!$K:$L,2,0))</f>
        <v/>
      </c>
      <c r="BV317" s="24" t="str">
        <f ca="1">IFERROR(IF(BS317="","",IF(选手操作!BT317&lt;&gt;"",AV317+BW317+BX317+选手操作!BS317,VLOOKUP(BU317,BO:BQ,3,0)+AV317+BW317+BX317+选手操作!BS317)),IF(COUNTIF(BO:BO,BU317)=0,"查找失败",IF(ISNUMBER(VLOOKUP(BU317,BO:BQ,3,0))=FALSE,"VP错误","未知错误")))</f>
        <v/>
      </c>
      <c r="BW317" s="37"/>
      <c r="BX317" s="37"/>
      <c r="BY317" s="39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23" t="str">
        <f ca="1">IFERROR(IF(CS317="","",RANK(CR317,CR$3:CR$434)+COUNTIF(CR$3:CR317,CR317)-1),"/")</f>
        <v/>
      </c>
      <c r="CO317" s="22" t="str">
        <f t="shared" si="81"/>
        <v/>
      </c>
      <c r="CP317" s="22" t="str">
        <f t="shared" si="82"/>
        <v/>
      </c>
      <c r="CQ317" s="24" t="str">
        <f>IFERROR(IF(CO317="","",ROUND(IF(CP317=0,10,10+SIGN(CP317)*10*(1-((SQRT(5)-1)/2)^MIN(ABS(CP317)/(5*SQRT(CR$1)),3))/(1-((SQRT(5)-1)/2)^3)),2)),"请输入副数")</f>
        <v/>
      </c>
      <c r="CR317" s="25" t="str">
        <f ca="1">IF(CS317="","",IF(选手操作!DT317&lt;&gt;"","/",CV317))</f>
        <v/>
      </c>
      <c r="CS317" s="26" t="str">
        <f ca="1">IF(OR(COUNTA(CA$3:CM$434)=0,选手操作!$K317=""),"",选手操作!$K317)</f>
        <v/>
      </c>
      <c r="CT317" s="22" t="str">
        <f ca="1">IFERROR(IF(CS317="","",RANK(CV317,CV$3:CV$434)+COUNTIF(CV$3:CV317,CV317)-1),"/")</f>
        <v/>
      </c>
      <c r="CU317" s="27" t="str">
        <f ca="1">IF(CS317="","",VLOOKUP(CS317,选手操作!$K:$L,2,0))</f>
        <v/>
      </c>
      <c r="CV317" s="24" t="str">
        <f ca="1">IFERROR(IF(CS317="","",IF(选手操作!CT317&lt;&gt;"",BV317+CW317+CX317+选手操作!CS317,VLOOKUP(CU317,CO:CQ,3,0)+BV317+CW317+CX317+选手操作!CS317)),IF(COUNTIF(CO:CO,CU317)=0,"查找失败",IF(ISNUMBER(VLOOKUP(CU317,CO:CQ,3,0))=FALSE,"VP错误","未知错误")))</f>
        <v/>
      </c>
      <c r="CW317" s="37"/>
      <c r="CX317" s="37"/>
      <c r="CY317" s="39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23" t="str">
        <f ca="1">IFERROR(IF(DS317="","",RANK(DR317,DR$3:DR$434)+COUNTIF(DR$3:DR317,DR317)-1),"/")</f>
        <v/>
      </c>
      <c r="DO317" s="22" t="str">
        <f t="shared" si="83"/>
        <v/>
      </c>
      <c r="DP317" s="22" t="str">
        <f t="shared" si="84"/>
        <v/>
      </c>
      <c r="DQ317" s="24" t="str">
        <f>IFERROR(IF(DO317="","",ROUND(IF(DP317=0,10,10+SIGN(DP317)*10*(1-((SQRT(5)-1)/2)^MIN(ABS(DP317)/(5*SQRT(DR$1)),3))/(1-((SQRT(5)-1)/2)^3)),2)),"请输入副数")</f>
        <v/>
      </c>
      <c r="DR317" s="25" t="str">
        <f ca="1">IF(DS317="","",IF(选手操作!ET317&lt;&gt;"","/",DV317))</f>
        <v/>
      </c>
      <c r="DS317" s="26" t="str">
        <f ca="1">IF(OR(COUNTA(DA$3:DM$434)=0,选手操作!$K317=""),"",选手操作!$K317)</f>
        <v/>
      </c>
      <c r="DT317" s="22" t="str">
        <f ca="1">IFERROR(IF(DS317="","",RANK(DV317,DV$3:DV$434)+COUNTIF(DV$3:DV317,DV317)-1),"/")</f>
        <v/>
      </c>
      <c r="DU317" s="27" t="str">
        <f ca="1">IF(DS317="","",VLOOKUP(DS317,选手操作!$K:$L,2,0))</f>
        <v/>
      </c>
      <c r="DV317" s="24" t="str">
        <f ca="1">IFERROR(IF(DS317="","",IF(选手操作!DT317&lt;&gt;"",CV317+DW317+DX317+选手操作!DS317,VLOOKUP(DU317,DO:DQ,3,0)+CV317+DW317+DX317+选手操作!DS317)),IF(COUNTIF(DO:DO,DU317)=0,"查找失败",IF(ISNUMBER(VLOOKUP(DU317,DO:DQ,3,0))=FALSE,"VP错误","未知错误")))</f>
        <v/>
      </c>
      <c r="DW317" s="37"/>
      <c r="DX317" s="37"/>
      <c r="DY317" s="39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23" t="str">
        <f ca="1">IFERROR(IF(ES317="","",RANK(ER317,ER$3:ER$434)+COUNTIF(ER$3:ER317,ER317)-1),"/")</f>
        <v/>
      </c>
      <c r="EO317" s="22" t="str">
        <f t="shared" si="85"/>
        <v/>
      </c>
      <c r="EP317" s="22" t="str">
        <f t="shared" si="86"/>
        <v/>
      </c>
      <c r="EQ317" s="24" t="str">
        <f>IFERROR(IF(EO317="","",ROUND(IF(EP317=0,10,10+SIGN(EP317)*10*(1-((SQRT(5)-1)/2)^MIN(ABS(EP317)/(5*SQRT(ER$1)),3))/(1-((SQRT(5)-1)/2)^3)),2)),"请输入副数")</f>
        <v/>
      </c>
      <c r="ER317" s="25" t="str">
        <f ca="1">IF(ES317="","",IF(选手操作!FT317&lt;&gt;"","/",EV317))</f>
        <v/>
      </c>
      <c r="ES317" s="26" t="str">
        <f ca="1">IF(OR(COUNTA(EA$3:EM$434)=0,选手操作!$K317=""),"",选手操作!$K317)</f>
        <v/>
      </c>
      <c r="ET317" s="22" t="str">
        <f ca="1">IFERROR(IF(ES317="","",RANK(EV317,EV$3:EV$434)+COUNTIF(EV$3:EV317,EV317)-1),"/")</f>
        <v/>
      </c>
      <c r="EU317" s="27" t="str">
        <f ca="1">IF(ES317="","",VLOOKUP(ES317,选手操作!$K:$L,2,0))</f>
        <v/>
      </c>
      <c r="EV317" s="24" t="str">
        <f ca="1">IFERROR(IF(ES317="","",IF(选手操作!ET317&lt;&gt;"",DV317+EW317+EX317+选手操作!ES317,VLOOKUP(EU317,EO:EQ,3,0)+DV317+EW317+EX317+选手操作!ES317)),IF(COUNTIF(EO:EO,EU317)=0,"查找失败",IF(ISNUMBER(VLOOKUP(EU317,EO:EQ,3,0))=FALSE,"VP错误","未知错误")))</f>
        <v/>
      </c>
      <c r="EW317" s="37"/>
      <c r="EX317" s="37"/>
      <c r="EY317" s="39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  <c r="FK317" s="31"/>
      <c r="FL317" s="31"/>
      <c r="FM317" s="31"/>
      <c r="FN317" s="23" t="str">
        <f ca="1">IFERROR(IF(FS317="","",RANK(FR317,FR$3:FR$434)+COUNTIF(FR$3:FR317,FR317)-1),"/")</f>
        <v/>
      </c>
      <c r="FO317" s="22" t="str">
        <f t="shared" si="87"/>
        <v/>
      </c>
      <c r="FP317" s="22" t="str">
        <f t="shared" si="88"/>
        <v/>
      </c>
      <c r="FQ317" s="24" t="str">
        <f>IFERROR(IF(FO317="","",ROUND(IF(FP317=0,10,10+SIGN(FP317)*10*(1-((SQRT(5)-1)/2)^MIN(ABS(FP317)/(5*SQRT(FR$1)),3))/(1-((SQRT(5)-1)/2)^3)),2)),"请输入副数")</f>
        <v/>
      </c>
      <c r="FR317" s="25" t="str">
        <f ca="1">IF(FS317="","",IF(选手操作!GT317&lt;&gt;"","/",FV317))</f>
        <v/>
      </c>
      <c r="FS317" s="26" t="str">
        <f ca="1">IF(OR(COUNTA(FA$3:FM$434)=0,选手操作!$K317=""),"",选手操作!$K317)</f>
        <v/>
      </c>
      <c r="FT317" s="22" t="str">
        <f ca="1">IFERROR(IF(FS317="","",RANK(FV317,FV$3:FV$434)+COUNTIF(FV$3:FV317,FV317)-1),"/")</f>
        <v/>
      </c>
      <c r="FU317" s="27" t="str">
        <f ca="1">IF(FS317="","",VLOOKUP(FS317,选手操作!$K:$L,2,0))</f>
        <v/>
      </c>
      <c r="FV317" s="24" t="str">
        <f ca="1">IFERROR(IF(FS317="","",IF(选手操作!FT317&lt;&gt;"",EV317+FW317+FX317+选手操作!FS317,VLOOKUP(FU317,FO:FQ,3,0)+EV317+FW317+FX317+选手操作!FS317)),IF(COUNTIF(FO:FO,FU317)=0,"查找失败",IF(ISNUMBER(VLOOKUP(FU317,FO:FQ,3,0))=FALSE,"VP错误","未知错误")))</f>
        <v/>
      </c>
      <c r="FW317" s="37"/>
      <c r="FX317" s="37"/>
      <c r="FY317" s="39"/>
      <c r="GA317" s="31"/>
      <c r="GB317" s="31"/>
      <c r="GC317" s="31"/>
      <c r="GD317" s="31"/>
      <c r="GE317" s="31"/>
      <c r="GF317" s="31"/>
      <c r="GG317" s="31"/>
      <c r="GH317" s="31"/>
      <c r="GI317" s="31"/>
      <c r="GJ317" s="31"/>
      <c r="GK317" s="31"/>
      <c r="GL317" s="31"/>
      <c r="GM317" s="31"/>
      <c r="GN317" s="23" t="str">
        <f ca="1">IFERROR(IF(GS317="","",RANK(GR317,GR$3:GR$434)+COUNTIF(GR$3:GR317,GR317)-1),"/")</f>
        <v/>
      </c>
      <c r="GO317" s="22" t="str">
        <f t="shared" si="89"/>
        <v/>
      </c>
      <c r="GP317" s="22" t="str">
        <f t="shared" si="90"/>
        <v/>
      </c>
      <c r="GQ317" s="24" t="str">
        <f>IFERROR(IF(GO317="","",ROUND(IF(GP317=0,10,10+SIGN(GP317)*10*(1-((SQRT(5)-1)/2)^MIN(ABS(GP317)/(5*SQRT(GR$1)),3))/(1-((SQRT(5)-1)/2)^3)),2)),"请输入副数")</f>
        <v/>
      </c>
      <c r="GR317" s="25" t="str">
        <f ca="1">IF(GS317="","",IF(选手操作!HT317&lt;&gt;"","/",GV317))</f>
        <v/>
      </c>
      <c r="GS317" s="26" t="str">
        <f ca="1">IF(OR(COUNTA(GA$3:GM$434)=0,选手操作!$K317=""),"",选手操作!$K317)</f>
        <v/>
      </c>
      <c r="GT317" s="22" t="str">
        <f ca="1">IFERROR(IF(GS317="","",RANK(GV317,GV$3:GV$434)+COUNTIF(GV$3:GV317,GV317)-1),"/")</f>
        <v/>
      </c>
      <c r="GU317" s="27" t="str">
        <f ca="1">IF(GS317="","",VLOOKUP(GS317,选手操作!$K:$L,2,0))</f>
        <v/>
      </c>
      <c r="GV317" s="24" t="str">
        <f ca="1">IFERROR(IF(GS317="","",IF(选手操作!GT317&lt;&gt;"",FV317+GW317+GX317+选手操作!GS317,VLOOKUP(GU317,GO:GQ,3,0)+FV317+GW317+GX317+选手操作!GS317)),IF(COUNTIF(GO:GO,GU317)=0,"查找失败",IF(ISNUMBER(VLOOKUP(GU317,GO:GQ,3,0))=FALSE,"VP错误","未知错误")))</f>
        <v/>
      </c>
      <c r="GW317" s="37"/>
      <c r="GX317" s="37"/>
      <c r="GY317" s="39"/>
      <c r="HA317" s="31"/>
      <c r="HB317" s="31"/>
      <c r="HC317" s="31"/>
      <c r="HD317" s="31"/>
      <c r="HE317" s="31"/>
      <c r="HF317" s="31"/>
      <c r="HG317" s="31"/>
      <c r="HH317" s="31"/>
      <c r="HI317" s="31"/>
      <c r="HJ317" s="31"/>
      <c r="HK317" s="31"/>
      <c r="HL317" s="31"/>
      <c r="HM317" s="31"/>
      <c r="HN317" s="23" t="str">
        <f ca="1">IFERROR(IF(HS317="","",RANK(HR317,HR$3:HR$434)+COUNTIF(HR$3:HR317,HR317)-1),"/")</f>
        <v/>
      </c>
      <c r="HO317" s="22" t="str">
        <f t="shared" si="91"/>
        <v/>
      </c>
      <c r="HP317" s="22" t="str">
        <f t="shared" si="92"/>
        <v/>
      </c>
      <c r="HQ317" s="24" t="str">
        <f>IFERROR(IF(HO317="","",ROUND(IF(HP317=0,10,10+SIGN(HP317)*10*(1-((SQRT(5)-1)/2)^MIN(ABS(HP317)/(5*SQRT(HR$1)),3))/(1-((SQRT(5)-1)/2)^3)),2)),"请输入副数")</f>
        <v/>
      </c>
      <c r="HR317" s="25" t="str">
        <f ca="1">IF(HS317="","",IF(选手操作!IT317&lt;&gt;"","/",HV317))</f>
        <v/>
      </c>
      <c r="HS317" s="26" t="str">
        <f ca="1">IF(OR(COUNTA(HA$3:HM$434)=0,选手操作!$K317=""),"",选手操作!$K317)</f>
        <v/>
      </c>
      <c r="HT317" s="22" t="str">
        <f ca="1">IFERROR(IF(HS317="","",RANK(HV317,HV$3:HV$434)+COUNTIF(HV$3:HV317,HV317)-1),"/")</f>
        <v/>
      </c>
      <c r="HU317" s="27" t="str">
        <f ca="1">IF(HS317="","",VLOOKUP(HS317,选手操作!$K:$L,2,0))</f>
        <v/>
      </c>
      <c r="HV317" s="24" t="str">
        <f ca="1">IFERROR(IF(HS317="","",IF(选手操作!HT317&lt;&gt;"",GV317+HW317+HX317+选手操作!HS317,VLOOKUP(HU317,HO:HQ,3,0)+GV317+HW317+HX317+选手操作!HS317)),IF(COUNTIF(HO:HO,HU317)=0,"查找失败",IF(ISNUMBER(VLOOKUP(HU317,HO:HQ,3,0))=FALSE,"VP错误","未知错误")))</f>
        <v/>
      </c>
      <c r="HW317" s="37"/>
      <c r="HX317" s="37"/>
      <c r="HY317" s="39"/>
    </row>
    <row r="318" spans="1:23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23" t="str">
        <f ca="1">IFERROR(IF(S318="","",RANK(R318,R$3:R$434)+COUNTIF(R$3:R318,R318)-1),"/")</f>
        <v/>
      </c>
      <c r="O318" s="22" t="str">
        <f t="shared" si="93"/>
        <v/>
      </c>
      <c r="P318" s="22" t="str">
        <f t="shared" si="94"/>
        <v/>
      </c>
      <c r="Q318" s="24" t="str">
        <f t="shared" si="95"/>
        <v/>
      </c>
      <c r="R318" s="25" t="str">
        <f ca="1">IF(S318="","",IF(选手操作!AT318&lt;&gt;"","/",V318))</f>
        <v/>
      </c>
      <c r="S318" s="26" t="str">
        <f ca="1">IF(OR(COUNTA(A$3:M$434)=0,选手操作!$K318=""),"",选手操作!$K318)</f>
        <v/>
      </c>
      <c r="T318" s="22" t="str">
        <f ca="1">IFERROR(IF(S318="","",RANK(V318,V$3:V$434)+COUNTIF(V$3:V318,V318)-1),"/")</f>
        <v/>
      </c>
      <c r="U318" s="27" t="str">
        <f ca="1">IF(S318="","",VLOOKUP(S318,选手操作!$K:$L,2,0))</f>
        <v/>
      </c>
      <c r="V318" s="24" t="str">
        <f ca="1">IFERROR(IF(S318="","",IF(选手操作!T318&lt;&gt;"",选手操作!M318+选手操作!N318+W318+X318+选手操作!S318,VLOOKUP(U318,O:Q,3,0)+选手操作!M318+选手操作!N318+W318+X318+选手操作!S318)),IF(COUNTIF(O:O,U318)=0,"查找失败",IF(ISNUMBER(VLOOKUP(U318,O:Q,3,0))=FALSE,"VP错误","未知错误")))</f>
        <v/>
      </c>
      <c r="W318" s="37"/>
      <c r="X318" s="37"/>
      <c r="Y318" s="39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23" t="str">
        <f ca="1">IFERROR(IF(AS318="","",RANK(AR318,AR$3:AR$434)+COUNTIF(AR$3:AR318,AR318)-1),"/")</f>
        <v/>
      </c>
      <c r="AO318" s="22" t="str">
        <f t="shared" si="77"/>
        <v/>
      </c>
      <c r="AP318" s="22" t="str">
        <f t="shared" si="78"/>
        <v/>
      </c>
      <c r="AQ318" s="24" t="str">
        <f t="shared" si="96"/>
        <v/>
      </c>
      <c r="AR318" s="25" t="str">
        <f ca="1">IF(AS318="","",IF(选手操作!BT318&lt;&gt;"","/",AV318))</f>
        <v/>
      </c>
      <c r="AS318" s="26" t="str">
        <f ca="1">IF(OR(COUNTA(AA$3:AM$434)=0,选手操作!$K318=""),"",选手操作!$K318)</f>
        <v/>
      </c>
      <c r="AT318" s="22" t="str">
        <f ca="1">IFERROR(IF(AS318="","",RANK(AV318,AV$3:AV$434)+COUNTIF(AV$3:AV318,AV318)-1),"/")</f>
        <v/>
      </c>
      <c r="AU318" s="27" t="str">
        <f ca="1">IF(AS318="","",VLOOKUP(AS318,选手操作!$K:$L,2,0))</f>
        <v/>
      </c>
      <c r="AV318" s="24" t="str">
        <f ca="1">IFERROR(IF(AS318="","",IF(选手操作!AT318&lt;&gt;"",V318+AW318+AX318+选手操作!AS318,VLOOKUP(AU318,AO:AQ,3,0)+V318+AW318+AX318+选手操作!AS318)),IF(COUNTIF(AO:AO,AU318)=0,"查找失败",IF(ISNUMBER(VLOOKUP(AU318,AO:AQ,3,0))=FALSE,"VP错误","未知错误")))</f>
        <v/>
      </c>
      <c r="AW318" s="37"/>
      <c r="AX318" s="37"/>
      <c r="AY318" s="39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23" t="str">
        <f ca="1">IFERROR(IF(BS318="","",RANK(BR318,BR$3:BR$434)+COUNTIF(BR$3:BR318,BR318)-1),"/")</f>
        <v/>
      </c>
      <c r="BO318" s="22" t="str">
        <f t="shared" si="79"/>
        <v/>
      </c>
      <c r="BP318" s="22" t="str">
        <f t="shared" si="80"/>
        <v/>
      </c>
      <c r="BQ318" s="24" t="str">
        <f>IFERROR(IF(BO318="","",ROUND(IF(BP318=0,10,10+SIGN(BP318)*10*(1-((SQRT(5)-1)/2)^MIN(ABS(BP318)/(5*SQRT(BR$1)),3))/(1-((SQRT(5)-1)/2)^3)),2)),"请输入副数")</f>
        <v/>
      </c>
      <c r="BR318" s="25" t="str">
        <f ca="1">IF(BS318="","",IF(选手操作!CT318&lt;&gt;"","/",BV318))</f>
        <v/>
      </c>
      <c r="BS318" s="26" t="str">
        <f ca="1">IF(OR(COUNTA(BA$3:BM$434)=0,选手操作!$K318=""),"",选手操作!$K318)</f>
        <v/>
      </c>
      <c r="BT318" s="22" t="str">
        <f ca="1">IFERROR(IF(BS318="","",RANK(BV318,BV$3:BV$434)+COUNTIF(BV$3:BV318,BV318)-1),"/")</f>
        <v/>
      </c>
      <c r="BU318" s="27" t="str">
        <f ca="1">IF(BS318="","",VLOOKUP(BS318,选手操作!$K:$L,2,0))</f>
        <v/>
      </c>
      <c r="BV318" s="24" t="str">
        <f ca="1">IFERROR(IF(BS318="","",IF(选手操作!BT318&lt;&gt;"",AV318+BW318+BX318+选手操作!BS318,VLOOKUP(BU318,BO:BQ,3,0)+AV318+BW318+BX318+选手操作!BS318)),IF(COUNTIF(BO:BO,BU318)=0,"查找失败",IF(ISNUMBER(VLOOKUP(BU318,BO:BQ,3,0))=FALSE,"VP错误","未知错误")))</f>
        <v/>
      </c>
      <c r="BW318" s="37"/>
      <c r="BX318" s="37"/>
      <c r="BY318" s="39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23" t="str">
        <f ca="1">IFERROR(IF(CS318="","",RANK(CR318,CR$3:CR$434)+COUNTIF(CR$3:CR318,CR318)-1),"/")</f>
        <v/>
      </c>
      <c r="CO318" s="22" t="str">
        <f t="shared" si="81"/>
        <v/>
      </c>
      <c r="CP318" s="22" t="str">
        <f t="shared" si="82"/>
        <v/>
      </c>
      <c r="CQ318" s="24" t="str">
        <f>IFERROR(IF(CO318="","",ROUND(IF(CP318=0,10,10+SIGN(CP318)*10*(1-((SQRT(5)-1)/2)^MIN(ABS(CP318)/(5*SQRT(CR$1)),3))/(1-((SQRT(5)-1)/2)^3)),2)),"请输入副数")</f>
        <v/>
      </c>
      <c r="CR318" s="25" t="str">
        <f ca="1">IF(CS318="","",IF(选手操作!DT318&lt;&gt;"","/",CV318))</f>
        <v/>
      </c>
      <c r="CS318" s="26" t="str">
        <f ca="1">IF(OR(COUNTA(CA$3:CM$434)=0,选手操作!$K318=""),"",选手操作!$K318)</f>
        <v/>
      </c>
      <c r="CT318" s="22" t="str">
        <f ca="1">IFERROR(IF(CS318="","",RANK(CV318,CV$3:CV$434)+COUNTIF(CV$3:CV318,CV318)-1),"/")</f>
        <v/>
      </c>
      <c r="CU318" s="27" t="str">
        <f ca="1">IF(CS318="","",VLOOKUP(CS318,选手操作!$K:$L,2,0))</f>
        <v/>
      </c>
      <c r="CV318" s="24" t="str">
        <f ca="1">IFERROR(IF(CS318="","",IF(选手操作!CT318&lt;&gt;"",BV318+CW318+CX318+选手操作!CS318,VLOOKUP(CU318,CO:CQ,3,0)+BV318+CW318+CX318+选手操作!CS318)),IF(COUNTIF(CO:CO,CU318)=0,"查找失败",IF(ISNUMBER(VLOOKUP(CU318,CO:CQ,3,0))=FALSE,"VP错误","未知错误")))</f>
        <v/>
      </c>
      <c r="CW318" s="37"/>
      <c r="CX318" s="37"/>
      <c r="CY318" s="39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23" t="str">
        <f ca="1">IFERROR(IF(DS318="","",RANK(DR318,DR$3:DR$434)+COUNTIF(DR$3:DR318,DR318)-1),"/")</f>
        <v/>
      </c>
      <c r="DO318" s="22" t="str">
        <f t="shared" si="83"/>
        <v/>
      </c>
      <c r="DP318" s="22" t="str">
        <f t="shared" si="84"/>
        <v/>
      </c>
      <c r="DQ318" s="24" t="str">
        <f>IFERROR(IF(DO318="","",ROUND(IF(DP318=0,10,10+SIGN(DP318)*10*(1-((SQRT(5)-1)/2)^MIN(ABS(DP318)/(5*SQRT(DR$1)),3))/(1-((SQRT(5)-1)/2)^3)),2)),"请输入副数")</f>
        <v/>
      </c>
      <c r="DR318" s="25" t="str">
        <f ca="1">IF(DS318="","",IF(选手操作!ET318&lt;&gt;"","/",DV318))</f>
        <v/>
      </c>
      <c r="DS318" s="26" t="str">
        <f ca="1">IF(OR(COUNTA(DA$3:DM$434)=0,选手操作!$K318=""),"",选手操作!$K318)</f>
        <v/>
      </c>
      <c r="DT318" s="22" t="str">
        <f ca="1">IFERROR(IF(DS318="","",RANK(DV318,DV$3:DV$434)+COUNTIF(DV$3:DV318,DV318)-1),"/")</f>
        <v/>
      </c>
      <c r="DU318" s="27" t="str">
        <f ca="1">IF(DS318="","",VLOOKUP(DS318,选手操作!$K:$L,2,0))</f>
        <v/>
      </c>
      <c r="DV318" s="24" t="str">
        <f ca="1">IFERROR(IF(DS318="","",IF(选手操作!DT318&lt;&gt;"",CV318+DW318+DX318+选手操作!DS318,VLOOKUP(DU318,DO:DQ,3,0)+CV318+DW318+DX318+选手操作!DS318)),IF(COUNTIF(DO:DO,DU318)=0,"查找失败",IF(ISNUMBER(VLOOKUP(DU318,DO:DQ,3,0))=FALSE,"VP错误","未知错误")))</f>
        <v/>
      </c>
      <c r="DW318" s="37"/>
      <c r="DX318" s="37"/>
      <c r="DY318" s="39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  <c r="EK318" s="31"/>
      <c r="EL318" s="31"/>
      <c r="EM318" s="31"/>
      <c r="EN318" s="23" t="str">
        <f ca="1">IFERROR(IF(ES318="","",RANK(ER318,ER$3:ER$434)+COUNTIF(ER$3:ER318,ER318)-1),"/")</f>
        <v/>
      </c>
      <c r="EO318" s="22" t="str">
        <f t="shared" si="85"/>
        <v/>
      </c>
      <c r="EP318" s="22" t="str">
        <f t="shared" si="86"/>
        <v/>
      </c>
      <c r="EQ318" s="24" t="str">
        <f>IFERROR(IF(EO318="","",ROUND(IF(EP318=0,10,10+SIGN(EP318)*10*(1-((SQRT(5)-1)/2)^MIN(ABS(EP318)/(5*SQRT(ER$1)),3))/(1-((SQRT(5)-1)/2)^3)),2)),"请输入副数")</f>
        <v/>
      </c>
      <c r="ER318" s="25" t="str">
        <f ca="1">IF(ES318="","",IF(选手操作!FT318&lt;&gt;"","/",EV318))</f>
        <v/>
      </c>
      <c r="ES318" s="26" t="str">
        <f ca="1">IF(OR(COUNTA(EA$3:EM$434)=0,选手操作!$K318=""),"",选手操作!$K318)</f>
        <v/>
      </c>
      <c r="ET318" s="22" t="str">
        <f ca="1">IFERROR(IF(ES318="","",RANK(EV318,EV$3:EV$434)+COUNTIF(EV$3:EV318,EV318)-1),"/")</f>
        <v/>
      </c>
      <c r="EU318" s="27" t="str">
        <f ca="1">IF(ES318="","",VLOOKUP(ES318,选手操作!$K:$L,2,0))</f>
        <v/>
      </c>
      <c r="EV318" s="24" t="str">
        <f ca="1">IFERROR(IF(ES318="","",IF(选手操作!ET318&lt;&gt;"",DV318+EW318+EX318+选手操作!ES318,VLOOKUP(EU318,EO:EQ,3,0)+DV318+EW318+EX318+选手操作!ES318)),IF(COUNTIF(EO:EO,EU318)=0,"查找失败",IF(ISNUMBER(VLOOKUP(EU318,EO:EQ,3,0))=FALSE,"VP错误","未知错误")))</f>
        <v/>
      </c>
      <c r="EW318" s="37"/>
      <c r="EX318" s="37"/>
      <c r="EY318" s="39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  <c r="FK318" s="31"/>
      <c r="FL318" s="31"/>
      <c r="FM318" s="31"/>
      <c r="FN318" s="23" t="str">
        <f ca="1">IFERROR(IF(FS318="","",RANK(FR318,FR$3:FR$434)+COUNTIF(FR$3:FR318,FR318)-1),"/")</f>
        <v/>
      </c>
      <c r="FO318" s="22" t="str">
        <f t="shared" si="87"/>
        <v/>
      </c>
      <c r="FP318" s="22" t="str">
        <f t="shared" si="88"/>
        <v/>
      </c>
      <c r="FQ318" s="24" t="str">
        <f>IFERROR(IF(FO318="","",ROUND(IF(FP318=0,10,10+SIGN(FP318)*10*(1-((SQRT(5)-1)/2)^MIN(ABS(FP318)/(5*SQRT(FR$1)),3))/(1-((SQRT(5)-1)/2)^3)),2)),"请输入副数")</f>
        <v/>
      </c>
      <c r="FR318" s="25" t="str">
        <f ca="1">IF(FS318="","",IF(选手操作!GT318&lt;&gt;"","/",FV318))</f>
        <v/>
      </c>
      <c r="FS318" s="26" t="str">
        <f ca="1">IF(OR(COUNTA(FA$3:FM$434)=0,选手操作!$K318=""),"",选手操作!$K318)</f>
        <v/>
      </c>
      <c r="FT318" s="22" t="str">
        <f ca="1">IFERROR(IF(FS318="","",RANK(FV318,FV$3:FV$434)+COUNTIF(FV$3:FV318,FV318)-1),"/")</f>
        <v/>
      </c>
      <c r="FU318" s="27" t="str">
        <f ca="1">IF(FS318="","",VLOOKUP(FS318,选手操作!$K:$L,2,0))</f>
        <v/>
      </c>
      <c r="FV318" s="24" t="str">
        <f ca="1">IFERROR(IF(FS318="","",IF(选手操作!FT318&lt;&gt;"",EV318+FW318+FX318+选手操作!FS318,VLOOKUP(FU318,FO:FQ,3,0)+EV318+FW318+FX318+选手操作!FS318)),IF(COUNTIF(FO:FO,FU318)=0,"查找失败",IF(ISNUMBER(VLOOKUP(FU318,FO:FQ,3,0))=FALSE,"VP错误","未知错误")))</f>
        <v/>
      </c>
      <c r="FW318" s="37"/>
      <c r="FX318" s="37"/>
      <c r="FY318" s="39"/>
      <c r="GA318" s="31"/>
      <c r="GB318" s="31"/>
      <c r="GC318" s="31"/>
      <c r="GD318" s="31"/>
      <c r="GE318" s="31"/>
      <c r="GF318" s="31"/>
      <c r="GG318" s="31"/>
      <c r="GH318" s="31"/>
      <c r="GI318" s="31"/>
      <c r="GJ318" s="31"/>
      <c r="GK318" s="31"/>
      <c r="GL318" s="31"/>
      <c r="GM318" s="31"/>
      <c r="GN318" s="23" t="str">
        <f ca="1">IFERROR(IF(GS318="","",RANK(GR318,GR$3:GR$434)+COUNTIF(GR$3:GR318,GR318)-1),"/")</f>
        <v/>
      </c>
      <c r="GO318" s="22" t="str">
        <f t="shared" si="89"/>
        <v/>
      </c>
      <c r="GP318" s="22" t="str">
        <f t="shared" si="90"/>
        <v/>
      </c>
      <c r="GQ318" s="24" t="str">
        <f>IFERROR(IF(GO318="","",ROUND(IF(GP318=0,10,10+SIGN(GP318)*10*(1-((SQRT(5)-1)/2)^MIN(ABS(GP318)/(5*SQRT(GR$1)),3))/(1-((SQRT(5)-1)/2)^3)),2)),"请输入副数")</f>
        <v/>
      </c>
      <c r="GR318" s="25" t="str">
        <f ca="1">IF(GS318="","",IF(选手操作!HT318&lt;&gt;"","/",GV318))</f>
        <v/>
      </c>
      <c r="GS318" s="26" t="str">
        <f ca="1">IF(OR(COUNTA(GA$3:GM$434)=0,选手操作!$K318=""),"",选手操作!$K318)</f>
        <v/>
      </c>
      <c r="GT318" s="22" t="str">
        <f ca="1">IFERROR(IF(GS318="","",RANK(GV318,GV$3:GV$434)+COUNTIF(GV$3:GV318,GV318)-1),"/")</f>
        <v/>
      </c>
      <c r="GU318" s="27" t="str">
        <f ca="1">IF(GS318="","",VLOOKUP(GS318,选手操作!$K:$L,2,0))</f>
        <v/>
      </c>
      <c r="GV318" s="24" t="str">
        <f ca="1">IFERROR(IF(GS318="","",IF(选手操作!GT318&lt;&gt;"",FV318+GW318+GX318+选手操作!GS318,VLOOKUP(GU318,GO:GQ,3,0)+FV318+GW318+GX318+选手操作!GS318)),IF(COUNTIF(GO:GO,GU318)=0,"查找失败",IF(ISNUMBER(VLOOKUP(GU318,GO:GQ,3,0))=FALSE,"VP错误","未知错误")))</f>
        <v/>
      </c>
      <c r="GW318" s="37"/>
      <c r="GX318" s="37"/>
      <c r="GY318" s="39"/>
      <c r="HA318" s="31"/>
      <c r="HB318" s="31"/>
      <c r="HC318" s="31"/>
      <c r="HD318" s="31"/>
      <c r="HE318" s="31"/>
      <c r="HF318" s="31"/>
      <c r="HG318" s="31"/>
      <c r="HH318" s="31"/>
      <c r="HI318" s="31"/>
      <c r="HJ318" s="31"/>
      <c r="HK318" s="31"/>
      <c r="HL318" s="31"/>
      <c r="HM318" s="31"/>
      <c r="HN318" s="23" t="str">
        <f ca="1">IFERROR(IF(HS318="","",RANK(HR318,HR$3:HR$434)+COUNTIF(HR$3:HR318,HR318)-1),"/")</f>
        <v/>
      </c>
      <c r="HO318" s="22" t="str">
        <f t="shared" si="91"/>
        <v/>
      </c>
      <c r="HP318" s="22" t="str">
        <f t="shared" si="92"/>
        <v/>
      </c>
      <c r="HQ318" s="24" t="str">
        <f>IFERROR(IF(HO318="","",ROUND(IF(HP318=0,10,10+SIGN(HP318)*10*(1-((SQRT(5)-1)/2)^MIN(ABS(HP318)/(5*SQRT(HR$1)),3))/(1-((SQRT(5)-1)/2)^3)),2)),"请输入副数")</f>
        <v/>
      </c>
      <c r="HR318" s="25" t="str">
        <f ca="1">IF(HS318="","",IF(选手操作!IT318&lt;&gt;"","/",HV318))</f>
        <v/>
      </c>
      <c r="HS318" s="26" t="str">
        <f ca="1">IF(OR(COUNTA(HA$3:HM$434)=0,选手操作!$K318=""),"",选手操作!$K318)</f>
        <v/>
      </c>
      <c r="HT318" s="22" t="str">
        <f ca="1">IFERROR(IF(HS318="","",RANK(HV318,HV$3:HV$434)+COUNTIF(HV$3:HV318,HV318)-1),"/")</f>
        <v/>
      </c>
      <c r="HU318" s="27" t="str">
        <f ca="1">IF(HS318="","",VLOOKUP(HS318,选手操作!$K:$L,2,0))</f>
        <v/>
      </c>
      <c r="HV318" s="24" t="str">
        <f ca="1">IFERROR(IF(HS318="","",IF(选手操作!HT318&lt;&gt;"",GV318+HW318+HX318+选手操作!HS318,VLOOKUP(HU318,HO:HQ,3,0)+GV318+HW318+HX318+选手操作!HS318)),IF(COUNTIF(HO:HO,HU318)=0,"查找失败",IF(ISNUMBER(VLOOKUP(HU318,HO:HQ,3,0))=FALSE,"VP错误","未知错误")))</f>
        <v/>
      </c>
      <c r="HW318" s="37"/>
      <c r="HX318" s="37"/>
      <c r="HY318" s="39"/>
    </row>
    <row r="319" spans="1:23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23" t="str">
        <f ca="1">IFERROR(IF(S319="","",RANK(R319,R$3:R$434)+COUNTIF(R$3:R319,R319)-1),"/")</f>
        <v/>
      </c>
      <c r="O319" s="22" t="str">
        <f t="shared" si="93"/>
        <v/>
      </c>
      <c r="P319" s="22" t="str">
        <f t="shared" si="94"/>
        <v/>
      </c>
      <c r="Q319" s="24" t="str">
        <f t="shared" si="95"/>
        <v/>
      </c>
      <c r="R319" s="25" t="str">
        <f ca="1">IF(S319="","",IF(选手操作!AT319&lt;&gt;"","/",V319))</f>
        <v/>
      </c>
      <c r="S319" s="26" t="str">
        <f ca="1">IF(OR(COUNTA(A$3:M$434)=0,选手操作!$K319=""),"",选手操作!$K319)</f>
        <v/>
      </c>
      <c r="T319" s="22" t="str">
        <f ca="1">IFERROR(IF(S319="","",RANK(V319,V$3:V$434)+COUNTIF(V$3:V319,V319)-1),"/")</f>
        <v/>
      </c>
      <c r="U319" s="27" t="str">
        <f ca="1">IF(S319="","",VLOOKUP(S319,选手操作!$K:$L,2,0))</f>
        <v/>
      </c>
      <c r="V319" s="24" t="str">
        <f ca="1">IFERROR(IF(S319="","",IF(选手操作!T319&lt;&gt;"",选手操作!M319+选手操作!N319+W319+X319+选手操作!S319,VLOOKUP(U319,O:Q,3,0)+选手操作!M319+选手操作!N319+W319+X319+选手操作!S319)),IF(COUNTIF(O:O,U319)=0,"查找失败",IF(ISNUMBER(VLOOKUP(U319,O:Q,3,0))=FALSE,"VP错误","未知错误")))</f>
        <v/>
      </c>
      <c r="W319" s="37"/>
      <c r="X319" s="37"/>
      <c r="Y319" s="39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23" t="str">
        <f ca="1">IFERROR(IF(AS319="","",RANK(AR319,AR$3:AR$434)+COUNTIF(AR$3:AR319,AR319)-1),"/")</f>
        <v/>
      </c>
      <c r="AO319" s="22" t="str">
        <f t="shared" si="77"/>
        <v/>
      </c>
      <c r="AP319" s="22" t="str">
        <f t="shared" si="78"/>
        <v/>
      </c>
      <c r="AQ319" s="24" t="str">
        <f t="shared" si="96"/>
        <v/>
      </c>
      <c r="AR319" s="25" t="str">
        <f ca="1">IF(AS319="","",IF(选手操作!BT319&lt;&gt;"","/",AV319))</f>
        <v/>
      </c>
      <c r="AS319" s="26" t="str">
        <f ca="1">IF(OR(COUNTA(AA$3:AM$434)=0,选手操作!$K319=""),"",选手操作!$K319)</f>
        <v/>
      </c>
      <c r="AT319" s="22" t="str">
        <f ca="1">IFERROR(IF(AS319="","",RANK(AV319,AV$3:AV$434)+COUNTIF(AV$3:AV319,AV319)-1),"/")</f>
        <v/>
      </c>
      <c r="AU319" s="27" t="str">
        <f ca="1">IF(AS319="","",VLOOKUP(AS319,选手操作!$K:$L,2,0))</f>
        <v/>
      </c>
      <c r="AV319" s="24" t="str">
        <f ca="1">IFERROR(IF(AS319="","",IF(选手操作!AT319&lt;&gt;"",V319+AW319+AX319+选手操作!AS319,VLOOKUP(AU319,AO:AQ,3,0)+V319+AW319+AX319+选手操作!AS319)),IF(COUNTIF(AO:AO,AU319)=0,"查找失败",IF(ISNUMBER(VLOOKUP(AU319,AO:AQ,3,0))=FALSE,"VP错误","未知错误")))</f>
        <v/>
      </c>
      <c r="AW319" s="37"/>
      <c r="AX319" s="37"/>
      <c r="AY319" s="39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23" t="str">
        <f ca="1">IFERROR(IF(BS319="","",RANK(BR319,BR$3:BR$434)+COUNTIF(BR$3:BR319,BR319)-1),"/")</f>
        <v/>
      </c>
      <c r="BO319" s="22" t="str">
        <f t="shared" si="79"/>
        <v/>
      </c>
      <c r="BP319" s="22" t="str">
        <f t="shared" si="80"/>
        <v/>
      </c>
      <c r="BQ319" s="24" t="str">
        <f>IFERROR(IF(BO319="","",ROUND(IF(BP319=0,10,10+SIGN(BP319)*10*(1-((SQRT(5)-1)/2)^MIN(ABS(BP319)/(5*SQRT(BR$1)),3))/(1-((SQRT(5)-1)/2)^3)),2)),"请输入副数")</f>
        <v/>
      </c>
      <c r="BR319" s="25" t="str">
        <f ca="1">IF(BS319="","",IF(选手操作!CT319&lt;&gt;"","/",BV319))</f>
        <v/>
      </c>
      <c r="BS319" s="26" t="str">
        <f ca="1">IF(OR(COUNTA(BA$3:BM$434)=0,选手操作!$K319=""),"",选手操作!$K319)</f>
        <v/>
      </c>
      <c r="BT319" s="22" t="str">
        <f ca="1">IFERROR(IF(BS319="","",RANK(BV319,BV$3:BV$434)+COUNTIF(BV$3:BV319,BV319)-1),"/")</f>
        <v/>
      </c>
      <c r="BU319" s="27" t="str">
        <f ca="1">IF(BS319="","",VLOOKUP(BS319,选手操作!$K:$L,2,0))</f>
        <v/>
      </c>
      <c r="BV319" s="24" t="str">
        <f ca="1">IFERROR(IF(BS319="","",IF(选手操作!BT319&lt;&gt;"",AV319+BW319+BX319+选手操作!BS319,VLOOKUP(BU319,BO:BQ,3,0)+AV319+BW319+BX319+选手操作!BS319)),IF(COUNTIF(BO:BO,BU319)=0,"查找失败",IF(ISNUMBER(VLOOKUP(BU319,BO:BQ,3,0))=FALSE,"VP错误","未知错误")))</f>
        <v/>
      </c>
      <c r="BW319" s="37"/>
      <c r="BX319" s="37"/>
      <c r="BY319" s="39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23" t="str">
        <f ca="1">IFERROR(IF(CS319="","",RANK(CR319,CR$3:CR$434)+COUNTIF(CR$3:CR319,CR319)-1),"/")</f>
        <v/>
      </c>
      <c r="CO319" s="22" t="str">
        <f t="shared" si="81"/>
        <v/>
      </c>
      <c r="CP319" s="22" t="str">
        <f t="shared" si="82"/>
        <v/>
      </c>
      <c r="CQ319" s="24" t="str">
        <f>IFERROR(IF(CO319="","",ROUND(IF(CP319=0,10,10+SIGN(CP319)*10*(1-((SQRT(5)-1)/2)^MIN(ABS(CP319)/(5*SQRT(CR$1)),3))/(1-((SQRT(5)-1)/2)^3)),2)),"请输入副数")</f>
        <v/>
      </c>
      <c r="CR319" s="25" t="str">
        <f ca="1">IF(CS319="","",IF(选手操作!DT319&lt;&gt;"","/",CV319))</f>
        <v/>
      </c>
      <c r="CS319" s="26" t="str">
        <f ca="1">IF(OR(COUNTA(CA$3:CM$434)=0,选手操作!$K319=""),"",选手操作!$K319)</f>
        <v/>
      </c>
      <c r="CT319" s="22" t="str">
        <f ca="1">IFERROR(IF(CS319="","",RANK(CV319,CV$3:CV$434)+COUNTIF(CV$3:CV319,CV319)-1),"/")</f>
        <v/>
      </c>
      <c r="CU319" s="27" t="str">
        <f ca="1">IF(CS319="","",VLOOKUP(CS319,选手操作!$K:$L,2,0))</f>
        <v/>
      </c>
      <c r="CV319" s="24" t="str">
        <f ca="1">IFERROR(IF(CS319="","",IF(选手操作!CT319&lt;&gt;"",BV319+CW319+CX319+选手操作!CS319,VLOOKUP(CU319,CO:CQ,3,0)+BV319+CW319+CX319+选手操作!CS319)),IF(COUNTIF(CO:CO,CU319)=0,"查找失败",IF(ISNUMBER(VLOOKUP(CU319,CO:CQ,3,0))=FALSE,"VP错误","未知错误")))</f>
        <v/>
      </c>
      <c r="CW319" s="37"/>
      <c r="CX319" s="37"/>
      <c r="CY319" s="39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23" t="str">
        <f ca="1">IFERROR(IF(DS319="","",RANK(DR319,DR$3:DR$434)+COUNTIF(DR$3:DR319,DR319)-1),"/")</f>
        <v/>
      </c>
      <c r="DO319" s="22" t="str">
        <f t="shared" si="83"/>
        <v/>
      </c>
      <c r="DP319" s="22" t="str">
        <f t="shared" si="84"/>
        <v/>
      </c>
      <c r="DQ319" s="24" t="str">
        <f>IFERROR(IF(DO319="","",ROUND(IF(DP319=0,10,10+SIGN(DP319)*10*(1-((SQRT(5)-1)/2)^MIN(ABS(DP319)/(5*SQRT(DR$1)),3))/(1-((SQRT(5)-1)/2)^3)),2)),"请输入副数")</f>
        <v/>
      </c>
      <c r="DR319" s="25" t="str">
        <f ca="1">IF(DS319="","",IF(选手操作!ET319&lt;&gt;"","/",DV319))</f>
        <v/>
      </c>
      <c r="DS319" s="26" t="str">
        <f ca="1">IF(OR(COUNTA(DA$3:DM$434)=0,选手操作!$K319=""),"",选手操作!$K319)</f>
        <v/>
      </c>
      <c r="DT319" s="22" t="str">
        <f ca="1">IFERROR(IF(DS319="","",RANK(DV319,DV$3:DV$434)+COUNTIF(DV$3:DV319,DV319)-1),"/")</f>
        <v/>
      </c>
      <c r="DU319" s="27" t="str">
        <f ca="1">IF(DS319="","",VLOOKUP(DS319,选手操作!$K:$L,2,0))</f>
        <v/>
      </c>
      <c r="DV319" s="24" t="str">
        <f ca="1">IFERROR(IF(DS319="","",IF(选手操作!DT319&lt;&gt;"",CV319+DW319+DX319+选手操作!DS319,VLOOKUP(DU319,DO:DQ,3,0)+CV319+DW319+DX319+选手操作!DS319)),IF(COUNTIF(DO:DO,DU319)=0,"查找失败",IF(ISNUMBER(VLOOKUP(DU319,DO:DQ,3,0))=FALSE,"VP错误","未知错误")))</f>
        <v/>
      </c>
      <c r="DW319" s="37"/>
      <c r="DX319" s="37"/>
      <c r="DY319" s="39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  <c r="EN319" s="23" t="str">
        <f ca="1">IFERROR(IF(ES319="","",RANK(ER319,ER$3:ER$434)+COUNTIF(ER$3:ER319,ER319)-1),"/")</f>
        <v/>
      </c>
      <c r="EO319" s="22" t="str">
        <f t="shared" si="85"/>
        <v/>
      </c>
      <c r="EP319" s="22" t="str">
        <f t="shared" si="86"/>
        <v/>
      </c>
      <c r="EQ319" s="24" t="str">
        <f>IFERROR(IF(EO319="","",ROUND(IF(EP319=0,10,10+SIGN(EP319)*10*(1-((SQRT(5)-1)/2)^MIN(ABS(EP319)/(5*SQRT(ER$1)),3))/(1-((SQRT(5)-1)/2)^3)),2)),"请输入副数")</f>
        <v/>
      </c>
      <c r="ER319" s="25" t="str">
        <f ca="1">IF(ES319="","",IF(选手操作!FT319&lt;&gt;"","/",EV319))</f>
        <v/>
      </c>
      <c r="ES319" s="26" t="str">
        <f ca="1">IF(OR(COUNTA(EA$3:EM$434)=0,选手操作!$K319=""),"",选手操作!$K319)</f>
        <v/>
      </c>
      <c r="ET319" s="22" t="str">
        <f ca="1">IFERROR(IF(ES319="","",RANK(EV319,EV$3:EV$434)+COUNTIF(EV$3:EV319,EV319)-1),"/")</f>
        <v/>
      </c>
      <c r="EU319" s="27" t="str">
        <f ca="1">IF(ES319="","",VLOOKUP(ES319,选手操作!$K:$L,2,0))</f>
        <v/>
      </c>
      <c r="EV319" s="24" t="str">
        <f ca="1">IFERROR(IF(ES319="","",IF(选手操作!ET319&lt;&gt;"",DV319+EW319+EX319+选手操作!ES319,VLOOKUP(EU319,EO:EQ,3,0)+DV319+EW319+EX319+选手操作!ES319)),IF(COUNTIF(EO:EO,EU319)=0,"查找失败",IF(ISNUMBER(VLOOKUP(EU319,EO:EQ,3,0))=FALSE,"VP错误","未知错误")))</f>
        <v/>
      </c>
      <c r="EW319" s="37"/>
      <c r="EX319" s="37"/>
      <c r="EY319" s="39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23" t="str">
        <f ca="1">IFERROR(IF(FS319="","",RANK(FR319,FR$3:FR$434)+COUNTIF(FR$3:FR319,FR319)-1),"/")</f>
        <v/>
      </c>
      <c r="FO319" s="22" t="str">
        <f t="shared" si="87"/>
        <v/>
      </c>
      <c r="FP319" s="22" t="str">
        <f t="shared" si="88"/>
        <v/>
      </c>
      <c r="FQ319" s="24" t="str">
        <f>IFERROR(IF(FO319="","",ROUND(IF(FP319=0,10,10+SIGN(FP319)*10*(1-((SQRT(5)-1)/2)^MIN(ABS(FP319)/(5*SQRT(FR$1)),3))/(1-((SQRT(5)-1)/2)^3)),2)),"请输入副数")</f>
        <v/>
      </c>
      <c r="FR319" s="25" t="str">
        <f ca="1">IF(FS319="","",IF(选手操作!GT319&lt;&gt;"","/",FV319))</f>
        <v/>
      </c>
      <c r="FS319" s="26" t="str">
        <f ca="1">IF(OR(COUNTA(FA$3:FM$434)=0,选手操作!$K319=""),"",选手操作!$K319)</f>
        <v/>
      </c>
      <c r="FT319" s="22" t="str">
        <f ca="1">IFERROR(IF(FS319="","",RANK(FV319,FV$3:FV$434)+COUNTIF(FV$3:FV319,FV319)-1),"/")</f>
        <v/>
      </c>
      <c r="FU319" s="27" t="str">
        <f ca="1">IF(FS319="","",VLOOKUP(FS319,选手操作!$K:$L,2,0))</f>
        <v/>
      </c>
      <c r="FV319" s="24" t="str">
        <f ca="1">IFERROR(IF(FS319="","",IF(选手操作!FT319&lt;&gt;"",EV319+FW319+FX319+选手操作!FS319,VLOOKUP(FU319,FO:FQ,3,0)+EV319+FW319+FX319+选手操作!FS319)),IF(COUNTIF(FO:FO,FU319)=0,"查找失败",IF(ISNUMBER(VLOOKUP(FU319,FO:FQ,3,0))=FALSE,"VP错误","未知错误")))</f>
        <v/>
      </c>
      <c r="FW319" s="37"/>
      <c r="FX319" s="37"/>
      <c r="FY319" s="39"/>
      <c r="GA319" s="31"/>
      <c r="GB319" s="31"/>
      <c r="GC319" s="31"/>
      <c r="GD319" s="31"/>
      <c r="GE319" s="31"/>
      <c r="GF319" s="31"/>
      <c r="GG319" s="31"/>
      <c r="GH319" s="31"/>
      <c r="GI319" s="31"/>
      <c r="GJ319" s="31"/>
      <c r="GK319" s="31"/>
      <c r="GL319" s="31"/>
      <c r="GM319" s="31"/>
      <c r="GN319" s="23" t="str">
        <f ca="1">IFERROR(IF(GS319="","",RANK(GR319,GR$3:GR$434)+COUNTIF(GR$3:GR319,GR319)-1),"/")</f>
        <v/>
      </c>
      <c r="GO319" s="22" t="str">
        <f t="shared" si="89"/>
        <v/>
      </c>
      <c r="GP319" s="22" t="str">
        <f t="shared" si="90"/>
        <v/>
      </c>
      <c r="GQ319" s="24" t="str">
        <f>IFERROR(IF(GO319="","",ROUND(IF(GP319=0,10,10+SIGN(GP319)*10*(1-((SQRT(5)-1)/2)^MIN(ABS(GP319)/(5*SQRT(GR$1)),3))/(1-((SQRT(5)-1)/2)^3)),2)),"请输入副数")</f>
        <v/>
      </c>
      <c r="GR319" s="25" t="str">
        <f ca="1">IF(GS319="","",IF(选手操作!HT319&lt;&gt;"","/",GV319))</f>
        <v/>
      </c>
      <c r="GS319" s="26" t="str">
        <f ca="1">IF(OR(COUNTA(GA$3:GM$434)=0,选手操作!$K319=""),"",选手操作!$K319)</f>
        <v/>
      </c>
      <c r="GT319" s="22" t="str">
        <f ca="1">IFERROR(IF(GS319="","",RANK(GV319,GV$3:GV$434)+COUNTIF(GV$3:GV319,GV319)-1),"/")</f>
        <v/>
      </c>
      <c r="GU319" s="27" t="str">
        <f ca="1">IF(GS319="","",VLOOKUP(GS319,选手操作!$K:$L,2,0))</f>
        <v/>
      </c>
      <c r="GV319" s="24" t="str">
        <f ca="1">IFERROR(IF(GS319="","",IF(选手操作!GT319&lt;&gt;"",FV319+GW319+GX319+选手操作!GS319,VLOOKUP(GU319,GO:GQ,3,0)+FV319+GW319+GX319+选手操作!GS319)),IF(COUNTIF(GO:GO,GU319)=0,"查找失败",IF(ISNUMBER(VLOOKUP(GU319,GO:GQ,3,0))=FALSE,"VP错误","未知错误")))</f>
        <v/>
      </c>
      <c r="GW319" s="37"/>
      <c r="GX319" s="37"/>
      <c r="GY319" s="39"/>
      <c r="HA319" s="31"/>
      <c r="HB319" s="31"/>
      <c r="HC319" s="31"/>
      <c r="HD319" s="31"/>
      <c r="HE319" s="31"/>
      <c r="HF319" s="31"/>
      <c r="HG319" s="31"/>
      <c r="HH319" s="31"/>
      <c r="HI319" s="31"/>
      <c r="HJ319" s="31"/>
      <c r="HK319" s="31"/>
      <c r="HL319" s="31"/>
      <c r="HM319" s="31"/>
      <c r="HN319" s="23" t="str">
        <f ca="1">IFERROR(IF(HS319="","",RANK(HR319,HR$3:HR$434)+COUNTIF(HR$3:HR319,HR319)-1),"/")</f>
        <v/>
      </c>
      <c r="HO319" s="22" t="str">
        <f t="shared" si="91"/>
        <v/>
      </c>
      <c r="HP319" s="22" t="str">
        <f t="shared" si="92"/>
        <v/>
      </c>
      <c r="HQ319" s="24" t="str">
        <f>IFERROR(IF(HO319="","",ROUND(IF(HP319=0,10,10+SIGN(HP319)*10*(1-((SQRT(5)-1)/2)^MIN(ABS(HP319)/(5*SQRT(HR$1)),3))/(1-((SQRT(5)-1)/2)^3)),2)),"请输入副数")</f>
        <v/>
      </c>
      <c r="HR319" s="25" t="str">
        <f ca="1">IF(HS319="","",IF(选手操作!IT319&lt;&gt;"","/",HV319))</f>
        <v/>
      </c>
      <c r="HS319" s="26" t="str">
        <f ca="1">IF(OR(COUNTA(HA$3:HM$434)=0,选手操作!$K319=""),"",选手操作!$K319)</f>
        <v/>
      </c>
      <c r="HT319" s="22" t="str">
        <f ca="1">IFERROR(IF(HS319="","",RANK(HV319,HV$3:HV$434)+COUNTIF(HV$3:HV319,HV319)-1),"/")</f>
        <v/>
      </c>
      <c r="HU319" s="27" t="str">
        <f ca="1">IF(HS319="","",VLOOKUP(HS319,选手操作!$K:$L,2,0))</f>
        <v/>
      </c>
      <c r="HV319" s="24" t="str">
        <f ca="1">IFERROR(IF(HS319="","",IF(选手操作!HT319&lt;&gt;"",GV319+HW319+HX319+选手操作!HS319,VLOOKUP(HU319,HO:HQ,3,0)+GV319+HW319+HX319+选手操作!HS319)),IF(COUNTIF(HO:HO,HU319)=0,"查找失败",IF(ISNUMBER(VLOOKUP(HU319,HO:HQ,3,0))=FALSE,"VP错误","未知错误")))</f>
        <v/>
      </c>
      <c r="HW319" s="37"/>
      <c r="HX319" s="37"/>
      <c r="HY319" s="39"/>
    </row>
    <row r="320" spans="1:23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23" t="str">
        <f ca="1">IFERROR(IF(S320="","",RANK(R320,R$3:R$434)+COUNTIF(R$3:R320,R320)-1),"/")</f>
        <v/>
      </c>
      <c r="O320" s="22" t="str">
        <f t="shared" si="93"/>
        <v/>
      </c>
      <c r="P320" s="22" t="str">
        <f t="shared" si="94"/>
        <v/>
      </c>
      <c r="Q320" s="24" t="str">
        <f t="shared" si="95"/>
        <v/>
      </c>
      <c r="R320" s="25" t="str">
        <f ca="1">IF(S320="","",IF(选手操作!AT320&lt;&gt;"","/",V320))</f>
        <v/>
      </c>
      <c r="S320" s="26" t="str">
        <f ca="1">IF(OR(COUNTA(A$3:M$434)=0,选手操作!$K320=""),"",选手操作!$K320)</f>
        <v/>
      </c>
      <c r="T320" s="22" t="str">
        <f ca="1">IFERROR(IF(S320="","",RANK(V320,V$3:V$434)+COUNTIF(V$3:V320,V320)-1),"/")</f>
        <v/>
      </c>
      <c r="U320" s="27" t="str">
        <f ca="1">IF(S320="","",VLOOKUP(S320,选手操作!$K:$L,2,0))</f>
        <v/>
      </c>
      <c r="V320" s="24" t="str">
        <f ca="1">IFERROR(IF(S320="","",IF(选手操作!T320&lt;&gt;"",选手操作!M320+选手操作!N320+W320+X320+选手操作!S320,VLOOKUP(U320,O:Q,3,0)+选手操作!M320+选手操作!N320+W320+X320+选手操作!S320)),IF(COUNTIF(O:O,U320)=0,"查找失败",IF(ISNUMBER(VLOOKUP(U320,O:Q,3,0))=FALSE,"VP错误","未知错误")))</f>
        <v/>
      </c>
      <c r="W320" s="37"/>
      <c r="X320" s="37"/>
      <c r="Y320" s="39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23" t="str">
        <f ca="1">IFERROR(IF(AS320="","",RANK(AR320,AR$3:AR$434)+COUNTIF(AR$3:AR320,AR320)-1),"/")</f>
        <v/>
      </c>
      <c r="AO320" s="22" t="str">
        <f t="shared" si="77"/>
        <v/>
      </c>
      <c r="AP320" s="22" t="str">
        <f t="shared" si="78"/>
        <v/>
      </c>
      <c r="AQ320" s="24" t="str">
        <f t="shared" si="96"/>
        <v/>
      </c>
      <c r="AR320" s="25" t="str">
        <f ca="1">IF(AS320="","",IF(选手操作!BT320&lt;&gt;"","/",AV320))</f>
        <v/>
      </c>
      <c r="AS320" s="26" t="str">
        <f ca="1">IF(OR(COUNTA(AA$3:AM$434)=0,选手操作!$K320=""),"",选手操作!$K320)</f>
        <v/>
      </c>
      <c r="AT320" s="22" t="str">
        <f ca="1">IFERROR(IF(AS320="","",RANK(AV320,AV$3:AV$434)+COUNTIF(AV$3:AV320,AV320)-1),"/")</f>
        <v/>
      </c>
      <c r="AU320" s="27" t="str">
        <f ca="1">IF(AS320="","",VLOOKUP(AS320,选手操作!$K:$L,2,0))</f>
        <v/>
      </c>
      <c r="AV320" s="24" t="str">
        <f ca="1">IFERROR(IF(AS320="","",IF(选手操作!AT320&lt;&gt;"",V320+AW320+AX320+选手操作!AS320,VLOOKUP(AU320,AO:AQ,3,0)+V320+AW320+AX320+选手操作!AS320)),IF(COUNTIF(AO:AO,AU320)=0,"查找失败",IF(ISNUMBER(VLOOKUP(AU320,AO:AQ,3,0))=FALSE,"VP错误","未知错误")))</f>
        <v/>
      </c>
      <c r="AW320" s="37"/>
      <c r="AX320" s="37"/>
      <c r="AY320" s="39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23" t="str">
        <f ca="1">IFERROR(IF(BS320="","",RANK(BR320,BR$3:BR$434)+COUNTIF(BR$3:BR320,BR320)-1),"/")</f>
        <v/>
      </c>
      <c r="BO320" s="22" t="str">
        <f t="shared" si="79"/>
        <v/>
      </c>
      <c r="BP320" s="22" t="str">
        <f t="shared" si="80"/>
        <v/>
      </c>
      <c r="BQ320" s="24" t="str">
        <f>IFERROR(IF(BO320="","",ROUND(IF(BP320=0,10,10+SIGN(BP320)*10*(1-((SQRT(5)-1)/2)^MIN(ABS(BP320)/(5*SQRT(BR$1)),3))/(1-((SQRT(5)-1)/2)^3)),2)),"请输入副数")</f>
        <v/>
      </c>
      <c r="BR320" s="25" t="str">
        <f ca="1">IF(BS320="","",IF(选手操作!CT320&lt;&gt;"","/",BV320))</f>
        <v/>
      </c>
      <c r="BS320" s="26" t="str">
        <f ca="1">IF(OR(COUNTA(BA$3:BM$434)=0,选手操作!$K320=""),"",选手操作!$K320)</f>
        <v/>
      </c>
      <c r="BT320" s="22" t="str">
        <f ca="1">IFERROR(IF(BS320="","",RANK(BV320,BV$3:BV$434)+COUNTIF(BV$3:BV320,BV320)-1),"/")</f>
        <v/>
      </c>
      <c r="BU320" s="27" t="str">
        <f ca="1">IF(BS320="","",VLOOKUP(BS320,选手操作!$K:$L,2,0))</f>
        <v/>
      </c>
      <c r="BV320" s="24" t="str">
        <f ca="1">IFERROR(IF(BS320="","",IF(选手操作!BT320&lt;&gt;"",AV320+BW320+BX320+选手操作!BS320,VLOOKUP(BU320,BO:BQ,3,0)+AV320+BW320+BX320+选手操作!BS320)),IF(COUNTIF(BO:BO,BU320)=0,"查找失败",IF(ISNUMBER(VLOOKUP(BU320,BO:BQ,3,0))=FALSE,"VP错误","未知错误")))</f>
        <v/>
      </c>
      <c r="BW320" s="37"/>
      <c r="BX320" s="37"/>
      <c r="BY320" s="39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23" t="str">
        <f ca="1">IFERROR(IF(CS320="","",RANK(CR320,CR$3:CR$434)+COUNTIF(CR$3:CR320,CR320)-1),"/")</f>
        <v/>
      </c>
      <c r="CO320" s="22" t="str">
        <f t="shared" si="81"/>
        <v/>
      </c>
      <c r="CP320" s="22" t="str">
        <f t="shared" si="82"/>
        <v/>
      </c>
      <c r="CQ320" s="24" t="str">
        <f>IFERROR(IF(CO320="","",ROUND(IF(CP320=0,10,10+SIGN(CP320)*10*(1-((SQRT(5)-1)/2)^MIN(ABS(CP320)/(5*SQRT(CR$1)),3))/(1-((SQRT(5)-1)/2)^3)),2)),"请输入副数")</f>
        <v/>
      </c>
      <c r="CR320" s="25" t="str">
        <f ca="1">IF(CS320="","",IF(选手操作!DT320&lt;&gt;"","/",CV320))</f>
        <v/>
      </c>
      <c r="CS320" s="26" t="str">
        <f ca="1">IF(OR(COUNTA(CA$3:CM$434)=0,选手操作!$K320=""),"",选手操作!$K320)</f>
        <v/>
      </c>
      <c r="CT320" s="22" t="str">
        <f ca="1">IFERROR(IF(CS320="","",RANK(CV320,CV$3:CV$434)+COUNTIF(CV$3:CV320,CV320)-1),"/")</f>
        <v/>
      </c>
      <c r="CU320" s="27" t="str">
        <f ca="1">IF(CS320="","",VLOOKUP(CS320,选手操作!$K:$L,2,0))</f>
        <v/>
      </c>
      <c r="CV320" s="24" t="str">
        <f ca="1">IFERROR(IF(CS320="","",IF(选手操作!CT320&lt;&gt;"",BV320+CW320+CX320+选手操作!CS320,VLOOKUP(CU320,CO:CQ,3,0)+BV320+CW320+CX320+选手操作!CS320)),IF(COUNTIF(CO:CO,CU320)=0,"查找失败",IF(ISNUMBER(VLOOKUP(CU320,CO:CQ,3,0))=FALSE,"VP错误","未知错误")))</f>
        <v/>
      </c>
      <c r="CW320" s="37"/>
      <c r="CX320" s="37"/>
      <c r="CY320" s="39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23" t="str">
        <f ca="1">IFERROR(IF(DS320="","",RANK(DR320,DR$3:DR$434)+COUNTIF(DR$3:DR320,DR320)-1),"/")</f>
        <v/>
      </c>
      <c r="DO320" s="22" t="str">
        <f t="shared" si="83"/>
        <v/>
      </c>
      <c r="DP320" s="22" t="str">
        <f t="shared" si="84"/>
        <v/>
      </c>
      <c r="DQ320" s="24" t="str">
        <f>IFERROR(IF(DO320="","",ROUND(IF(DP320=0,10,10+SIGN(DP320)*10*(1-((SQRT(5)-1)/2)^MIN(ABS(DP320)/(5*SQRT(DR$1)),3))/(1-((SQRT(5)-1)/2)^3)),2)),"请输入副数")</f>
        <v/>
      </c>
      <c r="DR320" s="25" t="str">
        <f ca="1">IF(DS320="","",IF(选手操作!ET320&lt;&gt;"","/",DV320))</f>
        <v/>
      </c>
      <c r="DS320" s="26" t="str">
        <f ca="1">IF(OR(COUNTA(DA$3:DM$434)=0,选手操作!$K320=""),"",选手操作!$K320)</f>
        <v/>
      </c>
      <c r="DT320" s="22" t="str">
        <f ca="1">IFERROR(IF(DS320="","",RANK(DV320,DV$3:DV$434)+COUNTIF(DV$3:DV320,DV320)-1),"/")</f>
        <v/>
      </c>
      <c r="DU320" s="27" t="str">
        <f ca="1">IF(DS320="","",VLOOKUP(DS320,选手操作!$K:$L,2,0))</f>
        <v/>
      </c>
      <c r="DV320" s="24" t="str">
        <f ca="1">IFERROR(IF(DS320="","",IF(选手操作!DT320&lt;&gt;"",CV320+DW320+DX320+选手操作!DS320,VLOOKUP(DU320,DO:DQ,3,0)+CV320+DW320+DX320+选手操作!DS320)),IF(COUNTIF(DO:DO,DU320)=0,"查找失败",IF(ISNUMBER(VLOOKUP(DU320,DO:DQ,3,0))=FALSE,"VP错误","未知错误")))</f>
        <v/>
      </c>
      <c r="DW320" s="37"/>
      <c r="DX320" s="37"/>
      <c r="DY320" s="39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  <c r="EK320" s="31"/>
      <c r="EL320" s="31"/>
      <c r="EM320" s="31"/>
      <c r="EN320" s="23" t="str">
        <f ca="1">IFERROR(IF(ES320="","",RANK(ER320,ER$3:ER$434)+COUNTIF(ER$3:ER320,ER320)-1),"/")</f>
        <v/>
      </c>
      <c r="EO320" s="22" t="str">
        <f t="shared" si="85"/>
        <v/>
      </c>
      <c r="EP320" s="22" t="str">
        <f t="shared" si="86"/>
        <v/>
      </c>
      <c r="EQ320" s="24" t="str">
        <f>IFERROR(IF(EO320="","",ROUND(IF(EP320=0,10,10+SIGN(EP320)*10*(1-((SQRT(5)-1)/2)^MIN(ABS(EP320)/(5*SQRT(ER$1)),3))/(1-((SQRT(5)-1)/2)^3)),2)),"请输入副数")</f>
        <v/>
      </c>
      <c r="ER320" s="25" t="str">
        <f ca="1">IF(ES320="","",IF(选手操作!FT320&lt;&gt;"","/",EV320))</f>
        <v/>
      </c>
      <c r="ES320" s="26" t="str">
        <f ca="1">IF(OR(COUNTA(EA$3:EM$434)=0,选手操作!$K320=""),"",选手操作!$K320)</f>
        <v/>
      </c>
      <c r="ET320" s="22" t="str">
        <f ca="1">IFERROR(IF(ES320="","",RANK(EV320,EV$3:EV$434)+COUNTIF(EV$3:EV320,EV320)-1),"/")</f>
        <v/>
      </c>
      <c r="EU320" s="27" t="str">
        <f ca="1">IF(ES320="","",VLOOKUP(ES320,选手操作!$K:$L,2,0))</f>
        <v/>
      </c>
      <c r="EV320" s="24" t="str">
        <f ca="1">IFERROR(IF(ES320="","",IF(选手操作!ET320&lt;&gt;"",DV320+EW320+EX320+选手操作!ES320,VLOOKUP(EU320,EO:EQ,3,0)+DV320+EW320+EX320+选手操作!ES320)),IF(COUNTIF(EO:EO,EU320)=0,"查找失败",IF(ISNUMBER(VLOOKUP(EU320,EO:EQ,3,0))=FALSE,"VP错误","未知错误")))</f>
        <v/>
      </c>
      <c r="EW320" s="37"/>
      <c r="EX320" s="37"/>
      <c r="EY320" s="39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  <c r="FK320" s="31"/>
      <c r="FL320" s="31"/>
      <c r="FM320" s="31"/>
      <c r="FN320" s="23" t="str">
        <f ca="1">IFERROR(IF(FS320="","",RANK(FR320,FR$3:FR$434)+COUNTIF(FR$3:FR320,FR320)-1),"/")</f>
        <v/>
      </c>
      <c r="FO320" s="22" t="str">
        <f t="shared" si="87"/>
        <v/>
      </c>
      <c r="FP320" s="22" t="str">
        <f t="shared" si="88"/>
        <v/>
      </c>
      <c r="FQ320" s="24" t="str">
        <f>IFERROR(IF(FO320="","",ROUND(IF(FP320=0,10,10+SIGN(FP320)*10*(1-((SQRT(5)-1)/2)^MIN(ABS(FP320)/(5*SQRT(FR$1)),3))/(1-((SQRT(5)-1)/2)^3)),2)),"请输入副数")</f>
        <v/>
      </c>
      <c r="FR320" s="25" t="str">
        <f ca="1">IF(FS320="","",IF(选手操作!GT320&lt;&gt;"","/",FV320))</f>
        <v/>
      </c>
      <c r="FS320" s="26" t="str">
        <f ca="1">IF(OR(COUNTA(FA$3:FM$434)=0,选手操作!$K320=""),"",选手操作!$K320)</f>
        <v/>
      </c>
      <c r="FT320" s="22" t="str">
        <f ca="1">IFERROR(IF(FS320="","",RANK(FV320,FV$3:FV$434)+COUNTIF(FV$3:FV320,FV320)-1),"/")</f>
        <v/>
      </c>
      <c r="FU320" s="27" t="str">
        <f ca="1">IF(FS320="","",VLOOKUP(FS320,选手操作!$K:$L,2,0))</f>
        <v/>
      </c>
      <c r="FV320" s="24" t="str">
        <f ca="1">IFERROR(IF(FS320="","",IF(选手操作!FT320&lt;&gt;"",EV320+FW320+FX320+选手操作!FS320,VLOOKUP(FU320,FO:FQ,3,0)+EV320+FW320+FX320+选手操作!FS320)),IF(COUNTIF(FO:FO,FU320)=0,"查找失败",IF(ISNUMBER(VLOOKUP(FU320,FO:FQ,3,0))=FALSE,"VP错误","未知错误")))</f>
        <v/>
      </c>
      <c r="FW320" s="37"/>
      <c r="FX320" s="37"/>
      <c r="FY320" s="39"/>
      <c r="GA320" s="31"/>
      <c r="GB320" s="31"/>
      <c r="GC320" s="31"/>
      <c r="GD320" s="31"/>
      <c r="GE320" s="31"/>
      <c r="GF320" s="31"/>
      <c r="GG320" s="31"/>
      <c r="GH320" s="31"/>
      <c r="GI320" s="31"/>
      <c r="GJ320" s="31"/>
      <c r="GK320" s="31"/>
      <c r="GL320" s="31"/>
      <c r="GM320" s="31"/>
      <c r="GN320" s="23" t="str">
        <f ca="1">IFERROR(IF(GS320="","",RANK(GR320,GR$3:GR$434)+COUNTIF(GR$3:GR320,GR320)-1),"/")</f>
        <v/>
      </c>
      <c r="GO320" s="22" t="str">
        <f t="shared" si="89"/>
        <v/>
      </c>
      <c r="GP320" s="22" t="str">
        <f t="shared" si="90"/>
        <v/>
      </c>
      <c r="GQ320" s="24" t="str">
        <f>IFERROR(IF(GO320="","",ROUND(IF(GP320=0,10,10+SIGN(GP320)*10*(1-((SQRT(5)-1)/2)^MIN(ABS(GP320)/(5*SQRT(GR$1)),3))/(1-((SQRT(5)-1)/2)^3)),2)),"请输入副数")</f>
        <v/>
      </c>
      <c r="GR320" s="25" t="str">
        <f ca="1">IF(GS320="","",IF(选手操作!HT320&lt;&gt;"","/",GV320))</f>
        <v/>
      </c>
      <c r="GS320" s="26" t="str">
        <f ca="1">IF(OR(COUNTA(GA$3:GM$434)=0,选手操作!$K320=""),"",选手操作!$K320)</f>
        <v/>
      </c>
      <c r="GT320" s="22" t="str">
        <f ca="1">IFERROR(IF(GS320="","",RANK(GV320,GV$3:GV$434)+COUNTIF(GV$3:GV320,GV320)-1),"/")</f>
        <v/>
      </c>
      <c r="GU320" s="27" t="str">
        <f ca="1">IF(GS320="","",VLOOKUP(GS320,选手操作!$K:$L,2,0))</f>
        <v/>
      </c>
      <c r="GV320" s="24" t="str">
        <f ca="1">IFERROR(IF(GS320="","",IF(选手操作!GT320&lt;&gt;"",FV320+GW320+GX320+选手操作!GS320,VLOOKUP(GU320,GO:GQ,3,0)+FV320+GW320+GX320+选手操作!GS320)),IF(COUNTIF(GO:GO,GU320)=0,"查找失败",IF(ISNUMBER(VLOOKUP(GU320,GO:GQ,3,0))=FALSE,"VP错误","未知错误")))</f>
        <v/>
      </c>
      <c r="GW320" s="37"/>
      <c r="GX320" s="37"/>
      <c r="GY320" s="39"/>
      <c r="HA320" s="31"/>
      <c r="HB320" s="31"/>
      <c r="HC320" s="31"/>
      <c r="HD320" s="31"/>
      <c r="HE320" s="31"/>
      <c r="HF320" s="31"/>
      <c r="HG320" s="31"/>
      <c r="HH320" s="31"/>
      <c r="HI320" s="31"/>
      <c r="HJ320" s="31"/>
      <c r="HK320" s="31"/>
      <c r="HL320" s="31"/>
      <c r="HM320" s="31"/>
      <c r="HN320" s="23" t="str">
        <f ca="1">IFERROR(IF(HS320="","",RANK(HR320,HR$3:HR$434)+COUNTIF(HR$3:HR320,HR320)-1),"/")</f>
        <v/>
      </c>
      <c r="HO320" s="22" t="str">
        <f t="shared" si="91"/>
        <v/>
      </c>
      <c r="HP320" s="22" t="str">
        <f t="shared" si="92"/>
        <v/>
      </c>
      <c r="HQ320" s="24" t="str">
        <f>IFERROR(IF(HO320="","",ROUND(IF(HP320=0,10,10+SIGN(HP320)*10*(1-((SQRT(5)-1)/2)^MIN(ABS(HP320)/(5*SQRT(HR$1)),3))/(1-((SQRT(5)-1)/2)^3)),2)),"请输入副数")</f>
        <v/>
      </c>
      <c r="HR320" s="25" t="str">
        <f ca="1">IF(HS320="","",IF(选手操作!IT320&lt;&gt;"","/",HV320))</f>
        <v/>
      </c>
      <c r="HS320" s="26" t="str">
        <f ca="1">IF(OR(COUNTA(HA$3:HM$434)=0,选手操作!$K320=""),"",选手操作!$K320)</f>
        <v/>
      </c>
      <c r="HT320" s="22" t="str">
        <f ca="1">IFERROR(IF(HS320="","",RANK(HV320,HV$3:HV$434)+COUNTIF(HV$3:HV320,HV320)-1),"/")</f>
        <v/>
      </c>
      <c r="HU320" s="27" t="str">
        <f ca="1">IF(HS320="","",VLOOKUP(HS320,选手操作!$K:$L,2,0))</f>
        <v/>
      </c>
      <c r="HV320" s="24" t="str">
        <f ca="1">IFERROR(IF(HS320="","",IF(选手操作!HT320&lt;&gt;"",GV320+HW320+HX320+选手操作!HS320,VLOOKUP(HU320,HO:HQ,3,0)+GV320+HW320+HX320+选手操作!HS320)),IF(COUNTIF(HO:HO,HU320)=0,"查找失败",IF(ISNUMBER(VLOOKUP(HU320,HO:HQ,3,0))=FALSE,"VP错误","未知错误")))</f>
        <v/>
      </c>
      <c r="HW320" s="37"/>
      <c r="HX320" s="37"/>
      <c r="HY320" s="39"/>
    </row>
    <row r="321" spans="1:23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23" t="str">
        <f ca="1">IFERROR(IF(S321="","",RANK(R321,R$3:R$434)+COUNTIF(R$3:R321,R321)-1),"/")</f>
        <v/>
      </c>
      <c r="O321" s="22" t="str">
        <f t="shared" si="93"/>
        <v/>
      </c>
      <c r="P321" s="22" t="str">
        <f t="shared" si="94"/>
        <v/>
      </c>
      <c r="Q321" s="24" t="str">
        <f t="shared" si="95"/>
        <v/>
      </c>
      <c r="R321" s="25" t="str">
        <f ca="1">IF(S321="","",IF(选手操作!AT321&lt;&gt;"","/",V321))</f>
        <v/>
      </c>
      <c r="S321" s="26" t="str">
        <f ca="1">IF(OR(COUNTA(A$3:M$434)=0,选手操作!$K321=""),"",选手操作!$K321)</f>
        <v/>
      </c>
      <c r="T321" s="22" t="str">
        <f ca="1">IFERROR(IF(S321="","",RANK(V321,V$3:V$434)+COUNTIF(V$3:V321,V321)-1),"/")</f>
        <v/>
      </c>
      <c r="U321" s="27" t="str">
        <f ca="1">IF(S321="","",VLOOKUP(S321,选手操作!$K:$L,2,0))</f>
        <v/>
      </c>
      <c r="V321" s="24" t="str">
        <f ca="1">IFERROR(IF(S321="","",IF(选手操作!T321&lt;&gt;"",选手操作!M321+选手操作!N321+W321+X321+选手操作!S321,VLOOKUP(U321,O:Q,3,0)+选手操作!M321+选手操作!N321+W321+X321+选手操作!S321)),IF(COUNTIF(O:O,U321)=0,"查找失败",IF(ISNUMBER(VLOOKUP(U321,O:Q,3,0))=FALSE,"VP错误","未知错误")))</f>
        <v/>
      </c>
      <c r="W321" s="37"/>
      <c r="X321" s="37"/>
      <c r="Y321" s="39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23" t="str">
        <f ca="1">IFERROR(IF(AS321="","",RANK(AR321,AR$3:AR$434)+COUNTIF(AR$3:AR321,AR321)-1),"/")</f>
        <v/>
      </c>
      <c r="AO321" s="22" t="str">
        <f t="shared" si="77"/>
        <v/>
      </c>
      <c r="AP321" s="22" t="str">
        <f t="shared" si="78"/>
        <v/>
      </c>
      <c r="AQ321" s="24" t="str">
        <f t="shared" si="96"/>
        <v/>
      </c>
      <c r="AR321" s="25" t="str">
        <f ca="1">IF(AS321="","",IF(选手操作!BT321&lt;&gt;"","/",AV321))</f>
        <v/>
      </c>
      <c r="AS321" s="26" t="str">
        <f ca="1">IF(OR(COUNTA(AA$3:AM$434)=0,选手操作!$K321=""),"",选手操作!$K321)</f>
        <v/>
      </c>
      <c r="AT321" s="22" t="str">
        <f ca="1">IFERROR(IF(AS321="","",RANK(AV321,AV$3:AV$434)+COUNTIF(AV$3:AV321,AV321)-1),"/")</f>
        <v/>
      </c>
      <c r="AU321" s="27" t="str">
        <f ca="1">IF(AS321="","",VLOOKUP(AS321,选手操作!$K:$L,2,0))</f>
        <v/>
      </c>
      <c r="AV321" s="24" t="str">
        <f ca="1">IFERROR(IF(AS321="","",IF(选手操作!AT321&lt;&gt;"",V321+AW321+AX321+选手操作!AS321,VLOOKUP(AU321,AO:AQ,3,0)+V321+AW321+AX321+选手操作!AS321)),IF(COUNTIF(AO:AO,AU321)=0,"查找失败",IF(ISNUMBER(VLOOKUP(AU321,AO:AQ,3,0))=FALSE,"VP错误","未知错误")))</f>
        <v/>
      </c>
      <c r="AW321" s="37"/>
      <c r="AX321" s="37"/>
      <c r="AY321" s="39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23" t="str">
        <f ca="1">IFERROR(IF(BS321="","",RANK(BR321,BR$3:BR$434)+COUNTIF(BR$3:BR321,BR321)-1),"/")</f>
        <v/>
      </c>
      <c r="BO321" s="22" t="str">
        <f t="shared" si="79"/>
        <v/>
      </c>
      <c r="BP321" s="22" t="str">
        <f t="shared" si="80"/>
        <v/>
      </c>
      <c r="BQ321" s="24" t="str">
        <f>IFERROR(IF(BO321="","",ROUND(IF(BP321=0,10,10+SIGN(BP321)*10*(1-((SQRT(5)-1)/2)^MIN(ABS(BP321)/(5*SQRT(BR$1)),3))/(1-((SQRT(5)-1)/2)^3)),2)),"请输入副数")</f>
        <v/>
      </c>
      <c r="BR321" s="25" t="str">
        <f ca="1">IF(BS321="","",IF(选手操作!CT321&lt;&gt;"","/",BV321))</f>
        <v/>
      </c>
      <c r="BS321" s="26" t="str">
        <f ca="1">IF(OR(COUNTA(BA$3:BM$434)=0,选手操作!$K321=""),"",选手操作!$K321)</f>
        <v/>
      </c>
      <c r="BT321" s="22" t="str">
        <f ca="1">IFERROR(IF(BS321="","",RANK(BV321,BV$3:BV$434)+COUNTIF(BV$3:BV321,BV321)-1),"/")</f>
        <v/>
      </c>
      <c r="BU321" s="27" t="str">
        <f ca="1">IF(BS321="","",VLOOKUP(BS321,选手操作!$K:$L,2,0))</f>
        <v/>
      </c>
      <c r="BV321" s="24" t="str">
        <f ca="1">IFERROR(IF(BS321="","",IF(选手操作!BT321&lt;&gt;"",AV321+BW321+BX321+选手操作!BS321,VLOOKUP(BU321,BO:BQ,3,0)+AV321+BW321+BX321+选手操作!BS321)),IF(COUNTIF(BO:BO,BU321)=0,"查找失败",IF(ISNUMBER(VLOOKUP(BU321,BO:BQ,3,0))=FALSE,"VP错误","未知错误")))</f>
        <v/>
      </c>
      <c r="BW321" s="37"/>
      <c r="BX321" s="37"/>
      <c r="BY321" s="39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23" t="str">
        <f ca="1">IFERROR(IF(CS321="","",RANK(CR321,CR$3:CR$434)+COUNTIF(CR$3:CR321,CR321)-1),"/")</f>
        <v/>
      </c>
      <c r="CO321" s="22" t="str">
        <f t="shared" si="81"/>
        <v/>
      </c>
      <c r="CP321" s="22" t="str">
        <f t="shared" si="82"/>
        <v/>
      </c>
      <c r="CQ321" s="24" t="str">
        <f>IFERROR(IF(CO321="","",ROUND(IF(CP321=0,10,10+SIGN(CP321)*10*(1-((SQRT(5)-1)/2)^MIN(ABS(CP321)/(5*SQRT(CR$1)),3))/(1-((SQRT(5)-1)/2)^3)),2)),"请输入副数")</f>
        <v/>
      </c>
      <c r="CR321" s="25" t="str">
        <f ca="1">IF(CS321="","",IF(选手操作!DT321&lt;&gt;"","/",CV321))</f>
        <v/>
      </c>
      <c r="CS321" s="26" t="str">
        <f ca="1">IF(OR(COUNTA(CA$3:CM$434)=0,选手操作!$K321=""),"",选手操作!$K321)</f>
        <v/>
      </c>
      <c r="CT321" s="22" t="str">
        <f ca="1">IFERROR(IF(CS321="","",RANK(CV321,CV$3:CV$434)+COUNTIF(CV$3:CV321,CV321)-1),"/")</f>
        <v/>
      </c>
      <c r="CU321" s="27" t="str">
        <f ca="1">IF(CS321="","",VLOOKUP(CS321,选手操作!$K:$L,2,0))</f>
        <v/>
      </c>
      <c r="CV321" s="24" t="str">
        <f ca="1">IFERROR(IF(CS321="","",IF(选手操作!CT321&lt;&gt;"",BV321+CW321+CX321+选手操作!CS321,VLOOKUP(CU321,CO:CQ,3,0)+BV321+CW321+CX321+选手操作!CS321)),IF(COUNTIF(CO:CO,CU321)=0,"查找失败",IF(ISNUMBER(VLOOKUP(CU321,CO:CQ,3,0))=FALSE,"VP错误","未知错误")))</f>
        <v/>
      </c>
      <c r="CW321" s="37"/>
      <c r="CX321" s="37"/>
      <c r="CY321" s="39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23" t="str">
        <f ca="1">IFERROR(IF(DS321="","",RANK(DR321,DR$3:DR$434)+COUNTIF(DR$3:DR321,DR321)-1),"/")</f>
        <v/>
      </c>
      <c r="DO321" s="22" t="str">
        <f t="shared" si="83"/>
        <v/>
      </c>
      <c r="DP321" s="22" t="str">
        <f t="shared" si="84"/>
        <v/>
      </c>
      <c r="DQ321" s="24" t="str">
        <f>IFERROR(IF(DO321="","",ROUND(IF(DP321=0,10,10+SIGN(DP321)*10*(1-((SQRT(5)-1)/2)^MIN(ABS(DP321)/(5*SQRT(DR$1)),3))/(1-((SQRT(5)-1)/2)^3)),2)),"请输入副数")</f>
        <v/>
      </c>
      <c r="DR321" s="25" t="str">
        <f ca="1">IF(DS321="","",IF(选手操作!ET321&lt;&gt;"","/",DV321))</f>
        <v/>
      </c>
      <c r="DS321" s="26" t="str">
        <f ca="1">IF(OR(COUNTA(DA$3:DM$434)=0,选手操作!$K321=""),"",选手操作!$K321)</f>
        <v/>
      </c>
      <c r="DT321" s="22" t="str">
        <f ca="1">IFERROR(IF(DS321="","",RANK(DV321,DV$3:DV$434)+COUNTIF(DV$3:DV321,DV321)-1),"/")</f>
        <v/>
      </c>
      <c r="DU321" s="27" t="str">
        <f ca="1">IF(DS321="","",VLOOKUP(DS321,选手操作!$K:$L,2,0))</f>
        <v/>
      </c>
      <c r="DV321" s="24" t="str">
        <f ca="1">IFERROR(IF(DS321="","",IF(选手操作!DT321&lt;&gt;"",CV321+DW321+DX321+选手操作!DS321,VLOOKUP(DU321,DO:DQ,3,0)+CV321+DW321+DX321+选手操作!DS321)),IF(COUNTIF(DO:DO,DU321)=0,"查找失败",IF(ISNUMBER(VLOOKUP(DU321,DO:DQ,3,0))=FALSE,"VP错误","未知错误")))</f>
        <v/>
      </c>
      <c r="DW321" s="37"/>
      <c r="DX321" s="37"/>
      <c r="DY321" s="39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  <c r="EN321" s="23" t="str">
        <f ca="1">IFERROR(IF(ES321="","",RANK(ER321,ER$3:ER$434)+COUNTIF(ER$3:ER321,ER321)-1),"/")</f>
        <v/>
      </c>
      <c r="EO321" s="22" t="str">
        <f t="shared" si="85"/>
        <v/>
      </c>
      <c r="EP321" s="22" t="str">
        <f t="shared" si="86"/>
        <v/>
      </c>
      <c r="EQ321" s="24" t="str">
        <f>IFERROR(IF(EO321="","",ROUND(IF(EP321=0,10,10+SIGN(EP321)*10*(1-((SQRT(5)-1)/2)^MIN(ABS(EP321)/(5*SQRT(ER$1)),3))/(1-((SQRT(5)-1)/2)^3)),2)),"请输入副数")</f>
        <v/>
      </c>
      <c r="ER321" s="25" t="str">
        <f ca="1">IF(ES321="","",IF(选手操作!FT321&lt;&gt;"","/",EV321))</f>
        <v/>
      </c>
      <c r="ES321" s="26" t="str">
        <f ca="1">IF(OR(COUNTA(EA$3:EM$434)=0,选手操作!$K321=""),"",选手操作!$K321)</f>
        <v/>
      </c>
      <c r="ET321" s="22" t="str">
        <f ca="1">IFERROR(IF(ES321="","",RANK(EV321,EV$3:EV$434)+COUNTIF(EV$3:EV321,EV321)-1),"/")</f>
        <v/>
      </c>
      <c r="EU321" s="27" t="str">
        <f ca="1">IF(ES321="","",VLOOKUP(ES321,选手操作!$K:$L,2,0))</f>
        <v/>
      </c>
      <c r="EV321" s="24" t="str">
        <f ca="1">IFERROR(IF(ES321="","",IF(选手操作!ET321&lt;&gt;"",DV321+EW321+EX321+选手操作!ES321,VLOOKUP(EU321,EO:EQ,3,0)+DV321+EW321+EX321+选手操作!ES321)),IF(COUNTIF(EO:EO,EU321)=0,"查找失败",IF(ISNUMBER(VLOOKUP(EU321,EO:EQ,3,0))=FALSE,"VP错误","未知错误")))</f>
        <v/>
      </c>
      <c r="EW321" s="37"/>
      <c r="EX321" s="37"/>
      <c r="EY321" s="39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  <c r="FK321" s="31"/>
      <c r="FL321" s="31"/>
      <c r="FM321" s="31"/>
      <c r="FN321" s="23" t="str">
        <f ca="1">IFERROR(IF(FS321="","",RANK(FR321,FR$3:FR$434)+COUNTIF(FR$3:FR321,FR321)-1),"/")</f>
        <v/>
      </c>
      <c r="FO321" s="22" t="str">
        <f t="shared" si="87"/>
        <v/>
      </c>
      <c r="FP321" s="22" t="str">
        <f t="shared" si="88"/>
        <v/>
      </c>
      <c r="FQ321" s="24" t="str">
        <f>IFERROR(IF(FO321="","",ROUND(IF(FP321=0,10,10+SIGN(FP321)*10*(1-((SQRT(5)-1)/2)^MIN(ABS(FP321)/(5*SQRT(FR$1)),3))/(1-((SQRT(5)-1)/2)^3)),2)),"请输入副数")</f>
        <v/>
      </c>
      <c r="FR321" s="25" t="str">
        <f ca="1">IF(FS321="","",IF(选手操作!GT321&lt;&gt;"","/",FV321))</f>
        <v/>
      </c>
      <c r="FS321" s="26" t="str">
        <f ca="1">IF(OR(COUNTA(FA$3:FM$434)=0,选手操作!$K321=""),"",选手操作!$K321)</f>
        <v/>
      </c>
      <c r="FT321" s="22" t="str">
        <f ca="1">IFERROR(IF(FS321="","",RANK(FV321,FV$3:FV$434)+COUNTIF(FV$3:FV321,FV321)-1),"/")</f>
        <v/>
      </c>
      <c r="FU321" s="27" t="str">
        <f ca="1">IF(FS321="","",VLOOKUP(FS321,选手操作!$K:$L,2,0))</f>
        <v/>
      </c>
      <c r="FV321" s="24" t="str">
        <f ca="1">IFERROR(IF(FS321="","",IF(选手操作!FT321&lt;&gt;"",EV321+FW321+FX321+选手操作!FS321,VLOOKUP(FU321,FO:FQ,3,0)+EV321+FW321+FX321+选手操作!FS321)),IF(COUNTIF(FO:FO,FU321)=0,"查找失败",IF(ISNUMBER(VLOOKUP(FU321,FO:FQ,3,0))=FALSE,"VP错误","未知错误")))</f>
        <v/>
      </c>
      <c r="FW321" s="37"/>
      <c r="FX321" s="37"/>
      <c r="FY321" s="39"/>
      <c r="GA321" s="31"/>
      <c r="GB321" s="31"/>
      <c r="GC321" s="31"/>
      <c r="GD321" s="31"/>
      <c r="GE321" s="31"/>
      <c r="GF321" s="31"/>
      <c r="GG321" s="31"/>
      <c r="GH321" s="31"/>
      <c r="GI321" s="31"/>
      <c r="GJ321" s="31"/>
      <c r="GK321" s="31"/>
      <c r="GL321" s="31"/>
      <c r="GM321" s="31"/>
      <c r="GN321" s="23" t="str">
        <f ca="1">IFERROR(IF(GS321="","",RANK(GR321,GR$3:GR$434)+COUNTIF(GR$3:GR321,GR321)-1),"/")</f>
        <v/>
      </c>
      <c r="GO321" s="22" t="str">
        <f t="shared" si="89"/>
        <v/>
      </c>
      <c r="GP321" s="22" t="str">
        <f t="shared" si="90"/>
        <v/>
      </c>
      <c r="GQ321" s="24" t="str">
        <f>IFERROR(IF(GO321="","",ROUND(IF(GP321=0,10,10+SIGN(GP321)*10*(1-((SQRT(5)-1)/2)^MIN(ABS(GP321)/(5*SQRT(GR$1)),3))/(1-((SQRT(5)-1)/2)^3)),2)),"请输入副数")</f>
        <v/>
      </c>
      <c r="GR321" s="25" t="str">
        <f ca="1">IF(GS321="","",IF(选手操作!HT321&lt;&gt;"","/",GV321))</f>
        <v/>
      </c>
      <c r="GS321" s="26" t="str">
        <f ca="1">IF(OR(COUNTA(GA$3:GM$434)=0,选手操作!$K321=""),"",选手操作!$K321)</f>
        <v/>
      </c>
      <c r="GT321" s="22" t="str">
        <f ca="1">IFERROR(IF(GS321="","",RANK(GV321,GV$3:GV$434)+COUNTIF(GV$3:GV321,GV321)-1),"/")</f>
        <v/>
      </c>
      <c r="GU321" s="27" t="str">
        <f ca="1">IF(GS321="","",VLOOKUP(GS321,选手操作!$K:$L,2,0))</f>
        <v/>
      </c>
      <c r="GV321" s="24" t="str">
        <f ca="1">IFERROR(IF(GS321="","",IF(选手操作!GT321&lt;&gt;"",FV321+GW321+GX321+选手操作!GS321,VLOOKUP(GU321,GO:GQ,3,0)+FV321+GW321+GX321+选手操作!GS321)),IF(COUNTIF(GO:GO,GU321)=0,"查找失败",IF(ISNUMBER(VLOOKUP(GU321,GO:GQ,3,0))=FALSE,"VP错误","未知错误")))</f>
        <v/>
      </c>
      <c r="GW321" s="37"/>
      <c r="GX321" s="37"/>
      <c r="GY321" s="39"/>
      <c r="HA321" s="31"/>
      <c r="HB321" s="31"/>
      <c r="HC321" s="31"/>
      <c r="HD321" s="31"/>
      <c r="HE321" s="31"/>
      <c r="HF321" s="31"/>
      <c r="HG321" s="31"/>
      <c r="HH321" s="31"/>
      <c r="HI321" s="31"/>
      <c r="HJ321" s="31"/>
      <c r="HK321" s="31"/>
      <c r="HL321" s="31"/>
      <c r="HM321" s="31"/>
      <c r="HN321" s="23" t="str">
        <f ca="1">IFERROR(IF(HS321="","",RANK(HR321,HR$3:HR$434)+COUNTIF(HR$3:HR321,HR321)-1),"/")</f>
        <v/>
      </c>
      <c r="HO321" s="22" t="str">
        <f t="shared" si="91"/>
        <v/>
      </c>
      <c r="HP321" s="22" t="str">
        <f t="shared" si="92"/>
        <v/>
      </c>
      <c r="HQ321" s="24" t="str">
        <f>IFERROR(IF(HO321="","",ROUND(IF(HP321=0,10,10+SIGN(HP321)*10*(1-((SQRT(5)-1)/2)^MIN(ABS(HP321)/(5*SQRT(HR$1)),3))/(1-((SQRT(5)-1)/2)^3)),2)),"请输入副数")</f>
        <v/>
      </c>
      <c r="HR321" s="25" t="str">
        <f ca="1">IF(HS321="","",IF(选手操作!IT321&lt;&gt;"","/",HV321))</f>
        <v/>
      </c>
      <c r="HS321" s="26" t="str">
        <f ca="1">IF(OR(COUNTA(HA$3:HM$434)=0,选手操作!$K321=""),"",选手操作!$K321)</f>
        <v/>
      </c>
      <c r="HT321" s="22" t="str">
        <f ca="1">IFERROR(IF(HS321="","",RANK(HV321,HV$3:HV$434)+COUNTIF(HV$3:HV321,HV321)-1),"/")</f>
        <v/>
      </c>
      <c r="HU321" s="27" t="str">
        <f ca="1">IF(HS321="","",VLOOKUP(HS321,选手操作!$K:$L,2,0))</f>
        <v/>
      </c>
      <c r="HV321" s="24" t="str">
        <f ca="1">IFERROR(IF(HS321="","",IF(选手操作!HT321&lt;&gt;"",GV321+HW321+HX321+选手操作!HS321,VLOOKUP(HU321,HO:HQ,3,0)+GV321+HW321+HX321+选手操作!HS321)),IF(COUNTIF(HO:HO,HU321)=0,"查找失败",IF(ISNUMBER(VLOOKUP(HU321,HO:HQ,3,0))=FALSE,"VP错误","未知错误")))</f>
        <v/>
      </c>
      <c r="HW321" s="37"/>
      <c r="HX321" s="37"/>
      <c r="HY321" s="39"/>
    </row>
    <row r="322" spans="1:23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23" t="str">
        <f ca="1">IFERROR(IF(S322="","",RANK(R322,R$3:R$434)+COUNTIF(R$3:R322,R322)-1),"/")</f>
        <v/>
      </c>
      <c r="O322" s="22" t="str">
        <f t="shared" si="93"/>
        <v/>
      </c>
      <c r="P322" s="22" t="str">
        <f t="shared" si="94"/>
        <v/>
      </c>
      <c r="Q322" s="24" t="str">
        <f t="shared" si="95"/>
        <v/>
      </c>
      <c r="R322" s="25" t="str">
        <f ca="1">IF(S322="","",IF(选手操作!AT322&lt;&gt;"","/",V322))</f>
        <v/>
      </c>
      <c r="S322" s="26" t="str">
        <f ca="1">IF(OR(COUNTA(A$3:M$434)=0,选手操作!$K322=""),"",选手操作!$K322)</f>
        <v/>
      </c>
      <c r="T322" s="22" t="str">
        <f ca="1">IFERROR(IF(S322="","",RANK(V322,V$3:V$434)+COUNTIF(V$3:V322,V322)-1),"/")</f>
        <v/>
      </c>
      <c r="U322" s="27" t="str">
        <f ca="1">IF(S322="","",VLOOKUP(S322,选手操作!$K:$L,2,0))</f>
        <v/>
      </c>
      <c r="V322" s="24" t="str">
        <f ca="1">IFERROR(IF(S322="","",IF(选手操作!T322&lt;&gt;"",选手操作!M322+选手操作!N322+W322+X322+选手操作!S322,VLOOKUP(U322,O:Q,3,0)+选手操作!M322+选手操作!N322+W322+X322+选手操作!S322)),IF(COUNTIF(O:O,U322)=0,"查找失败",IF(ISNUMBER(VLOOKUP(U322,O:Q,3,0))=FALSE,"VP错误","未知错误")))</f>
        <v/>
      </c>
      <c r="W322" s="37"/>
      <c r="X322" s="37"/>
      <c r="Y322" s="39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23" t="str">
        <f ca="1">IFERROR(IF(AS322="","",RANK(AR322,AR$3:AR$434)+COUNTIF(AR$3:AR322,AR322)-1),"/")</f>
        <v/>
      </c>
      <c r="AO322" s="22" t="str">
        <f t="shared" si="77"/>
        <v/>
      </c>
      <c r="AP322" s="22" t="str">
        <f t="shared" si="78"/>
        <v/>
      </c>
      <c r="AQ322" s="24" t="str">
        <f t="shared" si="96"/>
        <v/>
      </c>
      <c r="AR322" s="25" t="str">
        <f ca="1">IF(AS322="","",IF(选手操作!BT322&lt;&gt;"","/",AV322))</f>
        <v/>
      </c>
      <c r="AS322" s="26" t="str">
        <f ca="1">IF(OR(COUNTA(AA$3:AM$434)=0,选手操作!$K322=""),"",选手操作!$K322)</f>
        <v/>
      </c>
      <c r="AT322" s="22" t="str">
        <f ca="1">IFERROR(IF(AS322="","",RANK(AV322,AV$3:AV$434)+COUNTIF(AV$3:AV322,AV322)-1),"/")</f>
        <v/>
      </c>
      <c r="AU322" s="27" t="str">
        <f ca="1">IF(AS322="","",VLOOKUP(AS322,选手操作!$K:$L,2,0))</f>
        <v/>
      </c>
      <c r="AV322" s="24" t="str">
        <f ca="1">IFERROR(IF(AS322="","",IF(选手操作!AT322&lt;&gt;"",V322+AW322+AX322+选手操作!AS322,VLOOKUP(AU322,AO:AQ,3,0)+V322+AW322+AX322+选手操作!AS322)),IF(COUNTIF(AO:AO,AU322)=0,"查找失败",IF(ISNUMBER(VLOOKUP(AU322,AO:AQ,3,0))=FALSE,"VP错误","未知错误")))</f>
        <v/>
      </c>
      <c r="AW322" s="37"/>
      <c r="AX322" s="37"/>
      <c r="AY322" s="39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23" t="str">
        <f ca="1">IFERROR(IF(BS322="","",RANK(BR322,BR$3:BR$434)+COUNTIF(BR$3:BR322,BR322)-1),"/")</f>
        <v/>
      </c>
      <c r="BO322" s="22" t="str">
        <f t="shared" si="79"/>
        <v/>
      </c>
      <c r="BP322" s="22" t="str">
        <f t="shared" si="80"/>
        <v/>
      </c>
      <c r="BQ322" s="24" t="str">
        <f>IFERROR(IF(BO322="","",ROUND(IF(BP322=0,10,10+SIGN(BP322)*10*(1-((SQRT(5)-1)/2)^MIN(ABS(BP322)/(5*SQRT(BR$1)),3))/(1-((SQRT(5)-1)/2)^3)),2)),"请输入副数")</f>
        <v/>
      </c>
      <c r="BR322" s="25" t="str">
        <f ca="1">IF(BS322="","",IF(选手操作!CT322&lt;&gt;"","/",BV322))</f>
        <v/>
      </c>
      <c r="BS322" s="26" t="str">
        <f ca="1">IF(OR(COUNTA(BA$3:BM$434)=0,选手操作!$K322=""),"",选手操作!$K322)</f>
        <v/>
      </c>
      <c r="BT322" s="22" t="str">
        <f ca="1">IFERROR(IF(BS322="","",RANK(BV322,BV$3:BV$434)+COUNTIF(BV$3:BV322,BV322)-1),"/")</f>
        <v/>
      </c>
      <c r="BU322" s="27" t="str">
        <f ca="1">IF(BS322="","",VLOOKUP(BS322,选手操作!$K:$L,2,0))</f>
        <v/>
      </c>
      <c r="BV322" s="24" t="str">
        <f ca="1">IFERROR(IF(BS322="","",IF(选手操作!BT322&lt;&gt;"",AV322+BW322+BX322+选手操作!BS322,VLOOKUP(BU322,BO:BQ,3,0)+AV322+BW322+BX322+选手操作!BS322)),IF(COUNTIF(BO:BO,BU322)=0,"查找失败",IF(ISNUMBER(VLOOKUP(BU322,BO:BQ,3,0))=FALSE,"VP错误","未知错误")))</f>
        <v/>
      </c>
      <c r="BW322" s="37"/>
      <c r="BX322" s="37"/>
      <c r="BY322" s="39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23" t="str">
        <f ca="1">IFERROR(IF(CS322="","",RANK(CR322,CR$3:CR$434)+COUNTIF(CR$3:CR322,CR322)-1),"/")</f>
        <v/>
      </c>
      <c r="CO322" s="22" t="str">
        <f t="shared" si="81"/>
        <v/>
      </c>
      <c r="CP322" s="22" t="str">
        <f t="shared" si="82"/>
        <v/>
      </c>
      <c r="CQ322" s="24" t="str">
        <f>IFERROR(IF(CO322="","",ROUND(IF(CP322=0,10,10+SIGN(CP322)*10*(1-((SQRT(5)-1)/2)^MIN(ABS(CP322)/(5*SQRT(CR$1)),3))/(1-((SQRT(5)-1)/2)^3)),2)),"请输入副数")</f>
        <v/>
      </c>
      <c r="CR322" s="25" t="str">
        <f ca="1">IF(CS322="","",IF(选手操作!DT322&lt;&gt;"","/",CV322))</f>
        <v/>
      </c>
      <c r="CS322" s="26" t="str">
        <f ca="1">IF(OR(COUNTA(CA$3:CM$434)=0,选手操作!$K322=""),"",选手操作!$K322)</f>
        <v/>
      </c>
      <c r="CT322" s="22" t="str">
        <f ca="1">IFERROR(IF(CS322="","",RANK(CV322,CV$3:CV$434)+COUNTIF(CV$3:CV322,CV322)-1),"/")</f>
        <v/>
      </c>
      <c r="CU322" s="27" t="str">
        <f ca="1">IF(CS322="","",VLOOKUP(CS322,选手操作!$K:$L,2,0))</f>
        <v/>
      </c>
      <c r="CV322" s="24" t="str">
        <f ca="1">IFERROR(IF(CS322="","",IF(选手操作!CT322&lt;&gt;"",BV322+CW322+CX322+选手操作!CS322,VLOOKUP(CU322,CO:CQ,3,0)+BV322+CW322+CX322+选手操作!CS322)),IF(COUNTIF(CO:CO,CU322)=0,"查找失败",IF(ISNUMBER(VLOOKUP(CU322,CO:CQ,3,0))=FALSE,"VP错误","未知错误")))</f>
        <v/>
      </c>
      <c r="CW322" s="37"/>
      <c r="CX322" s="37"/>
      <c r="CY322" s="39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23" t="str">
        <f ca="1">IFERROR(IF(DS322="","",RANK(DR322,DR$3:DR$434)+COUNTIF(DR$3:DR322,DR322)-1),"/")</f>
        <v/>
      </c>
      <c r="DO322" s="22" t="str">
        <f t="shared" si="83"/>
        <v/>
      </c>
      <c r="DP322" s="22" t="str">
        <f t="shared" si="84"/>
        <v/>
      </c>
      <c r="DQ322" s="24" t="str">
        <f>IFERROR(IF(DO322="","",ROUND(IF(DP322=0,10,10+SIGN(DP322)*10*(1-((SQRT(5)-1)/2)^MIN(ABS(DP322)/(5*SQRT(DR$1)),3))/(1-((SQRT(5)-1)/2)^3)),2)),"请输入副数")</f>
        <v/>
      </c>
      <c r="DR322" s="25" t="str">
        <f ca="1">IF(DS322="","",IF(选手操作!ET322&lt;&gt;"","/",DV322))</f>
        <v/>
      </c>
      <c r="DS322" s="26" t="str">
        <f ca="1">IF(OR(COUNTA(DA$3:DM$434)=0,选手操作!$K322=""),"",选手操作!$K322)</f>
        <v/>
      </c>
      <c r="DT322" s="22" t="str">
        <f ca="1">IFERROR(IF(DS322="","",RANK(DV322,DV$3:DV$434)+COUNTIF(DV$3:DV322,DV322)-1),"/")</f>
        <v/>
      </c>
      <c r="DU322" s="27" t="str">
        <f ca="1">IF(DS322="","",VLOOKUP(DS322,选手操作!$K:$L,2,0))</f>
        <v/>
      </c>
      <c r="DV322" s="24" t="str">
        <f ca="1">IFERROR(IF(DS322="","",IF(选手操作!DT322&lt;&gt;"",CV322+DW322+DX322+选手操作!DS322,VLOOKUP(DU322,DO:DQ,3,0)+CV322+DW322+DX322+选手操作!DS322)),IF(COUNTIF(DO:DO,DU322)=0,"查找失败",IF(ISNUMBER(VLOOKUP(DU322,DO:DQ,3,0))=FALSE,"VP错误","未知错误")))</f>
        <v/>
      </c>
      <c r="DW322" s="37"/>
      <c r="DX322" s="37"/>
      <c r="DY322" s="39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23" t="str">
        <f ca="1">IFERROR(IF(ES322="","",RANK(ER322,ER$3:ER$434)+COUNTIF(ER$3:ER322,ER322)-1),"/")</f>
        <v/>
      </c>
      <c r="EO322" s="22" t="str">
        <f t="shared" si="85"/>
        <v/>
      </c>
      <c r="EP322" s="22" t="str">
        <f t="shared" si="86"/>
        <v/>
      </c>
      <c r="EQ322" s="24" t="str">
        <f>IFERROR(IF(EO322="","",ROUND(IF(EP322=0,10,10+SIGN(EP322)*10*(1-((SQRT(5)-1)/2)^MIN(ABS(EP322)/(5*SQRT(ER$1)),3))/(1-((SQRT(5)-1)/2)^3)),2)),"请输入副数")</f>
        <v/>
      </c>
      <c r="ER322" s="25" t="str">
        <f ca="1">IF(ES322="","",IF(选手操作!FT322&lt;&gt;"","/",EV322))</f>
        <v/>
      </c>
      <c r="ES322" s="26" t="str">
        <f ca="1">IF(OR(COUNTA(EA$3:EM$434)=0,选手操作!$K322=""),"",选手操作!$K322)</f>
        <v/>
      </c>
      <c r="ET322" s="22" t="str">
        <f ca="1">IFERROR(IF(ES322="","",RANK(EV322,EV$3:EV$434)+COUNTIF(EV$3:EV322,EV322)-1),"/")</f>
        <v/>
      </c>
      <c r="EU322" s="27" t="str">
        <f ca="1">IF(ES322="","",VLOOKUP(ES322,选手操作!$K:$L,2,0))</f>
        <v/>
      </c>
      <c r="EV322" s="24" t="str">
        <f ca="1">IFERROR(IF(ES322="","",IF(选手操作!ET322&lt;&gt;"",DV322+EW322+EX322+选手操作!ES322,VLOOKUP(EU322,EO:EQ,3,0)+DV322+EW322+EX322+选手操作!ES322)),IF(COUNTIF(EO:EO,EU322)=0,"查找失败",IF(ISNUMBER(VLOOKUP(EU322,EO:EQ,3,0))=FALSE,"VP错误","未知错误")))</f>
        <v/>
      </c>
      <c r="EW322" s="37"/>
      <c r="EX322" s="37"/>
      <c r="EY322" s="39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  <c r="FK322" s="31"/>
      <c r="FL322" s="31"/>
      <c r="FM322" s="31"/>
      <c r="FN322" s="23" t="str">
        <f ca="1">IFERROR(IF(FS322="","",RANK(FR322,FR$3:FR$434)+COUNTIF(FR$3:FR322,FR322)-1),"/")</f>
        <v/>
      </c>
      <c r="FO322" s="22" t="str">
        <f t="shared" si="87"/>
        <v/>
      </c>
      <c r="FP322" s="22" t="str">
        <f t="shared" si="88"/>
        <v/>
      </c>
      <c r="FQ322" s="24" t="str">
        <f>IFERROR(IF(FO322="","",ROUND(IF(FP322=0,10,10+SIGN(FP322)*10*(1-((SQRT(5)-1)/2)^MIN(ABS(FP322)/(5*SQRT(FR$1)),3))/(1-((SQRT(5)-1)/2)^3)),2)),"请输入副数")</f>
        <v/>
      </c>
      <c r="FR322" s="25" t="str">
        <f ca="1">IF(FS322="","",IF(选手操作!GT322&lt;&gt;"","/",FV322))</f>
        <v/>
      </c>
      <c r="FS322" s="26" t="str">
        <f ca="1">IF(OR(COUNTA(FA$3:FM$434)=0,选手操作!$K322=""),"",选手操作!$K322)</f>
        <v/>
      </c>
      <c r="FT322" s="22" t="str">
        <f ca="1">IFERROR(IF(FS322="","",RANK(FV322,FV$3:FV$434)+COUNTIF(FV$3:FV322,FV322)-1),"/")</f>
        <v/>
      </c>
      <c r="FU322" s="27" t="str">
        <f ca="1">IF(FS322="","",VLOOKUP(FS322,选手操作!$K:$L,2,0))</f>
        <v/>
      </c>
      <c r="FV322" s="24" t="str">
        <f ca="1">IFERROR(IF(FS322="","",IF(选手操作!FT322&lt;&gt;"",EV322+FW322+FX322+选手操作!FS322,VLOOKUP(FU322,FO:FQ,3,0)+EV322+FW322+FX322+选手操作!FS322)),IF(COUNTIF(FO:FO,FU322)=0,"查找失败",IF(ISNUMBER(VLOOKUP(FU322,FO:FQ,3,0))=FALSE,"VP错误","未知错误")))</f>
        <v/>
      </c>
      <c r="FW322" s="37"/>
      <c r="FX322" s="37"/>
      <c r="FY322" s="39"/>
      <c r="GA322" s="31"/>
      <c r="GB322" s="31"/>
      <c r="GC322" s="31"/>
      <c r="GD322" s="31"/>
      <c r="GE322" s="31"/>
      <c r="GF322" s="31"/>
      <c r="GG322" s="31"/>
      <c r="GH322" s="31"/>
      <c r="GI322" s="31"/>
      <c r="GJ322" s="31"/>
      <c r="GK322" s="31"/>
      <c r="GL322" s="31"/>
      <c r="GM322" s="31"/>
      <c r="GN322" s="23" t="str">
        <f ca="1">IFERROR(IF(GS322="","",RANK(GR322,GR$3:GR$434)+COUNTIF(GR$3:GR322,GR322)-1),"/")</f>
        <v/>
      </c>
      <c r="GO322" s="22" t="str">
        <f t="shared" si="89"/>
        <v/>
      </c>
      <c r="GP322" s="22" t="str">
        <f t="shared" si="90"/>
        <v/>
      </c>
      <c r="GQ322" s="24" t="str">
        <f>IFERROR(IF(GO322="","",ROUND(IF(GP322=0,10,10+SIGN(GP322)*10*(1-((SQRT(5)-1)/2)^MIN(ABS(GP322)/(5*SQRT(GR$1)),3))/(1-((SQRT(5)-1)/2)^3)),2)),"请输入副数")</f>
        <v/>
      </c>
      <c r="GR322" s="25" t="str">
        <f ca="1">IF(GS322="","",IF(选手操作!HT322&lt;&gt;"","/",GV322))</f>
        <v/>
      </c>
      <c r="GS322" s="26" t="str">
        <f ca="1">IF(OR(COUNTA(GA$3:GM$434)=0,选手操作!$K322=""),"",选手操作!$K322)</f>
        <v/>
      </c>
      <c r="GT322" s="22" t="str">
        <f ca="1">IFERROR(IF(GS322="","",RANK(GV322,GV$3:GV$434)+COUNTIF(GV$3:GV322,GV322)-1),"/")</f>
        <v/>
      </c>
      <c r="GU322" s="27" t="str">
        <f ca="1">IF(GS322="","",VLOOKUP(GS322,选手操作!$K:$L,2,0))</f>
        <v/>
      </c>
      <c r="GV322" s="24" t="str">
        <f ca="1">IFERROR(IF(GS322="","",IF(选手操作!GT322&lt;&gt;"",FV322+GW322+GX322+选手操作!GS322,VLOOKUP(GU322,GO:GQ,3,0)+FV322+GW322+GX322+选手操作!GS322)),IF(COUNTIF(GO:GO,GU322)=0,"查找失败",IF(ISNUMBER(VLOOKUP(GU322,GO:GQ,3,0))=FALSE,"VP错误","未知错误")))</f>
        <v/>
      </c>
      <c r="GW322" s="37"/>
      <c r="GX322" s="37"/>
      <c r="GY322" s="39"/>
      <c r="HA322" s="31"/>
      <c r="HB322" s="31"/>
      <c r="HC322" s="31"/>
      <c r="HD322" s="31"/>
      <c r="HE322" s="31"/>
      <c r="HF322" s="31"/>
      <c r="HG322" s="31"/>
      <c r="HH322" s="31"/>
      <c r="HI322" s="31"/>
      <c r="HJ322" s="31"/>
      <c r="HK322" s="31"/>
      <c r="HL322" s="31"/>
      <c r="HM322" s="31"/>
      <c r="HN322" s="23" t="str">
        <f ca="1">IFERROR(IF(HS322="","",RANK(HR322,HR$3:HR$434)+COUNTIF(HR$3:HR322,HR322)-1),"/")</f>
        <v/>
      </c>
      <c r="HO322" s="22" t="str">
        <f t="shared" si="91"/>
        <v/>
      </c>
      <c r="HP322" s="22" t="str">
        <f t="shared" si="92"/>
        <v/>
      </c>
      <c r="HQ322" s="24" t="str">
        <f>IFERROR(IF(HO322="","",ROUND(IF(HP322=0,10,10+SIGN(HP322)*10*(1-((SQRT(5)-1)/2)^MIN(ABS(HP322)/(5*SQRT(HR$1)),3))/(1-((SQRT(5)-1)/2)^3)),2)),"请输入副数")</f>
        <v/>
      </c>
      <c r="HR322" s="25" t="str">
        <f ca="1">IF(HS322="","",IF(选手操作!IT322&lt;&gt;"","/",HV322))</f>
        <v/>
      </c>
      <c r="HS322" s="26" t="str">
        <f ca="1">IF(OR(COUNTA(HA$3:HM$434)=0,选手操作!$K322=""),"",选手操作!$K322)</f>
        <v/>
      </c>
      <c r="HT322" s="22" t="str">
        <f ca="1">IFERROR(IF(HS322="","",RANK(HV322,HV$3:HV$434)+COUNTIF(HV$3:HV322,HV322)-1),"/")</f>
        <v/>
      </c>
      <c r="HU322" s="27" t="str">
        <f ca="1">IF(HS322="","",VLOOKUP(HS322,选手操作!$K:$L,2,0))</f>
        <v/>
      </c>
      <c r="HV322" s="24" t="str">
        <f ca="1">IFERROR(IF(HS322="","",IF(选手操作!HT322&lt;&gt;"",GV322+HW322+HX322+选手操作!HS322,VLOOKUP(HU322,HO:HQ,3,0)+GV322+HW322+HX322+选手操作!HS322)),IF(COUNTIF(HO:HO,HU322)=0,"查找失败",IF(ISNUMBER(VLOOKUP(HU322,HO:HQ,3,0))=FALSE,"VP错误","未知错误")))</f>
        <v/>
      </c>
      <c r="HW322" s="37"/>
      <c r="HX322" s="37"/>
      <c r="HY322" s="39"/>
    </row>
    <row r="323" spans="1:23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23" t="str">
        <f ca="1">IFERROR(IF(S323="","",RANK(R323,R$3:R$434)+COUNTIF(R$3:R323,R323)-1),"/")</f>
        <v/>
      </c>
      <c r="O323" s="22" t="str">
        <f t="shared" si="93"/>
        <v/>
      </c>
      <c r="P323" s="22" t="str">
        <f t="shared" si="94"/>
        <v/>
      </c>
      <c r="Q323" s="24" t="str">
        <f t="shared" si="95"/>
        <v/>
      </c>
      <c r="R323" s="25" t="str">
        <f ca="1">IF(S323="","",IF(选手操作!AT323&lt;&gt;"","/",V323))</f>
        <v/>
      </c>
      <c r="S323" s="26" t="str">
        <f ca="1">IF(OR(COUNTA(A$3:M$434)=0,选手操作!$K323=""),"",选手操作!$K323)</f>
        <v/>
      </c>
      <c r="T323" s="22" t="str">
        <f ca="1">IFERROR(IF(S323="","",RANK(V323,V$3:V$434)+COUNTIF(V$3:V323,V323)-1),"/")</f>
        <v/>
      </c>
      <c r="U323" s="27" t="str">
        <f ca="1">IF(S323="","",VLOOKUP(S323,选手操作!$K:$L,2,0))</f>
        <v/>
      </c>
      <c r="V323" s="24" t="str">
        <f ca="1">IFERROR(IF(S323="","",IF(选手操作!T323&lt;&gt;"",选手操作!M323+选手操作!N323+W323+X323+选手操作!S323,VLOOKUP(U323,O:Q,3,0)+选手操作!M323+选手操作!N323+W323+X323+选手操作!S323)),IF(COUNTIF(O:O,U323)=0,"查找失败",IF(ISNUMBER(VLOOKUP(U323,O:Q,3,0))=FALSE,"VP错误","未知错误")))</f>
        <v/>
      </c>
      <c r="W323" s="37"/>
      <c r="X323" s="37"/>
      <c r="Y323" s="39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23" t="str">
        <f ca="1">IFERROR(IF(AS323="","",RANK(AR323,AR$3:AR$434)+COUNTIF(AR$3:AR323,AR323)-1),"/")</f>
        <v/>
      </c>
      <c r="AO323" s="22" t="str">
        <f t="shared" ref="AO323:AO386" si="97">IFERROR(IF(AA323="","",RIGHT(AA323,LEN(AA323)-FIND(".",AA323))),"牌手错误")</f>
        <v/>
      </c>
      <c r="AP323" s="22" t="str">
        <f t="shared" ref="AP323:AP386" si="98">IF(AO323="","",ROUND(AC323,0))</f>
        <v/>
      </c>
      <c r="AQ323" s="24" t="str">
        <f t="shared" si="96"/>
        <v/>
      </c>
      <c r="AR323" s="25" t="str">
        <f ca="1">IF(AS323="","",IF(选手操作!BT323&lt;&gt;"","/",AV323))</f>
        <v/>
      </c>
      <c r="AS323" s="26" t="str">
        <f ca="1">IF(OR(COUNTA(AA$3:AM$434)=0,选手操作!$K323=""),"",选手操作!$K323)</f>
        <v/>
      </c>
      <c r="AT323" s="22" t="str">
        <f ca="1">IFERROR(IF(AS323="","",RANK(AV323,AV$3:AV$434)+COUNTIF(AV$3:AV323,AV323)-1),"/")</f>
        <v/>
      </c>
      <c r="AU323" s="27" t="str">
        <f ca="1">IF(AS323="","",VLOOKUP(AS323,选手操作!$K:$L,2,0))</f>
        <v/>
      </c>
      <c r="AV323" s="24" t="str">
        <f ca="1">IFERROR(IF(AS323="","",IF(选手操作!AT323&lt;&gt;"",V323+AW323+AX323+选手操作!AS323,VLOOKUP(AU323,AO:AQ,3,0)+V323+AW323+AX323+选手操作!AS323)),IF(COUNTIF(AO:AO,AU323)=0,"查找失败",IF(ISNUMBER(VLOOKUP(AU323,AO:AQ,3,0))=FALSE,"VP错误","未知错误")))</f>
        <v/>
      </c>
      <c r="AW323" s="37"/>
      <c r="AX323" s="37"/>
      <c r="AY323" s="39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23" t="str">
        <f ca="1">IFERROR(IF(BS323="","",RANK(BR323,BR$3:BR$434)+COUNTIF(BR$3:BR323,BR323)-1),"/")</f>
        <v/>
      </c>
      <c r="BO323" s="22" t="str">
        <f t="shared" ref="BO323:BO386" si="99">IFERROR(IF(BA323="","",RIGHT(BA323,LEN(BA323)-FIND(".",BA323))),"牌手错误")</f>
        <v/>
      </c>
      <c r="BP323" s="22" t="str">
        <f t="shared" ref="BP323:BP386" si="100">IF(BO323="","",ROUND(BC323,0))</f>
        <v/>
      </c>
      <c r="BQ323" s="24" t="str">
        <f>IFERROR(IF(BO323="","",ROUND(IF(BP323=0,10,10+SIGN(BP323)*10*(1-((SQRT(5)-1)/2)^MIN(ABS(BP323)/(5*SQRT(BR$1)),3))/(1-((SQRT(5)-1)/2)^3)),2)),"请输入副数")</f>
        <v/>
      </c>
      <c r="BR323" s="25" t="str">
        <f ca="1">IF(BS323="","",IF(选手操作!CT323&lt;&gt;"","/",BV323))</f>
        <v/>
      </c>
      <c r="BS323" s="26" t="str">
        <f ca="1">IF(OR(COUNTA(BA$3:BM$434)=0,选手操作!$K323=""),"",选手操作!$K323)</f>
        <v/>
      </c>
      <c r="BT323" s="22" t="str">
        <f ca="1">IFERROR(IF(BS323="","",RANK(BV323,BV$3:BV$434)+COUNTIF(BV$3:BV323,BV323)-1),"/")</f>
        <v/>
      </c>
      <c r="BU323" s="27" t="str">
        <f ca="1">IF(BS323="","",VLOOKUP(BS323,选手操作!$K:$L,2,0))</f>
        <v/>
      </c>
      <c r="BV323" s="24" t="str">
        <f ca="1">IFERROR(IF(BS323="","",IF(选手操作!BT323&lt;&gt;"",AV323+BW323+BX323+选手操作!BS323,VLOOKUP(BU323,BO:BQ,3,0)+AV323+BW323+BX323+选手操作!BS323)),IF(COUNTIF(BO:BO,BU323)=0,"查找失败",IF(ISNUMBER(VLOOKUP(BU323,BO:BQ,3,0))=FALSE,"VP错误","未知错误")))</f>
        <v/>
      </c>
      <c r="BW323" s="37"/>
      <c r="BX323" s="37"/>
      <c r="BY323" s="39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23" t="str">
        <f ca="1">IFERROR(IF(CS323="","",RANK(CR323,CR$3:CR$434)+COUNTIF(CR$3:CR323,CR323)-1),"/")</f>
        <v/>
      </c>
      <c r="CO323" s="22" t="str">
        <f t="shared" ref="CO323:CO386" si="101">IFERROR(IF(CA323="","",RIGHT(CA323,LEN(CA323)-FIND(".",CA323))),"牌手错误")</f>
        <v/>
      </c>
      <c r="CP323" s="22" t="str">
        <f t="shared" ref="CP323:CP386" si="102">IF(CO323="","",ROUND(CC323,0))</f>
        <v/>
      </c>
      <c r="CQ323" s="24" t="str">
        <f>IFERROR(IF(CO323="","",ROUND(IF(CP323=0,10,10+SIGN(CP323)*10*(1-((SQRT(5)-1)/2)^MIN(ABS(CP323)/(5*SQRT(CR$1)),3))/(1-((SQRT(5)-1)/2)^3)),2)),"请输入副数")</f>
        <v/>
      </c>
      <c r="CR323" s="25" t="str">
        <f ca="1">IF(CS323="","",IF(选手操作!DT323&lt;&gt;"","/",CV323))</f>
        <v/>
      </c>
      <c r="CS323" s="26" t="str">
        <f ca="1">IF(OR(COUNTA(CA$3:CM$434)=0,选手操作!$K323=""),"",选手操作!$K323)</f>
        <v/>
      </c>
      <c r="CT323" s="22" t="str">
        <f ca="1">IFERROR(IF(CS323="","",RANK(CV323,CV$3:CV$434)+COUNTIF(CV$3:CV323,CV323)-1),"/")</f>
        <v/>
      </c>
      <c r="CU323" s="27" t="str">
        <f ca="1">IF(CS323="","",VLOOKUP(CS323,选手操作!$K:$L,2,0))</f>
        <v/>
      </c>
      <c r="CV323" s="24" t="str">
        <f ca="1">IFERROR(IF(CS323="","",IF(选手操作!CT323&lt;&gt;"",BV323+CW323+CX323+选手操作!CS323,VLOOKUP(CU323,CO:CQ,3,0)+BV323+CW323+CX323+选手操作!CS323)),IF(COUNTIF(CO:CO,CU323)=0,"查找失败",IF(ISNUMBER(VLOOKUP(CU323,CO:CQ,3,0))=FALSE,"VP错误","未知错误")))</f>
        <v/>
      </c>
      <c r="CW323" s="37"/>
      <c r="CX323" s="37"/>
      <c r="CY323" s="39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23" t="str">
        <f ca="1">IFERROR(IF(DS323="","",RANK(DR323,DR$3:DR$434)+COUNTIF(DR$3:DR323,DR323)-1),"/")</f>
        <v/>
      </c>
      <c r="DO323" s="22" t="str">
        <f t="shared" ref="DO323:DO386" si="103">IFERROR(IF(DA323="","",RIGHT(DA323,LEN(DA323)-FIND(".",DA323))),"牌手错误")</f>
        <v/>
      </c>
      <c r="DP323" s="22" t="str">
        <f t="shared" ref="DP323:DP386" si="104">IF(DO323="","",ROUND(DC323,0))</f>
        <v/>
      </c>
      <c r="DQ323" s="24" t="str">
        <f>IFERROR(IF(DO323="","",ROUND(IF(DP323=0,10,10+SIGN(DP323)*10*(1-((SQRT(5)-1)/2)^MIN(ABS(DP323)/(5*SQRT(DR$1)),3))/(1-((SQRT(5)-1)/2)^3)),2)),"请输入副数")</f>
        <v/>
      </c>
      <c r="DR323" s="25" t="str">
        <f ca="1">IF(DS323="","",IF(选手操作!ET323&lt;&gt;"","/",DV323))</f>
        <v/>
      </c>
      <c r="DS323" s="26" t="str">
        <f ca="1">IF(OR(COUNTA(DA$3:DM$434)=0,选手操作!$K323=""),"",选手操作!$K323)</f>
        <v/>
      </c>
      <c r="DT323" s="22" t="str">
        <f ca="1">IFERROR(IF(DS323="","",RANK(DV323,DV$3:DV$434)+COUNTIF(DV$3:DV323,DV323)-1),"/")</f>
        <v/>
      </c>
      <c r="DU323" s="27" t="str">
        <f ca="1">IF(DS323="","",VLOOKUP(DS323,选手操作!$K:$L,2,0))</f>
        <v/>
      </c>
      <c r="DV323" s="24" t="str">
        <f ca="1">IFERROR(IF(DS323="","",IF(选手操作!DT323&lt;&gt;"",CV323+DW323+DX323+选手操作!DS323,VLOOKUP(DU323,DO:DQ,3,0)+CV323+DW323+DX323+选手操作!DS323)),IF(COUNTIF(DO:DO,DU323)=0,"查找失败",IF(ISNUMBER(VLOOKUP(DU323,DO:DQ,3,0))=FALSE,"VP错误","未知错误")))</f>
        <v/>
      </c>
      <c r="DW323" s="37"/>
      <c r="DX323" s="37"/>
      <c r="DY323" s="39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  <c r="EN323" s="23" t="str">
        <f ca="1">IFERROR(IF(ES323="","",RANK(ER323,ER$3:ER$434)+COUNTIF(ER$3:ER323,ER323)-1),"/")</f>
        <v/>
      </c>
      <c r="EO323" s="22" t="str">
        <f t="shared" ref="EO323:EO386" si="105">IFERROR(IF(EA323="","",RIGHT(EA323,LEN(EA323)-FIND(".",EA323))),"牌手错误")</f>
        <v/>
      </c>
      <c r="EP323" s="22" t="str">
        <f t="shared" ref="EP323:EP386" si="106">IF(EO323="","",ROUND(EC323,0))</f>
        <v/>
      </c>
      <c r="EQ323" s="24" t="str">
        <f>IFERROR(IF(EO323="","",ROUND(IF(EP323=0,10,10+SIGN(EP323)*10*(1-((SQRT(5)-1)/2)^MIN(ABS(EP323)/(5*SQRT(ER$1)),3))/(1-((SQRT(5)-1)/2)^3)),2)),"请输入副数")</f>
        <v/>
      </c>
      <c r="ER323" s="25" t="str">
        <f ca="1">IF(ES323="","",IF(选手操作!FT323&lt;&gt;"","/",EV323))</f>
        <v/>
      </c>
      <c r="ES323" s="26" t="str">
        <f ca="1">IF(OR(COUNTA(EA$3:EM$434)=0,选手操作!$K323=""),"",选手操作!$K323)</f>
        <v/>
      </c>
      <c r="ET323" s="22" t="str">
        <f ca="1">IFERROR(IF(ES323="","",RANK(EV323,EV$3:EV$434)+COUNTIF(EV$3:EV323,EV323)-1),"/")</f>
        <v/>
      </c>
      <c r="EU323" s="27" t="str">
        <f ca="1">IF(ES323="","",VLOOKUP(ES323,选手操作!$K:$L,2,0))</f>
        <v/>
      </c>
      <c r="EV323" s="24" t="str">
        <f ca="1">IFERROR(IF(ES323="","",IF(选手操作!ET323&lt;&gt;"",DV323+EW323+EX323+选手操作!ES323,VLOOKUP(EU323,EO:EQ,3,0)+DV323+EW323+EX323+选手操作!ES323)),IF(COUNTIF(EO:EO,EU323)=0,"查找失败",IF(ISNUMBER(VLOOKUP(EU323,EO:EQ,3,0))=FALSE,"VP错误","未知错误")))</f>
        <v/>
      </c>
      <c r="EW323" s="37"/>
      <c r="EX323" s="37"/>
      <c r="EY323" s="39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  <c r="FK323" s="31"/>
      <c r="FL323" s="31"/>
      <c r="FM323" s="31"/>
      <c r="FN323" s="23" t="str">
        <f ca="1">IFERROR(IF(FS323="","",RANK(FR323,FR$3:FR$434)+COUNTIF(FR$3:FR323,FR323)-1),"/")</f>
        <v/>
      </c>
      <c r="FO323" s="22" t="str">
        <f t="shared" ref="FO323:FO386" si="107">IFERROR(IF(FA323="","",RIGHT(FA323,LEN(FA323)-FIND(".",FA323))),"牌手错误")</f>
        <v/>
      </c>
      <c r="FP323" s="22" t="str">
        <f t="shared" ref="FP323:FP386" si="108">IF(FO323="","",ROUND(FC323,0))</f>
        <v/>
      </c>
      <c r="FQ323" s="24" t="str">
        <f>IFERROR(IF(FO323="","",ROUND(IF(FP323=0,10,10+SIGN(FP323)*10*(1-((SQRT(5)-1)/2)^MIN(ABS(FP323)/(5*SQRT(FR$1)),3))/(1-((SQRT(5)-1)/2)^3)),2)),"请输入副数")</f>
        <v/>
      </c>
      <c r="FR323" s="25" t="str">
        <f ca="1">IF(FS323="","",IF(选手操作!GT323&lt;&gt;"","/",FV323))</f>
        <v/>
      </c>
      <c r="FS323" s="26" t="str">
        <f ca="1">IF(OR(COUNTA(FA$3:FM$434)=0,选手操作!$K323=""),"",选手操作!$K323)</f>
        <v/>
      </c>
      <c r="FT323" s="22" t="str">
        <f ca="1">IFERROR(IF(FS323="","",RANK(FV323,FV$3:FV$434)+COUNTIF(FV$3:FV323,FV323)-1),"/")</f>
        <v/>
      </c>
      <c r="FU323" s="27" t="str">
        <f ca="1">IF(FS323="","",VLOOKUP(FS323,选手操作!$K:$L,2,0))</f>
        <v/>
      </c>
      <c r="FV323" s="24" t="str">
        <f ca="1">IFERROR(IF(FS323="","",IF(选手操作!FT323&lt;&gt;"",EV323+FW323+FX323+选手操作!FS323,VLOOKUP(FU323,FO:FQ,3,0)+EV323+FW323+FX323+选手操作!FS323)),IF(COUNTIF(FO:FO,FU323)=0,"查找失败",IF(ISNUMBER(VLOOKUP(FU323,FO:FQ,3,0))=FALSE,"VP错误","未知错误")))</f>
        <v/>
      </c>
      <c r="FW323" s="37"/>
      <c r="FX323" s="37"/>
      <c r="FY323" s="39"/>
      <c r="GA323" s="31"/>
      <c r="GB323" s="31"/>
      <c r="GC323" s="31"/>
      <c r="GD323" s="31"/>
      <c r="GE323" s="31"/>
      <c r="GF323" s="31"/>
      <c r="GG323" s="31"/>
      <c r="GH323" s="31"/>
      <c r="GI323" s="31"/>
      <c r="GJ323" s="31"/>
      <c r="GK323" s="31"/>
      <c r="GL323" s="31"/>
      <c r="GM323" s="31"/>
      <c r="GN323" s="23" t="str">
        <f ca="1">IFERROR(IF(GS323="","",RANK(GR323,GR$3:GR$434)+COUNTIF(GR$3:GR323,GR323)-1),"/")</f>
        <v/>
      </c>
      <c r="GO323" s="22" t="str">
        <f t="shared" ref="GO323:GO386" si="109">IFERROR(IF(GA323="","",RIGHT(GA323,LEN(GA323)-FIND(".",GA323))),"牌手错误")</f>
        <v/>
      </c>
      <c r="GP323" s="22" t="str">
        <f t="shared" ref="GP323:GP386" si="110">IF(GO323="","",ROUND(GC323,0))</f>
        <v/>
      </c>
      <c r="GQ323" s="24" t="str">
        <f>IFERROR(IF(GO323="","",ROUND(IF(GP323=0,10,10+SIGN(GP323)*10*(1-((SQRT(5)-1)/2)^MIN(ABS(GP323)/(5*SQRT(GR$1)),3))/(1-((SQRT(5)-1)/2)^3)),2)),"请输入副数")</f>
        <v/>
      </c>
      <c r="GR323" s="25" t="str">
        <f ca="1">IF(GS323="","",IF(选手操作!HT323&lt;&gt;"","/",GV323))</f>
        <v/>
      </c>
      <c r="GS323" s="26" t="str">
        <f ca="1">IF(OR(COUNTA(GA$3:GM$434)=0,选手操作!$K323=""),"",选手操作!$K323)</f>
        <v/>
      </c>
      <c r="GT323" s="22" t="str">
        <f ca="1">IFERROR(IF(GS323="","",RANK(GV323,GV$3:GV$434)+COUNTIF(GV$3:GV323,GV323)-1),"/")</f>
        <v/>
      </c>
      <c r="GU323" s="27" t="str">
        <f ca="1">IF(GS323="","",VLOOKUP(GS323,选手操作!$K:$L,2,0))</f>
        <v/>
      </c>
      <c r="GV323" s="24" t="str">
        <f ca="1">IFERROR(IF(GS323="","",IF(选手操作!GT323&lt;&gt;"",FV323+GW323+GX323+选手操作!GS323,VLOOKUP(GU323,GO:GQ,3,0)+FV323+GW323+GX323+选手操作!GS323)),IF(COUNTIF(GO:GO,GU323)=0,"查找失败",IF(ISNUMBER(VLOOKUP(GU323,GO:GQ,3,0))=FALSE,"VP错误","未知错误")))</f>
        <v/>
      </c>
      <c r="GW323" s="37"/>
      <c r="GX323" s="37"/>
      <c r="GY323" s="39"/>
      <c r="HA323" s="31"/>
      <c r="HB323" s="31"/>
      <c r="HC323" s="31"/>
      <c r="HD323" s="31"/>
      <c r="HE323" s="31"/>
      <c r="HF323" s="31"/>
      <c r="HG323" s="31"/>
      <c r="HH323" s="31"/>
      <c r="HI323" s="31"/>
      <c r="HJ323" s="31"/>
      <c r="HK323" s="31"/>
      <c r="HL323" s="31"/>
      <c r="HM323" s="31"/>
      <c r="HN323" s="23" t="str">
        <f ca="1">IFERROR(IF(HS323="","",RANK(HR323,HR$3:HR$434)+COUNTIF(HR$3:HR323,HR323)-1),"/")</f>
        <v/>
      </c>
      <c r="HO323" s="22" t="str">
        <f t="shared" ref="HO323:HO386" si="111">IFERROR(IF(HA323="","",RIGHT(HA323,LEN(HA323)-FIND(".",HA323))),"牌手错误")</f>
        <v/>
      </c>
      <c r="HP323" s="22" t="str">
        <f t="shared" ref="HP323:HP386" si="112">IF(HO323="","",ROUND(HC323,0))</f>
        <v/>
      </c>
      <c r="HQ323" s="24" t="str">
        <f>IFERROR(IF(HO323="","",ROUND(IF(HP323=0,10,10+SIGN(HP323)*10*(1-((SQRT(5)-1)/2)^MIN(ABS(HP323)/(5*SQRT(HR$1)),3))/(1-((SQRT(5)-1)/2)^3)),2)),"请输入副数")</f>
        <v/>
      </c>
      <c r="HR323" s="25" t="str">
        <f ca="1">IF(HS323="","",IF(选手操作!IT323&lt;&gt;"","/",HV323))</f>
        <v/>
      </c>
      <c r="HS323" s="26" t="str">
        <f ca="1">IF(OR(COUNTA(HA$3:HM$434)=0,选手操作!$K323=""),"",选手操作!$K323)</f>
        <v/>
      </c>
      <c r="HT323" s="22" t="str">
        <f ca="1">IFERROR(IF(HS323="","",RANK(HV323,HV$3:HV$434)+COUNTIF(HV$3:HV323,HV323)-1),"/")</f>
        <v/>
      </c>
      <c r="HU323" s="27" t="str">
        <f ca="1">IF(HS323="","",VLOOKUP(HS323,选手操作!$K:$L,2,0))</f>
        <v/>
      </c>
      <c r="HV323" s="24" t="str">
        <f ca="1">IFERROR(IF(HS323="","",IF(选手操作!HT323&lt;&gt;"",GV323+HW323+HX323+选手操作!HS323,VLOOKUP(HU323,HO:HQ,3,0)+GV323+HW323+HX323+选手操作!HS323)),IF(COUNTIF(HO:HO,HU323)=0,"查找失败",IF(ISNUMBER(VLOOKUP(HU323,HO:HQ,3,0))=FALSE,"VP错误","未知错误")))</f>
        <v/>
      </c>
      <c r="HW323" s="37"/>
      <c r="HX323" s="37"/>
      <c r="HY323" s="39"/>
    </row>
    <row r="324" spans="1:23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23" t="str">
        <f ca="1">IFERROR(IF(S324="","",RANK(R324,R$3:R$434)+COUNTIF(R$3:R324,R324)-1),"/")</f>
        <v/>
      </c>
      <c r="O324" s="22" t="str">
        <f t="shared" ref="O324:O387" si="113">IFERROR(IF(A324="","",RIGHT(A324,LEN(A324)-FIND(".",A324))),"牌手错误")</f>
        <v/>
      </c>
      <c r="P324" s="22" t="str">
        <f t="shared" ref="P324:P387" si="114">IF(O324="","",ROUND(C324,0))</f>
        <v/>
      </c>
      <c r="Q324" s="24" t="str">
        <f t="shared" ref="Q324:Q387" si="115">IFERROR(IF(O324="","",ROUND(IF(P324=0,10,10+SIGN(P324)*10*(1-((SQRT(5)-1)/2)^MIN(ABS(P324)/(5*SQRT(R$1)),3))/(1-((SQRT(5)-1)/2)^3)),2)),"请输入副数")</f>
        <v/>
      </c>
      <c r="R324" s="25" t="str">
        <f ca="1">IF(S324="","",IF(选手操作!AT324&lt;&gt;"","/",V324))</f>
        <v/>
      </c>
      <c r="S324" s="26" t="str">
        <f ca="1">IF(OR(COUNTA(A$3:M$434)=0,选手操作!$K324=""),"",选手操作!$K324)</f>
        <v/>
      </c>
      <c r="T324" s="22" t="str">
        <f ca="1">IFERROR(IF(S324="","",RANK(V324,V$3:V$434)+COUNTIF(V$3:V324,V324)-1),"/")</f>
        <v/>
      </c>
      <c r="U324" s="27" t="str">
        <f ca="1">IF(S324="","",VLOOKUP(S324,选手操作!$K:$L,2,0))</f>
        <v/>
      </c>
      <c r="V324" s="24" t="str">
        <f ca="1">IFERROR(IF(S324="","",IF(选手操作!T324&lt;&gt;"",选手操作!M324+选手操作!N324+W324+X324+选手操作!S324,VLOOKUP(U324,O:Q,3,0)+选手操作!M324+选手操作!N324+W324+X324+选手操作!S324)),IF(COUNTIF(O:O,U324)=0,"查找失败",IF(ISNUMBER(VLOOKUP(U324,O:Q,3,0))=FALSE,"VP错误","未知错误")))</f>
        <v/>
      </c>
      <c r="W324" s="37"/>
      <c r="X324" s="37"/>
      <c r="Y324" s="39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23" t="str">
        <f ca="1">IFERROR(IF(AS324="","",RANK(AR324,AR$3:AR$434)+COUNTIF(AR$3:AR324,AR324)-1),"/")</f>
        <v/>
      </c>
      <c r="AO324" s="22" t="str">
        <f t="shared" si="97"/>
        <v/>
      </c>
      <c r="AP324" s="22" t="str">
        <f t="shared" si="98"/>
        <v/>
      </c>
      <c r="AQ324" s="24" t="str">
        <f t="shared" si="96"/>
        <v/>
      </c>
      <c r="AR324" s="25" t="str">
        <f ca="1">IF(AS324="","",IF(选手操作!BT324&lt;&gt;"","/",AV324))</f>
        <v/>
      </c>
      <c r="AS324" s="26" t="str">
        <f ca="1">IF(OR(COUNTA(AA$3:AM$434)=0,选手操作!$K324=""),"",选手操作!$K324)</f>
        <v/>
      </c>
      <c r="AT324" s="22" t="str">
        <f ca="1">IFERROR(IF(AS324="","",RANK(AV324,AV$3:AV$434)+COUNTIF(AV$3:AV324,AV324)-1),"/")</f>
        <v/>
      </c>
      <c r="AU324" s="27" t="str">
        <f ca="1">IF(AS324="","",VLOOKUP(AS324,选手操作!$K:$L,2,0))</f>
        <v/>
      </c>
      <c r="AV324" s="24" t="str">
        <f ca="1">IFERROR(IF(AS324="","",IF(选手操作!AT324&lt;&gt;"",V324+AW324+AX324+选手操作!AS324,VLOOKUP(AU324,AO:AQ,3,0)+V324+AW324+AX324+选手操作!AS324)),IF(COUNTIF(AO:AO,AU324)=0,"查找失败",IF(ISNUMBER(VLOOKUP(AU324,AO:AQ,3,0))=FALSE,"VP错误","未知错误")))</f>
        <v/>
      </c>
      <c r="AW324" s="37"/>
      <c r="AX324" s="37"/>
      <c r="AY324" s="39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23" t="str">
        <f ca="1">IFERROR(IF(BS324="","",RANK(BR324,BR$3:BR$434)+COUNTIF(BR$3:BR324,BR324)-1),"/")</f>
        <v/>
      </c>
      <c r="BO324" s="22" t="str">
        <f t="shared" si="99"/>
        <v/>
      </c>
      <c r="BP324" s="22" t="str">
        <f t="shared" si="100"/>
        <v/>
      </c>
      <c r="BQ324" s="24" t="str">
        <f>IFERROR(IF(BO324="","",ROUND(IF(BP324=0,10,10+SIGN(BP324)*10*(1-((SQRT(5)-1)/2)^MIN(ABS(BP324)/(5*SQRT(BR$1)),3))/(1-((SQRT(5)-1)/2)^3)),2)),"请输入副数")</f>
        <v/>
      </c>
      <c r="BR324" s="25" t="str">
        <f ca="1">IF(BS324="","",IF(选手操作!CT324&lt;&gt;"","/",BV324))</f>
        <v/>
      </c>
      <c r="BS324" s="26" t="str">
        <f ca="1">IF(OR(COUNTA(BA$3:BM$434)=0,选手操作!$K324=""),"",选手操作!$K324)</f>
        <v/>
      </c>
      <c r="BT324" s="22" t="str">
        <f ca="1">IFERROR(IF(BS324="","",RANK(BV324,BV$3:BV$434)+COUNTIF(BV$3:BV324,BV324)-1),"/")</f>
        <v/>
      </c>
      <c r="BU324" s="27" t="str">
        <f ca="1">IF(BS324="","",VLOOKUP(BS324,选手操作!$K:$L,2,0))</f>
        <v/>
      </c>
      <c r="BV324" s="24" t="str">
        <f ca="1">IFERROR(IF(BS324="","",IF(选手操作!BT324&lt;&gt;"",AV324+BW324+BX324+选手操作!BS324,VLOOKUP(BU324,BO:BQ,3,0)+AV324+BW324+BX324+选手操作!BS324)),IF(COUNTIF(BO:BO,BU324)=0,"查找失败",IF(ISNUMBER(VLOOKUP(BU324,BO:BQ,3,0))=FALSE,"VP错误","未知错误")))</f>
        <v/>
      </c>
      <c r="BW324" s="37"/>
      <c r="BX324" s="37"/>
      <c r="BY324" s="39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23" t="str">
        <f ca="1">IFERROR(IF(CS324="","",RANK(CR324,CR$3:CR$434)+COUNTIF(CR$3:CR324,CR324)-1),"/")</f>
        <v/>
      </c>
      <c r="CO324" s="22" t="str">
        <f t="shared" si="101"/>
        <v/>
      </c>
      <c r="CP324" s="22" t="str">
        <f t="shared" si="102"/>
        <v/>
      </c>
      <c r="CQ324" s="24" t="str">
        <f>IFERROR(IF(CO324="","",ROUND(IF(CP324=0,10,10+SIGN(CP324)*10*(1-((SQRT(5)-1)/2)^MIN(ABS(CP324)/(5*SQRT(CR$1)),3))/(1-((SQRT(5)-1)/2)^3)),2)),"请输入副数")</f>
        <v/>
      </c>
      <c r="CR324" s="25" t="str">
        <f ca="1">IF(CS324="","",IF(选手操作!DT324&lt;&gt;"","/",CV324))</f>
        <v/>
      </c>
      <c r="CS324" s="26" t="str">
        <f ca="1">IF(OR(COUNTA(CA$3:CM$434)=0,选手操作!$K324=""),"",选手操作!$K324)</f>
        <v/>
      </c>
      <c r="CT324" s="22" t="str">
        <f ca="1">IFERROR(IF(CS324="","",RANK(CV324,CV$3:CV$434)+COUNTIF(CV$3:CV324,CV324)-1),"/")</f>
        <v/>
      </c>
      <c r="CU324" s="27" t="str">
        <f ca="1">IF(CS324="","",VLOOKUP(CS324,选手操作!$K:$L,2,0))</f>
        <v/>
      </c>
      <c r="CV324" s="24" t="str">
        <f ca="1">IFERROR(IF(CS324="","",IF(选手操作!CT324&lt;&gt;"",BV324+CW324+CX324+选手操作!CS324,VLOOKUP(CU324,CO:CQ,3,0)+BV324+CW324+CX324+选手操作!CS324)),IF(COUNTIF(CO:CO,CU324)=0,"查找失败",IF(ISNUMBER(VLOOKUP(CU324,CO:CQ,3,0))=FALSE,"VP错误","未知错误")))</f>
        <v/>
      </c>
      <c r="CW324" s="37"/>
      <c r="CX324" s="37"/>
      <c r="CY324" s="39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23" t="str">
        <f ca="1">IFERROR(IF(DS324="","",RANK(DR324,DR$3:DR$434)+COUNTIF(DR$3:DR324,DR324)-1),"/")</f>
        <v/>
      </c>
      <c r="DO324" s="22" t="str">
        <f t="shared" si="103"/>
        <v/>
      </c>
      <c r="DP324" s="22" t="str">
        <f t="shared" si="104"/>
        <v/>
      </c>
      <c r="DQ324" s="24" t="str">
        <f>IFERROR(IF(DO324="","",ROUND(IF(DP324=0,10,10+SIGN(DP324)*10*(1-((SQRT(5)-1)/2)^MIN(ABS(DP324)/(5*SQRT(DR$1)),3))/(1-((SQRT(5)-1)/2)^3)),2)),"请输入副数")</f>
        <v/>
      </c>
      <c r="DR324" s="25" t="str">
        <f ca="1">IF(DS324="","",IF(选手操作!ET324&lt;&gt;"","/",DV324))</f>
        <v/>
      </c>
      <c r="DS324" s="26" t="str">
        <f ca="1">IF(OR(COUNTA(DA$3:DM$434)=0,选手操作!$K324=""),"",选手操作!$K324)</f>
        <v/>
      </c>
      <c r="DT324" s="22" t="str">
        <f ca="1">IFERROR(IF(DS324="","",RANK(DV324,DV$3:DV$434)+COUNTIF(DV$3:DV324,DV324)-1),"/")</f>
        <v/>
      </c>
      <c r="DU324" s="27" t="str">
        <f ca="1">IF(DS324="","",VLOOKUP(DS324,选手操作!$K:$L,2,0))</f>
        <v/>
      </c>
      <c r="DV324" s="24" t="str">
        <f ca="1">IFERROR(IF(DS324="","",IF(选手操作!DT324&lt;&gt;"",CV324+DW324+DX324+选手操作!DS324,VLOOKUP(DU324,DO:DQ,3,0)+CV324+DW324+DX324+选手操作!DS324)),IF(COUNTIF(DO:DO,DU324)=0,"查找失败",IF(ISNUMBER(VLOOKUP(DU324,DO:DQ,3,0))=FALSE,"VP错误","未知错误")))</f>
        <v/>
      </c>
      <c r="DW324" s="37"/>
      <c r="DX324" s="37"/>
      <c r="DY324" s="39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  <c r="EK324" s="31"/>
      <c r="EL324" s="31"/>
      <c r="EM324" s="31"/>
      <c r="EN324" s="23" t="str">
        <f ca="1">IFERROR(IF(ES324="","",RANK(ER324,ER$3:ER$434)+COUNTIF(ER$3:ER324,ER324)-1),"/")</f>
        <v/>
      </c>
      <c r="EO324" s="22" t="str">
        <f t="shared" si="105"/>
        <v/>
      </c>
      <c r="EP324" s="22" t="str">
        <f t="shared" si="106"/>
        <v/>
      </c>
      <c r="EQ324" s="24" t="str">
        <f>IFERROR(IF(EO324="","",ROUND(IF(EP324=0,10,10+SIGN(EP324)*10*(1-((SQRT(5)-1)/2)^MIN(ABS(EP324)/(5*SQRT(ER$1)),3))/(1-((SQRT(5)-1)/2)^3)),2)),"请输入副数")</f>
        <v/>
      </c>
      <c r="ER324" s="25" t="str">
        <f ca="1">IF(ES324="","",IF(选手操作!FT324&lt;&gt;"","/",EV324))</f>
        <v/>
      </c>
      <c r="ES324" s="26" t="str">
        <f ca="1">IF(OR(COUNTA(EA$3:EM$434)=0,选手操作!$K324=""),"",选手操作!$K324)</f>
        <v/>
      </c>
      <c r="ET324" s="22" t="str">
        <f ca="1">IFERROR(IF(ES324="","",RANK(EV324,EV$3:EV$434)+COUNTIF(EV$3:EV324,EV324)-1),"/")</f>
        <v/>
      </c>
      <c r="EU324" s="27" t="str">
        <f ca="1">IF(ES324="","",VLOOKUP(ES324,选手操作!$K:$L,2,0))</f>
        <v/>
      </c>
      <c r="EV324" s="24" t="str">
        <f ca="1">IFERROR(IF(ES324="","",IF(选手操作!ET324&lt;&gt;"",DV324+EW324+EX324+选手操作!ES324,VLOOKUP(EU324,EO:EQ,3,0)+DV324+EW324+EX324+选手操作!ES324)),IF(COUNTIF(EO:EO,EU324)=0,"查找失败",IF(ISNUMBER(VLOOKUP(EU324,EO:EQ,3,0))=FALSE,"VP错误","未知错误")))</f>
        <v/>
      </c>
      <c r="EW324" s="37"/>
      <c r="EX324" s="37"/>
      <c r="EY324" s="39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  <c r="FK324" s="31"/>
      <c r="FL324" s="31"/>
      <c r="FM324" s="31"/>
      <c r="FN324" s="23" t="str">
        <f ca="1">IFERROR(IF(FS324="","",RANK(FR324,FR$3:FR$434)+COUNTIF(FR$3:FR324,FR324)-1),"/")</f>
        <v/>
      </c>
      <c r="FO324" s="22" t="str">
        <f t="shared" si="107"/>
        <v/>
      </c>
      <c r="FP324" s="22" t="str">
        <f t="shared" si="108"/>
        <v/>
      </c>
      <c r="FQ324" s="24" t="str">
        <f>IFERROR(IF(FO324="","",ROUND(IF(FP324=0,10,10+SIGN(FP324)*10*(1-((SQRT(5)-1)/2)^MIN(ABS(FP324)/(5*SQRT(FR$1)),3))/(1-((SQRT(5)-1)/2)^3)),2)),"请输入副数")</f>
        <v/>
      </c>
      <c r="FR324" s="25" t="str">
        <f ca="1">IF(FS324="","",IF(选手操作!GT324&lt;&gt;"","/",FV324))</f>
        <v/>
      </c>
      <c r="FS324" s="26" t="str">
        <f ca="1">IF(OR(COUNTA(FA$3:FM$434)=0,选手操作!$K324=""),"",选手操作!$K324)</f>
        <v/>
      </c>
      <c r="FT324" s="22" t="str">
        <f ca="1">IFERROR(IF(FS324="","",RANK(FV324,FV$3:FV$434)+COUNTIF(FV$3:FV324,FV324)-1),"/")</f>
        <v/>
      </c>
      <c r="FU324" s="27" t="str">
        <f ca="1">IF(FS324="","",VLOOKUP(FS324,选手操作!$K:$L,2,0))</f>
        <v/>
      </c>
      <c r="FV324" s="24" t="str">
        <f ca="1">IFERROR(IF(FS324="","",IF(选手操作!FT324&lt;&gt;"",EV324+FW324+FX324+选手操作!FS324,VLOOKUP(FU324,FO:FQ,3,0)+EV324+FW324+FX324+选手操作!FS324)),IF(COUNTIF(FO:FO,FU324)=0,"查找失败",IF(ISNUMBER(VLOOKUP(FU324,FO:FQ,3,0))=FALSE,"VP错误","未知错误")))</f>
        <v/>
      </c>
      <c r="FW324" s="37"/>
      <c r="FX324" s="37"/>
      <c r="FY324" s="39"/>
      <c r="GA324" s="31"/>
      <c r="GB324" s="31"/>
      <c r="GC324" s="31"/>
      <c r="GD324" s="31"/>
      <c r="GE324" s="31"/>
      <c r="GF324" s="31"/>
      <c r="GG324" s="31"/>
      <c r="GH324" s="31"/>
      <c r="GI324" s="31"/>
      <c r="GJ324" s="31"/>
      <c r="GK324" s="31"/>
      <c r="GL324" s="31"/>
      <c r="GM324" s="31"/>
      <c r="GN324" s="23" t="str">
        <f ca="1">IFERROR(IF(GS324="","",RANK(GR324,GR$3:GR$434)+COUNTIF(GR$3:GR324,GR324)-1),"/")</f>
        <v/>
      </c>
      <c r="GO324" s="22" t="str">
        <f t="shared" si="109"/>
        <v/>
      </c>
      <c r="GP324" s="22" t="str">
        <f t="shared" si="110"/>
        <v/>
      </c>
      <c r="GQ324" s="24" t="str">
        <f>IFERROR(IF(GO324="","",ROUND(IF(GP324=0,10,10+SIGN(GP324)*10*(1-((SQRT(5)-1)/2)^MIN(ABS(GP324)/(5*SQRT(GR$1)),3))/(1-((SQRT(5)-1)/2)^3)),2)),"请输入副数")</f>
        <v/>
      </c>
      <c r="GR324" s="25" t="str">
        <f ca="1">IF(GS324="","",IF(选手操作!HT324&lt;&gt;"","/",GV324))</f>
        <v/>
      </c>
      <c r="GS324" s="26" t="str">
        <f ca="1">IF(OR(COUNTA(GA$3:GM$434)=0,选手操作!$K324=""),"",选手操作!$K324)</f>
        <v/>
      </c>
      <c r="GT324" s="22" t="str">
        <f ca="1">IFERROR(IF(GS324="","",RANK(GV324,GV$3:GV$434)+COUNTIF(GV$3:GV324,GV324)-1),"/")</f>
        <v/>
      </c>
      <c r="GU324" s="27" t="str">
        <f ca="1">IF(GS324="","",VLOOKUP(GS324,选手操作!$K:$L,2,0))</f>
        <v/>
      </c>
      <c r="GV324" s="24" t="str">
        <f ca="1">IFERROR(IF(GS324="","",IF(选手操作!GT324&lt;&gt;"",FV324+GW324+GX324+选手操作!GS324,VLOOKUP(GU324,GO:GQ,3,0)+FV324+GW324+GX324+选手操作!GS324)),IF(COUNTIF(GO:GO,GU324)=0,"查找失败",IF(ISNUMBER(VLOOKUP(GU324,GO:GQ,3,0))=FALSE,"VP错误","未知错误")))</f>
        <v/>
      </c>
      <c r="GW324" s="37"/>
      <c r="GX324" s="37"/>
      <c r="GY324" s="39"/>
      <c r="HA324" s="31"/>
      <c r="HB324" s="31"/>
      <c r="HC324" s="31"/>
      <c r="HD324" s="31"/>
      <c r="HE324" s="31"/>
      <c r="HF324" s="31"/>
      <c r="HG324" s="31"/>
      <c r="HH324" s="31"/>
      <c r="HI324" s="31"/>
      <c r="HJ324" s="31"/>
      <c r="HK324" s="31"/>
      <c r="HL324" s="31"/>
      <c r="HM324" s="31"/>
      <c r="HN324" s="23" t="str">
        <f ca="1">IFERROR(IF(HS324="","",RANK(HR324,HR$3:HR$434)+COUNTIF(HR$3:HR324,HR324)-1),"/")</f>
        <v/>
      </c>
      <c r="HO324" s="22" t="str">
        <f t="shared" si="111"/>
        <v/>
      </c>
      <c r="HP324" s="22" t="str">
        <f t="shared" si="112"/>
        <v/>
      </c>
      <c r="HQ324" s="24" t="str">
        <f>IFERROR(IF(HO324="","",ROUND(IF(HP324=0,10,10+SIGN(HP324)*10*(1-((SQRT(5)-1)/2)^MIN(ABS(HP324)/(5*SQRT(HR$1)),3))/(1-((SQRT(5)-1)/2)^3)),2)),"请输入副数")</f>
        <v/>
      </c>
      <c r="HR324" s="25" t="str">
        <f ca="1">IF(HS324="","",IF(选手操作!IT324&lt;&gt;"","/",HV324))</f>
        <v/>
      </c>
      <c r="HS324" s="26" t="str">
        <f ca="1">IF(OR(COUNTA(HA$3:HM$434)=0,选手操作!$K324=""),"",选手操作!$K324)</f>
        <v/>
      </c>
      <c r="HT324" s="22" t="str">
        <f ca="1">IFERROR(IF(HS324="","",RANK(HV324,HV$3:HV$434)+COUNTIF(HV$3:HV324,HV324)-1),"/")</f>
        <v/>
      </c>
      <c r="HU324" s="27" t="str">
        <f ca="1">IF(HS324="","",VLOOKUP(HS324,选手操作!$K:$L,2,0))</f>
        <v/>
      </c>
      <c r="HV324" s="24" t="str">
        <f ca="1">IFERROR(IF(HS324="","",IF(选手操作!HT324&lt;&gt;"",GV324+HW324+HX324+选手操作!HS324,VLOOKUP(HU324,HO:HQ,3,0)+GV324+HW324+HX324+选手操作!HS324)),IF(COUNTIF(HO:HO,HU324)=0,"查找失败",IF(ISNUMBER(VLOOKUP(HU324,HO:HQ,3,0))=FALSE,"VP错误","未知错误")))</f>
        <v/>
      </c>
      <c r="HW324" s="37"/>
      <c r="HX324" s="37"/>
      <c r="HY324" s="39"/>
    </row>
    <row r="325" spans="1:23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23" t="str">
        <f ca="1">IFERROR(IF(S325="","",RANK(R325,R$3:R$434)+COUNTIF(R$3:R325,R325)-1),"/")</f>
        <v/>
      </c>
      <c r="O325" s="22" t="str">
        <f t="shared" si="113"/>
        <v/>
      </c>
      <c r="P325" s="22" t="str">
        <f t="shared" si="114"/>
        <v/>
      </c>
      <c r="Q325" s="24" t="str">
        <f t="shared" si="115"/>
        <v/>
      </c>
      <c r="R325" s="25" t="str">
        <f ca="1">IF(S325="","",IF(选手操作!AT325&lt;&gt;"","/",V325))</f>
        <v/>
      </c>
      <c r="S325" s="26" t="str">
        <f ca="1">IF(OR(COUNTA(A$3:M$434)=0,选手操作!$K325=""),"",选手操作!$K325)</f>
        <v/>
      </c>
      <c r="T325" s="22" t="str">
        <f ca="1">IFERROR(IF(S325="","",RANK(V325,V$3:V$434)+COUNTIF(V$3:V325,V325)-1),"/")</f>
        <v/>
      </c>
      <c r="U325" s="27" t="str">
        <f ca="1">IF(S325="","",VLOOKUP(S325,选手操作!$K:$L,2,0))</f>
        <v/>
      </c>
      <c r="V325" s="24" t="str">
        <f ca="1">IFERROR(IF(S325="","",IF(选手操作!T325&lt;&gt;"",选手操作!M325+选手操作!N325+W325+X325+选手操作!S325,VLOOKUP(U325,O:Q,3,0)+选手操作!M325+选手操作!N325+W325+X325+选手操作!S325)),IF(COUNTIF(O:O,U325)=0,"查找失败",IF(ISNUMBER(VLOOKUP(U325,O:Q,3,0))=FALSE,"VP错误","未知错误")))</f>
        <v/>
      </c>
      <c r="W325" s="37"/>
      <c r="X325" s="37"/>
      <c r="Y325" s="39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23" t="str">
        <f ca="1">IFERROR(IF(AS325="","",RANK(AR325,AR$3:AR$434)+COUNTIF(AR$3:AR325,AR325)-1),"/")</f>
        <v/>
      </c>
      <c r="AO325" s="22" t="str">
        <f t="shared" si="97"/>
        <v/>
      </c>
      <c r="AP325" s="22" t="str">
        <f t="shared" si="98"/>
        <v/>
      </c>
      <c r="AQ325" s="24" t="str">
        <f t="shared" si="96"/>
        <v/>
      </c>
      <c r="AR325" s="25" t="str">
        <f ca="1">IF(AS325="","",IF(选手操作!BT325&lt;&gt;"","/",AV325))</f>
        <v/>
      </c>
      <c r="AS325" s="26" t="str">
        <f ca="1">IF(OR(COUNTA(AA$3:AM$434)=0,选手操作!$K325=""),"",选手操作!$K325)</f>
        <v/>
      </c>
      <c r="AT325" s="22" t="str">
        <f ca="1">IFERROR(IF(AS325="","",RANK(AV325,AV$3:AV$434)+COUNTIF(AV$3:AV325,AV325)-1),"/")</f>
        <v/>
      </c>
      <c r="AU325" s="27" t="str">
        <f ca="1">IF(AS325="","",VLOOKUP(AS325,选手操作!$K:$L,2,0))</f>
        <v/>
      </c>
      <c r="AV325" s="24" t="str">
        <f ca="1">IFERROR(IF(AS325="","",IF(选手操作!AT325&lt;&gt;"",V325+AW325+AX325+选手操作!AS325,VLOOKUP(AU325,AO:AQ,3,0)+V325+AW325+AX325+选手操作!AS325)),IF(COUNTIF(AO:AO,AU325)=0,"查找失败",IF(ISNUMBER(VLOOKUP(AU325,AO:AQ,3,0))=FALSE,"VP错误","未知错误")))</f>
        <v/>
      </c>
      <c r="AW325" s="37"/>
      <c r="AX325" s="37"/>
      <c r="AY325" s="39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23" t="str">
        <f ca="1">IFERROR(IF(BS325="","",RANK(BR325,BR$3:BR$434)+COUNTIF(BR$3:BR325,BR325)-1),"/")</f>
        <v/>
      </c>
      <c r="BO325" s="22" t="str">
        <f t="shared" si="99"/>
        <v/>
      </c>
      <c r="BP325" s="22" t="str">
        <f t="shared" si="100"/>
        <v/>
      </c>
      <c r="BQ325" s="24" t="str">
        <f>IFERROR(IF(BO325="","",ROUND(IF(BP325=0,10,10+SIGN(BP325)*10*(1-((SQRT(5)-1)/2)^MIN(ABS(BP325)/(5*SQRT(BR$1)),3))/(1-((SQRT(5)-1)/2)^3)),2)),"请输入副数")</f>
        <v/>
      </c>
      <c r="BR325" s="25" t="str">
        <f ca="1">IF(BS325="","",IF(选手操作!CT325&lt;&gt;"","/",BV325))</f>
        <v/>
      </c>
      <c r="BS325" s="26" t="str">
        <f ca="1">IF(OR(COUNTA(BA$3:BM$434)=0,选手操作!$K325=""),"",选手操作!$K325)</f>
        <v/>
      </c>
      <c r="BT325" s="22" t="str">
        <f ca="1">IFERROR(IF(BS325="","",RANK(BV325,BV$3:BV$434)+COUNTIF(BV$3:BV325,BV325)-1),"/")</f>
        <v/>
      </c>
      <c r="BU325" s="27" t="str">
        <f ca="1">IF(BS325="","",VLOOKUP(BS325,选手操作!$K:$L,2,0))</f>
        <v/>
      </c>
      <c r="BV325" s="24" t="str">
        <f ca="1">IFERROR(IF(BS325="","",IF(选手操作!BT325&lt;&gt;"",AV325+BW325+BX325+选手操作!BS325,VLOOKUP(BU325,BO:BQ,3,0)+AV325+BW325+BX325+选手操作!BS325)),IF(COUNTIF(BO:BO,BU325)=0,"查找失败",IF(ISNUMBER(VLOOKUP(BU325,BO:BQ,3,0))=FALSE,"VP错误","未知错误")))</f>
        <v/>
      </c>
      <c r="BW325" s="37"/>
      <c r="BX325" s="37"/>
      <c r="BY325" s="39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23" t="str">
        <f ca="1">IFERROR(IF(CS325="","",RANK(CR325,CR$3:CR$434)+COUNTIF(CR$3:CR325,CR325)-1),"/")</f>
        <v/>
      </c>
      <c r="CO325" s="22" t="str">
        <f t="shared" si="101"/>
        <v/>
      </c>
      <c r="CP325" s="22" t="str">
        <f t="shared" si="102"/>
        <v/>
      </c>
      <c r="CQ325" s="24" t="str">
        <f>IFERROR(IF(CO325="","",ROUND(IF(CP325=0,10,10+SIGN(CP325)*10*(1-((SQRT(5)-1)/2)^MIN(ABS(CP325)/(5*SQRT(CR$1)),3))/(1-((SQRT(5)-1)/2)^3)),2)),"请输入副数")</f>
        <v/>
      </c>
      <c r="CR325" s="25" t="str">
        <f ca="1">IF(CS325="","",IF(选手操作!DT325&lt;&gt;"","/",CV325))</f>
        <v/>
      </c>
      <c r="CS325" s="26" t="str">
        <f ca="1">IF(OR(COUNTA(CA$3:CM$434)=0,选手操作!$K325=""),"",选手操作!$K325)</f>
        <v/>
      </c>
      <c r="CT325" s="22" t="str">
        <f ca="1">IFERROR(IF(CS325="","",RANK(CV325,CV$3:CV$434)+COUNTIF(CV$3:CV325,CV325)-1),"/")</f>
        <v/>
      </c>
      <c r="CU325" s="27" t="str">
        <f ca="1">IF(CS325="","",VLOOKUP(CS325,选手操作!$K:$L,2,0))</f>
        <v/>
      </c>
      <c r="CV325" s="24" t="str">
        <f ca="1">IFERROR(IF(CS325="","",IF(选手操作!CT325&lt;&gt;"",BV325+CW325+CX325+选手操作!CS325,VLOOKUP(CU325,CO:CQ,3,0)+BV325+CW325+CX325+选手操作!CS325)),IF(COUNTIF(CO:CO,CU325)=0,"查找失败",IF(ISNUMBER(VLOOKUP(CU325,CO:CQ,3,0))=FALSE,"VP错误","未知错误")))</f>
        <v/>
      </c>
      <c r="CW325" s="37"/>
      <c r="CX325" s="37"/>
      <c r="CY325" s="39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23" t="str">
        <f ca="1">IFERROR(IF(DS325="","",RANK(DR325,DR$3:DR$434)+COUNTIF(DR$3:DR325,DR325)-1),"/")</f>
        <v/>
      </c>
      <c r="DO325" s="22" t="str">
        <f t="shared" si="103"/>
        <v/>
      </c>
      <c r="DP325" s="22" t="str">
        <f t="shared" si="104"/>
        <v/>
      </c>
      <c r="DQ325" s="24" t="str">
        <f>IFERROR(IF(DO325="","",ROUND(IF(DP325=0,10,10+SIGN(DP325)*10*(1-((SQRT(5)-1)/2)^MIN(ABS(DP325)/(5*SQRT(DR$1)),3))/(1-((SQRT(5)-1)/2)^3)),2)),"请输入副数")</f>
        <v/>
      </c>
      <c r="DR325" s="25" t="str">
        <f ca="1">IF(DS325="","",IF(选手操作!ET325&lt;&gt;"","/",DV325))</f>
        <v/>
      </c>
      <c r="DS325" s="26" t="str">
        <f ca="1">IF(OR(COUNTA(DA$3:DM$434)=0,选手操作!$K325=""),"",选手操作!$K325)</f>
        <v/>
      </c>
      <c r="DT325" s="22" t="str">
        <f ca="1">IFERROR(IF(DS325="","",RANK(DV325,DV$3:DV$434)+COUNTIF(DV$3:DV325,DV325)-1),"/")</f>
        <v/>
      </c>
      <c r="DU325" s="27" t="str">
        <f ca="1">IF(DS325="","",VLOOKUP(DS325,选手操作!$K:$L,2,0))</f>
        <v/>
      </c>
      <c r="DV325" s="24" t="str">
        <f ca="1">IFERROR(IF(DS325="","",IF(选手操作!DT325&lt;&gt;"",CV325+DW325+DX325+选手操作!DS325,VLOOKUP(DU325,DO:DQ,3,0)+CV325+DW325+DX325+选手操作!DS325)),IF(COUNTIF(DO:DO,DU325)=0,"查找失败",IF(ISNUMBER(VLOOKUP(DU325,DO:DQ,3,0))=FALSE,"VP错误","未知错误")))</f>
        <v/>
      </c>
      <c r="DW325" s="37"/>
      <c r="DX325" s="37"/>
      <c r="DY325" s="39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  <c r="EK325" s="31"/>
      <c r="EL325" s="31"/>
      <c r="EM325" s="31"/>
      <c r="EN325" s="23" t="str">
        <f ca="1">IFERROR(IF(ES325="","",RANK(ER325,ER$3:ER$434)+COUNTIF(ER$3:ER325,ER325)-1),"/")</f>
        <v/>
      </c>
      <c r="EO325" s="22" t="str">
        <f t="shared" si="105"/>
        <v/>
      </c>
      <c r="EP325" s="22" t="str">
        <f t="shared" si="106"/>
        <v/>
      </c>
      <c r="EQ325" s="24" t="str">
        <f>IFERROR(IF(EO325="","",ROUND(IF(EP325=0,10,10+SIGN(EP325)*10*(1-((SQRT(5)-1)/2)^MIN(ABS(EP325)/(5*SQRT(ER$1)),3))/(1-((SQRT(5)-1)/2)^3)),2)),"请输入副数")</f>
        <v/>
      </c>
      <c r="ER325" s="25" t="str">
        <f ca="1">IF(ES325="","",IF(选手操作!FT325&lt;&gt;"","/",EV325))</f>
        <v/>
      </c>
      <c r="ES325" s="26" t="str">
        <f ca="1">IF(OR(COUNTA(EA$3:EM$434)=0,选手操作!$K325=""),"",选手操作!$K325)</f>
        <v/>
      </c>
      <c r="ET325" s="22" t="str">
        <f ca="1">IFERROR(IF(ES325="","",RANK(EV325,EV$3:EV$434)+COUNTIF(EV$3:EV325,EV325)-1),"/")</f>
        <v/>
      </c>
      <c r="EU325" s="27" t="str">
        <f ca="1">IF(ES325="","",VLOOKUP(ES325,选手操作!$K:$L,2,0))</f>
        <v/>
      </c>
      <c r="EV325" s="24" t="str">
        <f ca="1">IFERROR(IF(ES325="","",IF(选手操作!ET325&lt;&gt;"",DV325+EW325+EX325+选手操作!ES325,VLOOKUP(EU325,EO:EQ,3,0)+DV325+EW325+EX325+选手操作!ES325)),IF(COUNTIF(EO:EO,EU325)=0,"查找失败",IF(ISNUMBER(VLOOKUP(EU325,EO:EQ,3,0))=FALSE,"VP错误","未知错误")))</f>
        <v/>
      </c>
      <c r="EW325" s="37"/>
      <c r="EX325" s="37"/>
      <c r="EY325" s="39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  <c r="FK325" s="31"/>
      <c r="FL325" s="31"/>
      <c r="FM325" s="31"/>
      <c r="FN325" s="23" t="str">
        <f ca="1">IFERROR(IF(FS325="","",RANK(FR325,FR$3:FR$434)+COUNTIF(FR$3:FR325,FR325)-1),"/")</f>
        <v/>
      </c>
      <c r="FO325" s="22" t="str">
        <f t="shared" si="107"/>
        <v/>
      </c>
      <c r="FP325" s="22" t="str">
        <f t="shared" si="108"/>
        <v/>
      </c>
      <c r="FQ325" s="24" t="str">
        <f>IFERROR(IF(FO325="","",ROUND(IF(FP325=0,10,10+SIGN(FP325)*10*(1-((SQRT(5)-1)/2)^MIN(ABS(FP325)/(5*SQRT(FR$1)),3))/(1-((SQRT(5)-1)/2)^3)),2)),"请输入副数")</f>
        <v/>
      </c>
      <c r="FR325" s="25" t="str">
        <f ca="1">IF(FS325="","",IF(选手操作!GT325&lt;&gt;"","/",FV325))</f>
        <v/>
      </c>
      <c r="FS325" s="26" t="str">
        <f ca="1">IF(OR(COUNTA(FA$3:FM$434)=0,选手操作!$K325=""),"",选手操作!$K325)</f>
        <v/>
      </c>
      <c r="FT325" s="22" t="str">
        <f ca="1">IFERROR(IF(FS325="","",RANK(FV325,FV$3:FV$434)+COUNTIF(FV$3:FV325,FV325)-1),"/")</f>
        <v/>
      </c>
      <c r="FU325" s="27" t="str">
        <f ca="1">IF(FS325="","",VLOOKUP(FS325,选手操作!$K:$L,2,0))</f>
        <v/>
      </c>
      <c r="FV325" s="24" t="str">
        <f ca="1">IFERROR(IF(FS325="","",IF(选手操作!FT325&lt;&gt;"",EV325+FW325+FX325+选手操作!FS325,VLOOKUP(FU325,FO:FQ,3,0)+EV325+FW325+FX325+选手操作!FS325)),IF(COUNTIF(FO:FO,FU325)=0,"查找失败",IF(ISNUMBER(VLOOKUP(FU325,FO:FQ,3,0))=FALSE,"VP错误","未知错误")))</f>
        <v/>
      </c>
      <c r="FW325" s="37"/>
      <c r="FX325" s="37"/>
      <c r="FY325" s="39"/>
      <c r="GA325" s="31"/>
      <c r="GB325" s="31"/>
      <c r="GC325" s="31"/>
      <c r="GD325" s="31"/>
      <c r="GE325" s="31"/>
      <c r="GF325" s="31"/>
      <c r="GG325" s="31"/>
      <c r="GH325" s="31"/>
      <c r="GI325" s="31"/>
      <c r="GJ325" s="31"/>
      <c r="GK325" s="31"/>
      <c r="GL325" s="31"/>
      <c r="GM325" s="31"/>
      <c r="GN325" s="23" t="str">
        <f ca="1">IFERROR(IF(GS325="","",RANK(GR325,GR$3:GR$434)+COUNTIF(GR$3:GR325,GR325)-1),"/")</f>
        <v/>
      </c>
      <c r="GO325" s="22" t="str">
        <f t="shared" si="109"/>
        <v/>
      </c>
      <c r="GP325" s="22" t="str">
        <f t="shared" si="110"/>
        <v/>
      </c>
      <c r="GQ325" s="24" t="str">
        <f>IFERROR(IF(GO325="","",ROUND(IF(GP325=0,10,10+SIGN(GP325)*10*(1-((SQRT(5)-1)/2)^MIN(ABS(GP325)/(5*SQRT(GR$1)),3))/(1-((SQRT(5)-1)/2)^3)),2)),"请输入副数")</f>
        <v/>
      </c>
      <c r="GR325" s="25" t="str">
        <f ca="1">IF(GS325="","",IF(选手操作!HT325&lt;&gt;"","/",GV325))</f>
        <v/>
      </c>
      <c r="GS325" s="26" t="str">
        <f ca="1">IF(OR(COUNTA(GA$3:GM$434)=0,选手操作!$K325=""),"",选手操作!$K325)</f>
        <v/>
      </c>
      <c r="GT325" s="22" t="str">
        <f ca="1">IFERROR(IF(GS325="","",RANK(GV325,GV$3:GV$434)+COUNTIF(GV$3:GV325,GV325)-1),"/")</f>
        <v/>
      </c>
      <c r="GU325" s="27" t="str">
        <f ca="1">IF(GS325="","",VLOOKUP(GS325,选手操作!$K:$L,2,0))</f>
        <v/>
      </c>
      <c r="GV325" s="24" t="str">
        <f ca="1">IFERROR(IF(GS325="","",IF(选手操作!GT325&lt;&gt;"",FV325+GW325+GX325+选手操作!GS325,VLOOKUP(GU325,GO:GQ,3,0)+FV325+GW325+GX325+选手操作!GS325)),IF(COUNTIF(GO:GO,GU325)=0,"查找失败",IF(ISNUMBER(VLOOKUP(GU325,GO:GQ,3,0))=FALSE,"VP错误","未知错误")))</f>
        <v/>
      </c>
      <c r="GW325" s="37"/>
      <c r="GX325" s="37"/>
      <c r="GY325" s="39"/>
      <c r="HA325" s="31"/>
      <c r="HB325" s="31"/>
      <c r="HC325" s="31"/>
      <c r="HD325" s="31"/>
      <c r="HE325" s="31"/>
      <c r="HF325" s="31"/>
      <c r="HG325" s="31"/>
      <c r="HH325" s="31"/>
      <c r="HI325" s="31"/>
      <c r="HJ325" s="31"/>
      <c r="HK325" s="31"/>
      <c r="HL325" s="31"/>
      <c r="HM325" s="31"/>
      <c r="HN325" s="23" t="str">
        <f ca="1">IFERROR(IF(HS325="","",RANK(HR325,HR$3:HR$434)+COUNTIF(HR$3:HR325,HR325)-1),"/")</f>
        <v/>
      </c>
      <c r="HO325" s="22" t="str">
        <f t="shared" si="111"/>
        <v/>
      </c>
      <c r="HP325" s="22" t="str">
        <f t="shared" si="112"/>
        <v/>
      </c>
      <c r="HQ325" s="24" t="str">
        <f>IFERROR(IF(HO325="","",ROUND(IF(HP325=0,10,10+SIGN(HP325)*10*(1-((SQRT(5)-1)/2)^MIN(ABS(HP325)/(5*SQRT(HR$1)),3))/(1-((SQRT(5)-1)/2)^3)),2)),"请输入副数")</f>
        <v/>
      </c>
      <c r="HR325" s="25" t="str">
        <f ca="1">IF(HS325="","",IF(选手操作!IT325&lt;&gt;"","/",HV325))</f>
        <v/>
      </c>
      <c r="HS325" s="26" t="str">
        <f ca="1">IF(OR(COUNTA(HA$3:HM$434)=0,选手操作!$K325=""),"",选手操作!$K325)</f>
        <v/>
      </c>
      <c r="HT325" s="22" t="str">
        <f ca="1">IFERROR(IF(HS325="","",RANK(HV325,HV$3:HV$434)+COUNTIF(HV$3:HV325,HV325)-1),"/")</f>
        <v/>
      </c>
      <c r="HU325" s="27" t="str">
        <f ca="1">IF(HS325="","",VLOOKUP(HS325,选手操作!$K:$L,2,0))</f>
        <v/>
      </c>
      <c r="HV325" s="24" t="str">
        <f ca="1">IFERROR(IF(HS325="","",IF(选手操作!HT325&lt;&gt;"",GV325+HW325+HX325+选手操作!HS325,VLOOKUP(HU325,HO:HQ,3,0)+GV325+HW325+HX325+选手操作!HS325)),IF(COUNTIF(HO:HO,HU325)=0,"查找失败",IF(ISNUMBER(VLOOKUP(HU325,HO:HQ,3,0))=FALSE,"VP错误","未知错误")))</f>
        <v/>
      </c>
      <c r="HW325" s="37"/>
      <c r="HX325" s="37"/>
      <c r="HY325" s="39"/>
    </row>
    <row r="326" spans="1:23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23" t="str">
        <f ca="1">IFERROR(IF(S326="","",RANK(R326,R$3:R$434)+COUNTIF(R$3:R326,R326)-1),"/")</f>
        <v/>
      </c>
      <c r="O326" s="22" t="str">
        <f t="shared" si="113"/>
        <v/>
      </c>
      <c r="P326" s="22" t="str">
        <f t="shared" si="114"/>
        <v/>
      </c>
      <c r="Q326" s="24" t="str">
        <f t="shared" si="115"/>
        <v/>
      </c>
      <c r="R326" s="25" t="str">
        <f ca="1">IF(S326="","",IF(选手操作!AT326&lt;&gt;"","/",V326))</f>
        <v/>
      </c>
      <c r="S326" s="26" t="str">
        <f ca="1">IF(OR(COUNTA(A$3:M$434)=0,选手操作!$K326=""),"",选手操作!$K326)</f>
        <v/>
      </c>
      <c r="T326" s="22" t="str">
        <f ca="1">IFERROR(IF(S326="","",RANK(V326,V$3:V$434)+COUNTIF(V$3:V326,V326)-1),"/")</f>
        <v/>
      </c>
      <c r="U326" s="27" t="str">
        <f ca="1">IF(S326="","",VLOOKUP(S326,选手操作!$K:$L,2,0))</f>
        <v/>
      </c>
      <c r="V326" s="24" t="str">
        <f ca="1">IFERROR(IF(S326="","",IF(选手操作!T326&lt;&gt;"",选手操作!M326+选手操作!N326+W326+X326+选手操作!S326,VLOOKUP(U326,O:Q,3,0)+选手操作!M326+选手操作!N326+W326+X326+选手操作!S326)),IF(COUNTIF(O:O,U326)=0,"查找失败",IF(ISNUMBER(VLOOKUP(U326,O:Q,3,0))=FALSE,"VP错误","未知错误")))</f>
        <v/>
      </c>
      <c r="W326" s="37"/>
      <c r="X326" s="37"/>
      <c r="Y326" s="39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23" t="str">
        <f ca="1">IFERROR(IF(AS326="","",RANK(AR326,AR$3:AR$434)+COUNTIF(AR$3:AR326,AR326)-1),"/")</f>
        <v/>
      </c>
      <c r="AO326" s="22" t="str">
        <f t="shared" si="97"/>
        <v/>
      </c>
      <c r="AP326" s="22" t="str">
        <f t="shared" si="98"/>
        <v/>
      </c>
      <c r="AQ326" s="24" t="str">
        <f t="shared" si="96"/>
        <v/>
      </c>
      <c r="AR326" s="25" t="str">
        <f ca="1">IF(AS326="","",IF(选手操作!BT326&lt;&gt;"","/",AV326))</f>
        <v/>
      </c>
      <c r="AS326" s="26" t="str">
        <f ca="1">IF(OR(COUNTA(AA$3:AM$434)=0,选手操作!$K326=""),"",选手操作!$K326)</f>
        <v/>
      </c>
      <c r="AT326" s="22" t="str">
        <f ca="1">IFERROR(IF(AS326="","",RANK(AV326,AV$3:AV$434)+COUNTIF(AV$3:AV326,AV326)-1),"/")</f>
        <v/>
      </c>
      <c r="AU326" s="27" t="str">
        <f ca="1">IF(AS326="","",VLOOKUP(AS326,选手操作!$K:$L,2,0))</f>
        <v/>
      </c>
      <c r="AV326" s="24" t="str">
        <f ca="1">IFERROR(IF(AS326="","",IF(选手操作!AT326&lt;&gt;"",V326+AW326+AX326+选手操作!AS326,VLOOKUP(AU326,AO:AQ,3,0)+V326+AW326+AX326+选手操作!AS326)),IF(COUNTIF(AO:AO,AU326)=0,"查找失败",IF(ISNUMBER(VLOOKUP(AU326,AO:AQ,3,0))=FALSE,"VP错误","未知错误")))</f>
        <v/>
      </c>
      <c r="AW326" s="37"/>
      <c r="AX326" s="37"/>
      <c r="AY326" s="39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23" t="str">
        <f ca="1">IFERROR(IF(BS326="","",RANK(BR326,BR$3:BR$434)+COUNTIF(BR$3:BR326,BR326)-1),"/")</f>
        <v/>
      </c>
      <c r="BO326" s="22" t="str">
        <f t="shared" si="99"/>
        <v/>
      </c>
      <c r="BP326" s="22" t="str">
        <f t="shared" si="100"/>
        <v/>
      </c>
      <c r="BQ326" s="24" t="str">
        <f>IFERROR(IF(BO326="","",ROUND(IF(BP326=0,10,10+SIGN(BP326)*10*(1-((SQRT(5)-1)/2)^MIN(ABS(BP326)/(5*SQRT(BR$1)),3))/(1-((SQRT(5)-1)/2)^3)),2)),"请输入副数")</f>
        <v/>
      </c>
      <c r="BR326" s="25" t="str">
        <f ca="1">IF(BS326="","",IF(选手操作!CT326&lt;&gt;"","/",BV326))</f>
        <v/>
      </c>
      <c r="BS326" s="26" t="str">
        <f ca="1">IF(OR(COUNTA(BA$3:BM$434)=0,选手操作!$K326=""),"",选手操作!$K326)</f>
        <v/>
      </c>
      <c r="BT326" s="22" t="str">
        <f ca="1">IFERROR(IF(BS326="","",RANK(BV326,BV$3:BV$434)+COUNTIF(BV$3:BV326,BV326)-1),"/")</f>
        <v/>
      </c>
      <c r="BU326" s="27" t="str">
        <f ca="1">IF(BS326="","",VLOOKUP(BS326,选手操作!$K:$L,2,0))</f>
        <v/>
      </c>
      <c r="BV326" s="24" t="str">
        <f ca="1">IFERROR(IF(BS326="","",IF(选手操作!BT326&lt;&gt;"",AV326+BW326+BX326+选手操作!BS326,VLOOKUP(BU326,BO:BQ,3,0)+AV326+BW326+BX326+选手操作!BS326)),IF(COUNTIF(BO:BO,BU326)=0,"查找失败",IF(ISNUMBER(VLOOKUP(BU326,BO:BQ,3,0))=FALSE,"VP错误","未知错误")))</f>
        <v/>
      </c>
      <c r="BW326" s="37"/>
      <c r="BX326" s="37"/>
      <c r="BY326" s="39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23" t="str">
        <f ca="1">IFERROR(IF(CS326="","",RANK(CR326,CR$3:CR$434)+COUNTIF(CR$3:CR326,CR326)-1),"/")</f>
        <v/>
      </c>
      <c r="CO326" s="22" t="str">
        <f t="shared" si="101"/>
        <v/>
      </c>
      <c r="CP326" s="22" t="str">
        <f t="shared" si="102"/>
        <v/>
      </c>
      <c r="CQ326" s="24" t="str">
        <f>IFERROR(IF(CO326="","",ROUND(IF(CP326=0,10,10+SIGN(CP326)*10*(1-((SQRT(5)-1)/2)^MIN(ABS(CP326)/(5*SQRT(CR$1)),3))/(1-((SQRT(5)-1)/2)^3)),2)),"请输入副数")</f>
        <v/>
      </c>
      <c r="CR326" s="25" t="str">
        <f ca="1">IF(CS326="","",IF(选手操作!DT326&lt;&gt;"","/",CV326))</f>
        <v/>
      </c>
      <c r="CS326" s="26" t="str">
        <f ca="1">IF(OR(COUNTA(CA$3:CM$434)=0,选手操作!$K326=""),"",选手操作!$K326)</f>
        <v/>
      </c>
      <c r="CT326" s="22" t="str">
        <f ca="1">IFERROR(IF(CS326="","",RANK(CV326,CV$3:CV$434)+COUNTIF(CV$3:CV326,CV326)-1),"/")</f>
        <v/>
      </c>
      <c r="CU326" s="27" t="str">
        <f ca="1">IF(CS326="","",VLOOKUP(CS326,选手操作!$K:$L,2,0))</f>
        <v/>
      </c>
      <c r="CV326" s="24" t="str">
        <f ca="1">IFERROR(IF(CS326="","",IF(选手操作!CT326&lt;&gt;"",BV326+CW326+CX326+选手操作!CS326,VLOOKUP(CU326,CO:CQ,3,0)+BV326+CW326+CX326+选手操作!CS326)),IF(COUNTIF(CO:CO,CU326)=0,"查找失败",IF(ISNUMBER(VLOOKUP(CU326,CO:CQ,3,0))=FALSE,"VP错误","未知错误")))</f>
        <v/>
      </c>
      <c r="CW326" s="37"/>
      <c r="CX326" s="37"/>
      <c r="CY326" s="39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23" t="str">
        <f ca="1">IFERROR(IF(DS326="","",RANK(DR326,DR$3:DR$434)+COUNTIF(DR$3:DR326,DR326)-1),"/")</f>
        <v/>
      </c>
      <c r="DO326" s="22" t="str">
        <f t="shared" si="103"/>
        <v/>
      </c>
      <c r="DP326" s="22" t="str">
        <f t="shared" si="104"/>
        <v/>
      </c>
      <c r="DQ326" s="24" t="str">
        <f>IFERROR(IF(DO326="","",ROUND(IF(DP326=0,10,10+SIGN(DP326)*10*(1-((SQRT(5)-1)/2)^MIN(ABS(DP326)/(5*SQRT(DR$1)),3))/(1-((SQRT(5)-1)/2)^3)),2)),"请输入副数")</f>
        <v/>
      </c>
      <c r="DR326" s="25" t="str">
        <f ca="1">IF(DS326="","",IF(选手操作!ET326&lt;&gt;"","/",DV326))</f>
        <v/>
      </c>
      <c r="DS326" s="26" t="str">
        <f ca="1">IF(OR(COUNTA(DA$3:DM$434)=0,选手操作!$K326=""),"",选手操作!$K326)</f>
        <v/>
      </c>
      <c r="DT326" s="22" t="str">
        <f ca="1">IFERROR(IF(DS326="","",RANK(DV326,DV$3:DV$434)+COUNTIF(DV$3:DV326,DV326)-1),"/")</f>
        <v/>
      </c>
      <c r="DU326" s="27" t="str">
        <f ca="1">IF(DS326="","",VLOOKUP(DS326,选手操作!$K:$L,2,0))</f>
        <v/>
      </c>
      <c r="DV326" s="24" t="str">
        <f ca="1">IFERROR(IF(DS326="","",IF(选手操作!DT326&lt;&gt;"",CV326+DW326+DX326+选手操作!DS326,VLOOKUP(DU326,DO:DQ,3,0)+CV326+DW326+DX326+选手操作!DS326)),IF(COUNTIF(DO:DO,DU326)=0,"查找失败",IF(ISNUMBER(VLOOKUP(DU326,DO:DQ,3,0))=FALSE,"VP错误","未知错误")))</f>
        <v/>
      </c>
      <c r="DW326" s="37"/>
      <c r="DX326" s="37"/>
      <c r="DY326" s="39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/>
      <c r="EL326" s="31"/>
      <c r="EM326" s="31"/>
      <c r="EN326" s="23" t="str">
        <f ca="1">IFERROR(IF(ES326="","",RANK(ER326,ER$3:ER$434)+COUNTIF(ER$3:ER326,ER326)-1),"/")</f>
        <v/>
      </c>
      <c r="EO326" s="22" t="str">
        <f t="shared" si="105"/>
        <v/>
      </c>
      <c r="EP326" s="22" t="str">
        <f t="shared" si="106"/>
        <v/>
      </c>
      <c r="EQ326" s="24" t="str">
        <f>IFERROR(IF(EO326="","",ROUND(IF(EP326=0,10,10+SIGN(EP326)*10*(1-((SQRT(5)-1)/2)^MIN(ABS(EP326)/(5*SQRT(ER$1)),3))/(1-((SQRT(5)-1)/2)^3)),2)),"请输入副数")</f>
        <v/>
      </c>
      <c r="ER326" s="25" t="str">
        <f ca="1">IF(ES326="","",IF(选手操作!FT326&lt;&gt;"","/",EV326))</f>
        <v/>
      </c>
      <c r="ES326" s="26" t="str">
        <f ca="1">IF(OR(COUNTA(EA$3:EM$434)=0,选手操作!$K326=""),"",选手操作!$K326)</f>
        <v/>
      </c>
      <c r="ET326" s="22" t="str">
        <f ca="1">IFERROR(IF(ES326="","",RANK(EV326,EV$3:EV$434)+COUNTIF(EV$3:EV326,EV326)-1),"/")</f>
        <v/>
      </c>
      <c r="EU326" s="27" t="str">
        <f ca="1">IF(ES326="","",VLOOKUP(ES326,选手操作!$K:$L,2,0))</f>
        <v/>
      </c>
      <c r="EV326" s="24" t="str">
        <f ca="1">IFERROR(IF(ES326="","",IF(选手操作!ET326&lt;&gt;"",DV326+EW326+EX326+选手操作!ES326,VLOOKUP(EU326,EO:EQ,3,0)+DV326+EW326+EX326+选手操作!ES326)),IF(COUNTIF(EO:EO,EU326)=0,"查找失败",IF(ISNUMBER(VLOOKUP(EU326,EO:EQ,3,0))=FALSE,"VP错误","未知错误")))</f>
        <v/>
      </c>
      <c r="EW326" s="37"/>
      <c r="EX326" s="37"/>
      <c r="EY326" s="39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  <c r="FK326" s="31"/>
      <c r="FL326" s="31"/>
      <c r="FM326" s="31"/>
      <c r="FN326" s="23" t="str">
        <f ca="1">IFERROR(IF(FS326="","",RANK(FR326,FR$3:FR$434)+COUNTIF(FR$3:FR326,FR326)-1),"/")</f>
        <v/>
      </c>
      <c r="FO326" s="22" t="str">
        <f t="shared" si="107"/>
        <v/>
      </c>
      <c r="FP326" s="22" t="str">
        <f t="shared" si="108"/>
        <v/>
      </c>
      <c r="FQ326" s="24" t="str">
        <f>IFERROR(IF(FO326="","",ROUND(IF(FP326=0,10,10+SIGN(FP326)*10*(1-((SQRT(5)-1)/2)^MIN(ABS(FP326)/(5*SQRT(FR$1)),3))/(1-((SQRT(5)-1)/2)^3)),2)),"请输入副数")</f>
        <v/>
      </c>
      <c r="FR326" s="25" t="str">
        <f ca="1">IF(FS326="","",IF(选手操作!GT326&lt;&gt;"","/",FV326))</f>
        <v/>
      </c>
      <c r="FS326" s="26" t="str">
        <f ca="1">IF(OR(COUNTA(FA$3:FM$434)=0,选手操作!$K326=""),"",选手操作!$K326)</f>
        <v/>
      </c>
      <c r="FT326" s="22" t="str">
        <f ca="1">IFERROR(IF(FS326="","",RANK(FV326,FV$3:FV$434)+COUNTIF(FV$3:FV326,FV326)-1),"/")</f>
        <v/>
      </c>
      <c r="FU326" s="27" t="str">
        <f ca="1">IF(FS326="","",VLOOKUP(FS326,选手操作!$K:$L,2,0))</f>
        <v/>
      </c>
      <c r="FV326" s="24" t="str">
        <f ca="1">IFERROR(IF(FS326="","",IF(选手操作!FT326&lt;&gt;"",EV326+FW326+FX326+选手操作!FS326,VLOOKUP(FU326,FO:FQ,3,0)+EV326+FW326+FX326+选手操作!FS326)),IF(COUNTIF(FO:FO,FU326)=0,"查找失败",IF(ISNUMBER(VLOOKUP(FU326,FO:FQ,3,0))=FALSE,"VP错误","未知错误")))</f>
        <v/>
      </c>
      <c r="FW326" s="37"/>
      <c r="FX326" s="37"/>
      <c r="FY326" s="39"/>
      <c r="GA326" s="31"/>
      <c r="GB326" s="31"/>
      <c r="GC326" s="31"/>
      <c r="GD326" s="31"/>
      <c r="GE326" s="31"/>
      <c r="GF326" s="31"/>
      <c r="GG326" s="31"/>
      <c r="GH326" s="31"/>
      <c r="GI326" s="31"/>
      <c r="GJ326" s="31"/>
      <c r="GK326" s="31"/>
      <c r="GL326" s="31"/>
      <c r="GM326" s="31"/>
      <c r="GN326" s="23" t="str">
        <f ca="1">IFERROR(IF(GS326="","",RANK(GR326,GR$3:GR$434)+COUNTIF(GR$3:GR326,GR326)-1),"/")</f>
        <v/>
      </c>
      <c r="GO326" s="22" t="str">
        <f t="shared" si="109"/>
        <v/>
      </c>
      <c r="GP326" s="22" t="str">
        <f t="shared" si="110"/>
        <v/>
      </c>
      <c r="GQ326" s="24" t="str">
        <f>IFERROR(IF(GO326="","",ROUND(IF(GP326=0,10,10+SIGN(GP326)*10*(1-((SQRT(5)-1)/2)^MIN(ABS(GP326)/(5*SQRT(GR$1)),3))/(1-((SQRT(5)-1)/2)^3)),2)),"请输入副数")</f>
        <v/>
      </c>
      <c r="GR326" s="25" t="str">
        <f ca="1">IF(GS326="","",IF(选手操作!HT326&lt;&gt;"","/",GV326))</f>
        <v/>
      </c>
      <c r="GS326" s="26" t="str">
        <f ca="1">IF(OR(COUNTA(GA$3:GM$434)=0,选手操作!$K326=""),"",选手操作!$K326)</f>
        <v/>
      </c>
      <c r="GT326" s="22" t="str">
        <f ca="1">IFERROR(IF(GS326="","",RANK(GV326,GV$3:GV$434)+COUNTIF(GV$3:GV326,GV326)-1),"/")</f>
        <v/>
      </c>
      <c r="GU326" s="27" t="str">
        <f ca="1">IF(GS326="","",VLOOKUP(GS326,选手操作!$K:$L,2,0))</f>
        <v/>
      </c>
      <c r="GV326" s="24" t="str">
        <f ca="1">IFERROR(IF(GS326="","",IF(选手操作!GT326&lt;&gt;"",FV326+GW326+GX326+选手操作!GS326,VLOOKUP(GU326,GO:GQ,3,0)+FV326+GW326+GX326+选手操作!GS326)),IF(COUNTIF(GO:GO,GU326)=0,"查找失败",IF(ISNUMBER(VLOOKUP(GU326,GO:GQ,3,0))=FALSE,"VP错误","未知错误")))</f>
        <v/>
      </c>
      <c r="GW326" s="37"/>
      <c r="GX326" s="37"/>
      <c r="GY326" s="39"/>
      <c r="HA326" s="31"/>
      <c r="HB326" s="31"/>
      <c r="HC326" s="31"/>
      <c r="HD326" s="31"/>
      <c r="HE326" s="31"/>
      <c r="HF326" s="31"/>
      <c r="HG326" s="31"/>
      <c r="HH326" s="31"/>
      <c r="HI326" s="31"/>
      <c r="HJ326" s="31"/>
      <c r="HK326" s="31"/>
      <c r="HL326" s="31"/>
      <c r="HM326" s="31"/>
      <c r="HN326" s="23" t="str">
        <f ca="1">IFERROR(IF(HS326="","",RANK(HR326,HR$3:HR$434)+COUNTIF(HR$3:HR326,HR326)-1),"/")</f>
        <v/>
      </c>
      <c r="HO326" s="22" t="str">
        <f t="shared" si="111"/>
        <v/>
      </c>
      <c r="HP326" s="22" t="str">
        <f t="shared" si="112"/>
        <v/>
      </c>
      <c r="HQ326" s="24" t="str">
        <f>IFERROR(IF(HO326="","",ROUND(IF(HP326=0,10,10+SIGN(HP326)*10*(1-((SQRT(5)-1)/2)^MIN(ABS(HP326)/(5*SQRT(HR$1)),3))/(1-((SQRT(5)-1)/2)^3)),2)),"请输入副数")</f>
        <v/>
      </c>
      <c r="HR326" s="25" t="str">
        <f ca="1">IF(HS326="","",IF(选手操作!IT326&lt;&gt;"","/",HV326))</f>
        <v/>
      </c>
      <c r="HS326" s="26" t="str">
        <f ca="1">IF(OR(COUNTA(HA$3:HM$434)=0,选手操作!$K326=""),"",选手操作!$K326)</f>
        <v/>
      </c>
      <c r="HT326" s="22" t="str">
        <f ca="1">IFERROR(IF(HS326="","",RANK(HV326,HV$3:HV$434)+COUNTIF(HV$3:HV326,HV326)-1),"/")</f>
        <v/>
      </c>
      <c r="HU326" s="27" t="str">
        <f ca="1">IF(HS326="","",VLOOKUP(HS326,选手操作!$K:$L,2,0))</f>
        <v/>
      </c>
      <c r="HV326" s="24" t="str">
        <f ca="1">IFERROR(IF(HS326="","",IF(选手操作!HT326&lt;&gt;"",GV326+HW326+HX326+选手操作!HS326,VLOOKUP(HU326,HO:HQ,3,0)+GV326+HW326+HX326+选手操作!HS326)),IF(COUNTIF(HO:HO,HU326)=0,"查找失败",IF(ISNUMBER(VLOOKUP(HU326,HO:HQ,3,0))=FALSE,"VP错误","未知错误")))</f>
        <v/>
      </c>
      <c r="HW326" s="37"/>
      <c r="HX326" s="37"/>
      <c r="HY326" s="39"/>
    </row>
    <row r="327" spans="1:23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23" t="str">
        <f ca="1">IFERROR(IF(S327="","",RANK(R327,R$3:R$434)+COUNTIF(R$3:R327,R327)-1),"/")</f>
        <v/>
      </c>
      <c r="O327" s="22" t="str">
        <f t="shared" si="113"/>
        <v/>
      </c>
      <c r="P327" s="22" t="str">
        <f t="shared" si="114"/>
        <v/>
      </c>
      <c r="Q327" s="24" t="str">
        <f t="shared" si="115"/>
        <v/>
      </c>
      <c r="R327" s="25" t="str">
        <f ca="1">IF(S327="","",IF(选手操作!AT327&lt;&gt;"","/",V327))</f>
        <v/>
      </c>
      <c r="S327" s="26" t="str">
        <f ca="1">IF(OR(COUNTA(A$3:M$434)=0,选手操作!$K327=""),"",选手操作!$K327)</f>
        <v/>
      </c>
      <c r="T327" s="22" t="str">
        <f ca="1">IFERROR(IF(S327="","",RANK(V327,V$3:V$434)+COUNTIF(V$3:V327,V327)-1),"/")</f>
        <v/>
      </c>
      <c r="U327" s="27" t="str">
        <f ca="1">IF(S327="","",VLOOKUP(S327,选手操作!$K:$L,2,0))</f>
        <v/>
      </c>
      <c r="V327" s="24" t="str">
        <f ca="1">IFERROR(IF(S327="","",IF(选手操作!T327&lt;&gt;"",选手操作!M327+选手操作!N327+W327+X327+选手操作!S327,VLOOKUP(U327,O:Q,3,0)+选手操作!M327+选手操作!N327+W327+X327+选手操作!S327)),IF(COUNTIF(O:O,U327)=0,"查找失败",IF(ISNUMBER(VLOOKUP(U327,O:Q,3,0))=FALSE,"VP错误","未知错误")))</f>
        <v/>
      </c>
      <c r="W327" s="37"/>
      <c r="X327" s="37"/>
      <c r="Y327" s="39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23" t="str">
        <f ca="1">IFERROR(IF(AS327="","",RANK(AR327,AR$3:AR$434)+COUNTIF(AR$3:AR327,AR327)-1),"/")</f>
        <v/>
      </c>
      <c r="AO327" s="22" t="str">
        <f t="shared" si="97"/>
        <v/>
      </c>
      <c r="AP327" s="22" t="str">
        <f t="shared" si="98"/>
        <v/>
      </c>
      <c r="AQ327" s="24" t="str">
        <f t="shared" si="96"/>
        <v/>
      </c>
      <c r="AR327" s="25" t="str">
        <f ca="1">IF(AS327="","",IF(选手操作!BT327&lt;&gt;"","/",AV327))</f>
        <v/>
      </c>
      <c r="AS327" s="26" t="str">
        <f ca="1">IF(OR(COUNTA(AA$3:AM$434)=0,选手操作!$K327=""),"",选手操作!$K327)</f>
        <v/>
      </c>
      <c r="AT327" s="22" t="str">
        <f ca="1">IFERROR(IF(AS327="","",RANK(AV327,AV$3:AV$434)+COUNTIF(AV$3:AV327,AV327)-1),"/")</f>
        <v/>
      </c>
      <c r="AU327" s="27" t="str">
        <f ca="1">IF(AS327="","",VLOOKUP(AS327,选手操作!$K:$L,2,0))</f>
        <v/>
      </c>
      <c r="AV327" s="24" t="str">
        <f ca="1">IFERROR(IF(AS327="","",IF(选手操作!AT327&lt;&gt;"",V327+AW327+AX327+选手操作!AS327,VLOOKUP(AU327,AO:AQ,3,0)+V327+AW327+AX327+选手操作!AS327)),IF(COUNTIF(AO:AO,AU327)=0,"查找失败",IF(ISNUMBER(VLOOKUP(AU327,AO:AQ,3,0))=FALSE,"VP错误","未知错误")))</f>
        <v/>
      </c>
      <c r="AW327" s="37"/>
      <c r="AX327" s="37"/>
      <c r="AY327" s="39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23" t="str">
        <f ca="1">IFERROR(IF(BS327="","",RANK(BR327,BR$3:BR$434)+COUNTIF(BR$3:BR327,BR327)-1),"/")</f>
        <v/>
      </c>
      <c r="BO327" s="22" t="str">
        <f t="shared" si="99"/>
        <v/>
      </c>
      <c r="BP327" s="22" t="str">
        <f t="shared" si="100"/>
        <v/>
      </c>
      <c r="BQ327" s="24" t="str">
        <f>IFERROR(IF(BO327="","",ROUND(IF(BP327=0,10,10+SIGN(BP327)*10*(1-((SQRT(5)-1)/2)^MIN(ABS(BP327)/(5*SQRT(BR$1)),3))/(1-((SQRT(5)-1)/2)^3)),2)),"请输入副数")</f>
        <v/>
      </c>
      <c r="BR327" s="25" t="str">
        <f ca="1">IF(BS327="","",IF(选手操作!CT327&lt;&gt;"","/",BV327))</f>
        <v/>
      </c>
      <c r="BS327" s="26" t="str">
        <f ca="1">IF(OR(COUNTA(BA$3:BM$434)=0,选手操作!$K327=""),"",选手操作!$K327)</f>
        <v/>
      </c>
      <c r="BT327" s="22" t="str">
        <f ca="1">IFERROR(IF(BS327="","",RANK(BV327,BV$3:BV$434)+COUNTIF(BV$3:BV327,BV327)-1),"/")</f>
        <v/>
      </c>
      <c r="BU327" s="27" t="str">
        <f ca="1">IF(BS327="","",VLOOKUP(BS327,选手操作!$K:$L,2,0))</f>
        <v/>
      </c>
      <c r="BV327" s="24" t="str">
        <f ca="1">IFERROR(IF(BS327="","",IF(选手操作!BT327&lt;&gt;"",AV327+BW327+BX327+选手操作!BS327,VLOOKUP(BU327,BO:BQ,3,0)+AV327+BW327+BX327+选手操作!BS327)),IF(COUNTIF(BO:BO,BU327)=0,"查找失败",IF(ISNUMBER(VLOOKUP(BU327,BO:BQ,3,0))=FALSE,"VP错误","未知错误")))</f>
        <v/>
      </c>
      <c r="BW327" s="37"/>
      <c r="BX327" s="37"/>
      <c r="BY327" s="39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23" t="str">
        <f ca="1">IFERROR(IF(CS327="","",RANK(CR327,CR$3:CR$434)+COUNTIF(CR$3:CR327,CR327)-1),"/")</f>
        <v/>
      </c>
      <c r="CO327" s="22" t="str">
        <f t="shared" si="101"/>
        <v/>
      </c>
      <c r="CP327" s="22" t="str">
        <f t="shared" si="102"/>
        <v/>
      </c>
      <c r="CQ327" s="24" t="str">
        <f>IFERROR(IF(CO327="","",ROUND(IF(CP327=0,10,10+SIGN(CP327)*10*(1-((SQRT(5)-1)/2)^MIN(ABS(CP327)/(5*SQRT(CR$1)),3))/(1-((SQRT(5)-1)/2)^3)),2)),"请输入副数")</f>
        <v/>
      </c>
      <c r="CR327" s="25" t="str">
        <f ca="1">IF(CS327="","",IF(选手操作!DT327&lt;&gt;"","/",CV327))</f>
        <v/>
      </c>
      <c r="CS327" s="26" t="str">
        <f ca="1">IF(OR(COUNTA(CA$3:CM$434)=0,选手操作!$K327=""),"",选手操作!$K327)</f>
        <v/>
      </c>
      <c r="CT327" s="22" t="str">
        <f ca="1">IFERROR(IF(CS327="","",RANK(CV327,CV$3:CV$434)+COUNTIF(CV$3:CV327,CV327)-1),"/")</f>
        <v/>
      </c>
      <c r="CU327" s="27" t="str">
        <f ca="1">IF(CS327="","",VLOOKUP(CS327,选手操作!$K:$L,2,0))</f>
        <v/>
      </c>
      <c r="CV327" s="24" t="str">
        <f ca="1">IFERROR(IF(CS327="","",IF(选手操作!CT327&lt;&gt;"",BV327+CW327+CX327+选手操作!CS327,VLOOKUP(CU327,CO:CQ,3,0)+BV327+CW327+CX327+选手操作!CS327)),IF(COUNTIF(CO:CO,CU327)=0,"查找失败",IF(ISNUMBER(VLOOKUP(CU327,CO:CQ,3,0))=FALSE,"VP错误","未知错误")))</f>
        <v/>
      </c>
      <c r="CW327" s="37"/>
      <c r="CX327" s="37"/>
      <c r="CY327" s="39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23" t="str">
        <f ca="1">IFERROR(IF(DS327="","",RANK(DR327,DR$3:DR$434)+COUNTIF(DR$3:DR327,DR327)-1),"/")</f>
        <v/>
      </c>
      <c r="DO327" s="22" t="str">
        <f t="shared" si="103"/>
        <v/>
      </c>
      <c r="DP327" s="22" t="str">
        <f t="shared" si="104"/>
        <v/>
      </c>
      <c r="DQ327" s="24" t="str">
        <f>IFERROR(IF(DO327="","",ROUND(IF(DP327=0,10,10+SIGN(DP327)*10*(1-((SQRT(5)-1)/2)^MIN(ABS(DP327)/(5*SQRT(DR$1)),3))/(1-((SQRT(5)-1)/2)^3)),2)),"请输入副数")</f>
        <v/>
      </c>
      <c r="DR327" s="25" t="str">
        <f ca="1">IF(DS327="","",IF(选手操作!ET327&lt;&gt;"","/",DV327))</f>
        <v/>
      </c>
      <c r="DS327" s="26" t="str">
        <f ca="1">IF(OR(COUNTA(DA$3:DM$434)=0,选手操作!$K327=""),"",选手操作!$K327)</f>
        <v/>
      </c>
      <c r="DT327" s="22" t="str">
        <f ca="1">IFERROR(IF(DS327="","",RANK(DV327,DV$3:DV$434)+COUNTIF(DV$3:DV327,DV327)-1),"/")</f>
        <v/>
      </c>
      <c r="DU327" s="27" t="str">
        <f ca="1">IF(DS327="","",VLOOKUP(DS327,选手操作!$K:$L,2,0))</f>
        <v/>
      </c>
      <c r="DV327" s="24" t="str">
        <f ca="1">IFERROR(IF(DS327="","",IF(选手操作!DT327&lt;&gt;"",CV327+DW327+DX327+选手操作!DS327,VLOOKUP(DU327,DO:DQ,3,0)+CV327+DW327+DX327+选手操作!DS327)),IF(COUNTIF(DO:DO,DU327)=0,"查找失败",IF(ISNUMBER(VLOOKUP(DU327,DO:DQ,3,0))=FALSE,"VP错误","未知错误")))</f>
        <v/>
      </c>
      <c r="DW327" s="37"/>
      <c r="DX327" s="37"/>
      <c r="DY327" s="39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23" t="str">
        <f ca="1">IFERROR(IF(ES327="","",RANK(ER327,ER$3:ER$434)+COUNTIF(ER$3:ER327,ER327)-1),"/")</f>
        <v/>
      </c>
      <c r="EO327" s="22" t="str">
        <f t="shared" si="105"/>
        <v/>
      </c>
      <c r="EP327" s="22" t="str">
        <f t="shared" si="106"/>
        <v/>
      </c>
      <c r="EQ327" s="24" t="str">
        <f>IFERROR(IF(EO327="","",ROUND(IF(EP327=0,10,10+SIGN(EP327)*10*(1-((SQRT(5)-1)/2)^MIN(ABS(EP327)/(5*SQRT(ER$1)),3))/(1-((SQRT(5)-1)/2)^3)),2)),"请输入副数")</f>
        <v/>
      </c>
      <c r="ER327" s="25" t="str">
        <f ca="1">IF(ES327="","",IF(选手操作!FT327&lt;&gt;"","/",EV327))</f>
        <v/>
      </c>
      <c r="ES327" s="26" t="str">
        <f ca="1">IF(OR(COUNTA(EA$3:EM$434)=0,选手操作!$K327=""),"",选手操作!$K327)</f>
        <v/>
      </c>
      <c r="ET327" s="22" t="str">
        <f ca="1">IFERROR(IF(ES327="","",RANK(EV327,EV$3:EV$434)+COUNTIF(EV$3:EV327,EV327)-1),"/")</f>
        <v/>
      </c>
      <c r="EU327" s="27" t="str">
        <f ca="1">IF(ES327="","",VLOOKUP(ES327,选手操作!$K:$L,2,0))</f>
        <v/>
      </c>
      <c r="EV327" s="24" t="str">
        <f ca="1">IFERROR(IF(ES327="","",IF(选手操作!ET327&lt;&gt;"",DV327+EW327+EX327+选手操作!ES327,VLOOKUP(EU327,EO:EQ,3,0)+DV327+EW327+EX327+选手操作!ES327)),IF(COUNTIF(EO:EO,EU327)=0,"查找失败",IF(ISNUMBER(VLOOKUP(EU327,EO:EQ,3,0))=FALSE,"VP错误","未知错误")))</f>
        <v/>
      </c>
      <c r="EW327" s="37"/>
      <c r="EX327" s="37"/>
      <c r="EY327" s="39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  <c r="FK327" s="31"/>
      <c r="FL327" s="31"/>
      <c r="FM327" s="31"/>
      <c r="FN327" s="23" t="str">
        <f ca="1">IFERROR(IF(FS327="","",RANK(FR327,FR$3:FR$434)+COUNTIF(FR$3:FR327,FR327)-1),"/")</f>
        <v/>
      </c>
      <c r="FO327" s="22" t="str">
        <f t="shared" si="107"/>
        <v/>
      </c>
      <c r="FP327" s="22" t="str">
        <f t="shared" si="108"/>
        <v/>
      </c>
      <c r="FQ327" s="24" t="str">
        <f>IFERROR(IF(FO327="","",ROUND(IF(FP327=0,10,10+SIGN(FP327)*10*(1-((SQRT(5)-1)/2)^MIN(ABS(FP327)/(5*SQRT(FR$1)),3))/(1-((SQRT(5)-1)/2)^3)),2)),"请输入副数")</f>
        <v/>
      </c>
      <c r="FR327" s="25" t="str">
        <f ca="1">IF(FS327="","",IF(选手操作!GT327&lt;&gt;"","/",FV327))</f>
        <v/>
      </c>
      <c r="FS327" s="26" t="str">
        <f ca="1">IF(OR(COUNTA(FA$3:FM$434)=0,选手操作!$K327=""),"",选手操作!$K327)</f>
        <v/>
      </c>
      <c r="FT327" s="22" t="str">
        <f ca="1">IFERROR(IF(FS327="","",RANK(FV327,FV$3:FV$434)+COUNTIF(FV$3:FV327,FV327)-1),"/")</f>
        <v/>
      </c>
      <c r="FU327" s="27" t="str">
        <f ca="1">IF(FS327="","",VLOOKUP(FS327,选手操作!$K:$L,2,0))</f>
        <v/>
      </c>
      <c r="FV327" s="24" t="str">
        <f ca="1">IFERROR(IF(FS327="","",IF(选手操作!FT327&lt;&gt;"",EV327+FW327+FX327+选手操作!FS327,VLOOKUP(FU327,FO:FQ,3,0)+EV327+FW327+FX327+选手操作!FS327)),IF(COUNTIF(FO:FO,FU327)=0,"查找失败",IF(ISNUMBER(VLOOKUP(FU327,FO:FQ,3,0))=FALSE,"VP错误","未知错误")))</f>
        <v/>
      </c>
      <c r="FW327" s="37"/>
      <c r="FX327" s="37"/>
      <c r="FY327" s="39"/>
      <c r="GA327" s="31"/>
      <c r="GB327" s="31"/>
      <c r="GC327" s="31"/>
      <c r="GD327" s="31"/>
      <c r="GE327" s="31"/>
      <c r="GF327" s="31"/>
      <c r="GG327" s="31"/>
      <c r="GH327" s="31"/>
      <c r="GI327" s="31"/>
      <c r="GJ327" s="31"/>
      <c r="GK327" s="31"/>
      <c r="GL327" s="31"/>
      <c r="GM327" s="31"/>
      <c r="GN327" s="23" t="str">
        <f ca="1">IFERROR(IF(GS327="","",RANK(GR327,GR$3:GR$434)+COUNTIF(GR$3:GR327,GR327)-1),"/")</f>
        <v/>
      </c>
      <c r="GO327" s="22" t="str">
        <f t="shared" si="109"/>
        <v/>
      </c>
      <c r="GP327" s="22" t="str">
        <f t="shared" si="110"/>
        <v/>
      </c>
      <c r="GQ327" s="24" t="str">
        <f>IFERROR(IF(GO327="","",ROUND(IF(GP327=0,10,10+SIGN(GP327)*10*(1-((SQRT(5)-1)/2)^MIN(ABS(GP327)/(5*SQRT(GR$1)),3))/(1-((SQRT(5)-1)/2)^3)),2)),"请输入副数")</f>
        <v/>
      </c>
      <c r="GR327" s="25" t="str">
        <f ca="1">IF(GS327="","",IF(选手操作!HT327&lt;&gt;"","/",GV327))</f>
        <v/>
      </c>
      <c r="GS327" s="26" t="str">
        <f ca="1">IF(OR(COUNTA(GA$3:GM$434)=0,选手操作!$K327=""),"",选手操作!$K327)</f>
        <v/>
      </c>
      <c r="GT327" s="22" t="str">
        <f ca="1">IFERROR(IF(GS327="","",RANK(GV327,GV$3:GV$434)+COUNTIF(GV$3:GV327,GV327)-1),"/")</f>
        <v/>
      </c>
      <c r="GU327" s="27" t="str">
        <f ca="1">IF(GS327="","",VLOOKUP(GS327,选手操作!$K:$L,2,0))</f>
        <v/>
      </c>
      <c r="GV327" s="24" t="str">
        <f ca="1">IFERROR(IF(GS327="","",IF(选手操作!GT327&lt;&gt;"",FV327+GW327+GX327+选手操作!GS327,VLOOKUP(GU327,GO:GQ,3,0)+FV327+GW327+GX327+选手操作!GS327)),IF(COUNTIF(GO:GO,GU327)=0,"查找失败",IF(ISNUMBER(VLOOKUP(GU327,GO:GQ,3,0))=FALSE,"VP错误","未知错误")))</f>
        <v/>
      </c>
      <c r="GW327" s="37"/>
      <c r="GX327" s="37"/>
      <c r="GY327" s="39"/>
      <c r="HA327" s="31"/>
      <c r="HB327" s="31"/>
      <c r="HC327" s="31"/>
      <c r="HD327" s="31"/>
      <c r="HE327" s="31"/>
      <c r="HF327" s="31"/>
      <c r="HG327" s="31"/>
      <c r="HH327" s="31"/>
      <c r="HI327" s="31"/>
      <c r="HJ327" s="31"/>
      <c r="HK327" s="31"/>
      <c r="HL327" s="31"/>
      <c r="HM327" s="31"/>
      <c r="HN327" s="23" t="str">
        <f ca="1">IFERROR(IF(HS327="","",RANK(HR327,HR$3:HR$434)+COUNTIF(HR$3:HR327,HR327)-1),"/")</f>
        <v/>
      </c>
      <c r="HO327" s="22" t="str">
        <f t="shared" si="111"/>
        <v/>
      </c>
      <c r="HP327" s="22" t="str">
        <f t="shared" si="112"/>
        <v/>
      </c>
      <c r="HQ327" s="24" t="str">
        <f>IFERROR(IF(HO327="","",ROUND(IF(HP327=0,10,10+SIGN(HP327)*10*(1-((SQRT(5)-1)/2)^MIN(ABS(HP327)/(5*SQRT(HR$1)),3))/(1-((SQRT(5)-1)/2)^3)),2)),"请输入副数")</f>
        <v/>
      </c>
      <c r="HR327" s="25" t="str">
        <f ca="1">IF(HS327="","",IF(选手操作!IT327&lt;&gt;"","/",HV327))</f>
        <v/>
      </c>
      <c r="HS327" s="26" t="str">
        <f ca="1">IF(OR(COUNTA(HA$3:HM$434)=0,选手操作!$K327=""),"",选手操作!$K327)</f>
        <v/>
      </c>
      <c r="HT327" s="22" t="str">
        <f ca="1">IFERROR(IF(HS327="","",RANK(HV327,HV$3:HV$434)+COUNTIF(HV$3:HV327,HV327)-1),"/")</f>
        <v/>
      </c>
      <c r="HU327" s="27" t="str">
        <f ca="1">IF(HS327="","",VLOOKUP(HS327,选手操作!$K:$L,2,0))</f>
        <v/>
      </c>
      <c r="HV327" s="24" t="str">
        <f ca="1">IFERROR(IF(HS327="","",IF(选手操作!HT327&lt;&gt;"",GV327+HW327+HX327+选手操作!HS327,VLOOKUP(HU327,HO:HQ,3,0)+GV327+HW327+HX327+选手操作!HS327)),IF(COUNTIF(HO:HO,HU327)=0,"查找失败",IF(ISNUMBER(VLOOKUP(HU327,HO:HQ,3,0))=FALSE,"VP错误","未知错误")))</f>
        <v/>
      </c>
      <c r="HW327" s="37"/>
      <c r="HX327" s="37"/>
      <c r="HY327" s="39"/>
    </row>
    <row r="328" spans="1:23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23" t="str">
        <f ca="1">IFERROR(IF(S328="","",RANK(R328,R$3:R$434)+COUNTIF(R$3:R328,R328)-1),"/")</f>
        <v/>
      </c>
      <c r="O328" s="22" t="str">
        <f t="shared" si="113"/>
        <v/>
      </c>
      <c r="P328" s="22" t="str">
        <f t="shared" si="114"/>
        <v/>
      </c>
      <c r="Q328" s="24" t="str">
        <f t="shared" si="115"/>
        <v/>
      </c>
      <c r="R328" s="25" t="str">
        <f ca="1">IF(S328="","",IF(选手操作!AT328&lt;&gt;"","/",V328))</f>
        <v/>
      </c>
      <c r="S328" s="26" t="str">
        <f ca="1">IF(OR(COUNTA(A$3:M$434)=0,选手操作!$K328=""),"",选手操作!$K328)</f>
        <v/>
      </c>
      <c r="T328" s="22" t="str">
        <f ca="1">IFERROR(IF(S328="","",RANK(V328,V$3:V$434)+COUNTIF(V$3:V328,V328)-1),"/")</f>
        <v/>
      </c>
      <c r="U328" s="27" t="str">
        <f ca="1">IF(S328="","",VLOOKUP(S328,选手操作!$K:$L,2,0))</f>
        <v/>
      </c>
      <c r="V328" s="24" t="str">
        <f ca="1">IFERROR(IF(S328="","",IF(选手操作!T328&lt;&gt;"",选手操作!M328+选手操作!N328+W328+X328+选手操作!S328,VLOOKUP(U328,O:Q,3,0)+选手操作!M328+选手操作!N328+W328+X328+选手操作!S328)),IF(COUNTIF(O:O,U328)=0,"查找失败",IF(ISNUMBER(VLOOKUP(U328,O:Q,3,0))=FALSE,"VP错误","未知错误")))</f>
        <v/>
      </c>
      <c r="W328" s="37"/>
      <c r="X328" s="37"/>
      <c r="Y328" s="39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23" t="str">
        <f ca="1">IFERROR(IF(AS328="","",RANK(AR328,AR$3:AR$434)+COUNTIF(AR$3:AR328,AR328)-1),"/")</f>
        <v/>
      </c>
      <c r="AO328" s="22" t="str">
        <f t="shared" si="97"/>
        <v/>
      </c>
      <c r="AP328" s="22" t="str">
        <f t="shared" si="98"/>
        <v/>
      </c>
      <c r="AQ328" s="24" t="str">
        <f t="shared" si="96"/>
        <v/>
      </c>
      <c r="AR328" s="25" t="str">
        <f ca="1">IF(AS328="","",IF(选手操作!BT328&lt;&gt;"","/",AV328))</f>
        <v/>
      </c>
      <c r="AS328" s="26" t="str">
        <f ca="1">IF(OR(COUNTA(AA$3:AM$434)=0,选手操作!$K328=""),"",选手操作!$K328)</f>
        <v/>
      </c>
      <c r="AT328" s="22" t="str">
        <f ca="1">IFERROR(IF(AS328="","",RANK(AV328,AV$3:AV$434)+COUNTIF(AV$3:AV328,AV328)-1),"/")</f>
        <v/>
      </c>
      <c r="AU328" s="27" t="str">
        <f ca="1">IF(AS328="","",VLOOKUP(AS328,选手操作!$K:$L,2,0))</f>
        <v/>
      </c>
      <c r="AV328" s="24" t="str">
        <f ca="1">IFERROR(IF(AS328="","",IF(选手操作!AT328&lt;&gt;"",V328+AW328+AX328+选手操作!AS328,VLOOKUP(AU328,AO:AQ,3,0)+V328+AW328+AX328+选手操作!AS328)),IF(COUNTIF(AO:AO,AU328)=0,"查找失败",IF(ISNUMBER(VLOOKUP(AU328,AO:AQ,3,0))=FALSE,"VP错误","未知错误")))</f>
        <v/>
      </c>
      <c r="AW328" s="37"/>
      <c r="AX328" s="37"/>
      <c r="AY328" s="39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23" t="str">
        <f ca="1">IFERROR(IF(BS328="","",RANK(BR328,BR$3:BR$434)+COUNTIF(BR$3:BR328,BR328)-1),"/")</f>
        <v/>
      </c>
      <c r="BO328" s="22" t="str">
        <f t="shared" si="99"/>
        <v/>
      </c>
      <c r="BP328" s="22" t="str">
        <f t="shared" si="100"/>
        <v/>
      </c>
      <c r="BQ328" s="24" t="str">
        <f>IFERROR(IF(BO328="","",ROUND(IF(BP328=0,10,10+SIGN(BP328)*10*(1-((SQRT(5)-1)/2)^MIN(ABS(BP328)/(5*SQRT(BR$1)),3))/(1-((SQRT(5)-1)/2)^3)),2)),"请输入副数")</f>
        <v/>
      </c>
      <c r="BR328" s="25" t="str">
        <f ca="1">IF(BS328="","",IF(选手操作!CT328&lt;&gt;"","/",BV328))</f>
        <v/>
      </c>
      <c r="BS328" s="26" t="str">
        <f ca="1">IF(OR(COUNTA(BA$3:BM$434)=0,选手操作!$K328=""),"",选手操作!$K328)</f>
        <v/>
      </c>
      <c r="BT328" s="22" t="str">
        <f ca="1">IFERROR(IF(BS328="","",RANK(BV328,BV$3:BV$434)+COUNTIF(BV$3:BV328,BV328)-1),"/")</f>
        <v/>
      </c>
      <c r="BU328" s="27" t="str">
        <f ca="1">IF(BS328="","",VLOOKUP(BS328,选手操作!$K:$L,2,0))</f>
        <v/>
      </c>
      <c r="BV328" s="24" t="str">
        <f ca="1">IFERROR(IF(BS328="","",IF(选手操作!BT328&lt;&gt;"",AV328+BW328+BX328+选手操作!BS328,VLOOKUP(BU328,BO:BQ,3,0)+AV328+BW328+BX328+选手操作!BS328)),IF(COUNTIF(BO:BO,BU328)=0,"查找失败",IF(ISNUMBER(VLOOKUP(BU328,BO:BQ,3,0))=FALSE,"VP错误","未知错误")))</f>
        <v/>
      </c>
      <c r="BW328" s="37"/>
      <c r="BX328" s="37"/>
      <c r="BY328" s="39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23" t="str">
        <f ca="1">IFERROR(IF(CS328="","",RANK(CR328,CR$3:CR$434)+COUNTIF(CR$3:CR328,CR328)-1),"/")</f>
        <v/>
      </c>
      <c r="CO328" s="22" t="str">
        <f t="shared" si="101"/>
        <v/>
      </c>
      <c r="CP328" s="22" t="str">
        <f t="shared" si="102"/>
        <v/>
      </c>
      <c r="CQ328" s="24" t="str">
        <f>IFERROR(IF(CO328="","",ROUND(IF(CP328=0,10,10+SIGN(CP328)*10*(1-((SQRT(5)-1)/2)^MIN(ABS(CP328)/(5*SQRT(CR$1)),3))/(1-((SQRT(5)-1)/2)^3)),2)),"请输入副数")</f>
        <v/>
      </c>
      <c r="CR328" s="25" t="str">
        <f ca="1">IF(CS328="","",IF(选手操作!DT328&lt;&gt;"","/",CV328))</f>
        <v/>
      </c>
      <c r="CS328" s="26" t="str">
        <f ca="1">IF(OR(COUNTA(CA$3:CM$434)=0,选手操作!$K328=""),"",选手操作!$K328)</f>
        <v/>
      </c>
      <c r="CT328" s="22" t="str">
        <f ca="1">IFERROR(IF(CS328="","",RANK(CV328,CV$3:CV$434)+COUNTIF(CV$3:CV328,CV328)-1),"/")</f>
        <v/>
      </c>
      <c r="CU328" s="27" t="str">
        <f ca="1">IF(CS328="","",VLOOKUP(CS328,选手操作!$K:$L,2,0))</f>
        <v/>
      </c>
      <c r="CV328" s="24" t="str">
        <f ca="1">IFERROR(IF(CS328="","",IF(选手操作!CT328&lt;&gt;"",BV328+CW328+CX328+选手操作!CS328,VLOOKUP(CU328,CO:CQ,3,0)+BV328+CW328+CX328+选手操作!CS328)),IF(COUNTIF(CO:CO,CU328)=0,"查找失败",IF(ISNUMBER(VLOOKUP(CU328,CO:CQ,3,0))=FALSE,"VP错误","未知错误")))</f>
        <v/>
      </c>
      <c r="CW328" s="37"/>
      <c r="CX328" s="37"/>
      <c r="CY328" s="39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23" t="str">
        <f ca="1">IFERROR(IF(DS328="","",RANK(DR328,DR$3:DR$434)+COUNTIF(DR$3:DR328,DR328)-1),"/")</f>
        <v/>
      </c>
      <c r="DO328" s="22" t="str">
        <f t="shared" si="103"/>
        <v/>
      </c>
      <c r="DP328" s="22" t="str">
        <f t="shared" si="104"/>
        <v/>
      </c>
      <c r="DQ328" s="24" t="str">
        <f>IFERROR(IF(DO328="","",ROUND(IF(DP328=0,10,10+SIGN(DP328)*10*(1-((SQRT(5)-1)/2)^MIN(ABS(DP328)/(5*SQRT(DR$1)),3))/(1-((SQRT(5)-1)/2)^3)),2)),"请输入副数")</f>
        <v/>
      </c>
      <c r="DR328" s="25" t="str">
        <f ca="1">IF(DS328="","",IF(选手操作!ET328&lt;&gt;"","/",DV328))</f>
        <v/>
      </c>
      <c r="DS328" s="26" t="str">
        <f ca="1">IF(OR(COUNTA(DA$3:DM$434)=0,选手操作!$K328=""),"",选手操作!$K328)</f>
        <v/>
      </c>
      <c r="DT328" s="22" t="str">
        <f ca="1">IFERROR(IF(DS328="","",RANK(DV328,DV$3:DV$434)+COUNTIF(DV$3:DV328,DV328)-1),"/")</f>
        <v/>
      </c>
      <c r="DU328" s="27" t="str">
        <f ca="1">IF(DS328="","",VLOOKUP(DS328,选手操作!$K:$L,2,0))</f>
        <v/>
      </c>
      <c r="DV328" s="24" t="str">
        <f ca="1">IFERROR(IF(DS328="","",IF(选手操作!DT328&lt;&gt;"",CV328+DW328+DX328+选手操作!DS328,VLOOKUP(DU328,DO:DQ,3,0)+CV328+DW328+DX328+选手操作!DS328)),IF(COUNTIF(DO:DO,DU328)=0,"查找失败",IF(ISNUMBER(VLOOKUP(DU328,DO:DQ,3,0))=FALSE,"VP错误","未知错误")))</f>
        <v/>
      </c>
      <c r="DW328" s="37"/>
      <c r="DX328" s="37"/>
      <c r="DY328" s="39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  <c r="EN328" s="23" t="str">
        <f ca="1">IFERROR(IF(ES328="","",RANK(ER328,ER$3:ER$434)+COUNTIF(ER$3:ER328,ER328)-1),"/")</f>
        <v/>
      </c>
      <c r="EO328" s="22" t="str">
        <f t="shared" si="105"/>
        <v/>
      </c>
      <c r="EP328" s="22" t="str">
        <f t="shared" si="106"/>
        <v/>
      </c>
      <c r="EQ328" s="24" t="str">
        <f>IFERROR(IF(EO328="","",ROUND(IF(EP328=0,10,10+SIGN(EP328)*10*(1-((SQRT(5)-1)/2)^MIN(ABS(EP328)/(5*SQRT(ER$1)),3))/(1-((SQRT(5)-1)/2)^3)),2)),"请输入副数")</f>
        <v/>
      </c>
      <c r="ER328" s="25" t="str">
        <f ca="1">IF(ES328="","",IF(选手操作!FT328&lt;&gt;"","/",EV328))</f>
        <v/>
      </c>
      <c r="ES328" s="26" t="str">
        <f ca="1">IF(OR(COUNTA(EA$3:EM$434)=0,选手操作!$K328=""),"",选手操作!$K328)</f>
        <v/>
      </c>
      <c r="ET328" s="22" t="str">
        <f ca="1">IFERROR(IF(ES328="","",RANK(EV328,EV$3:EV$434)+COUNTIF(EV$3:EV328,EV328)-1),"/")</f>
        <v/>
      </c>
      <c r="EU328" s="27" t="str">
        <f ca="1">IF(ES328="","",VLOOKUP(ES328,选手操作!$K:$L,2,0))</f>
        <v/>
      </c>
      <c r="EV328" s="24" t="str">
        <f ca="1">IFERROR(IF(ES328="","",IF(选手操作!ET328&lt;&gt;"",DV328+EW328+EX328+选手操作!ES328,VLOOKUP(EU328,EO:EQ,3,0)+DV328+EW328+EX328+选手操作!ES328)),IF(COUNTIF(EO:EO,EU328)=0,"查找失败",IF(ISNUMBER(VLOOKUP(EU328,EO:EQ,3,0))=FALSE,"VP错误","未知错误")))</f>
        <v/>
      </c>
      <c r="EW328" s="37"/>
      <c r="EX328" s="37"/>
      <c r="EY328" s="39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  <c r="FK328" s="31"/>
      <c r="FL328" s="31"/>
      <c r="FM328" s="31"/>
      <c r="FN328" s="23" t="str">
        <f ca="1">IFERROR(IF(FS328="","",RANK(FR328,FR$3:FR$434)+COUNTIF(FR$3:FR328,FR328)-1),"/")</f>
        <v/>
      </c>
      <c r="FO328" s="22" t="str">
        <f t="shared" si="107"/>
        <v/>
      </c>
      <c r="FP328" s="22" t="str">
        <f t="shared" si="108"/>
        <v/>
      </c>
      <c r="FQ328" s="24" t="str">
        <f>IFERROR(IF(FO328="","",ROUND(IF(FP328=0,10,10+SIGN(FP328)*10*(1-((SQRT(5)-1)/2)^MIN(ABS(FP328)/(5*SQRT(FR$1)),3))/(1-((SQRT(5)-1)/2)^3)),2)),"请输入副数")</f>
        <v/>
      </c>
      <c r="FR328" s="25" t="str">
        <f ca="1">IF(FS328="","",IF(选手操作!GT328&lt;&gt;"","/",FV328))</f>
        <v/>
      </c>
      <c r="FS328" s="26" t="str">
        <f ca="1">IF(OR(COUNTA(FA$3:FM$434)=0,选手操作!$K328=""),"",选手操作!$K328)</f>
        <v/>
      </c>
      <c r="FT328" s="22" t="str">
        <f ca="1">IFERROR(IF(FS328="","",RANK(FV328,FV$3:FV$434)+COUNTIF(FV$3:FV328,FV328)-1),"/")</f>
        <v/>
      </c>
      <c r="FU328" s="27" t="str">
        <f ca="1">IF(FS328="","",VLOOKUP(FS328,选手操作!$K:$L,2,0))</f>
        <v/>
      </c>
      <c r="FV328" s="24" t="str">
        <f ca="1">IFERROR(IF(FS328="","",IF(选手操作!FT328&lt;&gt;"",EV328+FW328+FX328+选手操作!FS328,VLOOKUP(FU328,FO:FQ,3,0)+EV328+FW328+FX328+选手操作!FS328)),IF(COUNTIF(FO:FO,FU328)=0,"查找失败",IF(ISNUMBER(VLOOKUP(FU328,FO:FQ,3,0))=FALSE,"VP错误","未知错误")))</f>
        <v/>
      </c>
      <c r="FW328" s="37"/>
      <c r="FX328" s="37"/>
      <c r="FY328" s="39"/>
      <c r="GA328" s="31"/>
      <c r="GB328" s="31"/>
      <c r="GC328" s="31"/>
      <c r="GD328" s="31"/>
      <c r="GE328" s="31"/>
      <c r="GF328" s="31"/>
      <c r="GG328" s="31"/>
      <c r="GH328" s="31"/>
      <c r="GI328" s="31"/>
      <c r="GJ328" s="31"/>
      <c r="GK328" s="31"/>
      <c r="GL328" s="31"/>
      <c r="GM328" s="31"/>
      <c r="GN328" s="23" t="str">
        <f ca="1">IFERROR(IF(GS328="","",RANK(GR328,GR$3:GR$434)+COUNTIF(GR$3:GR328,GR328)-1),"/")</f>
        <v/>
      </c>
      <c r="GO328" s="22" t="str">
        <f t="shared" si="109"/>
        <v/>
      </c>
      <c r="GP328" s="22" t="str">
        <f t="shared" si="110"/>
        <v/>
      </c>
      <c r="GQ328" s="24" t="str">
        <f>IFERROR(IF(GO328="","",ROUND(IF(GP328=0,10,10+SIGN(GP328)*10*(1-((SQRT(5)-1)/2)^MIN(ABS(GP328)/(5*SQRT(GR$1)),3))/(1-((SQRT(5)-1)/2)^3)),2)),"请输入副数")</f>
        <v/>
      </c>
      <c r="GR328" s="25" t="str">
        <f ca="1">IF(GS328="","",IF(选手操作!HT328&lt;&gt;"","/",GV328))</f>
        <v/>
      </c>
      <c r="GS328" s="26" t="str">
        <f ca="1">IF(OR(COUNTA(GA$3:GM$434)=0,选手操作!$K328=""),"",选手操作!$K328)</f>
        <v/>
      </c>
      <c r="GT328" s="22" t="str">
        <f ca="1">IFERROR(IF(GS328="","",RANK(GV328,GV$3:GV$434)+COUNTIF(GV$3:GV328,GV328)-1),"/")</f>
        <v/>
      </c>
      <c r="GU328" s="27" t="str">
        <f ca="1">IF(GS328="","",VLOOKUP(GS328,选手操作!$K:$L,2,0))</f>
        <v/>
      </c>
      <c r="GV328" s="24" t="str">
        <f ca="1">IFERROR(IF(GS328="","",IF(选手操作!GT328&lt;&gt;"",FV328+GW328+GX328+选手操作!GS328,VLOOKUP(GU328,GO:GQ,3,0)+FV328+GW328+GX328+选手操作!GS328)),IF(COUNTIF(GO:GO,GU328)=0,"查找失败",IF(ISNUMBER(VLOOKUP(GU328,GO:GQ,3,0))=FALSE,"VP错误","未知错误")))</f>
        <v/>
      </c>
      <c r="GW328" s="37"/>
      <c r="GX328" s="37"/>
      <c r="GY328" s="39"/>
      <c r="HA328" s="31"/>
      <c r="HB328" s="31"/>
      <c r="HC328" s="31"/>
      <c r="HD328" s="31"/>
      <c r="HE328" s="31"/>
      <c r="HF328" s="31"/>
      <c r="HG328" s="31"/>
      <c r="HH328" s="31"/>
      <c r="HI328" s="31"/>
      <c r="HJ328" s="31"/>
      <c r="HK328" s="31"/>
      <c r="HL328" s="31"/>
      <c r="HM328" s="31"/>
      <c r="HN328" s="23" t="str">
        <f ca="1">IFERROR(IF(HS328="","",RANK(HR328,HR$3:HR$434)+COUNTIF(HR$3:HR328,HR328)-1),"/")</f>
        <v/>
      </c>
      <c r="HO328" s="22" t="str">
        <f t="shared" si="111"/>
        <v/>
      </c>
      <c r="HP328" s="22" t="str">
        <f t="shared" si="112"/>
        <v/>
      </c>
      <c r="HQ328" s="24" t="str">
        <f>IFERROR(IF(HO328="","",ROUND(IF(HP328=0,10,10+SIGN(HP328)*10*(1-((SQRT(5)-1)/2)^MIN(ABS(HP328)/(5*SQRT(HR$1)),3))/(1-((SQRT(5)-1)/2)^3)),2)),"请输入副数")</f>
        <v/>
      </c>
      <c r="HR328" s="25" t="str">
        <f ca="1">IF(HS328="","",IF(选手操作!IT328&lt;&gt;"","/",HV328))</f>
        <v/>
      </c>
      <c r="HS328" s="26" t="str">
        <f ca="1">IF(OR(COUNTA(HA$3:HM$434)=0,选手操作!$K328=""),"",选手操作!$K328)</f>
        <v/>
      </c>
      <c r="HT328" s="22" t="str">
        <f ca="1">IFERROR(IF(HS328="","",RANK(HV328,HV$3:HV$434)+COUNTIF(HV$3:HV328,HV328)-1),"/")</f>
        <v/>
      </c>
      <c r="HU328" s="27" t="str">
        <f ca="1">IF(HS328="","",VLOOKUP(HS328,选手操作!$K:$L,2,0))</f>
        <v/>
      </c>
      <c r="HV328" s="24" t="str">
        <f ca="1">IFERROR(IF(HS328="","",IF(选手操作!HT328&lt;&gt;"",GV328+HW328+HX328+选手操作!HS328,VLOOKUP(HU328,HO:HQ,3,0)+GV328+HW328+HX328+选手操作!HS328)),IF(COUNTIF(HO:HO,HU328)=0,"查找失败",IF(ISNUMBER(VLOOKUP(HU328,HO:HQ,3,0))=FALSE,"VP错误","未知错误")))</f>
        <v/>
      </c>
      <c r="HW328" s="37"/>
      <c r="HX328" s="37"/>
      <c r="HY328" s="39"/>
    </row>
    <row r="329" spans="1:23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23" t="str">
        <f ca="1">IFERROR(IF(S329="","",RANK(R329,R$3:R$434)+COUNTIF(R$3:R329,R329)-1),"/")</f>
        <v/>
      </c>
      <c r="O329" s="22" t="str">
        <f t="shared" si="113"/>
        <v/>
      </c>
      <c r="P329" s="22" t="str">
        <f t="shared" si="114"/>
        <v/>
      </c>
      <c r="Q329" s="24" t="str">
        <f t="shared" si="115"/>
        <v/>
      </c>
      <c r="R329" s="25" t="str">
        <f ca="1">IF(S329="","",IF(选手操作!AT329&lt;&gt;"","/",V329))</f>
        <v/>
      </c>
      <c r="S329" s="26" t="str">
        <f ca="1">IF(OR(COUNTA(A$3:M$434)=0,选手操作!$K329=""),"",选手操作!$K329)</f>
        <v/>
      </c>
      <c r="T329" s="22" t="str">
        <f ca="1">IFERROR(IF(S329="","",RANK(V329,V$3:V$434)+COUNTIF(V$3:V329,V329)-1),"/")</f>
        <v/>
      </c>
      <c r="U329" s="27" t="str">
        <f ca="1">IF(S329="","",VLOOKUP(S329,选手操作!$K:$L,2,0))</f>
        <v/>
      </c>
      <c r="V329" s="24" t="str">
        <f ca="1">IFERROR(IF(S329="","",IF(选手操作!T329&lt;&gt;"",选手操作!M329+选手操作!N329+W329+X329+选手操作!S329,VLOOKUP(U329,O:Q,3,0)+选手操作!M329+选手操作!N329+W329+X329+选手操作!S329)),IF(COUNTIF(O:O,U329)=0,"查找失败",IF(ISNUMBER(VLOOKUP(U329,O:Q,3,0))=FALSE,"VP错误","未知错误")))</f>
        <v/>
      </c>
      <c r="W329" s="37"/>
      <c r="X329" s="37"/>
      <c r="Y329" s="39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23" t="str">
        <f ca="1">IFERROR(IF(AS329="","",RANK(AR329,AR$3:AR$434)+COUNTIF(AR$3:AR329,AR329)-1),"/")</f>
        <v/>
      </c>
      <c r="AO329" s="22" t="str">
        <f t="shared" si="97"/>
        <v/>
      </c>
      <c r="AP329" s="22" t="str">
        <f t="shared" si="98"/>
        <v/>
      </c>
      <c r="AQ329" s="24" t="str">
        <f t="shared" si="96"/>
        <v/>
      </c>
      <c r="AR329" s="25" t="str">
        <f ca="1">IF(AS329="","",IF(选手操作!BT329&lt;&gt;"","/",AV329))</f>
        <v/>
      </c>
      <c r="AS329" s="26" t="str">
        <f ca="1">IF(OR(COUNTA(AA$3:AM$434)=0,选手操作!$K329=""),"",选手操作!$K329)</f>
        <v/>
      </c>
      <c r="AT329" s="22" t="str">
        <f ca="1">IFERROR(IF(AS329="","",RANK(AV329,AV$3:AV$434)+COUNTIF(AV$3:AV329,AV329)-1),"/")</f>
        <v/>
      </c>
      <c r="AU329" s="27" t="str">
        <f ca="1">IF(AS329="","",VLOOKUP(AS329,选手操作!$K:$L,2,0))</f>
        <v/>
      </c>
      <c r="AV329" s="24" t="str">
        <f ca="1">IFERROR(IF(AS329="","",IF(选手操作!AT329&lt;&gt;"",V329+AW329+AX329+选手操作!AS329,VLOOKUP(AU329,AO:AQ,3,0)+V329+AW329+AX329+选手操作!AS329)),IF(COUNTIF(AO:AO,AU329)=0,"查找失败",IF(ISNUMBER(VLOOKUP(AU329,AO:AQ,3,0))=FALSE,"VP错误","未知错误")))</f>
        <v/>
      </c>
      <c r="AW329" s="37"/>
      <c r="AX329" s="37"/>
      <c r="AY329" s="39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23" t="str">
        <f ca="1">IFERROR(IF(BS329="","",RANK(BR329,BR$3:BR$434)+COUNTIF(BR$3:BR329,BR329)-1),"/")</f>
        <v/>
      </c>
      <c r="BO329" s="22" t="str">
        <f t="shared" si="99"/>
        <v/>
      </c>
      <c r="BP329" s="22" t="str">
        <f t="shared" si="100"/>
        <v/>
      </c>
      <c r="BQ329" s="24" t="str">
        <f>IFERROR(IF(BO329="","",ROUND(IF(BP329=0,10,10+SIGN(BP329)*10*(1-((SQRT(5)-1)/2)^MIN(ABS(BP329)/(5*SQRT(BR$1)),3))/(1-((SQRT(5)-1)/2)^3)),2)),"请输入副数")</f>
        <v/>
      </c>
      <c r="BR329" s="25" t="str">
        <f ca="1">IF(BS329="","",IF(选手操作!CT329&lt;&gt;"","/",BV329))</f>
        <v/>
      </c>
      <c r="BS329" s="26" t="str">
        <f ca="1">IF(OR(COUNTA(BA$3:BM$434)=0,选手操作!$K329=""),"",选手操作!$K329)</f>
        <v/>
      </c>
      <c r="BT329" s="22" t="str">
        <f ca="1">IFERROR(IF(BS329="","",RANK(BV329,BV$3:BV$434)+COUNTIF(BV$3:BV329,BV329)-1),"/")</f>
        <v/>
      </c>
      <c r="BU329" s="27" t="str">
        <f ca="1">IF(BS329="","",VLOOKUP(BS329,选手操作!$K:$L,2,0))</f>
        <v/>
      </c>
      <c r="BV329" s="24" t="str">
        <f ca="1">IFERROR(IF(BS329="","",IF(选手操作!BT329&lt;&gt;"",AV329+BW329+BX329+选手操作!BS329,VLOOKUP(BU329,BO:BQ,3,0)+AV329+BW329+BX329+选手操作!BS329)),IF(COUNTIF(BO:BO,BU329)=0,"查找失败",IF(ISNUMBER(VLOOKUP(BU329,BO:BQ,3,0))=FALSE,"VP错误","未知错误")))</f>
        <v/>
      </c>
      <c r="BW329" s="37"/>
      <c r="BX329" s="37"/>
      <c r="BY329" s="39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23" t="str">
        <f ca="1">IFERROR(IF(CS329="","",RANK(CR329,CR$3:CR$434)+COUNTIF(CR$3:CR329,CR329)-1),"/")</f>
        <v/>
      </c>
      <c r="CO329" s="22" t="str">
        <f t="shared" si="101"/>
        <v/>
      </c>
      <c r="CP329" s="22" t="str">
        <f t="shared" si="102"/>
        <v/>
      </c>
      <c r="CQ329" s="24" t="str">
        <f>IFERROR(IF(CO329="","",ROUND(IF(CP329=0,10,10+SIGN(CP329)*10*(1-((SQRT(5)-1)/2)^MIN(ABS(CP329)/(5*SQRT(CR$1)),3))/(1-((SQRT(5)-1)/2)^3)),2)),"请输入副数")</f>
        <v/>
      </c>
      <c r="CR329" s="25" t="str">
        <f ca="1">IF(CS329="","",IF(选手操作!DT329&lt;&gt;"","/",CV329))</f>
        <v/>
      </c>
      <c r="CS329" s="26" t="str">
        <f ca="1">IF(OR(COUNTA(CA$3:CM$434)=0,选手操作!$K329=""),"",选手操作!$K329)</f>
        <v/>
      </c>
      <c r="CT329" s="22" t="str">
        <f ca="1">IFERROR(IF(CS329="","",RANK(CV329,CV$3:CV$434)+COUNTIF(CV$3:CV329,CV329)-1),"/")</f>
        <v/>
      </c>
      <c r="CU329" s="27" t="str">
        <f ca="1">IF(CS329="","",VLOOKUP(CS329,选手操作!$K:$L,2,0))</f>
        <v/>
      </c>
      <c r="CV329" s="24" t="str">
        <f ca="1">IFERROR(IF(CS329="","",IF(选手操作!CT329&lt;&gt;"",BV329+CW329+CX329+选手操作!CS329,VLOOKUP(CU329,CO:CQ,3,0)+BV329+CW329+CX329+选手操作!CS329)),IF(COUNTIF(CO:CO,CU329)=0,"查找失败",IF(ISNUMBER(VLOOKUP(CU329,CO:CQ,3,0))=FALSE,"VP错误","未知错误")))</f>
        <v/>
      </c>
      <c r="CW329" s="37"/>
      <c r="CX329" s="37"/>
      <c r="CY329" s="39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23" t="str">
        <f ca="1">IFERROR(IF(DS329="","",RANK(DR329,DR$3:DR$434)+COUNTIF(DR$3:DR329,DR329)-1),"/")</f>
        <v/>
      </c>
      <c r="DO329" s="22" t="str">
        <f t="shared" si="103"/>
        <v/>
      </c>
      <c r="DP329" s="22" t="str">
        <f t="shared" si="104"/>
        <v/>
      </c>
      <c r="DQ329" s="24" t="str">
        <f>IFERROR(IF(DO329="","",ROUND(IF(DP329=0,10,10+SIGN(DP329)*10*(1-((SQRT(5)-1)/2)^MIN(ABS(DP329)/(5*SQRT(DR$1)),3))/(1-((SQRT(5)-1)/2)^3)),2)),"请输入副数")</f>
        <v/>
      </c>
      <c r="DR329" s="25" t="str">
        <f ca="1">IF(DS329="","",IF(选手操作!ET329&lt;&gt;"","/",DV329))</f>
        <v/>
      </c>
      <c r="DS329" s="26" t="str">
        <f ca="1">IF(OR(COUNTA(DA$3:DM$434)=0,选手操作!$K329=""),"",选手操作!$K329)</f>
        <v/>
      </c>
      <c r="DT329" s="22" t="str">
        <f ca="1">IFERROR(IF(DS329="","",RANK(DV329,DV$3:DV$434)+COUNTIF(DV$3:DV329,DV329)-1),"/")</f>
        <v/>
      </c>
      <c r="DU329" s="27" t="str">
        <f ca="1">IF(DS329="","",VLOOKUP(DS329,选手操作!$K:$L,2,0))</f>
        <v/>
      </c>
      <c r="DV329" s="24" t="str">
        <f ca="1">IFERROR(IF(DS329="","",IF(选手操作!DT329&lt;&gt;"",CV329+DW329+DX329+选手操作!DS329,VLOOKUP(DU329,DO:DQ,3,0)+CV329+DW329+DX329+选手操作!DS329)),IF(COUNTIF(DO:DO,DU329)=0,"查找失败",IF(ISNUMBER(VLOOKUP(DU329,DO:DQ,3,0))=FALSE,"VP错误","未知错误")))</f>
        <v/>
      </c>
      <c r="DW329" s="37"/>
      <c r="DX329" s="37"/>
      <c r="DY329" s="39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  <c r="EK329" s="31"/>
      <c r="EL329" s="31"/>
      <c r="EM329" s="31"/>
      <c r="EN329" s="23" t="str">
        <f ca="1">IFERROR(IF(ES329="","",RANK(ER329,ER$3:ER$434)+COUNTIF(ER$3:ER329,ER329)-1),"/")</f>
        <v/>
      </c>
      <c r="EO329" s="22" t="str">
        <f t="shared" si="105"/>
        <v/>
      </c>
      <c r="EP329" s="22" t="str">
        <f t="shared" si="106"/>
        <v/>
      </c>
      <c r="EQ329" s="24" t="str">
        <f>IFERROR(IF(EO329="","",ROUND(IF(EP329=0,10,10+SIGN(EP329)*10*(1-((SQRT(5)-1)/2)^MIN(ABS(EP329)/(5*SQRT(ER$1)),3))/(1-((SQRT(5)-1)/2)^3)),2)),"请输入副数")</f>
        <v/>
      </c>
      <c r="ER329" s="25" t="str">
        <f ca="1">IF(ES329="","",IF(选手操作!FT329&lt;&gt;"","/",EV329))</f>
        <v/>
      </c>
      <c r="ES329" s="26" t="str">
        <f ca="1">IF(OR(COUNTA(EA$3:EM$434)=0,选手操作!$K329=""),"",选手操作!$K329)</f>
        <v/>
      </c>
      <c r="ET329" s="22" t="str">
        <f ca="1">IFERROR(IF(ES329="","",RANK(EV329,EV$3:EV$434)+COUNTIF(EV$3:EV329,EV329)-1),"/")</f>
        <v/>
      </c>
      <c r="EU329" s="27" t="str">
        <f ca="1">IF(ES329="","",VLOOKUP(ES329,选手操作!$K:$L,2,0))</f>
        <v/>
      </c>
      <c r="EV329" s="24" t="str">
        <f ca="1">IFERROR(IF(ES329="","",IF(选手操作!ET329&lt;&gt;"",DV329+EW329+EX329+选手操作!ES329,VLOOKUP(EU329,EO:EQ,3,0)+DV329+EW329+EX329+选手操作!ES329)),IF(COUNTIF(EO:EO,EU329)=0,"查找失败",IF(ISNUMBER(VLOOKUP(EU329,EO:EQ,3,0))=FALSE,"VP错误","未知错误")))</f>
        <v/>
      </c>
      <c r="EW329" s="37"/>
      <c r="EX329" s="37"/>
      <c r="EY329" s="39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  <c r="FK329" s="31"/>
      <c r="FL329" s="31"/>
      <c r="FM329" s="31"/>
      <c r="FN329" s="23" t="str">
        <f ca="1">IFERROR(IF(FS329="","",RANK(FR329,FR$3:FR$434)+COUNTIF(FR$3:FR329,FR329)-1),"/")</f>
        <v/>
      </c>
      <c r="FO329" s="22" t="str">
        <f t="shared" si="107"/>
        <v/>
      </c>
      <c r="FP329" s="22" t="str">
        <f t="shared" si="108"/>
        <v/>
      </c>
      <c r="FQ329" s="24" t="str">
        <f>IFERROR(IF(FO329="","",ROUND(IF(FP329=0,10,10+SIGN(FP329)*10*(1-((SQRT(5)-1)/2)^MIN(ABS(FP329)/(5*SQRT(FR$1)),3))/(1-((SQRT(5)-1)/2)^3)),2)),"请输入副数")</f>
        <v/>
      </c>
      <c r="FR329" s="25" t="str">
        <f ca="1">IF(FS329="","",IF(选手操作!GT329&lt;&gt;"","/",FV329))</f>
        <v/>
      </c>
      <c r="FS329" s="26" t="str">
        <f ca="1">IF(OR(COUNTA(FA$3:FM$434)=0,选手操作!$K329=""),"",选手操作!$K329)</f>
        <v/>
      </c>
      <c r="FT329" s="22" t="str">
        <f ca="1">IFERROR(IF(FS329="","",RANK(FV329,FV$3:FV$434)+COUNTIF(FV$3:FV329,FV329)-1),"/")</f>
        <v/>
      </c>
      <c r="FU329" s="27" t="str">
        <f ca="1">IF(FS329="","",VLOOKUP(FS329,选手操作!$K:$L,2,0))</f>
        <v/>
      </c>
      <c r="FV329" s="24" t="str">
        <f ca="1">IFERROR(IF(FS329="","",IF(选手操作!FT329&lt;&gt;"",EV329+FW329+FX329+选手操作!FS329,VLOOKUP(FU329,FO:FQ,3,0)+EV329+FW329+FX329+选手操作!FS329)),IF(COUNTIF(FO:FO,FU329)=0,"查找失败",IF(ISNUMBER(VLOOKUP(FU329,FO:FQ,3,0))=FALSE,"VP错误","未知错误")))</f>
        <v/>
      </c>
      <c r="FW329" s="37"/>
      <c r="FX329" s="37"/>
      <c r="FY329" s="39"/>
      <c r="GA329" s="31"/>
      <c r="GB329" s="31"/>
      <c r="GC329" s="31"/>
      <c r="GD329" s="31"/>
      <c r="GE329" s="31"/>
      <c r="GF329" s="31"/>
      <c r="GG329" s="31"/>
      <c r="GH329" s="31"/>
      <c r="GI329" s="31"/>
      <c r="GJ329" s="31"/>
      <c r="GK329" s="31"/>
      <c r="GL329" s="31"/>
      <c r="GM329" s="31"/>
      <c r="GN329" s="23" t="str">
        <f ca="1">IFERROR(IF(GS329="","",RANK(GR329,GR$3:GR$434)+COUNTIF(GR$3:GR329,GR329)-1),"/")</f>
        <v/>
      </c>
      <c r="GO329" s="22" t="str">
        <f t="shared" si="109"/>
        <v/>
      </c>
      <c r="GP329" s="22" t="str">
        <f t="shared" si="110"/>
        <v/>
      </c>
      <c r="GQ329" s="24" t="str">
        <f>IFERROR(IF(GO329="","",ROUND(IF(GP329=0,10,10+SIGN(GP329)*10*(1-((SQRT(5)-1)/2)^MIN(ABS(GP329)/(5*SQRT(GR$1)),3))/(1-((SQRT(5)-1)/2)^3)),2)),"请输入副数")</f>
        <v/>
      </c>
      <c r="GR329" s="25" t="str">
        <f ca="1">IF(GS329="","",IF(选手操作!HT329&lt;&gt;"","/",GV329))</f>
        <v/>
      </c>
      <c r="GS329" s="26" t="str">
        <f ca="1">IF(OR(COUNTA(GA$3:GM$434)=0,选手操作!$K329=""),"",选手操作!$K329)</f>
        <v/>
      </c>
      <c r="GT329" s="22" t="str">
        <f ca="1">IFERROR(IF(GS329="","",RANK(GV329,GV$3:GV$434)+COUNTIF(GV$3:GV329,GV329)-1),"/")</f>
        <v/>
      </c>
      <c r="GU329" s="27" t="str">
        <f ca="1">IF(GS329="","",VLOOKUP(GS329,选手操作!$K:$L,2,0))</f>
        <v/>
      </c>
      <c r="GV329" s="24" t="str">
        <f ca="1">IFERROR(IF(GS329="","",IF(选手操作!GT329&lt;&gt;"",FV329+GW329+GX329+选手操作!GS329,VLOOKUP(GU329,GO:GQ,3,0)+FV329+GW329+GX329+选手操作!GS329)),IF(COUNTIF(GO:GO,GU329)=0,"查找失败",IF(ISNUMBER(VLOOKUP(GU329,GO:GQ,3,0))=FALSE,"VP错误","未知错误")))</f>
        <v/>
      </c>
      <c r="GW329" s="37"/>
      <c r="GX329" s="37"/>
      <c r="GY329" s="39"/>
      <c r="HA329" s="31"/>
      <c r="HB329" s="31"/>
      <c r="HC329" s="31"/>
      <c r="HD329" s="31"/>
      <c r="HE329" s="31"/>
      <c r="HF329" s="31"/>
      <c r="HG329" s="31"/>
      <c r="HH329" s="31"/>
      <c r="HI329" s="31"/>
      <c r="HJ329" s="31"/>
      <c r="HK329" s="31"/>
      <c r="HL329" s="31"/>
      <c r="HM329" s="31"/>
      <c r="HN329" s="23" t="str">
        <f ca="1">IFERROR(IF(HS329="","",RANK(HR329,HR$3:HR$434)+COUNTIF(HR$3:HR329,HR329)-1),"/")</f>
        <v/>
      </c>
      <c r="HO329" s="22" t="str">
        <f t="shared" si="111"/>
        <v/>
      </c>
      <c r="HP329" s="22" t="str">
        <f t="shared" si="112"/>
        <v/>
      </c>
      <c r="HQ329" s="24" t="str">
        <f>IFERROR(IF(HO329="","",ROUND(IF(HP329=0,10,10+SIGN(HP329)*10*(1-((SQRT(5)-1)/2)^MIN(ABS(HP329)/(5*SQRT(HR$1)),3))/(1-((SQRT(5)-1)/2)^3)),2)),"请输入副数")</f>
        <v/>
      </c>
      <c r="HR329" s="25" t="str">
        <f ca="1">IF(HS329="","",IF(选手操作!IT329&lt;&gt;"","/",HV329))</f>
        <v/>
      </c>
      <c r="HS329" s="26" t="str">
        <f ca="1">IF(OR(COUNTA(HA$3:HM$434)=0,选手操作!$K329=""),"",选手操作!$K329)</f>
        <v/>
      </c>
      <c r="HT329" s="22" t="str">
        <f ca="1">IFERROR(IF(HS329="","",RANK(HV329,HV$3:HV$434)+COUNTIF(HV$3:HV329,HV329)-1),"/")</f>
        <v/>
      </c>
      <c r="HU329" s="27" t="str">
        <f ca="1">IF(HS329="","",VLOOKUP(HS329,选手操作!$K:$L,2,0))</f>
        <v/>
      </c>
      <c r="HV329" s="24" t="str">
        <f ca="1">IFERROR(IF(HS329="","",IF(选手操作!HT329&lt;&gt;"",GV329+HW329+HX329+选手操作!HS329,VLOOKUP(HU329,HO:HQ,3,0)+GV329+HW329+HX329+选手操作!HS329)),IF(COUNTIF(HO:HO,HU329)=0,"查找失败",IF(ISNUMBER(VLOOKUP(HU329,HO:HQ,3,0))=FALSE,"VP错误","未知错误")))</f>
        <v/>
      </c>
      <c r="HW329" s="37"/>
      <c r="HX329" s="37"/>
      <c r="HY329" s="39"/>
    </row>
    <row r="330" spans="1:23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23" t="str">
        <f ca="1">IFERROR(IF(S330="","",RANK(R330,R$3:R$434)+COUNTIF(R$3:R330,R330)-1),"/")</f>
        <v/>
      </c>
      <c r="O330" s="22" t="str">
        <f t="shared" si="113"/>
        <v/>
      </c>
      <c r="P330" s="22" t="str">
        <f t="shared" si="114"/>
        <v/>
      </c>
      <c r="Q330" s="24" t="str">
        <f t="shared" si="115"/>
        <v/>
      </c>
      <c r="R330" s="25" t="str">
        <f ca="1">IF(S330="","",IF(选手操作!AT330&lt;&gt;"","/",V330))</f>
        <v/>
      </c>
      <c r="S330" s="26" t="str">
        <f ca="1">IF(OR(COUNTA(A$3:M$434)=0,选手操作!$K330=""),"",选手操作!$K330)</f>
        <v/>
      </c>
      <c r="T330" s="22" t="str">
        <f ca="1">IFERROR(IF(S330="","",RANK(V330,V$3:V$434)+COUNTIF(V$3:V330,V330)-1),"/")</f>
        <v/>
      </c>
      <c r="U330" s="27" t="str">
        <f ca="1">IF(S330="","",VLOOKUP(S330,选手操作!$K:$L,2,0))</f>
        <v/>
      </c>
      <c r="V330" s="24" t="str">
        <f ca="1">IFERROR(IF(S330="","",IF(选手操作!T330&lt;&gt;"",选手操作!M330+选手操作!N330+W330+X330+选手操作!S330,VLOOKUP(U330,O:Q,3,0)+选手操作!M330+选手操作!N330+W330+X330+选手操作!S330)),IF(COUNTIF(O:O,U330)=0,"查找失败",IF(ISNUMBER(VLOOKUP(U330,O:Q,3,0))=FALSE,"VP错误","未知错误")))</f>
        <v/>
      </c>
      <c r="W330" s="37"/>
      <c r="X330" s="37"/>
      <c r="Y330" s="39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23" t="str">
        <f ca="1">IFERROR(IF(AS330="","",RANK(AR330,AR$3:AR$434)+COUNTIF(AR$3:AR330,AR330)-1),"/")</f>
        <v/>
      </c>
      <c r="AO330" s="22" t="str">
        <f t="shared" si="97"/>
        <v/>
      </c>
      <c r="AP330" s="22" t="str">
        <f t="shared" si="98"/>
        <v/>
      </c>
      <c r="AQ330" s="24" t="str">
        <f t="shared" si="96"/>
        <v/>
      </c>
      <c r="AR330" s="25" t="str">
        <f ca="1">IF(AS330="","",IF(选手操作!BT330&lt;&gt;"","/",AV330))</f>
        <v/>
      </c>
      <c r="AS330" s="26" t="str">
        <f ca="1">IF(OR(COUNTA(AA$3:AM$434)=0,选手操作!$K330=""),"",选手操作!$K330)</f>
        <v/>
      </c>
      <c r="AT330" s="22" t="str">
        <f ca="1">IFERROR(IF(AS330="","",RANK(AV330,AV$3:AV$434)+COUNTIF(AV$3:AV330,AV330)-1),"/")</f>
        <v/>
      </c>
      <c r="AU330" s="27" t="str">
        <f ca="1">IF(AS330="","",VLOOKUP(AS330,选手操作!$K:$L,2,0))</f>
        <v/>
      </c>
      <c r="AV330" s="24" t="str">
        <f ca="1">IFERROR(IF(AS330="","",IF(选手操作!AT330&lt;&gt;"",V330+AW330+AX330+选手操作!AS330,VLOOKUP(AU330,AO:AQ,3,0)+V330+AW330+AX330+选手操作!AS330)),IF(COUNTIF(AO:AO,AU330)=0,"查找失败",IF(ISNUMBER(VLOOKUP(AU330,AO:AQ,3,0))=FALSE,"VP错误","未知错误")))</f>
        <v/>
      </c>
      <c r="AW330" s="37"/>
      <c r="AX330" s="37"/>
      <c r="AY330" s="39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23" t="str">
        <f ca="1">IFERROR(IF(BS330="","",RANK(BR330,BR$3:BR$434)+COUNTIF(BR$3:BR330,BR330)-1),"/")</f>
        <v/>
      </c>
      <c r="BO330" s="22" t="str">
        <f t="shared" si="99"/>
        <v/>
      </c>
      <c r="BP330" s="22" t="str">
        <f t="shared" si="100"/>
        <v/>
      </c>
      <c r="BQ330" s="24" t="str">
        <f>IFERROR(IF(BO330="","",ROUND(IF(BP330=0,10,10+SIGN(BP330)*10*(1-((SQRT(5)-1)/2)^MIN(ABS(BP330)/(5*SQRT(BR$1)),3))/(1-((SQRT(5)-1)/2)^3)),2)),"请输入副数")</f>
        <v/>
      </c>
      <c r="BR330" s="25" t="str">
        <f ca="1">IF(BS330="","",IF(选手操作!CT330&lt;&gt;"","/",BV330))</f>
        <v/>
      </c>
      <c r="BS330" s="26" t="str">
        <f ca="1">IF(OR(COUNTA(BA$3:BM$434)=0,选手操作!$K330=""),"",选手操作!$K330)</f>
        <v/>
      </c>
      <c r="BT330" s="22" t="str">
        <f ca="1">IFERROR(IF(BS330="","",RANK(BV330,BV$3:BV$434)+COUNTIF(BV$3:BV330,BV330)-1),"/")</f>
        <v/>
      </c>
      <c r="BU330" s="27" t="str">
        <f ca="1">IF(BS330="","",VLOOKUP(BS330,选手操作!$K:$L,2,0))</f>
        <v/>
      </c>
      <c r="BV330" s="24" t="str">
        <f ca="1">IFERROR(IF(BS330="","",IF(选手操作!BT330&lt;&gt;"",AV330+BW330+BX330+选手操作!BS330,VLOOKUP(BU330,BO:BQ,3,0)+AV330+BW330+BX330+选手操作!BS330)),IF(COUNTIF(BO:BO,BU330)=0,"查找失败",IF(ISNUMBER(VLOOKUP(BU330,BO:BQ,3,0))=FALSE,"VP错误","未知错误")))</f>
        <v/>
      </c>
      <c r="BW330" s="37"/>
      <c r="BX330" s="37"/>
      <c r="BY330" s="39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23" t="str">
        <f ca="1">IFERROR(IF(CS330="","",RANK(CR330,CR$3:CR$434)+COUNTIF(CR$3:CR330,CR330)-1),"/")</f>
        <v/>
      </c>
      <c r="CO330" s="22" t="str">
        <f t="shared" si="101"/>
        <v/>
      </c>
      <c r="CP330" s="22" t="str">
        <f t="shared" si="102"/>
        <v/>
      </c>
      <c r="CQ330" s="24" t="str">
        <f>IFERROR(IF(CO330="","",ROUND(IF(CP330=0,10,10+SIGN(CP330)*10*(1-((SQRT(5)-1)/2)^MIN(ABS(CP330)/(5*SQRT(CR$1)),3))/(1-((SQRT(5)-1)/2)^3)),2)),"请输入副数")</f>
        <v/>
      </c>
      <c r="CR330" s="25" t="str">
        <f ca="1">IF(CS330="","",IF(选手操作!DT330&lt;&gt;"","/",CV330))</f>
        <v/>
      </c>
      <c r="CS330" s="26" t="str">
        <f ca="1">IF(OR(COUNTA(CA$3:CM$434)=0,选手操作!$K330=""),"",选手操作!$K330)</f>
        <v/>
      </c>
      <c r="CT330" s="22" t="str">
        <f ca="1">IFERROR(IF(CS330="","",RANK(CV330,CV$3:CV$434)+COUNTIF(CV$3:CV330,CV330)-1),"/")</f>
        <v/>
      </c>
      <c r="CU330" s="27" t="str">
        <f ca="1">IF(CS330="","",VLOOKUP(CS330,选手操作!$K:$L,2,0))</f>
        <v/>
      </c>
      <c r="CV330" s="24" t="str">
        <f ca="1">IFERROR(IF(CS330="","",IF(选手操作!CT330&lt;&gt;"",BV330+CW330+CX330+选手操作!CS330,VLOOKUP(CU330,CO:CQ,3,0)+BV330+CW330+CX330+选手操作!CS330)),IF(COUNTIF(CO:CO,CU330)=0,"查找失败",IF(ISNUMBER(VLOOKUP(CU330,CO:CQ,3,0))=FALSE,"VP错误","未知错误")))</f>
        <v/>
      </c>
      <c r="CW330" s="37"/>
      <c r="CX330" s="37"/>
      <c r="CY330" s="39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23" t="str">
        <f ca="1">IFERROR(IF(DS330="","",RANK(DR330,DR$3:DR$434)+COUNTIF(DR$3:DR330,DR330)-1),"/")</f>
        <v/>
      </c>
      <c r="DO330" s="22" t="str">
        <f t="shared" si="103"/>
        <v/>
      </c>
      <c r="DP330" s="22" t="str">
        <f t="shared" si="104"/>
        <v/>
      </c>
      <c r="DQ330" s="24" t="str">
        <f>IFERROR(IF(DO330="","",ROUND(IF(DP330=0,10,10+SIGN(DP330)*10*(1-((SQRT(5)-1)/2)^MIN(ABS(DP330)/(5*SQRT(DR$1)),3))/(1-((SQRT(5)-1)/2)^3)),2)),"请输入副数")</f>
        <v/>
      </c>
      <c r="DR330" s="25" t="str">
        <f ca="1">IF(DS330="","",IF(选手操作!ET330&lt;&gt;"","/",DV330))</f>
        <v/>
      </c>
      <c r="DS330" s="26" t="str">
        <f ca="1">IF(OR(COUNTA(DA$3:DM$434)=0,选手操作!$K330=""),"",选手操作!$K330)</f>
        <v/>
      </c>
      <c r="DT330" s="22" t="str">
        <f ca="1">IFERROR(IF(DS330="","",RANK(DV330,DV$3:DV$434)+COUNTIF(DV$3:DV330,DV330)-1),"/")</f>
        <v/>
      </c>
      <c r="DU330" s="27" t="str">
        <f ca="1">IF(DS330="","",VLOOKUP(DS330,选手操作!$K:$L,2,0))</f>
        <v/>
      </c>
      <c r="DV330" s="24" t="str">
        <f ca="1">IFERROR(IF(DS330="","",IF(选手操作!DT330&lt;&gt;"",CV330+DW330+DX330+选手操作!DS330,VLOOKUP(DU330,DO:DQ,3,0)+CV330+DW330+DX330+选手操作!DS330)),IF(COUNTIF(DO:DO,DU330)=0,"查找失败",IF(ISNUMBER(VLOOKUP(DU330,DO:DQ,3,0))=FALSE,"VP错误","未知错误")))</f>
        <v/>
      </c>
      <c r="DW330" s="37"/>
      <c r="DX330" s="37"/>
      <c r="DY330" s="39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  <c r="EN330" s="23" t="str">
        <f ca="1">IFERROR(IF(ES330="","",RANK(ER330,ER$3:ER$434)+COUNTIF(ER$3:ER330,ER330)-1),"/")</f>
        <v/>
      </c>
      <c r="EO330" s="22" t="str">
        <f t="shared" si="105"/>
        <v/>
      </c>
      <c r="EP330" s="22" t="str">
        <f t="shared" si="106"/>
        <v/>
      </c>
      <c r="EQ330" s="24" t="str">
        <f>IFERROR(IF(EO330="","",ROUND(IF(EP330=0,10,10+SIGN(EP330)*10*(1-((SQRT(5)-1)/2)^MIN(ABS(EP330)/(5*SQRT(ER$1)),3))/(1-((SQRT(5)-1)/2)^3)),2)),"请输入副数")</f>
        <v/>
      </c>
      <c r="ER330" s="25" t="str">
        <f ca="1">IF(ES330="","",IF(选手操作!FT330&lt;&gt;"","/",EV330))</f>
        <v/>
      </c>
      <c r="ES330" s="26" t="str">
        <f ca="1">IF(OR(COUNTA(EA$3:EM$434)=0,选手操作!$K330=""),"",选手操作!$K330)</f>
        <v/>
      </c>
      <c r="ET330" s="22" t="str">
        <f ca="1">IFERROR(IF(ES330="","",RANK(EV330,EV$3:EV$434)+COUNTIF(EV$3:EV330,EV330)-1),"/")</f>
        <v/>
      </c>
      <c r="EU330" s="27" t="str">
        <f ca="1">IF(ES330="","",VLOOKUP(ES330,选手操作!$K:$L,2,0))</f>
        <v/>
      </c>
      <c r="EV330" s="24" t="str">
        <f ca="1">IFERROR(IF(ES330="","",IF(选手操作!ET330&lt;&gt;"",DV330+EW330+EX330+选手操作!ES330,VLOOKUP(EU330,EO:EQ,3,0)+DV330+EW330+EX330+选手操作!ES330)),IF(COUNTIF(EO:EO,EU330)=0,"查找失败",IF(ISNUMBER(VLOOKUP(EU330,EO:EQ,3,0))=FALSE,"VP错误","未知错误")))</f>
        <v/>
      </c>
      <c r="EW330" s="37"/>
      <c r="EX330" s="37"/>
      <c r="EY330" s="39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23" t="str">
        <f ca="1">IFERROR(IF(FS330="","",RANK(FR330,FR$3:FR$434)+COUNTIF(FR$3:FR330,FR330)-1),"/")</f>
        <v/>
      </c>
      <c r="FO330" s="22" t="str">
        <f t="shared" si="107"/>
        <v/>
      </c>
      <c r="FP330" s="22" t="str">
        <f t="shared" si="108"/>
        <v/>
      </c>
      <c r="FQ330" s="24" t="str">
        <f>IFERROR(IF(FO330="","",ROUND(IF(FP330=0,10,10+SIGN(FP330)*10*(1-((SQRT(5)-1)/2)^MIN(ABS(FP330)/(5*SQRT(FR$1)),3))/(1-((SQRT(5)-1)/2)^3)),2)),"请输入副数")</f>
        <v/>
      </c>
      <c r="FR330" s="25" t="str">
        <f ca="1">IF(FS330="","",IF(选手操作!GT330&lt;&gt;"","/",FV330))</f>
        <v/>
      </c>
      <c r="FS330" s="26" t="str">
        <f ca="1">IF(OR(COUNTA(FA$3:FM$434)=0,选手操作!$K330=""),"",选手操作!$K330)</f>
        <v/>
      </c>
      <c r="FT330" s="22" t="str">
        <f ca="1">IFERROR(IF(FS330="","",RANK(FV330,FV$3:FV$434)+COUNTIF(FV$3:FV330,FV330)-1),"/")</f>
        <v/>
      </c>
      <c r="FU330" s="27" t="str">
        <f ca="1">IF(FS330="","",VLOOKUP(FS330,选手操作!$K:$L,2,0))</f>
        <v/>
      </c>
      <c r="FV330" s="24" t="str">
        <f ca="1">IFERROR(IF(FS330="","",IF(选手操作!FT330&lt;&gt;"",EV330+FW330+FX330+选手操作!FS330,VLOOKUP(FU330,FO:FQ,3,0)+EV330+FW330+FX330+选手操作!FS330)),IF(COUNTIF(FO:FO,FU330)=0,"查找失败",IF(ISNUMBER(VLOOKUP(FU330,FO:FQ,3,0))=FALSE,"VP错误","未知错误")))</f>
        <v/>
      </c>
      <c r="FW330" s="37"/>
      <c r="FX330" s="37"/>
      <c r="FY330" s="39"/>
      <c r="GA330" s="31"/>
      <c r="GB330" s="31"/>
      <c r="GC330" s="31"/>
      <c r="GD330" s="31"/>
      <c r="GE330" s="31"/>
      <c r="GF330" s="31"/>
      <c r="GG330" s="31"/>
      <c r="GH330" s="31"/>
      <c r="GI330" s="31"/>
      <c r="GJ330" s="31"/>
      <c r="GK330" s="31"/>
      <c r="GL330" s="31"/>
      <c r="GM330" s="31"/>
      <c r="GN330" s="23" t="str">
        <f ca="1">IFERROR(IF(GS330="","",RANK(GR330,GR$3:GR$434)+COUNTIF(GR$3:GR330,GR330)-1),"/")</f>
        <v/>
      </c>
      <c r="GO330" s="22" t="str">
        <f t="shared" si="109"/>
        <v/>
      </c>
      <c r="GP330" s="22" t="str">
        <f t="shared" si="110"/>
        <v/>
      </c>
      <c r="GQ330" s="24" t="str">
        <f>IFERROR(IF(GO330="","",ROUND(IF(GP330=0,10,10+SIGN(GP330)*10*(1-((SQRT(5)-1)/2)^MIN(ABS(GP330)/(5*SQRT(GR$1)),3))/(1-((SQRT(5)-1)/2)^3)),2)),"请输入副数")</f>
        <v/>
      </c>
      <c r="GR330" s="25" t="str">
        <f ca="1">IF(GS330="","",IF(选手操作!HT330&lt;&gt;"","/",GV330))</f>
        <v/>
      </c>
      <c r="GS330" s="26" t="str">
        <f ca="1">IF(OR(COUNTA(GA$3:GM$434)=0,选手操作!$K330=""),"",选手操作!$K330)</f>
        <v/>
      </c>
      <c r="GT330" s="22" t="str">
        <f ca="1">IFERROR(IF(GS330="","",RANK(GV330,GV$3:GV$434)+COUNTIF(GV$3:GV330,GV330)-1),"/")</f>
        <v/>
      </c>
      <c r="GU330" s="27" t="str">
        <f ca="1">IF(GS330="","",VLOOKUP(GS330,选手操作!$K:$L,2,0))</f>
        <v/>
      </c>
      <c r="GV330" s="24" t="str">
        <f ca="1">IFERROR(IF(GS330="","",IF(选手操作!GT330&lt;&gt;"",FV330+GW330+GX330+选手操作!GS330,VLOOKUP(GU330,GO:GQ,3,0)+FV330+GW330+GX330+选手操作!GS330)),IF(COUNTIF(GO:GO,GU330)=0,"查找失败",IF(ISNUMBER(VLOOKUP(GU330,GO:GQ,3,0))=FALSE,"VP错误","未知错误")))</f>
        <v/>
      </c>
      <c r="GW330" s="37"/>
      <c r="GX330" s="37"/>
      <c r="GY330" s="39"/>
      <c r="HA330" s="31"/>
      <c r="HB330" s="31"/>
      <c r="HC330" s="31"/>
      <c r="HD330" s="31"/>
      <c r="HE330" s="31"/>
      <c r="HF330" s="31"/>
      <c r="HG330" s="31"/>
      <c r="HH330" s="31"/>
      <c r="HI330" s="31"/>
      <c r="HJ330" s="31"/>
      <c r="HK330" s="31"/>
      <c r="HL330" s="31"/>
      <c r="HM330" s="31"/>
      <c r="HN330" s="23" t="str">
        <f ca="1">IFERROR(IF(HS330="","",RANK(HR330,HR$3:HR$434)+COUNTIF(HR$3:HR330,HR330)-1),"/")</f>
        <v/>
      </c>
      <c r="HO330" s="22" t="str">
        <f t="shared" si="111"/>
        <v/>
      </c>
      <c r="HP330" s="22" t="str">
        <f t="shared" si="112"/>
        <v/>
      </c>
      <c r="HQ330" s="24" t="str">
        <f>IFERROR(IF(HO330="","",ROUND(IF(HP330=0,10,10+SIGN(HP330)*10*(1-((SQRT(5)-1)/2)^MIN(ABS(HP330)/(5*SQRT(HR$1)),3))/(1-((SQRT(5)-1)/2)^3)),2)),"请输入副数")</f>
        <v/>
      </c>
      <c r="HR330" s="25" t="str">
        <f ca="1">IF(HS330="","",IF(选手操作!IT330&lt;&gt;"","/",HV330))</f>
        <v/>
      </c>
      <c r="HS330" s="26" t="str">
        <f ca="1">IF(OR(COUNTA(HA$3:HM$434)=0,选手操作!$K330=""),"",选手操作!$K330)</f>
        <v/>
      </c>
      <c r="HT330" s="22" t="str">
        <f ca="1">IFERROR(IF(HS330="","",RANK(HV330,HV$3:HV$434)+COUNTIF(HV$3:HV330,HV330)-1),"/")</f>
        <v/>
      </c>
      <c r="HU330" s="27" t="str">
        <f ca="1">IF(HS330="","",VLOOKUP(HS330,选手操作!$K:$L,2,0))</f>
        <v/>
      </c>
      <c r="HV330" s="24" t="str">
        <f ca="1">IFERROR(IF(HS330="","",IF(选手操作!HT330&lt;&gt;"",GV330+HW330+HX330+选手操作!HS330,VLOOKUP(HU330,HO:HQ,3,0)+GV330+HW330+HX330+选手操作!HS330)),IF(COUNTIF(HO:HO,HU330)=0,"查找失败",IF(ISNUMBER(VLOOKUP(HU330,HO:HQ,3,0))=FALSE,"VP错误","未知错误")))</f>
        <v/>
      </c>
      <c r="HW330" s="37"/>
      <c r="HX330" s="37"/>
      <c r="HY330" s="39"/>
    </row>
    <row r="331" spans="1:23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23" t="str">
        <f ca="1">IFERROR(IF(S331="","",RANK(R331,R$3:R$434)+COUNTIF(R$3:R331,R331)-1),"/")</f>
        <v/>
      </c>
      <c r="O331" s="22" t="str">
        <f t="shared" si="113"/>
        <v/>
      </c>
      <c r="P331" s="22" t="str">
        <f t="shared" si="114"/>
        <v/>
      </c>
      <c r="Q331" s="24" t="str">
        <f t="shared" si="115"/>
        <v/>
      </c>
      <c r="R331" s="25" t="str">
        <f ca="1">IF(S331="","",IF(选手操作!AT331&lt;&gt;"","/",V331))</f>
        <v/>
      </c>
      <c r="S331" s="26" t="str">
        <f ca="1">IF(OR(COUNTA(A$3:M$434)=0,选手操作!$K331=""),"",选手操作!$K331)</f>
        <v/>
      </c>
      <c r="T331" s="22" t="str">
        <f ca="1">IFERROR(IF(S331="","",RANK(V331,V$3:V$434)+COUNTIF(V$3:V331,V331)-1),"/")</f>
        <v/>
      </c>
      <c r="U331" s="27" t="str">
        <f ca="1">IF(S331="","",VLOOKUP(S331,选手操作!$K:$L,2,0))</f>
        <v/>
      </c>
      <c r="V331" s="24" t="str">
        <f ca="1">IFERROR(IF(S331="","",IF(选手操作!T331&lt;&gt;"",选手操作!M331+选手操作!N331+W331+X331+选手操作!S331,VLOOKUP(U331,O:Q,3,0)+选手操作!M331+选手操作!N331+W331+X331+选手操作!S331)),IF(COUNTIF(O:O,U331)=0,"查找失败",IF(ISNUMBER(VLOOKUP(U331,O:Q,3,0))=FALSE,"VP错误","未知错误")))</f>
        <v/>
      </c>
      <c r="W331" s="37"/>
      <c r="X331" s="37"/>
      <c r="Y331" s="39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23" t="str">
        <f ca="1">IFERROR(IF(AS331="","",RANK(AR331,AR$3:AR$434)+COUNTIF(AR$3:AR331,AR331)-1),"/")</f>
        <v/>
      </c>
      <c r="AO331" s="22" t="str">
        <f t="shared" si="97"/>
        <v/>
      </c>
      <c r="AP331" s="22" t="str">
        <f t="shared" si="98"/>
        <v/>
      </c>
      <c r="AQ331" s="24" t="str">
        <f t="shared" si="96"/>
        <v/>
      </c>
      <c r="AR331" s="25" t="str">
        <f ca="1">IF(AS331="","",IF(选手操作!BT331&lt;&gt;"","/",AV331))</f>
        <v/>
      </c>
      <c r="AS331" s="26" t="str">
        <f ca="1">IF(OR(COUNTA(AA$3:AM$434)=0,选手操作!$K331=""),"",选手操作!$K331)</f>
        <v/>
      </c>
      <c r="AT331" s="22" t="str">
        <f ca="1">IFERROR(IF(AS331="","",RANK(AV331,AV$3:AV$434)+COUNTIF(AV$3:AV331,AV331)-1),"/")</f>
        <v/>
      </c>
      <c r="AU331" s="27" t="str">
        <f ca="1">IF(AS331="","",VLOOKUP(AS331,选手操作!$K:$L,2,0))</f>
        <v/>
      </c>
      <c r="AV331" s="24" t="str">
        <f ca="1">IFERROR(IF(AS331="","",IF(选手操作!AT331&lt;&gt;"",V331+AW331+AX331+选手操作!AS331,VLOOKUP(AU331,AO:AQ,3,0)+V331+AW331+AX331+选手操作!AS331)),IF(COUNTIF(AO:AO,AU331)=0,"查找失败",IF(ISNUMBER(VLOOKUP(AU331,AO:AQ,3,0))=FALSE,"VP错误","未知错误")))</f>
        <v/>
      </c>
      <c r="AW331" s="37"/>
      <c r="AX331" s="37"/>
      <c r="AY331" s="39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23" t="str">
        <f ca="1">IFERROR(IF(BS331="","",RANK(BR331,BR$3:BR$434)+COUNTIF(BR$3:BR331,BR331)-1),"/")</f>
        <v/>
      </c>
      <c r="BO331" s="22" t="str">
        <f t="shared" si="99"/>
        <v/>
      </c>
      <c r="BP331" s="22" t="str">
        <f t="shared" si="100"/>
        <v/>
      </c>
      <c r="BQ331" s="24" t="str">
        <f>IFERROR(IF(BO331="","",ROUND(IF(BP331=0,10,10+SIGN(BP331)*10*(1-((SQRT(5)-1)/2)^MIN(ABS(BP331)/(5*SQRT(BR$1)),3))/(1-((SQRT(5)-1)/2)^3)),2)),"请输入副数")</f>
        <v/>
      </c>
      <c r="BR331" s="25" t="str">
        <f ca="1">IF(BS331="","",IF(选手操作!CT331&lt;&gt;"","/",BV331))</f>
        <v/>
      </c>
      <c r="BS331" s="26" t="str">
        <f ca="1">IF(OR(COUNTA(BA$3:BM$434)=0,选手操作!$K331=""),"",选手操作!$K331)</f>
        <v/>
      </c>
      <c r="BT331" s="22" t="str">
        <f ca="1">IFERROR(IF(BS331="","",RANK(BV331,BV$3:BV$434)+COUNTIF(BV$3:BV331,BV331)-1),"/")</f>
        <v/>
      </c>
      <c r="BU331" s="27" t="str">
        <f ca="1">IF(BS331="","",VLOOKUP(BS331,选手操作!$K:$L,2,0))</f>
        <v/>
      </c>
      <c r="BV331" s="24" t="str">
        <f ca="1">IFERROR(IF(BS331="","",IF(选手操作!BT331&lt;&gt;"",AV331+BW331+BX331+选手操作!BS331,VLOOKUP(BU331,BO:BQ,3,0)+AV331+BW331+BX331+选手操作!BS331)),IF(COUNTIF(BO:BO,BU331)=0,"查找失败",IF(ISNUMBER(VLOOKUP(BU331,BO:BQ,3,0))=FALSE,"VP错误","未知错误")))</f>
        <v/>
      </c>
      <c r="BW331" s="37"/>
      <c r="BX331" s="37"/>
      <c r="BY331" s="39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23" t="str">
        <f ca="1">IFERROR(IF(CS331="","",RANK(CR331,CR$3:CR$434)+COUNTIF(CR$3:CR331,CR331)-1),"/")</f>
        <v/>
      </c>
      <c r="CO331" s="22" t="str">
        <f t="shared" si="101"/>
        <v/>
      </c>
      <c r="CP331" s="22" t="str">
        <f t="shared" si="102"/>
        <v/>
      </c>
      <c r="CQ331" s="24" t="str">
        <f>IFERROR(IF(CO331="","",ROUND(IF(CP331=0,10,10+SIGN(CP331)*10*(1-((SQRT(5)-1)/2)^MIN(ABS(CP331)/(5*SQRT(CR$1)),3))/(1-((SQRT(5)-1)/2)^3)),2)),"请输入副数")</f>
        <v/>
      </c>
      <c r="CR331" s="25" t="str">
        <f ca="1">IF(CS331="","",IF(选手操作!DT331&lt;&gt;"","/",CV331))</f>
        <v/>
      </c>
      <c r="CS331" s="26" t="str">
        <f ca="1">IF(OR(COUNTA(CA$3:CM$434)=0,选手操作!$K331=""),"",选手操作!$K331)</f>
        <v/>
      </c>
      <c r="CT331" s="22" t="str">
        <f ca="1">IFERROR(IF(CS331="","",RANK(CV331,CV$3:CV$434)+COUNTIF(CV$3:CV331,CV331)-1),"/")</f>
        <v/>
      </c>
      <c r="CU331" s="27" t="str">
        <f ca="1">IF(CS331="","",VLOOKUP(CS331,选手操作!$K:$L,2,0))</f>
        <v/>
      </c>
      <c r="CV331" s="24" t="str">
        <f ca="1">IFERROR(IF(CS331="","",IF(选手操作!CT331&lt;&gt;"",BV331+CW331+CX331+选手操作!CS331,VLOOKUP(CU331,CO:CQ,3,0)+BV331+CW331+CX331+选手操作!CS331)),IF(COUNTIF(CO:CO,CU331)=0,"查找失败",IF(ISNUMBER(VLOOKUP(CU331,CO:CQ,3,0))=FALSE,"VP错误","未知错误")))</f>
        <v/>
      </c>
      <c r="CW331" s="37"/>
      <c r="CX331" s="37"/>
      <c r="CY331" s="39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23" t="str">
        <f ca="1">IFERROR(IF(DS331="","",RANK(DR331,DR$3:DR$434)+COUNTIF(DR$3:DR331,DR331)-1),"/")</f>
        <v/>
      </c>
      <c r="DO331" s="22" t="str">
        <f t="shared" si="103"/>
        <v/>
      </c>
      <c r="DP331" s="22" t="str">
        <f t="shared" si="104"/>
        <v/>
      </c>
      <c r="DQ331" s="24" t="str">
        <f>IFERROR(IF(DO331="","",ROUND(IF(DP331=0,10,10+SIGN(DP331)*10*(1-((SQRT(5)-1)/2)^MIN(ABS(DP331)/(5*SQRT(DR$1)),3))/(1-((SQRT(5)-1)/2)^3)),2)),"请输入副数")</f>
        <v/>
      </c>
      <c r="DR331" s="25" t="str">
        <f ca="1">IF(DS331="","",IF(选手操作!ET331&lt;&gt;"","/",DV331))</f>
        <v/>
      </c>
      <c r="DS331" s="26" t="str">
        <f ca="1">IF(OR(COUNTA(DA$3:DM$434)=0,选手操作!$K331=""),"",选手操作!$K331)</f>
        <v/>
      </c>
      <c r="DT331" s="22" t="str">
        <f ca="1">IFERROR(IF(DS331="","",RANK(DV331,DV$3:DV$434)+COUNTIF(DV$3:DV331,DV331)-1),"/")</f>
        <v/>
      </c>
      <c r="DU331" s="27" t="str">
        <f ca="1">IF(DS331="","",VLOOKUP(DS331,选手操作!$K:$L,2,0))</f>
        <v/>
      </c>
      <c r="DV331" s="24" t="str">
        <f ca="1">IFERROR(IF(DS331="","",IF(选手操作!DT331&lt;&gt;"",CV331+DW331+DX331+选手操作!DS331,VLOOKUP(DU331,DO:DQ,3,0)+CV331+DW331+DX331+选手操作!DS331)),IF(COUNTIF(DO:DO,DU331)=0,"查找失败",IF(ISNUMBER(VLOOKUP(DU331,DO:DQ,3,0))=FALSE,"VP错误","未知错误")))</f>
        <v/>
      </c>
      <c r="DW331" s="37"/>
      <c r="DX331" s="37"/>
      <c r="DY331" s="39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  <c r="EN331" s="23" t="str">
        <f ca="1">IFERROR(IF(ES331="","",RANK(ER331,ER$3:ER$434)+COUNTIF(ER$3:ER331,ER331)-1),"/")</f>
        <v/>
      </c>
      <c r="EO331" s="22" t="str">
        <f t="shared" si="105"/>
        <v/>
      </c>
      <c r="EP331" s="22" t="str">
        <f t="shared" si="106"/>
        <v/>
      </c>
      <c r="EQ331" s="24" t="str">
        <f>IFERROR(IF(EO331="","",ROUND(IF(EP331=0,10,10+SIGN(EP331)*10*(1-((SQRT(5)-1)/2)^MIN(ABS(EP331)/(5*SQRT(ER$1)),3))/(1-((SQRT(5)-1)/2)^3)),2)),"请输入副数")</f>
        <v/>
      </c>
      <c r="ER331" s="25" t="str">
        <f ca="1">IF(ES331="","",IF(选手操作!FT331&lt;&gt;"","/",EV331))</f>
        <v/>
      </c>
      <c r="ES331" s="26" t="str">
        <f ca="1">IF(OR(COUNTA(EA$3:EM$434)=0,选手操作!$K331=""),"",选手操作!$K331)</f>
        <v/>
      </c>
      <c r="ET331" s="22" t="str">
        <f ca="1">IFERROR(IF(ES331="","",RANK(EV331,EV$3:EV$434)+COUNTIF(EV$3:EV331,EV331)-1),"/")</f>
        <v/>
      </c>
      <c r="EU331" s="27" t="str">
        <f ca="1">IF(ES331="","",VLOOKUP(ES331,选手操作!$K:$L,2,0))</f>
        <v/>
      </c>
      <c r="EV331" s="24" t="str">
        <f ca="1">IFERROR(IF(ES331="","",IF(选手操作!ET331&lt;&gt;"",DV331+EW331+EX331+选手操作!ES331,VLOOKUP(EU331,EO:EQ,3,0)+DV331+EW331+EX331+选手操作!ES331)),IF(COUNTIF(EO:EO,EU331)=0,"查找失败",IF(ISNUMBER(VLOOKUP(EU331,EO:EQ,3,0))=FALSE,"VP错误","未知错误")))</f>
        <v/>
      </c>
      <c r="EW331" s="37"/>
      <c r="EX331" s="37"/>
      <c r="EY331" s="39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  <c r="FK331" s="31"/>
      <c r="FL331" s="31"/>
      <c r="FM331" s="31"/>
      <c r="FN331" s="23" t="str">
        <f ca="1">IFERROR(IF(FS331="","",RANK(FR331,FR$3:FR$434)+COUNTIF(FR$3:FR331,FR331)-1),"/")</f>
        <v/>
      </c>
      <c r="FO331" s="22" t="str">
        <f t="shared" si="107"/>
        <v/>
      </c>
      <c r="FP331" s="22" t="str">
        <f t="shared" si="108"/>
        <v/>
      </c>
      <c r="FQ331" s="24" t="str">
        <f>IFERROR(IF(FO331="","",ROUND(IF(FP331=0,10,10+SIGN(FP331)*10*(1-((SQRT(5)-1)/2)^MIN(ABS(FP331)/(5*SQRT(FR$1)),3))/(1-((SQRT(5)-1)/2)^3)),2)),"请输入副数")</f>
        <v/>
      </c>
      <c r="FR331" s="25" t="str">
        <f ca="1">IF(FS331="","",IF(选手操作!GT331&lt;&gt;"","/",FV331))</f>
        <v/>
      </c>
      <c r="FS331" s="26" t="str">
        <f ca="1">IF(OR(COUNTA(FA$3:FM$434)=0,选手操作!$K331=""),"",选手操作!$K331)</f>
        <v/>
      </c>
      <c r="FT331" s="22" t="str">
        <f ca="1">IFERROR(IF(FS331="","",RANK(FV331,FV$3:FV$434)+COUNTIF(FV$3:FV331,FV331)-1),"/")</f>
        <v/>
      </c>
      <c r="FU331" s="27" t="str">
        <f ca="1">IF(FS331="","",VLOOKUP(FS331,选手操作!$K:$L,2,0))</f>
        <v/>
      </c>
      <c r="FV331" s="24" t="str">
        <f ca="1">IFERROR(IF(FS331="","",IF(选手操作!FT331&lt;&gt;"",EV331+FW331+FX331+选手操作!FS331,VLOOKUP(FU331,FO:FQ,3,0)+EV331+FW331+FX331+选手操作!FS331)),IF(COUNTIF(FO:FO,FU331)=0,"查找失败",IF(ISNUMBER(VLOOKUP(FU331,FO:FQ,3,0))=FALSE,"VP错误","未知错误")))</f>
        <v/>
      </c>
      <c r="FW331" s="37"/>
      <c r="FX331" s="37"/>
      <c r="FY331" s="39"/>
      <c r="GA331" s="31"/>
      <c r="GB331" s="31"/>
      <c r="GC331" s="31"/>
      <c r="GD331" s="31"/>
      <c r="GE331" s="31"/>
      <c r="GF331" s="31"/>
      <c r="GG331" s="31"/>
      <c r="GH331" s="31"/>
      <c r="GI331" s="31"/>
      <c r="GJ331" s="31"/>
      <c r="GK331" s="31"/>
      <c r="GL331" s="31"/>
      <c r="GM331" s="31"/>
      <c r="GN331" s="23" t="str">
        <f ca="1">IFERROR(IF(GS331="","",RANK(GR331,GR$3:GR$434)+COUNTIF(GR$3:GR331,GR331)-1),"/")</f>
        <v/>
      </c>
      <c r="GO331" s="22" t="str">
        <f t="shared" si="109"/>
        <v/>
      </c>
      <c r="GP331" s="22" t="str">
        <f t="shared" si="110"/>
        <v/>
      </c>
      <c r="GQ331" s="24" t="str">
        <f>IFERROR(IF(GO331="","",ROUND(IF(GP331=0,10,10+SIGN(GP331)*10*(1-((SQRT(5)-1)/2)^MIN(ABS(GP331)/(5*SQRT(GR$1)),3))/(1-((SQRT(5)-1)/2)^3)),2)),"请输入副数")</f>
        <v/>
      </c>
      <c r="GR331" s="25" t="str">
        <f ca="1">IF(GS331="","",IF(选手操作!HT331&lt;&gt;"","/",GV331))</f>
        <v/>
      </c>
      <c r="GS331" s="26" t="str">
        <f ca="1">IF(OR(COUNTA(GA$3:GM$434)=0,选手操作!$K331=""),"",选手操作!$K331)</f>
        <v/>
      </c>
      <c r="GT331" s="22" t="str">
        <f ca="1">IFERROR(IF(GS331="","",RANK(GV331,GV$3:GV$434)+COUNTIF(GV$3:GV331,GV331)-1),"/")</f>
        <v/>
      </c>
      <c r="GU331" s="27" t="str">
        <f ca="1">IF(GS331="","",VLOOKUP(GS331,选手操作!$K:$L,2,0))</f>
        <v/>
      </c>
      <c r="GV331" s="24" t="str">
        <f ca="1">IFERROR(IF(GS331="","",IF(选手操作!GT331&lt;&gt;"",FV331+GW331+GX331+选手操作!GS331,VLOOKUP(GU331,GO:GQ,3,0)+FV331+GW331+GX331+选手操作!GS331)),IF(COUNTIF(GO:GO,GU331)=0,"查找失败",IF(ISNUMBER(VLOOKUP(GU331,GO:GQ,3,0))=FALSE,"VP错误","未知错误")))</f>
        <v/>
      </c>
      <c r="GW331" s="37"/>
      <c r="GX331" s="37"/>
      <c r="GY331" s="39"/>
      <c r="HA331" s="31"/>
      <c r="HB331" s="31"/>
      <c r="HC331" s="31"/>
      <c r="HD331" s="31"/>
      <c r="HE331" s="31"/>
      <c r="HF331" s="31"/>
      <c r="HG331" s="31"/>
      <c r="HH331" s="31"/>
      <c r="HI331" s="31"/>
      <c r="HJ331" s="31"/>
      <c r="HK331" s="31"/>
      <c r="HL331" s="31"/>
      <c r="HM331" s="31"/>
      <c r="HN331" s="23" t="str">
        <f ca="1">IFERROR(IF(HS331="","",RANK(HR331,HR$3:HR$434)+COUNTIF(HR$3:HR331,HR331)-1),"/")</f>
        <v/>
      </c>
      <c r="HO331" s="22" t="str">
        <f t="shared" si="111"/>
        <v/>
      </c>
      <c r="HP331" s="22" t="str">
        <f t="shared" si="112"/>
        <v/>
      </c>
      <c r="HQ331" s="24" t="str">
        <f>IFERROR(IF(HO331="","",ROUND(IF(HP331=0,10,10+SIGN(HP331)*10*(1-((SQRT(5)-1)/2)^MIN(ABS(HP331)/(5*SQRT(HR$1)),3))/(1-((SQRT(5)-1)/2)^3)),2)),"请输入副数")</f>
        <v/>
      </c>
      <c r="HR331" s="25" t="str">
        <f ca="1">IF(HS331="","",IF(选手操作!IT331&lt;&gt;"","/",HV331))</f>
        <v/>
      </c>
      <c r="HS331" s="26" t="str">
        <f ca="1">IF(OR(COUNTA(HA$3:HM$434)=0,选手操作!$K331=""),"",选手操作!$K331)</f>
        <v/>
      </c>
      <c r="HT331" s="22" t="str">
        <f ca="1">IFERROR(IF(HS331="","",RANK(HV331,HV$3:HV$434)+COUNTIF(HV$3:HV331,HV331)-1),"/")</f>
        <v/>
      </c>
      <c r="HU331" s="27" t="str">
        <f ca="1">IF(HS331="","",VLOOKUP(HS331,选手操作!$K:$L,2,0))</f>
        <v/>
      </c>
      <c r="HV331" s="24" t="str">
        <f ca="1">IFERROR(IF(HS331="","",IF(选手操作!HT331&lt;&gt;"",GV331+HW331+HX331+选手操作!HS331,VLOOKUP(HU331,HO:HQ,3,0)+GV331+HW331+HX331+选手操作!HS331)),IF(COUNTIF(HO:HO,HU331)=0,"查找失败",IF(ISNUMBER(VLOOKUP(HU331,HO:HQ,3,0))=FALSE,"VP错误","未知错误")))</f>
        <v/>
      </c>
      <c r="HW331" s="37"/>
      <c r="HX331" s="37"/>
      <c r="HY331" s="39"/>
    </row>
    <row r="332" spans="1:23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23" t="str">
        <f ca="1">IFERROR(IF(S332="","",RANK(R332,R$3:R$434)+COUNTIF(R$3:R332,R332)-1),"/")</f>
        <v/>
      </c>
      <c r="O332" s="22" t="str">
        <f t="shared" si="113"/>
        <v/>
      </c>
      <c r="P332" s="22" t="str">
        <f t="shared" si="114"/>
        <v/>
      </c>
      <c r="Q332" s="24" t="str">
        <f t="shared" si="115"/>
        <v/>
      </c>
      <c r="R332" s="25" t="str">
        <f ca="1">IF(S332="","",IF(选手操作!AT332&lt;&gt;"","/",V332))</f>
        <v/>
      </c>
      <c r="S332" s="26" t="str">
        <f ca="1">IF(OR(COUNTA(A$3:M$434)=0,选手操作!$K332=""),"",选手操作!$K332)</f>
        <v/>
      </c>
      <c r="T332" s="22" t="str">
        <f ca="1">IFERROR(IF(S332="","",RANK(V332,V$3:V$434)+COUNTIF(V$3:V332,V332)-1),"/")</f>
        <v/>
      </c>
      <c r="U332" s="27" t="str">
        <f ca="1">IF(S332="","",VLOOKUP(S332,选手操作!$K:$L,2,0))</f>
        <v/>
      </c>
      <c r="V332" s="24" t="str">
        <f ca="1">IFERROR(IF(S332="","",IF(选手操作!T332&lt;&gt;"",选手操作!M332+选手操作!N332+W332+X332+选手操作!S332,VLOOKUP(U332,O:Q,3,0)+选手操作!M332+选手操作!N332+W332+X332+选手操作!S332)),IF(COUNTIF(O:O,U332)=0,"查找失败",IF(ISNUMBER(VLOOKUP(U332,O:Q,3,0))=FALSE,"VP错误","未知错误")))</f>
        <v/>
      </c>
      <c r="W332" s="37"/>
      <c r="X332" s="37"/>
      <c r="Y332" s="39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23" t="str">
        <f ca="1">IFERROR(IF(AS332="","",RANK(AR332,AR$3:AR$434)+COUNTIF(AR$3:AR332,AR332)-1),"/")</f>
        <v/>
      </c>
      <c r="AO332" s="22" t="str">
        <f t="shared" si="97"/>
        <v/>
      </c>
      <c r="AP332" s="22" t="str">
        <f t="shared" si="98"/>
        <v/>
      </c>
      <c r="AQ332" s="24" t="str">
        <f t="shared" si="96"/>
        <v/>
      </c>
      <c r="AR332" s="25" t="str">
        <f ca="1">IF(AS332="","",IF(选手操作!BT332&lt;&gt;"","/",AV332))</f>
        <v/>
      </c>
      <c r="AS332" s="26" t="str">
        <f ca="1">IF(OR(COUNTA(AA$3:AM$434)=0,选手操作!$K332=""),"",选手操作!$K332)</f>
        <v/>
      </c>
      <c r="AT332" s="22" t="str">
        <f ca="1">IFERROR(IF(AS332="","",RANK(AV332,AV$3:AV$434)+COUNTIF(AV$3:AV332,AV332)-1),"/")</f>
        <v/>
      </c>
      <c r="AU332" s="27" t="str">
        <f ca="1">IF(AS332="","",VLOOKUP(AS332,选手操作!$K:$L,2,0))</f>
        <v/>
      </c>
      <c r="AV332" s="24" t="str">
        <f ca="1">IFERROR(IF(AS332="","",IF(选手操作!AT332&lt;&gt;"",V332+AW332+AX332+选手操作!AS332,VLOOKUP(AU332,AO:AQ,3,0)+V332+AW332+AX332+选手操作!AS332)),IF(COUNTIF(AO:AO,AU332)=0,"查找失败",IF(ISNUMBER(VLOOKUP(AU332,AO:AQ,3,0))=FALSE,"VP错误","未知错误")))</f>
        <v/>
      </c>
      <c r="AW332" s="37"/>
      <c r="AX332" s="37"/>
      <c r="AY332" s="39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23" t="str">
        <f ca="1">IFERROR(IF(BS332="","",RANK(BR332,BR$3:BR$434)+COUNTIF(BR$3:BR332,BR332)-1),"/")</f>
        <v/>
      </c>
      <c r="BO332" s="22" t="str">
        <f t="shared" si="99"/>
        <v/>
      </c>
      <c r="BP332" s="22" t="str">
        <f t="shared" si="100"/>
        <v/>
      </c>
      <c r="BQ332" s="24" t="str">
        <f>IFERROR(IF(BO332="","",ROUND(IF(BP332=0,10,10+SIGN(BP332)*10*(1-((SQRT(5)-1)/2)^MIN(ABS(BP332)/(5*SQRT(BR$1)),3))/(1-((SQRT(5)-1)/2)^3)),2)),"请输入副数")</f>
        <v/>
      </c>
      <c r="BR332" s="25" t="str">
        <f ca="1">IF(BS332="","",IF(选手操作!CT332&lt;&gt;"","/",BV332))</f>
        <v/>
      </c>
      <c r="BS332" s="26" t="str">
        <f ca="1">IF(OR(COUNTA(BA$3:BM$434)=0,选手操作!$K332=""),"",选手操作!$K332)</f>
        <v/>
      </c>
      <c r="BT332" s="22" t="str">
        <f ca="1">IFERROR(IF(BS332="","",RANK(BV332,BV$3:BV$434)+COUNTIF(BV$3:BV332,BV332)-1),"/")</f>
        <v/>
      </c>
      <c r="BU332" s="27" t="str">
        <f ca="1">IF(BS332="","",VLOOKUP(BS332,选手操作!$K:$L,2,0))</f>
        <v/>
      </c>
      <c r="BV332" s="24" t="str">
        <f ca="1">IFERROR(IF(BS332="","",IF(选手操作!BT332&lt;&gt;"",AV332+BW332+BX332+选手操作!BS332,VLOOKUP(BU332,BO:BQ,3,0)+AV332+BW332+BX332+选手操作!BS332)),IF(COUNTIF(BO:BO,BU332)=0,"查找失败",IF(ISNUMBER(VLOOKUP(BU332,BO:BQ,3,0))=FALSE,"VP错误","未知错误")))</f>
        <v/>
      </c>
      <c r="BW332" s="37"/>
      <c r="BX332" s="37"/>
      <c r="BY332" s="39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23" t="str">
        <f ca="1">IFERROR(IF(CS332="","",RANK(CR332,CR$3:CR$434)+COUNTIF(CR$3:CR332,CR332)-1),"/")</f>
        <v/>
      </c>
      <c r="CO332" s="22" t="str">
        <f t="shared" si="101"/>
        <v/>
      </c>
      <c r="CP332" s="22" t="str">
        <f t="shared" si="102"/>
        <v/>
      </c>
      <c r="CQ332" s="24" t="str">
        <f>IFERROR(IF(CO332="","",ROUND(IF(CP332=0,10,10+SIGN(CP332)*10*(1-((SQRT(5)-1)/2)^MIN(ABS(CP332)/(5*SQRT(CR$1)),3))/(1-((SQRT(5)-1)/2)^3)),2)),"请输入副数")</f>
        <v/>
      </c>
      <c r="CR332" s="25" t="str">
        <f ca="1">IF(CS332="","",IF(选手操作!DT332&lt;&gt;"","/",CV332))</f>
        <v/>
      </c>
      <c r="CS332" s="26" t="str">
        <f ca="1">IF(OR(COUNTA(CA$3:CM$434)=0,选手操作!$K332=""),"",选手操作!$K332)</f>
        <v/>
      </c>
      <c r="CT332" s="22" t="str">
        <f ca="1">IFERROR(IF(CS332="","",RANK(CV332,CV$3:CV$434)+COUNTIF(CV$3:CV332,CV332)-1),"/")</f>
        <v/>
      </c>
      <c r="CU332" s="27" t="str">
        <f ca="1">IF(CS332="","",VLOOKUP(CS332,选手操作!$K:$L,2,0))</f>
        <v/>
      </c>
      <c r="CV332" s="24" t="str">
        <f ca="1">IFERROR(IF(CS332="","",IF(选手操作!CT332&lt;&gt;"",BV332+CW332+CX332+选手操作!CS332,VLOOKUP(CU332,CO:CQ,3,0)+BV332+CW332+CX332+选手操作!CS332)),IF(COUNTIF(CO:CO,CU332)=0,"查找失败",IF(ISNUMBER(VLOOKUP(CU332,CO:CQ,3,0))=FALSE,"VP错误","未知错误")))</f>
        <v/>
      </c>
      <c r="CW332" s="37"/>
      <c r="CX332" s="37"/>
      <c r="CY332" s="39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23" t="str">
        <f ca="1">IFERROR(IF(DS332="","",RANK(DR332,DR$3:DR$434)+COUNTIF(DR$3:DR332,DR332)-1),"/")</f>
        <v/>
      </c>
      <c r="DO332" s="22" t="str">
        <f t="shared" si="103"/>
        <v/>
      </c>
      <c r="DP332" s="22" t="str">
        <f t="shared" si="104"/>
        <v/>
      </c>
      <c r="DQ332" s="24" t="str">
        <f>IFERROR(IF(DO332="","",ROUND(IF(DP332=0,10,10+SIGN(DP332)*10*(1-((SQRT(5)-1)/2)^MIN(ABS(DP332)/(5*SQRT(DR$1)),3))/(1-((SQRT(5)-1)/2)^3)),2)),"请输入副数")</f>
        <v/>
      </c>
      <c r="DR332" s="25" t="str">
        <f ca="1">IF(DS332="","",IF(选手操作!ET332&lt;&gt;"","/",DV332))</f>
        <v/>
      </c>
      <c r="DS332" s="26" t="str">
        <f ca="1">IF(OR(COUNTA(DA$3:DM$434)=0,选手操作!$K332=""),"",选手操作!$K332)</f>
        <v/>
      </c>
      <c r="DT332" s="22" t="str">
        <f ca="1">IFERROR(IF(DS332="","",RANK(DV332,DV$3:DV$434)+COUNTIF(DV$3:DV332,DV332)-1),"/")</f>
        <v/>
      </c>
      <c r="DU332" s="27" t="str">
        <f ca="1">IF(DS332="","",VLOOKUP(DS332,选手操作!$K:$L,2,0))</f>
        <v/>
      </c>
      <c r="DV332" s="24" t="str">
        <f ca="1">IFERROR(IF(DS332="","",IF(选手操作!DT332&lt;&gt;"",CV332+DW332+DX332+选手操作!DS332,VLOOKUP(DU332,DO:DQ,3,0)+CV332+DW332+DX332+选手操作!DS332)),IF(COUNTIF(DO:DO,DU332)=0,"查找失败",IF(ISNUMBER(VLOOKUP(DU332,DO:DQ,3,0))=FALSE,"VP错误","未知错误")))</f>
        <v/>
      </c>
      <c r="DW332" s="37"/>
      <c r="DX332" s="37"/>
      <c r="DY332" s="39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  <c r="EK332" s="31"/>
      <c r="EL332" s="31"/>
      <c r="EM332" s="31"/>
      <c r="EN332" s="23" t="str">
        <f ca="1">IFERROR(IF(ES332="","",RANK(ER332,ER$3:ER$434)+COUNTIF(ER$3:ER332,ER332)-1),"/")</f>
        <v/>
      </c>
      <c r="EO332" s="22" t="str">
        <f t="shared" si="105"/>
        <v/>
      </c>
      <c r="EP332" s="22" t="str">
        <f t="shared" si="106"/>
        <v/>
      </c>
      <c r="EQ332" s="24" t="str">
        <f>IFERROR(IF(EO332="","",ROUND(IF(EP332=0,10,10+SIGN(EP332)*10*(1-((SQRT(5)-1)/2)^MIN(ABS(EP332)/(5*SQRT(ER$1)),3))/(1-((SQRT(5)-1)/2)^3)),2)),"请输入副数")</f>
        <v/>
      </c>
      <c r="ER332" s="25" t="str">
        <f ca="1">IF(ES332="","",IF(选手操作!FT332&lt;&gt;"","/",EV332))</f>
        <v/>
      </c>
      <c r="ES332" s="26" t="str">
        <f ca="1">IF(OR(COUNTA(EA$3:EM$434)=0,选手操作!$K332=""),"",选手操作!$K332)</f>
        <v/>
      </c>
      <c r="ET332" s="22" t="str">
        <f ca="1">IFERROR(IF(ES332="","",RANK(EV332,EV$3:EV$434)+COUNTIF(EV$3:EV332,EV332)-1),"/")</f>
        <v/>
      </c>
      <c r="EU332" s="27" t="str">
        <f ca="1">IF(ES332="","",VLOOKUP(ES332,选手操作!$K:$L,2,0))</f>
        <v/>
      </c>
      <c r="EV332" s="24" t="str">
        <f ca="1">IFERROR(IF(ES332="","",IF(选手操作!ET332&lt;&gt;"",DV332+EW332+EX332+选手操作!ES332,VLOOKUP(EU332,EO:EQ,3,0)+DV332+EW332+EX332+选手操作!ES332)),IF(COUNTIF(EO:EO,EU332)=0,"查找失败",IF(ISNUMBER(VLOOKUP(EU332,EO:EQ,3,0))=FALSE,"VP错误","未知错误")))</f>
        <v/>
      </c>
      <c r="EW332" s="37"/>
      <c r="EX332" s="37"/>
      <c r="EY332" s="39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 s="31"/>
      <c r="FL332" s="31"/>
      <c r="FM332" s="31"/>
      <c r="FN332" s="23" t="str">
        <f ca="1">IFERROR(IF(FS332="","",RANK(FR332,FR$3:FR$434)+COUNTIF(FR$3:FR332,FR332)-1),"/")</f>
        <v/>
      </c>
      <c r="FO332" s="22" t="str">
        <f t="shared" si="107"/>
        <v/>
      </c>
      <c r="FP332" s="22" t="str">
        <f t="shared" si="108"/>
        <v/>
      </c>
      <c r="FQ332" s="24" t="str">
        <f>IFERROR(IF(FO332="","",ROUND(IF(FP332=0,10,10+SIGN(FP332)*10*(1-((SQRT(5)-1)/2)^MIN(ABS(FP332)/(5*SQRT(FR$1)),3))/(1-((SQRT(5)-1)/2)^3)),2)),"请输入副数")</f>
        <v/>
      </c>
      <c r="FR332" s="25" t="str">
        <f ca="1">IF(FS332="","",IF(选手操作!GT332&lt;&gt;"","/",FV332))</f>
        <v/>
      </c>
      <c r="FS332" s="26" t="str">
        <f ca="1">IF(OR(COUNTA(FA$3:FM$434)=0,选手操作!$K332=""),"",选手操作!$K332)</f>
        <v/>
      </c>
      <c r="FT332" s="22" t="str">
        <f ca="1">IFERROR(IF(FS332="","",RANK(FV332,FV$3:FV$434)+COUNTIF(FV$3:FV332,FV332)-1),"/")</f>
        <v/>
      </c>
      <c r="FU332" s="27" t="str">
        <f ca="1">IF(FS332="","",VLOOKUP(FS332,选手操作!$K:$L,2,0))</f>
        <v/>
      </c>
      <c r="FV332" s="24" t="str">
        <f ca="1">IFERROR(IF(FS332="","",IF(选手操作!FT332&lt;&gt;"",EV332+FW332+FX332+选手操作!FS332,VLOOKUP(FU332,FO:FQ,3,0)+EV332+FW332+FX332+选手操作!FS332)),IF(COUNTIF(FO:FO,FU332)=0,"查找失败",IF(ISNUMBER(VLOOKUP(FU332,FO:FQ,3,0))=FALSE,"VP错误","未知错误")))</f>
        <v/>
      </c>
      <c r="FW332" s="37"/>
      <c r="FX332" s="37"/>
      <c r="FY332" s="39"/>
      <c r="GA332" s="31"/>
      <c r="GB332" s="31"/>
      <c r="GC332" s="31"/>
      <c r="GD332" s="31"/>
      <c r="GE332" s="31"/>
      <c r="GF332" s="31"/>
      <c r="GG332" s="31"/>
      <c r="GH332" s="31"/>
      <c r="GI332" s="31"/>
      <c r="GJ332" s="31"/>
      <c r="GK332" s="31"/>
      <c r="GL332" s="31"/>
      <c r="GM332" s="31"/>
      <c r="GN332" s="23" t="str">
        <f ca="1">IFERROR(IF(GS332="","",RANK(GR332,GR$3:GR$434)+COUNTIF(GR$3:GR332,GR332)-1),"/")</f>
        <v/>
      </c>
      <c r="GO332" s="22" t="str">
        <f t="shared" si="109"/>
        <v/>
      </c>
      <c r="GP332" s="22" t="str">
        <f t="shared" si="110"/>
        <v/>
      </c>
      <c r="GQ332" s="24" t="str">
        <f>IFERROR(IF(GO332="","",ROUND(IF(GP332=0,10,10+SIGN(GP332)*10*(1-((SQRT(5)-1)/2)^MIN(ABS(GP332)/(5*SQRT(GR$1)),3))/(1-((SQRT(5)-1)/2)^3)),2)),"请输入副数")</f>
        <v/>
      </c>
      <c r="GR332" s="25" t="str">
        <f ca="1">IF(GS332="","",IF(选手操作!HT332&lt;&gt;"","/",GV332))</f>
        <v/>
      </c>
      <c r="GS332" s="26" t="str">
        <f ca="1">IF(OR(COUNTA(GA$3:GM$434)=0,选手操作!$K332=""),"",选手操作!$K332)</f>
        <v/>
      </c>
      <c r="GT332" s="22" t="str">
        <f ca="1">IFERROR(IF(GS332="","",RANK(GV332,GV$3:GV$434)+COUNTIF(GV$3:GV332,GV332)-1),"/")</f>
        <v/>
      </c>
      <c r="GU332" s="27" t="str">
        <f ca="1">IF(GS332="","",VLOOKUP(GS332,选手操作!$K:$L,2,0))</f>
        <v/>
      </c>
      <c r="GV332" s="24" t="str">
        <f ca="1">IFERROR(IF(GS332="","",IF(选手操作!GT332&lt;&gt;"",FV332+GW332+GX332+选手操作!GS332,VLOOKUP(GU332,GO:GQ,3,0)+FV332+GW332+GX332+选手操作!GS332)),IF(COUNTIF(GO:GO,GU332)=0,"查找失败",IF(ISNUMBER(VLOOKUP(GU332,GO:GQ,3,0))=FALSE,"VP错误","未知错误")))</f>
        <v/>
      </c>
      <c r="GW332" s="37"/>
      <c r="GX332" s="37"/>
      <c r="GY332" s="39"/>
      <c r="HA332" s="31"/>
      <c r="HB332" s="31"/>
      <c r="HC332" s="31"/>
      <c r="HD332" s="31"/>
      <c r="HE332" s="31"/>
      <c r="HF332" s="31"/>
      <c r="HG332" s="31"/>
      <c r="HH332" s="31"/>
      <c r="HI332" s="31"/>
      <c r="HJ332" s="31"/>
      <c r="HK332" s="31"/>
      <c r="HL332" s="31"/>
      <c r="HM332" s="31"/>
      <c r="HN332" s="23" t="str">
        <f ca="1">IFERROR(IF(HS332="","",RANK(HR332,HR$3:HR$434)+COUNTIF(HR$3:HR332,HR332)-1),"/")</f>
        <v/>
      </c>
      <c r="HO332" s="22" t="str">
        <f t="shared" si="111"/>
        <v/>
      </c>
      <c r="HP332" s="22" t="str">
        <f t="shared" si="112"/>
        <v/>
      </c>
      <c r="HQ332" s="24" t="str">
        <f>IFERROR(IF(HO332="","",ROUND(IF(HP332=0,10,10+SIGN(HP332)*10*(1-((SQRT(5)-1)/2)^MIN(ABS(HP332)/(5*SQRT(HR$1)),3))/(1-((SQRT(5)-1)/2)^3)),2)),"请输入副数")</f>
        <v/>
      </c>
      <c r="HR332" s="25" t="str">
        <f ca="1">IF(HS332="","",IF(选手操作!IT332&lt;&gt;"","/",HV332))</f>
        <v/>
      </c>
      <c r="HS332" s="26" t="str">
        <f ca="1">IF(OR(COUNTA(HA$3:HM$434)=0,选手操作!$K332=""),"",选手操作!$K332)</f>
        <v/>
      </c>
      <c r="HT332" s="22" t="str">
        <f ca="1">IFERROR(IF(HS332="","",RANK(HV332,HV$3:HV$434)+COUNTIF(HV$3:HV332,HV332)-1),"/")</f>
        <v/>
      </c>
      <c r="HU332" s="27" t="str">
        <f ca="1">IF(HS332="","",VLOOKUP(HS332,选手操作!$K:$L,2,0))</f>
        <v/>
      </c>
      <c r="HV332" s="24" t="str">
        <f ca="1">IFERROR(IF(HS332="","",IF(选手操作!HT332&lt;&gt;"",GV332+HW332+HX332+选手操作!HS332,VLOOKUP(HU332,HO:HQ,3,0)+GV332+HW332+HX332+选手操作!HS332)),IF(COUNTIF(HO:HO,HU332)=0,"查找失败",IF(ISNUMBER(VLOOKUP(HU332,HO:HQ,3,0))=FALSE,"VP错误","未知错误")))</f>
        <v/>
      </c>
      <c r="HW332" s="37"/>
      <c r="HX332" s="37"/>
      <c r="HY332" s="39"/>
    </row>
    <row r="333" spans="1:2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23" t="str">
        <f ca="1">IFERROR(IF(S333="","",RANK(R333,R$3:R$434)+COUNTIF(R$3:R333,R333)-1),"/")</f>
        <v/>
      </c>
      <c r="O333" s="22" t="str">
        <f t="shared" si="113"/>
        <v/>
      </c>
      <c r="P333" s="22" t="str">
        <f t="shared" si="114"/>
        <v/>
      </c>
      <c r="Q333" s="24" t="str">
        <f t="shared" si="115"/>
        <v/>
      </c>
      <c r="R333" s="25" t="str">
        <f ca="1">IF(S333="","",IF(选手操作!AT333&lt;&gt;"","/",V333))</f>
        <v/>
      </c>
      <c r="S333" s="26" t="str">
        <f ca="1">IF(OR(COUNTA(A$3:M$434)=0,选手操作!$K333=""),"",选手操作!$K333)</f>
        <v/>
      </c>
      <c r="T333" s="22" t="str">
        <f ca="1">IFERROR(IF(S333="","",RANK(V333,V$3:V$434)+COUNTIF(V$3:V333,V333)-1),"/")</f>
        <v/>
      </c>
      <c r="U333" s="27" t="str">
        <f ca="1">IF(S333="","",VLOOKUP(S333,选手操作!$K:$L,2,0))</f>
        <v/>
      </c>
      <c r="V333" s="24" t="str">
        <f ca="1">IFERROR(IF(S333="","",IF(选手操作!T333&lt;&gt;"",选手操作!M333+选手操作!N333+W333+X333+选手操作!S333,VLOOKUP(U333,O:Q,3,0)+选手操作!M333+选手操作!N333+W333+X333+选手操作!S333)),IF(COUNTIF(O:O,U333)=0,"查找失败",IF(ISNUMBER(VLOOKUP(U333,O:Q,3,0))=FALSE,"VP错误","未知错误")))</f>
        <v/>
      </c>
      <c r="W333" s="37"/>
      <c r="X333" s="37"/>
      <c r="Y333" s="39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23" t="str">
        <f ca="1">IFERROR(IF(AS333="","",RANK(AR333,AR$3:AR$434)+COUNTIF(AR$3:AR333,AR333)-1),"/")</f>
        <v/>
      </c>
      <c r="AO333" s="22" t="str">
        <f t="shared" si="97"/>
        <v/>
      </c>
      <c r="AP333" s="22" t="str">
        <f t="shared" si="98"/>
        <v/>
      </c>
      <c r="AQ333" s="24" t="str">
        <f t="shared" si="96"/>
        <v/>
      </c>
      <c r="AR333" s="25" t="str">
        <f ca="1">IF(AS333="","",IF(选手操作!BT333&lt;&gt;"","/",AV333))</f>
        <v/>
      </c>
      <c r="AS333" s="26" t="str">
        <f ca="1">IF(OR(COUNTA(AA$3:AM$434)=0,选手操作!$K333=""),"",选手操作!$K333)</f>
        <v/>
      </c>
      <c r="AT333" s="22" t="str">
        <f ca="1">IFERROR(IF(AS333="","",RANK(AV333,AV$3:AV$434)+COUNTIF(AV$3:AV333,AV333)-1),"/")</f>
        <v/>
      </c>
      <c r="AU333" s="27" t="str">
        <f ca="1">IF(AS333="","",VLOOKUP(AS333,选手操作!$K:$L,2,0))</f>
        <v/>
      </c>
      <c r="AV333" s="24" t="str">
        <f ca="1">IFERROR(IF(AS333="","",IF(选手操作!AT333&lt;&gt;"",V333+AW333+AX333+选手操作!AS333,VLOOKUP(AU333,AO:AQ,3,0)+V333+AW333+AX333+选手操作!AS333)),IF(COUNTIF(AO:AO,AU333)=0,"查找失败",IF(ISNUMBER(VLOOKUP(AU333,AO:AQ,3,0))=FALSE,"VP错误","未知错误")))</f>
        <v/>
      </c>
      <c r="AW333" s="37"/>
      <c r="AX333" s="37"/>
      <c r="AY333" s="39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23" t="str">
        <f ca="1">IFERROR(IF(BS333="","",RANK(BR333,BR$3:BR$434)+COUNTIF(BR$3:BR333,BR333)-1),"/")</f>
        <v/>
      </c>
      <c r="BO333" s="22" t="str">
        <f t="shared" si="99"/>
        <v/>
      </c>
      <c r="BP333" s="22" t="str">
        <f t="shared" si="100"/>
        <v/>
      </c>
      <c r="BQ333" s="24" t="str">
        <f>IFERROR(IF(BO333="","",ROUND(IF(BP333=0,10,10+SIGN(BP333)*10*(1-((SQRT(5)-1)/2)^MIN(ABS(BP333)/(5*SQRT(BR$1)),3))/(1-((SQRT(5)-1)/2)^3)),2)),"请输入副数")</f>
        <v/>
      </c>
      <c r="BR333" s="25" t="str">
        <f ca="1">IF(BS333="","",IF(选手操作!CT333&lt;&gt;"","/",BV333))</f>
        <v/>
      </c>
      <c r="BS333" s="26" t="str">
        <f ca="1">IF(OR(COUNTA(BA$3:BM$434)=0,选手操作!$K333=""),"",选手操作!$K333)</f>
        <v/>
      </c>
      <c r="BT333" s="22" t="str">
        <f ca="1">IFERROR(IF(BS333="","",RANK(BV333,BV$3:BV$434)+COUNTIF(BV$3:BV333,BV333)-1),"/")</f>
        <v/>
      </c>
      <c r="BU333" s="27" t="str">
        <f ca="1">IF(BS333="","",VLOOKUP(BS333,选手操作!$K:$L,2,0))</f>
        <v/>
      </c>
      <c r="BV333" s="24" t="str">
        <f ca="1">IFERROR(IF(BS333="","",IF(选手操作!BT333&lt;&gt;"",AV333+BW333+BX333+选手操作!BS333,VLOOKUP(BU333,BO:BQ,3,0)+AV333+BW333+BX333+选手操作!BS333)),IF(COUNTIF(BO:BO,BU333)=0,"查找失败",IF(ISNUMBER(VLOOKUP(BU333,BO:BQ,3,0))=FALSE,"VP错误","未知错误")))</f>
        <v/>
      </c>
      <c r="BW333" s="37"/>
      <c r="BX333" s="37"/>
      <c r="BY333" s="39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23" t="str">
        <f ca="1">IFERROR(IF(CS333="","",RANK(CR333,CR$3:CR$434)+COUNTIF(CR$3:CR333,CR333)-1),"/")</f>
        <v/>
      </c>
      <c r="CO333" s="22" t="str">
        <f t="shared" si="101"/>
        <v/>
      </c>
      <c r="CP333" s="22" t="str">
        <f t="shared" si="102"/>
        <v/>
      </c>
      <c r="CQ333" s="24" t="str">
        <f>IFERROR(IF(CO333="","",ROUND(IF(CP333=0,10,10+SIGN(CP333)*10*(1-((SQRT(5)-1)/2)^MIN(ABS(CP333)/(5*SQRT(CR$1)),3))/(1-((SQRT(5)-1)/2)^3)),2)),"请输入副数")</f>
        <v/>
      </c>
      <c r="CR333" s="25" t="str">
        <f ca="1">IF(CS333="","",IF(选手操作!DT333&lt;&gt;"","/",CV333))</f>
        <v/>
      </c>
      <c r="CS333" s="26" t="str">
        <f ca="1">IF(OR(COUNTA(CA$3:CM$434)=0,选手操作!$K333=""),"",选手操作!$K333)</f>
        <v/>
      </c>
      <c r="CT333" s="22" t="str">
        <f ca="1">IFERROR(IF(CS333="","",RANK(CV333,CV$3:CV$434)+COUNTIF(CV$3:CV333,CV333)-1),"/")</f>
        <v/>
      </c>
      <c r="CU333" s="27" t="str">
        <f ca="1">IF(CS333="","",VLOOKUP(CS333,选手操作!$K:$L,2,0))</f>
        <v/>
      </c>
      <c r="CV333" s="24" t="str">
        <f ca="1">IFERROR(IF(CS333="","",IF(选手操作!CT333&lt;&gt;"",BV333+CW333+CX333+选手操作!CS333,VLOOKUP(CU333,CO:CQ,3,0)+BV333+CW333+CX333+选手操作!CS333)),IF(COUNTIF(CO:CO,CU333)=0,"查找失败",IF(ISNUMBER(VLOOKUP(CU333,CO:CQ,3,0))=FALSE,"VP错误","未知错误")))</f>
        <v/>
      </c>
      <c r="CW333" s="37"/>
      <c r="CX333" s="37"/>
      <c r="CY333" s="39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23" t="str">
        <f ca="1">IFERROR(IF(DS333="","",RANK(DR333,DR$3:DR$434)+COUNTIF(DR$3:DR333,DR333)-1),"/")</f>
        <v/>
      </c>
      <c r="DO333" s="22" t="str">
        <f t="shared" si="103"/>
        <v/>
      </c>
      <c r="DP333" s="22" t="str">
        <f t="shared" si="104"/>
        <v/>
      </c>
      <c r="DQ333" s="24" t="str">
        <f>IFERROR(IF(DO333="","",ROUND(IF(DP333=0,10,10+SIGN(DP333)*10*(1-((SQRT(5)-1)/2)^MIN(ABS(DP333)/(5*SQRT(DR$1)),3))/(1-((SQRT(5)-1)/2)^3)),2)),"请输入副数")</f>
        <v/>
      </c>
      <c r="DR333" s="25" t="str">
        <f ca="1">IF(DS333="","",IF(选手操作!ET333&lt;&gt;"","/",DV333))</f>
        <v/>
      </c>
      <c r="DS333" s="26" t="str">
        <f ca="1">IF(OR(COUNTA(DA$3:DM$434)=0,选手操作!$K333=""),"",选手操作!$K333)</f>
        <v/>
      </c>
      <c r="DT333" s="22" t="str">
        <f ca="1">IFERROR(IF(DS333="","",RANK(DV333,DV$3:DV$434)+COUNTIF(DV$3:DV333,DV333)-1),"/")</f>
        <v/>
      </c>
      <c r="DU333" s="27" t="str">
        <f ca="1">IF(DS333="","",VLOOKUP(DS333,选手操作!$K:$L,2,0))</f>
        <v/>
      </c>
      <c r="DV333" s="24" t="str">
        <f ca="1">IFERROR(IF(DS333="","",IF(选手操作!DT333&lt;&gt;"",CV333+DW333+DX333+选手操作!DS333,VLOOKUP(DU333,DO:DQ,3,0)+CV333+DW333+DX333+选手操作!DS333)),IF(COUNTIF(DO:DO,DU333)=0,"查找失败",IF(ISNUMBER(VLOOKUP(DU333,DO:DQ,3,0))=FALSE,"VP错误","未知错误")))</f>
        <v/>
      </c>
      <c r="DW333" s="37"/>
      <c r="DX333" s="37"/>
      <c r="DY333" s="39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  <c r="EK333" s="31"/>
      <c r="EL333" s="31"/>
      <c r="EM333" s="31"/>
      <c r="EN333" s="23" t="str">
        <f ca="1">IFERROR(IF(ES333="","",RANK(ER333,ER$3:ER$434)+COUNTIF(ER$3:ER333,ER333)-1),"/")</f>
        <v/>
      </c>
      <c r="EO333" s="22" t="str">
        <f t="shared" si="105"/>
        <v/>
      </c>
      <c r="EP333" s="22" t="str">
        <f t="shared" si="106"/>
        <v/>
      </c>
      <c r="EQ333" s="24" t="str">
        <f>IFERROR(IF(EO333="","",ROUND(IF(EP333=0,10,10+SIGN(EP333)*10*(1-((SQRT(5)-1)/2)^MIN(ABS(EP333)/(5*SQRT(ER$1)),3))/(1-((SQRT(5)-1)/2)^3)),2)),"请输入副数")</f>
        <v/>
      </c>
      <c r="ER333" s="25" t="str">
        <f ca="1">IF(ES333="","",IF(选手操作!FT333&lt;&gt;"","/",EV333))</f>
        <v/>
      </c>
      <c r="ES333" s="26" t="str">
        <f ca="1">IF(OR(COUNTA(EA$3:EM$434)=0,选手操作!$K333=""),"",选手操作!$K333)</f>
        <v/>
      </c>
      <c r="ET333" s="22" t="str">
        <f ca="1">IFERROR(IF(ES333="","",RANK(EV333,EV$3:EV$434)+COUNTIF(EV$3:EV333,EV333)-1),"/")</f>
        <v/>
      </c>
      <c r="EU333" s="27" t="str">
        <f ca="1">IF(ES333="","",VLOOKUP(ES333,选手操作!$K:$L,2,0))</f>
        <v/>
      </c>
      <c r="EV333" s="24" t="str">
        <f ca="1">IFERROR(IF(ES333="","",IF(选手操作!ET333&lt;&gt;"",DV333+EW333+EX333+选手操作!ES333,VLOOKUP(EU333,EO:EQ,3,0)+DV333+EW333+EX333+选手操作!ES333)),IF(COUNTIF(EO:EO,EU333)=0,"查找失败",IF(ISNUMBER(VLOOKUP(EU333,EO:EQ,3,0))=FALSE,"VP错误","未知错误")))</f>
        <v/>
      </c>
      <c r="EW333" s="37"/>
      <c r="EX333" s="37"/>
      <c r="EY333" s="39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 s="31"/>
      <c r="FL333" s="31"/>
      <c r="FM333" s="31"/>
      <c r="FN333" s="23" t="str">
        <f ca="1">IFERROR(IF(FS333="","",RANK(FR333,FR$3:FR$434)+COUNTIF(FR$3:FR333,FR333)-1),"/")</f>
        <v/>
      </c>
      <c r="FO333" s="22" t="str">
        <f t="shared" si="107"/>
        <v/>
      </c>
      <c r="FP333" s="22" t="str">
        <f t="shared" si="108"/>
        <v/>
      </c>
      <c r="FQ333" s="24" t="str">
        <f>IFERROR(IF(FO333="","",ROUND(IF(FP333=0,10,10+SIGN(FP333)*10*(1-((SQRT(5)-1)/2)^MIN(ABS(FP333)/(5*SQRT(FR$1)),3))/(1-((SQRT(5)-1)/2)^3)),2)),"请输入副数")</f>
        <v/>
      </c>
      <c r="FR333" s="25" t="str">
        <f ca="1">IF(FS333="","",IF(选手操作!GT333&lt;&gt;"","/",FV333))</f>
        <v/>
      </c>
      <c r="FS333" s="26" t="str">
        <f ca="1">IF(OR(COUNTA(FA$3:FM$434)=0,选手操作!$K333=""),"",选手操作!$K333)</f>
        <v/>
      </c>
      <c r="FT333" s="22" t="str">
        <f ca="1">IFERROR(IF(FS333="","",RANK(FV333,FV$3:FV$434)+COUNTIF(FV$3:FV333,FV333)-1),"/")</f>
        <v/>
      </c>
      <c r="FU333" s="27" t="str">
        <f ca="1">IF(FS333="","",VLOOKUP(FS333,选手操作!$K:$L,2,0))</f>
        <v/>
      </c>
      <c r="FV333" s="24" t="str">
        <f ca="1">IFERROR(IF(FS333="","",IF(选手操作!FT333&lt;&gt;"",EV333+FW333+FX333+选手操作!FS333,VLOOKUP(FU333,FO:FQ,3,0)+EV333+FW333+FX333+选手操作!FS333)),IF(COUNTIF(FO:FO,FU333)=0,"查找失败",IF(ISNUMBER(VLOOKUP(FU333,FO:FQ,3,0))=FALSE,"VP错误","未知错误")))</f>
        <v/>
      </c>
      <c r="FW333" s="37"/>
      <c r="FX333" s="37"/>
      <c r="FY333" s="39"/>
      <c r="GA333" s="31"/>
      <c r="GB333" s="31"/>
      <c r="GC333" s="31"/>
      <c r="GD333" s="31"/>
      <c r="GE333" s="31"/>
      <c r="GF333" s="31"/>
      <c r="GG333" s="31"/>
      <c r="GH333" s="31"/>
      <c r="GI333" s="31"/>
      <c r="GJ333" s="31"/>
      <c r="GK333" s="31"/>
      <c r="GL333" s="31"/>
      <c r="GM333" s="31"/>
      <c r="GN333" s="23" t="str">
        <f ca="1">IFERROR(IF(GS333="","",RANK(GR333,GR$3:GR$434)+COUNTIF(GR$3:GR333,GR333)-1),"/")</f>
        <v/>
      </c>
      <c r="GO333" s="22" t="str">
        <f t="shared" si="109"/>
        <v/>
      </c>
      <c r="GP333" s="22" t="str">
        <f t="shared" si="110"/>
        <v/>
      </c>
      <c r="GQ333" s="24" t="str">
        <f>IFERROR(IF(GO333="","",ROUND(IF(GP333=0,10,10+SIGN(GP333)*10*(1-((SQRT(5)-1)/2)^MIN(ABS(GP333)/(5*SQRT(GR$1)),3))/(1-((SQRT(5)-1)/2)^3)),2)),"请输入副数")</f>
        <v/>
      </c>
      <c r="GR333" s="25" t="str">
        <f ca="1">IF(GS333="","",IF(选手操作!HT333&lt;&gt;"","/",GV333))</f>
        <v/>
      </c>
      <c r="GS333" s="26" t="str">
        <f ca="1">IF(OR(COUNTA(GA$3:GM$434)=0,选手操作!$K333=""),"",选手操作!$K333)</f>
        <v/>
      </c>
      <c r="GT333" s="22" t="str">
        <f ca="1">IFERROR(IF(GS333="","",RANK(GV333,GV$3:GV$434)+COUNTIF(GV$3:GV333,GV333)-1),"/")</f>
        <v/>
      </c>
      <c r="GU333" s="27" t="str">
        <f ca="1">IF(GS333="","",VLOOKUP(GS333,选手操作!$K:$L,2,0))</f>
        <v/>
      </c>
      <c r="GV333" s="24" t="str">
        <f ca="1">IFERROR(IF(GS333="","",IF(选手操作!GT333&lt;&gt;"",FV333+GW333+GX333+选手操作!GS333,VLOOKUP(GU333,GO:GQ,3,0)+FV333+GW333+GX333+选手操作!GS333)),IF(COUNTIF(GO:GO,GU333)=0,"查找失败",IF(ISNUMBER(VLOOKUP(GU333,GO:GQ,3,0))=FALSE,"VP错误","未知错误")))</f>
        <v/>
      </c>
      <c r="GW333" s="37"/>
      <c r="GX333" s="37"/>
      <c r="GY333" s="39"/>
      <c r="HA333" s="31"/>
      <c r="HB333" s="31"/>
      <c r="HC333" s="31"/>
      <c r="HD333" s="31"/>
      <c r="HE333" s="31"/>
      <c r="HF333" s="31"/>
      <c r="HG333" s="31"/>
      <c r="HH333" s="31"/>
      <c r="HI333" s="31"/>
      <c r="HJ333" s="31"/>
      <c r="HK333" s="31"/>
      <c r="HL333" s="31"/>
      <c r="HM333" s="31"/>
      <c r="HN333" s="23" t="str">
        <f ca="1">IFERROR(IF(HS333="","",RANK(HR333,HR$3:HR$434)+COUNTIF(HR$3:HR333,HR333)-1),"/")</f>
        <v/>
      </c>
      <c r="HO333" s="22" t="str">
        <f t="shared" si="111"/>
        <v/>
      </c>
      <c r="HP333" s="22" t="str">
        <f t="shared" si="112"/>
        <v/>
      </c>
      <c r="HQ333" s="24" t="str">
        <f>IFERROR(IF(HO333="","",ROUND(IF(HP333=0,10,10+SIGN(HP333)*10*(1-((SQRT(5)-1)/2)^MIN(ABS(HP333)/(5*SQRT(HR$1)),3))/(1-((SQRT(5)-1)/2)^3)),2)),"请输入副数")</f>
        <v/>
      </c>
      <c r="HR333" s="25" t="str">
        <f ca="1">IF(HS333="","",IF(选手操作!IT333&lt;&gt;"","/",HV333))</f>
        <v/>
      </c>
      <c r="HS333" s="26" t="str">
        <f ca="1">IF(OR(COUNTA(HA$3:HM$434)=0,选手操作!$K333=""),"",选手操作!$K333)</f>
        <v/>
      </c>
      <c r="HT333" s="22" t="str">
        <f ca="1">IFERROR(IF(HS333="","",RANK(HV333,HV$3:HV$434)+COUNTIF(HV$3:HV333,HV333)-1),"/")</f>
        <v/>
      </c>
      <c r="HU333" s="27" t="str">
        <f ca="1">IF(HS333="","",VLOOKUP(HS333,选手操作!$K:$L,2,0))</f>
        <v/>
      </c>
      <c r="HV333" s="24" t="str">
        <f ca="1">IFERROR(IF(HS333="","",IF(选手操作!HT333&lt;&gt;"",GV333+HW333+HX333+选手操作!HS333,VLOOKUP(HU333,HO:HQ,3,0)+GV333+HW333+HX333+选手操作!HS333)),IF(COUNTIF(HO:HO,HU333)=0,"查找失败",IF(ISNUMBER(VLOOKUP(HU333,HO:HQ,3,0))=FALSE,"VP错误","未知错误")))</f>
        <v/>
      </c>
      <c r="HW333" s="37"/>
      <c r="HX333" s="37"/>
      <c r="HY333" s="39"/>
    </row>
    <row r="334" spans="1:23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23" t="str">
        <f ca="1">IFERROR(IF(S334="","",RANK(R334,R$3:R$434)+COUNTIF(R$3:R334,R334)-1),"/")</f>
        <v/>
      </c>
      <c r="O334" s="22" t="str">
        <f t="shared" si="113"/>
        <v/>
      </c>
      <c r="P334" s="22" t="str">
        <f t="shared" si="114"/>
        <v/>
      </c>
      <c r="Q334" s="24" t="str">
        <f t="shared" si="115"/>
        <v/>
      </c>
      <c r="R334" s="25" t="str">
        <f ca="1">IF(S334="","",IF(选手操作!AT334&lt;&gt;"","/",V334))</f>
        <v/>
      </c>
      <c r="S334" s="26" t="str">
        <f ca="1">IF(OR(COUNTA(A$3:M$434)=0,选手操作!$K334=""),"",选手操作!$K334)</f>
        <v/>
      </c>
      <c r="T334" s="22" t="str">
        <f ca="1">IFERROR(IF(S334="","",RANK(V334,V$3:V$434)+COUNTIF(V$3:V334,V334)-1),"/")</f>
        <v/>
      </c>
      <c r="U334" s="27" t="str">
        <f ca="1">IF(S334="","",VLOOKUP(S334,选手操作!$K:$L,2,0))</f>
        <v/>
      </c>
      <c r="V334" s="24" t="str">
        <f ca="1">IFERROR(IF(S334="","",IF(选手操作!T334&lt;&gt;"",选手操作!M334+选手操作!N334+W334+X334+选手操作!S334,VLOOKUP(U334,O:Q,3,0)+选手操作!M334+选手操作!N334+W334+X334+选手操作!S334)),IF(COUNTIF(O:O,U334)=0,"查找失败",IF(ISNUMBER(VLOOKUP(U334,O:Q,3,0))=FALSE,"VP错误","未知错误")))</f>
        <v/>
      </c>
      <c r="W334" s="37"/>
      <c r="X334" s="37"/>
      <c r="Y334" s="39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23" t="str">
        <f ca="1">IFERROR(IF(AS334="","",RANK(AR334,AR$3:AR$434)+COUNTIF(AR$3:AR334,AR334)-1),"/")</f>
        <v/>
      </c>
      <c r="AO334" s="22" t="str">
        <f t="shared" si="97"/>
        <v/>
      </c>
      <c r="AP334" s="22" t="str">
        <f t="shared" si="98"/>
        <v/>
      </c>
      <c r="AQ334" s="24" t="str">
        <f t="shared" si="96"/>
        <v/>
      </c>
      <c r="AR334" s="25" t="str">
        <f ca="1">IF(AS334="","",IF(选手操作!BT334&lt;&gt;"","/",AV334))</f>
        <v/>
      </c>
      <c r="AS334" s="26" t="str">
        <f ca="1">IF(OR(COUNTA(AA$3:AM$434)=0,选手操作!$K334=""),"",选手操作!$K334)</f>
        <v/>
      </c>
      <c r="AT334" s="22" t="str">
        <f ca="1">IFERROR(IF(AS334="","",RANK(AV334,AV$3:AV$434)+COUNTIF(AV$3:AV334,AV334)-1),"/")</f>
        <v/>
      </c>
      <c r="AU334" s="27" t="str">
        <f ca="1">IF(AS334="","",VLOOKUP(AS334,选手操作!$K:$L,2,0))</f>
        <v/>
      </c>
      <c r="AV334" s="24" t="str">
        <f ca="1">IFERROR(IF(AS334="","",IF(选手操作!AT334&lt;&gt;"",V334+AW334+AX334+选手操作!AS334,VLOOKUP(AU334,AO:AQ,3,0)+V334+AW334+AX334+选手操作!AS334)),IF(COUNTIF(AO:AO,AU334)=0,"查找失败",IF(ISNUMBER(VLOOKUP(AU334,AO:AQ,3,0))=FALSE,"VP错误","未知错误")))</f>
        <v/>
      </c>
      <c r="AW334" s="37"/>
      <c r="AX334" s="37"/>
      <c r="AY334" s="39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23" t="str">
        <f ca="1">IFERROR(IF(BS334="","",RANK(BR334,BR$3:BR$434)+COUNTIF(BR$3:BR334,BR334)-1),"/")</f>
        <v/>
      </c>
      <c r="BO334" s="22" t="str">
        <f t="shared" si="99"/>
        <v/>
      </c>
      <c r="BP334" s="22" t="str">
        <f t="shared" si="100"/>
        <v/>
      </c>
      <c r="BQ334" s="24" t="str">
        <f>IFERROR(IF(BO334="","",ROUND(IF(BP334=0,10,10+SIGN(BP334)*10*(1-((SQRT(5)-1)/2)^MIN(ABS(BP334)/(5*SQRT(BR$1)),3))/(1-((SQRT(5)-1)/2)^3)),2)),"请输入副数")</f>
        <v/>
      </c>
      <c r="BR334" s="25" t="str">
        <f ca="1">IF(BS334="","",IF(选手操作!CT334&lt;&gt;"","/",BV334))</f>
        <v/>
      </c>
      <c r="BS334" s="26" t="str">
        <f ca="1">IF(OR(COUNTA(BA$3:BM$434)=0,选手操作!$K334=""),"",选手操作!$K334)</f>
        <v/>
      </c>
      <c r="BT334" s="22" t="str">
        <f ca="1">IFERROR(IF(BS334="","",RANK(BV334,BV$3:BV$434)+COUNTIF(BV$3:BV334,BV334)-1),"/")</f>
        <v/>
      </c>
      <c r="BU334" s="27" t="str">
        <f ca="1">IF(BS334="","",VLOOKUP(BS334,选手操作!$K:$L,2,0))</f>
        <v/>
      </c>
      <c r="BV334" s="24" t="str">
        <f ca="1">IFERROR(IF(BS334="","",IF(选手操作!BT334&lt;&gt;"",AV334+BW334+BX334+选手操作!BS334,VLOOKUP(BU334,BO:BQ,3,0)+AV334+BW334+BX334+选手操作!BS334)),IF(COUNTIF(BO:BO,BU334)=0,"查找失败",IF(ISNUMBER(VLOOKUP(BU334,BO:BQ,3,0))=FALSE,"VP错误","未知错误")))</f>
        <v/>
      </c>
      <c r="BW334" s="37"/>
      <c r="BX334" s="37"/>
      <c r="BY334" s="39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23" t="str">
        <f ca="1">IFERROR(IF(CS334="","",RANK(CR334,CR$3:CR$434)+COUNTIF(CR$3:CR334,CR334)-1),"/")</f>
        <v/>
      </c>
      <c r="CO334" s="22" t="str">
        <f t="shared" si="101"/>
        <v/>
      </c>
      <c r="CP334" s="22" t="str">
        <f t="shared" si="102"/>
        <v/>
      </c>
      <c r="CQ334" s="24" t="str">
        <f>IFERROR(IF(CO334="","",ROUND(IF(CP334=0,10,10+SIGN(CP334)*10*(1-((SQRT(5)-1)/2)^MIN(ABS(CP334)/(5*SQRT(CR$1)),3))/(1-((SQRT(5)-1)/2)^3)),2)),"请输入副数")</f>
        <v/>
      </c>
      <c r="CR334" s="25" t="str">
        <f ca="1">IF(CS334="","",IF(选手操作!DT334&lt;&gt;"","/",CV334))</f>
        <v/>
      </c>
      <c r="CS334" s="26" t="str">
        <f ca="1">IF(OR(COUNTA(CA$3:CM$434)=0,选手操作!$K334=""),"",选手操作!$K334)</f>
        <v/>
      </c>
      <c r="CT334" s="22" t="str">
        <f ca="1">IFERROR(IF(CS334="","",RANK(CV334,CV$3:CV$434)+COUNTIF(CV$3:CV334,CV334)-1),"/")</f>
        <v/>
      </c>
      <c r="CU334" s="27" t="str">
        <f ca="1">IF(CS334="","",VLOOKUP(CS334,选手操作!$K:$L,2,0))</f>
        <v/>
      </c>
      <c r="CV334" s="24" t="str">
        <f ca="1">IFERROR(IF(CS334="","",IF(选手操作!CT334&lt;&gt;"",BV334+CW334+CX334+选手操作!CS334,VLOOKUP(CU334,CO:CQ,3,0)+BV334+CW334+CX334+选手操作!CS334)),IF(COUNTIF(CO:CO,CU334)=0,"查找失败",IF(ISNUMBER(VLOOKUP(CU334,CO:CQ,3,0))=FALSE,"VP错误","未知错误")))</f>
        <v/>
      </c>
      <c r="CW334" s="37"/>
      <c r="CX334" s="37"/>
      <c r="CY334" s="39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23" t="str">
        <f ca="1">IFERROR(IF(DS334="","",RANK(DR334,DR$3:DR$434)+COUNTIF(DR$3:DR334,DR334)-1),"/")</f>
        <v/>
      </c>
      <c r="DO334" s="22" t="str">
        <f t="shared" si="103"/>
        <v/>
      </c>
      <c r="DP334" s="22" t="str">
        <f t="shared" si="104"/>
        <v/>
      </c>
      <c r="DQ334" s="24" t="str">
        <f>IFERROR(IF(DO334="","",ROUND(IF(DP334=0,10,10+SIGN(DP334)*10*(1-((SQRT(5)-1)/2)^MIN(ABS(DP334)/(5*SQRT(DR$1)),3))/(1-((SQRT(5)-1)/2)^3)),2)),"请输入副数")</f>
        <v/>
      </c>
      <c r="DR334" s="25" t="str">
        <f ca="1">IF(DS334="","",IF(选手操作!ET334&lt;&gt;"","/",DV334))</f>
        <v/>
      </c>
      <c r="DS334" s="26" t="str">
        <f ca="1">IF(OR(COUNTA(DA$3:DM$434)=0,选手操作!$K334=""),"",选手操作!$K334)</f>
        <v/>
      </c>
      <c r="DT334" s="22" t="str">
        <f ca="1">IFERROR(IF(DS334="","",RANK(DV334,DV$3:DV$434)+COUNTIF(DV$3:DV334,DV334)-1),"/")</f>
        <v/>
      </c>
      <c r="DU334" s="27" t="str">
        <f ca="1">IF(DS334="","",VLOOKUP(DS334,选手操作!$K:$L,2,0))</f>
        <v/>
      </c>
      <c r="DV334" s="24" t="str">
        <f ca="1">IFERROR(IF(DS334="","",IF(选手操作!DT334&lt;&gt;"",CV334+DW334+DX334+选手操作!DS334,VLOOKUP(DU334,DO:DQ,3,0)+CV334+DW334+DX334+选手操作!DS334)),IF(COUNTIF(DO:DO,DU334)=0,"查找失败",IF(ISNUMBER(VLOOKUP(DU334,DO:DQ,3,0))=FALSE,"VP错误","未知错误")))</f>
        <v/>
      </c>
      <c r="DW334" s="37"/>
      <c r="DX334" s="37"/>
      <c r="DY334" s="39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  <c r="EN334" s="23" t="str">
        <f ca="1">IFERROR(IF(ES334="","",RANK(ER334,ER$3:ER$434)+COUNTIF(ER$3:ER334,ER334)-1),"/")</f>
        <v/>
      </c>
      <c r="EO334" s="22" t="str">
        <f t="shared" si="105"/>
        <v/>
      </c>
      <c r="EP334" s="22" t="str">
        <f t="shared" si="106"/>
        <v/>
      </c>
      <c r="EQ334" s="24" t="str">
        <f>IFERROR(IF(EO334="","",ROUND(IF(EP334=0,10,10+SIGN(EP334)*10*(1-((SQRT(5)-1)/2)^MIN(ABS(EP334)/(5*SQRT(ER$1)),3))/(1-((SQRT(5)-1)/2)^3)),2)),"请输入副数")</f>
        <v/>
      </c>
      <c r="ER334" s="25" t="str">
        <f ca="1">IF(ES334="","",IF(选手操作!FT334&lt;&gt;"","/",EV334))</f>
        <v/>
      </c>
      <c r="ES334" s="26" t="str">
        <f ca="1">IF(OR(COUNTA(EA$3:EM$434)=0,选手操作!$K334=""),"",选手操作!$K334)</f>
        <v/>
      </c>
      <c r="ET334" s="22" t="str">
        <f ca="1">IFERROR(IF(ES334="","",RANK(EV334,EV$3:EV$434)+COUNTIF(EV$3:EV334,EV334)-1),"/")</f>
        <v/>
      </c>
      <c r="EU334" s="27" t="str">
        <f ca="1">IF(ES334="","",VLOOKUP(ES334,选手操作!$K:$L,2,0))</f>
        <v/>
      </c>
      <c r="EV334" s="24" t="str">
        <f ca="1">IFERROR(IF(ES334="","",IF(选手操作!ET334&lt;&gt;"",DV334+EW334+EX334+选手操作!ES334,VLOOKUP(EU334,EO:EQ,3,0)+DV334+EW334+EX334+选手操作!ES334)),IF(COUNTIF(EO:EO,EU334)=0,"查找失败",IF(ISNUMBER(VLOOKUP(EU334,EO:EQ,3,0))=FALSE,"VP错误","未知错误")))</f>
        <v/>
      </c>
      <c r="EW334" s="37"/>
      <c r="EX334" s="37"/>
      <c r="EY334" s="39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 s="31"/>
      <c r="FL334" s="31"/>
      <c r="FM334" s="31"/>
      <c r="FN334" s="23" t="str">
        <f ca="1">IFERROR(IF(FS334="","",RANK(FR334,FR$3:FR$434)+COUNTIF(FR$3:FR334,FR334)-1),"/")</f>
        <v/>
      </c>
      <c r="FO334" s="22" t="str">
        <f t="shared" si="107"/>
        <v/>
      </c>
      <c r="FP334" s="22" t="str">
        <f t="shared" si="108"/>
        <v/>
      </c>
      <c r="FQ334" s="24" t="str">
        <f>IFERROR(IF(FO334="","",ROUND(IF(FP334=0,10,10+SIGN(FP334)*10*(1-((SQRT(5)-1)/2)^MIN(ABS(FP334)/(5*SQRT(FR$1)),3))/(1-((SQRT(5)-1)/2)^3)),2)),"请输入副数")</f>
        <v/>
      </c>
      <c r="FR334" s="25" t="str">
        <f ca="1">IF(FS334="","",IF(选手操作!GT334&lt;&gt;"","/",FV334))</f>
        <v/>
      </c>
      <c r="FS334" s="26" t="str">
        <f ca="1">IF(OR(COUNTA(FA$3:FM$434)=0,选手操作!$K334=""),"",选手操作!$K334)</f>
        <v/>
      </c>
      <c r="FT334" s="22" t="str">
        <f ca="1">IFERROR(IF(FS334="","",RANK(FV334,FV$3:FV$434)+COUNTIF(FV$3:FV334,FV334)-1),"/")</f>
        <v/>
      </c>
      <c r="FU334" s="27" t="str">
        <f ca="1">IF(FS334="","",VLOOKUP(FS334,选手操作!$K:$L,2,0))</f>
        <v/>
      </c>
      <c r="FV334" s="24" t="str">
        <f ca="1">IFERROR(IF(FS334="","",IF(选手操作!FT334&lt;&gt;"",EV334+FW334+FX334+选手操作!FS334,VLOOKUP(FU334,FO:FQ,3,0)+EV334+FW334+FX334+选手操作!FS334)),IF(COUNTIF(FO:FO,FU334)=0,"查找失败",IF(ISNUMBER(VLOOKUP(FU334,FO:FQ,3,0))=FALSE,"VP错误","未知错误")))</f>
        <v/>
      </c>
      <c r="FW334" s="37"/>
      <c r="FX334" s="37"/>
      <c r="FY334" s="39"/>
      <c r="GA334" s="31"/>
      <c r="GB334" s="31"/>
      <c r="GC334" s="31"/>
      <c r="GD334" s="31"/>
      <c r="GE334" s="31"/>
      <c r="GF334" s="31"/>
      <c r="GG334" s="31"/>
      <c r="GH334" s="31"/>
      <c r="GI334" s="31"/>
      <c r="GJ334" s="31"/>
      <c r="GK334" s="31"/>
      <c r="GL334" s="31"/>
      <c r="GM334" s="31"/>
      <c r="GN334" s="23" t="str">
        <f ca="1">IFERROR(IF(GS334="","",RANK(GR334,GR$3:GR$434)+COUNTIF(GR$3:GR334,GR334)-1),"/")</f>
        <v/>
      </c>
      <c r="GO334" s="22" t="str">
        <f t="shared" si="109"/>
        <v/>
      </c>
      <c r="GP334" s="22" t="str">
        <f t="shared" si="110"/>
        <v/>
      </c>
      <c r="GQ334" s="24" t="str">
        <f>IFERROR(IF(GO334="","",ROUND(IF(GP334=0,10,10+SIGN(GP334)*10*(1-((SQRT(5)-1)/2)^MIN(ABS(GP334)/(5*SQRT(GR$1)),3))/(1-((SQRT(5)-1)/2)^3)),2)),"请输入副数")</f>
        <v/>
      </c>
      <c r="GR334" s="25" t="str">
        <f ca="1">IF(GS334="","",IF(选手操作!HT334&lt;&gt;"","/",GV334))</f>
        <v/>
      </c>
      <c r="GS334" s="26" t="str">
        <f ca="1">IF(OR(COUNTA(GA$3:GM$434)=0,选手操作!$K334=""),"",选手操作!$K334)</f>
        <v/>
      </c>
      <c r="GT334" s="22" t="str">
        <f ca="1">IFERROR(IF(GS334="","",RANK(GV334,GV$3:GV$434)+COUNTIF(GV$3:GV334,GV334)-1),"/")</f>
        <v/>
      </c>
      <c r="GU334" s="27" t="str">
        <f ca="1">IF(GS334="","",VLOOKUP(GS334,选手操作!$K:$L,2,0))</f>
        <v/>
      </c>
      <c r="GV334" s="24" t="str">
        <f ca="1">IFERROR(IF(GS334="","",IF(选手操作!GT334&lt;&gt;"",FV334+GW334+GX334+选手操作!GS334,VLOOKUP(GU334,GO:GQ,3,0)+FV334+GW334+GX334+选手操作!GS334)),IF(COUNTIF(GO:GO,GU334)=0,"查找失败",IF(ISNUMBER(VLOOKUP(GU334,GO:GQ,3,0))=FALSE,"VP错误","未知错误")))</f>
        <v/>
      </c>
      <c r="GW334" s="37"/>
      <c r="GX334" s="37"/>
      <c r="GY334" s="39"/>
      <c r="HA334" s="31"/>
      <c r="HB334" s="31"/>
      <c r="HC334" s="31"/>
      <c r="HD334" s="31"/>
      <c r="HE334" s="31"/>
      <c r="HF334" s="31"/>
      <c r="HG334" s="31"/>
      <c r="HH334" s="31"/>
      <c r="HI334" s="31"/>
      <c r="HJ334" s="31"/>
      <c r="HK334" s="31"/>
      <c r="HL334" s="31"/>
      <c r="HM334" s="31"/>
      <c r="HN334" s="23" t="str">
        <f ca="1">IFERROR(IF(HS334="","",RANK(HR334,HR$3:HR$434)+COUNTIF(HR$3:HR334,HR334)-1),"/")</f>
        <v/>
      </c>
      <c r="HO334" s="22" t="str">
        <f t="shared" si="111"/>
        <v/>
      </c>
      <c r="HP334" s="22" t="str">
        <f t="shared" si="112"/>
        <v/>
      </c>
      <c r="HQ334" s="24" t="str">
        <f>IFERROR(IF(HO334="","",ROUND(IF(HP334=0,10,10+SIGN(HP334)*10*(1-((SQRT(5)-1)/2)^MIN(ABS(HP334)/(5*SQRT(HR$1)),3))/(1-((SQRT(5)-1)/2)^3)),2)),"请输入副数")</f>
        <v/>
      </c>
      <c r="HR334" s="25" t="str">
        <f ca="1">IF(HS334="","",IF(选手操作!IT334&lt;&gt;"","/",HV334))</f>
        <v/>
      </c>
      <c r="HS334" s="26" t="str">
        <f ca="1">IF(OR(COUNTA(HA$3:HM$434)=0,选手操作!$K334=""),"",选手操作!$K334)</f>
        <v/>
      </c>
      <c r="HT334" s="22" t="str">
        <f ca="1">IFERROR(IF(HS334="","",RANK(HV334,HV$3:HV$434)+COUNTIF(HV$3:HV334,HV334)-1),"/")</f>
        <v/>
      </c>
      <c r="HU334" s="27" t="str">
        <f ca="1">IF(HS334="","",VLOOKUP(HS334,选手操作!$K:$L,2,0))</f>
        <v/>
      </c>
      <c r="HV334" s="24" t="str">
        <f ca="1">IFERROR(IF(HS334="","",IF(选手操作!HT334&lt;&gt;"",GV334+HW334+HX334+选手操作!HS334,VLOOKUP(HU334,HO:HQ,3,0)+GV334+HW334+HX334+选手操作!HS334)),IF(COUNTIF(HO:HO,HU334)=0,"查找失败",IF(ISNUMBER(VLOOKUP(HU334,HO:HQ,3,0))=FALSE,"VP错误","未知错误")))</f>
        <v/>
      </c>
      <c r="HW334" s="37"/>
      <c r="HX334" s="37"/>
      <c r="HY334" s="39"/>
    </row>
    <row r="335" spans="1:23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23" t="str">
        <f ca="1">IFERROR(IF(S335="","",RANK(R335,R$3:R$434)+COUNTIF(R$3:R335,R335)-1),"/")</f>
        <v/>
      </c>
      <c r="O335" s="22" t="str">
        <f t="shared" si="113"/>
        <v/>
      </c>
      <c r="P335" s="22" t="str">
        <f t="shared" si="114"/>
        <v/>
      </c>
      <c r="Q335" s="24" t="str">
        <f t="shared" si="115"/>
        <v/>
      </c>
      <c r="R335" s="25" t="str">
        <f ca="1">IF(S335="","",IF(选手操作!AT335&lt;&gt;"","/",V335))</f>
        <v/>
      </c>
      <c r="S335" s="26" t="str">
        <f ca="1">IF(OR(COUNTA(A$3:M$434)=0,选手操作!$K335=""),"",选手操作!$K335)</f>
        <v/>
      </c>
      <c r="T335" s="22" t="str">
        <f ca="1">IFERROR(IF(S335="","",RANK(V335,V$3:V$434)+COUNTIF(V$3:V335,V335)-1),"/")</f>
        <v/>
      </c>
      <c r="U335" s="27" t="str">
        <f ca="1">IF(S335="","",VLOOKUP(S335,选手操作!$K:$L,2,0))</f>
        <v/>
      </c>
      <c r="V335" s="24" t="str">
        <f ca="1">IFERROR(IF(S335="","",IF(选手操作!T335&lt;&gt;"",选手操作!M335+选手操作!N335+W335+X335+选手操作!S335,VLOOKUP(U335,O:Q,3,0)+选手操作!M335+选手操作!N335+W335+X335+选手操作!S335)),IF(COUNTIF(O:O,U335)=0,"查找失败",IF(ISNUMBER(VLOOKUP(U335,O:Q,3,0))=FALSE,"VP错误","未知错误")))</f>
        <v/>
      </c>
      <c r="W335" s="37"/>
      <c r="X335" s="37"/>
      <c r="Y335" s="39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23" t="str">
        <f ca="1">IFERROR(IF(AS335="","",RANK(AR335,AR$3:AR$434)+COUNTIF(AR$3:AR335,AR335)-1),"/")</f>
        <v/>
      </c>
      <c r="AO335" s="22" t="str">
        <f t="shared" si="97"/>
        <v/>
      </c>
      <c r="AP335" s="22" t="str">
        <f t="shared" si="98"/>
        <v/>
      </c>
      <c r="AQ335" s="24" t="str">
        <f t="shared" si="96"/>
        <v/>
      </c>
      <c r="AR335" s="25" t="str">
        <f ca="1">IF(AS335="","",IF(选手操作!BT335&lt;&gt;"","/",AV335))</f>
        <v/>
      </c>
      <c r="AS335" s="26" t="str">
        <f ca="1">IF(OR(COUNTA(AA$3:AM$434)=0,选手操作!$K335=""),"",选手操作!$K335)</f>
        <v/>
      </c>
      <c r="AT335" s="22" t="str">
        <f ca="1">IFERROR(IF(AS335="","",RANK(AV335,AV$3:AV$434)+COUNTIF(AV$3:AV335,AV335)-1),"/")</f>
        <v/>
      </c>
      <c r="AU335" s="27" t="str">
        <f ca="1">IF(AS335="","",VLOOKUP(AS335,选手操作!$K:$L,2,0))</f>
        <v/>
      </c>
      <c r="AV335" s="24" t="str">
        <f ca="1">IFERROR(IF(AS335="","",IF(选手操作!AT335&lt;&gt;"",V335+AW335+AX335+选手操作!AS335,VLOOKUP(AU335,AO:AQ,3,0)+V335+AW335+AX335+选手操作!AS335)),IF(COUNTIF(AO:AO,AU335)=0,"查找失败",IF(ISNUMBER(VLOOKUP(AU335,AO:AQ,3,0))=FALSE,"VP错误","未知错误")))</f>
        <v/>
      </c>
      <c r="AW335" s="37"/>
      <c r="AX335" s="37"/>
      <c r="AY335" s="39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23" t="str">
        <f ca="1">IFERROR(IF(BS335="","",RANK(BR335,BR$3:BR$434)+COUNTIF(BR$3:BR335,BR335)-1),"/")</f>
        <v/>
      </c>
      <c r="BO335" s="22" t="str">
        <f t="shared" si="99"/>
        <v/>
      </c>
      <c r="BP335" s="22" t="str">
        <f t="shared" si="100"/>
        <v/>
      </c>
      <c r="BQ335" s="24" t="str">
        <f>IFERROR(IF(BO335="","",ROUND(IF(BP335=0,10,10+SIGN(BP335)*10*(1-((SQRT(5)-1)/2)^MIN(ABS(BP335)/(5*SQRT(BR$1)),3))/(1-((SQRT(5)-1)/2)^3)),2)),"请输入副数")</f>
        <v/>
      </c>
      <c r="BR335" s="25" t="str">
        <f ca="1">IF(BS335="","",IF(选手操作!CT335&lt;&gt;"","/",BV335))</f>
        <v/>
      </c>
      <c r="BS335" s="26" t="str">
        <f ca="1">IF(OR(COUNTA(BA$3:BM$434)=0,选手操作!$K335=""),"",选手操作!$K335)</f>
        <v/>
      </c>
      <c r="BT335" s="22" t="str">
        <f ca="1">IFERROR(IF(BS335="","",RANK(BV335,BV$3:BV$434)+COUNTIF(BV$3:BV335,BV335)-1),"/")</f>
        <v/>
      </c>
      <c r="BU335" s="27" t="str">
        <f ca="1">IF(BS335="","",VLOOKUP(BS335,选手操作!$K:$L,2,0))</f>
        <v/>
      </c>
      <c r="BV335" s="24" t="str">
        <f ca="1">IFERROR(IF(BS335="","",IF(选手操作!BT335&lt;&gt;"",AV335+BW335+BX335+选手操作!BS335,VLOOKUP(BU335,BO:BQ,3,0)+AV335+BW335+BX335+选手操作!BS335)),IF(COUNTIF(BO:BO,BU335)=0,"查找失败",IF(ISNUMBER(VLOOKUP(BU335,BO:BQ,3,0))=FALSE,"VP错误","未知错误")))</f>
        <v/>
      </c>
      <c r="BW335" s="37"/>
      <c r="BX335" s="37"/>
      <c r="BY335" s="39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23" t="str">
        <f ca="1">IFERROR(IF(CS335="","",RANK(CR335,CR$3:CR$434)+COUNTIF(CR$3:CR335,CR335)-1),"/")</f>
        <v/>
      </c>
      <c r="CO335" s="22" t="str">
        <f t="shared" si="101"/>
        <v/>
      </c>
      <c r="CP335" s="22" t="str">
        <f t="shared" si="102"/>
        <v/>
      </c>
      <c r="CQ335" s="24" t="str">
        <f>IFERROR(IF(CO335="","",ROUND(IF(CP335=0,10,10+SIGN(CP335)*10*(1-((SQRT(5)-1)/2)^MIN(ABS(CP335)/(5*SQRT(CR$1)),3))/(1-((SQRT(5)-1)/2)^3)),2)),"请输入副数")</f>
        <v/>
      </c>
      <c r="CR335" s="25" t="str">
        <f ca="1">IF(CS335="","",IF(选手操作!DT335&lt;&gt;"","/",CV335))</f>
        <v/>
      </c>
      <c r="CS335" s="26" t="str">
        <f ca="1">IF(OR(COUNTA(CA$3:CM$434)=0,选手操作!$K335=""),"",选手操作!$K335)</f>
        <v/>
      </c>
      <c r="CT335" s="22" t="str">
        <f ca="1">IFERROR(IF(CS335="","",RANK(CV335,CV$3:CV$434)+COUNTIF(CV$3:CV335,CV335)-1),"/")</f>
        <v/>
      </c>
      <c r="CU335" s="27" t="str">
        <f ca="1">IF(CS335="","",VLOOKUP(CS335,选手操作!$K:$L,2,0))</f>
        <v/>
      </c>
      <c r="CV335" s="24" t="str">
        <f ca="1">IFERROR(IF(CS335="","",IF(选手操作!CT335&lt;&gt;"",BV335+CW335+CX335+选手操作!CS335,VLOOKUP(CU335,CO:CQ,3,0)+BV335+CW335+CX335+选手操作!CS335)),IF(COUNTIF(CO:CO,CU335)=0,"查找失败",IF(ISNUMBER(VLOOKUP(CU335,CO:CQ,3,0))=FALSE,"VP错误","未知错误")))</f>
        <v/>
      </c>
      <c r="CW335" s="37"/>
      <c r="CX335" s="37"/>
      <c r="CY335" s="39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23" t="str">
        <f ca="1">IFERROR(IF(DS335="","",RANK(DR335,DR$3:DR$434)+COUNTIF(DR$3:DR335,DR335)-1),"/")</f>
        <v/>
      </c>
      <c r="DO335" s="22" t="str">
        <f t="shared" si="103"/>
        <v/>
      </c>
      <c r="DP335" s="22" t="str">
        <f t="shared" si="104"/>
        <v/>
      </c>
      <c r="DQ335" s="24" t="str">
        <f>IFERROR(IF(DO335="","",ROUND(IF(DP335=0,10,10+SIGN(DP335)*10*(1-((SQRT(5)-1)/2)^MIN(ABS(DP335)/(5*SQRT(DR$1)),3))/(1-((SQRT(5)-1)/2)^3)),2)),"请输入副数")</f>
        <v/>
      </c>
      <c r="DR335" s="25" t="str">
        <f ca="1">IF(DS335="","",IF(选手操作!ET335&lt;&gt;"","/",DV335))</f>
        <v/>
      </c>
      <c r="DS335" s="26" t="str">
        <f ca="1">IF(OR(COUNTA(DA$3:DM$434)=0,选手操作!$K335=""),"",选手操作!$K335)</f>
        <v/>
      </c>
      <c r="DT335" s="22" t="str">
        <f ca="1">IFERROR(IF(DS335="","",RANK(DV335,DV$3:DV$434)+COUNTIF(DV$3:DV335,DV335)-1),"/")</f>
        <v/>
      </c>
      <c r="DU335" s="27" t="str">
        <f ca="1">IF(DS335="","",VLOOKUP(DS335,选手操作!$K:$L,2,0))</f>
        <v/>
      </c>
      <c r="DV335" s="24" t="str">
        <f ca="1">IFERROR(IF(DS335="","",IF(选手操作!DT335&lt;&gt;"",CV335+DW335+DX335+选手操作!DS335,VLOOKUP(DU335,DO:DQ,3,0)+CV335+DW335+DX335+选手操作!DS335)),IF(COUNTIF(DO:DO,DU335)=0,"查找失败",IF(ISNUMBER(VLOOKUP(DU335,DO:DQ,3,0))=FALSE,"VP错误","未知错误")))</f>
        <v/>
      </c>
      <c r="DW335" s="37"/>
      <c r="DX335" s="37"/>
      <c r="DY335" s="39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23" t="str">
        <f ca="1">IFERROR(IF(ES335="","",RANK(ER335,ER$3:ER$434)+COUNTIF(ER$3:ER335,ER335)-1),"/")</f>
        <v/>
      </c>
      <c r="EO335" s="22" t="str">
        <f t="shared" si="105"/>
        <v/>
      </c>
      <c r="EP335" s="22" t="str">
        <f t="shared" si="106"/>
        <v/>
      </c>
      <c r="EQ335" s="24" t="str">
        <f>IFERROR(IF(EO335="","",ROUND(IF(EP335=0,10,10+SIGN(EP335)*10*(1-((SQRT(5)-1)/2)^MIN(ABS(EP335)/(5*SQRT(ER$1)),3))/(1-((SQRT(5)-1)/2)^3)),2)),"请输入副数")</f>
        <v/>
      </c>
      <c r="ER335" s="25" t="str">
        <f ca="1">IF(ES335="","",IF(选手操作!FT335&lt;&gt;"","/",EV335))</f>
        <v/>
      </c>
      <c r="ES335" s="26" t="str">
        <f ca="1">IF(OR(COUNTA(EA$3:EM$434)=0,选手操作!$K335=""),"",选手操作!$K335)</f>
        <v/>
      </c>
      <c r="ET335" s="22" t="str">
        <f ca="1">IFERROR(IF(ES335="","",RANK(EV335,EV$3:EV$434)+COUNTIF(EV$3:EV335,EV335)-1),"/")</f>
        <v/>
      </c>
      <c r="EU335" s="27" t="str">
        <f ca="1">IF(ES335="","",VLOOKUP(ES335,选手操作!$K:$L,2,0))</f>
        <v/>
      </c>
      <c r="EV335" s="24" t="str">
        <f ca="1">IFERROR(IF(ES335="","",IF(选手操作!ET335&lt;&gt;"",DV335+EW335+EX335+选手操作!ES335,VLOOKUP(EU335,EO:EQ,3,0)+DV335+EW335+EX335+选手操作!ES335)),IF(COUNTIF(EO:EO,EU335)=0,"查找失败",IF(ISNUMBER(VLOOKUP(EU335,EO:EQ,3,0))=FALSE,"VP错误","未知错误")))</f>
        <v/>
      </c>
      <c r="EW335" s="37"/>
      <c r="EX335" s="37"/>
      <c r="EY335" s="39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  <c r="FK335" s="31"/>
      <c r="FL335" s="31"/>
      <c r="FM335" s="31"/>
      <c r="FN335" s="23" t="str">
        <f ca="1">IFERROR(IF(FS335="","",RANK(FR335,FR$3:FR$434)+COUNTIF(FR$3:FR335,FR335)-1),"/")</f>
        <v/>
      </c>
      <c r="FO335" s="22" t="str">
        <f t="shared" si="107"/>
        <v/>
      </c>
      <c r="FP335" s="22" t="str">
        <f t="shared" si="108"/>
        <v/>
      </c>
      <c r="FQ335" s="24" t="str">
        <f>IFERROR(IF(FO335="","",ROUND(IF(FP335=0,10,10+SIGN(FP335)*10*(1-((SQRT(5)-1)/2)^MIN(ABS(FP335)/(5*SQRT(FR$1)),3))/(1-((SQRT(5)-1)/2)^3)),2)),"请输入副数")</f>
        <v/>
      </c>
      <c r="FR335" s="25" t="str">
        <f ca="1">IF(FS335="","",IF(选手操作!GT335&lt;&gt;"","/",FV335))</f>
        <v/>
      </c>
      <c r="FS335" s="26" t="str">
        <f ca="1">IF(OR(COUNTA(FA$3:FM$434)=0,选手操作!$K335=""),"",选手操作!$K335)</f>
        <v/>
      </c>
      <c r="FT335" s="22" t="str">
        <f ca="1">IFERROR(IF(FS335="","",RANK(FV335,FV$3:FV$434)+COUNTIF(FV$3:FV335,FV335)-1),"/")</f>
        <v/>
      </c>
      <c r="FU335" s="27" t="str">
        <f ca="1">IF(FS335="","",VLOOKUP(FS335,选手操作!$K:$L,2,0))</f>
        <v/>
      </c>
      <c r="FV335" s="24" t="str">
        <f ca="1">IFERROR(IF(FS335="","",IF(选手操作!FT335&lt;&gt;"",EV335+FW335+FX335+选手操作!FS335,VLOOKUP(FU335,FO:FQ,3,0)+EV335+FW335+FX335+选手操作!FS335)),IF(COUNTIF(FO:FO,FU335)=0,"查找失败",IF(ISNUMBER(VLOOKUP(FU335,FO:FQ,3,0))=FALSE,"VP错误","未知错误")))</f>
        <v/>
      </c>
      <c r="FW335" s="37"/>
      <c r="FX335" s="37"/>
      <c r="FY335" s="39"/>
      <c r="GA335" s="31"/>
      <c r="GB335" s="31"/>
      <c r="GC335" s="31"/>
      <c r="GD335" s="31"/>
      <c r="GE335" s="31"/>
      <c r="GF335" s="31"/>
      <c r="GG335" s="31"/>
      <c r="GH335" s="31"/>
      <c r="GI335" s="31"/>
      <c r="GJ335" s="31"/>
      <c r="GK335" s="31"/>
      <c r="GL335" s="31"/>
      <c r="GM335" s="31"/>
      <c r="GN335" s="23" t="str">
        <f ca="1">IFERROR(IF(GS335="","",RANK(GR335,GR$3:GR$434)+COUNTIF(GR$3:GR335,GR335)-1),"/")</f>
        <v/>
      </c>
      <c r="GO335" s="22" t="str">
        <f t="shared" si="109"/>
        <v/>
      </c>
      <c r="GP335" s="22" t="str">
        <f t="shared" si="110"/>
        <v/>
      </c>
      <c r="GQ335" s="24" t="str">
        <f>IFERROR(IF(GO335="","",ROUND(IF(GP335=0,10,10+SIGN(GP335)*10*(1-((SQRT(5)-1)/2)^MIN(ABS(GP335)/(5*SQRT(GR$1)),3))/(1-((SQRT(5)-1)/2)^3)),2)),"请输入副数")</f>
        <v/>
      </c>
      <c r="GR335" s="25" t="str">
        <f ca="1">IF(GS335="","",IF(选手操作!HT335&lt;&gt;"","/",GV335))</f>
        <v/>
      </c>
      <c r="GS335" s="26" t="str">
        <f ca="1">IF(OR(COUNTA(GA$3:GM$434)=0,选手操作!$K335=""),"",选手操作!$K335)</f>
        <v/>
      </c>
      <c r="GT335" s="22" t="str">
        <f ca="1">IFERROR(IF(GS335="","",RANK(GV335,GV$3:GV$434)+COUNTIF(GV$3:GV335,GV335)-1),"/")</f>
        <v/>
      </c>
      <c r="GU335" s="27" t="str">
        <f ca="1">IF(GS335="","",VLOOKUP(GS335,选手操作!$K:$L,2,0))</f>
        <v/>
      </c>
      <c r="GV335" s="24" t="str">
        <f ca="1">IFERROR(IF(GS335="","",IF(选手操作!GT335&lt;&gt;"",FV335+GW335+GX335+选手操作!GS335,VLOOKUP(GU335,GO:GQ,3,0)+FV335+GW335+GX335+选手操作!GS335)),IF(COUNTIF(GO:GO,GU335)=0,"查找失败",IF(ISNUMBER(VLOOKUP(GU335,GO:GQ,3,0))=FALSE,"VP错误","未知错误")))</f>
        <v/>
      </c>
      <c r="GW335" s="37"/>
      <c r="GX335" s="37"/>
      <c r="GY335" s="39"/>
      <c r="HA335" s="31"/>
      <c r="HB335" s="31"/>
      <c r="HC335" s="31"/>
      <c r="HD335" s="31"/>
      <c r="HE335" s="31"/>
      <c r="HF335" s="31"/>
      <c r="HG335" s="31"/>
      <c r="HH335" s="31"/>
      <c r="HI335" s="31"/>
      <c r="HJ335" s="31"/>
      <c r="HK335" s="31"/>
      <c r="HL335" s="31"/>
      <c r="HM335" s="31"/>
      <c r="HN335" s="23" t="str">
        <f ca="1">IFERROR(IF(HS335="","",RANK(HR335,HR$3:HR$434)+COUNTIF(HR$3:HR335,HR335)-1),"/")</f>
        <v/>
      </c>
      <c r="HO335" s="22" t="str">
        <f t="shared" si="111"/>
        <v/>
      </c>
      <c r="HP335" s="22" t="str">
        <f t="shared" si="112"/>
        <v/>
      </c>
      <c r="HQ335" s="24" t="str">
        <f>IFERROR(IF(HO335="","",ROUND(IF(HP335=0,10,10+SIGN(HP335)*10*(1-((SQRT(5)-1)/2)^MIN(ABS(HP335)/(5*SQRT(HR$1)),3))/(1-((SQRT(5)-1)/2)^3)),2)),"请输入副数")</f>
        <v/>
      </c>
      <c r="HR335" s="25" t="str">
        <f ca="1">IF(HS335="","",IF(选手操作!IT335&lt;&gt;"","/",HV335))</f>
        <v/>
      </c>
      <c r="HS335" s="26" t="str">
        <f ca="1">IF(OR(COUNTA(HA$3:HM$434)=0,选手操作!$K335=""),"",选手操作!$K335)</f>
        <v/>
      </c>
      <c r="HT335" s="22" t="str">
        <f ca="1">IFERROR(IF(HS335="","",RANK(HV335,HV$3:HV$434)+COUNTIF(HV$3:HV335,HV335)-1),"/")</f>
        <v/>
      </c>
      <c r="HU335" s="27" t="str">
        <f ca="1">IF(HS335="","",VLOOKUP(HS335,选手操作!$K:$L,2,0))</f>
        <v/>
      </c>
      <c r="HV335" s="24" t="str">
        <f ca="1">IFERROR(IF(HS335="","",IF(选手操作!HT335&lt;&gt;"",GV335+HW335+HX335+选手操作!HS335,VLOOKUP(HU335,HO:HQ,3,0)+GV335+HW335+HX335+选手操作!HS335)),IF(COUNTIF(HO:HO,HU335)=0,"查找失败",IF(ISNUMBER(VLOOKUP(HU335,HO:HQ,3,0))=FALSE,"VP错误","未知错误")))</f>
        <v/>
      </c>
      <c r="HW335" s="37"/>
      <c r="HX335" s="37"/>
      <c r="HY335" s="39"/>
    </row>
    <row r="336" spans="1:23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23" t="str">
        <f ca="1">IFERROR(IF(S336="","",RANK(R336,R$3:R$434)+COUNTIF(R$3:R336,R336)-1),"/")</f>
        <v/>
      </c>
      <c r="O336" s="22" t="str">
        <f t="shared" si="113"/>
        <v/>
      </c>
      <c r="P336" s="22" t="str">
        <f t="shared" si="114"/>
        <v/>
      </c>
      <c r="Q336" s="24" t="str">
        <f t="shared" si="115"/>
        <v/>
      </c>
      <c r="R336" s="25" t="str">
        <f ca="1">IF(S336="","",IF(选手操作!AT336&lt;&gt;"","/",V336))</f>
        <v/>
      </c>
      <c r="S336" s="26" t="str">
        <f ca="1">IF(OR(COUNTA(A$3:M$434)=0,选手操作!$K336=""),"",选手操作!$K336)</f>
        <v/>
      </c>
      <c r="T336" s="22" t="str">
        <f ca="1">IFERROR(IF(S336="","",RANK(V336,V$3:V$434)+COUNTIF(V$3:V336,V336)-1),"/")</f>
        <v/>
      </c>
      <c r="U336" s="27" t="str">
        <f ca="1">IF(S336="","",VLOOKUP(S336,选手操作!$K:$L,2,0))</f>
        <v/>
      </c>
      <c r="V336" s="24" t="str">
        <f ca="1">IFERROR(IF(S336="","",IF(选手操作!T336&lt;&gt;"",选手操作!M336+选手操作!N336+W336+X336+选手操作!S336,VLOOKUP(U336,O:Q,3,0)+选手操作!M336+选手操作!N336+W336+X336+选手操作!S336)),IF(COUNTIF(O:O,U336)=0,"查找失败",IF(ISNUMBER(VLOOKUP(U336,O:Q,3,0))=FALSE,"VP错误","未知错误")))</f>
        <v/>
      </c>
      <c r="W336" s="37"/>
      <c r="X336" s="37"/>
      <c r="Y336" s="39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23" t="str">
        <f ca="1">IFERROR(IF(AS336="","",RANK(AR336,AR$3:AR$434)+COUNTIF(AR$3:AR336,AR336)-1),"/")</f>
        <v/>
      </c>
      <c r="AO336" s="22" t="str">
        <f t="shared" si="97"/>
        <v/>
      </c>
      <c r="AP336" s="22" t="str">
        <f t="shared" si="98"/>
        <v/>
      </c>
      <c r="AQ336" s="24" t="str">
        <f t="shared" si="96"/>
        <v/>
      </c>
      <c r="AR336" s="25" t="str">
        <f ca="1">IF(AS336="","",IF(选手操作!BT336&lt;&gt;"","/",AV336))</f>
        <v/>
      </c>
      <c r="AS336" s="26" t="str">
        <f ca="1">IF(OR(COUNTA(AA$3:AM$434)=0,选手操作!$K336=""),"",选手操作!$K336)</f>
        <v/>
      </c>
      <c r="AT336" s="22" t="str">
        <f ca="1">IFERROR(IF(AS336="","",RANK(AV336,AV$3:AV$434)+COUNTIF(AV$3:AV336,AV336)-1),"/")</f>
        <v/>
      </c>
      <c r="AU336" s="27" t="str">
        <f ca="1">IF(AS336="","",VLOOKUP(AS336,选手操作!$K:$L,2,0))</f>
        <v/>
      </c>
      <c r="AV336" s="24" t="str">
        <f ca="1">IFERROR(IF(AS336="","",IF(选手操作!AT336&lt;&gt;"",V336+AW336+AX336+选手操作!AS336,VLOOKUP(AU336,AO:AQ,3,0)+V336+AW336+AX336+选手操作!AS336)),IF(COUNTIF(AO:AO,AU336)=0,"查找失败",IF(ISNUMBER(VLOOKUP(AU336,AO:AQ,3,0))=FALSE,"VP错误","未知错误")))</f>
        <v/>
      </c>
      <c r="AW336" s="37"/>
      <c r="AX336" s="37"/>
      <c r="AY336" s="39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23" t="str">
        <f ca="1">IFERROR(IF(BS336="","",RANK(BR336,BR$3:BR$434)+COUNTIF(BR$3:BR336,BR336)-1),"/")</f>
        <v/>
      </c>
      <c r="BO336" s="22" t="str">
        <f t="shared" si="99"/>
        <v/>
      </c>
      <c r="BP336" s="22" t="str">
        <f t="shared" si="100"/>
        <v/>
      </c>
      <c r="BQ336" s="24" t="str">
        <f>IFERROR(IF(BO336="","",ROUND(IF(BP336=0,10,10+SIGN(BP336)*10*(1-((SQRT(5)-1)/2)^MIN(ABS(BP336)/(5*SQRT(BR$1)),3))/(1-((SQRT(5)-1)/2)^3)),2)),"请输入副数")</f>
        <v/>
      </c>
      <c r="BR336" s="25" t="str">
        <f ca="1">IF(BS336="","",IF(选手操作!CT336&lt;&gt;"","/",BV336))</f>
        <v/>
      </c>
      <c r="BS336" s="26" t="str">
        <f ca="1">IF(OR(COUNTA(BA$3:BM$434)=0,选手操作!$K336=""),"",选手操作!$K336)</f>
        <v/>
      </c>
      <c r="BT336" s="22" t="str">
        <f ca="1">IFERROR(IF(BS336="","",RANK(BV336,BV$3:BV$434)+COUNTIF(BV$3:BV336,BV336)-1),"/")</f>
        <v/>
      </c>
      <c r="BU336" s="27" t="str">
        <f ca="1">IF(BS336="","",VLOOKUP(BS336,选手操作!$K:$L,2,0))</f>
        <v/>
      </c>
      <c r="BV336" s="24" t="str">
        <f ca="1">IFERROR(IF(BS336="","",IF(选手操作!BT336&lt;&gt;"",AV336+BW336+BX336+选手操作!BS336,VLOOKUP(BU336,BO:BQ,3,0)+AV336+BW336+BX336+选手操作!BS336)),IF(COUNTIF(BO:BO,BU336)=0,"查找失败",IF(ISNUMBER(VLOOKUP(BU336,BO:BQ,3,0))=FALSE,"VP错误","未知错误")))</f>
        <v/>
      </c>
      <c r="BW336" s="37"/>
      <c r="BX336" s="37"/>
      <c r="BY336" s="39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23" t="str">
        <f ca="1">IFERROR(IF(CS336="","",RANK(CR336,CR$3:CR$434)+COUNTIF(CR$3:CR336,CR336)-1),"/")</f>
        <v/>
      </c>
      <c r="CO336" s="22" t="str">
        <f t="shared" si="101"/>
        <v/>
      </c>
      <c r="CP336" s="22" t="str">
        <f t="shared" si="102"/>
        <v/>
      </c>
      <c r="CQ336" s="24" t="str">
        <f>IFERROR(IF(CO336="","",ROUND(IF(CP336=0,10,10+SIGN(CP336)*10*(1-((SQRT(5)-1)/2)^MIN(ABS(CP336)/(5*SQRT(CR$1)),3))/(1-((SQRT(5)-1)/2)^3)),2)),"请输入副数")</f>
        <v/>
      </c>
      <c r="CR336" s="25" t="str">
        <f ca="1">IF(CS336="","",IF(选手操作!DT336&lt;&gt;"","/",CV336))</f>
        <v/>
      </c>
      <c r="CS336" s="26" t="str">
        <f ca="1">IF(OR(COUNTA(CA$3:CM$434)=0,选手操作!$K336=""),"",选手操作!$K336)</f>
        <v/>
      </c>
      <c r="CT336" s="22" t="str">
        <f ca="1">IFERROR(IF(CS336="","",RANK(CV336,CV$3:CV$434)+COUNTIF(CV$3:CV336,CV336)-1),"/")</f>
        <v/>
      </c>
      <c r="CU336" s="27" t="str">
        <f ca="1">IF(CS336="","",VLOOKUP(CS336,选手操作!$K:$L,2,0))</f>
        <v/>
      </c>
      <c r="CV336" s="24" t="str">
        <f ca="1">IFERROR(IF(CS336="","",IF(选手操作!CT336&lt;&gt;"",BV336+CW336+CX336+选手操作!CS336,VLOOKUP(CU336,CO:CQ,3,0)+BV336+CW336+CX336+选手操作!CS336)),IF(COUNTIF(CO:CO,CU336)=0,"查找失败",IF(ISNUMBER(VLOOKUP(CU336,CO:CQ,3,0))=FALSE,"VP错误","未知错误")))</f>
        <v/>
      </c>
      <c r="CW336" s="37"/>
      <c r="CX336" s="37"/>
      <c r="CY336" s="39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23" t="str">
        <f ca="1">IFERROR(IF(DS336="","",RANK(DR336,DR$3:DR$434)+COUNTIF(DR$3:DR336,DR336)-1),"/")</f>
        <v/>
      </c>
      <c r="DO336" s="22" t="str">
        <f t="shared" si="103"/>
        <v/>
      </c>
      <c r="DP336" s="22" t="str">
        <f t="shared" si="104"/>
        <v/>
      </c>
      <c r="DQ336" s="24" t="str">
        <f>IFERROR(IF(DO336="","",ROUND(IF(DP336=0,10,10+SIGN(DP336)*10*(1-((SQRT(5)-1)/2)^MIN(ABS(DP336)/(5*SQRT(DR$1)),3))/(1-((SQRT(5)-1)/2)^3)),2)),"请输入副数")</f>
        <v/>
      </c>
      <c r="DR336" s="25" t="str">
        <f ca="1">IF(DS336="","",IF(选手操作!ET336&lt;&gt;"","/",DV336))</f>
        <v/>
      </c>
      <c r="DS336" s="26" t="str">
        <f ca="1">IF(OR(COUNTA(DA$3:DM$434)=0,选手操作!$K336=""),"",选手操作!$K336)</f>
        <v/>
      </c>
      <c r="DT336" s="22" t="str">
        <f ca="1">IFERROR(IF(DS336="","",RANK(DV336,DV$3:DV$434)+COUNTIF(DV$3:DV336,DV336)-1),"/")</f>
        <v/>
      </c>
      <c r="DU336" s="27" t="str">
        <f ca="1">IF(DS336="","",VLOOKUP(DS336,选手操作!$K:$L,2,0))</f>
        <v/>
      </c>
      <c r="DV336" s="24" t="str">
        <f ca="1">IFERROR(IF(DS336="","",IF(选手操作!DT336&lt;&gt;"",CV336+DW336+DX336+选手操作!DS336,VLOOKUP(DU336,DO:DQ,3,0)+CV336+DW336+DX336+选手操作!DS336)),IF(COUNTIF(DO:DO,DU336)=0,"查找失败",IF(ISNUMBER(VLOOKUP(DU336,DO:DQ,3,0))=FALSE,"VP错误","未知错误")))</f>
        <v/>
      </c>
      <c r="DW336" s="37"/>
      <c r="DX336" s="37"/>
      <c r="DY336" s="39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  <c r="EN336" s="23" t="str">
        <f ca="1">IFERROR(IF(ES336="","",RANK(ER336,ER$3:ER$434)+COUNTIF(ER$3:ER336,ER336)-1),"/")</f>
        <v/>
      </c>
      <c r="EO336" s="22" t="str">
        <f t="shared" si="105"/>
        <v/>
      </c>
      <c r="EP336" s="22" t="str">
        <f t="shared" si="106"/>
        <v/>
      </c>
      <c r="EQ336" s="24" t="str">
        <f>IFERROR(IF(EO336="","",ROUND(IF(EP336=0,10,10+SIGN(EP336)*10*(1-((SQRT(5)-1)/2)^MIN(ABS(EP336)/(5*SQRT(ER$1)),3))/(1-((SQRT(5)-1)/2)^3)),2)),"请输入副数")</f>
        <v/>
      </c>
      <c r="ER336" s="25" t="str">
        <f ca="1">IF(ES336="","",IF(选手操作!FT336&lt;&gt;"","/",EV336))</f>
        <v/>
      </c>
      <c r="ES336" s="26" t="str">
        <f ca="1">IF(OR(COUNTA(EA$3:EM$434)=0,选手操作!$K336=""),"",选手操作!$K336)</f>
        <v/>
      </c>
      <c r="ET336" s="22" t="str">
        <f ca="1">IFERROR(IF(ES336="","",RANK(EV336,EV$3:EV$434)+COUNTIF(EV$3:EV336,EV336)-1),"/")</f>
        <v/>
      </c>
      <c r="EU336" s="27" t="str">
        <f ca="1">IF(ES336="","",VLOOKUP(ES336,选手操作!$K:$L,2,0))</f>
        <v/>
      </c>
      <c r="EV336" s="24" t="str">
        <f ca="1">IFERROR(IF(ES336="","",IF(选手操作!ET336&lt;&gt;"",DV336+EW336+EX336+选手操作!ES336,VLOOKUP(EU336,EO:EQ,3,0)+DV336+EW336+EX336+选手操作!ES336)),IF(COUNTIF(EO:EO,EU336)=0,"查找失败",IF(ISNUMBER(VLOOKUP(EU336,EO:EQ,3,0))=FALSE,"VP错误","未知错误")))</f>
        <v/>
      </c>
      <c r="EW336" s="37"/>
      <c r="EX336" s="37"/>
      <c r="EY336" s="39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23" t="str">
        <f ca="1">IFERROR(IF(FS336="","",RANK(FR336,FR$3:FR$434)+COUNTIF(FR$3:FR336,FR336)-1),"/")</f>
        <v/>
      </c>
      <c r="FO336" s="22" t="str">
        <f t="shared" si="107"/>
        <v/>
      </c>
      <c r="FP336" s="22" t="str">
        <f t="shared" si="108"/>
        <v/>
      </c>
      <c r="FQ336" s="24" t="str">
        <f>IFERROR(IF(FO336="","",ROUND(IF(FP336=0,10,10+SIGN(FP336)*10*(1-((SQRT(5)-1)/2)^MIN(ABS(FP336)/(5*SQRT(FR$1)),3))/(1-((SQRT(5)-1)/2)^3)),2)),"请输入副数")</f>
        <v/>
      </c>
      <c r="FR336" s="25" t="str">
        <f ca="1">IF(FS336="","",IF(选手操作!GT336&lt;&gt;"","/",FV336))</f>
        <v/>
      </c>
      <c r="FS336" s="26" t="str">
        <f ca="1">IF(OR(COUNTA(FA$3:FM$434)=0,选手操作!$K336=""),"",选手操作!$K336)</f>
        <v/>
      </c>
      <c r="FT336" s="22" t="str">
        <f ca="1">IFERROR(IF(FS336="","",RANK(FV336,FV$3:FV$434)+COUNTIF(FV$3:FV336,FV336)-1),"/")</f>
        <v/>
      </c>
      <c r="FU336" s="27" t="str">
        <f ca="1">IF(FS336="","",VLOOKUP(FS336,选手操作!$K:$L,2,0))</f>
        <v/>
      </c>
      <c r="FV336" s="24" t="str">
        <f ca="1">IFERROR(IF(FS336="","",IF(选手操作!FT336&lt;&gt;"",EV336+FW336+FX336+选手操作!FS336,VLOOKUP(FU336,FO:FQ,3,0)+EV336+FW336+FX336+选手操作!FS336)),IF(COUNTIF(FO:FO,FU336)=0,"查找失败",IF(ISNUMBER(VLOOKUP(FU336,FO:FQ,3,0))=FALSE,"VP错误","未知错误")))</f>
        <v/>
      </c>
      <c r="FW336" s="37"/>
      <c r="FX336" s="37"/>
      <c r="FY336" s="39"/>
      <c r="GA336" s="31"/>
      <c r="GB336" s="31"/>
      <c r="GC336" s="31"/>
      <c r="GD336" s="31"/>
      <c r="GE336" s="31"/>
      <c r="GF336" s="31"/>
      <c r="GG336" s="31"/>
      <c r="GH336" s="31"/>
      <c r="GI336" s="31"/>
      <c r="GJ336" s="31"/>
      <c r="GK336" s="31"/>
      <c r="GL336" s="31"/>
      <c r="GM336" s="31"/>
      <c r="GN336" s="23" t="str">
        <f ca="1">IFERROR(IF(GS336="","",RANK(GR336,GR$3:GR$434)+COUNTIF(GR$3:GR336,GR336)-1),"/")</f>
        <v/>
      </c>
      <c r="GO336" s="22" t="str">
        <f t="shared" si="109"/>
        <v/>
      </c>
      <c r="GP336" s="22" t="str">
        <f t="shared" si="110"/>
        <v/>
      </c>
      <c r="GQ336" s="24" t="str">
        <f>IFERROR(IF(GO336="","",ROUND(IF(GP336=0,10,10+SIGN(GP336)*10*(1-((SQRT(5)-1)/2)^MIN(ABS(GP336)/(5*SQRT(GR$1)),3))/(1-((SQRT(5)-1)/2)^3)),2)),"请输入副数")</f>
        <v/>
      </c>
      <c r="GR336" s="25" t="str">
        <f ca="1">IF(GS336="","",IF(选手操作!HT336&lt;&gt;"","/",GV336))</f>
        <v/>
      </c>
      <c r="GS336" s="26" t="str">
        <f ca="1">IF(OR(COUNTA(GA$3:GM$434)=0,选手操作!$K336=""),"",选手操作!$K336)</f>
        <v/>
      </c>
      <c r="GT336" s="22" t="str">
        <f ca="1">IFERROR(IF(GS336="","",RANK(GV336,GV$3:GV$434)+COUNTIF(GV$3:GV336,GV336)-1),"/")</f>
        <v/>
      </c>
      <c r="GU336" s="27" t="str">
        <f ca="1">IF(GS336="","",VLOOKUP(GS336,选手操作!$K:$L,2,0))</f>
        <v/>
      </c>
      <c r="GV336" s="24" t="str">
        <f ca="1">IFERROR(IF(GS336="","",IF(选手操作!GT336&lt;&gt;"",FV336+GW336+GX336+选手操作!GS336,VLOOKUP(GU336,GO:GQ,3,0)+FV336+GW336+GX336+选手操作!GS336)),IF(COUNTIF(GO:GO,GU336)=0,"查找失败",IF(ISNUMBER(VLOOKUP(GU336,GO:GQ,3,0))=FALSE,"VP错误","未知错误")))</f>
        <v/>
      </c>
      <c r="GW336" s="37"/>
      <c r="GX336" s="37"/>
      <c r="GY336" s="39"/>
      <c r="HA336" s="31"/>
      <c r="HB336" s="31"/>
      <c r="HC336" s="31"/>
      <c r="HD336" s="31"/>
      <c r="HE336" s="31"/>
      <c r="HF336" s="31"/>
      <c r="HG336" s="31"/>
      <c r="HH336" s="31"/>
      <c r="HI336" s="31"/>
      <c r="HJ336" s="31"/>
      <c r="HK336" s="31"/>
      <c r="HL336" s="31"/>
      <c r="HM336" s="31"/>
      <c r="HN336" s="23" t="str">
        <f ca="1">IFERROR(IF(HS336="","",RANK(HR336,HR$3:HR$434)+COUNTIF(HR$3:HR336,HR336)-1),"/")</f>
        <v/>
      </c>
      <c r="HO336" s="22" t="str">
        <f t="shared" si="111"/>
        <v/>
      </c>
      <c r="HP336" s="22" t="str">
        <f t="shared" si="112"/>
        <v/>
      </c>
      <c r="HQ336" s="24" t="str">
        <f>IFERROR(IF(HO336="","",ROUND(IF(HP336=0,10,10+SIGN(HP336)*10*(1-((SQRT(5)-1)/2)^MIN(ABS(HP336)/(5*SQRT(HR$1)),3))/(1-((SQRT(5)-1)/2)^3)),2)),"请输入副数")</f>
        <v/>
      </c>
      <c r="HR336" s="25" t="str">
        <f ca="1">IF(HS336="","",IF(选手操作!IT336&lt;&gt;"","/",HV336))</f>
        <v/>
      </c>
      <c r="HS336" s="26" t="str">
        <f ca="1">IF(OR(COUNTA(HA$3:HM$434)=0,选手操作!$K336=""),"",选手操作!$K336)</f>
        <v/>
      </c>
      <c r="HT336" s="22" t="str">
        <f ca="1">IFERROR(IF(HS336="","",RANK(HV336,HV$3:HV$434)+COUNTIF(HV$3:HV336,HV336)-1),"/")</f>
        <v/>
      </c>
      <c r="HU336" s="27" t="str">
        <f ca="1">IF(HS336="","",VLOOKUP(HS336,选手操作!$K:$L,2,0))</f>
        <v/>
      </c>
      <c r="HV336" s="24" t="str">
        <f ca="1">IFERROR(IF(HS336="","",IF(选手操作!HT336&lt;&gt;"",GV336+HW336+HX336+选手操作!HS336,VLOOKUP(HU336,HO:HQ,3,0)+GV336+HW336+HX336+选手操作!HS336)),IF(COUNTIF(HO:HO,HU336)=0,"查找失败",IF(ISNUMBER(VLOOKUP(HU336,HO:HQ,3,0))=FALSE,"VP错误","未知错误")))</f>
        <v/>
      </c>
      <c r="HW336" s="37"/>
      <c r="HX336" s="37"/>
      <c r="HY336" s="39"/>
    </row>
    <row r="337" spans="1:23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23" t="str">
        <f ca="1">IFERROR(IF(S337="","",RANK(R337,R$3:R$434)+COUNTIF(R$3:R337,R337)-1),"/")</f>
        <v/>
      </c>
      <c r="O337" s="22" t="str">
        <f t="shared" si="113"/>
        <v/>
      </c>
      <c r="P337" s="22" t="str">
        <f t="shared" si="114"/>
        <v/>
      </c>
      <c r="Q337" s="24" t="str">
        <f t="shared" si="115"/>
        <v/>
      </c>
      <c r="R337" s="25" t="str">
        <f ca="1">IF(S337="","",IF(选手操作!AT337&lt;&gt;"","/",V337))</f>
        <v/>
      </c>
      <c r="S337" s="26" t="str">
        <f ca="1">IF(OR(COUNTA(A$3:M$434)=0,选手操作!$K337=""),"",选手操作!$K337)</f>
        <v/>
      </c>
      <c r="T337" s="22" t="str">
        <f ca="1">IFERROR(IF(S337="","",RANK(V337,V$3:V$434)+COUNTIF(V$3:V337,V337)-1),"/")</f>
        <v/>
      </c>
      <c r="U337" s="27" t="str">
        <f ca="1">IF(S337="","",VLOOKUP(S337,选手操作!$K:$L,2,0))</f>
        <v/>
      </c>
      <c r="V337" s="24" t="str">
        <f ca="1">IFERROR(IF(S337="","",IF(选手操作!T337&lt;&gt;"",选手操作!M337+选手操作!N337+W337+X337+选手操作!S337,VLOOKUP(U337,O:Q,3,0)+选手操作!M337+选手操作!N337+W337+X337+选手操作!S337)),IF(COUNTIF(O:O,U337)=0,"查找失败",IF(ISNUMBER(VLOOKUP(U337,O:Q,3,0))=FALSE,"VP错误","未知错误")))</f>
        <v/>
      </c>
      <c r="W337" s="37"/>
      <c r="X337" s="37"/>
      <c r="Y337" s="39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23" t="str">
        <f ca="1">IFERROR(IF(AS337="","",RANK(AR337,AR$3:AR$434)+COUNTIF(AR$3:AR337,AR337)-1),"/")</f>
        <v/>
      </c>
      <c r="AO337" s="22" t="str">
        <f t="shared" si="97"/>
        <v/>
      </c>
      <c r="AP337" s="22" t="str">
        <f t="shared" si="98"/>
        <v/>
      </c>
      <c r="AQ337" s="24" t="str">
        <f t="shared" si="96"/>
        <v/>
      </c>
      <c r="AR337" s="25" t="str">
        <f ca="1">IF(AS337="","",IF(选手操作!BT337&lt;&gt;"","/",AV337))</f>
        <v/>
      </c>
      <c r="AS337" s="26" t="str">
        <f ca="1">IF(OR(COUNTA(AA$3:AM$434)=0,选手操作!$K337=""),"",选手操作!$K337)</f>
        <v/>
      </c>
      <c r="AT337" s="22" t="str">
        <f ca="1">IFERROR(IF(AS337="","",RANK(AV337,AV$3:AV$434)+COUNTIF(AV$3:AV337,AV337)-1),"/")</f>
        <v/>
      </c>
      <c r="AU337" s="27" t="str">
        <f ca="1">IF(AS337="","",VLOOKUP(AS337,选手操作!$K:$L,2,0))</f>
        <v/>
      </c>
      <c r="AV337" s="24" t="str">
        <f ca="1">IFERROR(IF(AS337="","",IF(选手操作!AT337&lt;&gt;"",V337+AW337+AX337+选手操作!AS337,VLOOKUP(AU337,AO:AQ,3,0)+V337+AW337+AX337+选手操作!AS337)),IF(COUNTIF(AO:AO,AU337)=0,"查找失败",IF(ISNUMBER(VLOOKUP(AU337,AO:AQ,3,0))=FALSE,"VP错误","未知错误")))</f>
        <v/>
      </c>
      <c r="AW337" s="37"/>
      <c r="AX337" s="37"/>
      <c r="AY337" s="39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23" t="str">
        <f ca="1">IFERROR(IF(BS337="","",RANK(BR337,BR$3:BR$434)+COUNTIF(BR$3:BR337,BR337)-1),"/")</f>
        <v/>
      </c>
      <c r="BO337" s="22" t="str">
        <f t="shared" si="99"/>
        <v/>
      </c>
      <c r="BP337" s="22" t="str">
        <f t="shared" si="100"/>
        <v/>
      </c>
      <c r="BQ337" s="24" t="str">
        <f>IFERROR(IF(BO337="","",ROUND(IF(BP337=0,10,10+SIGN(BP337)*10*(1-((SQRT(5)-1)/2)^MIN(ABS(BP337)/(5*SQRT(BR$1)),3))/(1-((SQRT(5)-1)/2)^3)),2)),"请输入副数")</f>
        <v/>
      </c>
      <c r="BR337" s="25" t="str">
        <f ca="1">IF(BS337="","",IF(选手操作!CT337&lt;&gt;"","/",BV337))</f>
        <v/>
      </c>
      <c r="BS337" s="26" t="str">
        <f ca="1">IF(OR(COUNTA(BA$3:BM$434)=0,选手操作!$K337=""),"",选手操作!$K337)</f>
        <v/>
      </c>
      <c r="BT337" s="22" t="str">
        <f ca="1">IFERROR(IF(BS337="","",RANK(BV337,BV$3:BV$434)+COUNTIF(BV$3:BV337,BV337)-1),"/")</f>
        <v/>
      </c>
      <c r="BU337" s="27" t="str">
        <f ca="1">IF(BS337="","",VLOOKUP(BS337,选手操作!$K:$L,2,0))</f>
        <v/>
      </c>
      <c r="BV337" s="24" t="str">
        <f ca="1">IFERROR(IF(BS337="","",IF(选手操作!BT337&lt;&gt;"",AV337+BW337+BX337+选手操作!BS337,VLOOKUP(BU337,BO:BQ,3,0)+AV337+BW337+BX337+选手操作!BS337)),IF(COUNTIF(BO:BO,BU337)=0,"查找失败",IF(ISNUMBER(VLOOKUP(BU337,BO:BQ,3,0))=FALSE,"VP错误","未知错误")))</f>
        <v/>
      </c>
      <c r="BW337" s="37"/>
      <c r="BX337" s="37"/>
      <c r="BY337" s="39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23" t="str">
        <f ca="1">IFERROR(IF(CS337="","",RANK(CR337,CR$3:CR$434)+COUNTIF(CR$3:CR337,CR337)-1),"/")</f>
        <v/>
      </c>
      <c r="CO337" s="22" t="str">
        <f t="shared" si="101"/>
        <v/>
      </c>
      <c r="CP337" s="22" t="str">
        <f t="shared" si="102"/>
        <v/>
      </c>
      <c r="CQ337" s="24" t="str">
        <f>IFERROR(IF(CO337="","",ROUND(IF(CP337=0,10,10+SIGN(CP337)*10*(1-((SQRT(5)-1)/2)^MIN(ABS(CP337)/(5*SQRT(CR$1)),3))/(1-((SQRT(5)-1)/2)^3)),2)),"请输入副数")</f>
        <v/>
      </c>
      <c r="CR337" s="25" t="str">
        <f ca="1">IF(CS337="","",IF(选手操作!DT337&lt;&gt;"","/",CV337))</f>
        <v/>
      </c>
      <c r="CS337" s="26" t="str">
        <f ca="1">IF(OR(COUNTA(CA$3:CM$434)=0,选手操作!$K337=""),"",选手操作!$K337)</f>
        <v/>
      </c>
      <c r="CT337" s="22" t="str">
        <f ca="1">IFERROR(IF(CS337="","",RANK(CV337,CV$3:CV$434)+COUNTIF(CV$3:CV337,CV337)-1),"/")</f>
        <v/>
      </c>
      <c r="CU337" s="27" t="str">
        <f ca="1">IF(CS337="","",VLOOKUP(CS337,选手操作!$K:$L,2,0))</f>
        <v/>
      </c>
      <c r="CV337" s="24" t="str">
        <f ca="1">IFERROR(IF(CS337="","",IF(选手操作!CT337&lt;&gt;"",BV337+CW337+CX337+选手操作!CS337,VLOOKUP(CU337,CO:CQ,3,0)+BV337+CW337+CX337+选手操作!CS337)),IF(COUNTIF(CO:CO,CU337)=0,"查找失败",IF(ISNUMBER(VLOOKUP(CU337,CO:CQ,3,0))=FALSE,"VP错误","未知错误")))</f>
        <v/>
      </c>
      <c r="CW337" s="37"/>
      <c r="CX337" s="37"/>
      <c r="CY337" s="39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23" t="str">
        <f ca="1">IFERROR(IF(DS337="","",RANK(DR337,DR$3:DR$434)+COUNTIF(DR$3:DR337,DR337)-1),"/")</f>
        <v/>
      </c>
      <c r="DO337" s="22" t="str">
        <f t="shared" si="103"/>
        <v/>
      </c>
      <c r="DP337" s="22" t="str">
        <f t="shared" si="104"/>
        <v/>
      </c>
      <c r="DQ337" s="24" t="str">
        <f>IFERROR(IF(DO337="","",ROUND(IF(DP337=0,10,10+SIGN(DP337)*10*(1-((SQRT(5)-1)/2)^MIN(ABS(DP337)/(5*SQRT(DR$1)),3))/(1-((SQRT(5)-1)/2)^3)),2)),"请输入副数")</f>
        <v/>
      </c>
      <c r="DR337" s="25" t="str">
        <f ca="1">IF(DS337="","",IF(选手操作!ET337&lt;&gt;"","/",DV337))</f>
        <v/>
      </c>
      <c r="DS337" s="26" t="str">
        <f ca="1">IF(OR(COUNTA(DA$3:DM$434)=0,选手操作!$K337=""),"",选手操作!$K337)</f>
        <v/>
      </c>
      <c r="DT337" s="22" t="str">
        <f ca="1">IFERROR(IF(DS337="","",RANK(DV337,DV$3:DV$434)+COUNTIF(DV$3:DV337,DV337)-1),"/")</f>
        <v/>
      </c>
      <c r="DU337" s="27" t="str">
        <f ca="1">IF(DS337="","",VLOOKUP(DS337,选手操作!$K:$L,2,0))</f>
        <v/>
      </c>
      <c r="DV337" s="24" t="str">
        <f ca="1">IFERROR(IF(DS337="","",IF(选手操作!DT337&lt;&gt;"",CV337+DW337+DX337+选手操作!DS337,VLOOKUP(DU337,DO:DQ,3,0)+CV337+DW337+DX337+选手操作!DS337)),IF(COUNTIF(DO:DO,DU337)=0,"查找失败",IF(ISNUMBER(VLOOKUP(DU337,DO:DQ,3,0))=FALSE,"VP错误","未知错误")))</f>
        <v/>
      </c>
      <c r="DW337" s="37"/>
      <c r="DX337" s="37"/>
      <c r="DY337" s="39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  <c r="EN337" s="23" t="str">
        <f ca="1">IFERROR(IF(ES337="","",RANK(ER337,ER$3:ER$434)+COUNTIF(ER$3:ER337,ER337)-1),"/")</f>
        <v/>
      </c>
      <c r="EO337" s="22" t="str">
        <f t="shared" si="105"/>
        <v/>
      </c>
      <c r="EP337" s="22" t="str">
        <f t="shared" si="106"/>
        <v/>
      </c>
      <c r="EQ337" s="24" t="str">
        <f>IFERROR(IF(EO337="","",ROUND(IF(EP337=0,10,10+SIGN(EP337)*10*(1-((SQRT(5)-1)/2)^MIN(ABS(EP337)/(5*SQRT(ER$1)),3))/(1-((SQRT(5)-1)/2)^3)),2)),"请输入副数")</f>
        <v/>
      </c>
      <c r="ER337" s="25" t="str">
        <f ca="1">IF(ES337="","",IF(选手操作!FT337&lt;&gt;"","/",EV337))</f>
        <v/>
      </c>
      <c r="ES337" s="26" t="str">
        <f ca="1">IF(OR(COUNTA(EA$3:EM$434)=0,选手操作!$K337=""),"",选手操作!$K337)</f>
        <v/>
      </c>
      <c r="ET337" s="22" t="str">
        <f ca="1">IFERROR(IF(ES337="","",RANK(EV337,EV$3:EV$434)+COUNTIF(EV$3:EV337,EV337)-1),"/")</f>
        <v/>
      </c>
      <c r="EU337" s="27" t="str">
        <f ca="1">IF(ES337="","",VLOOKUP(ES337,选手操作!$K:$L,2,0))</f>
        <v/>
      </c>
      <c r="EV337" s="24" t="str">
        <f ca="1">IFERROR(IF(ES337="","",IF(选手操作!ET337&lt;&gt;"",DV337+EW337+EX337+选手操作!ES337,VLOOKUP(EU337,EO:EQ,3,0)+DV337+EW337+EX337+选手操作!ES337)),IF(COUNTIF(EO:EO,EU337)=0,"查找失败",IF(ISNUMBER(VLOOKUP(EU337,EO:EQ,3,0))=FALSE,"VP错误","未知错误")))</f>
        <v/>
      </c>
      <c r="EW337" s="37"/>
      <c r="EX337" s="37"/>
      <c r="EY337" s="39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  <c r="FK337" s="31"/>
      <c r="FL337" s="31"/>
      <c r="FM337" s="31"/>
      <c r="FN337" s="23" t="str">
        <f ca="1">IFERROR(IF(FS337="","",RANK(FR337,FR$3:FR$434)+COUNTIF(FR$3:FR337,FR337)-1),"/")</f>
        <v/>
      </c>
      <c r="FO337" s="22" t="str">
        <f t="shared" si="107"/>
        <v/>
      </c>
      <c r="FP337" s="22" t="str">
        <f t="shared" si="108"/>
        <v/>
      </c>
      <c r="FQ337" s="24" t="str">
        <f>IFERROR(IF(FO337="","",ROUND(IF(FP337=0,10,10+SIGN(FP337)*10*(1-((SQRT(5)-1)/2)^MIN(ABS(FP337)/(5*SQRT(FR$1)),3))/(1-((SQRT(5)-1)/2)^3)),2)),"请输入副数")</f>
        <v/>
      </c>
      <c r="FR337" s="25" t="str">
        <f ca="1">IF(FS337="","",IF(选手操作!GT337&lt;&gt;"","/",FV337))</f>
        <v/>
      </c>
      <c r="FS337" s="26" t="str">
        <f ca="1">IF(OR(COUNTA(FA$3:FM$434)=0,选手操作!$K337=""),"",选手操作!$K337)</f>
        <v/>
      </c>
      <c r="FT337" s="22" t="str">
        <f ca="1">IFERROR(IF(FS337="","",RANK(FV337,FV$3:FV$434)+COUNTIF(FV$3:FV337,FV337)-1),"/")</f>
        <v/>
      </c>
      <c r="FU337" s="27" t="str">
        <f ca="1">IF(FS337="","",VLOOKUP(FS337,选手操作!$K:$L,2,0))</f>
        <v/>
      </c>
      <c r="FV337" s="24" t="str">
        <f ca="1">IFERROR(IF(FS337="","",IF(选手操作!FT337&lt;&gt;"",EV337+FW337+FX337+选手操作!FS337,VLOOKUP(FU337,FO:FQ,3,0)+EV337+FW337+FX337+选手操作!FS337)),IF(COUNTIF(FO:FO,FU337)=0,"查找失败",IF(ISNUMBER(VLOOKUP(FU337,FO:FQ,3,0))=FALSE,"VP错误","未知错误")))</f>
        <v/>
      </c>
      <c r="FW337" s="37"/>
      <c r="FX337" s="37"/>
      <c r="FY337" s="39"/>
      <c r="GA337" s="31"/>
      <c r="GB337" s="31"/>
      <c r="GC337" s="31"/>
      <c r="GD337" s="31"/>
      <c r="GE337" s="31"/>
      <c r="GF337" s="31"/>
      <c r="GG337" s="31"/>
      <c r="GH337" s="31"/>
      <c r="GI337" s="31"/>
      <c r="GJ337" s="31"/>
      <c r="GK337" s="31"/>
      <c r="GL337" s="31"/>
      <c r="GM337" s="31"/>
      <c r="GN337" s="23" t="str">
        <f ca="1">IFERROR(IF(GS337="","",RANK(GR337,GR$3:GR$434)+COUNTIF(GR$3:GR337,GR337)-1),"/")</f>
        <v/>
      </c>
      <c r="GO337" s="22" t="str">
        <f t="shared" si="109"/>
        <v/>
      </c>
      <c r="GP337" s="22" t="str">
        <f t="shared" si="110"/>
        <v/>
      </c>
      <c r="GQ337" s="24" t="str">
        <f>IFERROR(IF(GO337="","",ROUND(IF(GP337=0,10,10+SIGN(GP337)*10*(1-((SQRT(5)-1)/2)^MIN(ABS(GP337)/(5*SQRT(GR$1)),3))/(1-((SQRT(5)-1)/2)^3)),2)),"请输入副数")</f>
        <v/>
      </c>
      <c r="GR337" s="25" t="str">
        <f ca="1">IF(GS337="","",IF(选手操作!HT337&lt;&gt;"","/",GV337))</f>
        <v/>
      </c>
      <c r="GS337" s="26" t="str">
        <f ca="1">IF(OR(COUNTA(GA$3:GM$434)=0,选手操作!$K337=""),"",选手操作!$K337)</f>
        <v/>
      </c>
      <c r="GT337" s="22" t="str">
        <f ca="1">IFERROR(IF(GS337="","",RANK(GV337,GV$3:GV$434)+COUNTIF(GV$3:GV337,GV337)-1),"/")</f>
        <v/>
      </c>
      <c r="GU337" s="27" t="str">
        <f ca="1">IF(GS337="","",VLOOKUP(GS337,选手操作!$K:$L,2,0))</f>
        <v/>
      </c>
      <c r="GV337" s="24" t="str">
        <f ca="1">IFERROR(IF(GS337="","",IF(选手操作!GT337&lt;&gt;"",FV337+GW337+GX337+选手操作!GS337,VLOOKUP(GU337,GO:GQ,3,0)+FV337+GW337+GX337+选手操作!GS337)),IF(COUNTIF(GO:GO,GU337)=0,"查找失败",IF(ISNUMBER(VLOOKUP(GU337,GO:GQ,3,0))=FALSE,"VP错误","未知错误")))</f>
        <v/>
      </c>
      <c r="GW337" s="37"/>
      <c r="GX337" s="37"/>
      <c r="GY337" s="39"/>
      <c r="HA337" s="31"/>
      <c r="HB337" s="31"/>
      <c r="HC337" s="31"/>
      <c r="HD337" s="31"/>
      <c r="HE337" s="31"/>
      <c r="HF337" s="31"/>
      <c r="HG337" s="31"/>
      <c r="HH337" s="31"/>
      <c r="HI337" s="31"/>
      <c r="HJ337" s="31"/>
      <c r="HK337" s="31"/>
      <c r="HL337" s="31"/>
      <c r="HM337" s="31"/>
      <c r="HN337" s="23" t="str">
        <f ca="1">IFERROR(IF(HS337="","",RANK(HR337,HR$3:HR$434)+COUNTIF(HR$3:HR337,HR337)-1),"/")</f>
        <v/>
      </c>
      <c r="HO337" s="22" t="str">
        <f t="shared" si="111"/>
        <v/>
      </c>
      <c r="HP337" s="22" t="str">
        <f t="shared" si="112"/>
        <v/>
      </c>
      <c r="HQ337" s="24" t="str">
        <f>IFERROR(IF(HO337="","",ROUND(IF(HP337=0,10,10+SIGN(HP337)*10*(1-((SQRT(5)-1)/2)^MIN(ABS(HP337)/(5*SQRT(HR$1)),3))/(1-((SQRT(5)-1)/2)^3)),2)),"请输入副数")</f>
        <v/>
      </c>
      <c r="HR337" s="25" t="str">
        <f ca="1">IF(HS337="","",IF(选手操作!IT337&lt;&gt;"","/",HV337))</f>
        <v/>
      </c>
      <c r="HS337" s="26" t="str">
        <f ca="1">IF(OR(COUNTA(HA$3:HM$434)=0,选手操作!$K337=""),"",选手操作!$K337)</f>
        <v/>
      </c>
      <c r="HT337" s="22" t="str">
        <f ca="1">IFERROR(IF(HS337="","",RANK(HV337,HV$3:HV$434)+COUNTIF(HV$3:HV337,HV337)-1),"/")</f>
        <v/>
      </c>
      <c r="HU337" s="27" t="str">
        <f ca="1">IF(HS337="","",VLOOKUP(HS337,选手操作!$K:$L,2,0))</f>
        <v/>
      </c>
      <c r="HV337" s="24" t="str">
        <f ca="1">IFERROR(IF(HS337="","",IF(选手操作!HT337&lt;&gt;"",GV337+HW337+HX337+选手操作!HS337,VLOOKUP(HU337,HO:HQ,3,0)+GV337+HW337+HX337+选手操作!HS337)),IF(COUNTIF(HO:HO,HU337)=0,"查找失败",IF(ISNUMBER(VLOOKUP(HU337,HO:HQ,3,0))=FALSE,"VP错误","未知错误")))</f>
        <v/>
      </c>
      <c r="HW337" s="37"/>
      <c r="HX337" s="37"/>
      <c r="HY337" s="39"/>
    </row>
    <row r="338" spans="1:23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23" t="str">
        <f ca="1">IFERROR(IF(S338="","",RANK(R338,R$3:R$434)+COUNTIF(R$3:R338,R338)-1),"/")</f>
        <v/>
      </c>
      <c r="O338" s="22" t="str">
        <f t="shared" si="113"/>
        <v/>
      </c>
      <c r="P338" s="22" t="str">
        <f t="shared" si="114"/>
        <v/>
      </c>
      <c r="Q338" s="24" t="str">
        <f t="shared" si="115"/>
        <v/>
      </c>
      <c r="R338" s="25" t="str">
        <f ca="1">IF(S338="","",IF(选手操作!AT338&lt;&gt;"","/",V338))</f>
        <v/>
      </c>
      <c r="S338" s="26" t="str">
        <f ca="1">IF(OR(COUNTA(A$3:M$434)=0,选手操作!$K338=""),"",选手操作!$K338)</f>
        <v/>
      </c>
      <c r="T338" s="22" t="str">
        <f ca="1">IFERROR(IF(S338="","",RANK(V338,V$3:V$434)+COUNTIF(V$3:V338,V338)-1),"/")</f>
        <v/>
      </c>
      <c r="U338" s="27" t="str">
        <f ca="1">IF(S338="","",VLOOKUP(S338,选手操作!$K:$L,2,0))</f>
        <v/>
      </c>
      <c r="V338" s="24" t="str">
        <f ca="1">IFERROR(IF(S338="","",IF(选手操作!T338&lt;&gt;"",选手操作!M338+选手操作!N338+W338+X338+选手操作!S338,VLOOKUP(U338,O:Q,3,0)+选手操作!M338+选手操作!N338+W338+X338+选手操作!S338)),IF(COUNTIF(O:O,U338)=0,"查找失败",IF(ISNUMBER(VLOOKUP(U338,O:Q,3,0))=FALSE,"VP错误","未知错误")))</f>
        <v/>
      </c>
      <c r="W338" s="37"/>
      <c r="X338" s="37"/>
      <c r="Y338" s="39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23" t="str">
        <f ca="1">IFERROR(IF(AS338="","",RANK(AR338,AR$3:AR$434)+COUNTIF(AR$3:AR338,AR338)-1),"/")</f>
        <v/>
      </c>
      <c r="AO338" s="22" t="str">
        <f t="shared" si="97"/>
        <v/>
      </c>
      <c r="AP338" s="22" t="str">
        <f t="shared" si="98"/>
        <v/>
      </c>
      <c r="AQ338" s="24" t="str">
        <f t="shared" si="96"/>
        <v/>
      </c>
      <c r="AR338" s="25" t="str">
        <f ca="1">IF(AS338="","",IF(选手操作!BT338&lt;&gt;"","/",AV338))</f>
        <v/>
      </c>
      <c r="AS338" s="26" t="str">
        <f ca="1">IF(OR(COUNTA(AA$3:AM$434)=0,选手操作!$K338=""),"",选手操作!$K338)</f>
        <v/>
      </c>
      <c r="AT338" s="22" t="str">
        <f ca="1">IFERROR(IF(AS338="","",RANK(AV338,AV$3:AV$434)+COUNTIF(AV$3:AV338,AV338)-1),"/")</f>
        <v/>
      </c>
      <c r="AU338" s="27" t="str">
        <f ca="1">IF(AS338="","",VLOOKUP(AS338,选手操作!$K:$L,2,0))</f>
        <v/>
      </c>
      <c r="AV338" s="24" t="str">
        <f ca="1">IFERROR(IF(AS338="","",IF(选手操作!AT338&lt;&gt;"",V338+AW338+AX338+选手操作!AS338,VLOOKUP(AU338,AO:AQ,3,0)+V338+AW338+AX338+选手操作!AS338)),IF(COUNTIF(AO:AO,AU338)=0,"查找失败",IF(ISNUMBER(VLOOKUP(AU338,AO:AQ,3,0))=FALSE,"VP错误","未知错误")))</f>
        <v/>
      </c>
      <c r="AW338" s="37"/>
      <c r="AX338" s="37"/>
      <c r="AY338" s="39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23" t="str">
        <f ca="1">IFERROR(IF(BS338="","",RANK(BR338,BR$3:BR$434)+COUNTIF(BR$3:BR338,BR338)-1),"/")</f>
        <v/>
      </c>
      <c r="BO338" s="22" t="str">
        <f t="shared" si="99"/>
        <v/>
      </c>
      <c r="BP338" s="22" t="str">
        <f t="shared" si="100"/>
        <v/>
      </c>
      <c r="BQ338" s="24" t="str">
        <f>IFERROR(IF(BO338="","",ROUND(IF(BP338=0,10,10+SIGN(BP338)*10*(1-((SQRT(5)-1)/2)^MIN(ABS(BP338)/(5*SQRT(BR$1)),3))/(1-((SQRT(5)-1)/2)^3)),2)),"请输入副数")</f>
        <v/>
      </c>
      <c r="BR338" s="25" t="str">
        <f ca="1">IF(BS338="","",IF(选手操作!CT338&lt;&gt;"","/",BV338))</f>
        <v/>
      </c>
      <c r="BS338" s="26" t="str">
        <f ca="1">IF(OR(COUNTA(BA$3:BM$434)=0,选手操作!$K338=""),"",选手操作!$K338)</f>
        <v/>
      </c>
      <c r="BT338" s="22" t="str">
        <f ca="1">IFERROR(IF(BS338="","",RANK(BV338,BV$3:BV$434)+COUNTIF(BV$3:BV338,BV338)-1),"/")</f>
        <v/>
      </c>
      <c r="BU338" s="27" t="str">
        <f ca="1">IF(BS338="","",VLOOKUP(BS338,选手操作!$K:$L,2,0))</f>
        <v/>
      </c>
      <c r="BV338" s="24" t="str">
        <f ca="1">IFERROR(IF(BS338="","",IF(选手操作!BT338&lt;&gt;"",AV338+BW338+BX338+选手操作!BS338,VLOOKUP(BU338,BO:BQ,3,0)+AV338+BW338+BX338+选手操作!BS338)),IF(COUNTIF(BO:BO,BU338)=0,"查找失败",IF(ISNUMBER(VLOOKUP(BU338,BO:BQ,3,0))=FALSE,"VP错误","未知错误")))</f>
        <v/>
      </c>
      <c r="BW338" s="37"/>
      <c r="BX338" s="37"/>
      <c r="BY338" s="39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23" t="str">
        <f ca="1">IFERROR(IF(CS338="","",RANK(CR338,CR$3:CR$434)+COUNTIF(CR$3:CR338,CR338)-1),"/")</f>
        <v/>
      </c>
      <c r="CO338" s="22" t="str">
        <f t="shared" si="101"/>
        <v/>
      </c>
      <c r="CP338" s="22" t="str">
        <f t="shared" si="102"/>
        <v/>
      </c>
      <c r="CQ338" s="24" t="str">
        <f>IFERROR(IF(CO338="","",ROUND(IF(CP338=0,10,10+SIGN(CP338)*10*(1-((SQRT(5)-1)/2)^MIN(ABS(CP338)/(5*SQRT(CR$1)),3))/(1-((SQRT(5)-1)/2)^3)),2)),"请输入副数")</f>
        <v/>
      </c>
      <c r="CR338" s="25" t="str">
        <f ca="1">IF(CS338="","",IF(选手操作!DT338&lt;&gt;"","/",CV338))</f>
        <v/>
      </c>
      <c r="CS338" s="26" t="str">
        <f ca="1">IF(OR(COUNTA(CA$3:CM$434)=0,选手操作!$K338=""),"",选手操作!$K338)</f>
        <v/>
      </c>
      <c r="CT338" s="22" t="str">
        <f ca="1">IFERROR(IF(CS338="","",RANK(CV338,CV$3:CV$434)+COUNTIF(CV$3:CV338,CV338)-1),"/")</f>
        <v/>
      </c>
      <c r="CU338" s="27" t="str">
        <f ca="1">IF(CS338="","",VLOOKUP(CS338,选手操作!$K:$L,2,0))</f>
        <v/>
      </c>
      <c r="CV338" s="24" t="str">
        <f ca="1">IFERROR(IF(CS338="","",IF(选手操作!CT338&lt;&gt;"",BV338+CW338+CX338+选手操作!CS338,VLOOKUP(CU338,CO:CQ,3,0)+BV338+CW338+CX338+选手操作!CS338)),IF(COUNTIF(CO:CO,CU338)=0,"查找失败",IF(ISNUMBER(VLOOKUP(CU338,CO:CQ,3,0))=FALSE,"VP错误","未知错误")))</f>
        <v/>
      </c>
      <c r="CW338" s="37"/>
      <c r="CX338" s="37"/>
      <c r="CY338" s="39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23" t="str">
        <f ca="1">IFERROR(IF(DS338="","",RANK(DR338,DR$3:DR$434)+COUNTIF(DR$3:DR338,DR338)-1),"/")</f>
        <v/>
      </c>
      <c r="DO338" s="22" t="str">
        <f t="shared" si="103"/>
        <v/>
      </c>
      <c r="DP338" s="22" t="str">
        <f t="shared" si="104"/>
        <v/>
      </c>
      <c r="DQ338" s="24" t="str">
        <f>IFERROR(IF(DO338="","",ROUND(IF(DP338=0,10,10+SIGN(DP338)*10*(1-((SQRT(5)-1)/2)^MIN(ABS(DP338)/(5*SQRT(DR$1)),3))/(1-((SQRT(5)-1)/2)^3)),2)),"请输入副数")</f>
        <v/>
      </c>
      <c r="DR338" s="25" t="str">
        <f ca="1">IF(DS338="","",IF(选手操作!ET338&lt;&gt;"","/",DV338))</f>
        <v/>
      </c>
      <c r="DS338" s="26" t="str">
        <f ca="1">IF(OR(COUNTA(DA$3:DM$434)=0,选手操作!$K338=""),"",选手操作!$K338)</f>
        <v/>
      </c>
      <c r="DT338" s="22" t="str">
        <f ca="1">IFERROR(IF(DS338="","",RANK(DV338,DV$3:DV$434)+COUNTIF(DV$3:DV338,DV338)-1),"/")</f>
        <v/>
      </c>
      <c r="DU338" s="27" t="str">
        <f ca="1">IF(DS338="","",VLOOKUP(DS338,选手操作!$K:$L,2,0))</f>
        <v/>
      </c>
      <c r="DV338" s="24" t="str">
        <f ca="1">IFERROR(IF(DS338="","",IF(选手操作!DT338&lt;&gt;"",CV338+DW338+DX338+选手操作!DS338,VLOOKUP(DU338,DO:DQ,3,0)+CV338+DW338+DX338+选手操作!DS338)),IF(COUNTIF(DO:DO,DU338)=0,"查找失败",IF(ISNUMBER(VLOOKUP(DU338,DO:DQ,3,0))=FALSE,"VP错误","未知错误")))</f>
        <v/>
      </c>
      <c r="DW338" s="37"/>
      <c r="DX338" s="37"/>
      <c r="DY338" s="39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23" t="str">
        <f ca="1">IFERROR(IF(ES338="","",RANK(ER338,ER$3:ER$434)+COUNTIF(ER$3:ER338,ER338)-1),"/")</f>
        <v/>
      </c>
      <c r="EO338" s="22" t="str">
        <f t="shared" si="105"/>
        <v/>
      </c>
      <c r="EP338" s="22" t="str">
        <f t="shared" si="106"/>
        <v/>
      </c>
      <c r="EQ338" s="24" t="str">
        <f>IFERROR(IF(EO338="","",ROUND(IF(EP338=0,10,10+SIGN(EP338)*10*(1-((SQRT(5)-1)/2)^MIN(ABS(EP338)/(5*SQRT(ER$1)),3))/(1-((SQRT(5)-1)/2)^3)),2)),"请输入副数")</f>
        <v/>
      </c>
      <c r="ER338" s="25" t="str">
        <f ca="1">IF(ES338="","",IF(选手操作!FT338&lt;&gt;"","/",EV338))</f>
        <v/>
      </c>
      <c r="ES338" s="26" t="str">
        <f ca="1">IF(OR(COUNTA(EA$3:EM$434)=0,选手操作!$K338=""),"",选手操作!$K338)</f>
        <v/>
      </c>
      <c r="ET338" s="22" t="str">
        <f ca="1">IFERROR(IF(ES338="","",RANK(EV338,EV$3:EV$434)+COUNTIF(EV$3:EV338,EV338)-1),"/")</f>
        <v/>
      </c>
      <c r="EU338" s="27" t="str">
        <f ca="1">IF(ES338="","",VLOOKUP(ES338,选手操作!$K:$L,2,0))</f>
        <v/>
      </c>
      <c r="EV338" s="24" t="str">
        <f ca="1">IFERROR(IF(ES338="","",IF(选手操作!ET338&lt;&gt;"",DV338+EW338+EX338+选手操作!ES338,VLOOKUP(EU338,EO:EQ,3,0)+DV338+EW338+EX338+选手操作!ES338)),IF(COUNTIF(EO:EO,EU338)=0,"查找失败",IF(ISNUMBER(VLOOKUP(EU338,EO:EQ,3,0))=FALSE,"VP错误","未知错误")))</f>
        <v/>
      </c>
      <c r="EW338" s="37"/>
      <c r="EX338" s="37"/>
      <c r="EY338" s="39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31"/>
      <c r="FM338" s="31"/>
      <c r="FN338" s="23" t="str">
        <f ca="1">IFERROR(IF(FS338="","",RANK(FR338,FR$3:FR$434)+COUNTIF(FR$3:FR338,FR338)-1),"/")</f>
        <v/>
      </c>
      <c r="FO338" s="22" t="str">
        <f t="shared" si="107"/>
        <v/>
      </c>
      <c r="FP338" s="22" t="str">
        <f t="shared" si="108"/>
        <v/>
      </c>
      <c r="FQ338" s="24" t="str">
        <f>IFERROR(IF(FO338="","",ROUND(IF(FP338=0,10,10+SIGN(FP338)*10*(1-((SQRT(5)-1)/2)^MIN(ABS(FP338)/(5*SQRT(FR$1)),3))/(1-((SQRT(5)-1)/2)^3)),2)),"请输入副数")</f>
        <v/>
      </c>
      <c r="FR338" s="25" t="str">
        <f ca="1">IF(FS338="","",IF(选手操作!GT338&lt;&gt;"","/",FV338))</f>
        <v/>
      </c>
      <c r="FS338" s="26" t="str">
        <f ca="1">IF(OR(COUNTA(FA$3:FM$434)=0,选手操作!$K338=""),"",选手操作!$K338)</f>
        <v/>
      </c>
      <c r="FT338" s="22" t="str">
        <f ca="1">IFERROR(IF(FS338="","",RANK(FV338,FV$3:FV$434)+COUNTIF(FV$3:FV338,FV338)-1),"/")</f>
        <v/>
      </c>
      <c r="FU338" s="27" t="str">
        <f ca="1">IF(FS338="","",VLOOKUP(FS338,选手操作!$K:$L,2,0))</f>
        <v/>
      </c>
      <c r="FV338" s="24" t="str">
        <f ca="1">IFERROR(IF(FS338="","",IF(选手操作!FT338&lt;&gt;"",EV338+FW338+FX338+选手操作!FS338,VLOOKUP(FU338,FO:FQ,3,0)+EV338+FW338+FX338+选手操作!FS338)),IF(COUNTIF(FO:FO,FU338)=0,"查找失败",IF(ISNUMBER(VLOOKUP(FU338,FO:FQ,3,0))=FALSE,"VP错误","未知错误")))</f>
        <v/>
      </c>
      <c r="FW338" s="37"/>
      <c r="FX338" s="37"/>
      <c r="FY338" s="39"/>
      <c r="GA338" s="31"/>
      <c r="GB338" s="31"/>
      <c r="GC338" s="31"/>
      <c r="GD338" s="31"/>
      <c r="GE338" s="31"/>
      <c r="GF338" s="31"/>
      <c r="GG338" s="31"/>
      <c r="GH338" s="31"/>
      <c r="GI338" s="31"/>
      <c r="GJ338" s="31"/>
      <c r="GK338" s="31"/>
      <c r="GL338" s="31"/>
      <c r="GM338" s="31"/>
      <c r="GN338" s="23" t="str">
        <f ca="1">IFERROR(IF(GS338="","",RANK(GR338,GR$3:GR$434)+COUNTIF(GR$3:GR338,GR338)-1),"/")</f>
        <v/>
      </c>
      <c r="GO338" s="22" t="str">
        <f t="shared" si="109"/>
        <v/>
      </c>
      <c r="GP338" s="22" t="str">
        <f t="shared" si="110"/>
        <v/>
      </c>
      <c r="GQ338" s="24" t="str">
        <f>IFERROR(IF(GO338="","",ROUND(IF(GP338=0,10,10+SIGN(GP338)*10*(1-((SQRT(5)-1)/2)^MIN(ABS(GP338)/(5*SQRT(GR$1)),3))/(1-((SQRT(5)-1)/2)^3)),2)),"请输入副数")</f>
        <v/>
      </c>
      <c r="GR338" s="25" t="str">
        <f ca="1">IF(GS338="","",IF(选手操作!HT338&lt;&gt;"","/",GV338))</f>
        <v/>
      </c>
      <c r="GS338" s="26" t="str">
        <f ca="1">IF(OR(COUNTA(GA$3:GM$434)=0,选手操作!$K338=""),"",选手操作!$K338)</f>
        <v/>
      </c>
      <c r="GT338" s="22" t="str">
        <f ca="1">IFERROR(IF(GS338="","",RANK(GV338,GV$3:GV$434)+COUNTIF(GV$3:GV338,GV338)-1),"/")</f>
        <v/>
      </c>
      <c r="GU338" s="27" t="str">
        <f ca="1">IF(GS338="","",VLOOKUP(GS338,选手操作!$K:$L,2,0))</f>
        <v/>
      </c>
      <c r="GV338" s="24" t="str">
        <f ca="1">IFERROR(IF(GS338="","",IF(选手操作!GT338&lt;&gt;"",FV338+GW338+GX338+选手操作!GS338,VLOOKUP(GU338,GO:GQ,3,0)+FV338+GW338+GX338+选手操作!GS338)),IF(COUNTIF(GO:GO,GU338)=0,"查找失败",IF(ISNUMBER(VLOOKUP(GU338,GO:GQ,3,0))=FALSE,"VP错误","未知错误")))</f>
        <v/>
      </c>
      <c r="GW338" s="37"/>
      <c r="GX338" s="37"/>
      <c r="GY338" s="39"/>
      <c r="HA338" s="31"/>
      <c r="HB338" s="31"/>
      <c r="HC338" s="31"/>
      <c r="HD338" s="31"/>
      <c r="HE338" s="31"/>
      <c r="HF338" s="31"/>
      <c r="HG338" s="31"/>
      <c r="HH338" s="31"/>
      <c r="HI338" s="31"/>
      <c r="HJ338" s="31"/>
      <c r="HK338" s="31"/>
      <c r="HL338" s="31"/>
      <c r="HM338" s="31"/>
      <c r="HN338" s="23" t="str">
        <f ca="1">IFERROR(IF(HS338="","",RANK(HR338,HR$3:HR$434)+COUNTIF(HR$3:HR338,HR338)-1),"/")</f>
        <v/>
      </c>
      <c r="HO338" s="22" t="str">
        <f t="shared" si="111"/>
        <v/>
      </c>
      <c r="HP338" s="22" t="str">
        <f t="shared" si="112"/>
        <v/>
      </c>
      <c r="HQ338" s="24" t="str">
        <f>IFERROR(IF(HO338="","",ROUND(IF(HP338=0,10,10+SIGN(HP338)*10*(1-((SQRT(5)-1)/2)^MIN(ABS(HP338)/(5*SQRT(HR$1)),3))/(1-((SQRT(5)-1)/2)^3)),2)),"请输入副数")</f>
        <v/>
      </c>
      <c r="HR338" s="25" t="str">
        <f ca="1">IF(HS338="","",IF(选手操作!IT338&lt;&gt;"","/",HV338))</f>
        <v/>
      </c>
      <c r="HS338" s="26" t="str">
        <f ca="1">IF(OR(COUNTA(HA$3:HM$434)=0,选手操作!$K338=""),"",选手操作!$K338)</f>
        <v/>
      </c>
      <c r="HT338" s="22" t="str">
        <f ca="1">IFERROR(IF(HS338="","",RANK(HV338,HV$3:HV$434)+COUNTIF(HV$3:HV338,HV338)-1),"/")</f>
        <v/>
      </c>
      <c r="HU338" s="27" t="str">
        <f ca="1">IF(HS338="","",VLOOKUP(HS338,选手操作!$K:$L,2,0))</f>
        <v/>
      </c>
      <c r="HV338" s="24" t="str">
        <f ca="1">IFERROR(IF(HS338="","",IF(选手操作!HT338&lt;&gt;"",GV338+HW338+HX338+选手操作!HS338,VLOOKUP(HU338,HO:HQ,3,0)+GV338+HW338+HX338+选手操作!HS338)),IF(COUNTIF(HO:HO,HU338)=0,"查找失败",IF(ISNUMBER(VLOOKUP(HU338,HO:HQ,3,0))=FALSE,"VP错误","未知错误")))</f>
        <v/>
      </c>
      <c r="HW338" s="37"/>
      <c r="HX338" s="37"/>
      <c r="HY338" s="39"/>
    </row>
    <row r="339" spans="1:23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23" t="str">
        <f ca="1">IFERROR(IF(S339="","",RANK(R339,R$3:R$434)+COUNTIF(R$3:R339,R339)-1),"/")</f>
        <v/>
      </c>
      <c r="O339" s="22" t="str">
        <f t="shared" si="113"/>
        <v/>
      </c>
      <c r="P339" s="22" t="str">
        <f t="shared" si="114"/>
        <v/>
      </c>
      <c r="Q339" s="24" t="str">
        <f t="shared" si="115"/>
        <v/>
      </c>
      <c r="R339" s="25" t="str">
        <f ca="1">IF(S339="","",IF(选手操作!AT339&lt;&gt;"","/",V339))</f>
        <v/>
      </c>
      <c r="S339" s="26" t="str">
        <f ca="1">IF(OR(COUNTA(A$3:M$434)=0,选手操作!$K339=""),"",选手操作!$K339)</f>
        <v/>
      </c>
      <c r="T339" s="22" t="str">
        <f ca="1">IFERROR(IF(S339="","",RANK(V339,V$3:V$434)+COUNTIF(V$3:V339,V339)-1),"/")</f>
        <v/>
      </c>
      <c r="U339" s="27" t="str">
        <f ca="1">IF(S339="","",VLOOKUP(S339,选手操作!$K:$L,2,0))</f>
        <v/>
      </c>
      <c r="V339" s="24" t="str">
        <f ca="1">IFERROR(IF(S339="","",IF(选手操作!T339&lt;&gt;"",选手操作!M339+选手操作!N339+W339+X339+选手操作!S339,VLOOKUP(U339,O:Q,3,0)+选手操作!M339+选手操作!N339+W339+X339+选手操作!S339)),IF(COUNTIF(O:O,U339)=0,"查找失败",IF(ISNUMBER(VLOOKUP(U339,O:Q,3,0))=FALSE,"VP错误","未知错误")))</f>
        <v/>
      </c>
      <c r="W339" s="37"/>
      <c r="X339" s="37"/>
      <c r="Y339" s="39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23" t="str">
        <f ca="1">IFERROR(IF(AS339="","",RANK(AR339,AR$3:AR$434)+COUNTIF(AR$3:AR339,AR339)-1),"/")</f>
        <v/>
      </c>
      <c r="AO339" s="22" t="str">
        <f t="shared" si="97"/>
        <v/>
      </c>
      <c r="AP339" s="22" t="str">
        <f t="shared" si="98"/>
        <v/>
      </c>
      <c r="AQ339" s="24" t="str">
        <f t="shared" ref="AQ339:AQ402" si="116">IFERROR(IF(AO339="","",ROUND(IF(AP339=0,10,10+SIGN(AP339)*10*(1-((SQRT(5)-1)/2)^MIN(ABS(AP339)/(5*SQRT(AR$1)),3))/(1-((SQRT(5)-1)/2)^3)),2)),"请输入副数")</f>
        <v/>
      </c>
      <c r="AR339" s="25" t="str">
        <f ca="1">IF(AS339="","",IF(选手操作!BT339&lt;&gt;"","/",AV339))</f>
        <v/>
      </c>
      <c r="AS339" s="26" t="str">
        <f ca="1">IF(OR(COUNTA(AA$3:AM$434)=0,选手操作!$K339=""),"",选手操作!$K339)</f>
        <v/>
      </c>
      <c r="AT339" s="22" t="str">
        <f ca="1">IFERROR(IF(AS339="","",RANK(AV339,AV$3:AV$434)+COUNTIF(AV$3:AV339,AV339)-1),"/")</f>
        <v/>
      </c>
      <c r="AU339" s="27" t="str">
        <f ca="1">IF(AS339="","",VLOOKUP(AS339,选手操作!$K:$L,2,0))</f>
        <v/>
      </c>
      <c r="AV339" s="24" t="str">
        <f ca="1">IFERROR(IF(AS339="","",IF(选手操作!AT339&lt;&gt;"",V339+AW339+AX339+选手操作!AS339,VLOOKUP(AU339,AO:AQ,3,0)+V339+AW339+AX339+选手操作!AS339)),IF(COUNTIF(AO:AO,AU339)=0,"查找失败",IF(ISNUMBER(VLOOKUP(AU339,AO:AQ,3,0))=FALSE,"VP错误","未知错误")))</f>
        <v/>
      </c>
      <c r="AW339" s="37"/>
      <c r="AX339" s="37"/>
      <c r="AY339" s="39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23" t="str">
        <f ca="1">IFERROR(IF(BS339="","",RANK(BR339,BR$3:BR$434)+COUNTIF(BR$3:BR339,BR339)-1),"/")</f>
        <v/>
      </c>
      <c r="BO339" s="22" t="str">
        <f t="shared" si="99"/>
        <v/>
      </c>
      <c r="BP339" s="22" t="str">
        <f t="shared" si="100"/>
        <v/>
      </c>
      <c r="BQ339" s="24" t="str">
        <f>IFERROR(IF(BO339="","",ROUND(IF(BP339=0,10,10+SIGN(BP339)*10*(1-((SQRT(5)-1)/2)^MIN(ABS(BP339)/(5*SQRT(BR$1)),3))/(1-((SQRT(5)-1)/2)^3)),2)),"请输入副数")</f>
        <v/>
      </c>
      <c r="BR339" s="25" t="str">
        <f ca="1">IF(BS339="","",IF(选手操作!CT339&lt;&gt;"","/",BV339))</f>
        <v/>
      </c>
      <c r="BS339" s="26" t="str">
        <f ca="1">IF(OR(COUNTA(BA$3:BM$434)=0,选手操作!$K339=""),"",选手操作!$K339)</f>
        <v/>
      </c>
      <c r="BT339" s="22" t="str">
        <f ca="1">IFERROR(IF(BS339="","",RANK(BV339,BV$3:BV$434)+COUNTIF(BV$3:BV339,BV339)-1),"/")</f>
        <v/>
      </c>
      <c r="BU339" s="27" t="str">
        <f ca="1">IF(BS339="","",VLOOKUP(BS339,选手操作!$K:$L,2,0))</f>
        <v/>
      </c>
      <c r="BV339" s="24" t="str">
        <f ca="1">IFERROR(IF(BS339="","",IF(选手操作!BT339&lt;&gt;"",AV339+BW339+BX339+选手操作!BS339,VLOOKUP(BU339,BO:BQ,3,0)+AV339+BW339+BX339+选手操作!BS339)),IF(COUNTIF(BO:BO,BU339)=0,"查找失败",IF(ISNUMBER(VLOOKUP(BU339,BO:BQ,3,0))=FALSE,"VP错误","未知错误")))</f>
        <v/>
      </c>
      <c r="BW339" s="37"/>
      <c r="BX339" s="37"/>
      <c r="BY339" s="39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23" t="str">
        <f ca="1">IFERROR(IF(CS339="","",RANK(CR339,CR$3:CR$434)+COUNTIF(CR$3:CR339,CR339)-1),"/")</f>
        <v/>
      </c>
      <c r="CO339" s="22" t="str">
        <f t="shared" si="101"/>
        <v/>
      </c>
      <c r="CP339" s="22" t="str">
        <f t="shared" si="102"/>
        <v/>
      </c>
      <c r="CQ339" s="24" t="str">
        <f>IFERROR(IF(CO339="","",ROUND(IF(CP339=0,10,10+SIGN(CP339)*10*(1-((SQRT(5)-1)/2)^MIN(ABS(CP339)/(5*SQRT(CR$1)),3))/(1-((SQRT(5)-1)/2)^3)),2)),"请输入副数")</f>
        <v/>
      </c>
      <c r="CR339" s="25" t="str">
        <f ca="1">IF(CS339="","",IF(选手操作!DT339&lt;&gt;"","/",CV339))</f>
        <v/>
      </c>
      <c r="CS339" s="26" t="str">
        <f ca="1">IF(OR(COUNTA(CA$3:CM$434)=0,选手操作!$K339=""),"",选手操作!$K339)</f>
        <v/>
      </c>
      <c r="CT339" s="22" t="str">
        <f ca="1">IFERROR(IF(CS339="","",RANK(CV339,CV$3:CV$434)+COUNTIF(CV$3:CV339,CV339)-1),"/")</f>
        <v/>
      </c>
      <c r="CU339" s="27" t="str">
        <f ca="1">IF(CS339="","",VLOOKUP(CS339,选手操作!$K:$L,2,0))</f>
        <v/>
      </c>
      <c r="CV339" s="24" t="str">
        <f ca="1">IFERROR(IF(CS339="","",IF(选手操作!CT339&lt;&gt;"",BV339+CW339+CX339+选手操作!CS339,VLOOKUP(CU339,CO:CQ,3,0)+BV339+CW339+CX339+选手操作!CS339)),IF(COUNTIF(CO:CO,CU339)=0,"查找失败",IF(ISNUMBER(VLOOKUP(CU339,CO:CQ,3,0))=FALSE,"VP错误","未知错误")))</f>
        <v/>
      </c>
      <c r="CW339" s="37"/>
      <c r="CX339" s="37"/>
      <c r="CY339" s="39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23" t="str">
        <f ca="1">IFERROR(IF(DS339="","",RANK(DR339,DR$3:DR$434)+COUNTIF(DR$3:DR339,DR339)-1),"/")</f>
        <v/>
      </c>
      <c r="DO339" s="22" t="str">
        <f t="shared" si="103"/>
        <v/>
      </c>
      <c r="DP339" s="22" t="str">
        <f t="shared" si="104"/>
        <v/>
      </c>
      <c r="DQ339" s="24" t="str">
        <f>IFERROR(IF(DO339="","",ROUND(IF(DP339=0,10,10+SIGN(DP339)*10*(1-((SQRT(5)-1)/2)^MIN(ABS(DP339)/(5*SQRT(DR$1)),3))/(1-((SQRT(5)-1)/2)^3)),2)),"请输入副数")</f>
        <v/>
      </c>
      <c r="DR339" s="25" t="str">
        <f ca="1">IF(DS339="","",IF(选手操作!ET339&lt;&gt;"","/",DV339))</f>
        <v/>
      </c>
      <c r="DS339" s="26" t="str">
        <f ca="1">IF(OR(COUNTA(DA$3:DM$434)=0,选手操作!$K339=""),"",选手操作!$K339)</f>
        <v/>
      </c>
      <c r="DT339" s="22" t="str">
        <f ca="1">IFERROR(IF(DS339="","",RANK(DV339,DV$3:DV$434)+COUNTIF(DV$3:DV339,DV339)-1),"/")</f>
        <v/>
      </c>
      <c r="DU339" s="27" t="str">
        <f ca="1">IF(DS339="","",VLOOKUP(DS339,选手操作!$K:$L,2,0))</f>
        <v/>
      </c>
      <c r="DV339" s="24" t="str">
        <f ca="1">IFERROR(IF(DS339="","",IF(选手操作!DT339&lt;&gt;"",CV339+DW339+DX339+选手操作!DS339,VLOOKUP(DU339,DO:DQ,3,0)+CV339+DW339+DX339+选手操作!DS339)),IF(COUNTIF(DO:DO,DU339)=0,"查找失败",IF(ISNUMBER(VLOOKUP(DU339,DO:DQ,3,0))=FALSE,"VP错误","未知错误")))</f>
        <v/>
      </c>
      <c r="DW339" s="37"/>
      <c r="DX339" s="37"/>
      <c r="DY339" s="39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  <c r="EN339" s="23" t="str">
        <f ca="1">IFERROR(IF(ES339="","",RANK(ER339,ER$3:ER$434)+COUNTIF(ER$3:ER339,ER339)-1),"/")</f>
        <v/>
      </c>
      <c r="EO339" s="22" t="str">
        <f t="shared" si="105"/>
        <v/>
      </c>
      <c r="EP339" s="22" t="str">
        <f t="shared" si="106"/>
        <v/>
      </c>
      <c r="EQ339" s="24" t="str">
        <f>IFERROR(IF(EO339="","",ROUND(IF(EP339=0,10,10+SIGN(EP339)*10*(1-((SQRT(5)-1)/2)^MIN(ABS(EP339)/(5*SQRT(ER$1)),3))/(1-((SQRT(5)-1)/2)^3)),2)),"请输入副数")</f>
        <v/>
      </c>
      <c r="ER339" s="25" t="str">
        <f ca="1">IF(ES339="","",IF(选手操作!FT339&lt;&gt;"","/",EV339))</f>
        <v/>
      </c>
      <c r="ES339" s="26" t="str">
        <f ca="1">IF(OR(COUNTA(EA$3:EM$434)=0,选手操作!$K339=""),"",选手操作!$K339)</f>
        <v/>
      </c>
      <c r="ET339" s="22" t="str">
        <f ca="1">IFERROR(IF(ES339="","",RANK(EV339,EV$3:EV$434)+COUNTIF(EV$3:EV339,EV339)-1),"/")</f>
        <v/>
      </c>
      <c r="EU339" s="27" t="str">
        <f ca="1">IF(ES339="","",VLOOKUP(ES339,选手操作!$K:$L,2,0))</f>
        <v/>
      </c>
      <c r="EV339" s="24" t="str">
        <f ca="1">IFERROR(IF(ES339="","",IF(选手操作!ET339&lt;&gt;"",DV339+EW339+EX339+选手操作!ES339,VLOOKUP(EU339,EO:EQ,3,0)+DV339+EW339+EX339+选手操作!ES339)),IF(COUNTIF(EO:EO,EU339)=0,"查找失败",IF(ISNUMBER(VLOOKUP(EU339,EO:EQ,3,0))=FALSE,"VP错误","未知错误")))</f>
        <v/>
      </c>
      <c r="EW339" s="37"/>
      <c r="EX339" s="37"/>
      <c r="EY339" s="39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  <c r="FK339" s="31"/>
      <c r="FL339" s="31"/>
      <c r="FM339" s="31"/>
      <c r="FN339" s="23" t="str">
        <f ca="1">IFERROR(IF(FS339="","",RANK(FR339,FR$3:FR$434)+COUNTIF(FR$3:FR339,FR339)-1),"/")</f>
        <v/>
      </c>
      <c r="FO339" s="22" t="str">
        <f t="shared" si="107"/>
        <v/>
      </c>
      <c r="FP339" s="22" t="str">
        <f t="shared" si="108"/>
        <v/>
      </c>
      <c r="FQ339" s="24" t="str">
        <f>IFERROR(IF(FO339="","",ROUND(IF(FP339=0,10,10+SIGN(FP339)*10*(1-((SQRT(5)-1)/2)^MIN(ABS(FP339)/(5*SQRT(FR$1)),3))/(1-((SQRT(5)-1)/2)^3)),2)),"请输入副数")</f>
        <v/>
      </c>
      <c r="FR339" s="25" t="str">
        <f ca="1">IF(FS339="","",IF(选手操作!GT339&lt;&gt;"","/",FV339))</f>
        <v/>
      </c>
      <c r="FS339" s="26" t="str">
        <f ca="1">IF(OR(COUNTA(FA$3:FM$434)=0,选手操作!$K339=""),"",选手操作!$K339)</f>
        <v/>
      </c>
      <c r="FT339" s="22" t="str">
        <f ca="1">IFERROR(IF(FS339="","",RANK(FV339,FV$3:FV$434)+COUNTIF(FV$3:FV339,FV339)-1),"/")</f>
        <v/>
      </c>
      <c r="FU339" s="27" t="str">
        <f ca="1">IF(FS339="","",VLOOKUP(FS339,选手操作!$K:$L,2,0))</f>
        <v/>
      </c>
      <c r="FV339" s="24" t="str">
        <f ca="1">IFERROR(IF(FS339="","",IF(选手操作!FT339&lt;&gt;"",EV339+FW339+FX339+选手操作!FS339,VLOOKUP(FU339,FO:FQ,3,0)+EV339+FW339+FX339+选手操作!FS339)),IF(COUNTIF(FO:FO,FU339)=0,"查找失败",IF(ISNUMBER(VLOOKUP(FU339,FO:FQ,3,0))=FALSE,"VP错误","未知错误")))</f>
        <v/>
      </c>
      <c r="FW339" s="37"/>
      <c r="FX339" s="37"/>
      <c r="FY339" s="39"/>
      <c r="GA339" s="31"/>
      <c r="GB339" s="31"/>
      <c r="GC339" s="31"/>
      <c r="GD339" s="31"/>
      <c r="GE339" s="31"/>
      <c r="GF339" s="31"/>
      <c r="GG339" s="31"/>
      <c r="GH339" s="31"/>
      <c r="GI339" s="31"/>
      <c r="GJ339" s="31"/>
      <c r="GK339" s="31"/>
      <c r="GL339" s="31"/>
      <c r="GM339" s="31"/>
      <c r="GN339" s="23" t="str">
        <f ca="1">IFERROR(IF(GS339="","",RANK(GR339,GR$3:GR$434)+COUNTIF(GR$3:GR339,GR339)-1),"/")</f>
        <v/>
      </c>
      <c r="GO339" s="22" t="str">
        <f t="shared" si="109"/>
        <v/>
      </c>
      <c r="GP339" s="22" t="str">
        <f t="shared" si="110"/>
        <v/>
      </c>
      <c r="GQ339" s="24" t="str">
        <f>IFERROR(IF(GO339="","",ROUND(IF(GP339=0,10,10+SIGN(GP339)*10*(1-((SQRT(5)-1)/2)^MIN(ABS(GP339)/(5*SQRT(GR$1)),3))/(1-((SQRT(5)-1)/2)^3)),2)),"请输入副数")</f>
        <v/>
      </c>
      <c r="GR339" s="25" t="str">
        <f ca="1">IF(GS339="","",IF(选手操作!HT339&lt;&gt;"","/",GV339))</f>
        <v/>
      </c>
      <c r="GS339" s="26" t="str">
        <f ca="1">IF(OR(COUNTA(GA$3:GM$434)=0,选手操作!$K339=""),"",选手操作!$K339)</f>
        <v/>
      </c>
      <c r="GT339" s="22" t="str">
        <f ca="1">IFERROR(IF(GS339="","",RANK(GV339,GV$3:GV$434)+COUNTIF(GV$3:GV339,GV339)-1),"/")</f>
        <v/>
      </c>
      <c r="GU339" s="27" t="str">
        <f ca="1">IF(GS339="","",VLOOKUP(GS339,选手操作!$K:$L,2,0))</f>
        <v/>
      </c>
      <c r="GV339" s="24" t="str">
        <f ca="1">IFERROR(IF(GS339="","",IF(选手操作!GT339&lt;&gt;"",FV339+GW339+GX339+选手操作!GS339,VLOOKUP(GU339,GO:GQ,3,0)+FV339+GW339+GX339+选手操作!GS339)),IF(COUNTIF(GO:GO,GU339)=0,"查找失败",IF(ISNUMBER(VLOOKUP(GU339,GO:GQ,3,0))=FALSE,"VP错误","未知错误")))</f>
        <v/>
      </c>
      <c r="GW339" s="37"/>
      <c r="GX339" s="37"/>
      <c r="GY339" s="39"/>
      <c r="HA339" s="31"/>
      <c r="HB339" s="31"/>
      <c r="HC339" s="31"/>
      <c r="HD339" s="31"/>
      <c r="HE339" s="31"/>
      <c r="HF339" s="31"/>
      <c r="HG339" s="31"/>
      <c r="HH339" s="31"/>
      <c r="HI339" s="31"/>
      <c r="HJ339" s="31"/>
      <c r="HK339" s="31"/>
      <c r="HL339" s="31"/>
      <c r="HM339" s="31"/>
      <c r="HN339" s="23" t="str">
        <f ca="1">IFERROR(IF(HS339="","",RANK(HR339,HR$3:HR$434)+COUNTIF(HR$3:HR339,HR339)-1),"/")</f>
        <v/>
      </c>
      <c r="HO339" s="22" t="str">
        <f t="shared" si="111"/>
        <v/>
      </c>
      <c r="HP339" s="22" t="str">
        <f t="shared" si="112"/>
        <v/>
      </c>
      <c r="HQ339" s="24" t="str">
        <f>IFERROR(IF(HO339="","",ROUND(IF(HP339=0,10,10+SIGN(HP339)*10*(1-((SQRT(5)-1)/2)^MIN(ABS(HP339)/(5*SQRT(HR$1)),3))/(1-((SQRT(5)-1)/2)^3)),2)),"请输入副数")</f>
        <v/>
      </c>
      <c r="HR339" s="25" t="str">
        <f ca="1">IF(HS339="","",IF(选手操作!IT339&lt;&gt;"","/",HV339))</f>
        <v/>
      </c>
      <c r="HS339" s="26" t="str">
        <f ca="1">IF(OR(COUNTA(HA$3:HM$434)=0,选手操作!$K339=""),"",选手操作!$K339)</f>
        <v/>
      </c>
      <c r="HT339" s="22" t="str">
        <f ca="1">IFERROR(IF(HS339="","",RANK(HV339,HV$3:HV$434)+COUNTIF(HV$3:HV339,HV339)-1),"/")</f>
        <v/>
      </c>
      <c r="HU339" s="27" t="str">
        <f ca="1">IF(HS339="","",VLOOKUP(HS339,选手操作!$K:$L,2,0))</f>
        <v/>
      </c>
      <c r="HV339" s="24" t="str">
        <f ca="1">IFERROR(IF(HS339="","",IF(选手操作!HT339&lt;&gt;"",GV339+HW339+HX339+选手操作!HS339,VLOOKUP(HU339,HO:HQ,3,0)+GV339+HW339+HX339+选手操作!HS339)),IF(COUNTIF(HO:HO,HU339)=0,"查找失败",IF(ISNUMBER(VLOOKUP(HU339,HO:HQ,3,0))=FALSE,"VP错误","未知错误")))</f>
        <v/>
      </c>
      <c r="HW339" s="37"/>
      <c r="HX339" s="37"/>
      <c r="HY339" s="39"/>
    </row>
    <row r="340" spans="1:23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23" t="str">
        <f ca="1">IFERROR(IF(S340="","",RANK(R340,R$3:R$434)+COUNTIF(R$3:R340,R340)-1),"/")</f>
        <v/>
      </c>
      <c r="O340" s="22" t="str">
        <f t="shared" si="113"/>
        <v/>
      </c>
      <c r="P340" s="22" t="str">
        <f t="shared" si="114"/>
        <v/>
      </c>
      <c r="Q340" s="24" t="str">
        <f t="shared" si="115"/>
        <v/>
      </c>
      <c r="R340" s="25" t="str">
        <f ca="1">IF(S340="","",IF(选手操作!AT340&lt;&gt;"","/",V340))</f>
        <v/>
      </c>
      <c r="S340" s="26" t="str">
        <f ca="1">IF(OR(COUNTA(A$3:M$434)=0,选手操作!$K340=""),"",选手操作!$K340)</f>
        <v/>
      </c>
      <c r="T340" s="22" t="str">
        <f ca="1">IFERROR(IF(S340="","",RANK(V340,V$3:V$434)+COUNTIF(V$3:V340,V340)-1),"/")</f>
        <v/>
      </c>
      <c r="U340" s="27" t="str">
        <f ca="1">IF(S340="","",VLOOKUP(S340,选手操作!$K:$L,2,0))</f>
        <v/>
      </c>
      <c r="V340" s="24" t="str">
        <f ca="1">IFERROR(IF(S340="","",IF(选手操作!T340&lt;&gt;"",选手操作!M340+选手操作!N340+W340+X340+选手操作!S340,VLOOKUP(U340,O:Q,3,0)+选手操作!M340+选手操作!N340+W340+X340+选手操作!S340)),IF(COUNTIF(O:O,U340)=0,"查找失败",IF(ISNUMBER(VLOOKUP(U340,O:Q,3,0))=FALSE,"VP错误","未知错误")))</f>
        <v/>
      </c>
      <c r="W340" s="37"/>
      <c r="X340" s="37"/>
      <c r="Y340" s="39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23" t="str">
        <f ca="1">IFERROR(IF(AS340="","",RANK(AR340,AR$3:AR$434)+COUNTIF(AR$3:AR340,AR340)-1),"/")</f>
        <v/>
      </c>
      <c r="AO340" s="22" t="str">
        <f t="shared" si="97"/>
        <v/>
      </c>
      <c r="AP340" s="22" t="str">
        <f t="shared" si="98"/>
        <v/>
      </c>
      <c r="AQ340" s="24" t="str">
        <f t="shared" si="116"/>
        <v/>
      </c>
      <c r="AR340" s="25" t="str">
        <f ca="1">IF(AS340="","",IF(选手操作!BT340&lt;&gt;"","/",AV340))</f>
        <v/>
      </c>
      <c r="AS340" s="26" t="str">
        <f ca="1">IF(OR(COUNTA(AA$3:AM$434)=0,选手操作!$K340=""),"",选手操作!$K340)</f>
        <v/>
      </c>
      <c r="AT340" s="22" t="str">
        <f ca="1">IFERROR(IF(AS340="","",RANK(AV340,AV$3:AV$434)+COUNTIF(AV$3:AV340,AV340)-1),"/")</f>
        <v/>
      </c>
      <c r="AU340" s="27" t="str">
        <f ca="1">IF(AS340="","",VLOOKUP(AS340,选手操作!$K:$L,2,0))</f>
        <v/>
      </c>
      <c r="AV340" s="24" t="str">
        <f ca="1">IFERROR(IF(AS340="","",IF(选手操作!AT340&lt;&gt;"",V340+AW340+AX340+选手操作!AS340,VLOOKUP(AU340,AO:AQ,3,0)+V340+AW340+AX340+选手操作!AS340)),IF(COUNTIF(AO:AO,AU340)=0,"查找失败",IF(ISNUMBER(VLOOKUP(AU340,AO:AQ,3,0))=FALSE,"VP错误","未知错误")))</f>
        <v/>
      </c>
      <c r="AW340" s="37"/>
      <c r="AX340" s="37"/>
      <c r="AY340" s="39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23" t="str">
        <f ca="1">IFERROR(IF(BS340="","",RANK(BR340,BR$3:BR$434)+COUNTIF(BR$3:BR340,BR340)-1),"/")</f>
        <v/>
      </c>
      <c r="BO340" s="22" t="str">
        <f t="shared" si="99"/>
        <v/>
      </c>
      <c r="BP340" s="22" t="str">
        <f t="shared" si="100"/>
        <v/>
      </c>
      <c r="BQ340" s="24" t="str">
        <f>IFERROR(IF(BO340="","",ROUND(IF(BP340=0,10,10+SIGN(BP340)*10*(1-((SQRT(5)-1)/2)^MIN(ABS(BP340)/(5*SQRT(BR$1)),3))/(1-((SQRT(5)-1)/2)^3)),2)),"请输入副数")</f>
        <v/>
      </c>
      <c r="BR340" s="25" t="str">
        <f ca="1">IF(BS340="","",IF(选手操作!CT340&lt;&gt;"","/",BV340))</f>
        <v/>
      </c>
      <c r="BS340" s="26" t="str">
        <f ca="1">IF(OR(COUNTA(BA$3:BM$434)=0,选手操作!$K340=""),"",选手操作!$K340)</f>
        <v/>
      </c>
      <c r="BT340" s="22" t="str">
        <f ca="1">IFERROR(IF(BS340="","",RANK(BV340,BV$3:BV$434)+COUNTIF(BV$3:BV340,BV340)-1),"/")</f>
        <v/>
      </c>
      <c r="BU340" s="27" t="str">
        <f ca="1">IF(BS340="","",VLOOKUP(BS340,选手操作!$K:$L,2,0))</f>
        <v/>
      </c>
      <c r="BV340" s="24" t="str">
        <f ca="1">IFERROR(IF(BS340="","",IF(选手操作!BT340&lt;&gt;"",AV340+BW340+BX340+选手操作!BS340,VLOOKUP(BU340,BO:BQ,3,0)+AV340+BW340+BX340+选手操作!BS340)),IF(COUNTIF(BO:BO,BU340)=0,"查找失败",IF(ISNUMBER(VLOOKUP(BU340,BO:BQ,3,0))=FALSE,"VP错误","未知错误")))</f>
        <v/>
      </c>
      <c r="BW340" s="37"/>
      <c r="BX340" s="37"/>
      <c r="BY340" s="39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23" t="str">
        <f ca="1">IFERROR(IF(CS340="","",RANK(CR340,CR$3:CR$434)+COUNTIF(CR$3:CR340,CR340)-1),"/")</f>
        <v/>
      </c>
      <c r="CO340" s="22" t="str">
        <f t="shared" si="101"/>
        <v/>
      </c>
      <c r="CP340" s="22" t="str">
        <f t="shared" si="102"/>
        <v/>
      </c>
      <c r="CQ340" s="24" t="str">
        <f>IFERROR(IF(CO340="","",ROUND(IF(CP340=0,10,10+SIGN(CP340)*10*(1-((SQRT(5)-1)/2)^MIN(ABS(CP340)/(5*SQRT(CR$1)),3))/(1-((SQRT(5)-1)/2)^3)),2)),"请输入副数")</f>
        <v/>
      </c>
      <c r="CR340" s="25" t="str">
        <f ca="1">IF(CS340="","",IF(选手操作!DT340&lt;&gt;"","/",CV340))</f>
        <v/>
      </c>
      <c r="CS340" s="26" t="str">
        <f ca="1">IF(OR(COUNTA(CA$3:CM$434)=0,选手操作!$K340=""),"",选手操作!$K340)</f>
        <v/>
      </c>
      <c r="CT340" s="22" t="str">
        <f ca="1">IFERROR(IF(CS340="","",RANK(CV340,CV$3:CV$434)+COUNTIF(CV$3:CV340,CV340)-1),"/")</f>
        <v/>
      </c>
      <c r="CU340" s="27" t="str">
        <f ca="1">IF(CS340="","",VLOOKUP(CS340,选手操作!$K:$L,2,0))</f>
        <v/>
      </c>
      <c r="CV340" s="24" t="str">
        <f ca="1">IFERROR(IF(CS340="","",IF(选手操作!CT340&lt;&gt;"",BV340+CW340+CX340+选手操作!CS340,VLOOKUP(CU340,CO:CQ,3,0)+BV340+CW340+CX340+选手操作!CS340)),IF(COUNTIF(CO:CO,CU340)=0,"查找失败",IF(ISNUMBER(VLOOKUP(CU340,CO:CQ,3,0))=FALSE,"VP错误","未知错误")))</f>
        <v/>
      </c>
      <c r="CW340" s="37"/>
      <c r="CX340" s="37"/>
      <c r="CY340" s="39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23" t="str">
        <f ca="1">IFERROR(IF(DS340="","",RANK(DR340,DR$3:DR$434)+COUNTIF(DR$3:DR340,DR340)-1),"/")</f>
        <v/>
      </c>
      <c r="DO340" s="22" t="str">
        <f t="shared" si="103"/>
        <v/>
      </c>
      <c r="DP340" s="22" t="str">
        <f t="shared" si="104"/>
        <v/>
      </c>
      <c r="DQ340" s="24" t="str">
        <f>IFERROR(IF(DO340="","",ROUND(IF(DP340=0,10,10+SIGN(DP340)*10*(1-((SQRT(5)-1)/2)^MIN(ABS(DP340)/(5*SQRT(DR$1)),3))/(1-((SQRT(5)-1)/2)^3)),2)),"请输入副数")</f>
        <v/>
      </c>
      <c r="DR340" s="25" t="str">
        <f ca="1">IF(DS340="","",IF(选手操作!ET340&lt;&gt;"","/",DV340))</f>
        <v/>
      </c>
      <c r="DS340" s="26" t="str">
        <f ca="1">IF(OR(COUNTA(DA$3:DM$434)=0,选手操作!$K340=""),"",选手操作!$K340)</f>
        <v/>
      </c>
      <c r="DT340" s="22" t="str">
        <f ca="1">IFERROR(IF(DS340="","",RANK(DV340,DV$3:DV$434)+COUNTIF(DV$3:DV340,DV340)-1),"/")</f>
        <v/>
      </c>
      <c r="DU340" s="27" t="str">
        <f ca="1">IF(DS340="","",VLOOKUP(DS340,选手操作!$K:$L,2,0))</f>
        <v/>
      </c>
      <c r="DV340" s="24" t="str">
        <f ca="1">IFERROR(IF(DS340="","",IF(选手操作!DT340&lt;&gt;"",CV340+DW340+DX340+选手操作!DS340,VLOOKUP(DU340,DO:DQ,3,0)+CV340+DW340+DX340+选手操作!DS340)),IF(COUNTIF(DO:DO,DU340)=0,"查找失败",IF(ISNUMBER(VLOOKUP(DU340,DO:DQ,3,0))=FALSE,"VP错误","未知错误")))</f>
        <v/>
      </c>
      <c r="DW340" s="37"/>
      <c r="DX340" s="37"/>
      <c r="DY340" s="39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  <c r="EN340" s="23" t="str">
        <f ca="1">IFERROR(IF(ES340="","",RANK(ER340,ER$3:ER$434)+COUNTIF(ER$3:ER340,ER340)-1),"/")</f>
        <v/>
      </c>
      <c r="EO340" s="22" t="str">
        <f t="shared" si="105"/>
        <v/>
      </c>
      <c r="EP340" s="22" t="str">
        <f t="shared" si="106"/>
        <v/>
      </c>
      <c r="EQ340" s="24" t="str">
        <f>IFERROR(IF(EO340="","",ROUND(IF(EP340=0,10,10+SIGN(EP340)*10*(1-((SQRT(5)-1)/2)^MIN(ABS(EP340)/(5*SQRT(ER$1)),3))/(1-((SQRT(5)-1)/2)^3)),2)),"请输入副数")</f>
        <v/>
      </c>
      <c r="ER340" s="25" t="str">
        <f ca="1">IF(ES340="","",IF(选手操作!FT340&lt;&gt;"","/",EV340))</f>
        <v/>
      </c>
      <c r="ES340" s="26" t="str">
        <f ca="1">IF(OR(COUNTA(EA$3:EM$434)=0,选手操作!$K340=""),"",选手操作!$K340)</f>
        <v/>
      </c>
      <c r="ET340" s="22" t="str">
        <f ca="1">IFERROR(IF(ES340="","",RANK(EV340,EV$3:EV$434)+COUNTIF(EV$3:EV340,EV340)-1),"/")</f>
        <v/>
      </c>
      <c r="EU340" s="27" t="str">
        <f ca="1">IF(ES340="","",VLOOKUP(ES340,选手操作!$K:$L,2,0))</f>
        <v/>
      </c>
      <c r="EV340" s="24" t="str">
        <f ca="1">IFERROR(IF(ES340="","",IF(选手操作!ET340&lt;&gt;"",DV340+EW340+EX340+选手操作!ES340,VLOOKUP(EU340,EO:EQ,3,0)+DV340+EW340+EX340+选手操作!ES340)),IF(COUNTIF(EO:EO,EU340)=0,"查找失败",IF(ISNUMBER(VLOOKUP(EU340,EO:EQ,3,0))=FALSE,"VP错误","未知错误")))</f>
        <v/>
      </c>
      <c r="EW340" s="37"/>
      <c r="EX340" s="37"/>
      <c r="EY340" s="39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23" t="str">
        <f ca="1">IFERROR(IF(FS340="","",RANK(FR340,FR$3:FR$434)+COUNTIF(FR$3:FR340,FR340)-1),"/")</f>
        <v/>
      </c>
      <c r="FO340" s="22" t="str">
        <f t="shared" si="107"/>
        <v/>
      </c>
      <c r="FP340" s="22" t="str">
        <f t="shared" si="108"/>
        <v/>
      </c>
      <c r="FQ340" s="24" t="str">
        <f>IFERROR(IF(FO340="","",ROUND(IF(FP340=0,10,10+SIGN(FP340)*10*(1-((SQRT(5)-1)/2)^MIN(ABS(FP340)/(5*SQRT(FR$1)),3))/(1-((SQRT(5)-1)/2)^3)),2)),"请输入副数")</f>
        <v/>
      </c>
      <c r="FR340" s="25" t="str">
        <f ca="1">IF(FS340="","",IF(选手操作!GT340&lt;&gt;"","/",FV340))</f>
        <v/>
      </c>
      <c r="FS340" s="26" t="str">
        <f ca="1">IF(OR(COUNTA(FA$3:FM$434)=0,选手操作!$K340=""),"",选手操作!$K340)</f>
        <v/>
      </c>
      <c r="FT340" s="22" t="str">
        <f ca="1">IFERROR(IF(FS340="","",RANK(FV340,FV$3:FV$434)+COUNTIF(FV$3:FV340,FV340)-1),"/")</f>
        <v/>
      </c>
      <c r="FU340" s="27" t="str">
        <f ca="1">IF(FS340="","",VLOOKUP(FS340,选手操作!$K:$L,2,0))</f>
        <v/>
      </c>
      <c r="FV340" s="24" t="str">
        <f ca="1">IFERROR(IF(FS340="","",IF(选手操作!FT340&lt;&gt;"",EV340+FW340+FX340+选手操作!FS340,VLOOKUP(FU340,FO:FQ,3,0)+EV340+FW340+FX340+选手操作!FS340)),IF(COUNTIF(FO:FO,FU340)=0,"查找失败",IF(ISNUMBER(VLOOKUP(FU340,FO:FQ,3,0))=FALSE,"VP错误","未知错误")))</f>
        <v/>
      </c>
      <c r="FW340" s="37"/>
      <c r="FX340" s="37"/>
      <c r="FY340" s="39"/>
      <c r="GA340" s="31"/>
      <c r="GB340" s="31"/>
      <c r="GC340" s="31"/>
      <c r="GD340" s="31"/>
      <c r="GE340" s="31"/>
      <c r="GF340" s="31"/>
      <c r="GG340" s="31"/>
      <c r="GH340" s="31"/>
      <c r="GI340" s="31"/>
      <c r="GJ340" s="31"/>
      <c r="GK340" s="31"/>
      <c r="GL340" s="31"/>
      <c r="GM340" s="31"/>
      <c r="GN340" s="23" t="str">
        <f ca="1">IFERROR(IF(GS340="","",RANK(GR340,GR$3:GR$434)+COUNTIF(GR$3:GR340,GR340)-1),"/")</f>
        <v/>
      </c>
      <c r="GO340" s="22" t="str">
        <f t="shared" si="109"/>
        <v/>
      </c>
      <c r="GP340" s="22" t="str">
        <f t="shared" si="110"/>
        <v/>
      </c>
      <c r="GQ340" s="24" t="str">
        <f>IFERROR(IF(GO340="","",ROUND(IF(GP340=0,10,10+SIGN(GP340)*10*(1-((SQRT(5)-1)/2)^MIN(ABS(GP340)/(5*SQRT(GR$1)),3))/(1-((SQRT(5)-1)/2)^3)),2)),"请输入副数")</f>
        <v/>
      </c>
      <c r="GR340" s="25" t="str">
        <f ca="1">IF(GS340="","",IF(选手操作!HT340&lt;&gt;"","/",GV340))</f>
        <v/>
      </c>
      <c r="GS340" s="26" t="str">
        <f ca="1">IF(OR(COUNTA(GA$3:GM$434)=0,选手操作!$K340=""),"",选手操作!$K340)</f>
        <v/>
      </c>
      <c r="GT340" s="22" t="str">
        <f ca="1">IFERROR(IF(GS340="","",RANK(GV340,GV$3:GV$434)+COUNTIF(GV$3:GV340,GV340)-1),"/")</f>
        <v/>
      </c>
      <c r="GU340" s="27" t="str">
        <f ca="1">IF(GS340="","",VLOOKUP(GS340,选手操作!$K:$L,2,0))</f>
        <v/>
      </c>
      <c r="GV340" s="24" t="str">
        <f ca="1">IFERROR(IF(GS340="","",IF(选手操作!GT340&lt;&gt;"",FV340+GW340+GX340+选手操作!GS340,VLOOKUP(GU340,GO:GQ,3,0)+FV340+GW340+GX340+选手操作!GS340)),IF(COUNTIF(GO:GO,GU340)=0,"查找失败",IF(ISNUMBER(VLOOKUP(GU340,GO:GQ,3,0))=FALSE,"VP错误","未知错误")))</f>
        <v/>
      </c>
      <c r="GW340" s="37"/>
      <c r="GX340" s="37"/>
      <c r="GY340" s="39"/>
      <c r="HA340" s="31"/>
      <c r="HB340" s="31"/>
      <c r="HC340" s="31"/>
      <c r="HD340" s="31"/>
      <c r="HE340" s="31"/>
      <c r="HF340" s="31"/>
      <c r="HG340" s="31"/>
      <c r="HH340" s="31"/>
      <c r="HI340" s="31"/>
      <c r="HJ340" s="31"/>
      <c r="HK340" s="31"/>
      <c r="HL340" s="31"/>
      <c r="HM340" s="31"/>
      <c r="HN340" s="23" t="str">
        <f ca="1">IFERROR(IF(HS340="","",RANK(HR340,HR$3:HR$434)+COUNTIF(HR$3:HR340,HR340)-1),"/")</f>
        <v/>
      </c>
      <c r="HO340" s="22" t="str">
        <f t="shared" si="111"/>
        <v/>
      </c>
      <c r="HP340" s="22" t="str">
        <f t="shared" si="112"/>
        <v/>
      </c>
      <c r="HQ340" s="24" t="str">
        <f>IFERROR(IF(HO340="","",ROUND(IF(HP340=0,10,10+SIGN(HP340)*10*(1-((SQRT(5)-1)/2)^MIN(ABS(HP340)/(5*SQRT(HR$1)),3))/(1-((SQRT(5)-1)/2)^3)),2)),"请输入副数")</f>
        <v/>
      </c>
      <c r="HR340" s="25" t="str">
        <f ca="1">IF(HS340="","",IF(选手操作!IT340&lt;&gt;"","/",HV340))</f>
        <v/>
      </c>
      <c r="HS340" s="26" t="str">
        <f ca="1">IF(OR(COUNTA(HA$3:HM$434)=0,选手操作!$K340=""),"",选手操作!$K340)</f>
        <v/>
      </c>
      <c r="HT340" s="22" t="str">
        <f ca="1">IFERROR(IF(HS340="","",RANK(HV340,HV$3:HV$434)+COUNTIF(HV$3:HV340,HV340)-1),"/")</f>
        <v/>
      </c>
      <c r="HU340" s="27" t="str">
        <f ca="1">IF(HS340="","",VLOOKUP(HS340,选手操作!$K:$L,2,0))</f>
        <v/>
      </c>
      <c r="HV340" s="24" t="str">
        <f ca="1">IFERROR(IF(HS340="","",IF(选手操作!HT340&lt;&gt;"",GV340+HW340+HX340+选手操作!HS340,VLOOKUP(HU340,HO:HQ,3,0)+GV340+HW340+HX340+选手操作!HS340)),IF(COUNTIF(HO:HO,HU340)=0,"查找失败",IF(ISNUMBER(VLOOKUP(HU340,HO:HQ,3,0))=FALSE,"VP错误","未知错误")))</f>
        <v/>
      </c>
      <c r="HW340" s="37"/>
      <c r="HX340" s="37"/>
      <c r="HY340" s="39"/>
    </row>
    <row r="341" spans="1:23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23" t="str">
        <f ca="1">IFERROR(IF(S341="","",RANK(R341,R$3:R$434)+COUNTIF(R$3:R341,R341)-1),"/")</f>
        <v/>
      </c>
      <c r="O341" s="22" t="str">
        <f t="shared" si="113"/>
        <v/>
      </c>
      <c r="P341" s="22" t="str">
        <f t="shared" si="114"/>
        <v/>
      </c>
      <c r="Q341" s="24" t="str">
        <f t="shared" si="115"/>
        <v/>
      </c>
      <c r="R341" s="25" t="str">
        <f ca="1">IF(S341="","",IF(选手操作!AT341&lt;&gt;"","/",V341))</f>
        <v/>
      </c>
      <c r="S341" s="26" t="str">
        <f ca="1">IF(OR(COUNTA(A$3:M$434)=0,选手操作!$K341=""),"",选手操作!$K341)</f>
        <v/>
      </c>
      <c r="T341" s="22" t="str">
        <f ca="1">IFERROR(IF(S341="","",RANK(V341,V$3:V$434)+COUNTIF(V$3:V341,V341)-1),"/")</f>
        <v/>
      </c>
      <c r="U341" s="27" t="str">
        <f ca="1">IF(S341="","",VLOOKUP(S341,选手操作!$K:$L,2,0))</f>
        <v/>
      </c>
      <c r="V341" s="24" t="str">
        <f ca="1">IFERROR(IF(S341="","",IF(选手操作!T341&lt;&gt;"",选手操作!M341+选手操作!N341+W341+X341+选手操作!S341,VLOOKUP(U341,O:Q,3,0)+选手操作!M341+选手操作!N341+W341+X341+选手操作!S341)),IF(COUNTIF(O:O,U341)=0,"查找失败",IF(ISNUMBER(VLOOKUP(U341,O:Q,3,0))=FALSE,"VP错误","未知错误")))</f>
        <v/>
      </c>
      <c r="W341" s="37"/>
      <c r="X341" s="37"/>
      <c r="Y341" s="39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23" t="str">
        <f ca="1">IFERROR(IF(AS341="","",RANK(AR341,AR$3:AR$434)+COUNTIF(AR$3:AR341,AR341)-1),"/")</f>
        <v/>
      </c>
      <c r="AO341" s="22" t="str">
        <f t="shared" si="97"/>
        <v/>
      </c>
      <c r="AP341" s="22" t="str">
        <f t="shared" si="98"/>
        <v/>
      </c>
      <c r="AQ341" s="24" t="str">
        <f t="shared" si="116"/>
        <v/>
      </c>
      <c r="AR341" s="25" t="str">
        <f ca="1">IF(AS341="","",IF(选手操作!BT341&lt;&gt;"","/",AV341))</f>
        <v/>
      </c>
      <c r="AS341" s="26" t="str">
        <f ca="1">IF(OR(COUNTA(AA$3:AM$434)=0,选手操作!$K341=""),"",选手操作!$K341)</f>
        <v/>
      </c>
      <c r="AT341" s="22" t="str">
        <f ca="1">IFERROR(IF(AS341="","",RANK(AV341,AV$3:AV$434)+COUNTIF(AV$3:AV341,AV341)-1),"/")</f>
        <v/>
      </c>
      <c r="AU341" s="27" t="str">
        <f ca="1">IF(AS341="","",VLOOKUP(AS341,选手操作!$K:$L,2,0))</f>
        <v/>
      </c>
      <c r="AV341" s="24" t="str">
        <f ca="1">IFERROR(IF(AS341="","",IF(选手操作!AT341&lt;&gt;"",V341+AW341+AX341+选手操作!AS341,VLOOKUP(AU341,AO:AQ,3,0)+V341+AW341+AX341+选手操作!AS341)),IF(COUNTIF(AO:AO,AU341)=0,"查找失败",IF(ISNUMBER(VLOOKUP(AU341,AO:AQ,3,0))=FALSE,"VP错误","未知错误")))</f>
        <v/>
      </c>
      <c r="AW341" s="37"/>
      <c r="AX341" s="37"/>
      <c r="AY341" s="39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23" t="str">
        <f ca="1">IFERROR(IF(BS341="","",RANK(BR341,BR$3:BR$434)+COUNTIF(BR$3:BR341,BR341)-1),"/")</f>
        <v/>
      </c>
      <c r="BO341" s="22" t="str">
        <f t="shared" si="99"/>
        <v/>
      </c>
      <c r="BP341" s="22" t="str">
        <f t="shared" si="100"/>
        <v/>
      </c>
      <c r="BQ341" s="24" t="str">
        <f>IFERROR(IF(BO341="","",ROUND(IF(BP341=0,10,10+SIGN(BP341)*10*(1-((SQRT(5)-1)/2)^MIN(ABS(BP341)/(5*SQRT(BR$1)),3))/(1-((SQRT(5)-1)/2)^3)),2)),"请输入副数")</f>
        <v/>
      </c>
      <c r="BR341" s="25" t="str">
        <f ca="1">IF(BS341="","",IF(选手操作!CT341&lt;&gt;"","/",BV341))</f>
        <v/>
      </c>
      <c r="BS341" s="26" t="str">
        <f ca="1">IF(OR(COUNTA(BA$3:BM$434)=0,选手操作!$K341=""),"",选手操作!$K341)</f>
        <v/>
      </c>
      <c r="BT341" s="22" t="str">
        <f ca="1">IFERROR(IF(BS341="","",RANK(BV341,BV$3:BV$434)+COUNTIF(BV$3:BV341,BV341)-1),"/")</f>
        <v/>
      </c>
      <c r="BU341" s="27" t="str">
        <f ca="1">IF(BS341="","",VLOOKUP(BS341,选手操作!$K:$L,2,0))</f>
        <v/>
      </c>
      <c r="BV341" s="24" t="str">
        <f ca="1">IFERROR(IF(BS341="","",IF(选手操作!BT341&lt;&gt;"",AV341+BW341+BX341+选手操作!BS341,VLOOKUP(BU341,BO:BQ,3,0)+AV341+BW341+BX341+选手操作!BS341)),IF(COUNTIF(BO:BO,BU341)=0,"查找失败",IF(ISNUMBER(VLOOKUP(BU341,BO:BQ,3,0))=FALSE,"VP错误","未知错误")))</f>
        <v/>
      </c>
      <c r="BW341" s="37"/>
      <c r="BX341" s="37"/>
      <c r="BY341" s="39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23" t="str">
        <f ca="1">IFERROR(IF(CS341="","",RANK(CR341,CR$3:CR$434)+COUNTIF(CR$3:CR341,CR341)-1),"/")</f>
        <v/>
      </c>
      <c r="CO341" s="22" t="str">
        <f t="shared" si="101"/>
        <v/>
      </c>
      <c r="CP341" s="22" t="str">
        <f t="shared" si="102"/>
        <v/>
      </c>
      <c r="CQ341" s="24" t="str">
        <f>IFERROR(IF(CO341="","",ROUND(IF(CP341=0,10,10+SIGN(CP341)*10*(1-((SQRT(5)-1)/2)^MIN(ABS(CP341)/(5*SQRT(CR$1)),3))/(1-((SQRT(5)-1)/2)^3)),2)),"请输入副数")</f>
        <v/>
      </c>
      <c r="CR341" s="25" t="str">
        <f ca="1">IF(CS341="","",IF(选手操作!DT341&lt;&gt;"","/",CV341))</f>
        <v/>
      </c>
      <c r="CS341" s="26" t="str">
        <f ca="1">IF(OR(COUNTA(CA$3:CM$434)=0,选手操作!$K341=""),"",选手操作!$K341)</f>
        <v/>
      </c>
      <c r="CT341" s="22" t="str">
        <f ca="1">IFERROR(IF(CS341="","",RANK(CV341,CV$3:CV$434)+COUNTIF(CV$3:CV341,CV341)-1),"/")</f>
        <v/>
      </c>
      <c r="CU341" s="27" t="str">
        <f ca="1">IF(CS341="","",VLOOKUP(CS341,选手操作!$K:$L,2,0))</f>
        <v/>
      </c>
      <c r="CV341" s="24" t="str">
        <f ca="1">IFERROR(IF(CS341="","",IF(选手操作!CT341&lt;&gt;"",BV341+CW341+CX341+选手操作!CS341,VLOOKUP(CU341,CO:CQ,3,0)+BV341+CW341+CX341+选手操作!CS341)),IF(COUNTIF(CO:CO,CU341)=0,"查找失败",IF(ISNUMBER(VLOOKUP(CU341,CO:CQ,3,0))=FALSE,"VP错误","未知错误")))</f>
        <v/>
      </c>
      <c r="CW341" s="37"/>
      <c r="CX341" s="37"/>
      <c r="CY341" s="39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23" t="str">
        <f ca="1">IFERROR(IF(DS341="","",RANK(DR341,DR$3:DR$434)+COUNTIF(DR$3:DR341,DR341)-1),"/")</f>
        <v/>
      </c>
      <c r="DO341" s="22" t="str">
        <f t="shared" si="103"/>
        <v/>
      </c>
      <c r="DP341" s="22" t="str">
        <f t="shared" si="104"/>
        <v/>
      </c>
      <c r="DQ341" s="24" t="str">
        <f>IFERROR(IF(DO341="","",ROUND(IF(DP341=0,10,10+SIGN(DP341)*10*(1-((SQRT(5)-1)/2)^MIN(ABS(DP341)/(5*SQRT(DR$1)),3))/(1-((SQRT(5)-1)/2)^3)),2)),"请输入副数")</f>
        <v/>
      </c>
      <c r="DR341" s="25" t="str">
        <f ca="1">IF(DS341="","",IF(选手操作!ET341&lt;&gt;"","/",DV341))</f>
        <v/>
      </c>
      <c r="DS341" s="26" t="str">
        <f ca="1">IF(OR(COUNTA(DA$3:DM$434)=0,选手操作!$K341=""),"",选手操作!$K341)</f>
        <v/>
      </c>
      <c r="DT341" s="22" t="str">
        <f ca="1">IFERROR(IF(DS341="","",RANK(DV341,DV$3:DV$434)+COUNTIF(DV$3:DV341,DV341)-1),"/")</f>
        <v/>
      </c>
      <c r="DU341" s="27" t="str">
        <f ca="1">IF(DS341="","",VLOOKUP(DS341,选手操作!$K:$L,2,0))</f>
        <v/>
      </c>
      <c r="DV341" s="24" t="str">
        <f ca="1">IFERROR(IF(DS341="","",IF(选手操作!DT341&lt;&gt;"",CV341+DW341+DX341+选手操作!DS341,VLOOKUP(DU341,DO:DQ,3,0)+CV341+DW341+DX341+选手操作!DS341)),IF(COUNTIF(DO:DO,DU341)=0,"查找失败",IF(ISNUMBER(VLOOKUP(DU341,DO:DQ,3,0))=FALSE,"VP错误","未知错误")))</f>
        <v/>
      </c>
      <c r="DW341" s="37"/>
      <c r="DX341" s="37"/>
      <c r="DY341" s="39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  <c r="EN341" s="23" t="str">
        <f ca="1">IFERROR(IF(ES341="","",RANK(ER341,ER$3:ER$434)+COUNTIF(ER$3:ER341,ER341)-1),"/")</f>
        <v/>
      </c>
      <c r="EO341" s="22" t="str">
        <f t="shared" si="105"/>
        <v/>
      </c>
      <c r="EP341" s="22" t="str">
        <f t="shared" si="106"/>
        <v/>
      </c>
      <c r="EQ341" s="24" t="str">
        <f>IFERROR(IF(EO341="","",ROUND(IF(EP341=0,10,10+SIGN(EP341)*10*(1-((SQRT(5)-1)/2)^MIN(ABS(EP341)/(5*SQRT(ER$1)),3))/(1-((SQRT(5)-1)/2)^3)),2)),"请输入副数")</f>
        <v/>
      </c>
      <c r="ER341" s="25" t="str">
        <f ca="1">IF(ES341="","",IF(选手操作!FT341&lt;&gt;"","/",EV341))</f>
        <v/>
      </c>
      <c r="ES341" s="26" t="str">
        <f ca="1">IF(OR(COUNTA(EA$3:EM$434)=0,选手操作!$K341=""),"",选手操作!$K341)</f>
        <v/>
      </c>
      <c r="ET341" s="22" t="str">
        <f ca="1">IFERROR(IF(ES341="","",RANK(EV341,EV$3:EV$434)+COUNTIF(EV$3:EV341,EV341)-1),"/")</f>
        <v/>
      </c>
      <c r="EU341" s="27" t="str">
        <f ca="1">IF(ES341="","",VLOOKUP(ES341,选手操作!$K:$L,2,0))</f>
        <v/>
      </c>
      <c r="EV341" s="24" t="str">
        <f ca="1">IFERROR(IF(ES341="","",IF(选手操作!ET341&lt;&gt;"",DV341+EW341+EX341+选手操作!ES341,VLOOKUP(EU341,EO:EQ,3,0)+DV341+EW341+EX341+选手操作!ES341)),IF(COUNTIF(EO:EO,EU341)=0,"查找失败",IF(ISNUMBER(VLOOKUP(EU341,EO:EQ,3,0))=FALSE,"VP错误","未知错误")))</f>
        <v/>
      </c>
      <c r="EW341" s="37"/>
      <c r="EX341" s="37"/>
      <c r="EY341" s="39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  <c r="FK341" s="31"/>
      <c r="FL341" s="31"/>
      <c r="FM341" s="31"/>
      <c r="FN341" s="23" t="str">
        <f ca="1">IFERROR(IF(FS341="","",RANK(FR341,FR$3:FR$434)+COUNTIF(FR$3:FR341,FR341)-1),"/")</f>
        <v/>
      </c>
      <c r="FO341" s="22" t="str">
        <f t="shared" si="107"/>
        <v/>
      </c>
      <c r="FP341" s="22" t="str">
        <f t="shared" si="108"/>
        <v/>
      </c>
      <c r="FQ341" s="24" t="str">
        <f>IFERROR(IF(FO341="","",ROUND(IF(FP341=0,10,10+SIGN(FP341)*10*(1-((SQRT(5)-1)/2)^MIN(ABS(FP341)/(5*SQRT(FR$1)),3))/(1-((SQRT(5)-1)/2)^3)),2)),"请输入副数")</f>
        <v/>
      </c>
      <c r="FR341" s="25" t="str">
        <f ca="1">IF(FS341="","",IF(选手操作!GT341&lt;&gt;"","/",FV341))</f>
        <v/>
      </c>
      <c r="FS341" s="26" t="str">
        <f ca="1">IF(OR(COUNTA(FA$3:FM$434)=0,选手操作!$K341=""),"",选手操作!$K341)</f>
        <v/>
      </c>
      <c r="FT341" s="22" t="str">
        <f ca="1">IFERROR(IF(FS341="","",RANK(FV341,FV$3:FV$434)+COUNTIF(FV$3:FV341,FV341)-1),"/")</f>
        <v/>
      </c>
      <c r="FU341" s="27" t="str">
        <f ca="1">IF(FS341="","",VLOOKUP(FS341,选手操作!$K:$L,2,0))</f>
        <v/>
      </c>
      <c r="FV341" s="24" t="str">
        <f ca="1">IFERROR(IF(FS341="","",IF(选手操作!FT341&lt;&gt;"",EV341+FW341+FX341+选手操作!FS341,VLOOKUP(FU341,FO:FQ,3,0)+EV341+FW341+FX341+选手操作!FS341)),IF(COUNTIF(FO:FO,FU341)=0,"查找失败",IF(ISNUMBER(VLOOKUP(FU341,FO:FQ,3,0))=FALSE,"VP错误","未知错误")))</f>
        <v/>
      </c>
      <c r="FW341" s="37"/>
      <c r="FX341" s="37"/>
      <c r="FY341" s="39"/>
      <c r="GA341" s="31"/>
      <c r="GB341" s="31"/>
      <c r="GC341" s="31"/>
      <c r="GD341" s="31"/>
      <c r="GE341" s="31"/>
      <c r="GF341" s="31"/>
      <c r="GG341" s="31"/>
      <c r="GH341" s="31"/>
      <c r="GI341" s="31"/>
      <c r="GJ341" s="31"/>
      <c r="GK341" s="31"/>
      <c r="GL341" s="31"/>
      <c r="GM341" s="31"/>
      <c r="GN341" s="23" t="str">
        <f ca="1">IFERROR(IF(GS341="","",RANK(GR341,GR$3:GR$434)+COUNTIF(GR$3:GR341,GR341)-1),"/")</f>
        <v/>
      </c>
      <c r="GO341" s="22" t="str">
        <f t="shared" si="109"/>
        <v/>
      </c>
      <c r="GP341" s="22" t="str">
        <f t="shared" si="110"/>
        <v/>
      </c>
      <c r="GQ341" s="24" t="str">
        <f>IFERROR(IF(GO341="","",ROUND(IF(GP341=0,10,10+SIGN(GP341)*10*(1-((SQRT(5)-1)/2)^MIN(ABS(GP341)/(5*SQRT(GR$1)),3))/(1-((SQRT(5)-1)/2)^3)),2)),"请输入副数")</f>
        <v/>
      </c>
      <c r="GR341" s="25" t="str">
        <f ca="1">IF(GS341="","",IF(选手操作!HT341&lt;&gt;"","/",GV341))</f>
        <v/>
      </c>
      <c r="GS341" s="26" t="str">
        <f ca="1">IF(OR(COUNTA(GA$3:GM$434)=0,选手操作!$K341=""),"",选手操作!$K341)</f>
        <v/>
      </c>
      <c r="GT341" s="22" t="str">
        <f ca="1">IFERROR(IF(GS341="","",RANK(GV341,GV$3:GV$434)+COUNTIF(GV$3:GV341,GV341)-1),"/")</f>
        <v/>
      </c>
      <c r="GU341" s="27" t="str">
        <f ca="1">IF(GS341="","",VLOOKUP(GS341,选手操作!$K:$L,2,0))</f>
        <v/>
      </c>
      <c r="GV341" s="24" t="str">
        <f ca="1">IFERROR(IF(GS341="","",IF(选手操作!GT341&lt;&gt;"",FV341+GW341+GX341+选手操作!GS341,VLOOKUP(GU341,GO:GQ,3,0)+FV341+GW341+GX341+选手操作!GS341)),IF(COUNTIF(GO:GO,GU341)=0,"查找失败",IF(ISNUMBER(VLOOKUP(GU341,GO:GQ,3,0))=FALSE,"VP错误","未知错误")))</f>
        <v/>
      </c>
      <c r="GW341" s="37"/>
      <c r="GX341" s="37"/>
      <c r="GY341" s="39"/>
      <c r="HA341" s="31"/>
      <c r="HB341" s="31"/>
      <c r="HC341" s="31"/>
      <c r="HD341" s="31"/>
      <c r="HE341" s="31"/>
      <c r="HF341" s="31"/>
      <c r="HG341" s="31"/>
      <c r="HH341" s="31"/>
      <c r="HI341" s="31"/>
      <c r="HJ341" s="31"/>
      <c r="HK341" s="31"/>
      <c r="HL341" s="31"/>
      <c r="HM341" s="31"/>
      <c r="HN341" s="23" t="str">
        <f ca="1">IFERROR(IF(HS341="","",RANK(HR341,HR$3:HR$434)+COUNTIF(HR$3:HR341,HR341)-1),"/")</f>
        <v/>
      </c>
      <c r="HO341" s="22" t="str">
        <f t="shared" si="111"/>
        <v/>
      </c>
      <c r="HP341" s="22" t="str">
        <f t="shared" si="112"/>
        <v/>
      </c>
      <c r="HQ341" s="24" t="str">
        <f>IFERROR(IF(HO341="","",ROUND(IF(HP341=0,10,10+SIGN(HP341)*10*(1-((SQRT(5)-1)/2)^MIN(ABS(HP341)/(5*SQRT(HR$1)),3))/(1-((SQRT(5)-1)/2)^3)),2)),"请输入副数")</f>
        <v/>
      </c>
      <c r="HR341" s="25" t="str">
        <f ca="1">IF(HS341="","",IF(选手操作!IT341&lt;&gt;"","/",HV341))</f>
        <v/>
      </c>
      <c r="HS341" s="26" t="str">
        <f ca="1">IF(OR(COUNTA(HA$3:HM$434)=0,选手操作!$K341=""),"",选手操作!$K341)</f>
        <v/>
      </c>
      <c r="HT341" s="22" t="str">
        <f ca="1">IFERROR(IF(HS341="","",RANK(HV341,HV$3:HV$434)+COUNTIF(HV$3:HV341,HV341)-1),"/")</f>
        <v/>
      </c>
      <c r="HU341" s="27" t="str">
        <f ca="1">IF(HS341="","",VLOOKUP(HS341,选手操作!$K:$L,2,0))</f>
        <v/>
      </c>
      <c r="HV341" s="24" t="str">
        <f ca="1">IFERROR(IF(HS341="","",IF(选手操作!HT341&lt;&gt;"",GV341+HW341+HX341+选手操作!HS341,VLOOKUP(HU341,HO:HQ,3,0)+GV341+HW341+HX341+选手操作!HS341)),IF(COUNTIF(HO:HO,HU341)=0,"查找失败",IF(ISNUMBER(VLOOKUP(HU341,HO:HQ,3,0))=FALSE,"VP错误","未知错误")))</f>
        <v/>
      </c>
      <c r="HW341" s="37"/>
      <c r="HX341" s="37"/>
      <c r="HY341" s="39"/>
    </row>
    <row r="342" spans="1:23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23" t="str">
        <f ca="1">IFERROR(IF(S342="","",RANK(R342,R$3:R$434)+COUNTIF(R$3:R342,R342)-1),"/")</f>
        <v/>
      </c>
      <c r="O342" s="22" t="str">
        <f t="shared" si="113"/>
        <v/>
      </c>
      <c r="P342" s="22" t="str">
        <f t="shared" si="114"/>
        <v/>
      </c>
      <c r="Q342" s="24" t="str">
        <f t="shared" si="115"/>
        <v/>
      </c>
      <c r="R342" s="25" t="str">
        <f ca="1">IF(S342="","",IF(选手操作!AT342&lt;&gt;"","/",V342))</f>
        <v/>
      </c>
      <c r="S342" s="26" t="str">
        <f ca="1">IF(OR(COUNTA(A$3:M$434)=0,选手操作!$K342=""),"",选手操作!$K342)</f>
        <v/>
      </c>
      <c r="T342" s="22" t="str">
        <f ca="1">IFERROR(IF(S342="","",RANK(V342,V$3:V$434)+COUNTIF(V$3:V342,V342)-1),"/")</f>
        <v/>
      </c>
      <c r="U342" s="27" t="str">
        <f ca="1">IF(S342="","",VLOOKUP(S342,选手操作!$K:$L,2,0))</f>
        <v/>
      </c>
      <c r="V342" s="24" t="str">
        <f ca="1">IFERROR(IF(S342="","",IF(选手操作!T342&lt;&gt;"",选手操作!M342+选手操作!N342+W342+X342+选手操作!S342,VLOOKUP(U342,O:Q,3,0)+选手操作!M342+选手操作!N342+W342+X342+选手操作!S342)),IF(COUNTIF(O:O,U342)=0,"查找失败",IF(ISNUMBER(VLOOKUP(U342,O:Q,3,0))=FALSE,"VP错误","未知错误")))</f>
        <v/>
      </c>
      <c r="W342" s="37"/>
      <c r="X342" s="37"/>
      <c r="Y342" s="39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23" t="str">
        <f ca="1">IFERROR(IF(AS342="","",RANK(AR342,AR$3:AR$434)+COUNTIF(AR$3:AR342,AR342)-1),"/")</f>
        <v/>
      </c>
      <c r="AO342" s="22" t="str">
        <f t="shared" si="97"/>
        <v/>
      </c>
      <c r="AP342" s="22" t="str">
        <f t="shared" si="98"/>
        <v/>
      </c>
      <c r="AQ342" s="24" t="str">
        <f t="shared" si="116"/>
        <v/>
      </c>
      <c r="AR342" s="25" t="str">
        <f ca="1">IF(AS342="","",IF(选手操作!BT342&lt;&gt;"","/",AV342))</f>
        <v/>
      </c>
      <c r="AS342" s="26" t="str">
        <f ca="1">IF(OR(COUNTA(AA$3:AM$434)=0,选手操作!$K342=""),"",选手操作!$K342)</f>
        <v/>
      </c>
      <c r="AT342" s="22" t="str">
        <f ca="1">IFERROR(IF(AS342="","",RANK(AV342,AV$3:AV$434)+COUNTIF(AV$3:AV342,AV342)-1),"/")</f>
        <v/>
      </c>
      <c r="AU342" s="27" t="str">
        <f ca="1">IF(AS342="","",VLOOKUP(AS342,选手操作!$K:$L,2,0))</f>
        <v/>
      </c>
      <c r="AV342" s="24" t="str">
        <f ca="1">IFERROR(IF(AS342="","",IF(选手操作!AT342&lt;&gt;"",V342+AW342+AX342+选手操作!AS342,VLOOKUP(AU342,AO:AQ,3,0)+V342+AW342+AX342+选手操作!AS342)),IF(COUNTIF(AO:AO,AU342)=0,"查找失败",IF(ISNUMBER(VLOOKUP(AU342,AO:AQ,3,0))=FALSE,"VP错误","未知错误")))</f>
        <v/>
      </c>
      <c r="AW342" s="37"/>
      <c r="AX342" s="37"/>
      <c r="AY342" s="39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23" t="str">
        <f ca="1">IFERROR(IF(BS342="","",RANK(BR342,BR$3:BR$434)+COUNTIF(BR$3:BR342,BR342)-1),"/")</f>
        <v/>
      </c>
      <c r="BO342" s="22" t="str">
        <f t="shared" si="99"/>
        <v/>
      </c>
      <c r="BP342" s="22" t="str">
        <f t="shared" si="100"/>
        <v/>
      </c>
      <c r="BQ342" s="24" t="str">
        <f>IFERROR(IF(BO342="","",ROUND(IF(BP342=0,10,10+SIGN(BP342)*10*(1-((SQRT(5)-1)/2)^MIN(ABS(BP342)/(5*SQRT(BR$1)),3))/(1-((SQRT(5)-1)/2)^3)),2)),"请输入副数")</f>
        <v/>
      </c>
      <c r="BR342" s="25" t="str">
        <f ca="1">IF(BS342="","",IF(选手操作!CT342&lt;&gt;"","/",BV342))</f>
        <v/>
      </c>
      <c r="BS342" s="26" t="str">
        <f ca="1">IF(OR(COUNTA(BA$3:BM$434)=0,选手操作!$K342=""),"",选手操作!$K342)</f>
        <v/>
      </c>
      <c r="BT342" s="22" t="str">
        <f ca="1">IFERROR(IF(BS342="","",RANK(BV342,BV$3:BV$434)+COUNTIF(BV$3:BV342,BV342)-1),"/")</f>
        <v/>
      </c>
      <c r="BU342" s="27" t="str">
        <f ca="1">IF(BS342="","",VLOOKUP(BS342,选手操作!$K:$L,2,0))</f>
        <v/>
      </c>
      <c r="BV342" s="24" t="str">
        <f ca="1">IFERROR(IF(BS342="","",IF(选手操作!BT342&lt;&gt;"",AV342+BW342+BX342+选手操作!BS342,VLOOKUP(BU342,BO:BQ,3,0)+AV342+BW342+BX342+选手操作!BS342)),IF(COUNTIF(BO:BO,BU342)=0,"查找失败",IF(ISNUMBER(VLOOKUP(BU342,BO:BQ,3,0))=FALSE,"VP错误","未知错误")))</f>
        <v/>
      </c>
      <c r="BW342" s="37"/>
      <c r="BX342" s="37"/>
      <c r="BY342" s="39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23" t="str">
        <f ca="1">IFERROR(IF(CS342="","",RANK(CR342,CR$3:CR$434)+COUNTIF(CR$3:CR342,CR342)-1),"/")</f>
        <v/>
      </c>
      <c r="CO342" s="22" t="str">
        <f t="shared" si="101"/>
        <v/>
      </c>
      <c r="CP342" s="22" t="str">
        <f t="shared" si="102"/>
        <v/>
      </c>
      <c r="CQ342" s="24" t="str">
        <f>IFERROR(IF(CO342="","",ROUND(IF(CP342=0,10,10+SIGN(CP342)*10*(1-((SQRT(5)-1)/2)^MIN(ABS(CP342)/(5*SQRT(CR$1)),3))/(1-((SQRT(5)-1)/2)^3)),2)),"请输入副数")</f>
        <v/>
      </c>
      <c r="CR342" s="25" t="str">
        <f ca="1">IF(CS342="","",IF(选手操作!DT342&lt;&gt;"","/",CV342))</f>
        <v/>
      </c>
      <c r="CS342" s="26" t="str">
        <f ca="1">IF(OR(COUNTA(CA$3:CM$434)=0,选手操作!$K342=""),"",选手操作!$K342)</f>
        <v/>
      </c>
      <c r="CT342" s="22" t="str">
        <f ca="1">IFERROR(IF(CS342="","",RANK(CV342,CV$3:CV$434)+COUNTIF(CV$3:CV342,CV342)-1),"/")</f>
        <v/>
      </c>
      <c r="CU342" s="27" t="str">
        <f ca="1">IF(CS342="","",VLOOKUP(CS342,选手操作!$K:$L,2,0))</f>
        <v/>
      </c>
      <c r="CV342" s="24" t="str">
        <f ca="1">IFERROR(IF(CS342="","",IF(选手操作!CT342&lt;&gt;"",BV342+CW342+CX342+选手操作!CS342,VLOOKUP(CU342,CO:CQ,3,0)+BV342+CW342+CX342+选手操作!CS342)),IF(COUNTIF(CO:CO,CU342)=0,"查找失败",IF(ISNUMBER(VLOOKUP(CU342,CO:CQ,3,0))=FALSE,"VP错误","未知错误")))</f>
        <v/>
      </c>
      <c r="CW342" s="37"/>
      <c r="CX342" s="37"/>
      <c r="CY342" s="39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23" t="str">
        <f ca="1">IFERROR(IF(DS342="","",RANK(DR342,DR$3:DR$434)+COUNTIF(DR$3:DR342,DR342)-1),"/")</f>
        <v/>
      </c>
      <c r="DO342" s="22" t="str">
        <f t="shared" si="103"/>
        <v/>
      </c>
      <c r="DP342" s="22" t="str">
        <f t="shared" si="104"/>
        <v/>
      </c>
      <c r="DQ342" s="24" t="str">
        <f>IFERROR(IF(DO342="","",ROUND(IF(DP342=0,10,10+SIGN(DP342)*10*(1-((SQRT(5)-1)/2)^MIN(ABS(DP342)/(5*SQRT(DR$1)),3))/(1-((SQRT(5)-1)/2)^3)),2)),"请输入副数")</f>
        <v/>
      </c>
      <c r="DR342" s="25" t="str">
        <f ca="1">IF(DS342="","",IF(选手操作!ET342&lt;&gt;"","/",DV342))</f>
        <v/>
      </c>
      <c r="DS342" s="26" t="str">
        <f ca="1">IF(OR(COUNTA(DA$3:DM$434)=0,选手操作!$K342=""),"",选手操作!$K342)</f>
        <v/>
      </c>
      <c r="DT342" s="22" t="str">
        <f ca="1">IFERROR(IF(DS342="","",RANK(DV342,DV$3:DV$434)+COUNTIF(DV$3:DV342,DV342)-1),"/")</f>
        <v/>
      </c>
      <c r="DU342" s="27" t="str">
        <f ca="1">IF(DS342="","",VLOOKUP(DS342,选手操作!$K:$L,2,0))</f>
        <v/>
      </c>
      <c r="DV342" s="24" t="str">
        <f ca="1">IFERROR(IF(DS342="","",IF(选手操作!DT342&lt;&gt;"",CV342+DW342+DX342+选手操作!DS342,VLOOKUP(DU342,DO:DQ,3,0)+CV342+DW342+DX342+选手操作!DS342)),IF(COUNTIF(DO:DO,DU342)=0,"查找失败",IF(ISNUMBER(VLOOKUP(DU342,DO:DQ,3,0))=FALSE,"VP错误","未知错误")))</f>
        <v/>
      </c>
      <c r="DW342" s="37"/>
      <c r="DX342" s="37"/>
      <c r="DY342" s="39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  <c r="EN342" s="23" t="str">
        <f ca="1">IFERROR(IF(ES342="","",RANK(ER342,ER$3:ER$434)+COUNTIF(ER$3:ER342,ER342)-1),"/")</f>
        <v/>
      </c>
      <c r="EO342" s="22" t="str">
        <f t="shared" si="105"/>
        <v/>
      </c>
      <c r="EP342" s="22" t="str">
        <f t="shared" si="106"/>
        <v/>
      </c>
      <c r="EQ342" s="24" t="str">
        <f>IFERROR(IF(EO342="","",ROUND(IF(EP342=0,10,10+SIGN(EP342)*10*(1-((SQRT(5)-1)/2)^MIN(ABS(EP342)/(5*SQRT(ER$1)),3))/(1-((SQRT(5)-1)/2)^3)),2)),"请输入副数")</f>
        <v/>
      </c>
      <c r="ER342" s="25" t="str">
        <f ca="1">IF(ES342="","",IF(选手操作!FT342&lt;&gt;"","/",EV342))</f>
        <v/>
      </c>
      <c r="ES342" s="26" t="str">
        <f ca="1">IF(OR(COUNTA(EA$3:EM$434)=0,选手操作!$K342=""),"",选手操作!$K342)</f>
        <v/>
      </c>
      <c r="ET342" s="22" t="str">
        <f ca="1">IFERROR(IF(ES342="","",RANK(EV342,EV$3:EV$434)+COUNTIF(EV$3:EV342,EV342)-1),"/")</f>
        <v/>
      </c>
      <c r="EU342" s="27" t="str">
        <f ca="1">IF(ES342="","",VLOOKUP(ES342,选手操作!$K:$L,2,0))</f>
        <v/>
      </c>
      <c r="EV342" s="24" t="str">
        <f ca="1">IFERROR(IF(ES342="","",IF(选手操作!ET342&lt;&gt;"",DV342+EW342+EX342+选手操作!ES342,VLOOKUP(EU342,EO:EQ,3,0)+DV342+EW342+EX342+选手操作!ES342)),IF(COUNTIF(EO:EO,EU342)=0,"查找失败",IF(ISNUMBER(VLOOKUP(EU342,EO:EQ,3,0))=FALSE,"VP错误","未知错误")))</f>
        <v/>
      </c>
      <c r="EW342" s="37"/>
      <c r="EX342" s="37"/>
      <c r="EY342" s="39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  <c r="FK342" s="31"/>
      <c r="FL342" s="31"/>
      <c r="FM342" s="31"/>
      <c r="FN342" s="23" t="str">
        <f ca="1">IFERROR(IF(FS342="","",RANK(FR342,FR$3:FR$434)+COUNTIF(FR$3:FR342,FR342)-1),"/")</f>
        <v/>
      </c>
      <c r="FO342" s="22" t="str">
        <f t="shared" si="107"/>
        <v/>
      </c>
      <c r="FP342" s="22" t="str">
        <f t="shared" si="108"/>
        <v/>
      </c>
      <c r="FQ342" s="24" t="str">
        <f>IFERROR(IF(FO342="","",ROUND(IF(FP342=0,10,10+SIGN(FP342)*10*(1-((SQRT(5)-1)/2)^MIN(ABS(FP342)/(5*SQRT(FR$1)),3))/(1-((SQRT(5)-1)/2)^3)),2)),"请输入副数")</f>
        <v/>
      </c>
      <c r="FR342" s="25" t="str">
        <f ca="1">IF(FS342="","",IF(选手操作!GT342&lt;&gt;"","/",FV342))</f>
        <v/>
      </c>
      <c r="FS342" s="26" t="str">
        <f ca="1">IF(OR(COUNTA(FA$3:FM$434)=0,选手操作!$K342=""),"",选手操作!$K342)</f>
        <v/>
      </c>
      <c r="FT342" s="22" t="str">
        <f ca="1">IFERROR(IF(FS342="","",RANK(FV342,FV$3:FV$434)+COUNTIF(FV$3:FV342,FV342)-1),"/")</f>
        <v/>
      </c>
      <c r="FU342" s="27" t="str">
        <f ca="1">IF(FS342="","",VLOOKUP(FS342,选手操作!$K:$L,2,0))</f>
        <v/>
      </c>
      <c r="FV342" s="24" t="str">
        <f ca="1">IFERROR(IF(FS342="","",IF(选手操作!FT342&lt;&gt;"",EV342+FW342+FX342+选手操作!FS342,VLOOKUP(FU342,FO:FQ,3,0)+EV342+FW342+FX342+选手操作!FS342)),IF(COUNTIF(FO:FO,FU342)=0,"查找失败",IF(ISNUMBER(VLOOKUP(FU342,FO:FQ,3,0))=FALSE,"VP错误","未知错误")))</f>
        <v/>
      </c>
      <c r="FW342" s="37"/>
      <c r="FX342" s="37"/>
      <c r="FY342" s="39"/>
      <c r="GA342" s="31"/>
      <c r="GB342" s="31"/>
      <c r="GC342" s="31"/>
      <c r="GD342" s="31"/>
      <c r="GE342" s="31"/>
      <c r="GF342" s="31"/>
      <c r="GG342" s="31"/>
      <c r="GH342" s="31"/>
      <c r="GI342" s="31"/>
      <c r="GJ342" s="31"/>
      <c r="GK342" s="31"/>
      <c r="GL342" s="31"/>
      <c r="GM342" s="31"/>
      <c r="GN342" s="23" t="str">
        <f ca="1">IFERROR(IF(GS342="","",RANK(GR342,GR$3:GR$434)+COUNTIF(GR$3:GR342,GR342)-1),"/")</f>
        <v/>
      </c>
      <c r="GO342" s="22" t="str">
        <f t="shared" si="109"/>
        <v/>
      </c>
      <c r="GP342" s="22" t="str">
        <f t="shared" si="110"/>
        <v/>
      </c>
      <c r="GQ342" s="24" t="str">
        <f>IFERROR(IF(GO342="","",ROUND(IF(GP342=0,10,10+SIGN(GP342)*10*(1-((SQRT(5)-1)/2)^MIN(ABS(GP342)/(5*SQRT(GR$1)),3))/(1-((SQRT(5)-1)/2)^3)),2)),"请输入副数")</f>
        <v/>
      </c>
      <c r="GR342" s="25" t="str">
        <f ca="1">IF(GS342="","",IF(选手操作!HT342&lt;&gt;"","/",GV342))</f>
        <v/>
      </c>
      <c r="GS342" s="26" t="str">
        <f ca="1">IF(OR(COUNTA(GA$3:GM$434)=0,选手操作!$K342=""),"",选手操作!$K342)</f>
        <v/>
      </c>
      <c r="GT342" s="22" t="str">
        <f ca="1">IFERROR(IF(GS342="","",RANK(GV342,GV$3:GV$434)+COUNTIF(GV$3:GV342,GV342)-1),"/")</f>
        <v/>
      </c>
      <c r="GU342" s="27" t="str">
        <f ca="1">IF(GS342="","",VLOOKUP(GS342,选手操作!$K:$L,2,0))</f>
        <v/>
      </c>
      <c r="GV342" s="24" t="str">
        <f ca="1">IFERROR(IF(GS342="","",IF(选手操作!GT342&lt;&gt;"",FV342+GW342+GX342+选手操作!GS342,VLOOKUP(GU342,GO:GQ,3,0)+FV342+GW342+GX342+选手操作!GS342)),IF(COUNTIF(GO:GO,GU342)=0,"查找失败",IF(ISNUMBER(VLOOKUP(GU342,GO:GQ,3,0))=FALSE,"VP错误","未知错误")))</f>
        <v/>
      </c>
      <c r="GW342" s="37"/>
      <c r="GX342" s="37"/>
      <c r="GY342" s="39"/>
      <c r="HA342" s="31"/>
      <c r="HB342" s="31"/>
      <c r="HC342" s="31"/>
      <c r="HD342" s="31"/>
      <c r="HE342" s="31"/>
      <c r="HF342" s="31"/>
      <c r="HG342" s="31"/>
      <c r="HH342" s="31"/>
      <c r="HI342" s="31"/>
      <c r="HJ342" s="31"/>
      <c r="HK342" s="31"/>
      <c r="HL342" s="31"/>
      <c r="HM342" s="31"/>
      <c r="HN342" s="23" t="str">
        <f ca="1">IFERROR(IF(HS342="","",RANK(HR342,HR$3:HR$434)+COUNTIF(HR$3:HR342,HR342)-1),"/")</f>
        <v/>
      </c>
      <c r="HO342" s="22" t="str">
        <f t="shared" si="111"/>
        <v/>
      </c>
      <c r="HP342" s="22" t="str">
        <f t="shared" si="112"/>
        <v/>
      </c>
      <c r="HQ342" s="24" t="str">
        <f>IFERROR(IF(HO342="","",ROUND(IF(HP342=0,10,10+SIGN(HP342)*10*(1-((SQRT(5)-1)/2)^MIN(ABS(HP342)/(5*SQRT(HR$1)),3))/(1-((SQRT(5)-1)/2)^3)),2)),"请输入副数")</f>
        <v/>
      </c>
      <c r="HR342" s="25" t="str">
        <f ca="1">IF(HS342="","",IF(选手操作!IT342&lt;&gt;"","/",HV342))</f>
        <v/>
      </c>
      <c r="HS342" s="26" t="str">
        <f ca="1">IF(OR(COUNTA(HA$3:HM$434)=0,选手操作!$K342=""),"",选手操作!$K342)</f>
        <v/>
      </c>
      <c r="HT342" s="22" t="str">
        <f ca="1">IFERROR(IF(HS342="","",RANK(HV342,HV$3:HV$434)+COUNTIF(HV$3:HV342,HV342)-1),"/")</f>
        <v/>
      </c>
      <c r="HU342" s="27" t="str">
        <f ca="1">IF(HS342="","",VLOOKUP(HS342,选手操作!$K:$L,2,0))</f>
        <v/>
      </c>
      <c r="HV342" s="24" t="str">
        <f ca="1">IFERROR(IF(HS342="","",IF(选手操作!HT342&lt;&gt;"",GV342+HW342+HX342+选手操作!HS342,VLOOKUP(HU342,HO:HQ,3,0)+GV342+HW342+HX342+选手操作!HS342)),IF(COUNTIF(HO:HO,HU342)=0,"查找失败",IF(ISNUMBER(VLOOKUP(HU342,HO:HQ,3,0))=FALSE,"VP错误","未知错误")))</f>
        <v/>
      </c>
      <c r="HW342" s="37"/>
      <c r="HX342" s="37"/>
      <c r="HY342" s="39"/>
    </row>
    <row r="343" spans="1:23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23" t="str">
        <f ca="1">IFERROR(IF(S343="","",RANK(R343,R$3:R$434)+COUNTIF(R$3:R343,R343)-1),"/")</f>
        <v/>
      </c>
      <c r="O343" s="22" t="str">
        <f t="shared" si="113"/>
        <v/>
      </c>
      <c r="P343" s="22" t="str">
        <f t="shared" si="114"/>
        <v/>
      </c>
      <c r="Q343" s="24" t="str">
        <f t="shared" si="115"/>
        <v/>
      </c>
      <c r="R343" s="25" t="str">
        <f ca="1">IF(S343="","",IF(选手操作!AT343&lt;&gt;"","/",V343))</f>
        <v/>
      </c>
      <c r="S343" s="26" t="str">
        <f ca="1">IF(OR(COUNTA(A$3:M$434)=0,选手操作!$K343=""),"",选手操作!$K343)</f>
        <v/>
      </c>
      <c r="T343" s="22" t="str">
        <f ca="1">IFERROR(IF(S343="","",RANK(V343,V$3:V$434)+COUNTIF(V$3:V343,V343)-1),"/")</f>
        <v/>
      </c>
      <c r="U343" s="27" t="str">
        <f ca="1">IF(S343="","",VLOOKUP(S343,选手操作!$K:$L,2,0))</f>
        <v/>
      </c>
      <c r="V343" s="24" t="str">
        <f ca="1">IFERROR(IF(S343="","",IF(选手操作!T343&lt;&gt;"",选手操作!M343+选手操作!N343+W343+X343+选手操作!S343,VLOOKUP(U343,O:Q,3,0)+选手操作!M343+选手操作!N343+W343+X343+选手操作!S343)),IF(COUNTIF(O:O,U343)=0,"查找失败",IF(ISNUMBER(VLOOKUP(U343,O:Q,3,0))=FALSE,"VP错误","未知错误")))</f>
        <v/>
      </c>
      <c r="W343" s="37"/>
      <c r="X343" s="37"/>
      <c r="Y343" s="39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23" t="str">
        <f ca="1">IFERROR(IF(AS343="","",RANK(AR343,AR$3:AR$434)+COUNTIF(AR$3:AR343,AR343)-1),"/")</f>
        <v/>
      </c>
      <c r="AO343" s="22" t="str">
        <f t="shared" si="97"/>
        <v/>
      </c>
      <c r="AP343" s="22" t="str">
        <f t="shared" si="98"/>
        <v/>
      </c>
      <c r="AQ343" s="24" t="str">
        <f t="shared" si="116"/>
        <v/>
      </c>
      <c r="AR343" s="25" t="str">
        <f ca="1">IF(AS343="","",IF(选手操作!BT343&lt;&gt;"","/",AV343))</f>
        <v/>
      </c>
      <c r="AS343" s="26" t="str">
        <f ca="1">IF(OR(COUNTA(AA$3:AM$434)=0,选手操作!$K343=""),"",选手操作!$K343)</f>
        <v/>
      </c>
      <c r="AT343" s="22" t="str">
        <f ca="1">IFERROR(IF(AS343="","",RANK(AV343,AV$3:AV$434)+COUNTIF(AV$3:AV343,AV343)-1),"/")</f>
        <v/>
      </c>
      <c r="AU343" s="27" t="str">
        <f ca="1">IF(AS343="","",VLOOKUP(AS343,选手操作!$K:$L,2,0))</f>
        <v/>
      </c>
      <c r="AV343" s="24" t="str">
        <f ca="1">IFERROR(IF(AS343="","",IF(选手操作!AT343&lt;&gt;"",V343+AW343+AX343+选手操作!AS343,VLOOKUP(AU343,AO:AQ,3,0)+V343+AW343+AX343+选手操作!AS343)),IF(COUNTIF(AO:AO,AU343)=0,"查找失败",IF(ISNUMBER(VLOOKUP(AU343,AO:AQ,3,0))=FALSE,"VP错误","未知错误")))</f>
        <v/>
      </c>
      <c r="AW343" s="37"/>
      <c r="AX343" s="37"/>
      <c r="AY343" s="39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23" t="str">
        <f ca="1">IFERROR(IF(BS343="","",RANK(BR343,BR$3:BR$434)+COUNTIF(BR$3:BR343,BR343)-1),"/")</f>
        <v/>
      </c>
      <c r="BO343" s="22" t="str">
        <f t="shared" si="99"/>
        <v/>
      </c>
      <c r="BP343" s="22" t="str">
        <f t="shared" si="100"/>
        <v/>
      </c>
      <c r="BQ343" s="24" t="str">
        <f>IFERROR(IF(BO343="","",ROUND(IF(BP343=0,10,10+SIGN(BP343)*10*(1-((SQRT(5)-1)/2)^MIN(ABS(BP343)/(5*SQRT(BR$1)),3))/(1-((SQRT(5)-1)/2)^3)),2)),"请输入副数")</f>
        <v/>
      </c>
      <c r="BR343" s="25" t="str">
        <f ca="1">IF(BS343="","",IF(选手操作!CT343&lt;&gt;"","/",BV343))</f>
        <v/>
      </c>
      <c r="BS343" s="26" t="str">
        <f ca="1">IF(OR(COUNTA(BA$3:BM$434)=0,选手操作!$K343=""),"",选手操作!$K343)</f>
        <v/>
      </c>
      <c r="BT343" s="22" t="str">
        <f ca="1">IFERROR(IF(BS343="","",RANK(BV343,BV$3:BV$434)+COUNTIF(BV$3:BV343,BV343)-1),"/")</f>
        <v/>
      </c>
      <c r="BU343" s="27" t="str">
        <f ca="1">IF(BS343="","",VLOOKUP(BS343,选手操作!$K:$L,2,0))</f>
        <v/>
      </c>
      <c r="BV343" s="24" t="str">
        <f ca="1">IFERROR(IF(BS343="","",IF(选手操作!BT343&lt;&gt;"",AV343+BW343+BX343+选手操作!BS343,VLOOKUP(BU343,BO:BQ,3,0)+AV343+BW343+BX343+选手操作!BS343)),IF(COUNTIF(BO:BO,BU343)=0,"查找失败",IF(ISNUMBER(VLOOKUP(BU343,BO:BQ,3,0))=FALSE,"VP错误","未知错误")))</f>
        <v/>
      </c>
      <c r="BW343" s="37"/>
      <c r="BX343" s="37"/>
      <c r="BY343" s="39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23" t="str">
        <f ca="1">IFERROR(IF(CS343="","",RANK(CR343,CR$3:CR$434)+COUNTIF(CR$3:CR343,CR343)-1),"/")</f>
        <v/>
      </c>
      <c r="CO343" s="22" t="str">
        <f t="shared" si="101"/>
        <v/>
      </c>
      <c r="CP343" s="22" t="str">
        <f t="shared" si="102"/>
        <v/>
      </c>
      <c r="CQ343" s="24" t="str">
        <f>IFERROR(IF(CO343="","",ROUND(IF(CP343=0,10,10+SIGN(CP343)*10*(1-((SQRT(5)-1)/2)^MIN(ABS(CP343)/(5*SQRT(CR$1)),3))/(1-((SQRT(5)-1)/2)^3)),2)),"请输入副数")</f>
        <v/>
      </c>
      <c r="CR343" s="25" t="str">
        <f ca="1">IF(CS343="","",IF(选手操作!DT343&lt;&gt;"","/",CV343))</f>
        <v/>
      </c>
      <c r="CS343" s="26" t="str">
        <f ca="1">IF(OR(COUNTA(CA$3:CM$434)=0,选手操作!$K343=""),"",选手操作!$K343)</f>
        <v/>
      </c>
      <c r="CT343" s="22" t="str">
        <f ca="1">IFERROR(IF(CS343="","",RANK(CV343,CV$3:CV$434)+COUNTIF(CV$3:CV343,CV343)-1),"/")</f>
        <v/>
      </c>
      <c r="CU343" s="27" t="str">
        <f ca="1">IF(CS343="","",VLOOKUP(CS343,选手操作!$K:$L,2,0))</f>
        <v/>
      </c>
      <c r="CV343" s="24" t="str">
        <f ca="1">IFERROR(IF(CS343="","",IF(选手操作!CT343&lt;&gt;"",BV343+CW343+CX343+选手操作!CS343,VLOOKUP(CU343,CO:CQ,3,0)+BV343+CW343+CX343+选手操作!CS343)),IF(COUNTIF(CO:CO,CU343)=0,"查找失败",IF(ISNUMBER(VLOOKUP(CU343,CO:CQ,3,0))=FALSE,"VP错误","未知错误")))</f>
        <v/>
      </c>
      <c r="CW343" s="37"/>
      <c r="CX343" s="37"/>
      <c r="CY343" s="39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23" t="str">
        <f ca="1">IFERROR(IF(DS343="","",RANK(DR343,DR$3:DR$434)+COUNTIF(DR$3:DR343,DR343)-1),"/")</f>
        <v/>
      </c>
      <c r="DO343" s="22" t="str">
        <f t="shared" si="103"/>
        <v/>
      </c>
      <c r="DP343" s="22" t="str">
        <f t="shared" si="104"/>
        <v/>
      </c>
      <c r="DQ343" s="24" t="str">
        <f>IFERROR(IF(DO343="","",ROUND(IF(DP343=0,10,10+SIGN(DP343)*10*(1-((SQRT(5)-1)/2)^MIN(ABS(DP343)/(5*SQRT(DR$1)),3))/(1-((SQRT(5)-1)/2)^3)),2)),"请输入副数")</f>
        <v/>
      </c>
      <c r="DR343" s="25" t="str">
        <f ca="1">IF(DS343="","",IF(选手操作!ET343&lt;&gt;"","/",DV343))</f>
        <v/>
      </c>
      <c r="DS343" s="26" t="str">
        <f ca="1">IF(OR(COUNTA(DA$3:DM$434)=0,选手操作!$K343=""),"",选手操作!$K343)</f>
        <v/>
      </c>
      <c r="DT343" s="22" t="str">
        <f ca="1">IFERROR(IF(DS343="","",RANK(DV343,DV$3:DV$434)+COUNTIF(DV$3:DV343,DV343)-1),"/")</f>
        <v/>
      </c>
      <c r="DU343" s="27" t="str">
        <f ca="1">IF(DS343="","",VLOOKUP(DS343,选手操作!$K:$L,2,0))</f>
        <v/>
      </c>
      <c r="DV343" s="24" t="str">
        <f ca="1">IFERROR(IF(DS343="","",IF(选手操作!DT343&lt;&gt;"",CV343+DW343+DX343+选手操作!DS343,VLOOKUP(DU343,DO:DQ,3,0)+CV343+DW343+DX343+选手操作!DS343)),IF(COUNTIF(DO:DO,DU343)=0,"查找失败",IF(ISNUMBER(VLOOKUP(DU343,DO:DQ,3,0))=FALSE,"VP错误","未知错误")))</f>
        <v/>
      </c>
      <c r="DW343" s="37"/>
      <c r="DX343" s="37"/>
      <c r="DY343" s="39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23" t="str">
        <f ca="1">IFERROR(IF(ES343="","",RANK(ER343,ER$3:ER$434)+COUNTIF(ER$3:ER343,ER343)-1),"/")</f>
        <v/>
      </c>
      <c r="EO343" s="22" t="str">
        <f t="shared" si="105"/>
        <v/>
      </c>
      <c r="EP343" s="22" t="str">
        <f t="shared" si="106"/>
        <v/>
      </c>
      <c r="EQ343" s="24" t="str">
        <f>IFERROR(IF(EO343="","",ROUND(IF(EP343=0,10,10+SIGN(EP343)*10*(1-((SQRT(5)-1)/2)^MIN(ABS(EP343)/(5*SQRT(ER$1)),3))/(1-((SQRT(5)-1)/2)^3)),2)),"请输入副数")</f>
        <v/>
      </c>
      <c r="ER343" s="25" t="str">
        <f ca="1">IF(ES343="","",IF(选手操作!FT343&lt;&gt;"","/",EV343))</f>
        <v/>
      </c>
      <c r="ES343" s="26" t="str">
        <f ca="1">IF(OR(COUNTA(EA$3:EM$434)=0,选手操作!$K343=""),"",选手操作!$K343)</f>
        <v/>
      </c>
      <c r="ET343" s="22" t="str">
        <f ca="1">IFERROR(IF(ES343="","",RANK(EV343,EV$3:EV$434)+COUNTIF(EV$3:EV343,EV343)-1),"/")</f>
        <v/>
      </c>
      <c r="EU343" s="27" t="str">
        <f ca="1">IF(ES343="","",VLOOKUP(ES343,选手操作!$K:$L,2,0))</f>
        <v/>
      </c>
      <c r="EV343" s="24" t="str">
        <f ca="1">IFERROR(IF(ES343="","",IF(选手操作!ET343&lt;&gt;"",DV343+EW343+EX343+选手操作!ES343,VLOOKUP(EU343,EO:EQ,3,0)+DV343+EW343+EX343+选手操作!ES343)),IF(COUNTIF(EO:EO,EU343)=0,"查找失败",IF(ISNUMBER(VLOOKUP(EU343,EO:EQ,3,0))=FALSE,"VP错误","未知错误")))</f>
        <v/>
      </c>
      <c r="EW343" s="37"/>
      <c r="EX343" s="37"/>
      <c r="EY343" s="39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  <c r="FK343" s="31"/>
      <c r="FL343" s="31"/>
      <c r="FM343" s="31"/>
      <c r="FN343" s="23" t="str">
        <f ca="1">IFERROR(IF(FS343="","",RANK(FR343,FR$3:FR$434)+COUNTIF(FR$3:FR343,FR343)-1),"/")</f>
        <v/>
      </c>
      <c r="FO343" s="22" t="str">
        <f t="shared" si="107"/>
        <v/>
      </c>
      <c r="FP343" s="22" t="str">
        <f t="shared" si="108"/>
        <v/>
      </c>
      <c r="FQ343" s="24" t="str">
        <f>IFERROR(IF(FO343="","",ROUND(IF(FP343=0,10,10+SIGN(FP343)*10*(1-((SQRT(5)-1)/2)^MIN(ABS(FP343)/(5*SQRT(FR$1)),3))/(1-((SQRT(5)-1)/2)^3)),2)),"请输入副数")</f>
        <v/>
      </c>
      <c r="FR343" s="25" t="str">
        <f ca="1">IF(FS343="","",IF(选手操作!GT343&lt;&gt;"","/",FV343))</f>
        <v/>
      </c>
      <c r="FS343" s="26" t="str">
        <f ca="1">IF(OR(COUNTA(FA$3:FM$434)=0,选手操作!$K343=""),"",选手操作!$K343)</f>
        <v/>
      </c>
      <c r="FT343" s="22" t="str">
        <f ca="1">IFERROR(IF(FS343="","",RANK(FV343,FV$3:FV$434)+COUNTIF(FV$3:FV343,FV343)-1),"/")</f>
        <v/>
      </c>
      <c r="FU343" s="27" t="str">
        <f ca="1">IF(FS343="","",VLOOKUP(FS343,选手操作!$K:$L,2,0))</f>
        <v/>
      </c>
      <c r="FV343" s="24" t="str">
        <f ca="1">IFERROR(IF(FS343="","",IF(选手操作!FT343&lt;&gt;"",EV343+FW343+FX343+选手操作!FS343,VLOOKUP(FU343,FO:FQ,3,0)+EV343+FW343+FX343+选手操作!FS343)),IF(COUNTIF(FO:FO,FU343)=0,"查找失败",IF(ISNUMBER(VLOOKUP(FU343,FO:FQ,3,0))=FALSE,"VP错误","未知错误")))</f>
        <v/>
      </c>
      <c r="FW343" s="37"/>
      <c r="FX343" s="37"/>
      <c r="FY343" s="39"/>
      <c r="GA343" s="31"/>
      <c r="GB343" s="31"/>
      <c r="GC343" s="31"/>
      <c r="GD343" s="31"/>
      <c r="GE343" s="31"/>
      <c r="GF343" s="31"/>
      <c r="GG343" s="31"/>
      <c r="GH343" s="31"/>
      <c r="GI343" s="31"/>
      <c r="GJ343" s="31"/>
      <c r="GK343" s="31"/>
      <c r="GL343" s="31"/>
      <c r="GM343" s="31"/>
      <c r="GN343" s="23" t="str">
        <f ca="1">IFERROR(IF(GS343="","",RANK(GR343,GR$3:GR$434)+COUNTIF(GR$3:GR343,GR343)-1),"/")</f>
        <v/>
      </c>
      <c r="GO343" s="22" t="str">
        <f t="shared" si="109"/>
        <v/>
      </c>
      <c r="GP343" s="22" t="str">
        <f t="shared" si="110"/>
        <v/>
      </c>
      <c r="GQ343" s="24" t="str">
        <f>IFERROR(IF(GO343="","",ROUND(IF(GP343=0,10,10+SIGN(GP343)*10*(1-((SQRT(5)-1)/2)^MIN(ABS(GP343)/(5*SQRT(GR$1)),3))/(1-((SQRT(5)-1)/2)^3)),2)),"请输入副数")</f>
        <v/>
      </c>
      <c r="GR343" s="25" t="str">
        <f ca="1">IF(GS343="","",IF(选手操作!HT343&lt;&gt;"","/",GV343))</f>
        <v/>
      </c>
      <c r="GS343" s="26" t="str">
        <f ca="1">IF(OR(COUNTA(GA$3:GM$434)=0,选手操作!$K343=""),"",选手操作!$K343)</f>
        <v/>
      </c>
      <c r="GT343" s="22" t="str">
        <f ca="1">IFERROR(IF(GS343="","",RANK(GV343,GV$3:GV$434)+COUNTIF(GV$3:GV343,GV343)-1),"/")</f>
        <v/>
      </c>
      <c r="GU343" s="27" t="str">
        <f ca="1">IF(GS343="","",VLOOKUP(GS343,选手操作!$K:$L,2,0))</f>
        <v/>
      </c>
      <c r="GV343" s="24" t="str">
        <f ca="1">IFERROR(IF(GS343="","",IF(选手操作!GT343&lt;&gt;"",FV343+GW343+GX343+选手操作!GS343,VLOOKUP(GU343,GO:GQ,3,0)+FV343+GW343+GX343+选手操作!GS343)),IF(COUNTIF(GO:GO,GU343)=0,"查找失败",IF(ISNUMBER(VLOOKUP(GU343,GO:GQ,3,0))=FALSE,"VP错误","未知错误")))</f>
        <v/>
      </c>
      <c r="GW343" s="37"/>
      <c r="GX343" s="37"/>
      <c r="GY343" s="39"/>
      <c r="HA343" s="31"/>
      <c r="HB343" s="31"/>
      <c r="HC343" s="31"/>
      <c r="HD343" s="31"/>
      <c r="HE343" s="31"/>
      <c r="HF343" s="31"/>
      <c r="HG343" s="31"/>
      <c r="HH343" s="31"/>
      <c r="HI343" s="31"/>
      <c r="HJ343" s="31"/>
      <c r="HK343" s="31"/>
      <c r="HL343" s="31"/>
      <c r="HM343" s="31"/>
      <c r="HN343" s="23" t="str">
        <f ca="1">IFERROR(IF(HS343="","",RANK(HR343,HR$3:HR$434)+COUNTIF(HR$3:HR343,HR343)-1),"/")</f>
        <v/>
      </c>
      <c r="HO343" s="22" t="str">
        <f t="shared" si="111"/>
        <v/>
      </c>
      <c r="HP343" s="22" t="str">
        <f t="shared" si="112"/>
        <v/>
      </c>
      <c r="HQ343" s="24" t="str">
        <f>IFERROR(IF(HO343="","",ROUND(IF(HP343=0,10,10+SIGN(HP343)*10*(1-((SQRT(5)-1)/2)^MIN(ABS(HP343)/(5*SQRT(HR$1)),3))/(1-((SQRT(5)-1)/2)^3)),2)),"请输入副数")</f>
        <v/>
      </c>
      <c r="HR343" s="25" t="str">
        <f ca="1">IF(HS343="","",IF(选手操作!IT343&lt;&gt;"","/",HV343))</f>
        <v/>
      </c>
      <c r="HS343" s="26" t="str">
        <f ca="1">IF(OR(COUNTA(HA$3:HM$434)=0,选手操作!$K343=""),"",选手操作!$K343)</f>
        <v/>
      </c>
      <c r="HT343" s="22" t="str">
        <f ca="1">IFERROR(IF(HS343="","",RANK(HV343,HV$3:HV$434)+COUNTIF(HV$3:HV343,HV343)-1),"/")</f>
        <v/>
      </c>
      <c r="HU343" s="27" t="str">
        <f ca="1">IF(HS343="","",VLOOKUP(HS343,选手操作!$K:$L,2,0))</f>
        <v/>
      </c>
      <c r="HV343" s="24" t="str">
        <f ca="1">IFERROR(IF(HS343="","",IF(选手操作!HT343&lt;&gt;"",GV343+HW343+HX343+选手操作!HS343,VLOOKUP(HU343,HO:HQ,3,0)+GV343+HW343+HX343+选手操作!HS343)),IF(COUNTIF(HO:HO,HU343)=0,"查找失败",IF(ISNUMBER(VLOOKUP(HU343,HO:HQ,3,0))=FALSE,"VP错误","未知错误")))</f>
        <v/>
      </c>
      <c r="HW343" s="37"/>
      <c r="HX343" s="37"/>
      <c r="HY343" s="39"/>
    </row>
    <row r="344" spans="1:23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23" t="str">
        <f ca="1">IFERROR(IF(S344="","",RANK(R344,R$3:R$434)+COUNTIF(R$3:R344,R344)-1),"/")</f>
        <v/>
      </c>
      <c r="O344" s="22" t="str">
        <f t="shared" si="113"/>
        <v/>
      </c>
      <c r="P344" s="22" t="str">
        <f t="shared" si="114"/>
        <v/>
      </c>
      <c r="Q344" s="24" t="str">
        <f t="shared" si="115"/>
        <v/>
      </c>
      <c r="R344" s="25" t="str">
        <f ca="1">IF(S344="","",IF(选手操作!AT344&lt;&gt;"","/",V344))</f>
        <v/>
      </c>
      <c r="S344" s="26" t="str">
        <f ca="1">IF(OR(COUNTA(A$3:M$434)=0,选手操作!$K344=""),"",选手操作!$K344)</f>
        <v/>
      </c>
      <c r="T344" s="22" t="str">
        <f ca="1">IFERROR(IF(S344="","",RANK(V344,V$3:V$434)+COUNTIF(V$3:V344,V344)-1),"/")</f>
        <v/>
      </c>
      <c r="U344" s="27" t="str">
        <f ca="1">IF(S344="","",VLOOKUP(S344,选手操作!$K:$L,2,0))</f>
        <v/>
      </c>
      <c r="V344" s="24" t="str">
        <f ca="1">IFERROR(IF(S344="","",IF(选手操作!T344&lt;&gt;"",选手操作!M344+选手操作!N344+W344+X344+选手操作!S344,VLOOKUP(U344,O:Q,3,0)+选手操作!M344+选手操作!N344+W344+X344+选手操作!S344)),IF(COUNTIF(O:O,U344)=0,"查找失败",IF(ISNUMBER(VLOOKUP(U344,O:Q,3,0))=FALSE,"VP错误","未知错误")))</f>
        <v/>
      </c>
      <c r="W344" s="37"/>
      <c r="X344" s="37"/>
      <c r="Y344" s="39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23" t="str">
        <f ca="1">IFERROR(IF(AS344="","",RANK(AR344,AR$3:AR$434)+COUNTIF(AR$3:AR344,AR344)-1),"/")</f>
        <v/>
      </c>
      <c r="AO344" s="22" t="str">
        <f t="shared" si="97"/>
        <v/>
      </c>
      <c r="AP344" s="22" t="str">
        <f t="shared" si="98"/>
        <v/>
      </c>
      <c r="AQ344" s="24" t="str">
        <f t="shared" si="116"/>
        <v/>
      </c>
      <c r="AR344" s="25" t="str">
        <f ca="1">IF(AS344="","",IF(选手操作!BT344&lt;&gt;"","/",AV344))</f>
        <v/>
      </c>
      <c r="AS344" s="26" t="str">
        <f ca="1">IF(OR(COUNTA(AA$3:AM$434)=0,选手操作!$K344=""),"",选手操作!$K344)</f>
        <v/>
      </c>
      <c r="AT344" s="22" t="str">
        <f ca="1">IFERROR(IF(AS344="","",RANK(AV344,AV$3:AV$434)+COUNTIF(AV$3:AV344,AV344)-1),"/")</f>
        <v/>
      </c>
      <c r="AU344" s="27" t="str">
        <f ca="1">IF(AS344="","",VLOOKUP(AS344,选手操作!$K:$L,2,0))</f>
        <v/>
      </c>
      <c r="AV344" s="24" t="str">
        <f ca="1">IFERROR(IF(AS344="","",IF(选手操作!AT344&lt;&gt;"",V344+AW344+AX344+选手操作!AS344,VLOOKUP(AU344,AO:AQ,3,0)+V344+AW344+AX344+选手操作!AS344)),IF(COUNTIF(AO:AO,AU344)=0,"查找失败",IF(ISNUMBER(VLOOKUP(AU344,AO:AQ,3,0))=FALSE,"VP错误","未知错误")))</f>
        <v/>
      </c>
      <c r="AW344" s="37"/>
      <c r="AX344" s="37"/>
      <c r="AY344" s="39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23" t="str">
        <f ca="1">IFERROR(IF(BS344="","",RANK(BR344,BR$3:BR$434)+COUNTIF(BR$3:BR344,BR344)-1),"/")</f>
        <v/>
      </c>
      <c r="BO344" s="22" t="str">
        <f t="shared" si="99"/>
        <v/>
      </c>
      <c r="BP344" s="22" t="str">
        <f t="shared" si="100"/>
        <v/>
      </c>
      <c r="BQ344" s="24" t="str">
        <f>IFERROR(IF(BO344="","",ROUND(IF(BP344=0,10,10+SIGN(BP344)*10*(1-((SQRT(5)-1)/2)^MIN(ABS(BP344)/(5*SQRT(BR$1)),3))/(1-((SQRT(5)-1)/2)^3)),2)),"请输入副数")</f>
        <v/>
      </c>
      <c r="BR344" s="25" t="str">
        <f ca="1">IF(BS344="","",IF(选手操作!CT344&lt;&gt;"","/",BV344))</f>
        <v/>
      </c>
      <c r="BS344" s="26" t="str">
        <f ca="1">IF(OR(COUNTA(BA$3:BM$434)=0,选手操作!$K344=""),"",选手操作!$K344)</f>
        <v/>
      </c>
      <c r="BT344" s="22" t="str">
        <f ca="1">IFERROR(IF(BS344="","",RANK(BV344,BV$3:BV$434)+COUNTIF(BV$3:BV344,BV344)-1),"/")</f>
        <v/>
      </c>
      <c r="BU344" s="27" t="str">
        <f ca="1">IF(BS344="","",VLOOKUP(BS344,选手操作!$K:$L,2,0))</f>
        <v/>
      </c>
      <c r="BV344" s="24" t="str">
        <f ca="1">IFERROR(IF(BS344="","",IF(选手操作!BT344&lt;&gt;"",AV344+BW344+BX344+选手操作!BS344,VLOOKUP(BU344,BO:BQ,3,0)+AV344+BW344+BX344+选手操作!BS344)),IF(COUNTIF(BO:BO,BU344)=0,"查找失败",IF(ISNUMBER(VLOOKUP(BU344,BO:BQ,3,0))=FALSE,"VP错误","未知错误")))</f>
        <v/>
      </c>
      <c r="BW344" s="37"/>
      <c r="BX344" s="37"/>
      <c r="BY344" s="39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23" t="str">
        <f ca="1">IFERROR(IF(CS344="","",RANK(CR344,CR$3:CR$434)+COUNTIF(CR$3:CR344,CR344)-1),"/")</f>
        <v/>
      </c>
      <c r="CO344" s="22" t="str">
        <f t="shared" si="101"/>
        <v/>
      </c>
      <c r="CP344" s="22" t="str">
        <f t="shared" si="102"/>
        <v/>
      </c>
      <c r="CQ344" s="24" t="str">
        <f>IFERROR(IF(CO344="","",ROUND(IF(CP344=0,10,10+SIGN(CP344)*10*(1-((SQRT(5)-1)/2)^MIN(ABS(CP344)/(5*SQRT(CR$1)),3))/(1-((SQRT(5)-1)/2)^3)),2)),"请输入副数")</f>
        <v/>
      </c>
      <c r="CR344" s="25" t="str">
        <f ca="1">IF(CS344="","",IF(选手操作!DT344&lt;&gt;"","/",CV344))</f>
        <v/>
      </c>
      <c r="CS344" s="26" t="str">
        <f ca="1">IF(OR(COUNTA(CA$3:CM$434)=0,选手操作!$K344=""),"",选手操作!$K344)</f>
        <v/>
      </c>
      <c r="CT344" s="22" t="str">
        <f ca="1">IFERROR(IF(CS344="","",RANK(CV344,CV$3:CV$434)+COUNTIF(CV$3:CV344,CV344)-1),"/")</f>
        <v/>
      </c>
      <c r="CU344" s="27" t="str">
        <f ca="1">IF(CS344="","",VLOOKUP(CS344,选手操作!$K:$L,2,0))</f>
        <v/>
      </c>
      <c r="CV344" s="24" t="str">
        <f ca="1">IFERROR(IF(CS344="","",IF(选手操作!CT344&lt;&gt;"",BV344+CW344+CX344+选手操作!CS344,VLOOKUP(CU344,CO:CQ,3,0)+BV344+CW344+CX344+选手操作!CS344)),IF(COUNTIF(CO:CO,CU344)=0,"查找失败",IF(ISNUMBER(VLOOKUP(CU344,CO:CQ,3,0))=FALSE,"VP错误","未知错误")))</f>
        <v/>
      </c>
      <c r="CW344" s="37"/>
      <c r="CX344" s="37"/>
      <c r="CY344" s="39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23" t="str">
        <f ca="1">IFERROR(IF(DS344="","",RANK(DR344,DR$3:DR$434)+COUNTIF(DR$3:DR344,DR344)-1),"/")</f>
        <v/>
      </c>
      <c r="DO344" s="22" t="str">
        <f t="shared" si="103"/>
        <v/>
      </c>
      <c r="DP344" s="22" t="str">
        <f t="shared" si="104"/>
        <v/>
      </c>
      <c r="DQ344" s="24" t="str">
        <f>IFERROR(IF(DO344="","",ROUND(IF(DP344=0,10,10+SIGN(DP344)*10*(1-((SQRT(5)-1)/2)^MIN(ABS(DP344)/(5*SQRT(DR$1)),3))/(1-((SQRT(5)-1)/2)^3)),2)),"请输入副数")</f>
        <v/>
      </c>
      <c r="DR344" s="25" t="str">
        <f ca="1">IF(DS344="","",IF(选手操作!ET344&lt;&gt;"","/",DV344))</f>
        <v/>
      </c>
      <c r="DS344" s="26" t="str">
        <f ca="1">IF(OR(COUNTA(DA$3:DM$434)=0,选手操作!$K344=""),"",选手操作!$K344)</f>
        <v/>
      </c>
      <c r="DT344" s="22" t="str">
        <f ca="1">IFERROR(IF(DS344="","",RANK(DV344,DV$3:DV$434)+COUNTIF(DV$3:DV344,DV344)-1),"/")</f>
        <v/>
      </c>
      <c r="DU344" s="27" t="str">
        <f ca="1">IF(DS344="","",VLOOKUP(DS344,选手操作!$K:$L,2,0))</f>
        <v/>
      </c>
      <c r="DV344" s="24" t="str">
        <f ca="1">IFERROR(IF(DS344="","",IF(选手操作!DT344&lt;&gt;"",CV344+DW344+DX344+选手操作!DS344,VLOOKUP(DU344,DO:DQ,3,0)+CV344+DW344+DX344+选手操作!DS344)),IF(COUNTIF(DO:DO,DU344)=0,"查找失败",IF(ISNUMBER(VLOOKUP(DU344,DO:DQ,3,0))=FALSE,"VP错误","未知错误")))</f>
        <v/>
      </c>
      <c r="DW344" s="37"/>
      <c r="DX344" s="37"/>
      <c r="DY344" s="39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  <c r="EN344" s="23" t="str">
        <f ca="1">IFERROR(IF(ES344="","",RANK(ER344,ER$3:ER$434)+COUNTIF(ER$3:ER344,ER344)-1),"/")</f>
        <v/>
      </c>
      <c r="EO344" s="22" t="str">
        <f t="shared" si="105"/>
        <v/>
      </c>
      <c r="EP344" s="22" t="str">
        <f t="shared" si="106"/>
        <v/>
      </c>
      <c r="EQ344" s="24" t="str">
        <f>IFERROR(IF(EO344="","",ROUND(IF(EP344=0,10,10+SIGN(EP344)*10*(1-((SQRT(5)-1)/2)^MIN(ABS(EP344)/(5*SQRT(ER$1)),3))/(1-((SQRT(5)-1)/2)^3)),2)),"请输入副数")</f>
        <v/>
      </c>
      <c r="ER344" s="25" t="str">
        <f ca="1">IF(ES344="","",IF(选手操作!FT344&lt;&gt;"","/",EV344))</f>
        <v/>
      </c>
      <c r="ES344" s="26" t="str">
        <f ca="1">IF(OR(COUNTA(EA$3:EM$434)=0,选手操作!$K344=""),"",选手操作!$K344)</f>
        <v/>
      </c>
      <c r="ET344" s="22" t="str">
        <f ca="1">IFERROR(IF(ES344="","",RANK(EV344,EV$3:EV$434)+COUNTIF(EV$3:EV344,EV344)-1),"/")</f>
        <v/>
      </c>
      <c r="EU344" s="27" t="str">
        <f ca="1">IF(ES344="","",VLOOKUP(ES344,选手操作!$K:$L,2,0))</f>
        <v/>
      </c>
      <c r="EV344" s="24" t="str">
        <f ca="1">IFERROR(IF(ES344="","",IF(选手操作!ET344&lt;&gt;"",DV344+EW344+EX344+选手操作!ES344,VLOOKUP(EU344,EO:EQ,3,0)+DV344+EW344+EX344+选手操作!ES344)),IF(COUNTIF(EO:EO,EU344)=0,"查找失败",IF(ISNUMBER(VLOOKUP(EU344,EO:EQ,3,0))=FALSE,"VP错误","未知错误")))</f>
        <v/>
      </c>
      <c r="EW344" s="37"/>
      <c r="EX344" s="37"/>
      <c r="EY344" s="39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23" t="str">
        <f ca="1">IFERROR(IF(FS344="","",RANK(FR344,FR$3:FR$434)+COUNTIF(FR$3:FR344,FR344)-1),"/")</f>
        <v/>
      </c>
      <c r="FO344" s="22" t="str">
        <f t="shared" si="107"/>
        <v/>
      </c>
      <c r="FP344" s="22" t="str">
        <f t="shared" si="108"/>
        <v/>
      </c>
      <c r="FQ344" s="24" t="str">
        <f>IFERROR(IF(FO344="","",ROUND(IF(FP344=0,10,10+SIGN(FP344)*10*(1-((SQRT(5)-1)/2)^MIN(ABS(FP344)/(5*SQRT(FR$1)),3))/(1-((SQRT(5)-1)/2)^3)),2)),"请输入副数")</f>
        <v/>
      </c>
      <c r="FR344" s="25" t="str">
        <f ca="1">IF(FS344="","",IF(选手操作!GT344&lt;&gt;"","/",FV344))</f>
        <v/>
      </c>
      <c r="FS344" s="26" t="str">
        <f ca="1">IF(OR(COUNTA(FA$3:FM$434)=0,选手操作!$K344=""),"",选手操作!$K344)</f>
        <v/>
      </c>
      <c r="FT344" s="22" t="str">
        <f ca="1">IFERROR(IF(FS344="","",RANK(FV344,FV$3:FV$434)+COUNTIF(FV$3:FV344,FV344)-1),"/")</f>
        <v/>
      </c>
      <c r="FU344" s="27" t="str">
        <f ca="1">IF(FS344="","",VLOOKUP(FS344,选手操作!$K:$L,2,0))</f>
        <v/>
      </c>
      <c r="FV344" s="24" t="str">
        <f ca="1">IFERROR(IF(FS344="","",IF(选手操作!FT344&lt;&gt;"",EV344+FW344+FX344+选手操作!FS344,VLOOKUP(FU344,FO:FQ,3,0)+EV344+FW344+FX344+选手操作!FS344)),IF(COUNTIF(FO:FO,FU344)=0,"查找失败",IF(ISNUMBER(VLOOKUP(FU344,FO:FQ,3,0))=FALSE,"VP错误","未知错误")))</f>
        <v/>
      </c>
      <c r="FW344" s="37"/>
      <c r="FX344" s="37"/>
      <c r="FY344" s="39"/>
      <c r="GA344" s="31"/>
      <c r="GB344" s="31"/>
      <c r="GC344" s="31"/>
      <c r="GD344" s="31"/>
      <c r="GE344" s="31"/>
      <c r="GF344" s="31"/>
      <c r="GG344" s="31"/>
      <c r="GH344" s="31"/>
      <c r="GI344" s="31"/>
      <c r="GJ344" s="31"/>
      <c r="GK344" s="31"/>
      <c r="GL344" s="31"/>
      <c r="GM344" s="31"/>
      <c r="GN344" s="23" t="str">
        <f ca="1">IFERROR(IF(GS344="","",RANK(GR344,GR$3:GR$434)+COUNTIF(GR$3:GR344,GR344)-1),"/")</f>
        <v/>
      </c>
      <c r="GO344" s="22" t="str">
        <f t="shared" si="109"/>
        <v/>
      </c>
      <c r="GP344" s="22" t="str">
        <f t="shared" si="110"/>
        <v/>
      </c>
      <c r="GQ344" s="24" t="str">
        <f>IFERROR(IF(GO344="","",ROUND(IF(GP344=0,10,10+SIGN(GP344)*10*(1-((SQRT(5)-1)/2)^MIN(ABS(GP344)/(5*SQRT(GR$1)),3))/(1-((SQRT(5)-1)/2)^3)),2)),"请输入副数")</f>
        <v/>
      </c>
      <c r="GR344" s="25" t="str">
        <f ca="1">IF(GS344="","",IF(选手操作!HT344&lt;&gt;"","/",GV344))</f>
        <v/>
      </c>
      <c r="GS344" s="26" t="str">
        <f ca="1">IF(OR(COUNTA(GA$3:GM$434)=0,选手操作!$K344=""),"",选手操作!$K344)</f>
        <v/>
      </c>
      <c r="GT344" s="22" t="str">
        <f ca="1">IFERROR(IF(GS344="","",RANK(GV344,GV$3:GV$434)+COUNTIF(GV$3:GV344,GV344)-1),"/")</f>
        <v/>
      </c>
      <c r="GU344" s="27" t="str">
        <f ca="1">IF(GS344="","",VLOOKUP(GS344,选手操作!$K:$L,2,0))</f>
        <v/>
      </c>
      <c r="GV344" s="24" t="str">
        <f ca="1">IFERROR(IF(GS344="","",IF(选手操作!GT344&lt;&gt;"",FV344+GW344+GX344+选手操作!GS344,VLOOKUP(GU344,GO:GQ,3,0)+FV344+GW344+GX344+选手操作!GS344)),IF(COUNTIF(GO:GO,GU344)=0,"查找失败",IF(ISNUMBER(VLOOKUP(GU344,GO:GQ,3,0))=FALSE,"VP错误","未知错误")))</f>
        <v/>
      </c>
      <c r="GW344" s="37"/>
      <c r="GX344" s="37"/>
      <c r="GY344" s="39"/>
      <c r="HA344" s="31"/>
      <c r="HB344" s="31"/>
      <c r="HC344" s="31"/>
      <c r="HD344" s="31"/>
      <c r="HE344" s="31"/>
      <c r="HF344" s="31"/>
      <c r="HG344" s="31"/>
      <c r="HH344" s="31"/>
      <c r="HI344" s="31"/>
      <c r="HJ344" s="31"/>
      <c r="HK344" s="31"/>
      <c r="HL344" s="31"/>
      <c r="HM344" s="31"/>
      <c r="HN344" s="23" t="str">
        <f ca="1">IFERROR(IF(HS344="","",RANK(HR344,HR$3:HR$434)+COUNTIF(HR$3:HR344,HR344)-1),"/")</f>
        <v/>
      </c>
      <c r="HO344" s="22" t="str">
        <f t="shared" si="111"/>
        <v/>
      </c>
      <c r="HP344" s="22" t="str">
        <f t="shared" si="112"/>
        <v/>
      </c>
      <c r="HQ344" s="24" t="str">
        <f>IFERROR(IF(HO344="","",ROUND(IF(HP344=0,10,10+SIGN(HP344)*10*(1-((SQRT(5)-1)/2)^MIN(ABS(HP344)/(5*SQRT(HR$1)),3))/(1-((SQRT(5)-1)/2)^3)),2)),"请输入副数")</f>
        <v/>
      </c>
      <c r="HR344" s="25" t="str">
        <f ca="1">IF(HS344="","",IF(选手操作!IT344&lt;&gt;"","/",HV344))</f>
        <v/>
      </c>
      <c r="HS344" s="26" t="str">
        <f ca="1">IF(OR(COUNTA(HA$3:HM$434)=0,选手操作!$K344=""),"",选手操作!$K344)</f>
        <v/>
      </c>
      <c r="HT344" s="22" t="str">
        <f ca="1">IFERROR(IF(HS344="","",RANK(HV344,HV$3:HV$434)+COUNTIF(HV$3:HV344,HV344)-1),"/")</f>
        <v/>
      </c>
      <c r="HU344" s="27" t="str">
        <f ca="1">IF(HS344="","",VLOOKUP(HS344,选手操作!$K:$L,2,0))</f>
        <v/>
      </c>
      <c r="HV344" s="24" t="str">
        <f ca="1">IFERROR(IF(HS344="","",IF(选手操作!HT344&lt;&gt;"",GV344+HW344+HX344+选手操作!HS344,VLOOKUP(HU344,HO:HQ,3,0)+GV344+HW344+HX344+选手操作!HS344)),IF(COUNTIF(HO:HO,HU344)=0,"查找失败",IF(ISNUMBER(VLOOKUP(HU344,HO:HQ,3,0))=FALSE,"VP错误","未知错误")))</f>
        <v/>
      </c>
      <c r="HW344" s="37"/>
      <c r="HX344" s="37"/>
      <c r="HY344" s="39"/>
    </row>
    <row r="345" spans="1:23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23" t="str">
        <f ca="1">IFERROR(IF(S345="","",RANK(R345,R$3:R$434)+COUNTIF(R$3:R345,R345)-1),"/")</f>
        <v/>
      </c>
      <c r="O345" s="22" t="str">
        <f t="shared" si="113"/>
        <v/>
      </c>
      <c r="P345" s="22" t="str">
        <f t="shared" si="114"/>
        <v/>
      </c>
      <c r="Q345" s="24" t="str">
        <f t="shared" si="115"/>
        <v/>
      </c>
      <c r="R345" s="25" t="str">
        <f ca="1">IF(S345="","",IF(选手操作!AT345&lt;&gt;"","/",V345))</f>
        <v/>
      </c>
      <c r="S345" s="26" t="str">
        <f ca="1">IF(OR(COUNTA(A$3:M$434)=0,选手操作!$K345=""),"",选手操作!$K345)</f>
        <v/>
      </c>
      <c r="T345" s="22" t="str">
        <f ca="1">IFERROR(IF(S345="","",RANK(V345,V$3:V$434)+COUNTIF(V$3:V345,V345)-1),"/")</f>
        <v/>
      </c>
      <c r="U345" s="27" t="str">
        <f ca="1">IF(S345="","",VLOOKUP(S345,选手操作!$K:$L,2,0))</f>
        <v/>
      </c>
      <c r="V345" s="24" t="str">
        <f ca="1">IFERROR(IF(S345="","",IF(选手操作!T345&lt;&gt;"",选手操作!M345+选手操作!N345+W345+X345+选手操作!S345,VLOOKUP(U345,O:Q,3,0)+选手操作!M345+选手操作!N345+W345+X345+选手操作!S345)),IF(COUNTIF(O:O,U345)=0,"查找失败",IF(ISNUMBER(VLOOKUP(U345,O:Q,3,0))=FALSE,"VP错误","未知错误")))</f>
        <v/>
      </c>
      <c r="W345" s="37"/>
      <c r="X345" s="37"/>
      <c r="Y345" s="39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23" t="str">
        <f ca="1">IFERROR(IF(AS345="","",RANK(AR345,AR$3:AR$434)+COUNTIF(AR$3:AR345,AR345)-1),"/")</f>
        <v/>
      </c>
      <c r="AO345" s="22" t="str">
        <f t="shared" si="97"/>
        <v/>
      </c>
      <c r="AP345" s="22" t="str">
        <f t="shared" si="98"/>
        <v/>
      </c>
      <c r="AQ345" s="24" t="str">
        <f t="shared" si="116"/>
        <v/>
      </c>
      <c r="AR345" s="25" t="str">
        <f ca="1">IF(AS345="","",IF(选手操作!BT345&lt;&gt;"","/",AV345))</f>
        <v/>
      </c>
      <c r="AS345" s="26" t="str">
        <f ca="1">IF(OR(COUNTA(AA$3:AM$434)=0,选手操作!$K345=""),"",选手操作!$K345)</f>
        <v/>
      </c>
      <c r="AT345" s="22" t="str">
        <f ca="1">IFERROR(IF(AS345="","",RANK(AV345,AV$3:AV$434)+COUNTIF(AV$3:AV345,AV345)-1),"/")</f>
        <v/>
      </c>
      <c r="AU345" s="27" t="str">
        <f ca="1">IF(AS345="","",VLOOKUP(AS345,选手操作!$K:$L,2,0))</f>
        <v/>
      </c>
      <c r="AV345" s="24" t="str">
        <f ca="1">IFERROR(IF(AS345="","",IF(选手操作!AT345&lt;&gt;"",V345+AW345+AX345+选手操作!AS345,VLOOKUP(AU345,AO:AQ,3,0)+V345+AW345+AX345+选手操作!AS345)),IF(COUNTIF(AO:AO,AU345)=0,"查找失败",IF(ISNUMBER(VLOOKUP(AU345,AO:AQ,3,0))=FALSE,"VP错误","未知错误")))</f>
        <v/>
      </c>
      <c r="AW345" s="37"/>
      <c r="AX345" s="37"/>
      <c r="AY345" s="39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23" t="str">
        <f ca="1">IFERROR(IF(BS345="","",RANK(BR345,BR$3:BR$434)+COUNTIF(BR$3:BR345,BR345)-1),"/")</f>
        <v/>
      </c>
      <c r="BO345" s="22" t="str">
        <f t="shared" si="99"/>
        <v/>
      </c>
      <c r="BP345" s="22" t="str">
        <f t="shared" si="100"/>
        <v/>
      </c>
      <c r="BQ345" s="24" t="str">
        <f>IFERROR(IF(BO345="","",ROUND(IF(BP345=0,10,10+SIGN(BP345)*10*(1-((SQRT(5)-1)/2)^MIN(ABS(BP345)/(5*SQRT(BR$1)),3))/(1-((SQRT(5)-1)/2)^3)),2)),"请输入副数")</f>
        <v/>
      </c>
      <c r="BR345" s="25" t="str">
        <f ca="1">IF(BS345="","",IF(选手操作!CT345&lt;&gt;"","/",BV345))</f>
        <v/>
      </c>
      <c r="BS345" s="26" t="str">
        <f ca="1">IF(OR(COUNTA(BA$3:BM$434)=0,选手操作!$K345=""),"",选手操作!$K345)</f>
        <v/>
      </c>
      <c r="BT345" s="22" t="str">
        <f ca="1">IFERROR(IF(BS345="","",RANK(BV345,BV$3:BV$434)+COUNTIF(BV$3:BV345,BV345)-1),"/")</f>
        <v/>
      </c>
      <c r="BU345" s="27" t="str">
        <f ca="1">IF(BS345="","",VLOOKUP(BS345,选手操作!$K:$L,2,0))</f>
        <v/>
      </c>
      <c r="BV345" s="24" t="str">
        <f ca="1">IFERROR(IF(BS345="","",IF(选手操作!BT345&lt;&gt;"",AV345+BW345+BX345+选手操作!BS345,VLOOKUP(BU345,BO:BQ,3,0)+AV345+BW345+BX345+选手操作!BS345)),IF(COUNTIF(BO:BO,BU345)=0,"查找失败",IF(ISNUMBER(VLOOKUP(BU345,BO:BQ,3,0))=FALSE,"VP错误","未知错误")))</f>
        <v/>
      </c>
      <c r="BW345" s="37"/>
      <c r="BX345" s="37"/>
      <c r="BY345" s="39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23" t="str">
        <f ca="1">IFERROR(IF(CS345="","",RANK(CR345,CR$3:CR$434)+COUNTIF(CR$3:CR345,CR345)-1),"/")</f>
        <v/>
      </c>
      <c r="CO345" s="22" t="str">
        <f t="shared" si="101"/>
        <v/>
      </c>
      <c r="CP345" s="22" t="str">
        <f t="shared" si="102"/>
        <v/>
      </c>
      <c r="CQ345" s="24" t="str">
        <f>IFERROR(IF(CO345="","",ROUND(IF(CP345=0,10,10+SIGN(CP345)*10*(1-((SQRT(5)-1)/2)^MIN(ABS(CP345)/(5*SQRT(CR$1)),3))/(1-((SQRT(5)-1)/2)^3)),2)),"请输入副数")</f>
        <v/>
      </c>
      <c r="CR345" s="25" t="str">
        <f ca="1">IF(CS345="","",IF(选手操作!DT345&lt;&gt;"","/",CV345))</f>
        <v/>
      </c>
      <c r="CS345" s="26" t="str">
        <f ca="1">IF(OR(COUNTA(CA$3:CM$434)=0,选手操作!$K345=""),"",选手操作!$K345)</f>
        <v/>
      </c>
      <c r="CT345" s="22" t="str">
        <f ca="1">IFERROR(IF(CS345="","",RANK(CV345,CV$3:CV$434)+COUNTIF(CV$3:CV345,CV345)-1),"/")</f>
        <v/>
      </c>
      <c r="CU345" s="27" t="str">
        <f ca="1">IF(CS345="","",VLOOKUP(CS345,选手操作!$K:$L,2,0))</f>
        <v/>
      </c>
      <c r="CV345" s="24" t="str">
        <f ca="1">IFERROR(IF(CS345="","",IF(选手操作!CT345&lt;&gt;"",BV345+CW345+CX345+选手操作!CS345,VLOOKUP(CU345,CO:CQ,3,0)+BV345+CW345+CX345+选手操作!CS345)),IF(COUNTIF(CO:CO,CU345)=0,"查找失败",IF(ISNUMBER(VLOOKUP(CU345,CO:CQ,3,0))=FALSE,"VP错误","未知错误")))</f>
        <v/>
      </c>
      <c r="CW345" s="37"/>
      <c r="CX345" s="37"/>
      <c r="CY345" s="39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23" t="str">
        <f ca="1">IFERROR(IF(DS345="","",RANK(DR345,DR$3:DR$434)+COUNTIF(DR$3:DR345,DR345)-1),"/")</f>
        <v/>
      </c>
      <c r="DO345" s="22" t="str">
        <f t="shared" si="103"/>
        <v/>
      </c>
      <c r="DP345" s="22" t="str">
        <f t="shared" si="104"/>
        <v/>
      </c>
      <c r="DQ345" s="24" t="str">
        <f>IFERROR(IF(DO345="","",ROUND(IF(DP345=0,10,10+SIGN(DP345)*10*(1-((SQRT(5)-1)/2)^MIN(ABS(DP345)/(5*SQRT(DR$1)),3))/(1-((SQRT(5)-1)/2)^3)),2)),"请输入副数")</f>
        <v/>
      </c>
      <c r="DR345" s="25" t="str">
        <f ca="1">IF(DS345="","",IF(选手操作!ET345&lt;&gt;"","/",DV345))</f>
        <v/>
      </c>
      <c r="DS345" s="26" t="str">
        <f ca="1">IF(OR(COUNTA(DA$3:DM$434)=0,选手操作!$K345=""),"",选手操作!$K345)</f>
        <v/>
      </c>
      <c r="DT345" s="22" t="str">
        <f ca="1">IFERROR(IF(DS345="","",RANK(DV345,DV$3:DV$434)+COUNTIF(DV$3:DV345,DV345)-1),"/")</f>
        <v/>
      </c>
      <c r="DU345" s="27" t="str">
        <f ca="1">IF(DS345="","",VLOOKUP(DS345,选手操作!$K:$L,2,0))</f>
        <v/>
      </c>
      <c r="DV345" s="24" t="str">
        <f ca="1">IFERROR(IF(DS345="","",IF(选手操作!DT345&lt;&gt;"",CV345+DW345+DX345+选手操作!DS345,VLOOKUP(DU345,DO:DQ,3,0)+CV345+DW345+DX345+选手操作!DS345)),IF(COUNTIF(DO:DO,DU345)=0,"查找失败",IF(ISNUMBER(VLOOKUP(DU345,DO:DQ,3,0))=FALSE,"VP错误","未知错误")))</f>
        <v/>
      </c>
      <c r="DW345" s="37"/>
      <c r="DX345" s="37"/>
      <c r="DY345" s="39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  <c r="EK345" s="31"/>
      <c r="EL345" s="31"/>
      <c r="EM345" s="31"/>
      <c r="EN345" s="23" t="str">
        <f ca="1">IFERROR(IF(ES345="","",RANK(ER345,ER$3:ER$434)+COUNTIF(ER$3:ER345,ER345)-1),"/")</f>
        <v/>
      </c>
      <c r="EO345" s="22" t="str">
        <f t="shared" si="105"/>
        <v/>
      </c>
      <c r="EP345" s="22" t="str">
        <f t="shared" si="106"/>
        <v/>
      </c>
      <c r="EQ345" s="24" t="str">
        <f>IFERROR(IF(EO345="","",ROUND(IF(EP345=0,10,10+SIGN(EP345)*10*(1-((SQRT(5)-1)/2)^MIN(ABS(EP345)/(5*SQRT(ER$1)),3))/(1-((SQRT(5)-1)/2)^3)),2)),"请输入副数")</f>
        <v/>
      </c>
      <c r="ER345" s="25" t="str">
        <f ca="1">IF(ES345="","",IF(选手操作!FT345&lt;&gt;"","/",EV345))</f>
        <v/>
      </c>
      <c r="ES345" s="26" t="str">
        <f ca="1">IF(OR(COUNTA(EA$3:EM$434)=0,选手操作!$K345=""),"",选手操作!$K345)</f>
        <v/>
      </c>
      <c r="ET345" s="22" t="str">
        <f ca="1">IFERROR(IF(ES345="","",RANK(EV345,EV$3:EV$434)+COUNTIF(EV$3:EV345,EV345)-1),"/")</f>
        <v/>
      </c>
      <c r="EU345" s="27" t="str">
        <f ca="1">IF(ES345="","",VLOOKUP(ES345,选手操作!$K:$L,2,0))</f>
        <v/>
      </c>
      <c r="EV345" s="24" t="str">
        <f ca="1">IFERROR(IF(ES345="","",IF(选手操作!ET345&lt;&gt;"",DV345+EW345+EX345+选手操作!ES345,VLOOKUP(EU345,EO:EQ,3,0)+DV345+EW345+EX345+选手操作!ES345)),IF(COUNTIF(EO:EO,EU345)=0,"查找失败",IF(ISNUMBER(VLOOKUP(EU345,EO:EQ,3,0))=FALSE,"VP错误","未知错误")))</f>
        <v/>
      </c>
      <c r="EW345" s="37"/>
      <c r="EX345" s="37"/>
      <c r="EY345" s="39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  <c r="FK345" s="31"/>
      <c r="FL345" s="31"/>
      <c r="FM345" s="31"/>
      <c r="FN345" s="23" t="str">
        <f ca="1">IFERROR(IF(FS345="","",RANK(FR345,FR$3:FR$434)+COUNTIF(FR$3:FR345,FR345)-1),"/")</f>
        <v/>
      </c>
      <c r="FO345" s="22" t="str">
        <f t="shared" si="107"/>
        <v/>
      </c>
      <c r="FP345" s="22" t="str">
        <f t="shared" si="108"/>
        <v/>
      </c>
      <c r="FQ345" s="24" t="str">
        <f>IFERROR(IF(FO345="","",ROUND(IF(FP345=0,10,10+SIGN(FP345)*10*(1-((SQRT(5)-1)/2)^MIN(ABS(FP345)/(5*SQRT(FR$1)),3))/(1-((SQRT(5)-1)/2)^3)),2)),"请输入副数")</f>
        <v/>
      </c>
      <c r="FR345" s="25" t="str">
        <f ca="1">IF(FS345="","",IF(选手操作!GT345&lt;&gt;"","/",FV345))</f>
        <v/>
      </c>
      <c r="FS345" s="26" t="str">
        <f ca="1">IF(OR(COUNTA(FA$3:FM$434)=0,选手操作!$K345=""),"",选手操作!$K345)</f>
        <v/>
      </c>
      <c r="FT345" s="22" t="str">
        <f ca="1">IFERROR(IF(FS345="","",RANK(FV345,FV$3:FV$434)+COUNTIF(FV$3:FV345,FV345)-1),"/")</f>
        <v/>
      </c>
      <c r="FU345" s="27" t="str">
        <f ca="1">IF(FS345="","",VLOOKUP(FS345,选手操作!$K:$L,2,0))</f>
        <v/>
      </c>
      <c r="FV345" s="24" t="str">
        <f ca="1">IFERROR(IF(FS345="","",IF(选手操作!FT345&lt;&gt;"",EV345+FW345+FX345+选手操作!FS345,VLOOKUP(FU345,FO:FQ,3,0)+EV345+FW345+FX345+选手操作!FS345)),IF(COUNTIF(FO:FO,FU345)=0,"查找失败",IF(ISNUMBER(VLOOKUP(FU345,FO:FQ,3,0))=FALSE,"VP错误","未知错误")))</f>
        <v/>
      </c>
      <c r="FW345" s="37"/>
      <c r="FX345" s="37"/>
      <c r="FY345" s="39"/>
      <c r="GA345" s="31"/>
      <c r="GB345" s="31"/>
      <c r="GC345" s="31"/>
      <c r="GD345" s="31"/>
      <c r="GE345" s="31"/>
      <c r="GF345" s="31"/>
      <c r="GG345" s="31"/>
      <c r="GH345" s="31"/>
      <c r="GI345" s="31"/>
      <c r="GJ345" s="31"/>
      <c r="GK345" s="31"/>
      <c r="GL345" s="31"/>
      <c r="GM345" s="31"/>
      <c r="GN345" s="23" t="str">
        <f ca="1">IFERROR(IF(GS345="","",RANK(GR345,GR$3:GR$434)+COUNTIF(GR$3:GR345,GR345)-1),"/")</f>
        <v/>
      </c>
      <c r="GO345" s="22" t="str">
        <f t="shared" si="109"/>
        <v/>
      </c>
      <c r="GP345" s="22" t="str">
        <f t="shared" si="110"/>
        <v/>
      </c>
      <c r="GQ345" s="24" t="str">
        <f>IFERROR(IF(GO345="","",ROUND(IF(GP345=0,10,10+SIGN(GP345)*10*(1-((SQRT(5)-1)/2)^MIN(ABS(GP345)/(5*SQRT(GR$1)),3))/(1-((SQRT(5)-1)/2)^3)),2)),"请输入副数")</f>
        <v/>
      </c>
      <c r="GR345" s="25" t="str">
        <f ca="1">IF(GS345="","",IF(选手操作!HT345&lt;&gt;"","/",GV345))</f>
        <v/>
      </c>
      <c r="GS345" s="26" t="str">
        <f ca="1">IF(OR(COUNTA(GA$3:GM$434)=0,选手操作!$K345=""),"",选手操作!$K345)</f>
        <v/>
      </c>
      <c r="GT345" s="22" t="str">
        <f ca="1">IFERROR(IF(GS345="","",RANK(GV345,GV$3:GV$434)+COUNTIF(GV$3:GV345,GV345)-1),"/")</f>
        <v/>
      </c>
      <c r="GU345" s="27" t="str">
        <f ca="1">IF(GS345="","",VLOOKUP(GS345,选手操作!$K:$L,2,0))</f>
        <v/>
      </c>
      <c r="GV345" s="24" t="str">
        <f ca="1">IFERROR(IF(GS345="","",IF(选手操作!GT345&lt;&gt;"",FV345+GW345+GX345+选手操作!GS345,VLOOKUP(GU345,GO:GQ,3,0)+FV345+GW345+GX345+选手操作!GS345)),IF(COUNTIF(GO:GO,GU345)=0,"查找失败",IF(ISNUMBER(VLOOKUP(GU345,GO:GQ,3,0))=FALSE,"VP错误","未知错误")))</f>
        <v/>
      </c>
      <c r="GW345" s="37"/>
      <c r="GX345" s="37"/>
      <c r="GY345" s="39"/>
      <c r="HA345" s="31"/>
      <c r="HB345" s="31"/>
      <c r="HC345" s="31"/>
      <c r="HD345" s="31"/>
      <c r="HE345" s="31"/>
      <c r="HF345" s="31"/>
      <c r="HG345" s="31"/>
      <c r="HH345" s="31"/>
      <c r="HI345" s="31"/>
      <c r="HJ345" s="31"/>
      <c r="HK345" s="31"/>
      <c r="HL345" s="31"/>
      <c r="HM345" s="31"/>
      <c r="HN345" s="23" t="str">
        <f ca="1">IFERROR(IF(HS345="","",RANK(HR345,HR$3:HR$434)+COUNTIF(HR$3:HR345,HR345)-1),"/")</f>
        <v/>
      </c>
      <c r="HO345" s="22" t="str">
        <f t="shared" si="111"/>
        <v/>
      </c>
      <c r="HP345" s="22" t="str">
        <f t="shared" si="112"/>
        <v/>
      </c>
      <c r="HQ345" s="24" t="str">
        <f>IFERROR(IF(HO345="","",ROUND(IF(HP345=0,10,10+SIGN(HP345)*10*(1-((SQRT(5)-1)/2)^MIN(ABS(HP345)/(5*SQRT(HR$1)),3))/(1-((SQRT(5)-1)/2)^3)),2)),"请输入副数")</f>
        <v/>
      </c>
      <c r="HR345" s="25" t="str">
        <f ca="1">IF(HS345="","",IF(选手操作!IT345&lt;&gt;"","/",HV345))</f>
        <v/>
      </c>
      <c r="HS345" s="26" t="str">
        <f ca="1">IF(OR(COUNTA(HA$3:HM$434)=0,选手操作!$K345=""),"",选手操作!$K345)</f>
        <v/>
      </c>
      <c r="HT345" s="22" t="str">
        <f ca="1">IFERROR(IF(HS345="","",RANK(HV345,HV$3:HV$434)+COUNTIF(HV$3:HV345,HV345)-1),"/")</f>
        <v/>
      </c>
      <c r="HU345" s="27" t="str">
        <f ca="1">IF(HS345="","",VLOOKUP(HS345,选手操作!$K:$L,2,0))</f>
        <v/>
      </c>
      <c r="HV345" s="24" t="str">
        <f ca="1">IFERROR(IF(HS345="","",IF(选手操作!HT345&lt;&gt;"",GV345+HW345+HX345+选手操作!HS345,VLOOKUP(HU345,HO:HQ,3,0)+GV345+HW345+HX345+选手操作!HS345)),IF(COUNTIF(HO:HO,HU345)=0,"查找失败",IF(ISNUMBER(VLOOKUP(HU345,HO:HQ,3,0))=FALSE,"VP错误","未知错误")))</f>
        <v/>
      </c>
      <c r="HW345" s="37"/>
      <c r="HX345" s="37"/>
      <c r="HY345" s="39"/>
    </row>
    <row r="346" spans="1:23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23" t="str">
        <f ca="1">IFERROR(IF(S346="","",RANK(R346,R$3:R$434)+COUNTIF(R$3:R346,R346)-1),"/")</f>
        <v/>
      </c>
      <c r="O346" s="22" t="str">
        <f t="shared" si="113"/>
        <v/>
      </c>
      <c r="P346" s="22" t="str">
        <f t="shared" si="114"/>
        <v/>
      </c>
      <c r="Q346" s="24" t="str">
        <f t="shared" si="115"/>
        <v/>
      </c>
      <c r="R346" s="25" t="str">
        <f ca="1">IF(S346="","",IF(选手操作!AT346&lt;&gt;"","/",V346))</f>
        <v/>
      </c>
      <c r="S346" s="26" t="str">
        <f ca="1">IF(OR(COUNTA(A$3:M$434)=0,选手操作!$K346=""),"",选手操作!$K346)</f>
        <v/>
      </c>
      <c r="T346" s="22" t="str">
        <f ca="1">IFERROR(IF(S346="","",RANK(V346,V$3:V$434)+COUNTIF(V$3:V346,V346)-1),"/")</f>
        <v/>
      </c>
      <c r="U346" s="27" t="str">
        <f ca="1">IF(S346="","",VLOOKUP(S346,选手操作!$K:$L,2,0))</f>
        <v/>
      </c>
      <c r="V346" s="24" t="str">
        <f ca="1">IFERROR(IF(S346="","",IF(选手操作!T346&lt;&gt;"",选手操作!M346+选手操作!N346+W346+X346+选手操作!S346,VLOOKUP(U346,O:Q,3,0)+选手操作!M346+选手操作!N346+W346+X346+选手操作!S346)),IF(COUNTIF(O:O,U346)=0,"查找失败",IF(ISNUMBER(VLOOKUP(U346,O:Q,3,0))=FALSE,"VP错误","未知错误")))</f>
        <v/>
      </c>
      <c r="W346" s="37"/>
      <c r="X346" s="37"/>
      <c r="Y346" s="39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23" t="str">
        <f ca="1">IFERROR(IF(AS346="","",RANK(AR346,AR$3:AR$434)+COUNTIF(AR$3:AR346,AR346)-1),"/")</f>
        <v/>
      </c>
      <c r="AO346" s="22" t="str">
        <f t="shared" si="97"/>
        <v/>
      </c>
      <c r="AP346" s="22" t="str">
        <f t="shared" si="98"/>
        <v/>
      </c>
      <c r="AQ346" s="24" t="str">
        <f t="shared" si="116"/>
        <v/>
      </c>
      <c r="AR346" s="25" t="str">
        <f ca="1">IF(AS346="","",IF(选手操作!BT346&lt;&gt;"","/",AV346))</f>
        <v/>
      </c>
      <c r="AS346" s="26" t="str">
        <f ca="1">IF(OR(COUNTA(AA$3:AM$434)=0,选手操作!$K346=""),"",选手操作!$K346)</f>
        <v/>
      </c>
      <c r="AT346" s="22" t="str">
        <f ca="1">IFERROR(IF(AS346="","",RANK(AV346,AV$3:AV$434)+COUNTIF(AV$3:AV346,AV346)-1),"/")</f>
        <v/>
      </c>
      <c r="AU346" s="27" t="str">
        <f ca="1">IF(AS346="","",VLOOKUP(AS346,选手操作!$K:$L,2,0))</f>
        <v/>
      </c>
      <c r="AV346" s="24" t="str">
        <f ca="1">IFERROR(IF(AS346="","",IF(选手操作!AT346&lt;&gt;"",V346+AW346+AX346+选手操作!AS346,VLOOKUP(AU346,AO:AQ,3,0)+V346+AW346+AX346+选手操作!AS346)),IF(COUNTIF(AO:AO,AU346)=0,"查找失败",IF(ISNUMBER(VLOOKUP(AU346,AO:AQ,3,0))=FALSE,"VP错误","未知错误")))</f>
        <v/>
      </c>
      <c r="AW346" s="37"/>
      <c r="AX346" s="37"/>
      <c r="AY346" s="39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23" t="str">
        <f ca="1">IFERROR(IF(BS346="","",RANK(BR346,BR$3:BR$434)+COUNTIF(BR$3:BR346,BR346)-1),"/")</f>
        <v/>
      </c>
      <c r="BO346" s="22" t="str">
        <f t="shared" si="99"/>
        <v/>
      </c>
      <c r="BP346" s="22" t="str">
        <f t="shared" si="100"/>
        <v/>
      </c>
      <c r="BQ346" s="24" t="str">
        <f>IFERROR(IF(BO346="","",ROUND(IF(BP346=0,10,10+SIGN(BP346)*10*(1-((SQRT(5)-1)/2)^MIN(ABS(BP346)/(5*SQRT(BR$1)),3))/(1-((SQRT(5)-1)/2)^3)),2)),"请输入副数")</f>
        <v/>
      </c>
      <c r="BR346" s="25" t="str">
        <f ca="1">IF(BS346="","",IF(选手操作!CT346&lt;&gt;"","/",BV346))</f>
        <v/>
      </c>
      <c r="BS346" s="26" t="str">
        <f ca="1">IF(OR(COUNTA(BA$3:BM$434)=0,选手操作!$K346=""),"",选手操作!$K346)</f>
        <v/>
      </c>
      <c r="BT346" s="22" t="str">
        <f ca="1">IFERROR(IF(BS346="","",RANK(BV346,BV$3:BV$434)+COUNTIF(BV$3:BV346,BV346)-1),"/")</f>
        <v/>
      </c>
      <c r="BU346" s="27" t="str">
        <f ca="1">IF(BS346="","",VLOOKUP(BS346,选手操作!$K:$L,2,0))</f>
        <v/>
      </c>
      <c r="BV346" s="24" t="str">
        <f ca="1">IFERROR(IF(BS346="","",IF(选手操作!BT346&lt;&gt;"",AV346+BW346+BX346+选手操作!BS346,VLOOKUP(BU346,BO:BQ,3,0)+AV346+BW346+BX346+选手操作!BS346)),IF(COUNTIF(BO:BO,BU346)=0,"查找失败",IF(ISNUMBER(VLOOKUP(BU346,BO:BQ,3,0))=FALSE,"VP错误","未知错误")))</f>
        <v/>
      </c>
      <c r="BW346" s="37"/>
      <c r="BX346" s="37"/>
      <c r="BY346" s="39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23" t="str">
        <f ca="1">IFERROR(IF(CS346="","",RANK(CR346,CR$3:CR$434)+COUNTIF(CR$3:CR346,CR346)-1),"/")</f>
        <v/>
      </c>
      <c r="CO346" s="22" t="str">
        <f t="shared" si="101"/>
        <v/>
      </c>
      <c r="CP346" s="22" t="str">
        <f t="shared" si="102"/>
        <v/>
      </c>
      <c r="CQ346" s="24" t="str">
        <f>IFERROR(IF(CO346="","",ROUND(IF(CP346=0,10,10+SIGN(CP346)*10*(1-((SQRT(5)-1)/2)^MIN(ABS(CP346)/(5*SQRT(CR$1)),3))/(1-((SQRT(5)-1)/2)^3)),2)),"请输入副数")</f>
        <v/>
      </c>
      <c r="CR346" s="25" t="str">
        <f ca="1">IF(CS346="","",IF(选手操作!DT346&lt;&gt;"","/",CV346))</f>
        <v/>
      </c>
      <c r="CS346" s="26" t="str">
        <f ca="1">IF(OR(COUNTA(CA$3:CM$434)=0,选手操作!$K346=""),"",选手操作!$K346)</f>
        <v/>
      </c>
      <c r="CT346" s="22" t="str">
        <f ca="1">IFERROR(IF(CS346="","",RANK(CV346,CV$3:CV$434)+COUNTIF(CV$3:CV346,CV346)-1),"/")</f>
        <v/>
      </c>
      <c r="CU346" s="27" t="str">
        <f ca="1">IF(CS346="","",VLOOKUP(CS346,选手操作!$K:$L,2,0))</f>
        <v/>
      </c>
      <c r="CV346" s="24" t="str">
        <f ca="1">IFERROR(IF(CS346="","",IF(选手操作!CT346&lt;&gt;"",BV346+CW346+CX346+选手操作!CS346,VLOOKUP(CU346,CO:CQ,3,0)+BV346+CW346+CX346+选手操作!CS346)),IF(COUNTIF(CO:CO,CU346)=0,"查找失败",IF(ISNUMBER(VLOOKUP(CU346,CO:CQ,3,0))=FALSE,"VP错误","未知错误")))</f>
        <v/>
      </c>
      <c r="CW346" s="37"/>
      <c r="CX346" s="37"/>
      <c r="CY346" s="39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23" t="str">
        <f ca="1">IFERROR(IF(DS346="","",RANK(DR346,DR$3:DR$434)+COUNTIF(DR$3:DR346,DR346)-1),"/")</f>
        <v/>
      </c>
      <c r="DO346" s="22" t="str">
        <f t="shared" si="103"/>
        <v/>
      </c>
      <c r="DP346" s="22" t="str">
        <f t="shared" si="104"/>
        <v/>
      </c>
      <c r="DQ346" s="24" t="str">
        <f>IFERROR(IF(DO346="","",ROUND(IF(DP346=0,10,10+SIGN(DP346)*10*(1-((SQRT(5)-1)/2)^MIN(ABS(DP346)/(5*SQRT(DR$1)),3))/(1-((SQRT(5)-1)/2)^3)),2)),"请输入副数")</f>
        <v/>
      </c>
      <c r="DR346" s="25" t="str">
        <f ca="1">IF(DS346="","",IF(选手操作!ET346&lt;&gt;"","/",DV346))</f>
        <v/>
      </c>
      <c r="DS346" s="26" t="str">
        <f ca="1">IF(OR(COUNTA(DA$3:DM$434)=0,选手操作!$K346=""),"",选手操作!$K346)</f>
        <v/>
      </c>
      <c r="DT346" s="22" t="str">
        <f ca="1">IFERROR(IF(DS346="","",RANK(DV346,DV$3:DV$434)+COUNTIF(DV$3:DV346,DV346)-1),"/")</f>
        <v/>
      </c>
      <c r="DU346" s="27" t="str">
        <f ca="1">IF(DS346="","",VLOOKUP(DS346,选手操作!$K:$L,2,0))</f>
        <v/>
      </c>
      <c r="DV346" s="24" t="str">
        <f ca="1">IFERROR(IF(DS346="","",IF(选手操作!DT346&lt;&gt;"",CV346+DW346+DX346+选手操作!DS346,VLOOKUP(DU346,DO:DQ,3,0)+CV346+DW346+DX346+选手操作!DS346)),IF(COUNTIF(DO:DO,DU346)=0,"查找失败",IF(ISNUMBER(VLOOKUP(DU346,DO:DQ,3,0))=FALSE,"VP错误","未知错误")))</f>
        <v/>
      </c>
      <c r="DW346" s="37"/>
      <c r="DX346" s="37"/>
      <c r="DY346" s="39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  <c r="EN346" s="23" t="str">
        <f ca="1">IFERROR(IF(ES346="","",RANK(ER346,ER$3:ER$434)+COUNTIF(ER$3:ER346,ER346)-1),"/")</f>
        <v/>
      </c>
      <c r="EO346" s="22" t="str">
        <f t="shared" si="105"/>
        <v/>
      </c>
      <c r="EP346" s="22" t="str">
        <f t="shared" si="106"/>
        <v/>
      </c>
      <c r="EQ346" s="24" t="str">
        <f>IFERROR(IF(EO346="","",ROUND(IF(EP346=0,10,10+SIGN(EP346)*10*(1-((SQRT(5)-1)/2)^MIN(ABS(EP346)/(5*SQRT(ER$1)),3))/(1-((SQRT(5)-1)/2)^3)),2)),"请输入副数")</f>
        <v/>
      </c>
      <c r="ER346" s="25" t="str">
        <f ca="1">IF(ES346="","",IF(选手操作!FT346&lt;&gt;"","/",EV346))</f>
        <v/>
      </c>
      <c r="ES346" s="26" t="str">
        <f ca="1">IF(OR(COUNTA(EA$3:EM$434)=0,选手操作!$K346=""),"",选手操作!$K346)</f>
        <v/>
      </c>
      <c r="ET346" s="22" t="str">
        <f ca="1">IFERROR(IF(ES346="","",RANK(EV346,EV$3:EV$434)+COUNTIF(EV$3:EV346,EV346)-1),"/")</f>
        <v/>
      </c>
      <c r="EU346" s="27" t="str">
        <f ca="1">IF(ES346="","",VLOOKUP(ES346,选手操作!$K:$L,2,0))</f>
        <v/>
      </c>
      <c r="EV346" s="24" t="str">
        <f ca="1">IFERROR(IF(ES346="","",IF(选手操作!ET346&lt;&gt;"",DV346+EW346+EX346+选手操作!ES346,VLOOKUP(EU346,EO:EQ,3,0)+DV346+EW346+EX346+选手操作!ES346)),IF(COUNTIF(EO:EO,EU346)=0,"查找失败",IF(ISNUMBER(VLOOKUP(EU346,EO:EQ,3,0))=FALSE,"VP错误","未知错误")))</f>
        <v/>
      </c>
      <c r="EW346" s="37"/>
      <c r="EX346" s="37"/>
      <c r="EY346" s="39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  <c r="FK346" s="31"/>
      <c r="FL346" s="31"/>
      <c r="FM346" s="31"/>
      <c r="FN346" s="23" t="str">
        <f ca="1">IFERROR(IF(FS346="","",RANK(FR346,FR$3:FR$434)+COUNTIF(FR$3:FR346,FR346)-1),"/")</f>
        <v/>
      </c>
      <c r="FO346" s="22" t="str">
        <f t="shared" si="107"/>
        <v/>
      </c>
      <c r="FP346" s="22" t="str">
        <f t="shared" si="108"/>
        <v/>
      </c>
      <c r="FQ346" s="24" t="str">
        <f>IFERROR(IF(FO346="","",ROUND(IF(FP346=0,10,10+SIGN(FP346)*10*(1-((SQRT(5)-1)/2)^MIN(ABS(FP346)/(5*SQRT(FR$1)),3))/(1-((SQRT(5)-1)/2)^3)),2)),"请输入副数")</f>
        <v/>
      </c>
      <c r="FR346" s="25" t="str">
        <f ca="1">IF(FS346="","",IF(选手操作!GT346&lt;&gt;"","/",FV346))</f>
        <v/>
      </c>
      <c r="FS346" s="26" t="str">
        <f ca="1">IF(OR(COUNTA(FA$3:FM$434)=0,选手操作!$K346=""),"",选手操作!$K346)</f>
        <v/>
      </c>
      <c r="FT346" s="22" t="str">
        <f ca="1">IFERROR(IF(FS346="","",RANK(FV346,FV$3:FV$434)+COUNTIF(FV$3:FV346,FV346)-1),"/")</f>
        <v/>
      </c>
      <c r="FU346" s="27" t="str">
        <f ca="1">IF(FS346="","",VLOOKUP(FS346,选手操作!$K:$L,2,0))</f>
        <v/>
      </c>
      <c r="FV346" s="24" t="str">
        <f ca="1">IFERROR(IF(FS346="","",IF(选手操作!FT346&lt;&gt;"",EV346+FW346+FX346+选手操作!FS346,VLOOKUP(FU346,FO:FQ,3,0)+EV346+FW346+FX346+选手操作!FS346)),IF(COUNTIF(FO:FO,FU346)=0,"查找失败",IF(ISNUMBER(VLOOKUP(FU346,FO:FQ,3,0))=FALSE,"VP错误","未知错误")))</f>
        <v/>
      </c>
      <c r="FW346" s="37"/>
      <c r="FX346" s="37"/>
      <c r="FY346" s="39"/>
      <c r="GA346" s="31"/>
      <c r="GB346" s="31"/>
      <c r="GC346" s="31"/>
      <c r="GD346" s="31"/>
      <c r="GE346" s="31"/>
      <c r="GF346" s="31"/>
      <c r="GG346" s="31"/>
      <c r="GH346" s="31"/>
      <c r="GI346" s="31"/>
      <c r="GJ346" s="31"/>
      <c r="GK346" s="31"/>
      <c r="GL346" s="31"/>
      <c r="GM346" s="31"/>
      <c r="GN346" s="23" t="str">
        <f ca="1">IFERROR(IF(GS346="","",RANK(GR346,GR$3:GR$434)+COUNTIF(GR$3:GR346,GR346)-1),"/")</f>
        <v/>
      </c>
      <c r="GO346" s="22" t="str">
        <f t="shared" si="109"/>
        <v/>
      </c>
      <c r="GP346" s="22" t="str">
        <f t="shared" si="110"/>
        <v/>
      </c>
      <c r="GQ346" s="24" t="str">
        <f>IFERROR(IF(GO346="","",ROUND(IF(GP346=0,10,10+SIGN(GP346)*10*(1-((SQRT(5)-1)/2)^MIN(ABS(GP346)/(5*SQRT(GR$1)),3))/(1-((SQRT(5)-1)/2)^3)),2)),"请输入副数")</f>
        <v/>
      </c>
      <c r="GR346" s="25" t="str">
        <f ca="1">IF(GS346="","",IF(选手操作!HT346&lt;&gt;"","/",GV346))</f>
        <v/>
      </c>
      <c r="GS346" s="26" t="str">
        <f ca="1">IF(OR(COUNTA(GA$3:GM$434)=0,选手操作!$K346=""),"",选手操作!$K346)</f>
        <v/>
      </c>
      <c r="GT346" s="22" t="str">
        <f ca="1">IFERROR(IF(GS346="","",RANK(GV346,GV$3:GV$434)+COUNTIF(GV$3:GV346,GV346)-1),"/")</f>
        <v/>
      </c>
      <c r="GU346" s="27" t="str">
        <f ca="1">IF(GS346="","",VLOOKUP(GS346,选手操作!$K:$L,2,0))</f>
        <v/>
      </c>
      <c r="GV346" s="24" t="str">
        <f ca="1">IFERROR(IF(GS346="","",IF(选手操作!GT346&lt;&gt;"",FV346+GW346+GX346+选手操作!GS346,VLOOKUP(GU346,GO:GQ,3,0)+FV346+GW346+GX346+选手操作!GS346)),IF(COUNTIF(GO:GO,GU346)=0,"查找失败",IF(ISNUMBER(VLOOKUP(GU346,GO:GQ,3,0))=FALSE,"VP错误","未知错误")))</f>
        <v/>
      </c>
      <c r="GW346" s="37"/>
      <c r="GX346" s="37"/>
      <c r="GY346" s="39"/>
      <c r="HA346" s="31"/>
      <c r="HB346" s="31"/>
      <c r="HC346" s="31"/>
      <c r="HD346" s="31"/>
      <c r="HE346" s="31"/>
      <c r="HF346" s="31"/>
      <c r="HG346" s="31"/>
      <c r="HH346" s="31"/>
      <c r="HI346" s="31"/>
      <c r="HJ346" s="31"/>
      <c r="HK346" s="31"/>
      <c r="HL346" s="31"/>
      <c r="HM346" s="31"/>
      <c r="HN346" s="23" t="str">
        <f ca="1">IFERROR(IF(HS346="","",RANK(HR346,HR$3:HR$434)+COUNTIF(HR$3:HR346,HR346)-1),"/")</f>
        <v/>
      </c>
      <c r="HO346" s="22" t="str">
        <f t="shared" si="111"/>
        <v/>
      </c>
      <c r="HP346" s="22" t="str">
        <f t="shared" si="112"/>
        <v/>
      </c>
      <c r="HQ346" s="24" t="str">
        <f>IFERROR(IF(HO346="","",ROUND(IF(HP346=0,10,10+SIGN(HP346)*10*(1-((SQRT(5)-1)/2)^MIN(ABS(HP346)/(5*SQRT(HR$1)),3))/(1-((SQRT(5)-1)/2)^3)),2)),"请输入副数")</f>
        <v/>
      </c>
      <c r="HR346" s="25" t="str">
        <f ca="1">IF(HS346="","",IF(选手操作!IT346&lt;&gt;"","/",HV346))</f>
        <v/>
      </c>
      <c r="HS346" s="26" t="str">
        <f ca="1">IF(OR(COUNTA(HA$3:HM$434)=0,选手操作!$K346=""),"",选手操作!$K346)</f>
        <v/>
      </c>
      <c r="HT346" s="22" t="str">
        <f ca="1">IFERROR(IF(HS346="","",RANK(HV346,HV$3:HV$434)+COUNTIF(HV$3:HV346,HV346)-1),"/")</f>
        <v/>
      </c>
      <c r="HU346" s="27" t="str">
        <f ca="1">IF(HS346="","",VLOOKUP(HS346,选手操作!$K:$L,2,0))</f>
        <v/>
      </c>
      <c r="HV346" s="24" t="str">
        <f ca="1">IFERROR(IF(HS346="","",IF(选手操作!HT346&lt;&gt;"",GV346+HW346+HX346+选手操作!HS346,VLOOKUP(HU346,HO:HQ,3,0)+GV346+HW346+HX346+选手操作!HS346)),IF(COUNTIF(HO:HO,HU346)=0,"查找失败",IF(ISNUMBER(VLOOKUP(HU346,HO:HQ,3,0))=FALSE,"VP错误","未知错误")))</f>
        <v/>
      </c>
      <c r="HW346" s="37"/>
      <c r="HX346" s="37"/>
      <c r="HY346" s="39"/>
    </row>
    <row r="347" spans="1:23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23" t="str">
        <f ca="1">IFERROR(IF(S347="","",RANK(R347,R$3:R$434)+COUNTIF(R$3:R347,R347)-1),"/")</f>
        <v/>
      </c>
      <c r="O347" s="22" t="str">
        <f t="shared" si="113"/>
        <v/>
      </c>
      <c r="P347" s="22" t="str">
        <f t="shared" si="114"/>
        <v/>
      </c>
      <c r="Q347" s="24" t="str">
        <f t="shared" si="115"/>
        <v/>
      </c>
      <c r="R347" s="25" t="str">
        <f ca="1">IF(S347="","",IF(选手操作!AT347&lt;&gt;"","/",V347))</f>
        <v/>
      </c>
      <c r="S347" s="26" t="str">
        <f ca="1">IF(OR(COUNTA(A$3:M$434)=0,选手操作!$K347=""),"",选手操作!$K347)</f>
        <v/>
      </c>
      <c r="T347" s="22" t="str">
        <f ca="1">IFERROR(IF(S347="","",RANK(V347,V$3:V$434)+COUNTIF(V$3:V347,V347)-1),"/")</f>
        <v/>
      </c>
      <c r="U347" s="27" t="str">
        <f ca="1">IF(S347="","",VLOOKUP(S347,选手操作!$K:$L,2,0))</f>
        <v/>
      </c>
      <c r="V347" s="24" t="str">
        <f ca="1">IFERROR(IF(S347="","",IF(选手操作!T347&lt;&gt;"",选手操作!M347+选手操作!N347+W347+X347+选手操作!S347,VLOOKUP(U347,O:Q,3,0)+选手操作!M347+选手操作!N347+W347+X347+选手操作!S347)),IF(COUNTIF(O:O,U347)=0,"查找失败",IF(ISNUMBER(VLOOKUP(U347,O:Q,3,0))=FALSE,"VP错误","未知错误")))</f>
        <v/>
      </c>
      <c r="W347" s="37"/>
      <c r="X347" s="37"/>
      <c r="Y347" s="39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23" t="str">
        <f ca="1">IFERROR(IF(AS347="","",RANK(AR347,AR$3:AR$434)+COUNTIF(AR$3:AR347,AR347)-1),"/")</f>
        <v/>
      </c>
      <c r="AO347" s="22" t="str">
        <f t="shared" si="97"/>
        <v/>
      </c>
      <c r="AP347" s="22" t="str">
        <f t="shared" si="98"/>
        <v/>
      </c>
      <c r="AQ347" s="24" t="str">
        <f t="shared" si="116"/>
        <v/>
      </c>
      <c r="AR347" s="25" t="str">
        <f ca="1">IF(AS347="","",IF(选手操作!BT347&lt;&gt;"","/",AV347))</f>
        <v/>
      </c>
      <c r="AS347" s="26" t="str">
        <f ca="1">IF(OR(COUNTA(AA$3:AM$434)=0,选手操作!$K347=""),"",选手操作!$K347)</f>
        <v/>
      </c>
      <c r="AT347" s="22" t="str">
        <f ca="1">IFERROR(IF(AS347="","",RANK(AV347,AV$3:AV$434)+COUNTIF(AV$3:AV347,AV347)-1),"/")</f>
        <v/>
      </c>
      <c r="AU347" s="27" t="str">
        <f ca="1">IF(AS347="","",VLOOKUP(AS347,选手操作!$K:$L,2,0))</f>
        <v/>
      </c>
      <c r="AV347" s="24" t="str">
        <f ca="1">IFERROR(IF(AS347="","",IF(选手操作!AT347&lt;&gt;"",V347+AW347+AX347+选手操作!AS347,VLOOKUP(AU347,AO:AQ,3,0)+V347+AW347+AX347+选手操作!AS347)),IF(COUNTIF(AO:AO,AU347)=0,"查找失败",IF(ISNUMBER(VLOOKUP(AU347,AO:AQ,3,0))=FALSE,"VP错误","未知错误")))</f>
        <v/>
      </c>
      <c r="AW347" s="37"/>
      <c r="AX347" s="37"/>
      <c r="AY347" s="39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23" t="str">
        <f ca="1">IFERROR(IF(BS347="","",RANK(BR347,BR$3:BR$434)+COUNTIF(BR$3:BR347,BR347)-1),"/")</f>
        <v/>
      </c>
      <c r="BO347" s="22" t="str">
        <f t="shared" si="99"/>
        <v/>
      </c>
      <c r="BP347" s="22" t="str">
        <f t="shared" si="100"/>
        <v/>
      </c>
      <c r="BQ347" s="24" t="str">
        <f>IFERROR(IF(BO347="","",ROUND(IF(BP347=0,10,10+SIGN(BP347)*10*(1-((SQRT(5)-1)/2)^MIN(ABS(BP347)/(5*SQRT(BR$1)),3))/(1-((SQRT(5)-1)/2)^3)),2)),"请输入副数")</f>
        <v/>
      </c>
      <c r="BR347" s="25" t="str">
        <f ca="1">IF(BS347="","",IF(选手操作!CT347&lt;&gt;"","/",BV347))</f>
        <v/>
      </c>
      <c r="BS347" s="26" t="str">
        <f ca="1">IF(OR(COUNTA(BA$3:BM$434)=0,选手操作!$K347=""),"",选手操作!$K347)</f>
        <v/>
      </c>
      <c r="BT347" s="22" t="str">
        <f ca="1">IFERROR(IF(BS347="","",RANK(BV347,BV$3:BV$434)+COUNTIF(BV$3:BV347,BV347)-1),"/")</f>
        <v/>
      </c>
      <c r="BU347" s="27" t="str">
        <f ca="1">IF(BS347="","",VLOOKUP(BS347,选手操作!$K:$L,2,0))</f>
        <v/>
      </c>
      <c r="BV347" s="24" t="str">
        <f ca="1">IFERROR(IF(BS347="","",IF(选手操作!BT347&lt;&gt;"",AV347+BW347+BX347+选手操作!BS347,VLOOKUP(BU347,BO:BQ,3,0)+AV347+BW347+BX347+选手操作!BS347)),IF(COUNTIF(BO:BO,BU347)=0,"查找失败",IF(ISNUMBER(VLOOKUP(BU347,BO:BQ,3,0))=FALSE,"VP错误","未知错误")))</f>
        <v/>
      </c>
      <c r="BW347" s="37"/>
      <c r="BX347" s="37"/>
      <c r="BY347" s="39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23" t="str">
        <f ca="1">IFERROR(IF(CS347="","",RANK(CR347,CR$3:CR$434)+COUNTIF(CR$3:CR347,CR347)-1),"/")</f>
        <v/>
      </c>
      <c r="CO347" s="22" t="str">
        <f t="shared" si="101"/>
        <v/>
      </c>
      <c r="CP347" s="22" t="str">
        <f t="shared" si="102"/>
        <v/>
      </c>
      <c r="CQ347" s="24" t="str">
        <f>IFERROR(IF(CO347="","",ROUND(IF(CP347=0,10,10+SIGN(CP347)*10*(1-((SQRT(5)-1)/2)^MIN(ABS(CP347)/(5*SQRT(CR$1)),3))/(1-((SQRT(5)-1)/2)^3)),2)),"请输入副数")</f>
        <v/>
      </c>
      <c r="CR347" s="25" t="str">
        <f ca="1">IF(CS347="","",IF(选手操作!DT347&lt;&gt;"","/",CV347))</f>
        <v/>
      </c>
      <c r="CS347" s="26" t="str">
        <f ca="1">IF(OR(COUNTA(CA$3:CM$434)=0,选手操作!$K347=""),"",选手操作!$K347)</f>
        <v/>
      </c>
      <c r="CT347" s="22" t="str">
        <f ca="1">IFERROR(IF(CS347="","",RANK(CV347,CV$3:CV$434)+COUNTIF(CV$3:CV347,CV347)-1),"/")</f>
        <v/>
      </c>
      <c r="CU347" s="27" t="str">
        <f ca="1">IF(CS347="","",VLOOKUP(CS347,选手操作!$K:$L,2,0))</f>
        <v/>
      </c>
      <c r="CV347" s="24" t="str">
        <f ca="1">IFERROR(IF(CS347="","",IF(选手操作!CT347&lt;&gt;"",BV347+CW347+CX347+选手操作!CS347,VLOOKUP(CU347,CO:CQ,3,0)+BV347+CW347+CX347+选手操作!CS347)),IF(COUNTIF(CO:CO,CU347)=0,"查找失败",IF(ISNUMBER(VLOOKUP(CU347,CO:CQ,3,0))=FALSE,"VP错误","未知错误")))</f>
        <v/>
      </c>
      <c r="CW347" s="37"/>
      <c r="CX347" s="37"/>
      <c r="CY347" s="39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23" t="str">
        <f ca="1">IFERROR(IF(DS347="","",RANK(DR347,DR$3:DR$434)+COUNTIF(DR$3:DR347,DR347)-1),"/")</f>
        <v/>
      </c>
      <c r="DO347" s="22" t="str">
        <f t="shared" si="103"/>
        <v/>
      </c>
      <c r="DP347" s="22" t="str">
        <f t="shared" si="104"/>
        <v/>
      </c>
      <c r="DQ347" s="24" t="str">
        <f>IFERROR(IF(DO347="","",ROUND(IF(DP347=0,10,10+SIGN(DP347)*10*(1-((SQRT(5)-1)/2)^MIN(ABS(DP347)/(5*SQRT(DR$1)),3))/(1-((SQRT(5)-1)/2)^3)),2)),"请输入副数")</f>
        <v/>
      </c>
      <c r="DR347" s="25" t="str">
        <f ca="1">IF(DS347="","",IF(选手操作!ET347&lt;&gt;"","/",DV347))</f>
        <v/>
      </c>
      <c r="DS347" s="26" t="str">
        <f ca="1">IF(OR(COUNTA(DA$3:DM$434)=0,选手操作!$K347=""),"",选手操作!$K347)</f>
        <v/>
      </c>
      <c r="DT347" s="22" t="str">
        <f ca="1">IFERROR(IF(DS347="","",RANK(DV347,DV$3:DV$434)+COUNTIF(DV$3:DV347,DV347)-1),"/")</f>
        <v/>
      </c>
      <c r="DU347" s="27" t="str">
        <f ca="1">IF(DS347="","",VLOOKUP(DS347,选手操作!$K:$L,2,0))</f>
        <v/>
      </c>
      <c r="DV347" s="24" t="str">
        <f ca="1">IFERROR(IF(DS347="","",IF(选手操作!DT347&lt;&gt;"",CV347+DW347+DX347+选手操作!DS347,VLOOKUP(DU347,DO:DQ,3,0)+CV347+DW347+DX347+选手操作!DS347)),IF(COUNTIF(DO:DO,DU347)=0,"查找失败",IF(ISNUMBER(VLOOKUP(DU347,DO:DQ,3,0))=FALSE,"VP错误","未知错误")))</f>
        <v/>
      </c>
      <c r="DW347" s="37"/>
      <c r="DX347" s="37"/>
      <c r="DY347" s="39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  <c r="EN347" s="23" t="str">
        <f ca="1">IFERROR(IF(ES347="","",RANK(ER347,ER$3:ER$434)+COUNTIF(ER$3:ER347,ER347)-1),"/")</f>
        <v/>
      </c>
      <c r="EO347" s="22" t="str">
        <f t="shared" si="105"/>
        <v/>
      </c>
      <c r="EP347" s="22" t="str">
        <f t="shared" si="106"/>
        <v/>
      </c>
      <c r="EQ347" s="24" t="str">
        <f>IFERROR(IF(EO347="","",ROUND(IF(EP347=0,10,10+SIGN(EP347)*10*(1-((SQRT(5)-1)/2)^MIN(ABS(EP347)/(5*SQRT(ER$1)),3))/(1-((SQRT(5)-1)/2)^3)),2)),"请输入副数")</f>
        <v/>
      </c>
      <c r="ER347" s="25" t="str">
        <f ca="1">IF(ES347="","",IF(选手操作!FT347&lt;&gt;"","/",EV347))</f>
        <v/>
      </c>
      <c r="ES347" s="26" t="str">
        <f ca="1">IF(OR(COUNTA(EA$3:EM$434)=0,选手操作!$K347=""),"",选手操作!$K347)</f>
        <v/>
      </c>
      <c r="ET347" s="22" t="str">
        <f ca="1">IFERROR(IF(ES347="","",RANK(EV347,EV$3:EV$434)+COUNTIF(EV$3:EV347,EV347)-1),"/")</f>
        <v/>
      </c>
      <c r="EU347" s="27" t="str">
        <f ca="1">IF(ES347="","",VLOOKUP(ES347,选手操作!$K:$L,2,0))</f>
        <v/>
      </c>
      <c r="EV347" s="24" t="str">
        <f ca="1">IFERROR(IF(ES347="","",IF(选手操作!ET347&lt;&gt;"",DV347+EW347+EX347+选手操作!ES347,VLOOKUP(EU347,EO:EQ,3,0)+DV347+EW347+EX347+选手操作!ES347)),IF(COUNTIF(EO:EO,EU347)=0,"查找失败",IF(ISNUMBER(VLOOKUP(EU347,EO:EQ,3,0))=FALSE,"VP错误","未知错误")))</f>
        <v/>
      </c>
      <c r="EW347" s="37"/>
      <c r="EX347" s="37"/>
      <c r="EY347" s="39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  <c r="FK347" s="31"/>
      <c r="FL347" s="31"/>
      <c r="FM347" s="31"/>
      <c r="FN347" s="23" t="str">
        <f ca="1">IFERROR(IF(FS347="","",RANK(FR347,FR$3:FR$434)+COUNTIF(FR$3:FR347,FR347)-1),"/")</f>
        <v/>
      </c>
      <c r="FO347" s="22" t="str">
        <f t="shared" si="107"/>
        <v/>
      </c>
      <c r="FP347" s="22" t="str">
        <f t="shared" si="108"/>
        <v/>
      </c>
      <c r="FQ347" s="24" t="str">
        <f>IFERROR(IF(FO347="","",ROUND(IF(FP347=0,10,10+SIGN(FP347)*10*(1-((SQRT(5)-1)/2)^MIN(ABS(FP347)/(5*SQRT(FR$1)),3))/(1-((SQRT(5)-1)/2)^3)),2)),"请输入副数")</f>
        <v/>
      </c>
      <c r="FR347" s="25" t="str">
        <f ca="1">IF(FS347="","",IF(选手操作!GT347&lt;&gt;"","/",FV347))</f>
        <v/>
      </c>
      <c r="FS347" s="26" t="str">
        <f ca="1">IF(OR(COUNTA(FA$3:FM$434)=0,选手操作!$K347=""),"",选手操作!$K347)</f>
        <v/>
      </c>
      <c r="FT347" s="22" t="str">
        <f ca="1">IFERROR(IF(FS347="","",RANK(FV347,FV$3:FV$434)+COUNTIF(FV$3:FV347,FV347)-1),"/")</f>
        <v/>
      </c>
      <c r="FU347" s="27" t="str">
        <f ca="1">IF(FS347="","",VLOOKUP(FS347,选手操作!$K:$L,2,0))</f>
        <v/>
      </c>
      <c r="FV347" s="24" t="str">
        <f ca="1">IFERROR(IF(FS347="","",IF(选手操作!FT347&lt;&gt;"",EV347+FW347+FX347+选手操作!FS347,VLOOKUP(FU347,FO:FQ,3,0)+EV347+FW347+FX347+选手操作!FS347)),IF(COUNTIF(FO:FO,FU347)=0,"查找失败",IF(ISNUMBER(VLOOKUP(FU347,FO:FQ,3,0))=FALSE,"VP错误","未知错误")))</f>
        <v/>
      </c>
      <c r="FW347" s="37"/>
      <c r="FX347" s="37"/>
      <c r="FY347" s="39"/>
      <c r="GA347" s="31"/>
      <c r="GB347" s="31"/>
      <c r="GC347" s="31"/>
      <c r="GD347" s="31"/>
      <c r="GE347" s="31"/>
      <c r="GF347" s="31"/>
      <c r="GG347" s="31"/>
      <c r="GH347" s="31"/>
      <c r="GI347" s="31"/>
      <c r="GJ347" s="31"/>
      <c r="GK347" s="31"/>
      <c r="GL347" s="31"/>
      <c r="GM347" s="31"/>
      <c r="GN347" s="23" t="str">
        <f ca="1">IFERROR(IF(GS347="","",RANK(GR347,GR$3:GR$434)+COUNTIF(GR$3:GR347,GR347)-1),"/")</f>
        <v/>
      </c>
      <c r="GO347" s="22" t="str">
        <f t="shared" si="109"/>
        <v/>
      </c>
      <c r="GP347" s="22" t="str">
        <f t="shared" si="110"/>
        <v/>
      </c>
      <c r="GQ347" s="24" t="str">
        <f>IFERROR(IF(GO347="","",ROUND(IF(GP347=0,10,10+SIGN(GP347)*10*(1-((SQRT(5)-1)/2)^MIN(ABS(GP347)/(5*SQRT(GR$1)),3))/(1-((SQRT(5)-1)/2)^3)),2)),"请输入副数")</f>
        <v/>
      </c>
      <c r="GR347" s="25" t="str">
        <f ca="1">IF(GS347="","",IF(选手操作!HT347&lt;&gt;"","/",GV347))</f>
        <v/>
      </c>
      <c r="GS347" s="26" t="str">
        <f ca="1">IF(OR(COUNTA(GA$3:GM$434)=0,选手操作!$K347=""),"",选手操作!$K347)</f>
        <v/>
      </c>
      <c r="GT347" s="22" t="str">
        <f ca="1">IFERROR(IF(GS347="","",RANK(GV347,GV$3:GV$434)+COUNTIF(GV$3:GV347,GV347)-1),"/")</f>
        <v/>
      </c>
      <c r="GU347" s="27" t="str">
        <f ca="1">IF(GS347="","",VLOOKUP(GS347,选手操作!$K:$L,2,0))</f>
        <v/>
      </c>
      <c r="GV347" s="24" t="str">
        <f ca="1">IFERROR(IF(GS347="","",IF(选手操作!GT347&lt;&gt;"",FV347+GW347+GX347+选手操作!GS347,VLOOKUP(GU347,GO:GQ,3,0)+FV347+GW347+GX347+选手操作!GS347)),IF(COUNTIF(GO:GO,GU347)=0,"查找失败",IF(ISNUMBER(VLOOKUP(GU347,GO:GQ,3,0))=FALSE,"VP错误","未知错误")))</f>
        <v/>
      </c>
      <c r="GW347" s="37"/>
      <c r="GX347" s="37"/>
      <c r="GY347" s="39"/>
      <c r="HA347" s="31"/>
      <c r="HB347" s="31"/>
      <c r="HC347" s="31"/>
      <c r="HD347" s="31"/>
      <c r="HE347" s="31"/>
      <c r="HF347" s="31"/>
      <c r="HG347" s="31"/>
      <c r="HH347" s="31"/>
      <c r="HI347" s="31"/>
      <c r="HJ347" s="31"/>
      <c r="HK347" s="31"/>
      <c r="HL347" s="31"/>
      <c r="HM347" s="31"/>
      <c r="HN347" s="23" t="str">
        <f ca="1">IFERROR(IF(HS347="","",RANK(HR347,HR$3:HR$434)+COUNTIF(HR$3:HR347,HR347)-1),"/")</f>
        <v/>
      </c>
      <c r="HO347" s="22" t="str">
        <f t="shared" si="111"/>
        <v/>
      </c>
      <c r="HP347" s="22" t="str">
        <f t="shared" si="112"/>
        <v/>
      </c>
      <c r="HQ347" s="24" t="str">
        <f>IFERROR(IF(HO347="","",ROUND(IF(HP347=0,10,10+SIGN(HP347)*10*(1-((SQRT(5)-1)/2)^MIN(ABS(HP347)/(5*SQRT(HR$1)),3))/(1-((SQRT(5)-1)/2)^3)),2)),"请输入副数")</f>
        <v/>
      </c>
      <c r="HR347" s="25" t="str">
        <f ca="1">IF(HS347="","",IF(选手操作!IT347&lt;&gt;"","/",HV347))</f>
        <v/>
      </c>
      <c r="HS347" s="26" t="str">
        <f ca="1">IF(OR(COUNTA(HA$3:HM$434)=0,选手操作!$K347=""),"",选手操作!$K347)</f>
        <v/>
      </c>
      <c r="HT347" s="22" t="str">
        <f ca="1">IFERROR(IF(HS347="","",RANK(HV347,HV$3:HV$434)+COUNTIF(HV$3:HV347,HV347)-1),"/")</f>
        <v/>
      </c>
      <c r="HU347" s="27" t="str">
        <f ca="1">IF(HS347="","",VLOOKUP(HS347,选手操作!$K:$L,2,0))</f>
        <v/>
      </c>
      <c r="HV347" s="24" t="str">
        <f ca="1">IFERROR(IF(HS347="","",IF(选手操作!HT347&lt;&gt;"",GV347+HW347+HX347+选手操作!HS347,VLOOKUP(HU347,HO:HQ,3,0)+GV347+HW347+HX347+选手操作!HS347)),IF(COUNTIF(HO:HO,HU347)=0,"查找失败",IF(ISNUMBER(VLOOKUP(HU347,HO:HQ,3,0))=FALSE,"VP错误","未知错误")))</f>
        <v/>
      </c>
      <c r="HW347" s="37"/>
      <c r="HX347" s="37"/>
      <c r="HY347" s="39"/>
    </row>
    <row r="348" spans="1:23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23" t="str">
        <f ca="1">IFERROR(IF(S348="","",RANK(R348,R$3:R$434)+COUNTIF(R$3:R348,R348)-1),"/")</f>
        <v/>
      </c>
      <c r="O348" s="22" t="str">
        <f t="shared" si="113"/>
        <v/>
      </c>
      <c r="P348" s="22" t="str">
        <f t="shared" si="114"/>
        <v/>
      </c>
      <c r="Q348" s="24" t="str">
        <f t="shared" si="115"/>
        <v/>
      </c>
      <c r="R348" s="25" t="str">
        <f ca="1">IF(S348="","",IF(选手操作!AT348&lt;&gt;"","/",V348))</f>
        <v/>
      </c>
      <c r="S348" s="26" t="str">
        <f ca="1">IF(OR(COUNTA(A$3:M$434)=0,选手操作!$K348=""),"",选手操作!$K348)</f>
        <v/>
      </c>
      <c r="T348" s="22" t="str">
        <f ca="1">IFERROR(IF(S348="","",RANK(V348,V$3:V$434)+COUNTIF(V$3:V348,V348)-1),"/")</f>
        <v/>
      </c>
      <c r="U348" s="27" t="str">
        <f ca="1">IF(S348="","",VLOOKUP(S348,选手操作!$K:$L,2,0))</f>
        <v/>
      </c>
      <c r="V348" s="24" t="str">
        <f ca="1">IFERROR(IF(S348="","",IF(选手操作!T348&lt;&gt;"",选手操作!M348+选手操作!N348+W348+X348+选手操作!S348,VLOOKUP(U348,O:Q,3,0)+选手操作!M348+选手操作!N348+W348+X348+选手操作!S348)),IF(COUNTIF(O:O,U348)=0,"查找失败",IF(ISNUMBER(VLOOKUP(U348,O:Q,3,0))=FALSE,"VP错误","未知错误")))</f>
        <v/>
      </c>
      <c r="W348" s="37"/>
      <c r="X348" s="37"/>
      <c r="Y348" s="39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23" t="str">
        <f ca="1">IFERROR(IF(AS348="","",RANK(AR348,AR$3:AR$434)+COUNTIF(AR$3:AR348,AR348)-1),"/")</f>
        <v/>
      </c>
      <c r="AO348" s="22" t="str">
        <f t="shared" si="97"/>
        <v/>
      </c>
      <c r="AP348" s="22" t="str">
        <f t="shared" si="98"/>
        <v/>
      </c>
      <c r="AQ348" s="24" t="str">
        <f t="shared" si="116"/>
        <v/>
      </c>
      <c r="AR348" s="25" t="str">
        <f ca="1">IF(AS348="","",IF(选手操作!BT348&lt;&gt;"","/",AV348))</f>
        <v/>
      </c>
      <c r="AS348" s="26" t="str">
        <f ca="1">IF(OR(COUNTA(AA$3:AM$434)=0,选手操作!$K348=""),"",选手操作!$K348)</f>
        <v/>
      </c>
      <c r="AT348" s="22" t="str">
        <f ca="1">IFERROR(IF(AS348="","",RANK(AV348,AV$3:AV$434)+COUNTIF(AV$3:AV348,AV348)-1),"/")</f>
        <v/>
      </c>
      <c r="AU348" s="27" t="str">
        <f ca="1">IF(AS348="","",VLOOKUP(AS348,选手操作!$K:$L,2,0))</f>
        <v/>
      </c>
      <c r="AV348" s="24" t="str">
        <f ca="1">IFERROR(IF(AS348="","",IF(选手操作!AT348&lt;&gt;"",V348+AW348+AX348+选手操作!AS348,VLOOKUP(AU348,AO:AQ,3,0)+V348+AW348+AX348+选手操作!AS348)),IF(COUNTIF(AO:AO,AU348)=0,"查找失败",IF(ISNUMBER(VLOOKUP(AU348,AO:AQ,3,0))=FALSE,"VP错误","未知错误")))</f>
        <v/>
      </c>
      <c r="AW348" s="37"/>
      <c r="AX348" s="37"/>
      <c r="AY348" s="39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23" t="str">
        <f ca="1">IFERROR(IF(BS348="","",RANK(BR348,BR$3:BR$434)+COUNTIF(BR$3:BR348,BR348)-1),"/")</f>
        <v/>
      </c>
      <c r="BO348" s="22" t="str">
        <f t="shared" si="99"/>
        <v/>
      </c>
      <c r="BP348" s="22" t="str">
        <f t="shared" si="100"/>
        <v/>
      </c>
      <c r="BQ348" s="24" t="str">
        <f>IFERROR(IF(BO348="","",ROUND(IF(BP348=0,10,10+SIGN(BP348)*10*(1-((SQRT(5)-1)/2)^MIN(ABS(BP348)/(5*SQRT(BR$1)),3))/(1-((SQRT(5)-1)/2)^3)),2)),"请输入副数")</f>
        <v/>
      </c>
      <c r="BR348" s="25" t="str">
        <f ca="1">IF(BS348="","",IF(选手操作!CT348&lt;&gt;"","/",BV348))</f>
        <v/>
      </c>
      <c r="BS348" s="26" t="str">
        <f ca="1">IF(OR(COUNTA(BA$3:BM$434)=0,选手操作!$K348=""),"",选手操作!$K348)</f>
        <v/>
      </c>
      <c r="BT348" s="22" t="str">
        <f ca="1">IFERROR(IF(BS348="","",RANK(BV348,BV$3:BV$434)+COUNTIF(BV$3:BV348,BV348)-1),"/")</f>
        <v/>
      </c>
      <c r="BU348" s="27" t="str">
        <f ca="1">IF(BS348="","",VLOOKUP(BS348,选手操作!$K:$L,2,0))</f>
        <v/>
      </c>
      <c r="BV348" s="24" t="str">
        <f ca="1">IFERROR(IF(BS348="","",IF(选手操作!BT348&lt;&gt;"",AV348+BW348+BX348+选手操作!BS348,VLOOKUP(BU348,BO:BQ,3,0)+AV348+BW348+BX348+选手操作!BS348)),IF(COUNTIF(BO:BO,BU348)=0,"查找失败",IF(ISNUMBER(VLOOKUP(BU348,BO:BQ,3,0))=FALSE,"VP错误","未知错误")))</f>
        <v/>
      </c>
      <c r="BW348" s="37"/>
      <c r="BX348" s="37"/>
      <c r="BY348" s="39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23" t="str">
        <f ca="1">IFERROR(IF(CS348="","",RANK(CR348,CR$3:CR$434)+COUNTIF(CR$3:CR348,CR348)-1),"/")</f>
        <v/>
      </c>
      <c r="CO348" s="22" t="str">
        <f t="shared" si="101"/>
        <v/>
      </c>
      <c r="CP348" s="22" t="str">
        <f t="shared" si="102"/>
        <v/>
      </c>
      <c r="CQ348" s="24" t="str">
        <f>IFERROR(IF(CO348="","",ROUND(IF(CP348=0,10,10+SIGN(CP348)*10*(1-((SQRT(5)-1)/2)^MIN(ABS(CP348)/(5*SQRT(CR$1)),3))/(1-((SQRT(5)-1)/2)^3)),2)),"请输入副数")</f>
        <v/>
      </c>
      <c r="CR348" s="25" t="str">
        <f ca="1">IF(CS348="","",IF(选手操作!DT348&lt;&gt;"","/",CV348))</f>
        <v/>
      </c>
      <c r="CS348" s="26" t="str">
        <f ca="1">IF(OR(COUNTA(CA$3:CM$434)=0,选手操作!$K348=""),"",选手操作!$K348)</f>
        <v/>
      </c>
      <c r="CT348" s="22" t="str">
        <f ca="1">IFERROR(IF(CS348="","",RANK(CV348,CV$3:CV$434)+COUNTIF(CV$3:CV348,CV348)-1),"/")</f>
        <v/>
      </c>
      <c r="CU348" s="27" t="str">
        <f ca="1">IF(CS348="","",VLOOKUP(CS348,选手操作!$K:$L,2,0))</f>
        <v/>
      </c>
      <c r="CV348" s="24" t="str">
        <f ca="1">IFERROR(IF(CS348="","",IF(选手操作!CT348&lt;&gt;"",BV348+CW348+CX348+选手操作!CS348,VLOOKUP(CU348,CO:CQ,3,0)+BV348+CW348+CX348+选手操作!CS348)),IF(COUNTIF(CO:CO,CU348)=0,"查找失败",IF(ISNUMBER(VLOOKUP(CU348,CO:CQ,3,0))=FALSE,"VP错误","未知错误")))</f>
        <v/>
      </c>
      <c r="CW348" s="37"/>
      <c r="CX348" s="37"/>
      <c r="CY348" s="39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23" t="str">
        <f ca="1">IFERROR(IF(DS348="","",RANK(DR348,DR$3:DR$434)+COUNTIF(DR$3:DR348,DR348)-1),"/")</f>
        <v/>
      </c>
      <c r="DO348" s="22" t="str">
        <f t="shared" si="103"/>
        <v/>
      </c>
      <c r="DP348" s="22" t="str">
        <f t="shared" si="104"/>
        <v/>
      </c>
      <c r="DQ348" s="24" t="str">
        <f>IFERROR(IF(DO348="","",ROUND(IF(DP348=0,10,10+SIGN(DP348)*10*(1-((SQRT(5)-1)/2)^MIN(ABS(DP348)/(5*SQRT(DR$1)),3))/(1-((SQRT(5)-1)/2)^3)),2)),"请输入副数")</f>
        <v/>
      </c>
      <c r="DR348" s="25" t="str">
        <f ca="1">IF(DS348="","",IF(选手操作!ET348&lt;&gt;"","/",DV348))</f>
        <v/>
      </c>
      <c r="DS348" s="26" t="str">
        <f ca="1">IF(OR(COUNTA(DA$3:DM$434)=0,选手操作!$K348=""),"",选手操作!$K348)</f>
        <v/>
      </c>
      <c r="DT348" s="22" t="str">
        <f ca="1">IFERROR(IF(DS348="","",RANK(DV348,DV$3:DV$434)+COUNTIF(DV$3:DV348,DV348)-1),"/")</f>
        <v/>
      </c>
      <c r="DU348" s="27" t="str">
        <f ca="1">IF(DS348="","",VLOOKUP(DS348,选手操作!$K:$L,2,0))</f>
        <v/>
      </c>
      <c r="DV348" s="24" t="str">
        <f ca="1">IFERROR(IF(DS348="","",IF(选手操作!DT348&lt;&gt;"",CV348+DW348+DX348+选手操作!DS348,VLOOKUP(DU348,DO:DQ,3,0)+CV348+DW348+DX348+选手操作!DS348)),IF(COUNTIF(DO:DO,DU348)=0,"查找失败",IF(ISNUMBER(VLOOKUP(DU348,DO:DQ,3,0))=FALSE,"VP错误","未知错误")))</f>
        <v/>
      </c>
      <c r="DW348" s="37"/>
      <c r="DX348" s="37"/>
      <c r="DY348" s="39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23" t="str">
        <f ca="1">IFERROR(IF(ES348="","",RANK(ER348,ER$3:ER$434)+COUNTIF(ER$3:ER348,ER348)-1),"/")</f>
        <v/>
      </c>
      <c r="EO348" s="22" t="str">
        <f t="shared" si="105"/>
        <v/>
      </c>
      <c r="EP348" s="22" t="str">
        <f t="shared" si="106"/>
        <v/>
      </c>
      <c r="EQ348" s="24" t="str">
        <f>IFERROR(IF(EO348="","",ROUND(IF(EP348=0,10,10+SIGN(EP348)*10*(1-((SQRT(5)-1)/2)^MIN(ABS(EP348)/(5*SQRT(ER$1)),3))/(1-((SQRT(5)-1)/2)^3)),2)),"请输入副数")</f>
        <v/>
      </c>
      <c r="ER348" s="25" t="str">
        <f ca="1">IF(ES348="","",IF(选手操作!FT348&lt;&gt;"","/",EV348))</f>
        <v/>
      </c>
      <c r="ES348" s="26" t="str">
        <f ca="1">IF(OR(COUNTA(EA$3:EM$434)=0,选手操作!$K348=""),"",选手操作!$K348)</f>
        <v/>
      </c>
      <c r="ET348" s="22" t="str">
        <f ca="1">IFERROR(IF(ES348="","",RANK(EV348,EV$3:EV$434)+COUNTIF(EV$3:EV348,EV348)-1),"/")</f>
        <v/>
      </c>
      <c r="EU348" s="27" t="str">
        <f ca="1">IF(ES348="","",VLOOKUP(ES348,选手操作!$K:$L,2,0))</f>
        <v/>
      </c>
      <c r="EV348" s="24" t="str">
        <f ca="1">IFERROR(IF(ES348="","",IF(选手操作!ET348&lt;&gt;"",DV348+EW348+EX348+选手操作!ES348,VLOOKUP(EU348,EO:EQ,3,0)+DV348+EW348+EX348+选手操作!ES348)),IF(COUNTIF(EO:EO,EU348)=0,"查找失败",IF(ISNUMBER(VLOOKUP(EU348,EO:EQ,3,0))=FALSE,"VP错误","未知错误")))</f>
        <v/>
      </c>
      <c r="EW348" s="37"/>
      <c r="EX348" s="37"/>
      <c r="EY348" s="39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  <c r="FK348" s="31"/>
      <c r="FL348" s="31"/>
      <c r="FM348" s="31"/>
      <c r="FN348" s="23" t="str">
        <f ca="1">IFERROR(IF(FS348="","",RANK(FR348,FR$3:FR$434)+COUNTIF(FR$3:FR348,FR348)-1),"/")</f>
        <v/>
      </c>
      <c r="FO348" s="22" t="str">
        <f t="shared" si="107"/>
        <v/>
      </c>
      <c r="FP348" s="22" t="str">
        <f t="shared" si="108"/>
        <v/>
      </c>
      <c r="FQ348" s="24" t="str">
        <f>IFERROR(IF(FO348="","",ROUND(IF(FP348=0,10,10+SIGN(FP348)*10*(1-((SQRT(5)-1)/2)^MIN(ABS(FP348)/(5*SQRT(FR$1)),3))/(1-((SQRT(5)-1)/2)^3)),2)),"请输入副数")</f>
        <v/>
      </c>
      <c r="FR348" s="25" t="str">
        <f ca="1">IF(FS348="","",IF(选手操作!GT348&lt;&gt;"","/",FV348))</f>
        <v/>
      </c>
      <c r="FS348" s="26" t="str">
        <f ca="1">IF(OR(COUNTA(FA$3:FM$434)=0,选手操作!$K348=""),"",选手操作!$K348)</f>
        <v/>
      </c>
      <c r="FT348" s="22" t="str">
        <f ca="1">IFERROR(IF(FS348="","",RANK(FV348,FV$3:FV$434)+COUNTIF(FV$3:FV348,FV348)-1),"/")</f>
        <v/>
      </c>
      <c r="FU348" s="27" t="str">
        <f ca="1">IF(FS348="","",VLOOKUP(FS348,选手操作!$K:$L,2,0))</f>
        <v/>
      </c>
      <c r="FV348" s="24" t="str">
        <f ca="1">IFERROR(IF(FS348="","",IF(选手操作!FT348&lt;&gt;"",EV348+FW348+FX348+选手操作!FS348,VLOOKUP(FU348,FO:FQ,3,0)+EV348+FW348+FX348+选手操作!FS348)),IF(COUNTIF(FO:FO,FU348)=0,"查找失败",IF(ISNUMBER(VLOOKUP(FU348,FO:FQ,3,0))=FALSE,"VP错误","未知错误")))</f>
        <v/>
      </c>
      <c r="FW348" s="37"/>
      <c r="FX348" s="37"/>
      <c r="FY348" s="39"/>
      <c r="GA348" s="31"/>
      <c r="GB348" s="31"/>
      <c r="GC348" s="31"/>
      <c r="GD348" s="31"/>
      <c r="GE348" s="31"/>
      <c r="GF348" s="31"/>
      <c r="GG348" s="31"/>
      <c r="GH348" s="31"/>
      <c r="GI348" s="31"/>
      <c r="GJ348" s="31"/>
      <c r="GK348" s="31"/>
      <c r="GL348" s="31"/>
      <c r="GM348" s="31"/>
      <c r="GN348" s="23" t="str">
        <f ca="1">IFERROR(IF(GS348="","",RANK(GR348,GR$3:GR$434)+COUNTIF(GR$3:GR348,GR348)-1),"/")</f>
        <v/>
      </c>
      <c r="GO348" s="22" t="str">
        <f t="shared" si="109"/>
        <v/>
      </c>
      <c r="GP348" s="22" t="str">
        <f t="shared" si="110"/>
        <v/>
      </c>
      <c r="GQ348" s="24" t="str">
        <f>IFERROR(IF(GO348="","",ROUND(IF(GP348=0,10,10+SIGN(GP348)*10*(1-((SQRT(5)-1)/2)^MIN(ABS(GP348)/(5*SQRT(GR$1)),3))/(1-((SQRT(5)-1)/2)^3)),2)),"请输入副数")</f>
        <v/>
      </c>
      <c r="GR348" s="25" t="str">
        <f ca="1">IF(GS348="","",IF(选手操作!HT348&lt;&gt;"","/",GV348))</f>
        <v/>
      </c>
      <c r="GS348" s="26" t="str">
        <f ca="1">IF(OR(COUNTA(GA$3:GM$434)=0,选手操作!$K348=""),"",选手操作!$K348)</f>
        <v/>
      </c>
      <c r="GT348" s="22" t="str">
        <f ca="1">IFERROR(IF(GS348="","",RANK(GV348,GV$3:GV$434)+COUNTIF(GV$3:GV348,GV348)-1),"/")</f>
        <v/>
      </c>
      <c r="GU348" s="27" t="str">
        <f ca="1">IF(GS348="","",VLOOKUP(GS348,选手操作!$K:$L,2,0))</f>
        <v/>
      </c>
      <c r="GV348" s="24" t="str">
        <f ca="1">IFERROR(IF(GS348="","",IF(选手操作!GT348&lt;&gt;"",FV348+GW348+GX348+选手操作!GS348,VLOOKUP(GU348,GO:GQ,3,0)+FV348+GW348+GX348+选手操作!GS348)),IF(COUNTIF(GO:GO,GU348)=0,"查找失败",IF(ISNUMBER(VLOOKUP(GU348,GO:GQ,3,0))=FALSE,"VP错误","未知错误")))</f>
        <v/>
      </c>
      <c r="GW348" s="37"/>
      <c r="GX348" s="37"/>
      <c r="GY348" s="39"/>
      <c r="HA348" s="31"/>
      <c r="HB348" s="31"/>
      <c r="HC348" s="31"/>
      <c r="HD348" s="31"/>
      <c r="HE348" s="31"/>
      <c r="HF348" s="31"/>
      <c r="HG348" s="31"/>
      <c r="HH348" s="31"/>
      <c r="HI348" s="31"/>
      <c r="HJ348" s="31"/>
      <c r="HK348" s="31"/>
      <c r="HL348" s="31"/>
      <c r="HM348" s="31"/>
      <c r="HN348" s="23" t="str">
        <f ca="1">IFERROR(IF(HS348="","",RANK(HR348,HR$3:HR$434)+COUNTIF(HR$3:HR348,HR348)-1),"/")</f>
        <v/>
      </c>
      <c r="HO348" s="22" t="str">
        <f t="shared" si="111"/>
        <v/>
      </c>
      <c r="HP348" s="22" t="str">
        <f t="shared" si="112"/>
        <v/>
      </c>
      <c r="HQ348" s="24" t="str">
        <f>IFERROR(IF(HO348="","",ROUND(IF(HP348=0,10,10+SIGN(HP348)*10*(1-((SQRT(5)-1)/2)^MIN(ABS(HP348)/(5*SQRT(HR$1)),3))/(1-((SQRT(5)-1)/2)^3)),2)),"请输入副数")</f>
        <v/>
      </c>
      <c r="HR348" s="25" t="str">
        <f ca="1">IF(HS348="","",IF(选手操作!IT348&lt;&gt;"","/",HV348))</f>
        <v/>
      </c>
      <c r="HS348" s="26" t="str">
        <f ca="1">IF(OR(COUNTA(HA$3:HM$434)=0,选手操作!$K348=""),"",选手操作!$K348)</f>
        <v/>
      </c>
      <c r="HT348" s="22" t="str">
        <f ca="1">IFERROR(IF(HS348="","",RANK(HV348,HV$3:HV$434)+COUNTIF(HV$3:HV348,HV348)-1),"/")</f>
        <v/>
      </c>
      <c r="HU348" s="27" t="str">
        <f ca="1">IF(HS348="","",VLOOKUP(HS348,选手操作!$K:$L,2,0))</f>
        <v/>
      </c>
      <c r="HV348" s="24" t="str">
        <f ca="1">IFERROR(IF(HS348="","",IF(选手操作!HT348&lt;&gt;"",GV348+HW348+HX348+选手操作!HS348,VLOOKUP(HU348,HO:HQ,3,0)+GV348+HW348+HX348+选手操作!HS348)),IF(COUNTIF(HO:HO,HU348)=0,"查找失败",IF(ISNUMBER(VLOOKUP(HU348,HO:HQ,3,0))=FALSE,"VP错误","未知错误")))</f>
        <v/>
      </c>
      <c r="HW348" s="37"/>
      <c r="HX348" s="37"/>
      <c r="HY348" s="39"/>
    </row>
    <row r="349" spans="1:23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23" t="str">
        <f ca="1">IFERROR(IF(S349="","",RANK(R349,R$3:R$434)+COUNTIF(R$3:R349,R349)-1),"/")</f>
        <v/>
      </c>
      <c r="O349" s="22" t="str">
        <f t="shared" si="113"/>
        <v/>
      </c>
      <c r="P349" s="22" t="str">
        <f t="shared" si="114"/>
        <v/>
      </c>
      <c r="Q349" s="24" t="str">
        <f t="shared" si="115"/>
        <v/>
      </c>
      <c r="R349" s="25" t="str">
        <f ca="1">IF(S349="","",IF(选手操作!AT349&lt;&gt;"","/",V349))</f>
        <v/>
      </c>
      <c r="S349" s="26" t="str">
        <f ca="1">IF(OR(COUNTA(A$3:M$434)=0,选手操作!$K349=""),"",选手操作!$K349)</f>
        <v/>
      </c>
      <c r="T349" s="22" t="str">
        <f ca="1">IFERROR(IF(S349="","",RANK(V349,V$3:V$434)+COUNTIF(V$3:V349,V349)-1),"/")</f>
        <v/>
      </c>
      <c r="U349" s="27" t="str">
        <f ca="1">IF(S349="","",VLOOKUP(S349,选手操作!$K:$L,2,0))</f>
        <v/>
      </c>
      <c r="V349" s="24" t="str">
        <f ca="1">IFERROR(IF(S349="","",IF(选手操作!T349&lt;&gt;"",选手操作!M349+选手操作!N349+W349+X349+选手操作!S349,VLOOKUP(U349,O:Q,3,0)+选手操作!M349+选手操作!N349+W349+X349+选手操作!S349)),IF(COUNTIF(O:O,U349)=0,"查找失败",IF(ISNUMBER(VLOOKUP(U349,O:Q,3,0))=FALSE,"VP错误","未知错误")))</f>
        <v/>
      </c>
      <c r="W349" s="37"/>
      <c r="X349" s="37"/>
      <c r="Y349" s="39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23" t="str">
        <f ca="1">IFERROR(IF(AS349="","",RANK(AR349,AR$3:AR$434)+COUNTIF(AR$3:AR349,AR349)-1),"/")</f>
        <v/>
      </c>
      <c r="AO349" s="22" t="str">
        <f t="shared" si="97"/>
        <v/>
      </c>
      <c r="AP349" s="22" t="str">
        <f t="shared" si="98"/>
        <v/>
      </c>
      <c r="AQ349" s="24" t="str">
        <f t="shared" si="116"/>
        <v/>
      </c>
      <c r="AR349" s="25" t="str">
        <f ca="1">IF(AS349="","",IF(选手操作!BT349&lt;&gt;"","/",AV349))</f>
        <v/>
      </c>
      <c r="AS349" s="26" t="str">
        <f ca="1">IF(OR(COUNTA(AA$3:AM$434)=0,选手操作!$K349=""),"",选手操作!$K349)</f>
        <v/>
      </c>
      <c r="AT349" s="22" t="str">
        <f ca="1">IFERROR(IF(AS349="","",RANK(AV349,AV$3:AV$434)+COUNTIF(AV$3:AV349,AV349)-1),"/")</f>
        <v/>
      </c>
      <c r="AU349" s="27" t="str">
        <f ca="1">IF(AS349="","",VLOOKUP(AS349,选手操作!$K:$L,2,0))</f>
        <v/>
      </c>
      <c r="AV349" s="24" t="str">
        <f ca="1">IFERROR(IF(AS349="","",IF(选手操作!AT349&lt;&gt;"",V349+AW349+AX349+选手操作!AS349,VLOOKUP(AU349,AO:AQ,3,0)+V349+AW349+AX349+选手操作!AS349)),IF(COUNTIF(AO:AO,AU349)=0,"查找失败",IF(ISNUMBER(VLOOKUP(AU349,AO:AQ,3,0))=FALSE,"VP错误","未知错误")))</f>
        <v/>
      </c>
      <c r="AW349" s="37"/>
      <c r="AX349" s="37"/>
      <c r="AY349" s="39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23" t="str">
        <f ca="1">IFERROR(IF(BS349="","",RANK(BR349,BR$3:BR$434)+COUNTIF(BR$3:BR349,BR349)-1),"/")</f>
        <v/>
      </c>
      <c r="BO349" s="22" t="str">
        <f t="shared" si="99"/>
        <v/>
      </c>
      <c r="BP349" s="22" t="str">
        <f t="shared" si="100"/>
        <v/>
      </c>
      <c r="BQ349" s="24" t="str">
        <f>IFERROR(IF(BO349="","",ROUND(IF(BP349=0,10,10+SIGN(BP349)*10*(1-((SQRT(5)-1)/2)^MIN(ABS(BP349)/(5*SQRT(BR$1)),3))/(1-((SQRT(5)-1)/2)^3)),2)),"请输入副数")</f>
        <v/>
      </c>
      <c r="BR349" s="25" t="str">
        <f ca="1">IF(BS349="","",IF(选手操作!CT349&lt;&gt;"","/",BV349))</f>
        <v/>
      </c>
      <c r="BS349" s="26" t="str">
        <f ca="1">IF(OR(COUNTA(BA$3:BM$434)=0,选手操作!$K349=""),"",选手操作!$K349)</f>
        <v/>
      </c>
      <c r="BT349" s="22" t="str">
        <f ca="1">IFERROR(IF(BS349="","",RANK(BV349,BV$3:BV$434)+COUNTIF(BV$3:BV349,BV349)-1),"/")</f>
        <v/>
      </c>
      <c r="BU349" s="27" t="str">
        <f ca="1">IF(BS349="","",VLOOKUP(BS349,选手操作!$K:$L,2,0))</f>
        <v/>
      </c>
      <c r="BV349" s="24" t="str">
        <f ca="1">IFERROR(IF(BS349="","",IF(选手操作!BT349&lt;&gt;"",AV349+BW349+BX349+选手操作!BS349,VLOOKUP(BU349,BO:BQ,3,0)+AV349+BW349+BX349+选手操作!BS349)),IF(COUNTIF(BO:BO,BU349)=0,"查找失败",IF(ISNUMBER(VLOOKUP(BU349,BO:BQ,3,0))=FALSE,"VP错误","未知错误")))</f>
        <v/>
      </c>
      <c r="BW349" s="37"/>
      <c r="BX349" s="37"/>
      <c r="BY349" s="39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23" t="str">
        <f ca="1">IFERROR(IF(CS349="","",RANK(CR349,CR$3:CR$434)+COUNTIF(CR$3:CR349,CR349)-1),"/")</f>
        <v/>
      </c>
      <c r="CO349" s="22" t="str">
        <f t="shared" si="101"/>
        <v/>
      </c>
      <c r="CP349" s="22" t="str">
        <f t="shared" si="102"/>
        <v/>
      </c>
      <c r="CQ349" s="24" t="str">
        <f>IFERROR(IF(CO349="","",ROUND(IF(CP349=0,10,10+SIGN(CP349)*10*(1-((SQRT(5)-1)/2)^MIN(ABS(CP349)/(5*SQRT(CR$1)),3))/(1-((SQRT(5)-1)/2)^3)),2)),"请输入副数")</f>
        <v/>
      </c>
      <c r="CR349" s="25" t="str">
        <f ca="1">IF(CS349="","",IF(选手操作!DT349&lt;&gt;"","/",CV349))</f>
        <v/>
      </c>
      <c r="CS349" s="26" t="str">
        <f ca="1">IF(OR(COUNTA(CA$3:CM$434)=0,选手操作!$K349=""),"",选手操作!$K349)</f>
        <v/>
      </c>
      <c r="CT349" s="22" t="str">
        <f ca="1">IFERROR(IF(CS349="","",RANK(CV349,CV$3:CV$434)+COUNTIF(CV$3:CV349,CV349)-1),"/")</f>
        <v/>
      </c>
      <c r="CU349" s="27" t="str">
        <f ca="1">IF(CS349="","",VLOOKUP(CS349,选手操作!$K:$L,2,0))</f>
        <v/>
      </c>
      <c r="CV349" s="24" t="str">
        <f ca="1">IFERROR(IF(CS349="","",IF(选手操作!CT349&lt;&gt;"",BV349+CW349+CX349+选手操作!CS349,VLOOKUP(CU349,CO:CQ,3,0)+BV349+CW349+CX349+选手操作!CS349)),IF(COUNTIF(CO:CO,CU349)=0,"查找失败",IF(ISNUMBER(VLOOKUP(CU349,CO:CQ,3,0))=FALSE,"VP错误","未知错误")))</f>
        <v/>
      </c>
      <c r="CW349" s="37"/>
      <c r="CX349" s="37"/>
      <c r="CY349" s="39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23" t="str">
        <f ca="1">IFERROR(IF(DS349="","",RANK(DR349,DR$3:DR$434)+COUNTIF(DR$3:DR349,DR349)-1),"/")</f>
        <v/>
      </c>
      <c r="DO349" s="22" t="str">
        <f t="shared" si="103"/>
        <v/>
      </c>
      <c r="DP349" s="22" t="str">
        <f t="shared" si="104"/>
        <v/>
      </c>
      <c r="DQ349" s="24" t="str">
        <f>IFERROR(IF(DO349="","",ROUND(IF(DP349=0,10,10+SIGN(DP349)*10*(1-((SQRT(5)-1)/2)^MIN(ABS(DP349)/(5*SQRT(DR$1)),3))/(1-((SQRT(5)-1)/2)^3)),2)),"请输入副数")</f>
        <v/>
      </c>
      <c r="DR349" s="25" t="str">
        <f ca="1">IF(DS349="","",IF(选手操作!ET349&lt;&gt;"","/",DV349))</f>
        <v/>
      </c>
      <c r="DS349" s="26" t="str">
        <f ca="1">IF(OR(COUNTA(DA$3:DM$434)=0,选手操作!$K349=""),"",选手操作!$K349)</f>
        <v/>
      </c>
      <c r="DT349" s="22" t="str">
        <f ca="1">IFERROR(IF(DS349="","",RANK(DV349,DV$3:DV$434)+COUNTIF(DV$3:DV349,DV349)-1),"/")</f>
        <v/>
      </c>
      <c r="DU349" s="27" t="str">
        <f ca="1">IF(DS349="","",VLOOKUP(DS349,选手操作!$K:$L,2,0))</f>
        <v/>
      </c>
      <c r="DV349" s="24" t="str">
        <f ca="1">IFERROR(IF(DS349="","",IF(选手操作!DT349&lt;&gt;"",CV349+DW349+DX349+选手操作!DS349,VLOOKUP(DU349,DO:DQ,3,0)+CV349+DW349+DX349+选手操作!DS349)),IF(COUNTIF(DO:DO,DU349)=0,"查找失败",IF(ISNUMBER(VLOOKUP(DU349,DO:DQ,3,0))=FALSE,"VP错误","未知错误")))</f>
        <v/>
      </c>
      <c r="DW349" s="37"/>
      <c r="DX349" s="37"/>
      <c r="DY349" s="39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  <c r="EK349" s="31"/>
      <c r="EL349" s="31"/>
      <c r="EM349" s="31"/>
      <c r="EN349" s="23" t="str">
        <f ca="1">IFERROR(IF(ES349="","",RANK(ER349,ER$3:ER$434)+COUNTIF(ER$3:ER349,ER349)-1),"/")</f>
        <v/>
      </c>
      <c r="EO349" s="22" t="str">
        <f t="shared" si="105"/>
        <v/>
      </c>
      <c r="EP349" s="22" t="str">
        <f t="shared" si="106"/>
        <v/>
      </c>
      <c r="EQ349" s="24" t="str">
        <f>IFERROR(IF(EO349="","",ROUND(IF(EP349=0,10,10+SIGN(EP349)*10*(1-((SQRT(5)-1)/2)^MIN(ABS(EP349)/(5*SQRT(ER$1)),3))/(1-((SQRT(5)-1)/2)^3)),2)),"请输入副数")</f>
        <v/>
      </c>
      <c r="ER349" s="25" t="str">
        <f ca="1">IF(ES349="","",IF(选手操作!FT349&lt;&gt;"","/",EV349))</f>
        <v/>
      </c>
      <c r="ES349" s="26" t="str">
        <f ca="1">IF(OR(COUNTA(EA$3:EM$434)=0,选手操作!$K349=""),"",选手操作!$K349)</f>
        <v/>
      </c>
      <c r="ET349" s="22" t="str">
        <f ca="1">IFERROR(IF(ES349="","",RANK(EV349,EV$3:EV$434)+COUNTIF(EV$3:EV349,EV349)-1),"/")</f>
        <v/>
      </c>
      <c r="EU349" s="27" t="str">
        <f ca="1">IF(ES349="","",VLOOKUP(ES349,选手操作!$K:$L,2,0))</f>
        <v/>
      </c>
      <c r="EV349" s="24" t="str">
        <f ca="1">IFERROR(IF(ES349="","",IF(选手操作!ET349&lt;&gt;"",DV349+EW349+EX349+选手操作!ES349,VLOOKUP(EU349,EO:EQ,3,0)+DV349+EW349+EX349+选手操作!ES349)),IF(COUNTIF(EO:EO,EU349)=0,"查找失败",IF(ISNUMBER(VLOOKUP(EU349,EO:EQ,3,0))=FALSE,"VP错误","未知错误")))</f>
        <v/>
      </c>
      <c r="EW349" s="37"/>
      <c r="EX349" s="37"/>
      <c r="EY349" s="39"/>
      <c r="FA349" s="31"/>
      <c r="FB349" s="31"/>
      <c r="FC349" s="31"/>
      <c r="FD349" s="31"/>
      <c r="FE349" s="31"/>
      <c r="FF349" s="31"/>
      <c r="FG349" s="31"/>
      <c r="FH349" s="31"/>
      <c r="FI349" s="31"/>
      <c r="FJ349" s="31"/>
      <c r="FK349" s="31"/>
      <c r="FL349" s="31"/>
      <c r="FM349" s="31"/>
      <c r="FN349" s="23" t="str">
        <f ca="1">IFERROR(IF(FS349="","",RANK(FR349,FR$3:FR$434)+COUNTIF(FR$3:FR349,FR349)-1),"/")</f>
        <v/>
      </c>
      <c r="FO349" s="22" t="str">
        <f t="shared" si="107"/>
        <v/>
      </c>
      <c r="FP349" s="22" t="str">
        <f t="shared" si="108"/>
        <v/>
      </c>
      <c r="FQ349" s="24" t="str">
        <f>IFERROR(IF(FO349="","",ROUND(IF(FP349=0,10,10+SIGN(FP349)*10*(1-((SQRT(5)-1)/2)^MIN(ABS(FP349)/(5*SQRT(FR$1)),3))/(1-((SQRT(5)-1)/2)^3)),2)),"请输入副数")</f>
        <v/>
      </c>
      <c r="FR349" s="25" t="str">
        <f ca="1">IF(FS349="","",IF(选手操作!GT349&lt;&gt;"","/",FV349))</f>
        <v/>
      </c>
      <c r="FS349" s="26" t="str">
        <f ca="1">IF(OR(COUNTA(FA$3:FM$434)=0,选手操作!$K349=""),"",选手操作!$K349)</f>
        <v/>
      </c>
      <c r="FT349" s="22" t="str">
        <f ca="1">IFERROR(IF(FS349="","",RANK(FV349,FV$3:FV$434)+COUNTIF(FV$3:FV349,FV349)-1),"/")</f>
        <v/>
      </c>
      <c r="FU349" s="27" t="str">
        <f ca="1">IF(FS349="","",VLOOKUP(FS349,选手操作!$K:$L,2,0))</f>
        <v/>
      </c>
      <c r="FV349" s="24" t="str">
        <f ca="1">IFERROR(IF(FS349="","",IF(选手操作!FT349&lt;&gt;"",EV349+FW349+FX349+选手操作!FS349,VLOOKUP(FU349,FO:FQ,3,0)+EV349+FW349+FX349+选手操作!FS349)),IF(COUNTIF(FO:FO,FU349)=0,"查找失败",IF(ISNUMBER(VLOOKUP(FU349,FO:FQ,3,0))=FALSE,"VP错误","未知错误")))</f>
        <v/>
      </c>
      <c r="FW349" s="37"/>
      <c r="FX349" s="37"/>
      <c r="FY349" s="39"/>
      <c r="GA349" s="31"/>
      <c r="GB349" s="31"/>
      <c r="GC349" s="31"/>
      <c r="GD349" s="31"/>
      <c r="GE349" s="31"/>
      <c r="GF349" s="31"/>
      <c r="GG349" s="31"/>
      <c r="GH349" s="31"/>
      <c r="GI349" s="31"/>
      <c r="GJ349" s="31"/>
      <c r="GK349" s="31"/>
      <c r="GL349" s="31"/>
      <c r="GM349" s="31"/>
      <c r="GN349" s="23" t="str">
        <f ca="1">IFERROR(IF(GS349="","",RANK(GR349,GR$3:GR$434)+COUNTIF(GR$3:GR349,GR349)-1),"/")</f>
        <v/>
      </c>
      <c r="GO349" s="22" t="str">
        <f t="shared" si="109"/>
        <v/>
      </c>
      <c r="GP349" s="22" t="str">
        <f t="shared" si="110"/>
        <v/>
      </c>
      <c r="GQ349" s="24" t="str">
        <f>IFERROR(IF(GO349="","",ROUND(IF(GP349=0,10,10+SIGN(GP349)*10*(1-((SQRT(5)-1)/2)^MIN(ABS(GP349)/(5*SQRT(GR$1)),3))/(1-((SQRT(5)-1)/2)^3)),2)),"请输入副数")</f>
        <v/>
      </c>
      <c r="GR349" s="25" t="str">
        <f ca="1">IF(GS349="","",IF(选手操作!HT349&lt;&gt;"","/",GV349))</f>
        <v/>
      </c>
      <c r="GS349" s="26" t="str">
        <f ca="1">IF(OR(COUNTA(GA$3:GM$434)=0,选手操作!$K349=""),"",选手操作!$K349)</f>
        <v/>
      </c>
      <c r="GT349" s="22" t="str">
        <f ca="1">IFERROR(IF(GS349="","",RANK(GV349,GV$3:GV$434)+COUNTIF(GV$3:GV349,GV349)-1),"/")</f>
        <v/>
      </c>
      <c r="GU349" s="27" t="str">
        <f ca="1">IF(GS349="","",VLOOKUP(GS349,选手操作!$K:$L,2,0))</f>
        <v/>
      </c>
      <c r="GV349" s="24" t="str">
        <f ca="1">IFERROR(IF(GS349="","",IF(选手操作!GT349&lt;&gt;"",FV349+GW349+GX349+选手操作!GS349,VLOOKUP(GU349,GO:GQ,3,0)+FV349+GW349+GX349+选手操作!GS349)),IF(COUNTIF(GO:GO,GU349)=0,"查找失败",IF(ISNUMBER(VLOOKUP(GU349,GO:GQ,3,0))=FALSE,"VP错误","未知错误")))</f>
        <v/>
      </c>
      <c r="GW349" s="37"/>
      <c r="GX349" s="37"/>
      <c r="GY349" s="39"/>
      <c r="HA349" s="31"/>
      <c r="HB349" s="31"/>
      <c r="HC349" s="31"/>
      <c r="HD349" s="31"/>
      <c r="HE349" s="31"/>
      <c r="HF349" s="31"/>
      <c r="HG349" s="31"/>
      <c r="HH349" s="31"/>
      <c r="HI349" s="31"/>
      <c r="HJ349" s="31"/>
      <c r="HK349" s="31"/>
      <c r="HL349" s="31"/>
      <c r="HM349" s="31"/>
      <c r="HN349" s="23" t="str">
        <f ca="1">IFERROR(IF(HS349="","",RANK(HR349,HR$3:HR$434)+COUNTIF(HR$3:HR349,HR349)-1),"/")</f>
        <v/>
      </c>
      <c r="HO349" s="22" t="str">
        <f t="shared" si="111"/>
        <v/>
      </c>
      <c r="HP349" s="22" t="str">
        <f t="shared" si="112"/>
        <v/>
      </c>
      <c r="HQ349" s="24" t="str">
        <f>IFERROR(IF(HO349="","",ROUND(IF(HP349=0,10,10+SIGN(HP349)*10*(1-((SQRT(5)-1)/2)^MIN(ABS(HP349)/(5*SQRT(HR$1)),3))/(1-((SQRT(5)-1)/2)^3)),2)),"请输入副数")</f>
        <v/>
      </c>
      <c r="HR349" s="25" t="str">
        <f ca="1">IF(HS349="","",IF(选手操作!IT349&lt;&gt;"","/",HV349))</f>
        <v/>
      </c>
      <c r="HS349" s="26" t="str">
        <f ca="1">IF(OR(COUNTA(HA$3:HM$434)=0,选手操作!$K349=""),"",选手操作!$K349)</f>
        <v/>
      </c>
      <c r="HT349" s="22" t="str">
        <f ca="1">IFERROR(IF(HS349="","",RANK(HV349,HV$3:HV$434)+COUNTIF(HV$3:HV349,HV349)-1),"/")</f>
        <v/>
      </c>
      <c r="HU349" s="27" t="str">
        <f ca="1">IF(HS349="","",VLOOKUP(HS349,选手操作!$K:$L,2,0))</f>
        <v/>
      </c>
      <c r="HV349" s="24" t="str">
        <f ca="1">IFERROR(IF(HS349="","",IF(选手操作!HT349&lt;&gt;"",GV349+HW349+HX349+选手操作!HS349,VLOOKUP(HU349,HO:HQ,3,0)+GV349+HW349+HX349+选手操作!HS349)),IF(COUNTIF(HO:HO,HU349)=0,"查找失败",IF(ISNUMBER(VLOOKUP(HU349,HO:HQ,3,0))=FALSE,"VP错误","未知错误")))</f>
        <v/>
      </c>
      <c r="HW349" s="37"/>
      <c r="HX349" s="37"/>
      <c r="HY349" s="39"/>
    </row>
    <row r="350" spans="1:23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23" t="str">
        <f ca="1">IFERROR(IF(S350="","",RANK(R350,R$3:R$434)+COUNTIF(R$3:R350,R350)-1),"/")</f>
        <v/>
      </c>
      <c r="O350" s="22" t="str">
        <f t="shared" si="113"/>
        <v/>
      </c>
      <c r="P350" s="22" t="str">
        <f t="shared" si="114"/>
        <v/>
      </c>
      <c r="Q350" s="24" t="str">
        <f t="shared" si="115"/>
        <v/>
      </c>
      <c r="R350" s="25" t="str">
        <f ca="1">IF(S350="","",IF(选手操作!AT350&lt;&gt;"","/",V350))</f>
        <v/>
      </c>
      <c r="S350" s="26" t="str">
        <f ca="1">IF(OR(COUNTA(A$3:M$434)=0,选手操作!$K350=""),"",选手操作!$K350)</f>
        <v/>
      </c>
      <c r="T350" s="22" t="str">
        <f ca="1">IFERROR(IF(S350="","",RANK(V350,V$3:V$434)+COUNTIF(V$3:V350,V350)-1),"/")</f>
        <v/>
      </c>
      <c r="U350" s="27" t="str">
        <f ca="1">IF(S350="","",VLOOKUP(S350,选手操作!$K:$L,2,0))</f>
        <v/>
      </c>
      <c r="V350" s="24" t="str">
        <f ca="1">IFERROR(IF(S350="","",IF(选手操作!T350&lt;&gt;"",选手操作!M350+选手操作!N350+W350+X350+选手操作!S350,VLOOKUP(U350,O:Q,3,0)+选手操作!M350+选手操作!N350+W350+X350+选手操作!S350)),IF(COUNTIF(O:O,U350)=0,"查找失败",IF(ISNUMBER(VLOOKUP(U350,O:Q,3,0))=FALSE,"VP错误","未知错误")))</f>
        <v/>
      </c>
      <c r="W350" s="37"/>
      <c r="X350" s="37"/>
      <c r="Y350" s="39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23" t="str">
        <f ca="1">IFERROR(IF(AS350="","",RANK(AR350,AR$3:AR$434)+COUNTIF(AR$3:AR350,AR350)-1),"/")</f>
        <v/>
      </c>
      <c r="AO350" s="22" t="str">
        <f t="shared" si="97"/>
        <v/>
      </c>
      <c r="AP350" s="22" t="str">
        <f t="shared" si="98"/>
        <v/>
      </c>
      <c r="AQ350" s="24" t="str">
        <f t="shared" si="116"/>
        <v/>
      </c>
      <c r="AR350" s="25" t="str">
        <f ca="1">IF(AS350="","",IF(选手操作!BT350&lt;&gt;"","/",AV350))</f>
        <v/>
      </c>
      <c r="AS350" s="26" t="str">
        <f ca="1">IF(OR(COUNTA(AA$3:AM$434)=0,选手操作!$K350=""),"",选手操作!$K350)</f>
        <v/>
      </c>
      <c r="AT350" s="22" t="str">
        <f ca="1">IFERROR(IF(AS350="","",RANK(AV350,AV$3:AV$434)+COUNTIF(AV$3:AV350,AV350)-1),"/")</f>
        <v/>
      </c>
      <c r="AU350" s="27" t="str">
        <f ca="1">IF(AS350="","",VLOOKUP(AS350,选手操作!$K:$L,2,0))</f>
        <v/>
      </c>
      <c r="AV350" s="24" t="str">
        <f ca="1">IFERROR(IF(AS350="","",IF(选手操作!AT350&lt;&gt;"",V350+AW350+AX350+选手操作!AS350,VLOOKUP(AU350,AO:AQ,3,0)+V350+AW350+AX350+选手操作!AS350)),IF(COUNTIF(AO:AO,AU350)=0,"查找失败",IF(ISNUMBER(VLOOKUP(AU350,AO:AQ,3,0))=FALSE,"VP错误","未知错误")))</f>
        <v/>
      </c>
      <c r="AW350" s="37"/>
      <c r="AX350" s="37"/>
      <c r="AY350" s="39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23" t="str">
        <f ca="1">IFERROR(IF(BS350="","",RANK(BR350,BR$3:BR$434)+COUNTIF(BR$3:BR350,BR350)-1),"/")</f>
        <v/>
      </c>
      <c r="BO350" s="22" t="str">
        <f t="shared" si="99"/>
        <v/>
      </c>
      <c r="BP350" s="22" t="str">
        <f t="shared" si="100"/>
        <v/>
      </c>
      <c r="BQ350" s="24" t="str">
        <f>IFERROR(IF(BO350="","",ROUND(IF(BP350=0,10,10+SIGN(BP350)*10*(1-((SQRT(5)-1)/2)^MIN(ABS(BP350)/(5*SQRT(BR$1)),3))/(1-((SQRT(5)-1)/2)^3)),2)),"请输入副数")</f>
        <v/>
      </c>
      <c r="BR350" s="25" t="str">
        <f ca="1">IF(BS350="","",IF(选手操作!CT350&lt;&gt;"","/",BV350))</f>
        <v/>
      </c>
      <c r="BS350" s="26" t="str">
        <f ca="1">IF(OR(COUNTA(BA$3:BM$434)=0,选手操作!$K350=""),"",选手操作!$K350)</f>
        <v/>
      </c>
      <c r="BT350" s="22" t="str">
        <f ca="1">IFERROR(IF(BS350="","",RANK(BV350,BV$3:BV$434)+COUNTIF(BV$3:BV350,BV350)-1),"/")</f>
        <v/>
      </c>
      <c r="BU350" s="27" t="str">
        <f ca="1">IF(BS350="","",VLOOKUP(BS350,选手操作!$K:$L,2,0))</f>
        <v/>
      </c>
      <c r="BV350" s="24" t="str">
        <f ca="1">IFERROR(IF(BS350="","",IF(选手操作!BT350&lt;&gt;"",AV350+BW350+BX350+选手操作!BS350,VLOOKUP(BU350,BO:BQ,3,0)+AV350+BW350+BX350+选手操作!BS350)),IF(COUNTIF(BO:BO,BU350)=0,"查找失败",IF(ISNUMBER(VLOOKUP(BU350,BO:BQ,3,0))=FALSE,"VP错误","未知错误")))</f>
        <v/>
      </c>
      <c r="BW350" s="37"/>
      <c r="BX350" s="37"/>
      <c r="BY350" s="39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23" t="str">
        <f ca="1">IFERROR(IF(CS350="","",RANK(CR350,CR$3:CR$434)+COUNTIF(CR$3:CR350,CR350)-1),"/")</f>
        <v/>
      </c>
      <c r="CO350" s="22" t="str">
        <f t="shared" si="101"/>
        <v/>
      </c>
      <c r="CP350" s="22" t="str">
        <f t="shared" si="102"/>
        <v/>
      </c>
      <c r="CQ350" s="24" t="str">
        <f>IFERROR(IF(CO350="","",ROUND(IF(CP350=0,10,10+SIGN(CP350)*10*(1-((SQRT(5)-1)/2)^MIN(ABS(CP350)/(5*SQRT(CR$1)),3))/(1-((SQRT(5)-1)/2)^3)),2)),"请输入副数")</f>
        <v/>
      </c>
      <c r="CR350" s="25" t="str">
        <f ca="1">IF(CS350="","",IF(选手操作!DT350&lt;&gt;"","/",CV350))</f>
        <v/>
      </c>
      <c r="CS350" s="26" t="str">
        <f ca="1">IF(OR(COUNTA(CA$3:CM$434)=0,选手操作!$K350=""),"",选手操作!$K350)</f>
        <v/>
      </c>
      <c r="CT350" s="22" t="str">
        <f ca="1">IFERROR(IF(CS350="","",RANK(CV350,CV$3:CV$434)+COUNTIF(CV$3:CV350,CV350)-1),"/")</f>
        <v/>
      </c>
      <c r="CU350" s="27" t="str">
        <f ca="1">IF(CS350="","",VLOOKUP(CS350,选手操作!$K:$L,2,0))</f>
        <v/>
      </c>
      <c r="CV350" s="24" t="str">
        <f ca="1">IFERROR(IF(CS350="","",IF(选手操作!CT350&lt;&gt;"",BV350+CW350+CX350+选手操作!CS350,VLOOKUP(CU350,CO:CQ,3,0)+BV350+CW350+CX350+选手操作!CS350)),IF(COUNTIF(CO:CO,CU350)=0,"查找失败",IF(ISNUMBER(VLOOKUP(CU350,CO:CQ,3,0))=FALSE,"VP错误","未知错误")))</f>
        <v/>
      </c>
      <c r="CW350" s="37"/>
      <c r="CX350" s="37"/>
      <c r="CY350" s="39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23" t="str">
        <f ca="1">IFERROR(IF(DS350="","",RANK(DR350,DR$3:DR$434)+COUNTIF(DR$3:DR350,DR350)-1),"/")</f>
        <v/>
      </c>
      <c r="DO350" s="22" t="str">
        <f t="shared" si="103"/>
        <v/>
      </c>
      <c r="DP350" s="22" t="str">
        <f t="shared" si="104"/>
        <v/>
      </c>
      <c r="DQ350" s="24" t="str">
        <f>IFERROR(IF(DO350="","",ROUND(IF(DP350=0,10,10+SIGN(DP350)*10*(1-((SQRT(5)-1)/2)^MIN(ABS(DP350)/(5*SQRT(DR$1)),3))/(1-((SQRT(5)-1)/2)^3)),2)),"请输入副数")</f>
        <v/>
      </c>
      <c r="DR350" s="25" t="str">
        <f ca="1">IF(DS350="","",IF(选手操作!ET350&lt;&gt;"","/",DV350))</f>
        <v/>
      </c>
      <c r="DS350" s="26" t="str">
        <f ca="1">IF(OR(COUNTA(DA$3:DM$434)=0,选手操作!$K350=""),"",选手操作!$K350)</f>
        <v/>
      </c>
      <c r="DT350" s="22" t="str">
        <f ca="1">IFERROR(IF(DS350="","",RANK(DV350,DV$3:DV$434)+COUNTIF(DV$3:DV350,DV350)-1),"/")</f>
        <v/>
      </c>
      <c r="DU350" s="27" t="str">
        <f ca="1">IF(DS350="","",VLOOKUP(DS350,选手操作!$K:$L,2,0))</f>
        <v/>
      </c>
      <c r="DV350" s="24" t="str">
        <f ca="1">IFERROR(IF(DS350="","",IF(选手操作!DT350&lt;&gt;"",CV350+DW350+DX350+选手操作!DS350,VLOOKUP(DU350,DO:DQ,3,0)+CV350+DW350+DX350+选手操作!DS350)),IF(COUNTIF(DO:DO,DU350)=0,"查找失败",IF(ISNUMBER(VLOOKUP(DU350,DO:DQ,3,0))=FALSE,"VP错误","未知错误")))</f>
        <v/>
      </c>
      <c r="DW350" s="37"/>
      <c r="DX350" s="37"/>
      <c r="DY350" s="39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  <c r="EK350" s="31"/>
      <c r="EL350" s="31"/>
      <c r="EM350" s="31"/>
      <c r="EN350" s="23" t="str">
        <f ca="1">IFERROR(IF(ES350="","",RANK(ER350,ER$3:ER$434)+COUNTIF(ER$3:ER350,ER350)-1),"/")</f>
        <v/>
      </c>
      <c r="EO350" s="22" t="str">
        <f t="shared" si="105"/>
        <v/>
      </c>
      <c r="EP350" s="22" t="str">
        <f t="shared" si="106"/>
        <v/>
      </c>
      <c r="EQ350" s="24" t="str">
        <f>IFERROR(IF(EO350="","",ROUND(IF(EP350=0,10,10+SIGN(EP350)*10*(1-((SQRT(5)-1)/2)^MIN(ABS(EP350)/(5*SQRT(ER$1)),3))/(1-((SQRT(5)-1)/2)^3)),2)),"请输入副数")</f>
        <v/>
      </c>
      <c r="ER350" s="25" t="str">
        <f ca="1">IF(ES350="","",IF(选手操作!FT350&lt;&gt;"","/",EV350))</f>
        <v/>
      </c>
      <c r="ES350" s="26" t="str">
        <f ca="1">IF(OR(COUNTA(EA$3:EM$434)=0,选手操作!$K350=""),"",选手操作!$K350)</f>
        <v/>
      </c>
      <c r="ET350" s="22" t="str">
        <f ca="1">IFERROR(IF(ES350="","",RANK(EV350,EV$3:EV$434)+COUNTIF(EV$3:EV350,EV350)-1),"/")</f>
        <v/>
      </c>
      <c r="EU350" s="27" t="str">
        <f ca="1">IF(ES350="","",VLOOKUP(ES350,选手操作!$K:$L,2,0))</f>
        <v/>
      </c>
      <c r="EV350" s="24" t="str">
        <f ca="1">IFERROR(IF(ES350="","",IF(选手操作!ET350&lt;&gt;"",DV350+EW350+EX350+选手操作!ES350,VLOOKUP(EU350,EO:EQ,3,0)+DV350+EW350+EX350+选手操作!ES350)),IF(COUNTIF(EO:EO,EU350)=0,"查找失败",IF(ISNUMBER(VLOOKUP(EU350,EO:EQ,3,0))=FALSE,"VP错误","未知错误")))</f>
        <v/>
      </c>
      <c r="EW350" s="37"/>
      <c r="EX350" s="37"/>
      <c r="EY350" s="39"/>
      <c r="FA350" s="31"/>
      <c r="FB350" s="31"/>
      <c r="FC350" s="31"/>
      <c r="FD350" s="31"/>
      <c r="FE350" s="31"/>
      <c r="FF350" s="31"/>
      <c r="FG350" s="31"/>
      <c r="FH350" s="31"/>
      <c r="FI350" s="31"/>
      <c r="FJ350" s="31"/>
      <c r="FK350" s="31"/>
      <c r="FL350" s="31"/>
      <c r="FM350" s="31"/>
      <c r="FN350" s="23" t="str">
        <f ca="1">IFERROR(IF(FS350="","",RANK(FR350,FR$3:FR$434)+COUNTIF(FR$3:FR350,FR350)-1),"/")</f>
        <v/>
      </c>
      <c r="FO350" s="22" t="str">
        <f t="shared" si="107"/>
        <v/>
      </c>
      <c r="FP350" s="22" t="str">
        <f t="shared" si="108"/>
        <v/>
      </c>
      <c r="FQ350" s="24" t="str">
        <f>IFERROR(IF(FO350="","",ROUND(IF(FP350=0,10,10+SIGN(FP350)*10*(1-((SQRT(5)-1)/2)^MIN(ABS(FP350)/(5*SQRT(FR$1)),3))/(1-((SQRT(5)-1)/2)^3)),2)),"请输入副数")</f>
        <v/>
      </c>
      <c r="FR350" s="25" t="str">
        <f ca="1">IF(FS350="","",IF(选手操作!GT350&lt;&gt;"","/",FV350))</f>
        <v/>
      </c>
      <c r="FS350" s="26" t="str">
        <f ca="1">IF(OR(COUNTA(FA$3:FM$434)=0,选手操作!$K350=""),"",选手操作!$K350)</f>
        <v/>
      </c>
      <c r="FT350" s="22" t="str">
        <f ca="1">IFERROR(IF(FS350="","",RANK(FV350,FV$3:FV$434)+COUNTIF(FV$3:FV350,FV350)-1),"/")</f>
        <v/>
      </c>
      <c r="FU350" s="27" t="str">
        <f ca="1">IF(FS350="","",VLOOKUP(FS350,选手操作!$K:$L,2,0))</f>
        <v/>
      </c>
      <c r="FV350" s="24" t="str">
        <f ca="1">IFERROR(IF(FS350="","",IF(选手操作!FT350&lt;&gt;"",EV350+FW350+FX350+选手操作!FS350,VLOOKUP(FU350,FO:FQ,3,0)+EV350+FW350+FX350+选手操作!FS350)),IF(COUNTIF(FO:FO,FU350)=0,"查找失败",IF(ISNUMBER(VLOOKUP(FU350,FO:FQ,3,0))=FALSE,"VP错误","未知错误")))</f>
        <v/>
      </c>
      <c r="FW350" s="37"/>
      <c r="FX350" s="37"/>
      <c r="FY350" s="39"/>
      <c r="GA350" s="31"/>
      <c r="GB350" s="31"/>
      <c r="GC350" s="31"/>
      <c r="GD350" s="31"/>
      <c r="GE350" s="31"/>
      <c r="GF350" s="31"/>
      <c r="GG350" s="31"/>
      <c r="GH350" s="31"/>
      <c r="GI350" s="31"/>
      <c r="GJ350" s="31"/>
      <c r="GK350" s="31"/>
      <c r="GL350" s="31"/>
      <c r="GM350" s="31"/>
      <c r="GN350" s="23" t="str">
        <f ca="1">IFERROR(IF(GS350="","",RANK(GR350,GR$3:GR$434)+COUNTIF(GR$3:GR350,GR350)-1),"/")</f>
        <v/>
      </c>
      <c r="GO350" s="22" t="str">
        <f t="shared" si="109"/>
        <v/>
      </c>
      <c r="GP350" s="22" t="str">
        <f t="shared" si="110"/>
        <v/>
      </c>
      <c r="GQ350" s="24" t="str">
        <f>IFERROR(IF(GO350="","",ROUND(IF(GP350=0,10,10+SIGN(GP350)*10*(1-((SQRT(5)-1)/2)^MIN(ABS(GP350)/(5*SQRT(GR$1)),3))/(1-((SQRT(5)-1)/2)^3)),2)),"请输入副数")</f>
        <v/>
      </c>
      <c r="GR350" s="25" t="str">
        <f ca="1">IF(GS350="","",IF(选手操作!HT350&lt;&gt;"","/",GV350))</f>
        <v/>
      </c>
      <c r="GS350" s="26" t="str">
        <f ca="1">IF(OR(COUNTA(GA$3:GM$434)=0,选手操作!$K350=""),"",选手操作!$K350)</f>
        <v/>
      </c>
      <c r="GT350" s="22" t="str">
        <f ca="1">IFERROR(IF(GS350="","",RANK(GV350,GV$3:GV$434)+COUNTIF(GV$3:GV350,GV350)-1),"/")</f>
        <v/>
      </c>
      <c r="GU350" s="27" t="str">
        <f ca="1">IF(GS350="","",VLOOKUP(GS350,选手操作!$K:$L,2,0))</f>
        <v/>
      </c>
      <c r="GV350" s="24" t="str">
        <f ca="1">IFERROR(IF(GS350="","",IF(选手操作!GT350&lt;&gt;"",FV350+GW350+GX350+选手操作!GS350,VLOOKUP(GU350,GO:GQ,3,0)+FV350+GW350+GX350+选手操作!GS350)),IF(COUNTIF(GO:GO,GU350)=0,"查找失败",IF(ISNUMBER(VLOOKUP(GU350,GO:GQ,3,0))=FALSE,"VP错误","未知错误")))</f>
        <v/>
      </c>
      <c r="GW350" s="37"/>
      <c r="GX350" s="37"/>
      <c r="GY350" s="39"/>
      <c r="HA350" s="31"/>
      <c r="HB350" s="31"/>
      <c r="HC350" s="31"/>
      <c r="HD350" s="31"/>
      <c r="HE350" s="31"/>
      <c r="HF350" s="31"/>
      <c r="HG350" s="31"/>
      <c r="HH350" s="31"/>
      <c r="HI350" s="31"/>
      <c r="HJ350" s="31"/>
      <c r="HK350" s="31"/>
      <c r="HL350" s="31"/>
      <c r="HM350" s="31"/>
      <c r="HN350" s="23" t="str">
        <f ca="1">IFERROR(IF(HS350="","",RANK(HR350,HR$3:HR$434)+COUNTIF(HR$3:HR350,HR350)-1),"/")</f>
        <v/>
      </c>
      <c r="HO350" s="22" t="str">
        <f t="shared" si="111"/>
        <v/>
      </c>
      <c r="HP350" s="22" t="str">
        <f t="shared" si="112"/>
        <v/>
      </c>
      <c r="HQ350" s="24" t="str">
        <f>IFERROR(IF(HO350="","",ROUND(IF(HP350=0,10,10+SIGN(HP350)*10*(1-((SQRT(5)-1)/2)^MIN(ABS(HP350)/(5*SQRT(HR$1)),3))/(1-((SQRT(5)-1)/2)^3)),2)),"请输入副数")</f>
        <v/>
      </c>
      <c r="HR350" s="25" t="str">
        <f ca="1">IF(HS350="","",IF(选手操作!IT350&lt;&gt;"","/",HV350))</f>
        <v/>
      </c>
      <c r="HS350" s="26" t="str">
        <f ca="1">IF(OR(COUNTA(HA$3:HM$434)=0,选手操作!$K350=""),"",选手操作!$K350)</f>
        <v/>
      </c>
      <c r="HT350" s="22" t="str">
        <f ca="1">IFERROR(IF(HS350="","",RANK(HV350,HV$3:HV$434)+COUNTIF(HV$3:HV350,HV350)-1),"/")</f>
        <v/>
      </c>
      <c r="HU350" s="27" t="str">
        <f ca="1">IF(HS350="","",VLOOKUP(HS350,选手操作!$K:$L,2,0))</f>
        <v/>
      </c>
      <c r="HV350" s="24" t="str">
        <f ca="1">IFERROR(IF(HS350="","",IF(选手操作!HT350&lt;&gt;"",GV350+HW350+HX350+选手操作!HS350,VLOOKUP(HU350,HO:HQ,3,0)+GV350+HW350+HX350+选手操作!HS350)),IF(COUNTIF(HO:HO,HU350)=0,"查找失败",IF(ISNUMBER(VLOOKUP(HU350,HO:HQ,3,0))=FALSE,"VP错误","未知错误")))</f>
        <v/>
      </c>
      <c r="HW350" s="37"/>
      <c r="HX350" s="37"/>
      <c r="HY350" s="39"/>
    </row>
    <row r="351" spans="1:23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23" t="str">
        <f ca="1">IFERROR(IF(S351="","",RANK(R351,R$3:R$434)+COUNTIF(R$3:R351,R351)-1),"/")</f>
        <v/>
      </c>
      <c r="O351" s="22" t="str">
        <f t="shared" si="113"/>
        <v/>
      </c>
      <c r="P351" s="22" t="str">
        <f t="shared" si="114"/>
        <v/>
      </c>
      <c r="Q351" s="24" t="str">
        <f t="shared" si="115"/>
        <v/>
      </c>
      <c r="R351" s="25" t="str">
        <f ca="1">IF(S351="","",IF(选手操作!AT351&lt;&gt;"","/",V351))</f>
        <v/>
      </c>
      <c r="S351" s="26" t="str">
        <f ca="1">IF(OR(COUNTA(A$3:M$434)=0,选手操作!$K351=""),"",选手操作!$K351)</f>
        <v/>
      </c>
      <c r="T351" s="22" t="str">
        <f ca="1">IFERROR(IF(S351="","",RANK(V351,V$3:V$434)+COUNTIF(V$3:V351,V351)-1),"/")</f>
        <v/>
      </c>
      <c r="U351" s="27" t="str">
        <f ca="1">IF(S351="","",VLOOKUP(S351,选手操作!$K:$L,2,0))</f>
        <v/>
      </c>
      <c r="V351" s="24" t="str">
        <f ca="1">IFERROR(IF(S351="","",IF(选手操作!T351&lt;&gt;"",选手操作!M351+选手操作!N351+W351+X351+选手操作!S351,VLOOKUP(U351,O:Q,3,0)+选手操作!M351+选手操作!N351+W351+X351+选手操作!S351)),IF(COUNTIF(O:O,U351)=0,"查找失败",IF(ISNUMBER(VLOOKUP(U351,O:Q,3,0))=FALSE,"VP错误","未知错误")))</f>
        <v/>
      </c>
      <c r="W351" s="37"/>
      <c r="X351" s="37"/>
      <c r="Y351" s="39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23" t="str">
        <f ca="1">IFERROR(IF(AS351="","",RANK(AR351,AR$3:AR$434)+COUNTIF(AR$3:AR351,AR351)-1),"/")</f>
        <v/>
      </c>
      <c r="AO351" s="22" t="str">
        <f t="shared" si="97"/>
        <v/>
      </c>
      <c r="AP351" s="22" t="str">
        <f t="shared" si="98"/>
        <v/>
      </c>
      <c r="AQ351" s="24" t="str">
        <f t="shared" si="116"/>
        <v/>
      </c>
      <c r="AR351" s="25" t="str">
        <f ca="1">IF(AS351="","",IF(选手操作!BT351&lt;&gt;"","/",AV351))</f>
        <v/>
      </c>
      <c r="AS351" s="26" t="str">
        <f ca="1">IF(OR(COUNTA(AA$3:AM$434)=0,选手操作!$K351=""),"",选手操作!$K351)</f>
        <v/>
      </c>
      <c r="AT351" s="22" t="str">
        <f ca="1">IFERROR(IF(AS351="","",RANK(AV351,AV$3:AV$434)+COUNTIF(AV$3:AV351,AV351)-1),"/")</f>
        <v/>
      </c>
      <c r="AU351" s="27" t="str">
        <f ca="1">IF(AS351="","",VLOOKUP(AS351,选手操作!$K:$L,2,0))</f>
        <v/>
      </c>
      <c r="AV351" s="24" t="str">
        <f ca="1">IFERROR(IF(AS351="","",IF(选手操作!AT351&lt;&gt;"",V351+AW351+AX351+选手操作!AS351,VLOOKUP(AU351,AO:AQ,3,0)+V351+AW351+AX351+选手操作!AS351)),IF(COUNTIF(AO:AO,AU351)=0,"查找失败",IF(ISNUMBER(VLOOKUP(AU351,AO:AQ,3,0))=FALSE,"VP错误","未知错误")))</f>
        <v/>
      </c>
      <c r="AW351" s="37"/>
      <c r="AX351" s="37"/>
      <c r="AY351" s="39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23" t="str">
        <f ca="1">IFERROR(IF(BS351="","",RANK(BR351,BR$3:BR$434)+COUNTIF(BR$3:BR351,BR351)-1),"/")</f>
        <v/>
      </c>
      <c r="BO351" s="22" t="str">
        <f t="shared" si="99"/>
        <v/>
      </c>
      <c r="BP351" s="22" t="str">
        <f t="shared" si="100"/>
        <v/>
      </c>
      <c r="BQ351" s="24" t="str">
        <f>IFERROR(IF(BO351="","",ROUND(IF(BP351=0,10,10+SIGN(BP351)*10*(1-((SQRT(5)-1)/2)^MIN(ABS(BP351)/(5*SQRT(BR$1)),3))/(1-((SQRT(5)-1)/2)^3)),2)),"请输入副数")</f>
        <v/>
      </c>
      <c r="BR351" s="25" t="str">
        <f ca="1">IF(BS351="","",IF(选手操作!CT351&lt;&gt;"","/",BV351))</f>
        <v/>
      </c>
      <c r="BS351" s="26" t="str">
        <f ca="1">IF(OR(COUNTA(BA$3:BM$434)=0,选手操作!$K351=""),"",选手操作!$K351)</f>
        <v/>
      </c>
      <c r="BT351" s="22" t="str">
        <f ca="1">IFERROR(IF(BS351="","",RANK(BV351,BV$3:BV$434)+COUNTIF(BV$3:BV351,BV351)-1),"/")</f>
        <v/>
      </c>
      <c r="BU351" s="27" t="str">
        <f ca="1">IF(BS351="","",VLOOKUP(BS351,选手操作!$K:$L,2,0))</f>
        <v/>
      </c>
      <c r="BV351" s="24" t="str">
        <f ca="1">IFERROR(IF(BS351="","",IF(选手操作!BT351&lt;&gt;"",AV351+BW351+BX351+选手操作!BS351,VLOOKUP(BU351,BO:BQ,3,0)+AV351+BW351+BX351+选手操作!BS351)),IF(COUNTIF(BO:BO,BU351)=0,"查找失败",IF(ISNUMBER(VLOOKUP(BU351,BO:BQ,3,0))=FALSE,"VP错误","未知错误")))</f>
        <v/>
      </c>
      <c r="BW351" s="37"/>
      <c r="BX351" s="37"/>
      <c r="BY351" s="39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23" t="str">
        <f ca="1">IFERROR(IF(CS351="","",RANK(CR351,CR$3:CR$434)+COUNTIF(CR$3:CR351,CR351)-1),"/")</f>
        <v/>
      </c>
      <c r="CO351" s="22" t="str">
        <f t="shared" si="101"/>
        <v/>
      </c>
      <c r="CP351" s="22" t="str">
        <f t="shared" si="102"/>
        <v/>
      </c>
      <c r="CQ351" s="24" t="str">
        <f>IFERROR(IF(CO351="","",ROUND(IF(CP351=0,10,10+SIGN(CP351)*10*(1-((SQRT(5)-1)/2)^MIN(ABS(CP351)/(5*SQRT(CR$1)),3))/(1-((SQRT(5)-1)/2)^3)),2)),"请输入副数")</f>
        <v/>
      </c>
      <c r="CR351" s="25" t="str">
        <f ca="1">IF(CS351="","",IF(选手操作!DT351&lt;&gt;"","/",CV351))</f>
        <v/>
      </c>
      <c r="CS351" s="26" t="str">
        <f ca="1">IF(OR(COUNTA(CA$3:CM$434)=0,选手操作!$K351=""),"",选手操作!$K351)</f>
        <v/>
      </c>
      <c r="CT351" s="22" t="str">
        <f ca="1">IFERROR(IF(CS351="","",RANK(CV351,CV$3:CV$434)+COUNTIF(CV$3:CV351,CV351)-1),"/")</f>
        <v/>
      </c>
      <c r="CU351" s="27" t="str">
        <f ca="1">IF(CS351="","",VLOOKUP(CS351,选手操作!$K:$L,2,0))</f>
        <v/>
      </c>
      <c r="CV351" s="24" t="str">
        <f ca="1">IFERROR(IF(CS351="","",IF(选手操作!CT351&lt;&gt;"",BV351+CW351+CX351+选手操作!CS351,VLOOKUP(CU351,CO:CQ,3,0)+BV351+CW351+CX351+选手操作!CS351)),IF(COUNTIF(CO:CO,CU351)=0,"查找失败",IF(ISNUMBER(VLOOKUP(CU351,CO:CQ,3,0))=FALSE,"VP错误","未知错误")))</f>
        <v/>
      </c>
      <c r="CW351" s="37"/>
      <c r="CX351" s="37"/>
      <c r="CY351" s="39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23" t="str">
        <f ca="1">IFERROR(IF(DS351="","",RANK(DR351,DR$3:DR$434)+COUNTIF(DR$3:DR351,DR351)-1),"/")</f>
        <v/>
      </c>
      <c r="DO351" s="22" t="str">
        <f t="shared" si="103"/>
        <v/>
      </c>
      <c r="DP351" s="22" t="str">
        <f t="shared" si="104"/>
        <v/>
      </c>
      <c r="DQ351" s="24" t="str">
        <f>IFERROR(IF(DO351="","",ROUND(IF(DP351=0,10,10+SIGN(DP351)*10*(1-((SQRT(5)-1)/2)^MIN(ABS(DP351)/(5*SQRT(DR$1)),3))/(1-((SQRT(5)-1)/2)^3)),2)),"请输入副数")</f>
        <v/>
      </c>
      <c r="DR351" s="25" t="str">
        <f ca="1">IF(DS351="","",IF(选手操作!ET351&lt;&gt;"","/",DV351))</f>
        <v/>
      </c>
      <c r="DS351" s="26" t="str">
        <f ca="1">IF(OR(COUNTA(DA$3:DM$434)=0,选手操作!$K351=""),"",选手操作!$K351)</f>
        <v/>
      </c>
      <c r="DT351" s="22" t="str">
        <f ca="1">IFERROR(IF(DS351="","",RANK(DV351,DV$3:DV$434)+COUNTIF(DV$3:DV351,DV351)-1),"/")</f>
        <v/>
      </c>
      <c r="DU351" s="27" t="str">
        <f ca="1">IF(DS351="","",VLOOKUP(DS351,选手操作!$K:$L,2,0))</f>
        <v/>
      </c>
      <c r="DV351" s="24" t="str">
        <f ca="1">IFERROR(IF(DS351="","",IF(选手操作!DT351&lt;&gt;"",CV351+DW351+DX351+选手操作!DS351,VLOOKUP(DU351,DO:DQ,3,0)+CV351+DW351+DX351+选手操作!DS351)),IF(COUNTIF(DO:DO,DU351)=0,"查找失败",IF(ISNUMBER(VLOOKUP(DU351,DO:DQ,3,0))=FALSE,"VP错误","未知错误")))</f>
        <v/>
      </c>
      <c r="DW351" s="37"/>
      <c r="DX351" s="37"/>
      <c r="DY351" s="39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  <c r="EK351" s="31"/>
      <c r="EL351" s="31"/>
      <c r="EM351" s="31"/>
      <c r="EN351" s="23" t="str">
        <f ca="1">IFERROR(IF(ES351="","",RANK(ER351,ER$3:ER$434)+COUNTIF(ER$3:ER351,ER351)-1),"/")</f>
        <v/>
      </c>
      <c r="EO351" s="22" t="str">
        <f t="shared" si="105"/>
        <v/>
      </c>
      <c r="EP351" s="22" t="str">
        <f t="shared" si="106"/>
        <v/>
      </c>
      <c r="EQ351" s="24" t="str">
        <f>IFERROR(IF(EO351="","",ROUND(IF(EP351=0,10,10+SIGN(EP351)*10*(1-((SQRT(5)-1)/2)^MIN(ABS(EP351)/(5*SQRT(ER$1)),3))/(1-((SQRT(5)-1)/2)^3)),2)),"请输入副数")</f>
        <v/>
      </c>
      <c r="ER351" s="25" t="str">
        <f ca="1">IF(ES351="","",IF(选手操作!FT351&lt;&gt;"","/",EV351))</f>
        <v/>
      </c>
      <c r="ES351" s="26" t="str">
        <f ca="1">IF(OR(COUNTA(EA$3:EM$434)=0,选手操作!$K351=""),"",选手操作!$K351)</f>
        <v/>
      </c>
      <c r="ET351" s="22" t="str">
        <f ca="1">IFERROR(IF(ES351="","",RANK(EV351,EV$3:EV$434)+COUNTIF(EV$3:EV351,EV351)-1),"/")</f>
        <v/>
      </c>
      <c r="EU351" s="27" t="str">
        <f ca="1">IF(ES351="","",VLOOKUP(ES351,选手操作!$K:$L,2,0))</f>
        <v/>
      </c>
      <c r="EV351" s="24" t="str">
        <f ca="1">IFERROR(IF(ES351="","",IF(选手操作!ET351&lt;&gt;"",DV351+EW351+EX351+选手操作!ES351,VLOOKUP(EU351,EO:EQ,3,0)+DV351+EW351+EX351+选手操作!ES351)),IF(COUNTIF(EO:EO,EU351)=0,"查找失败",IF(ISNUMBER(VLOOKUP(EU351,EO:EQ,3,0))=FALSE,"VP错误","未知错误")))</f>
        <v/>
      </c>
      <c r="EW351" s="37"/>
      <c r="EX351" s="37"/>
      <c r="EY351" s="39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  <c r="FK351" s="31"/>
      <c r="FL351" s="31"/>
      <c r="FM351" s="31"/>
      <c r="FN351" s="23" t="str">
        <f ca="1">IFERROR(IF(FS351="","",RANK(FR351,FR$3:FR$434)+COUNTIF(FR$3:FR351,FR351)-1),"/")</f>
        <v/>
      </c>
      <c r="FO351" s="22" t="str">
        <f t="shared" si="107"/>
        <v/>
      </c>
      <c r="FP351" s="22" t="str">
        <f t="shared" si="108"/>
        <v/>
      </c>
      <c r="FQ351" s="24" t="str">
        <f>IFERROR(IF(FO351="","",ROUND(IF(FP351=0,10,10+SIGN(FP351)*10*(1-((SQRT(5)-1)/2)^MIN(ABS(FP351)/(5*SQRT(FR$1)),3))/(1-((SQRT(5)-1)/2)^3)),2)),"请输入副数")</f>
        <v/>
      </c>
      <c r="FR351" s="25" t="str">
        <f ca="1">IF(FS351="","",IF(选手操作!GT351&lt;&gt;"","/",FV351))</f>
        <v/>
      </c>
      <c r="FS351" s="26" t="str">
        <f ca="1">IF(OR(COUNTA(FA$3:FM$434)=0,选手操作!$K351=""),"",选手操作!$K351)</f>
        <v/>
      </c>
      <c r="FT351" s="22" t="str">
        <f ca="1">IFERROR(IF(FS351="","",RANK(FV351,FV$3:FV$434)+COUNTIF(FV$3:FV351,FV351)-1),"/")</f>
        <v/>
      </c>
      <c r="FU351" s="27" t="str">
        <f ca="1">IF(FS351="","",VLOOKUP(FS351,选手操作!$K:$L,2,0))</f>
        <v/>
      </c>
      <c r="FV351" s="24" t="str">
        <f ca="1">IFERROR(IF(FS351="","",IF(选手操作!FT351&lt;&gt;"",EV351+FW351+FX351+选手操作!FS351,VLOOKUP(FU351,FO:FQ,3,0)+EV351+FW351+FX351+选手操作!FS351)),IF(COUNTIF(FO:FO,FU351)=0,"查找失败",IF(ISNUMBER(VLOOKUP(FU351,FO:FQ,3,0))=FALSE,"VP错误","未知错误")))</f>
        <v/>
      </c>
      <c r="FW351" s="37"/>
      <c r="FX351" s="37"/>
      <c r="FY351" s="39"/>
      <c r="GA351" s="31"/>
      <c r="GB351" s="31"/>
      <c r="GC351" s="31"/>
      <c r="GD351" s="31"/>
      <c r="GE351" s="31"/>
      <c r="GF351" s="31"/>
      <c r="GG351" s="31"/>
      <c r="GH351" s="31"/>
      <c r="GI351" s="31"/>
      <c r="GJ351" s="31"/>
      <c r="GK351" s="31"/>
      <c r="GL351" s="31"/>
      <c r="GM351" s="31"/>
      <c r="GN351" s="23" t="str">
        <f ca="1">IFERROR(IF(GS351="","",RANK(GR351,GR$3:GR$434)+COUNTIF(GR$3:GR351,GR351)-1),"/")</f>
        <v/>
      </c>
      <c r="GO351" s="22" t="str">
        <f t="shared" si="109"/>
        <v/>
      </c>
      <c r="GP351" s="22" t="str">
        <f t="shared" si="110"/>
        <v/>
      </c>
      <c r="GQ351" s="24" t="str">
        <f>IFERROR(IF(GO351="","",ROUND(IF(GP351=0,10,10+SIGN(GP351)*10*(1-((SQRT(5)-1)/2)^MIN(ABS(GP351)/(5*SQRT(GR$1)),3))/(1-((SQRT(5)-1)/2)^3)),2)),"请输入副数")</f>
        <v/>
      </c>
      <c r="GR351" s="25" t="str">
        <f ca="1">IF(GS351="","",IF(选手操作!HT351&lt;&gt;"","/",GV351))</f>
        <v/>
      </c>
      <c r="GS351" s="26" t="str">
        <f ca="1">IF(OR(COUNTA(GA$3:GM$434)=0,选手操作!$K351=""),"",选手操作!$K351)</f>
        <v/>
      </c>
      <c r="GT351" s="22" t="str">
        <f ca="1">IFERROR(IF(GS351="","",RANK(GV351,GV$3:GV$434)+COUNTIF(GV$3:GV351,GV351)-1),"/")</f>
        <v/>
      </c>
      <c r="GU351" s="27" t="str">
        <f ca="1">IF(GS351="","",VLOOKUP(GS351,选手操作!$K:$L,2,0))</f>
        <v/>
      </c>
      <c r="GV351" s="24" t="str">
        <f ca="1">IFERROR(IF(GS351="","",IF(选手操作!GT351&lt;&gt;"",FV351+GW351+GX351+选手操作!GS351,VLOOKUP(GU351,GO:GQ,3,0)+FV351+GW351+GX351+选手操作!GS351)),IF(COUNTIF(GO:GO,GU351)=0,"查找失败",IF(ISNUMBER(VLOOKUP(GU351,GO:GQ,3,0))=FALSE,"VP错误","未知错误")))</f>
        <v/>
      </c>
      <c r="GW351" s="37"/>
      <c r="GX351" s="37"/>
      <c r="GY351" s="39"/>
      <c r="HA351" s="31"/>
      <c r="HB351" s="31"/>
      <c r="HC351" s="31"/>
      <c r="HD351" s="31"/>
      <c r="HE351" s="31"/>
      <c r="HF351" s="31"/>
      <c r="HG351" s="31"/>
      <c r="HH351" s="31"/>
      <c r="HI351" s="31"/>
      <c r="HJ351" s="31"/>
      <c r="HK351" s="31"/>
      <c r="HL351" s="31"/>
      <c r="HM351" s="31"/>
      <c r="HN351" s="23" t="str">
        <f ca="1">IFERROR(IF(HS351="","",RANK(HR351,HR$3:HR$434)+COUNTIF(HR$3:HR351,HR351)-1),"/")</f>
        <v/>
      </c>
      <c r="HO351" s="22" t="str">
        <f t="shared" si="111"/>
        <v/>
      </c>
      <c r="HP351" s="22" t="str">
        <f t="shared" si="112"/>
        <v/>
      </c>
      <c r="HQ351" s="24" t="str">
        <f>IFERROR(IF(HO351="","",ROUND(IF(HP351=0,10,10+SIGN(HP351)*10*(1-((SQRT(5)-1)/2)^MIN(ABS(HP351)/(5*SQRT(HR$1)),3))/(1-((SQRT(5)-1)/2)^3)),2)),"请输入副数")</f>
        <v/>
      </c>
      <c r="HR351" s="25" t="str">
        <f ca="1">IF(HS351="","",IF(选手操作!IT351&lt;&gt;"","/",HV351))</f>
        <v/>
      </c>
      <c r="HS351" s="26" t="str">
        <f ca="1">IF(OR(COUNTA(HA$3:HM$434)=0,选手操作!$K351=""),"",选手操作!$K351)</f>
        <v/>
      </c>
      <c r="HT351" s="22" t="str">
        <f ca="1">IFERROR(IF(HS351="","",RANK(HV351,HV$3:HV$434)+COUNTIF(HV$3:HV351,HV351)-1),"/")</f>
        <v/>
      </c>
      <c r="HU351" s="27" t="str">
        <f ca="1">IF(HS351="","",VLOOKUP(HS351,选手操作!$K:$L,2,0))</f>
        <v/>
      </c>
      <c r="HV351" s="24" t="str">
        <f ca="1">IFERROR(IF(HS351="","",IF(选手操作!HT351&lt;&gt;"",GV351+HW351+HX351+选手操作!HS351,VLOOKUP(HU351,HO:HQ,3,0)+GV351+HW351+HX351+选手操作!HS351)),IF(COUNTIF(HO:HO,HU351)=0,"查找失败",IF(ISNUMBER(VLOOKUP(HU351,HO:HQ,3,0))=FALSE,"VP错误","未知错误")))</f>
        <v/>
      </c>
      <c r="HW351" s="37"/>
      <c r="HX351" s="37"/>
      <c r="HY351" s="39"/>
    </row>
    <row r="352" spans="1:23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23" t="str">
        <f ca="1">IFERROR(IF(S352="","",RANK(R352,R$3:R$434)+COUNTIF(R$3:R352,R352)-1),"/")</f>
        <v/>
      </c>
      <c r="O352" s="22" t="str">
        <f t="shared" si="113"/>
        <v/>
      </c>
      <c r="P352" s="22" t="str">
        <f t="shared" si="114"/>
        <v/>
      </c>
      <c r="Q352" s="24" t="str">
        <f t="shared" si="115"/>
        <v/>
      </c>
      <c r="R352" s="25" t="str">
        <f ca="1">IF(S352="","",IF(选手操作!AT352&lt;&gt;"","/",V352))</f>
        <v/>
      </c>
      <c r="S352" s="26" t="str">
        <f ca="1">IF(OR(COUNTA(A$3:M$434)=0,选手操作!$K352=""),"",选手操作!$K352)</f>
        <v/>
      </c>
      <c r="T352" s="22" t="str">
        <f ca="1">IFERROR(IF(S352="","",RANK(V352,V$3:V$434)+COUNTIF(V$3:V352,V352)-1),"/")</f>
        <v/>
      </c>
      <c r="U352" s="27" t="str">
        <f ca="1">IF(S352="","",VLOOKUP(S352,选手操作!$K:$L,2,0))</f>
        <v/>
      </c>
      <c r="V352" s="24" t="str">
        <f ca="1">IFERROR(IF(S352="","",IF(选手操作!T352&lt;&gt;"",选手操作!M352+选手操作!N352+W352+X352+选手操作!S352,VLOOKUP(U352,O:Q,3,0)+选手操作!M352+选手操作!N352+W352+X352+选手操作!S352)),IF(COUNTIF(O:O,U352)=0,"查找失败",IF(ISNUMBER(VLOOKUP(U352,O:Q,3,0))=FALSE,"VP错误","未知错误")))</f>
        <v/>
      </c>
      <c r="W352" s="37"/>
      <c r="X352" s="37"/>
      <c r="Y352" s="39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23" t="str">
        <f ca="1">IFERROR(IF(AS352="","",RANK(AR352,AR$3:AR$434)+COUNTIF(AR$3:AR352,AR352)-1),"/")</f>
        <v/>
      </c>
      <c r="AO352" s="22" t="str">
        <f t="shared" si="97"/>
        <v/>
      </c>
      <c r="AP352" s="22" t="str">
        <f t="shared" si="98"/>
        <v/>
      </c>
      <c r="AQ352" s="24" t="str">
        <f t="shared" si="116"/>
        <v/>
      </c>
      <c r="AR352" s="25" t="str">
        <f ca="1">IF(AS352="","",IF(选手操作!BT352&lt;&gt;"","/",AV352))</f>
        <v/>
      </c>
      <c r="AS352" s="26" t="str">
        <f ca="1">IF(OR(COUNTA(AA$3:AM$434)=0,选手操作!$K352=""),"",选手操作!$K352)</f>
        <v/>
      </c>
      <c r="AT352" s="22" t="str">
        <f ca="1">IFERROR(IF(AS352="","",RANK(AV352,AV$3:AV$434)+COUNTIF(AV$3:AV352,AV352)-1),"/")</f>
        <v/>
      </c>
      <c r="AU352" s="27" t="str">
        <f ca="1">IF(AS352="","",VLOOKUP(AS352,选手操作!$K:$L,2,0))</f>
        <v/>
      </c>
      <c r="AV352" s="24" t="str">
        <f ca="1">IFERROR(IF(AS352="","",IF(选手操作!AT352&lt;&gt;"",V352+AW352+AX352+选手操作!AS352,VLOOKUP(AU352,AO:AQ,3,0)+V352+AW352+AX352+选手操作!AS352)),IF(COUNTIF(AO:AO,AU352)=0,"查找失败",IF(ISNUMBER(VLOOKUP(AU352,AO:AQ,3,0))=FALSE,"VP错误","未知错误")))</f>
        <v/>
      </c>
      <c r="AW352" s="37"/>
      <c r="AX352" s="37"/>
      <c r="AY352" s="39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23" t="str">
        <f ca="1">IFERROR(IF(BS352="","",RANK(BR352,BR$3:BR$434)+COUNTIF(BR$3:BR352,BR352)-1),"/")</f>
        <v/>
      </c>
      <c r="BO352" s="22" t="str">
        <f t="shared" si="99"/>
        <v/>
      </c>
      <c r="BP352" s="22" t="str">
        <f t="shared" si="100"/>
        <v/>
      </c>
      <c r="BQ352" s="24" t="str">
        <f>IFERROR(IF(BO352="","",ROUND(IF(BP352=0,10,10+SIGN(BP352)*10*(1-((SQRT(5)-1)/2)^MIN(ABS(BP352)/(5*SQRT(BR$1)),3))/(1-((SQRT(5)-1)/2)^3)),2)),"请输入副数")</f>
        <v/>
      </c>
      <c r="BR352" s="25" t="str">
        <f ca="1">IF(BS352="","",IF(选手操作!CT352&lt;&gt;"","/",BV352))</f>
        <v/>
      </c>
      <c r="BS352" s="26" t="str">
        <f ca="1">IF(OR(COUNTA(BA$3:BM$434)=0,选手操作!$K352=""),"",选手操作!$K352)</f>
        <v/>
      </c>
      <c r="BT352" s="22" t="str">
        <f ca="1">IFERROR(IF(BS352="","",RANK(BV352,BV$3:BV$434)+COUNTIF(BV$3:BV352,BV352)-1),"/")</f>
        <v/>
      </c>
      <c r="BU352" s="27" t="str">
        <f ca="1">IF(BS352="","",VLOOKUP(BS352,选手操作!$K:$L,2,0))</f>
        <v/>
      </c>
      <c r="BV352" s="24" t="str">
        <f ca="1">IFERROR(IF(BS352="","",IF(选手操作!BT352&lt;&gt;"",AV352+BW352+BX352+选手操作!BS352,VLOOKUP(BU352,BO:BQ,3,0)+AV352+BW352+BX352+选手操作!BS352)),IF(COUNTIF(BO:BO,BU352)=0,"查找失败",IF(ISNUMBER(VLOOKUP(BU352,BO:BQ,3,0))=FALSE,"VP错误","未知错误")))</f>
        <v/>
      </c>
      <c r="BW352" s="37"/>
      <c r="BX352" s="37"/>
      <c r="BY352" s="39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23" t="str">
        <f ca="1">IFERROR(IF(CS352="","",RANK(CR352,CR$3:CR$434)+COUNTIF(CR$3:CR352,CR352)-1),"/")</f>
        <v/>
      </c>
      <c r="CO352" s="22" t="str">
        <f t="shared" si="101"/>
        <v/>
      </c>
      <c r="CP352" s="22" t="str">
        <f t="shared" si="102"/>
        <v/>
      </c>
      <c r="CQ352" s="24" t="str">
        <f>IFERROR(IF(CO352="","",ROUND(IF(CP352=0,10,10+SIGN(CP352)*10*(1-((SQRT(5)-1)/2)^MIN(ABS(CP352)/(5*SQRT(CR$1)),3))/(1-((SQRT(5)-1)/2)^3)),2)),"请输入副数")</f>
        <v/>
      </c>
      <c r="CR352" s="25" t="str">
        <f ca="1">IF(CS352="","",IF(选手操作!DT352&lt;&gt;"","/",CV352))</f>
        <v/>
      </c>
      <c r="CS352" s="26" t="str">
        <f ca="1">IF(OR(COUNTA(CA$3:CM$434)=0,选手操作!$K352=""),"",选手操作!$K352)</f>
        <v/>
      </c>
      <c r="CT352" s="22" t="str">
        <f ca="1">IFERROR(IF(CS352="","",RANK(CV352,CV$3:CV$434)+COUNTIF(CV$3:CV352,CV352)-1),"/")</f>
        <v/>
      </c>
      <c r="CU352" s="27" t="str">
        <f ca="1">IF(CS352="","",VLOOKUP(CS352,选手操作!$K:$L,2,0))</f>
        <v/>
      </c>
      <c r="CV352" s="24" t="str">
        <f ca="1">IFERROR(IF(CS352="","",IF(选手操作!CT352&lt;&gt;"",BV352+CW352+CX352+选手操作!CS352,VLOOKUP(CU352,CO:CQ,3,0)+BV352+CW352+CX352+选手操作!CS352)),IF(COUNTIF(CO:CO,CU352)=0,"查找失败",IF(ISNUMBER(VLOOKUP(CU352,CO:CQ,3,0))=FALSE,"VP错误","未知错误")))</f>
        <v/>
      </c>
      <c r="CW352" s="37"/>
      <c r="CX352" s="37"/>
      <c r="CY352" s="39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23" t="str">
        <f ca="1">IFERROR(IF(DS352="","",RANK(DR352,DR$3:DR$434)+COUNTIF(DR$3:DR352,DR352)-1),"/")</f>
        <v/>
      </c>
      <c r="DO352" s="22" t="str">
        <f t="shared" si="103"/>
        <v/>
      </c>
      <c r="DP352" s="22" t="str">
        <f t="shared" si="104"/>
        <v/>
      </c>
      <c r="DQ352" s="24" t="str">
        <f>IFERROR(IF(DO352="","",ROUND(IF(DP352=0,10,10+SIGN(DP352)*10*(1-((SQRT(5)-1)/2)^MIN(ABS(DP352)/(5*SQRT(DR$1)),3))/(1-((SQRT(5)-1)/2)^3)),2)),"请输入副数")</f>
        <v/>
      </c>
      <c r="DR352" s="25" t="str">
        <f ca="1">IF(DS352="","",IF(选手操作!ET352&lt;&gt;"","/",DV352))</f>
        <v/>
      </c>
      <c r="DS352" s="26" t="str">
        <f ca="1">IF(OR(COUNTA(DA$3:DM$434)=0,选手操作!$K352=""),"",选手操作!$K352)</f>
        <v/>
      </c>
      <c r="DT352" s="22" t="str">
        <f ca="1">IFERROR(IF(DS352="","",RANK(DV352,DV$3:DV$434)+COUNTIF(DV$3:DV352,DV352)-1),"/")</f>
        <v/>
      </c>
      <c r="DU352" s="27" t="str">
        <f ca="1">IF(DS352="","",VLOOKUP(DS352,选手操作!$K:$L,2,0))</f>
        <v/>
      </c>
      <c r="DV352" s="24" t="str">
        <f ca="1">IFERROR(IF(DS352="","",IF(选手操作!DT352&lt;&gt;"",CV352+DW352+DX352+选手操作!DS352,VLOOKUP(DU352,DO:DQ,3,0)+CV352+DW352+DX352+选手操作!DS352)),IF(COUNTIF(DO:DO,DU352)=0,"查找失败",IF(ISNUMBER(VLOOKUP(DU352,DO:DQ,3,0))=FALSE,"VP错误","未知错误")))</f>
        <v/>
      </c>
      <c r="DW352" s="37"/>
      <c r="DX352" s="37"/>
      <c r="DY352" s="39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  <c r="EK352" s="31"/>
      <c r="EL352" s="31"/>
      <c r="EM352" s="31"/>
      <c r="EN352" s="23" t="str">
        <f ca="1">IFERROR(IF(ES352="","",RANK(ER352,ER$3:ER$434)+COUNTIF(ER$3:ER352,ER352)-1),"/")</f>
        <v/>
      </c>
      <c r="EO352" s="22" t="str">
        <f t="shared" si="105"/>
        <v/>
      </c>
      <c r="EP352" s="22" t="str">
        <f t="shared" si="106"/>
        <v/>
      </c>
      <c r="EQ352" s="24" t="str">
        <f>IFERROR(IF(EO352="","",ROUND(IF(EP352=0,10,10+SIGN(EP352)*10*(1-((SQRT(5)-1)/2)^MIN(ABS(EP352)/(5*SQRT(ER$1)),3))/(1-((SQRT(5)-1)/2)^3)),2)),"请输入副数")</f>
        <v/>
      </c>
      <c r="ER352" s="25" t="str">
        <f ca="1">IF(ES352="","",IF(选手操作!FT352&lt;&gt;"","/",EV352))</f>
        <v/>
      </c>
      <c r="ES352" s="26" t="str">
        <f ca="1">IF(OR(COUNTA(EA$3:EM$434)=0,选手操作!$K352=""),"",选手操作!$K352)</f>
        <v/>
      </c>
      <c r="ET352" s="22" t="str">
        <f ca="1">IFERROR(IF(ES352="","",RANK(EV352,EV$3:EV$434)+COUNTIF(EV$3:EV352,EV352)-1),"/")</f>
        <v/>
      </c>
      <c r="EU352" s="27" t="str">
        <f ca="1">IF(ES352="","",VLOOKUP(ES352,选手操作!$K:$L,2,0))</f>
        <v/>
      </c>
      <c r="EV352" s="24" t="str">
        <f ca="1">IFERROR(IF(ES352="","",IF(选手操作!ET352&lt;&gt;"",DV352+EW352+EX352+选手操作!ES352,VLOOKUP(EU352,EO:EQ,3,0)+DV352+EW352+EX352+选手操作!ES352)),IF(COUNTIF(EO:EO,EU352)=0,"查找失败",IF(ISNUMBER(VLOOKUP(EU352,EO:EQ,3,0))=FALSE,"VP错误","未知错误")))</f>
        <v/>
      </c>
      <c r="EW352" s="37"/>
      <c r="EX352" s="37"/>
      <c r="EY352" s="39"/>
      <c r="FA352" s="31"/>
      <c r="FB352" s="31"/>
      <c r="FC352" s="31"/>
      <c r="FD352" s="31"/>
      <c r="FE352" s="31"/>
      <c r="FF352" s="31"/>
      <c r="FG352" s="31"/>
      <c r="FH352" s="31"/>
      <c r="FI352" s="31"/>
      <c r="FJ352" s="31"/>
      <c r="FK352" s="31"/>
      <c r="FL352" s="31"/>
      <c r="FM352" s="31"/>
      <c r="FN352" s="23" t="str">
        <f ca="1">IFERROR(IF(FS352="","",RANK(FR352,FR$3:FR$434)+COUNTIF(FR$3:FR352,FR352)-1),"/")</f>
        <v/>
      </c>
      <c r="FO352" s="22" t="str">
        <f t="shared" si="107"/>
        <v/>
      </c>
      <c r="FP352" s="22" t="str">
        <f t="shared" si="108"/>
        <v/>
      </c>
      <c r="FQ352" s="24" t="str">
        <f>IFERROR(IF(FO352="","",ROUND(IF(FP352=0,10,10+SIGN(FP352)*10*(1-((SQRT(5)-1)/2)^MIN(ABS(FP352)/(5*SQRT(FR$1)),3))/(1-((SQRT(5)-1)/2)^3)),2)),"请输入副数")</f>
        <v/>
      </c>
      <c r="FR352" s="25" t="str">
        <f ca="1">IF(FS352="","",IF(选手操作!GT352&lt;&gt;"","/",FV352))</f>
        <v/>
      </c>
      <c r="FS352" s="26" t="str">
        <f ca="1">IF(OR(COUNTA(FA$3:FM$434)=0,选手操作!$K352=""),"",选手操作!$K352)</f>
        <v/>
      </c>
      <c r="FT352" s="22" t="str">
        <f ca="1">IFERROR(IF(FS352="","",RANK(FV352,FV$3:FV$434)+COUNTIF(FV$3:FV352,FV352)-1),"/")</f>
        <v/>
      </c>
      <c r="FU352" s="27" t="str">
        <f ca="1">IF(FS352="","",VLOOKUP(FS352,选手操作!$K:$L,2,0))</f>
        <v/>
      </c>
      <c r="FV352" s="24" t="str">
        <f ca="1">IFERROR(IF(FS352="","",IF(选手操作!FT352&lt;&gt;"",EV352+FW352+FX352+选手操作!FS352,VLOOKUP(FU352,FO:FQ,3,0)+EV352+FW352+FX352+选手操作!FS352)),IF(COUNTIF(FO:FO,FU352)=0,"查找失败",IF(ISNUMBER(VLOOKUP(FU352,FO:FQ,3,0))=FALSE,"VP错误","未知错误")))</f>
        <v/>
      </c>
      <c r="FW352" s="37"/>
      <c r="FX352" s="37"/>
      <c r="FY352" s="39"/>
      <c r="GA352" s="31"/>
      <c r="GB352" s="31"/>
      <c r="GC352" s="31"/>
      <c r="GD352" s="31"/>
      <c r="GE352" s="31"/>
      <c r="GF352" s="31"/>
      <c r="GG352" s="31"/>
      <c r="GH352" s="31"/>
      <c r="GI352" s="31"/>
      <c r="GJ352" s="31"/>
      <c r="GK352" s="31"/>
      <c r="GL352" s="31"/>
      <c r="GM352" s="31"/>
      <c r="GN352" s="23" t="str">
        <f ca="1">IFERROR(IF(GS352="","",RANK(GR352,GR$3:GR$434)+COUNTIF(GR$3:GR352,GR352)-1),"/")</f>
        <v/>
      </c>
      <c r="GO352" s="22" t="str">
        <f t="shared" si="109"/>
        <v/>
      </c>
      <c r="GP352" s="22" t="str">
        <f t="shared" si="110"/>
        <v/>
      </c>
      <c r="GQ352" s="24" t="str">
        <f>IFERROR(IF(GO352="","",ROUND(IF(GP352=0,10,10+SIGN(GP352)*10*(1-((SQRT(5)-1)/2)^MIN(ABS(GP352)/(5*SQRT(GR$1)),3))/(1-((SQRT(5)-1)/2)^3)),2)),"请输入副数")</f>
        <v/>
      </c>
      <c r="GR352" s="25" t="str">
        <f ca="1">IF(GS352="","",IF(选手操作!HT352&lt;&gt;"","/",GV352))</f>
        <v/>
      </c>
      <c r="GS352" s="26" t="str">
        <f ca="1">IF(OR(COUNTA(GA$3:GM$434)=0,选手操作!$K352=""),"",选手操作!$K352)</f>
        <v/>
      </c>
      <c r="GT352" s="22" t="str">
        <f ca="1">IFERROR(IF(GS352="","",RANK(GV352,GV$3:GV$434)+COUNTIF(GV$3:GV352,GV352)-1),"/")</f>
        <v/>
      </c>
      <c r="GU352" s="27" t="str">
        <f ca="1">IF(GS352="","",VLOOKUP(GS352,选手操作!$K:$L,2,0))</f>
        <v/>
      </c>
      <c r="GV352" s="24" t="str">
        <f ca="1">IFERROR(IF(GS352="","",IF(选手操作!GT352&lt;&gt;"",FV352+GW352+GX352+选手操作!GS352,VLOOKUP(GU352,GO:GQ,3,0)+FV352+GW352+GX352+选手操作!GS352)),IF(COUNTIF(GO:GO,GU352)=0,"查找失败",IF(ISNUMBER(VLOOKUP(GU352,GO:GQ,3,0))=FALSE,"VP错误","未知错误")))</f>
        <v/>
      </c>
      <c r="GW352" s="37"/>
      <c r="GX352" s="37"/>
      <c r="GY352" s="39"/>
      <c r="HA352" s="31"/>
      <c r="HB352" s="31"/>
      <c r="HC352" s="31"/>
      <c r="HD352" s="31"/>
      <c r="HE352" s="31"/>
      <c r="HF352" s="31"/>
      <c r="HG352" s="31"/>
      <c r="HH352" s="31"/>
      <c r="HI352" s="31"/>
      <c r="HJ352" s="31"/>
      <c r="HK352" s="31"/>
      <c r="HL352" s="31"/>
      <c r="HM352" s="31"/>
      <c r="HN352" s="23" t="str">
        <f ca="1">IFERROR(IF(HS352="","",RANK(HR352,HR$3:HR$434)+COUNTIF(HR$3:HR352,HR352)-1),"/")</f>
        <v/>
      </c>
      <c r="HO352" s="22" t="str">
        <f t="shared" si="111"/>
        <v/>
      </c>
      <c r="HP352" s="22" t="str">
        <f t="shared" si="112"/>
        <v/>
      </c>
      <c r="HQ352" s="24" t="str">
        <f>IFERROR(IF(HO352="","",ROUND(IF(HP352=0,10,10+SIGN(HP352)*10*(1-((SQRT(5)-1)/2)^MIN(ABS(HP352)/(5*SQRT(HR$1)),3))/(1-((SQRT(5)-1)/2)^3)),2)),"请输入副数")</f>
        <v/>
      </c>
      <c r="HR352" s="25" t="str">
        <f ca="1">IF(HS352="","",IF(选手操作!IT352&lt;&gt;"","/",HV352))</f>
        <v/>
      </c>
      <c r="HS352" s="26" t="str">
        <f ca="1">IF(OR(COUNTA(HA$3:HM$434)=0,选手操作!$K352=""),"",选手操作!$K352)</f>
        <v/>
      </c>
      <c r="HT352" s="22" t="str">
        <f ca="1">IFERROR(IF(HS352="","",RANK(HV352,HV$3:HV$434)+COUNTIF(HV$3:HV352,HV352)-1),"/")</f>
        <v/>
      </c>
      <c r="HU352" s="27" t="str">
        <f ca="1">IF(HS352="","",VLOOKUP(HS352,选手操作!$K:$L,2,0))</f>
        <v/>
      </c>
      <c r="HV352" s="24" t="str">
        <f ca="1">IFERROR(IF(HS352="","",IF(选手操作!HT352&lt;&gt;"",GV352+HW352+HX352+选手操作!HS352,VLOOKUP(HU352,HO:HQ,3,0)+GV352+HW352+HX352+选手操作!HS352)),IF(COUNTIF(HO:HO,HU352)=0,"查找失败",IF(ISNUMBER(VLOOKUP(HU352,HO:HQ,3,0))=FALSE,"VP错误","未知错误")))</f>
        <v/>
      </c>
      <c r="HW352" s="37"/>
      <c r="HX352" s="37"/>
      <c r="HY352" s="39"/>
    </row>
    <row r="353" spans="1:23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23" t="str">
        <f ca="1">IFERROR(IF(S353="","",RANK(R353,R$3:R$434)+COUNTIF(R$3:R353,R353)-1),"/")</f>
        <v/>
      </c>
      <c r="O353" s="22" t="str">
        <f t="shared" si="113"/>
        <v/>
      </c>
      <c r="P353" s="22" t="str">
        <f t="shared" si="114"/>
        <v/>
      </c>
      <c r="Q353" s="24" t="str">
        <f t="shared" si="115"/>
        <v/>
      </c>
      <c r="R353" s="25" t="str">
        <f ca="1">IF(S353="","",IF(选手操作!AT353&lt;&gt;"","/",V353))</f>
        <v/>
      </c>
      <c r="S353" s="26" t="str">
        <f ca="1">IF(OR(COUNTA(A$3:M$434)=0,选手操作!$K353=""),"",选手操作!$K353)</f>
        <v/>
      </c>
      <c r="T353" s="22" t="str">
        <f ca="1">IFERROR(IF(S353="","",RANK(V353,V$3:V$434)+COUNTIF(V$3:V353,V353)-1),"/")</f>
        <v/>
      </c>
      <c r="U353" s="27" t="str">
        <f ca="1">IF(S353="","",VLOOKUP(S353,选手操作!$K:$L,2,0))</f>
        <v/>
      </c>
      <c r="V353" s="24" t="str">
        <f ca="1">IFERROR(IF(S353="","",IF(选手操作!T353&lt;&gt;"",选手操作!M353+选手操作!N353+W353+X353+选手操作!S353,VLOOKUP(U353,O:Q,3,0)+选手操作!M353+选手操作!N353+W353+X353+选手操作!S353)),IF(COUNTIF(O:O,U353)=0,"查找失败",IF(ISNUMBER(VLOOKUP(U353,O:Q,3,0))=FALSE,"VP错误","未知错误")))</f>
        <v/>
      </c>
      <c r="W353" s="37"/>
      <c r="X353" s="37"/>
      <c r="Y353" s="39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23" t="str">
        <f ca="1">IFERROR(IF(AS353="","",RANK(AR353,AR$3:AR$434)+COUNTIF(AR$3:AR353,AR353)-1),"/")</f>
        <v/>
      </c>
      <c r="AO353" s="22" t="str">
        <f t="shared" si="97"/>
        <v/>
      </c>
      <c r="AP353" s="22" t="str">
        <f t="shared" si="98"/>
        <v/>
      </c>
      <c r="AQ353" s="24" t="str">
        <f t="shared" si="116"/>
        <v/>
      </c>
      <c r="AR353" s="25" t="str">
        <f ca="1">IF(AS353="","",IF(选手操作!BT353&lt;&gt;"","/",AV353))</f>
        <v/>
      </c>
      <c r="AS353" s="26" t="str">
        <f ca="1">IF(OR(COUNTA(AA$3:AM$434)=0,选手操作!$K353=""),"",选手操作!$K353)</f>
        <v/>
      </c>
      <c r="AT353" s="22" t="str">
        <f ca="1">IFERROR(IF(AS353="","",RANK(AV353,AV$3:AV$434)+COUNTIF(AV$3:AV353,AV353)-1),"/")</f>
        <v/>
      </c>
      <c r="AU353" s="27" t="str">
        <f ca="1">IF(AS353="","",VLOOKUP(AS353,选手操作!$K:$L,2,0))</f>
        <v/>
      </c>
      <c r="AV353" s="24" t="str">
        <f ca="1">IFERROR(IF(AS353="","",IF(选手操作!AT353&lt;&gt;"",V353+AW353+AX353+选手操作!AS353,VLOOKUP(AU353,AO:AQ,3,0)+V353+AW353+AX353+选手操作!AS353)),IF(COUNTIF(AO:AO,AU353)=0,"查找失败",IF(ISNUMBER(VLOOKUP(AU353,AO:AQ,3,0))=FALSE,"VP错误","未知错误")))</f>
        <v/>
      </c>
      <c r="AW353" s="37"/>
      <c r="AX353" s="37"/>
      <c r="AY353" s="39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23" t="str">
        <f ca="1">IFERROR(IF(BS353="","",RANK(BR353,BR$3:BR$434)+COUNTIF(BR$3:BR353,BR353)-1),"/")</f>
        <v/>
      </c>
      <c r="BO353" s="22" t="str">
        <f t="shared" si="99"/>
        <v/>
      </c>
      <c r="BP353" s="22" t="str">
        <f t="shared" si="100"/>
        <v/>
      </c>
      <c r="BQ353" s="24" t="str">
        <f>IFERROR(IF(BO353="","",ROUND(IF(BP353=0,10,10+SIGN(BP353)*10*(1-((SQRT(5)-1)/2)^MIN(ABS(BP353)/(5*SQRT(BR$1)),3))/(1-((SQRT(5)-1)/2)^3)),2)),"请输入副数")</f>
        <v/>
      </c>
      <c r="BR353" s="25" t="str">
        <f ca="1">IF(BS353="","",IF(选手操作!CT353&lt;&gt;"","/",BV353))</f>
        <v/>
      </c>
      <c r="BS353" s="26" t="str">
        <f ca="1">IF(OR(COUNTA(BA$3:BM$434)=0,选手操作!$K353=""),"",选手操作!$K353)</f>
        <v/>
      </c>
      <c r="BT353" s="22" t="str">
        <f ca="1">IFERROR(IF(BS353="","",RANK(BV353,BV$3:BV$434)+COUNTIF(BV$3:BV353,BV353)-1),"/")</f>
        <v/>
      </c>
      <c r="BU353" s="27" t="str">
        <f ca="1">IF(BS353="","",VLOOKUP(BS353,选手操作!$K:$L,2,0))</f>
        <v/>
      </c>
      <c r="BV353" s="24" t="str">
        <f ca="1">IFERROR(IF(BS353="","",IF(选手操作!BT353&lt;&gt;"",AV353+BW353+BX353+选手操作!BS353,VLOOKUP(BU353,BO:BQ,3,0)+AV353+BW353+BX353+选手操作!BS353)),IF(COUNTIF(BO:BO,BU353)=0,"查找失败",IF(ISNUMBER(VLOOKUP(BU353,BO:BQ,3,0))=FALSE,"VP错误","未知错误")))</f>
        <v/>
      </c>
      <c r="BW353" s="37"/>
      <c r="BX353" s="37"/>
      <c r="BY353" s="39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23" t="str">
        <f ca="1">IFERROR(IF(CS353="","",RANK(CR353,CR$3:CR$434)+COUNTIF(CR$3:CR353,CR353)-1),"/")</f>
        <v/>
      </c>
      <c r="CO353" s="22" t="str">
        <f t="shared" si="101"/>
        <v/>
      </c>
      <c r="CP353" s="22" t="str">
        <f t="shared" si="102"/>
        <v/>
      </c>
      <c r="CQ353" s="24" t="str">
        <f>IFERROR(IF(CO353="","",ROUND(IF(CP353=0,10,10+SIGN(CP353)*10*(1-((SQRT(5)-1)/2)^MIN(ABS(CP353)/(5*SQRT(CR$1)),3))/(1-((SQRT(5)-1)/2)^3)),2)),"请输入副数")</f>
        <v/>
      </c>
      <c r="CR353" s="25" t="str">
        <f ca="1">IF(CS353="","",IF(选手操作!DT353&lt;&gt;"","/",CV353))</f>
        <v/>
      </c>
      <c r="CS353" s="26" t="str">
        <f ca="1">IF(OR(COUNTA(CA$3:CM$434)=0,选手操作!$K353=""),"",选手操作!$K353)</f>
        <v/>
      </c>
      <c r="CT353" s="22" t="str">
        <f ca="1">IFERROR(IF(CS353="","",RANK(CV353,CV$3:CV$434)+COUNTIF(CV$3:CV353,CV353)-1),"/")</f>
        <v/>
      </c>
      <c r="CU353" s="27" t="str">
        <f ca="1">IF(CS353="","",VLOOKUP(CS353,选手操作!$K:$L,2,0))</f>
        <v/>
      </c>
      <c r="CV353" s="24" t="str">
        <f ca="1">IFERROR(IF(CS353="","",IF(选手操作!CT353&lt;&gt;"",BV353+CW353+CX353+选手操作!CS353,VLOOKUP(CU353,CO:CQ,3,0)+BV353+CW353+CX353+选手操作!CS353)),IF(COUNTIF(CO:CO,CU353)=0,"查找失败",IF(ISNUMBER(VLOOKUP(CU353,CO:CQ,3,0))=FALSE,"VP错误","未知错误")))</f>
        <v/>
      </c>
      <c r="CW353" s="37"/>
      <c r="CX353" s="37"/>
      <c r="CY353" s="39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23" t="str">
        <f ca="1">IFERROR(IF(DS353="","",RANK(DR353,DR$3:DR$434)+COUNTIF(DR$3:DR353,DR353)-1),"/")</f>
        <v/>
      </c>
      <c r="DO353" s="22" t="str">
        <f t="shared" si="103"/>
        <v/>
      </c>
      <c r="DP353" s="22" t="str">
        <f t="shared" si="104"/>
        <v/>
      </c>
      <c r="DQ353" s="24" t="str">
        <f>IFERROR(IF(DO353="","",ROUND(IF(DP353=0,10,10+SIGN(DP353)*10*(1-((SQRT(5)-1)/2)^MIN(ABS(DP353)/(5*SQRT(DR$1)),3))/(1-((SQRT(5)-1)/2)^3)),2)),"请输入副数")</f>
        <v/>
      </c>
      <c r="DR353" s="25" t="str">
        <f ca="1">IF(DS353="","",IF(选手操作!ET353&lt;&gt;"","/",DV353))</f>
        <v/>
      </c>
      <c r="DS353" s="26" t="str">
        <f ca="1">IF(OR(COUNTA(DA$3:DM$434)=0,选手操作!$K353=""),"",选手操作!$K353)</f>
        <v/>
      </c>
      <c r="DT353" s="22" t="str">
        <f ca="1">IFERROR(IF(DS353="","",RANK(DV353,DV$3:DV$434)+COUNTIF(DV$3:DV353,DV353)-1),"/")</f>
        <v/>
      </c>
      <c r="DU353" s="27" t="str">
        <f ca="1">IF(DS353="","",VLOOKUP(DS353,选手操作!$K:$L,2,0))</f>
        <v/>
      </c>
      <c r="DV353" s="24" t="str">
        <f ca="1">IFERROR(IF(DS353="","",IF(选手操作!DT353&lt;&gt;"",CV353+DW353+DX353+选手操作!DS353,VLOOKUP(DU353,DO:DQ,3,0)+CV353+DW353+DX353+选手操作!DS353)),IF(COUNTIF(DO:DO,DU353)=0,"查找失败",IF(ISNUMBER(VLOOKUP(DU353,DO:DQ,3,0))=FALSE,"VP错误","未知错误")))</f>
        <v/>
      </c>
      <c r="DW353" s="37"/>
      <c r="DX353" s="37"/>
      <c r="DY353" s="39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  <c r="EN353" s="23" t="str">
        <f ca="1">IFERROR(IF(ES353="","",RANK(ER353,ER$3:ER$434)+COUNTIF(ER$3:ER353,ER353)-1),"/")</f>
        <v/>
      </c>
      <c r="EO353" s="22" t="str">
        <f t="shared" si="105"/>
        <v/>
      </c>
      <c r="EP353" s="22" t="str">
        <f t="shared" si="106"/>
        <v/>
      </c>
      <c r="EQ353" s="24" t="str">
        <f>IFERROR(IF(EO353="","",ROUND(IF(EP353=0,10,10+SIGN(EP353)*10*(1-((SQRT(5)-1)/2)^MIN(ABS(EP353)/(5*SQRT(ER$1)),3))/(1-((SQRT(5)-1)/2)^3)),2)),"请输入副数")</f>
        <v/>
      </c>
      <c r="ER353" s="25" t="str">
        <f ca="1">IF(ES353="","",IF(选手操作!FT353&lt;&gt;"","/",EV353))</f>
        <v/>
      </c>
      <c r="ES353" s="26" t="str">
        <f ca="1">IF(OR(COUNTA(EA$3:EM$434)=0,选手操作!$K353=""),"",选手操作!$K353)</f>
        <v/>
      </c>
      <c r="ET353" s="22" t="str">
        <f ca="1">IFERROR(IF(ES353="","",RANK(EV353,EV$3:EV$434)+COUNTIF(EV$3:EV353,EV353)-1),"/")</f>
        <v/>
      </c>
      <c r="EU353" s="27" t="str">
        <f ca="1">IF(ES353="","",VLOOKUP(ES353,选手操作!$K:$L,2,0))</f>
        <v/>
      </c>
      <c r="EV353" s="24" t="str">
        <f ca="1">IFERROR(IF(ES353="","",IF(选手操作!ET353&lt;&gt;"",DV353+EW353+EX353+选手操作!ES353,VLOOKUP(EU353,EO:EQ,3,0)+DV353+EW353+EX353+选手操作!ES353)),IF(COUNTIF(EO:EO,EU353)=0,"查找失败",IF(ISNUMBER(VLOOKUP(EU353,EO:EQ,3,0))=FALSE,"VP错误","未知错误")))</f>
        <v/>
      </c>
      <c r="EW353" s="37"/>
      <c r="EX353" s="37"/>
      <c r="EY353" s="39"/>
      <c r="FA353" s="31"/>
      <c r="FB353" s="31"/>
      <c r="FC353" s="31"/>
      <c r="FD353" s="31"/>
      <c r="FE353" s="31"/>
      <c r="FF353" s="31"/>
      <c r="FG353" s="31"/>
      <c r="FH353" s="31"/>
      <c r="FI353" s="31"/>
      <c r="FJ353" s="31"/>
      <c r="FK353" s="31"/>
      <c r="FL353" s="31"/>
      <c r="FM353" s="31"/>
      <c r="FN353" s="23" t="str">
        <f ca="1">IFERROR(IF(FS353="","",RANK(FR353,FR$3:FR$434)+COUNTIF(FR$3:FR353,FR353)-1),"/")</f>
        <v/>
      </c>
      <c r="FO353" s="22" t="str">
        <f t="shared" si="107"/>
        <v/>
      </c>
      <c r="FP353" s="22" t="str">
        <f t="shared" si="108"/>
        <v/>
      </c>
      <c r="FQ353" s="24" t="str">
        <f>IFERROR(IF(FO353="","",ROUND(IF(FP353=0,10,10+SIGN(FP353)*10*(1-((SQRT(5)-1)/2)^MIN(ABS(FP353)/(5*SQRT(FR$1)),3))/(1-((SQRT(5)-1)/2)^3)),2)),"请输入副数")</f>
        <v/>
      </c>
      <c r="FR353" s="25" t="str">
        <f ca="1">IF(FS353="","",IF(选手操作!GT353&lt;&gt;"","/",FV353))</f>
        <v/>
      </c>
      <c r="FS353" s="26" t="str">
        <f ca="1">IF(OR(COUNTA(FA$3:FM$434)=0,选手操作!$K353=""),"",选手操作!$K353)</f>
        <v/>
      </c>
      <c r="FT353" s="22" t="str">
        <f ca="1">IFERROR(IF(FS353="","",RANK(FV353,FV$3:FV$434)+COUNTIF(FV$3:FV353,FV353)-1),"/")</f>
        <v/>
      </c>
      <c r="FU353" s="27" t="str">
        <f ca="1">IF(FS353="","",VLOOKUP(FS353,选手操作!$K:$L,2,0))</f>
        <v/>
      </c>
      <c r="FV353" s="24" t="str">
        <f ca="1">IFERROR(IF(FS353="","",IF(选手操作!FT353&lt;&gt;"",EV353+FW353+FX353+选手操作!FS353,VLOOKUP(FU353,FO:FQ,3,0)+EV353+FW353+FX353+选手操作!FS353)),IF(COUNTIF(FO:FO,FU353)=0,"查找失败",IF(ISNUMBER(VLOOKUP(FU353,FO:FQ,3,0))=FALSE,"VP错误","未知错误")))</f>
        <v/>
      </c>
      <c r="FW353" s="37"/>
      <c r="FX353" s="37"/>
      <c r="FY353" s="39"/>
      <c r="GA353" s="31"/>
      <c r="GB353" s="31"/>
      <c r="GC353" s="31"/>
      <c r="GD353" s="31"/>
      <c r="GE353" s="31"/>
      <c r="GF353" s="31"/>
      <c r="GG353" s="31"/>
      <c r="GH353" s="31"/>
      <c r="GI353" s="31"/>
      <c r="GJ353" s="31"/>
      <c r="GK353" s="31"/>
      <c r="GL353" s="31"/>
      <c r="GM353" s="31"/>
      <c r="GN353" s="23" t="str">
        <f ca="1">IFERROR(IF(GS353="","",RANK(GR353,GR$3:GR$434)+COUNTIF(GR$3:GR353,GR353)-1),"/")</f>
        <v/>
      </c>
      <c r="GO353" s="22" t="str">
        <f t="shared" si="109"/>
        <v/>
      </c>
      <c r="GP353" s="22" t="str">
        <f t="shared" si="110"/>
        <v/>
      </c>
      <c r="GQ353" s="24" t="str">
        <f>IFERROR(IF(GO353="","",ROUND(IF(GP353=0,10,10+SIGN(GP353)*10*(1-((SQRT(5)-1)/2)^MIN(ABS(GP353)/(5*SQRT(GR$1)),3))/(1-((SQRT(5)-1)/2)^3)),2)),"请输入副数")</f>
        <v/>
      </c>
      <c r="GR353" s="25" t="str">
        <f ca="1">IF(GS353="","",IF(选手操作!HT353&lt;&gt;"","/",GV353))</f>
        <v/>
      </c>
      <c r="GS353" s="26" t="str">
        <f ca="1">IF(OR(COUNTA(GA$3:GM$434)=0,选手操作!$K353=""),"",选手操作!$K353)</f>
        <v/>
      </c>
      <c r="GT353" s="22" t="str">
        <f ca="1">IFERROR(IF(GS353="","",RANK(GV353,GV$3:GV$434)+COUNTIF(GV$3:GV353,GV353)-1),"/")</f>
        <v/>
      </c>
      <c r="GU353" s="27" t="str">
        <f ca="1">IF(GS353="","",VLOOKUP(GS353,选手操作!$K:$L,2,0))</f>
        <v/>
      </c>
      <c r="GV353" s="24" t="str">
        <f ca="1">IFERROR(IF(GS353="","",IF(选手操作!GT353&lt;&gt;"",FV353+GW353+GX353+选手操作!GS353,VLOOKUP(GU353,GO:GQ,3,0)+FV353+GW353+GX353+选手操作!GS353)),IF(COUNTIF(GO:GO,GU353)=0,"查找失败",IF(ISNUMBER(VLOOKUP(GU353,GO:GQ,3,0))=FALSE,"VP错误","未知错误")))</f>
        <v/>
      </c>
      <c r="GW353" s="37"/>
      <c r="GX353" s="37"/>
      <c r="GY353" s="39"/>
      <c r="HA353" s="31"/>
      <c r="HB353" s="31"/>
      <c r="HC353" s="31"/>
      <c r="HD353" s="31"/>
      <c r="HE353" s="31"/>
      <c r="HF353" s="31"/>
      <c r="HG353" s="31"/>
      <c r="HH353" s="31"/>
      <c r="HI353" s="31"/>
      <c r="HJ353" s="31"/>
      <c r="HK353" s="31"/>
      <c r="HL353" s="31"/>
      <c r="HM353" s="31"/>
      <c r="HN353" s="23" t="str">
        <f ca="1">IFERROR(IF(HS353="","",RANK(HR353,HR$3:HR$434)+COUNTIF(HR$3:HR353,HR353)-1),"/")</f>
        <v/>
      </c>
      <c r="HO353" s="22" t="str">
        <f t="shared" si="111"/>
        <v/>
      </c>
      <c r="HP353" s="22" t="str">
        <f t="shared" si="112"/>
        <v/>
      </c>
      <c r="HQ353" s="24" t="str">
        <f>IFERROR(IF(HO353="","",ROUND(IF(HP353=0,10,10+SIGN(HP353)*10*(1-((SQRT(5)-1)/2)^MIN(ABS(HP353)/(5*SQRT(HR$1)),3))/(1-((SQRT(5)-1)/2)^3)),2)),"请输入副数")</f>
        <v/>
      </c>
      <c r="HR353" s="25" t="str">
        <f ca="1">IF(HS353="","",IF(选手操作!IT353&lt;&gt;"","/",HV353))</f>
        <v/>
      </c>
      <c r="HS353" s="26" t="str">
        <f ca="1">IF(OR(COUNTA(HA$3:HM$434)=0,选手操作!$K353=""),"",选手操作!$K353)</f>
        <v/>
      </c>
      <c r="HT353" s="22" t="str">
        <f ca="1">IFERROR(IF(HS353="","",RANK(HV353,HV$3:HV$434)+COUNTIF(HV$3:HV353,HV353)-1),"/")</f>
        <v/>
      </c>
      <c r="HU353" s="27" t="str">
        <f ca="1">IF(HS353="","",VLOOKUP(HS353,选手操作!$K:$L,2,0))</f>
        <v/>
      </c>
      <c r="HV353" s="24" t="str">
        <f ca="1">IFERROR(IF(HS353="","",IF(选手操作!HT353&lt;&gt;"",GV353+HW353+HX353+选手操作!HS353,VLOOKUP(HU353,HO:HQ,3,0)+GV353+HW353+HX353+选手操作!HS353)),IF(COUNTIF(HO:HO,HU353)=0,"查找失败",IF(ISNUMBER(VLOOKUP(HU353,HO:HQ,3,0))=FALSE,"VP错误","未知错误")))</f>
        <v/>
      </c>
      <c r="HW353" s="37"/>
      <c r="HX353" s="37"/>
      <c r="HY353" s="39"/>
    </row>
    <row r="354" spans="1:23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23" t="str">
        <f ca="1">IFERROR(IF(S354="","",RANK(R354,R$3:R$434)+COUNTIF(R$3:R354,R354)-1),"/")</f>
        <v/>
      </c>
      <c r="O354" s="22" t="str">
        <f t="shared" si="113"/>
        <v/>
      </c>
      <c r="P354" s="22" t="str">
        <f t="shared" si="114"/>
        <v/>
      </c>
      <c r="Q354" s="24" t="str">
        <f t="shared" si="115"/>
        <v/>
      </c>
      <c r="R354" s="25" t="str">
        <f ca="1">IF(S354="","",IF(选手操作!AT354&lt;&gt;"","/",V354))</f>
        <v/>
      </c>
      <c r="S354" s="26" t="str">
        <f ca="1">IF(OR(COUNTA(A$3:M$434)=0,选手操作!$K354=""),"",选手操作!$K354)</f>
        <v/>
      </c>
      <c r="T354" s="22" t="str">
        <f ca="1">IFERROR(IF(S354="","",RANK(V354,V$3:V$434)+COUNTIF(V$3:V354,V354)-1),"/")</f>
        <v/>
      </c>
      <c r="U354" s="27" t="str">
        <f ca="1">IF(S354="","",VLOOKUP(S354,选手操作!$K:$L,2,0))</f>
        <v/>
      </c>
      <c r="V354" s="24" t="str">
        <f ca="1">IFERROR(IF(S354="","",IF(选手操作!T354&lt;&gt;"",选手操作!M354+选手操作!N354+W354+X354+选手操作!S354,VLOOKUP(U354,O:Q,3,0)+选手操作!M354+选手操作!N354+W354+X354+选手操作!S354)),IF(COUNTIF(O:O,U354)=0,"查找失败",IF(ISNUMBER(VLOOKUP(U354,O:Q,3,0))=FALSE,"VP错误","未知错误")))</f>
        <v/>
      </c>
      <c r="W354" s="37"/>
      <c r="X354" s="37"/>
      <c r="Y354" s="39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23" t="str">
        <f ca="1">IFERROR(IF(AS354="","",RANK(AR354,AR$3:AR$434)+COUNTIF(AR$3:AR354,AR354)-1),"/")</f>
        <v/>
      </c>
      <c r="AO354" s="22" t="str">
        <f t="shared" si="97"/>
        <v/>
      </c>
      <c r="AP354" s="22" t="str">
        <f t="shared" si="98"/>
        <v/>
      </c>
      <c r="AQ354" s="24" t="str">
        <f t="shared" si="116"/>
        <v/>
      </c>
      <c r="AR354" s="25" t="str">
        <f ca="1">IF(AS354="","",IF(选手操作!BT354&lt;&gt;"","/",AV354))</f>
        <v/>
      </c>
      <c r="AS354" s="26" t="str">
        <f ca="1">IF(OR(COUNTA(AA$3:AM$434)=0,选手操作!$K354=""),"",选手操作!$K354)</f>
        <v/>
      </c>
      <c r="AT354" s="22" t="str">
        <f ca="1">IFERROR(IF(AS354="","",RANK(AV354,AV$3:AV$434)+COUNTIF(AV$3:AV354,AV354)-1),"/")</f>
        <v/>
      </c>
      <c r="AU354" s="27" t="str">
        <f ca="1">IF(AS354="","",VLOOKUP(AS354,选手操作!$K:$L,2,0))</f>
        <v/>
      </c>
      <c r="AV354" s="24" t="str">
        <f ca="1">IFERROR(IF(AS354="","",IF(选手操作!AT354&lt;&gt;"",V354+AW354+AX354+选手操作!AS354,VLOOKUP(AU354,AO:AQ,3,0)+V354+AW354+AX354+选手操作!AS354)),IF(COUNTIF(AO:AO,AU354)=0,"查找失败",IF(ISNUMBER(VLOOKUP(AU354,AO:AQ,3,0))=FALSE,"VP错误","未知错误")))</f>
        <v/>
      </c>
      <c r="AW354" s="37"/>
      <c r="AX354" s="37"/>
      <c r="AY354" s="39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23" t="str">
        <f ca="1">IFERROR(IF(BS354="","",RANK(BR354,BR$3:BR$434)+COUNTIF(BR$3:BR354,BR354)-1),"/")</f>
        <v/>
      </c>
      <c r="BO354" s="22" t="str">
        <f t="shared" si="99"/>
        <v/>
      </c>
      <c r="BP354" s="22" t="str">
        <f t="shared" si="100"/>
        <v/>
      </c>
      <c r="BQ354" s="24" t="str">
        <f>IFERROR(IF(BO354="","",ROUND(IF(BP354=0,10,10+SIGN(BP354)*10*(1-((SQRT(5)-1)/2)^MIN(ABS(BP354)/(5*SQRT(BR$1)),3))/(1-((SQRT(5)-1)/2)^3)),2)),"请输入副数")</f>
        <v/>
      </c>
      <c r="BR354" s="25" t="str">
        <f ca="1">IF(BS354="","",IF(选手操作!CT354&lt;&gt;"","/",BV354))</f>
        <v/>
      </c>
      <c r="BS354" s="26" t="str">
        <f ca="1">IF(OR(COUNTA(BA$3:BM$434)=0,选手操作!$K354=""),"",选手操作!$K354)</f>
        <v/>
      </c>
      <c r="BT354" s="22" t="str">
        <f ca="1">IFERROR(IF(BS354="","",RANK(BV354,BV$3:BV$434)+COUNTIF(BV$3:BV354,BV354)-1),"/")</f>
        <v/>
      </c>
      <c r="BU354" s="27" t="str">
        <f ca="1">IF(BS354="","",VLOOKUP(BS354,选手操作!$K:$L,2,0))</f>
        <v/>
      </c>
      <c r="BV354" s="24" t="str">
        <f ca="1">IFERROR(IF(BS354="","",IF(选手操作!BT354&lt;&gt;"",AV354+BW354+BX354+选手操作!BS354,VLOOKUP(BU354,BO:BQ,3,0)+AV354+BW354+BX354+选手操作!BS354)),IF(COUNTIF(BO:BO,BU354)=0,"查找失败",IF(ISNUMBER(VLOOKUP(BU354,BO:BQ,3,0))=FALSE,"VP错误","未知错误")))</f>
        <v/>
      </c>
      <c r="BW354" s="37"/>
      <c r="BX354" s="37"/>
      <c r="BY354" s="39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23" t="str">
        <f ca="1">IFERROR(IF(CS354="","",RANK(CR354,CR$3:CR$434)+COUNTIF(CR$3:CR354,CR354)-1),"/")</f>
        <v/>
      </c>
      <c r="CO354" s="22" t="str">
        <f t="shared" si="101"/>
        <v/>
      </c>
      <c r="CP354" s="22" t="str">
        <f t="shared" si="102"/>
        <v/>
      </c>
      <c r="CQ354" s="24" t="str">
        <f>IFERROR(IF(CO354="","",ROUND(IF(CP354=0,10,10+SIGN(CP354)*10*(1-((SQRT(5)-1)/2)^MIN(ABS(CP354)/(5*SQRT(CR$1)),3))/(1-((SQRT(5)-1)/2)^3)),2)),"请输入副数")</f>
        <v/>
      </c>
      <c r="CR354" s="25" t="str">
        <f ca="1">IF(CS354="","",IF(选手操作!DT354&lt;&gt;"","/",CV354))</f>
        <v/>
      </c>
      <c r="CS354" s="26" t="str">
        <f ca="1">IF(OR(COUNTA(CA$3:CM$434)=0,选手操作!$K354=""),"",选手操作!$K354)</f>
        <v/>
      </c>
      <c r="CT354" s="22" t="str">
        <f ca="1">IFERROR(IF(CS354="","",RANK(CV354,CV$3:CV$434)+COUNTIF(CV$3:CV354,CV354)-1),"/")</f>
        <v/>
      </c>
      <c r="CU354" s="27" t="str">
        <f ca="1">IF(CS354="","",VLOOKUP(CS354,选手操作!$K:$L,2,0))</f>
        <v/>
      </c>
      <c r="CV354" s="24" t="str">
        <f ca="1">IFERROR(IF(CS354="","",IF(选手操作!CT354&lt;&gt;"",BV354+CW354+CX354+选手操作!CS354,VLOOKUP(CU354,CO:CQ,3,0)+BV354+CW354+CX354+选手操作!CS354)),IF(COUNTIF(CO:CO,CU354)=0,"查找失败",IF(ISNUMBER(VLOOKUP(CU354,CO:CQ,3,0))=FALSE,"VP错误","未知错误")))</f>
        <v/>
      </c>
      <c r="CW354" s="37"/>
      <c r="CX354" s="37"/>
      <c r="CY354" s="39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23" t="str">
        <f ca="1">IFERROR(IF(DS354="","",RANK(DR354,DR$3:DR$434)+COUNTIF(DR$3:DR354,DR354)-1),"/")</f>
        <v/>
      </c>
      <c r="DO354" s="22" t="str">
        <f t="shared" si="103"/>
        <v/>
      </c>
      <c r="DP354" s="22" t="str">
        <f t="shared" si="104"/>
        <v/>
      </c>
      <c r="DQ354" s="24" t="str">
        <f>IFERROR(IF(DO354="","",ROUND(IF(DP354=0,10,10+SIGN(DP354)*10*(1-((SQRT(5)-1)/2)^MIN(ABS(DP354)/(5*SQRT(DR$1)),3))/(1-((SQRT(5)-1)/2)^3)),2)),"请输入副数")</f>
        <v/>
      </c>
      <c r="DR354" s="25" t="str">
        <f ca="1">IF(DS354="","",IF(选手操作!ET354&lt;&gt;"","/",DV354))</f>
        <v/>
      </c>
      <c r="DS354" s="26" t="str">
        <f ca="1">IF(OR(COUNTA(DA$3:DM$434)=0,选手操作!$K354=""),"",选手操作!$K354)</f>
        <v/>
      </c>
      <c r="DT354" s="22" t="str">
        <f ca="1">IFERROR(IF(DS354="","",RANK(DV354,DV$3:DV$434)+COUNTIF(DV$3:DV354,DV354)-1),"/")</f>
        <v/>
      </c>
      <c r="DU354" s="27" t="str">
        <f ca="1">IF(DS354="","",VLOOKUP(DS354,选手操作!$K:$L,2,0))</f>
        <v/>
      </c>
      <c r="DV354" s="24" t="str">
        <f ca="1">IFERROR(IF(DS354="","",IF(选手操作!DT354&lt;&gt;"",CV354+DW354+DX354+选手操作!DS354,VLOOKUP(DU354,DO:DQ,3,0)+CV354+DW354+DX354+选手操作!DS354)),IF(COUNTIF(DO:DO,DU354)=0,"查找失败",IF(ISNUMBER(VLOOKUP(DU354,DO:DQ,3,0))=FALSE,"VP错误","未知错误")))</f>
        <v/>
      </c>
      <c r="DW354" s="37"/>
      <c r="DX354" s="37"/>
      <c r="DY354" s="39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  <c r="EK354" s="31"/>
      <c r="EL354" s="31"/>
      <c r="EM354" s="31"/>
      <c r="EN354" s="23" t="str">
        <f ca="1">IFERROR(IF(ES354="","",RANK(ER354,ER$3:ER$434)+COUNTIF(ER$3:ER354,ER354)-1),"/")</f>
        <v/>
      </c>
      <c r="EO354" s="22" t="str">
        <f t="shared" si="105"/>
        <v/>
      </c>
      <c r="EP354" s="22" t="str">
        <f t="shared" si="106"/>
        <v/>
      </c>
      <c r="EQ354" s="24" t="str">
        <f>IFERROR(IF(EO354="","",ROUND(IF(EP354=0,10,10+SIGN(EP354)*10*(1-((SQRT(5)-1)/2)^MIN(ABS(EP354)/(5*SQRT(ER$1)),3))/(1-((SQRT(5)-1)/2)^3)),2)),"请输入副数")</f>
        <v/>
      </c>
      <c r="ER354" s="25" t="str">
        <f ca="1">IF(ES354="","",IF(选手操作!FT354&lt;&gt;"","/",EV354))</f>
        <v/>
      </c>
      <c r="ES354" s="26" t="str">
        <f ca="1">IF(OR(COUNTA(EA$3:EM$434)=0,选手操作!$K354=""),"",选手操作!$K354)</f>
        <v/>
      </c>
      <c r="ET354" s="22" t="str">
        <f ca="1">IFERROR(IF(ES354="","",RANK(EV354,EV$3:EV$434)+COUNTIF(EV$3:EV354,EV354)-1),"/")</f>
        <v/>
      </c>
      <c r="EU354" s="27" t="str">
        <f ca="1">IF(ES354="","",VLOOKUP(ES354,选手操作!$K:$L,2,0))</f>
        <v/>
      </c>
      <c r="EV354" s="24" t="str">
        <f ca="1">IFERROR(IF(ES354="","",IF(选手操作!ET354&lt;&gt;"",DV354+EW354+EX354+选手操作!ES354,VLOOKUP(EU354,EO:EQ,3,0)+DV354+EW354+EX354+选手操作!ES354)),IF(COUNTIF(EO:EO,EU354)=0,"查找失败",IF(ISNUMBER(VLOOKUP(EU354,EO:EQ,3,0))=FALSE,"VP错误","未知错误")))</f>
        <v/>
      </c>
      <c r="EW354" s="37"/>
      <c r="EX354" s="37"/>
      <c r="EY354" s="39"/>
      <c r="FA354" s="31"/>
      <c r="FB354" s="31"/>
      <c r="FC354" s="31"/>
      <c r="FD354" s="31"/>
      <c r="FE354" s="31"/>
      <c r="FF354" s="31"/>
      <c r="FG354" s="31"/>
      <c r="FH354" s="31"/>
      <c r="FI354" s="31"/>
      <c r="FJ354" s="31"/>
      <c r="FK354" s="31"/>
      <c r="FL354" s="31"/>
      <c r="FM354" s="31"/>
      <c r="FN354" s="23" t="str">
        <f ca="1">IFERROR(IF(FS354="","",RANK(FR354,FR$3:FR$434)+COUNTIF(FR$3:FR354,FR354)-1),"/")</f>
        <v/>
      </c>
      <c r="FO354" s="22" t="str">
        <f t="shared" si="107"/>
        <v/>
      </c>
      <c r="FP354" s="22" t="str">
        <f t="shared" si="108"/>
        <v/>
      </c>
      <c r="FQ354" s="24" t="str">
        <f>IFERROR(IF(FO354="","",ROUND(IF(FP354=0,10,10+SIGN(FP354)*10*(1-((SQRT(5)-1)/2)^MIN(ABS(FP354)/(5*SQRT(FR$1)),3))/(1-((SQRT(5)-1)/2)^3)),2)),"请输入副数")</f>
        <v/>
      </c>
      <c r="FR354" s="25" t="str">
        <f ca="1">IF(FS354="","",IF(选手操作!GT354&lt;&gt;"","/",FV354))</f>
        <v/>
      </c>
      <c r="FS354" s="26" t="str">
        <f ca="1">IF(OR(COUNTA(FA$3:FM$434)=0,选手操作!$K354=""),"",选手操作!$K354)</f>
        <v/>
      </c>
      <c r="FT354" s="22" t="str">
        <f ca="1">IFERROR(IF(FS354="","",RANK(FV354,FV$3:FV$434)+COUNTIF(FV$3:FV354,FV354)-1),"/")</f>
        <v/>
      </c>
      <c r="FU354" s="27" t="str">
        <f ca="1">IF(FS354="","",VLOOKUP(FS354,选手操作!$K:$L,2,0))</f>
        <v/>
      </c>
      <c r="FV354" s="24" t="str">
        <f ca="1">IFERROR(IF(FS354="","",IF(选手操作!FT354&lt;&gt;"",EV354+FW354+FX354+选手操作!FS354,VLOOKUP(FU354,FO:FQ,3,0)+EV354+FW354+FX354+选手操作!FS354)),IF(COUNTIF(FO:FO,FU354)=0,"查找失败",IF(ISNUMBER(VLOOKUP(FU354,FO:FQ,3,0))=FALSE,"VP错误","未知错误")))</f>
        <v/>
      </c>
      <c r="FW354" s="37"/>
      <c r="FX354" s="37"/>
      <c r="FY354" s="39"/>
      <c r="GA354" s="31"/>
      <c r="GB354" s="31"/>
      <c r="GC354" s="31"/>
      <c r="GD354" s="31"/>
      <c r="GE354" s="31"/>
      <c r="GF354" s="31"/>
      <c r="GG354" s="31"/>
      <c r="GH354" s="31"/>
      <c r="GI354" s="31"/>
      <c r="GJ354" s="31"/>
      <c r="GK354" s="31"/>
      <c r="GL354" s="31"/>
      <c r="GM354" s="31"/>
      <c r="GN354" s="23" t="str">
        <f ca="1">IFERROR(IF(GS354="","",RANK(GR354,GR$3:GR$434)+COUNTIF(GR$3:GR354,GR354)-1),"/")</f>
        <v/>
      </c>
      <c r="GO354" s="22" t="str">
        <f t="shared" si="109"/>
        <v/>
      </c>
      <c r="GP354" s="22" t="str">
        <f t="shared" si="110"/>
        <v/>
      </c>
      <c r="GQ354" s="24" t="str">
        <f>IFERROR(IF(GO354="","",ROUND(IF(GP354=0,10,10+SIGN(GP354)*10*(1-((SQRT(5)-1)/2)^MIN(ABS(GP354)/(5*SQRT(GR$1)),3))/(1-((SQRT(5)-1)/2)^3)),2)),"请输入副数")</f>
        <v/>
      </c>
      <c r="GR354" s="25" t="str">
        <f ca="1">IF(GS354="","",IF(选手操作!HT354&lt;&gt;"","/",GV354))</f>
        <v/>
      </c>
      <c r="GS354" s="26" t="str">
        <f ca="1">IF(OR(COUNTA(GA$3:GM$434)=0,选手操作!$K354=""),"",选手操作!$K354)</f>
        <v/>
      </c>
      <c r="GT354" s="22" t="str">
        <f ca="1">IFERROR(IF(GS354="","",RANK(GV354,GV$3:GV$434)+COUNTIF(GV$3:GV354,GV354)-1),"/")</f>
        <v/>
      </c>
      <c r="GU354" s="27" t="str">
        <f ca="1">IF(GS354="","",VLOOKUP(GS354,选手操作!$K:$L,2,0))</f>
        <v/>
      </c>
      <c r="GV354" s="24" t="str">
        <f ca="1">IFERROR(IF(GS354="","",IF(选手操作!GT354&lt;&gt;"",FV354+GW354+GX354+选手操作!GS354,VLOOKUP(GU354,GO:GQ,3,0)+FV354+GW354+GX354+选手操作!GS354)),IF(COUNTIF(GO:GO,GU354)=0,"查找失败",IF(ISNUMBER(VLOOKUP(GU354,GO:GQ,3,0))=FALSE,"VP错误","未知错误")))</f>
        <v/>
      </c>
      <c r="GW354" s="37"/>
      <c r="GX354" s="37"/>
      <c r="GY354" s="39"/>
      <c r="HA354" s="31"/>
      <c r="HB354" s="31"/>
      <c r="HC354" s="31"/>
      <c r="HD354" s="31"/>
      <c r="HE354" s="31"/>
      <c r="HF354" s="31"/>
      <c r="HG354" s="31"/>
      <c r="HH354" s="31"/>
      <c r="HI354" s="31"/>
      <c r="HJ354" s="31"/>
      <c r="HK354" s="31"/>
      <c r="HL354" s="31"/>
      <c r="HM354" s="31"/>
      <c r="HN354" s="23" t="str">
        <f ca="1">IFERROR(IF(HS354="","",RANK(HR354,HR$3:HR$434)+COUNTIF(HR$3:HR354,HR354)-1),"/")</f>
        <v/>
      </c>
      <c r="HO354" s="22" t="str">
        <f t="shared" si="111"/>
        <v/>
      </c>
      <c r="HP354" s="22" t="str">
        <f t="shared" si="112"/>
        <v/>
      </c>
      <c r="HQ354" s="24" t="str">
        <f>IFERROR(IF(HO354="","",ROUND(IF(HP354=0,10,10+SIGN(HP354)*10*(1-((SQRT(5)-1)/2)^MIN(ABS(HP354)/(5*SQRT(HR$1)),3))/(1-((SQRT(5)-1)/2)^3)),2)),"请输入副数")</f>
        <v/>
      </c>
      <c r="HR354" s="25" t="str">
        <f ca="1">IF(HS354="","",IF(选手操作!IT354&lt;&gt;"","/",HV354))</f>
        <v/>
      </c>
      <c r="HS354" s="26" t="str">
        <f ca="1">IF(OR(COUNTA(HA$3:HM$434)=0,选手操作!$K354=""),"",选手操作!$K354)</f>
        <v/>
      </c>
      <c r="HT354" s="22" t="str">
        <f ca="1">IFERROR(IF(HS354="","",RANK(HV354,HV$3:HV$434)+COUNTIF(HV$3:HV354,HV354)-1),"/")</f>
        <v/>
      </c>
      <c r="HU354" s="27" t="str">
        <f ca="1">IF(HS354="","",VLOOKUP(HS354,选手操作!$K:$L,2,0))</f>
        <v/>
      </c>
      <c r="HV354" s="24" t="str">
        <f ca="1">IFERROR(IF(HS354="","",IF(选手操作!HT354&lt;&gt;"",GV354+HW354+HX354+选手操作!HS354,VLOOKUP(HU354,HO:HQ,3,0)+GV354+HW354+HX354+选手操作!HS354)),IF(COUNTIF(HO:HO,HU354)=0,"查找失败",IF(ISNUMBER(VLOOKUP(HU354,HO:HQ,3,0))=FALSE,"VP错误","未知错误")))</f>
        <v/>
      </c>
      <c r="HW354" s="37"/>
      <c r="HX354" s="37"/>
      <c r="HY354" s="39"/>
    </row>
    <row r="355" spans="1:23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23" t="str">
        <f ca="1">IFERROR(IF(S355="","",RANK(R355,R$3:R$434)+COUNTIF(R$3:R355,R355)-1),"/")</f>
        <v/>
      </c>
      <c r="O355" s="22" t="str">
        <f t="shared" si="113"/>
        <v/>
      </c>
      <c r="P355" s="22" t="str">
        <f t="shared" si="114"/>
        <v/>
      </c>
      <c r="Q355" s="24" t="str">
        <f t="shared" si="115"/>
        <v/>
      </c>
      <c r="R355" s="25" t="str">
        <f ca="1">IF(S355="","",IF(选手操作!AT355&lt;&gt;"","/",V355))</f>
        <v/>
      </c>
      <c r="S355" s="26" t="str">
        <f ca="1">IF(OR(COUNTA(A$3:M$434)=0,选手操作!$K355=""),"",选手操作!$K355)</f>
        <v/>
      </c>
      <c r="T355" s="22" t="str">
        <f ca="1">IFERROR(IF(S355="","",RANK(V355,V$3:V$434)+COUNTIF(V$3:V355,V355)-1),"/")</f>
        <v/>
      </c>
      <c r="U355" s="27" t="str">
        <f ca="1">IF(S355="","",VLOOKUP(S355,选手操作!$K:$L,2,0))</f>
        <v/>
      </c>
      <c r="V355" s="24" t="str">
        <f ca="1">IFERROR(IF(S355="","",IF(选手操作!T355&lt;&gt;"",选手操作!M355+选手操作!N355+W355+X355+选手操作!S355,VLOOKUP(U355,O:Q,3,0)+选手操作!M355+选手操作!N355+W355+X355+选手操作!S355)),IF(COUNTIF(O:O,U355)=0,"查找失败",IF(ISNUMBER(VLOOKUP(U355,O:Q,3,0))=FALSE,"VP错误","未知错误")))</f>
        <v/>
      </c>
      <c r="W355" s="37"/>
      <c r="X355" s="37"/>
      <c r="Y355" s="39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23" t="str">
        <f ca="1">IFERROR(IF(AS355="","",RANK(AR355,AR$3:AR$434)+COUNTIF(AR$3:AR355,AR355)-1),"/")</f>
        <v/>
      </c>
      <c r="AO355" s="22" t="str">
        <f t="shared" si="97"/>
        <v/>
      </c>
      <c r="AP355" s="22" t="str">
        <f t="shared" si="98"/>
        <v/>
      </c>
      <c r="AQ355" s="24" t="str">
        <f t="shared" si="116"/>
        <v/>
      </c>
      <c r="AR355" s="25" t="str">
        <f ca="1">IF(AS355="","",IF(选手操作!BT355&lt;&gt;"","/",AV355))</f>
        <v/>
      </c>
      <c r="AS355" s="26" t="str">
        <f ca="1">IF(OR(COUNTA(AA$3:AM$434)=0,选手操作!$K355=""),"",选手操作!$K355)</f>
        <v/>
      </c>
      <c r="AT355" s="22" t="str">
        <f ca="1">IFERROR(IF(AS355="","",RANK(AV355,AV$3:AV$434)+COUNTIF(AV$3:AV355,AV355)-1),"/")</f>
        <v/>
      </c>
      <c r="AU355" s="27" t="str">
        <f ca="1">IF(AS355="","",VLOOKUP(AS355,选手操作!$K:$L,2,0))</f>
        <v/>
      </c>
      <c r="AV355" s="24" t="str">
        <f ca="1">IFERROR(IF(AS355="","",IF(选手操作!AT355&lt;&gt;"",V355+AW355+AX355+选手操作!AS355,VLOOKUP(AU355,AO:AQ,3,0)+V355+AW355+AX355+选手操作!AS355)),IF(COUNTIF(AO:AO,AU355)=0,"查找失败",IF(ISNUMBER(VLOOKUP(AU355,AO:AQ,3,0))=FALSE,"VP错误","未知错误")))</f>
        <v/>
      </c>
      <c r="AW355" s="37"/>
      <c r="AX355" s="37"/>
      <c r="AY355" s="39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23" t="str">
        <f ca="1">IFERROR(IF(BS355="","",RANK(BR355,BR$3:BR$434)+COUNTIF(BR$3:BR355,BR355)-1),"/")</f>
        <v/>
      </c>
      <c r="BO355" s="22" t="str">
        <f t="shared" si="99"/>
        <v/>
      </c>
      <c r="BP355" s="22" t="str">
        <f t="shared" si="100"/>
        <v/>
      </c>
      <c r="BQ355" s="24" t="str">
        <f>IFERROR(IF(BO355="","",ROUND(IF(BP355=0,10,10+SIGN(BP355)*10*(1-((SQRT(5)-1)/2)^MIN(ABS(BP355)/(5*SQRT(BR$1)),3))/(1-((SQRT(5)-1)/2)^3)),2)),"请输入副数")</f>
        <v/>
      </c>
      <c r="BR355" s="25" t="str">
        <f ca="1">IF(BS355="","",IF(选手操作!CT355&lt;&gt;"","/",BV355))</f>
        <v/>
      </c>
      <c r="BS355" s="26" t="str">
        <f ca="1">IF(OR(COUNTA(BA$3:BM$434)=0,选手操作!$K355=""),"",选手操作!$K355)</f>
        <v/>
      </c>
      <c r="BT355" s="22" t="str">
        <f ca="1">IFERROR(IF(BS355="","",RANK(BV355,BV$3:BV$434)+COUNTIF(BV$3:BV355,BV355)-1),"/")</f>
        <v/>
      </c>
      <c r="BU355" s="27" t="str">
        <f ca="1">IF(BS355="","",VLOOKUP(BS355,选手操作!$K:$L,2,0))</f>
        <v/>
      </c>
      <c r="BV355" s="24" t="str">
        <f ca="1">IFERROR(IF(BS355="","",IF(选手操作!BT355&lt;&gt;"",AV355+BW355+BX355+选手操作!BS355,VLOOKUP(BU355,BO:BQ,3,0)+AV355+BW355+BX355+选手操作!BS355)),IF(COUNTIF(BO:BO,BU355)=0,"查找失败",IF(ISNUMBER(VLOOKUP(BU355,BO:BQ,3,0))=FALSE,"VP错误","未知错误")))</f>
        <v/>
      </c>
      <c r="BW355" s="37"/>
      <c r="BX355" s="37"/>
      <c r="BY355" s="39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23" t="str">
        <f ca="1">IFERROR(IF(CS355="","",RANK(CR355,CR$3:CR$434)+COUNTIF(CR$3:CR355,CR355)-1),"/")</f>
        <v/>
      </c>
      <c r="CO355" s="22" t="str">
        <f t="shared" si="101"/>
        <v/>
      </c>
      <c r="CP355" s="22" t="str">
        <f t="shared" si="102"/>
        <v/>
      </c>
      <c r="CQ355" s="24" t="str">
        <f>IFERROR(IF(CO355="","",ROUND(IF(CP355=0,10,10+SIGN(CP355)*10*(1-((SQRT(5)-1)/2)^MIN(ABS(CP355)/(5*SQRT(CR$1)),3))/(1-((SQRT(5)-1)/2)^3)),2)),"请输入副数")</f>
        <v/>
      </c>
      <c r="CR355" s="25" t="str">
        <f ca="1">IF(CS355="","",IF(选手操作!DT355&lt;&gt;"","/",CV355))</f>
        <v/>
      </c>
      <c r="CS355" s="26" t="str">
        <f ca="1">IF(OR(COUNTA(CA$3:CM$434)=0,选手操作!$K355=""),"",选手操作!$K355)</f>
        <v/>
      </c>
      <c r="CT355" s="22" t="str">
        <f ca="1">IFERROR(IF(CS355="","",RANK(CV355,CV$3:CV$434)+COUNTIF(CV$3:CV355,CV355)-1),"/")</f>
        <v/>
      </c>
      <c r="CU355" s="27" t="str">
        <f ca="1">IF(CS355="","",VLOOKUP(CS355,选手操作!$K:$L,2,0))</f>
        <v/>
      </c>
      <c r="CV355" s="24" t="str">
        <f ca="1">IFERROR(IF(CS355="","",IF(选手操作!CT355&lt;&gt;"",BV355+CW355+CX355+选手操作!CS355,VLOOKUP(CU355,CO:CQ,3,0)+BV355+CW355+CX355+选手操作!CS355)),IF(COUNTIF(CO:CO,CU355)=0,"查找失败",IF(ISNUMBER(VLOOKUP(CU355,CO:CQ,3,0))=FALSE,"VP错误","未知错误")))</f>
        <v/>
      </c>
      <c r="CW355" s="37"/>
      <c r="CX355" s="37"/>
      <c r="CY355" s="39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23" t="str">
        <f ca="1">IFERROR(IF(DS355="","",RANK(DR355,DR$3:DR$434)+COUNTIF(DR$3:DR355,DR355)-1),"/")</f>
        <v/>
      </c>
      <c r="DO355" s="22" t="str">
        <f t="shared" si="103"/>
        <v/>
      </c>
      <c r="DP355" s="22" t="str">
        <f t="shared" si="104"/>
        <v/>
      </c>
      <c r="DQ355" s="24" t="str">
        <f>IFERROR(IF(DO355="","",ROUND(IF(DP355=0,10,10+SIGN(DP355)*10*(1-((SQRT(5)-1)/2)^MIN(ABS(DP355)/(5*SQRT(DR$1)),3))/(1-((SQRT(5)-1)/2)^3)),2)),"请输入副数")</f>
        <v/>
      </c>
      <c r="DR355" s="25" t="str">
        <f ca="1">IF(DS355="","",IF(选手操作!ET355&lt;&gt;"","/",DV355))</f>
        <v/>
      </c>
      <c r="DS355" s="26" t="str">
        <f ca="1">IF(OR(COUNTA(DA$3:DM$434)=0,选手操作!$K355=""),"",选手操作!$K355)</f>
        <v/>
      </c>
      <c r="DT355" s="22" t="str">
        <f ca="1">IFERROR(IF(DS355="","",RANK(DV355,DV$3:DV$434)+COUNTIF(DV$3:DV355,DV355)-1),"/")</f>
        <v/>
      </c>
      <c r="DU355" s="27" t="str">
        <f ca="1">IF(DS355="","",VLOOKUP(DS355,选手操作!$K:$L,2,0))</f>
        <v/>
      </c>
      <c r="DV355" s="24" t="str">
        <f ca="1">IFERROR(IF(DS355="","",IF(选手操作!DT355&lt;&gt;"",CV355+DW355+DX355+选手操作!DS355,VLOOKUP(DU355,DO:DQ,3,0)+CV355+DW355+DX355+选手操作!DS355)),IF(COUNTIF(DO:DO,DU355)=0,"查找失败",IF(ISNUMBER(VLOOKUP(DU355,DO:DQ,3,0))=FALSE,"VP错误","未知错误")))</f>
        <v/>
      </c>
      <c r="DW355" s="37"/>
      <c r="DX355" s="37"/>
      <c r="DY355" s="39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  <c r="EK355" s="31"/>
      <c r="EL355" s="31"/>
      <c r="EM355" s="31"/>
      <c r="EN355" s="23" t="str">
        <f ca="1">IFERROR(IF(ES355="","",RANK(ER355,ER$3:ER$434)+COUNTIF(ER$3:ER355,ER355)-1),"/")</f>
        <v/>
      </c>
      <c r="EO355" s="22" t="str">
        <f t="shared" si="105"/>
        <v/>
      </c>
      <c r="EP355" s="22" t="str">
        <f t="shared" si="106"/>
        <v/>
      </c>
      <c r="EQ355" s="24" t="str">
        <f>IFERROR(IF(EO355="","",ROUND(IF(EP355=0,10,10+SIGN(EP355)*10*(1-((SQRT(5)-1)/2)^MIN(ABS(EP355)/(5*SQRT(ER$1)),3))/(1-((SQRT(5)-1)/2)^3)),2)),"请输入副数")</f>
        <v/>
      </c>
      <c r="ER355" s="25" t="str">
        <f ca="1">IF(ES355="","",IF(选手操作!FT355&lt;&gt;"","/",EV355))</f>
        <v/>
      </c>
      <c r="ES355" s="26" t="str">
        <f ca="1">IF(OR(COUNTA(EA$3:EM$434)=0,选手操作!$K355=""),"",选手操作!$K355)</f>
        <v/>
      </c>
      <c r="ET355" s="22" t="str">
        <f ca="1">IFERROR(IF(ES355="","",RANK(EV355,EV$3:EV$434)+COUNTIF(EV$3:EV355,EV355)-1),"/")</f>
        <v/>
      </c>
      <c r="EU355" s="27" t="str">
        <f ca="1">IF(ES355="","",VLOOKUP(ES355,选手操作!$K:$L,2,0))</f>
        <v/>
      </c>
      <c r="EV355" s="24" t="str">
        <f ca="1">IFERROR(IF(ES355="","",IF(选手操作!ET355&lt;&gt;"",DV355+EW355+EX355+选手操作!ES355,VLOOKUP(EU355,EO:EQ,3,0)+DV355+EW355+EX355+选手操作!ES355)),IF(COUNTIF(EO:EO,EU355)=0,"查找失败",IF(ISNUMBER(VLOOKUP(EU355,EO:EQ,3,0))=FALSE,"VP错误","未知错误")))</f>
        <v/>
      </c>
      <c r="EW355" s="37"/>
      <c r="EX355" s="37"/>
      <c r="EY355" s="39"/>
      <c r="FA355" s="31"/>
      <c r="FB355" s="31"/>
      <c r="FC355" s="31"/>
      <c r="FD355" s="31"/>
      <c r="FE355" s="31"/>
      <c r="FF355" s="31"/>
      <c r="FG355" s="31"/>
      <c r="FH355" s="31"/>
      <c r="FI355" s="31"/>
      <c r="FJ355" s="31"/>
      <c r="FK355" s="31"/>
      <c r="FL355" s="31"/>
      <c r="FM355" s="31"/>
      <c r="FN355" s="23" t="str">
        <f ca="1">IFERROR(IF(FS355="","",RANK(FR355,FR$3:FR$434)+COUNTIF(FR$3:FR355,FR355)-1),"/")</f>
        <v/>
      </c>
      <c r="FO355" s="22" t="str">
        <f t="shared" si="107"/>
        <v/>
      </c>
      <c r="FP355" s="22" t="str">
        <f t="shared" si="108"/>
        <v/>
      </c>
      <c r="FQ355" s="24" t="str">
        <f>IFERROR(IF(FO355="","",ROUND(IF(FP355=0,10,10+SIGN(FP355)*10*(1-((SQRT(5)-1)/2)^MIN(ABS(FP355)/(5*SQRT(FR$1)),3))/(1-((SQRT(5)-1)/2)^3)),2)),"请输入副数")</f>
        <v/>
      </c>
      <c r="FR355" s="25" t="str">
        <f ca="1">IF(FS355="","",IF(选手操作!GT355&lt;&gt;"","/",FV355))</f>
        <v/>
      </c>
      <c r="FS355" s="26" t="str">
        <f ca="1">IF(OR(COUNTA(FA$3:FM$434)=0,选手操作!$K355=""),"",选手操作!$K355)</f>
        <v/>
      </c>
      <c r="FT355" s="22" t="str">
        <f ca="1">IFERROR(IF(FS355="","",RANK(FV355,FV$3:FV$434)+COUNTIF(FV$3:FV355,FV355)-1),"/")</f>
        <v/>
      </c>
      <c r="FU355" s="27" t="str">
        <f ca="1">IF(FS355="","",VLOOKUP(FS355,选手操作!$K:$L,2,0))</f>
        <v/>
      </c>
      <c r="FV355" s="24" t="str">
        <f ca="1">IFERROR(IF(FS355="","",IF(选手操作!FT355&lt;&gt;"",EV355+FW355+FX355+选手操作!FS355,VLOOKUP(FU355,FO:FQ,3,0)+EV355+FW355+FX355+选手操作!FS355)),IF(COUNTIF(FO:FO,FU355)=0,"查找失败",IF(ISNUMBER(VLOOKUP(FU355,FO:FQ,3,0))=FALSE,"VP错误","未知错误")))</f>
        <v/>
      </c>
      <c r="FW355" s="37"/>
      <c r="FX355" s="37"/>
      <c r="FY355" s="39"/>
      <c r="GA355" s="31"/>
      <c r="GB355" s="31"/>
      <c r="GC355" s="31"/>
      <c r="GD355" s="31"/>
      <c r="GE355" s="31"/>
      <c r="GF355" s="31"/>
      <c r="GG355" s="31"/>
      <c r="GH355" s="31"/>
      <c r="GI355" s="31"/>
      <c r="GJ355" s="31"/>
      <c r="GK355" s="31"/>
      <c r="GL355" s="31"/>
      <c r="GM355" s="31"/>
      <c r="GN355" s="23" t="str">
        <f ca="1">IFERROR(IF(GS355="","",RANK(GR355,GR$3:GR$434)+COUNTIF(GR$3:GR355,GR355)-1),"/")</f>
        <v/>
      </c>
      <c r="GO355" s="22" t="str">
        <f t="shared" si="109"/>
        <v/>
      </c>
      <c r="GP355" s="22" t="str">
        <f t="shared" si="110"/>
        <v/>
      </c>
      <c r="GQ355" s="24" t="str">
        <f>IFERROR(IF(GO355="","",ROUND(IF(GP355=0,10,10+SIGN(GP355)*10*(1-((SQRT(5)-1)/2)^MIN(ABS(GP355)/(5*SQRT(GR$1)),3))/(1-((SQRT(5)-1)/2)^3)),2)),"请输入副数")</f>
        <v/>
      </c>
      <c r="GR355" s="25" t="str">
        <f ca="1">IF(GS355="","",IF(选手操作!HT355&lt;&gt;"","/",GV355))</f>
        <v/>
      </c>
      <c r="GS355" s="26" t="str">
        <f ca="1">IF(OR(COUNTA(GA$3:GM$434)=0,选手操作!$K355=""),"",选手操作!$K355)</f>
        <v/>
      </c>
      <c r="GT355" s="22" t="str">
        <f ca="1">IFERROR(IF(GS355="","",RANK(GV355,GV$3:GV$434)+COUNTIF(GV$3:GV355,GV355)-1),"/")</f>
        <v/>
      </c>
      <c r="GU355" s="27" t="str">
        <f ca="1">IF(GS355="","",VLOOKUP(GS355,选手操作!$K:$L,2,0))</f>
        <v/>
      </c>
      <c r="GV355" s="24" t="str">
        <f ca="1">IFERROR(IF(GS355="","",IF(选手操作!GT355&lt;&gt;"",FV355+GW355+GX355+选手操作!GS355,VLOOKUP(GU355,GO:GQ,3,0)+FV355+GW355+GX355+选手操作!GS355)),IF(COUNTIF(GO:GO,GU355)=0,"查找失败",IF(ISNUMBER(VLOOKUP(GU355,GO:GQ,3,0))=FALSE,"VP错误","未知错误")))</f>
        <v/>
      </c>
      <c r="GW355" s="37"/>
      <c r="GX355" s="37"/>
      <c r="GY355" s="39"/>
      <c r="HA355" s="31"/>
      <c r="HB355" s="31"/>
      <c r="HC355" s="31"/>
      <c r="HD355" s="31"/>
      <c r="HE355" s="31"/>
      <c r="HF355" s="31"/>
      <c r="HG355" s="31"/>
      <c r="HH355" s="31"/>
      <c r="HI355" s="31"/>
      <c r="HJ355" s="31"/>
      <c r="HK355" s="31"/>
      <c r="HL355" s="31"/>
      <c r="HM355" s="31"/>
      <c r="HN355" s="23" t="str">
        <f ca="1">IFERROR(IF(HS355="","",RANK(HR355,HR$3:HR$434)+COUNTIF(HR$3:HR355,HR355)-1),"/")</f>
        <v/>
      </c>
      <c r="HO355" s="22" t="str">
        <f t="shared" si="111"/>
        <v/>
      </c>
      <c r="HP355" s="22" t="str">
        <f t="shared" si="112"/>
        <v/>
      </c>
      <c r="HQ355" s="24" t="str">
        <f>IFERROR(IF(HO355="","",ROUND(IF(HP355=0,10,10+SIGN(HP355)*10*(1-((SQRT(5)-1)/2)^MIN(ABS(HP355)/(5*SQRT(HR$1)),3))/(1-((SQRT(5)-1)/2)^3)),2)),"请输入副数")</f>
        <v/>
      </c>
      <c r="HR355" s="25" t="str">
        <f ca="1">IF(HS355="","",IF(选手操作!IT355&lt;&gt;"","/",HV355))</f>
        <v/>
      </c>
      <c r="HS355" s="26" t="str">
        <f ca="1">IF(OR(COUNTA(HA$3:HM$434)=0,选手操作!$K355=""),"",选手操作!$K355)</f>
        <v/>
      </c>
      <c r="HT355" s="22" t="str">
        <f ca="1">IFERROR(IF(HS355="","",RANK(HV355,HV$3:HV$434)+COUNTIF(HV$3:HV355,HV355)-1),"/")</f>
        <v/>
      </c>
      <c r="HU355" s="27" t="str">
        <f ca="1">IF(HS355="","",VLOOKUP(HS355,选手操作!$K:$L,2,0))</f>
        <v/>
      </c>
      <c r="HV355" s="24" t="str">
        <f ca="1">IFERROR(IF(HS355="","",IF(选手操作!HT355&lt;&gt;"",GV355+HW355+HX355+选手操作!HS355,VLOOKUP(HU355,HO:HQ,3,0)+GV355+HW355+HX355+选手操作!HS355)),IF(COUNTIF(HO:HO,HU355)=0,"查找失败",IF(ISNUMBER(VLOOKUP(HU355,HO:HQ,3,0))=FALSE,"VP错误","未知错误")))</f>
        <v/>
      </c>
      <c r="HW355" s="37"/>
      <c r="HX355" s="37"/>
      <c r="HY355" s="39"/>
    </row>
    <row r="356" spans="1:23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23" t="str">
        <f ca="1">IFERROR(IF(S356="","",RANK(R356,R$3:R$434)+COUNTIF(R$3:R356,R356)-1),"/")</f>
        <v/>
      </c>
      <c r="O356" s="22" t="str">
        <f t="shared" si="113"/>
        <v/>
      </c>
      <c r="P356" s="22" t="str">
        <f t="shared" si="114"/>
        <v/>
      </c>
      <c r="Q356" s="24" t="str">
        <f t="shared" si="115"/>
        <v/>
      </c>
      <c r="R356" s="25" t="str">
        <f ca="1">IF(S356="","",IF(选手操作!AT356&lt;&gt;"","/",V356))</f>
        <v/>
      </c>
      <c r="S356" s="26" t="str">
        <f ca="1">IF(OR(COUNTA(A$3:M$434)=0,选手操作!$K356=""),"",选手操作!$K356)</f>
        <v/>
      </c>
      <c r="T356" s="22" t="str">
        <f ca="1">IFERROR(IF(S356="","",RANK(V356,V$3:V$434)+COUNTIF(V$3:V356,V356)-1),"/")</f>
        <v/>
      </c>
      <c r="U356" s="27" t="str">
        <f ca="1">IF(S356="","",VLOOKUP(S356,选手操作!$K:$L,2,0))</f>
        <v/>
      </c>
      <c r="V356" s="24" t="str">
        <f ca="1">IFERROR(IF(S356="","",IF(选手操作!T356&lt;&gt;"",选手操作!M356+选手操作!N356+W356+X356+选手操作!S356,VLOOKUP(U356,O:Q,3,0)+选手操作!M356+选手操作!N356+W356+X356+选手操作!S356)),IF(COUNTIF(O:O,U356)=0,"查找失败",IF(ISNUMBER(VLOOKUP(U356,O:Q,3,0))=FALSE,"VP错误","未知错误")))</f>
        <v/>
      </c>
      <c r="W356" s="37"/>
      <c r="X356" s="37"/>
      <c r="Y356" s="39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23" t="str">
        <f ca="1">IFERROR(IF(AS356="","",RANK(AR356,AR$3:AR$434)+COUNTIF(AR$3:AR356,AR356)-1),"/")</f>
        <v/>
      </c>
      <c r="AO356" s="22" t="str">
        <f t="shared" si="97"/>
        <v/>
      </c>
      <c r="AP356" s="22" t="str">
        <f t="shared" si="98"/>
        <v/>
      </c>
      <c r="AQ356" s="24" t="str">
        <f t="shared" si="116"/>
        <v/>
      </c>
      <c r="AR356" s="25" t="str">
        <f ca="1">IF(AS356="","",IF(选手操作!BT356&lt;&gt;"","/",AV356))</f>
        <v/>
      </c>
      <c r="AS356" s="26" t="str">
        <f ca="1">IF(OR(COUNTA(AA$3:AM$434)=0,选手操作!$K356=""),"",选手操作!$K356)</f>
        <v/>
      </c>
      <c r="AT356" s="22" t="str">
        <f ca="1">IFERROR(IF(AS356="","",RANK(AV356,AV$3:AV$434)+COUNTIF(AV$3:AV356,AV356)-1),"/")</f>
        <v/>
      </c>
      <c r="AU356" s="27" t="str">
        <f ca="1">IF(AS356="","",VLOOKUP(AS356,选手操作!$K:$L,2,0))</f>
        <v/>
      </c>
      <c r="AV356" s="24" t="str">
        <f ca="1">IFERROR(IF(AS356="","",IF(选手操作!AT356&lt;&gt;"",V356+AW356+AX356+选手操作!AS356,VLOOKUP(AU356,AO:AQ,3,0)+V356+AW356+AX356+选手操作!AS356)),IF(COUNTIF(AO:AO,AU356)=0,"查找失败",IF(ISNUMBER(VLOOKUP(AU356,AO:AQ,3,0))=FALSE,"VP错误","未知错误")))</f>
        <v/>
      </c>
      <c r="AW356" s="37"/>
      <c r="AX356" s="37"/>
      <c r="AY356" s="39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23" t="str">
        <f ca="1">IFERROR(IF(BS356="","",RANK(BR356,BR$3:BR$434)+COUNTIF(BR$3:BR356,BR356)-1),"/")</f>
        <v/>
      </c>
      <c r="BO356" s="22" t="str">
        <f t="shared" si="99"/>
        <v/>
      </c>
      <c r="BP356" s="22" t="str">
        <f t="shared" si="100"/>
        <v/>
      </c>
      <c r="BQ356" s="24" t="str">
        <f>IFERROR(IF(BO356="","",ROUND(IF(BP356=0,10,10+SIGN(BP356)*10*(1-((SQRT(5)-1)/2)^MIN(ABS(BP356)/(5*SQRT(BR$1)),3))/(1-((SQRT(5)-1)/2)^3)),2)),"请输入副数")</f>
        <v/>
      </c>
      <c r="BR356" s="25" t="str">
        <f ca="1">IF(BS356="","",IF(选手操作!CT356&lt;&gt;"","/",BV356))</f>
        <v/>
      </c>
      <c r="BS356" s="26" t="str">
        <f ca="1">IF(OR(COUNTA(BA$3:BM$434)=0,选手操作!$K356=""),"",选手操作!$K356)</f>
        <v/>
      </c>
      <c r="BT356" s="22" t="str">
        <f ca="1">IFERROR(IF(BS356="","",RANK(BV356,BV$3:BV$434)+COUNTIF(BV$3:BV356,BV356)-1),"/")</f>
        <v/>
      </c>
      <c r="BU356" s="27" t="str">
        <f ca="1">IF(BS356="","",VLOOKUP(BS356,选手操作!$K:$L,2,0))</f>
        <v/>
      </c>
      <c r="BV356" s="24" t="str">
        <f ca="1">IFERROR(IF(BS356="","",IF(选手操作!BT356&lt;&gt;"",AV356+BW356+BX356+选手操作!BS356,VLOOKUP(BU356,BO:BQ,3,0)+AV356+BW356+BX356+选手操作!BS356)),IF(COUNTIF(BO:BO,BU356)=0,"查找失败",IF(ISNUMBER(VLOOKUP(BU356,BO:BQ,3,0))=FALSE,"VP错误","未知错误")))</f>
        <v/>
      </c>
      <c r="BW356" s="37"/>
      <c r="BX356" s="37"/>
      <c r="BY356" s="39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23" t="str">
        <f ca="1">IFERROR(IF(CS356="","",RANK(CR356,CR$3:CR$434)+COUNTIF(CR$3:CR356,CR356)-1),"/")</f>
        <v/>
      </c>
      <c r="CO356" s="22" t="str">
        <f t="shared" si="101"/>
        <v/>
      </c>
      <c r="CP356" s="22" t="str">
        <f t="shared" si="102"/>
        <v/>
      </c>
      <c r="CQ356" s="24" t="str">
        <f>IFERROR(IF(CO356="","",ROUND(IF(CP356=0,10,10+SIGN(CP356)*10*(1-((SQRT(5)-1)/2)^MIN(ABS(CP356)/(5*SQRT(CR$1)),3))/(1-((SQRT(5)-1)/2)^3)),2)),"请输入副数")</f>
        <v/>
      </c>
      <c r="CR356" s="25" t="str">
        <f ca="1">IF(CS356="","",IF(选手操作!DT356&lt;&gt;"","/",CV356))</f>
        <v/>
      </c>
      <c r="CS356" s="26" t="str">
        <f ca="1">IF(OR(COUNTA(CA$3:CM$434)=0,选手操作!$K356=""),"",选手操作!$K356)</f>
        <v/>
      </c>
      <c r="CT356" s="22" t="str">
        <f ca="1">IFERROR(IF(CS356="","",RANK(CV356,CV$3:CV$434)+COUNTIF(CV$3:CV356,CV356)-1),"/")</f>
        <v/>
      </c>
      <c r="CU356" s="27" t="str">
        <f ca="1">IF(CS356="","",VLOOKUP(CS356,选手操作!$K:$L,2,0))</f>
        <v/>
      </c>
      <c r="CV356" s="24" t="str">
        <f ca="1">IFERROR(IF(CS356="","",IF(选手操作!CT356&lt;&gt;"",BV356+CW356+CX356+选手操作!CS356,VLOOKUP(CU356,CO:CQ,3,0)+BV356+CW356+CX356+选手操作!CS356)),IF(COUNTIF(CO:CO,CU356)=0,"查找失败",IF(ISNUMBER(VLOOKUP(CU356,CO:CQ,3,0))=FALSE,"VP错误","未知错误")))</f>
        <v/>
      </c>
      <c r="CW356" s="37"/>
      <c r="CX356" s="37"/>
      <c r="CY356" s="39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23" t="str">
        <f ca="1">IFERROR(IF(DS356="","",RANK(DR356,DR$3:DR$434)+COUNTIF(DR$3:DR356,DR356)-1),"/")</f>
        <v/>
      </c>
      <c r="DO356" s="22" t="str">
        <f t="shared" si="103"/>
        <v/>
      </c>
      <c r="DP356" s="22" t="str">
        <f t="shared" si="104"/>
        <v/>
      </c>
      <c r="DQ356" s="24" t="str">
        <f>IFERROR(IF(DO356="","",ROUND(IF(DP356=0,10,10+SIGN(DP356)*10*(1-((SQRT(5)-1)/2)^MIN(ABS(DP356)/(5*SQRT(DR$1)),3))/(1-((SQRT(5)-1)/2)^3)),2)),"请输入副数")</f>
        <v/>
      </c>
      <c r="DR356" s="25" t="str">
        <f ca="1">IF(DS356="","",IF(选手操作!ET356&lt;&gt;"","/",DV356))</f>
        <v/>
      </c>
      <c r="DS356" s="26" t="str">
        <f ca="1">IF(OR(COUNTA(DA$3:DM$434)=0,选手操作!$K356=""),"",选手操作!$K356)</f>
        <v/>
      </c>
      <c r="DT356" s="22" t="str">
        <f ca="1">IFERROR(IF(DS356="","",RANK(DV356,DV$3:DV$434)+COUNTIF(DV$3:DV356,DV356)-1),"/")</f>
        <v/>
      </c>
      <c r="DU356" s="27" t="str">
        <f ca="1">IF(DS356="","",VLOOKUP(DS356,选手操作!$K:$L,2,0))</f>
        <v/>
      </c>
      <c r="DV356" s="24" t="str">
        <f ca="1">IFERROR(IF(DS356="","",IF(选手操作!DT356&lt;&gt;"",CV356+DW356+DX356+选手操作!DS356,VLOOKUP(DU356,DO:DQ,3,0)+CV356+DW356+DX356+选手操作!DS356)),IF(COUNTIF(DO:DO,DU356)=0,"查找失败",IF(ISNUMBER(VLOOKUP(DU356,DO:DQ,3,0))=FALSE,"VP错误","未知错误")))</f>
        <v/>
      </c>
      <c r="DW356" s="37"/>
      <c r="DX356" s="37"/>
      <c r="DY356" s="39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  <c r="EK356" s="31"/>
      <c r="EL356" s="31"/>
      <c r="EM356" s="31"/>
      <c r="EN356" s="23" t="str">
        <f ca="1">IFERROR(IF(ES356="","",RANK(ER356,ER$3:ER$434)+COUNTIF(ER$3:ER356,ER356)-1),"/")</f>
        <v/>
      </c>
      <c r="EO356" s="22" t="str">
        <f t="shared" si="105"/>
        <v/>
      </c>
      <c r="EP356" s="22" t="str">
        <f t="shared" si="106"/>
        <v/>
      </c>
      <c r="EQ356" s="24" t="str">
        <f>IFERROR(IF(EO356="","",ROUND(IF(EP356=0,10,10+SIGN(EP356)*10*(1-((SQRT(5)-1)/2)^MIN(ABS(EP356)/(5*SQRT(ER$1)),3))/(1-((SQRT(5)-1)/2)^3)),2)),"请输入副数")</f>
        <v/>
      </c>
      <c r="ER356" s="25" t="str">
        <f ca="1">IF(ES356="","",IF(选手操作!FT356&lt;&gt;"","/",EV356))</f>
        <v/>
      </c>
      <c r="ES356" s="26" t="str">
        <f ca="1">IF(OR(COUNTA(EA$3:EM$434)=0,选手操作!$K356=""),"",选手操作!$K356)</f>
        <v/>
      </c>
      <c r="ET356" s="22" t="str">
        <f ca="1">IFERROR(IF(ES356="","",RANK(EV356,EV$3:EV$434)+COUNTIF(EV$3:EV356,EV356)-1),"/")</f>
        <v/>
      </c>
      <c r="EU356" s="27" t="str">
        <f ca="1">IF(ES356="","",VLOOKUP(ES356,选手操作!$K:$L,2,0))</f>
        <v/>
      </c>
      <c r="EV356" s="24" t="str">
        <f ca="1">IFERROR(IF(ES356="","",IF(选手操作!ET356&lt;&gt;"",DV356+EW356+EX356+选手操作!ES356,VLOOKUP(EU356,EO:EQ,3,0)+DV356+EW356+EX356+选手操作!ES356)),IF(COUNTIF(EO:EO,EU356)=0,"查找失败",IF(ISNUMBER(VLOOKUP(EU356,EO:EQ,3,0))=FALSE,"VP错误","未知错误")))</f>
        <v/>
      </c>
      <c r="EW356" s="37"/>
      <c r="EX356" s="37"/>
      <c r="EY356" s="39"/>
      <c r="FA356" s="31"/>
      <c r="FB356" s="31"/>
      <c r="FC356" s="31"/>
      <c r="FD356" s="31"/>
      <c r="FE356" s="31"/>
      <c r="FF356" s="31"/>
      <c r="FG356" s="31"/>
      <c r="FH356" s="31"/>
      <c r="FI356" s="31"/>
      <c r="FJ356" s="31"/>
      <c r="FK356" s="31"/>
      <c r="FL356" s="31"/>
      <c r="FM356" s="31"/>
      <c r="FN356" s="23" t="str">
        <f ca="1">IFERROR(IF(FS356="","",RANK(FR356,FR$3:FR$434)+COUNTIF(FR$3:FR356,FR356)-1),"/")</f>
        <v/>
      </c>
      <c r="FO356" s="22" t="str">
        <f t="shared" si="107"/>
        <v/>
      </c>
      <c r="FP356" s="22" t="str">
        <f t="shared" si="108"/>
        <v/>
      </c>
      <c r="FQ356" s="24" t="str">
        <f>IFERROR(IF(FO356="","",ROUND(IF(FP356=0,10,10+SIGN(FP356)*10*(1-((SQRT(5)-1)/2)^MIN(ABS(FP356)/(5*SQRT(FR$1)),3))/(1-((SQRT(5)-1)/2)^3)),2)),"请输入副数")</f>
        <v/>
      </c>
      <c r="FR356" s="25" t="str">
        <f ca="1">IF(FS356="","",IF(选手操作!GT356&lt;&gt;"","/",FV356))</f>
        <v/>
      </c>
      <c r="FS356" s="26" t="str">
        <f ca="1">IF(OR(COUNTA(FA$3:FM$434)=0,选手操作!$K356=""),"",选手操作!$K356)</f>
        <v/>
      </c>
      <c r="FT356" s="22" t="str">
        <f ca="1">IFERROR(IF(FS356="","",RANK(FV356,FV$3:FV$434)+COUNTIF(FV$3:FV356,FV356)-1),"/")</f>
        <v/>
      </c>
      <c r="FU356" s="27" t="str">
        <f ca="1">IF(FS356="","",VLOOKUP(FS356,选手操作!$K:$L,2,0))</f>
        <v/>
      </c>
      <c r="FV356" s="24" t="str">
        <f ca="1">IFERROR(IF(FS356="","",IF(选手操作!FT356&lt;&gt;"",EV356+FW356+FX356+选手操作!FS356,VLOOKUP(FU356,FO:FQ,3,0)+EV356+FW356+FX356+选手操作!FS356)),IF(COUNTIF(FO:FO,FU356)=0,"查找失败",IF(ISNUMBER(VLOOKUP(FU356,FO:FQ,3,0))=FALSE,"VP错误","未知错误")))</f>
        <v/>
      </c>
      <c r="FW356" s="37"/>
      <c r="FX356" s="37"/>
      <c r="FY356" s="39"/>
      <c r="GA356" s="31"/>
      <c r="GB356" s="31"/>
      <c r="GC356" s="31"/>
      <c r="GD356" s="31"/>
      <c r="GE356" s="31"/>
      <c r="GF356" s="31"/>
      <c r="GG356" s="31"/>
      <c r="GH356" s="31"/>
      <c r="GI356" s="31"/>
      <c r="GJ356" s="31"/>
      <c r="GK356" s="31"/>
      <c r="GL356" s="31"/>
      <c r="GM356" s="31"/>
      <c r="GN356" s="23" t="str">
        <f ca="1">IFERROR(IF(GS356="","",RANK(GR356,GR$3:GR$434)+COUNTIF(GR$3:GR356,GR356)-1),"/")</f>
        <v/>
      </c>
      <c r="GO356" s="22" t="str">
        <f t="shared" si="109"/>
        <v/>
      </c>
      <c r="GP356" s="22" t="str">
        <f t="shared" si="110"/>
        <v/>
      </c>
      <c r="GQ356" s="24" t="str">
        <f>IFERROR(IF(GO356="","",ROUND(IF(GP356=0,10,10+SIGN(GP356)*10*(1-((SQRT(5)-1)/2)^MIN(ABS(GP356)/(5*SQRT(GR$1)),3))/(1-((SQRT(5)-1)/2)^3)),2)),"请输入副数")</f>
        <v/>
      </c>
      <c r="GR356" s="25" t="str">
        <f ca="1">IF(GS356="","",IF(选手操作!HT356&lt;&gt;"","/",GV356))</f>
        <v/>
      </c>
      <c r="GS356" s="26" t="str">
        <f ca="1">IF(OR(COUNTA(GA$3:GM$434)=0,选手操作!$K356=""),"",选手操作!$K356)</f>
        <v/>
      </c>
      <c r="GT356" s="22" t="str">
        <f ca="1">IFERROR(IF(GS356="","",RANK(GV356,GV$3:GV$434)+COUNTIF(GV$3:GV356,GV356)-1),"/")</f>
        <v/>
      </c>
      <c r="GU356" s="27" t="str">
        <f ca="1">IF(GS356="","",VLOOKUP(GS356,选手操作!$K:$L,2,0))</f>
        <v/>
      </c>
      <c r="GV356" s="24" t="str">
        <f ca="1">IFERROR(IF(GS356="","",IF(选手操作!GT356&lt;&gt;"",FV356+GW356+GX356+选手操作!GS356,VLOOKUP(GU356,GO:GQ,3,0)+FV356+GW356+GX356+选手操作!GS356)),IF(COUNTIF(GO:GO,GU356)=0,"查找失败",IF(ISNUMBER(VLOOKUP(GU356,GO:GQ,3,0))=FALSE,"VP错误","未知错误")))</f>
        <v/>
      </c>
      <c r="GW356" s="37"/>
      <c r="GX356" s="37"/>
      <c r="GY356" s="39"/>
      <c r="HA356" s="31"/>
      <c r="HB356" s="31"/>
      <c r="HC356" s="31"/>
      <c r="HD356" s="31"/>
      <c r="HE356" s="31"/>
      <c r="HF356" s="31"/>
      <c r="HG356" s="31"/>
      <c r="HH356" s="31"/>
      <c r="HI356" s="31"/>
      <c r="HJ356" s="31"/>
      <c r="HK356" s="31"/>
      <c r="HL356" s="31"/>
      <c r="HM356" s="31"/>
      <c r="HN356" s="23" t="str">
        <f ca="1">IFERROR(IF(HS356="","",RANK(HR356,HR$3:HR$434)+COUNTIF(HR$3:HR356,HR356)-1),"/")</f>
        <v/>
      </c>
      <c r="HO356" s="22" t="str">
        <f t="shared" si="111"/>
        <v/>
      </c>
      <c r="HP356" s="22" t="str">
        <f t="shared" si="112"/>
        <v/>
      </c>
      <c r="HQ356" s="24" t="str">
        <f>IFERROR(IF(HO356="","",ROUND(IF(HP356=0,10,10+SIGN(HP356)*10*(1-((SQRT(5)-1)/2)^MIN(ABS(HP356)/(5*SQRT(HR$1)),3))/(1-((SQRT(5)-1)/2)^3)),2)),"请输入副数")</f>
        <v/>
      </c>
      <c r="HR356" s="25" t="str">
        <f ca="1">IF(HS356="","",IF(选手操作!IT356&lt;&gt;"","/",HV356))</f>
        <v/>
      </c>
      <c r="HS356" s="26" t="str">
        <f ca="1">IF(OR(COUNTA(HA$3:HM$434)=0,选手操作!$K356=""),"",选手操作!$K356)</f>
        <v/>
      </c>
      <c r="HT356" s="22" t="str">
        <f ca="1">IFERROR(IF(HS356="","",RANK(HV356,HV$3:HV$434)+COUNTIF(HV$3:HV356,HV356)-1),"/")</f>
        <v/>
      </c>
      <c r="HU356" s="27" t="str">
        <f ca="1">IF(HS356="","",VLOOKUP(HS356,选手操作!$K:$L,2,0))</f>
        <v/>
      </c>
      <c r="HV356" s="24" t="str">
        <f ca="1">IFERROR(IF(HS356="","",IF(选手操作!HT356&lt;&gt;"",GV356+HW356+HX356+选手操作!HS356,VLOOKUP(HU356,HO:HQ,3,0)+GV356+HW356+HX356+选手操作!HS356)),IF(COUNTIF(HO:HO,HU356)=0,"查找失败",IF(ISNUMBER(VLOOKUP(HU356,HO:HQ,3,0))=FALSE,"VP错误","未知错误")))</f>
        <v/>
      </c>
      <c r="HW356" s="37"/>
      <c r="HX356" s="37"/>
      <c r="HY356" s="39"/>
    </row>
    <row r="357" spans="1:23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23" t="str">
        <f ca="1">IFERROR(IF(S357="","",RANK(R357,R$3:R$434)+COUNTIF(R$3:R357,R357)-1),"/")</f>
        <v/>
      </c>
      <c r="O357" s="22" t="str">
        <f t="shared" si="113"/>
        <v/>
      </c>
      <c r="P357" s="22" t="str">
        <f t="shared" si="114"/>
        <v/>
      </c>
      <c r="Q357" s="24" t="str">
        <f t="shared" si="115"/>
        <v/>
      </c>
      <c r="R357" s="25" t="str">
        <f ca="1">IF(S357="","",IF(选手操作!AT357&lt;&gt;"","/",V357))</f>
        <v/>
      </c>
      <c r="S357" s="26" t="str">
        <f ca="1">IF(OR(COUNTA(A$3:M$434)=0,选手操作!$K357=""),"",选手操作!$K357)</f>
        <v/>
      </c>
      <c r="T357" s="22" t="str">
        <f ca="1">IFERROR(IF(S357="","",RANK(V357,V$3:V$434)+COUNTIF(V$3:V357,V357)-1),"/")</f>
        <v/>
      </c>
      <c r="U357" s="27" t="str">
        <f ca="1">IF(S357="","",VLOOKUP(S357,选手操作!$K:$L,2,0))</f>
        <v/>
      </c>
      <c r="V357" s="24" t="str">
        <f ca="1">IFERROR(IF(S357="","",IF(选手操作!T357&lt;&gt;"",选手操作!M357+选手操作!N357+W357+X357+选手操作!S357,VLOOKUP(U357,O:Q,3,0)+选手操作!M357+选手操作!N357+W357+X357+选手操作!S357)),IF(COUNTIF(O:O,U357)=0,"查找失败",IF(ISNUMBER(VLOOKUP(U357,O:Q,3,0))=FALSE,"VP错误","未知错误")))</f>
        <v/>
      </c>
      <c r="W357" s="37"/>
      <c r="X357" s="37"/>
      <c r="Y357" s="39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23" t="str">
        <f ca="1">IFERROR(IF(AS357="","",RANK(AR357,AR$3:AR$434)+COUNTIF(AR$3:AR357,AR357)-1),"/")</f>
        <v/>
      </c>
      <c r="AO357" s="22" t="str">
        <f t="shared" si="97"/>
        <v/>
      </c>
      <c r="AP357" s="22" t="str">
        <f t="shared" si="98"/>
        <v/>
      </c>
      <c r="AQ357" s="24" t="str">
        <f t="shared" si="116"/>
        <v/>
      </c>
      <c r="AR357" s="25" t="str">
        <f ca="1">IF(AS357="","",IF(选手操作!BT357&lt;&gt;"","/",AV357))</f>
        <v/>
      </c>
      <c r="AS357" s="26" t="str">
        <f ca="1">IF(OR(COUNTA(AA$3:AM$434)=0,选手操作!$K357=""),"",选手操作!$K357)</f>
        <v/>
      </c>
      <c r="AT357" s="22" t="str">
        <f ca="1">IFERROR(IF(AS357="","",RANK(AV357,AV$3:AV$434)+COUNTIF(AV$3:AV357,AV357)-1),"/")</f>
        <v/>
      </c>
      <c r="AU357" s="27" t="str">
        <f ca="1">IF(AS357="","",VLOOKUP(AS357,选手操作!$K:$L,2,0))</f>
        <v/>
      </c>
      <c r="AV357" s="24" t="str">
        <f ca="1">IFERROR(IF(AS357="","",IF(选手操作!AT357&lt;&gt;"",V357+AW357+AX357+选手操作!AS357,VLOOKUP(AU357,AO:AQ,3,0)+V357+AW357+AX357+选手操作!AS357)),IF(COUNTIF(AO:AO,AU357)=0,"查找失败",IF(ISNUMBER(VLOOKUP(AU357,AO:AQ,3,0))=FALSE,"VP错误","未知错误")))</f>
        <v/>
      </c>
      <c r="AW357" s="37"/>
      <c r="AX357" s="37"/>
      <c r="AY357" s="39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23" t="str">
        <f ca="1">IFERROR(IF(BS357="","",RANK(BR357,BR$3:BR$434)+COUNTIF(BR$3:BR357,BR357)-1),"/")</f>
        <v/>
      </c>
      <c r="BO357" s="22" t="str">
        <f t="shared" si="99"/>
        <v/>
      </c>
      <c r="BP357" s="22" t="str">
        <f t="shared" si="100"/>
        <v/>
      </c>
      <c r="BQ357" s="24" t="str">
        <f>IFERROR(IF(BO357="","",ROUND(IF(BP357=0,10,10+SIGN(BP357)*10*(1-((SQRT(5)-1)/2)^MIN(ABS(BP357)/(5*SQRT(BR$1)),3))/(1-((SQRT(5)-1)/2)^3)),2)),"请输入副数")</f>
        <v/>
      </c>
      <c r="BR357" s="25" t="str">
        <f ca="1">IF(BS357="","",IF(选手操作!CT357&lt;&gt;"","/",BV357))</f>
        <v/>
      </c>
      <c r="BS357" s="26" t="str">
        <f ca="1">IF(OR(COUNTA(BA$3:BM$434)=0,选手操作!$K357=""),"",选手操作!$K357)</f>
        <v/>
      </c>
      <c r="BT357" s="22" t="str">
        <f ca="1">IFERROR(IF(BS357="","",RANK(BV357,BV$3:BV$434)+COUNTIF(BV$3:BV357,BV357)-1),"/")</f>
        <v/>
      </c>
      <c r="BU357" s="27" t="str">
        <f ca="1">IF(BS357="","",VLOOKUP(BS357,选手操作!$K:$L,2,0))</f>
        <v/>
      </c>
      <c r="BV357" s="24" t="str">
        <f ca="1">IFERROR(IF(BS357="","",IF(选手操作!BT357&lt;&gt;"",AV357+BW357+BX357+选手操作!BS357,VLOOKUP(BU357,BO:BQ,3,0)+AV357+BW357+BX357+选手操作!BS357)),IF(COUNTIF(BO:BO,BU357)=0,"查找失败",IF(ISNUMBER(VLOOKUP(BU357,BO:BQ,3,0))=FALSE,"VP错误","未知错误")))</f>
        <v/>
      </c>
      <c r="BW357" s="37"/>
      <c r="BX357" s="37"/>
      <c r="BY357" s="39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23" t="str">
        <f ca="1">IFERROR(IF(CS357="","",RANK(CR357,CR$3:CR$434)+COUNTIF(CR$3:CR357,CR357)-1),"/")</f>
        <v/>
      </c>
      <c r="CO357" s="22" t="str">
        <f t="shared" si="101"/>
        <v/>
      </c>
      <c r="CP357" s="22" t="str">
        <f t="shared" si="102"/>
        <v/>
      </c>
      <c r="CQ357" s="24" t="str">
        <f>IFERROR(IF(CO357="","",ROUND(IF(CP357=0,10,10+SIGN(CP357)*10*(1-((SQRT(5)-1)/2)^MIN(ABS(CP357)/(5*SQRT(CR$1)),3))/(1-((SQRT(5)-1)/2)^3)),2)),"请输入副数")</f>
        <v/>
      </c>
      <c r="CR357" s="25" t="str">
        <f ca="1">IF(CS357="","",IF(选手操作!DT357&lt;&gt;"","/",CV357))</f>
        <v/>
      </c>
      <c r="CS357" s="26" t="str">
        <f ca="1">IF(OR(COUNTA(CA$3:CM$434)=0,选手操作!$K357=""),"",选手操作!$K357)</f>
        <v/>
      </c>
      <c r="CT357" s="22" t="str">
        <f ca="1">IFERROR(IF(CS357="","",RANK(CV357,CV$3:CV$434)+COUNTIF(CV$3:CV357,CV357)-1),"/")</f>
        <v/>
      </c>
      <c r="CU357" s="27" t="str">
        <f ca="1">IF(CS357="","",VLOOKUP(CS357,选手操作!$K:$L,2,0))</f>
        <v/>
      </c>
      <c r="CV357" s="24" t="str">
        <f ca="1">IFERROR(IF(CS357="","",IF(选手操作!CT357&lt;&gt;"",BV357+CW357+CX357+选手操作!CS357,VLOOKUP(CU357,CO:CQ,3,0)+BV357+CW357+CX357+选手操作!CS357)),IF(COUNTIF(CO:CO,CU357)=0,"查找失败",IF(ISNUMBER(VLOOKUP(CU357,CO:CQ,3,0))=FALSE,"VP错误","未知错误")))</f>
        <v/>
      </c>
      <c r="CW357" s="37"/>
      <c r="CX357" s="37"/>
      <c r="CY357" s="39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23" t="str">
        <f ca="1">IFERROR(IF(DS357="","",RANK(DR357,DR$3:DR$434)+COUNTIF(DR$3:DR357,DR357)-1),"/")</f>
        <v/>
      </c>
      <c r="DO357" s="22" t="str">
        <f t="shared" si="103"/>
        <v/>
      </c>
      <c r="DP357" s="22" t="str">
        <f t="shared" si="104"/>
        <v/>
      </c>
      <c r="DQ357" s="24" t="str">
        <f>IFERROR(IF(DO357="","",ROUND(IF(DP357=0,10,10+SIGN(DP357)*10*(1-((SQRT(5)-1)/2)^MIN(ABS(DP357)/(5*SQRT(DR$1)),3))/(1-((SQRT(5)-1)/2)^3)),2)),"请输入副数")</f>
        <v/>
      </c>
      <c r="DR357" s="25" t="str">
        <f ca="1">IF(DS357="","",IF(选手操作!ET357&lt;&gt;"","/",DV357))</f>
        <v/>
      </c>
      <c r="DS357" s="26" t="str">
        <f ca="1">IF(OR(COUNTA(DA$3:DM$434)=0,选手操作!$K357=""),"",选手操作!$K357)</f>
        <v/>
      </c>
      <c r="DT357" s="22" t="str">
        <f ca="1">IFERROR(IF(DS357="","",RANK(DV357,DV$3:DV$434)+COUNTIF(DV$3:DV357,DV357)-1),"/")</f>
        <v/>
      </c>
      <c r="DU357" s="27" t="str">
        <f ca="1">IF(DS357="","",VLOOKUP(DS357,选手操作!$K:$L,2,0))</f>
        <v/>
      </c>
      <c r="DV357" s="24" t="str">
        <f ca="1">IFERROR(IF(DS357="","",IF(选手操作!DT357&lt;&gt;"",CV357+DW357+DX357+选手操作!DS357,VLOOKUP(DU357,DO:DQ,3,0)+CV357+DW357+DX357+选手操作!DS357)),IF(COUNTIF(DO:DO,DU357)=0,"查找失败",IF(ISNUMBER(VLOOKUP(DU357,DO:DQ,3,0))=FALSE,"VP错误","未知错误")))</f>
        <v/>
      </c>
      <c r="DW357" s="37"/>
      <c r="DX357" s="37"/>
      <c r="DY357" s="39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  <c r="EK357" s="31"/>
      <c r="EL357" s="31"/>
      <c r="EM357" s="31"/>
      <c r="EN357" s="23" t="str">
        <f ca="1">IFERROR(IF(ES357="","",RANK(ER357,ER$3:ER$434)+COUNTIF(ER$3:ER357,ER357)-1),"/")</f>
        <v/>
      </c>
      <c r="EO357" s="22" t="str">
        <f t="shared" si="105"/>
        <v/>
      </c>
      <c r="EP357" s="22" t="str">
        <f t="shared" si="106"/>
        <v/>
      </c>
      <c r="EQ357" s="24" t="str">
        <f>IFERROR(IF(EO357="","",ROUND(IF(EP357=0,10,10+SIGN(EP357)*10*(1-((SQRT(5)-1)/2)^MIN(ABS(EP357)/(5*SQRT(ER$1)),3))/(1-((SQRT(5)-1)/2)^3)),2)),"请输入副数")</f>
        <v/>
      </c>
      <c r="ER357" s="25" t="str">
        <f ca="1">IF(ES357="","",IF(选手操作!FT357&lt;&gt;"","/",EV357))</f>
        <v/>
      </c>
      <c r="ES357" s="26" t="str">
        <f ca="1">IF(OR(COUNTA(EA$3:EM$434)=0,选手操作!$K357=""),"",选手操作!$K357)</f>
        <v/>
      </c>
      <c r="ET357" s="22" t="str">
        <f ca="1">IFERROR(IF(ES357="","",RANK(EV357,EV$3:EV$434)+COUNTIF(EV$3:EV357,EV357)-1),"/")</f>
        <v/>
      </c>
      <c r="EU357" s="27" t="str">
        <f ca="1">IF(ES357="","",VLOOKUP(ES357,选手操作!$K:$L,2,0))</f>
        <v/>
      </c>
      <c r="EV357" s="24" t="str">
        <f ca="1">IFERROR(IF(ES357="","",IF(选手操作!ET357&lt;&gt;"",DV357+EW357+EX357+选手操作!ES357,VLOOKUP(EU357,EO:EQ,3,0)+DV357+EW357+EX357+选手操作!ES357)),IF(COUNTIF(EO:EO,EU357)=0,"查找失败",IF(ISNUMBER(VLOOKUP(EU357,EO:EQ,3,0))=FALSE,"VP错误","未知错误")))</f>
        <v/>
      </c>
      <c r="EW357" s="37"/>
      <c r="EX357" s="37"/>
      <c r="EY357" s="39"/>
      <c r="FA357" s="31"/>
      <c r="FB357" s="31"/>
      <c r="FC357" s="31"/>
      <c r="FD357" s="31"/>
      <c r="FE357" s="31"/>
      <c r="FF357" s="31"/>
      <c r="FG357" s="31"/>
      <c r="FH357" s="31"/>
      <c r="FI357" s="31"/>
      <c r="FJ357" s="31"/>
      <c r="FK357" s="31"/>
      <c r="FL357" s="31"/>
      <c r="FM357" s="31"/>
      <c r="FN357" s="23" t="str">
        <f ca="1">IFERROR(IF(FS357="","",RANK(FR357,FR$3:FR$434)+COUNTIF(FR$3:FR357,FR357)-1),"/")</f>
        <v/>
      </c>
      <c r="FO357" s="22" t="str">
        <f t="shared" si="107"/>
        <v/>
      </c>
      <c r="FP357" s="22" t="str">
        <f t="shared" si="108"/>
        <v/>
      </c>
      <c r="FQ357" s="24" t="str">
        <f>IFERROR(IF(FO357="","",ROUND(IF(FP357=0,10,10+SIGN(FP357)*10*(1-((SQRT(5)-1)/2)^MIN(ABS(FP357)/(5*SQRT(FR$1)),3))/(1-((SQRT(5)-1)/2)^3)),2)),"请输入副数")</f>
        <v/>
      </c>
      <c r="FR357" s="25" t="str">
        <f ca="1">IF(FS357="","",IF(选手操作!GT357&lt;&gt;"","/",FV357))</f>
        <v/>
      </c>
      <c r="FS357" s="26" t="str">
        <f ca="1">IF(OR(COUNTA(FA$3:FM$434)=0,选手操作!$K357=""),"",选手操作!$K357)</f>
        <v/>
      </c>
      <c r="FT357" s="22" t="str">
        <f ca="1">IFERROR(IF(FS357="","",RANK(FV357,FV$3:FV$434)+COUNTIF(FV$3:FV357,FV357)-1),"/")</f>
        <v/>
      </c>
      <c r="FU357" s="27" t="str">
        <f ca="1">IF(FS357="","",VLOOKUP(FS357,选手操作!$K:$L,2,0))</f>
        <v/>
      </c>
      <c r="FV357" s="24" t="str">
        <f ca="1">IFERROR(IF(FS357="","",IF(选手操作!FT357&lt;&gt;"",EV357+FW357+FX357+选手操作!FS357,VLOOKUP(FU357,FO:FQ,3,0)+EV357+FW357+FX357+选手操作!FS357)),IF(COUNTIF(FO:FO,FU357)=0,"查找失败",IF(ISNUMBER(VLOOKUP(FU357,FO:FQ,3,0))=FALSE,"VP错误","未知错误")))</f>
        <v/>
      </c>
      <c r="FW357" s="37"/>
      <c r="FX357" s="37"/>
      <c r="FY357" s="39"/>
      <c r="GA357" s="31"/>
      <c r="GB357" s="31"/>
      <c r="GC357" s="31"/>
      <c r="GD357" s="31"/>
      <c r="GE357" s="31"/>
      <c r="GF357" s="31"/>
      <c r="GG357" s="31"/>
      <c r="GH357" s="31"/>
      <c r="GI357" s="31"/>
      <c r="GJ357" s="31"/>
      <c r="GK357" s="31"/>
      <c r="GL357" s="31"/>
      <c r="GM357" s="31"/>
      <c r="GN357" s="23" t="str">
        <f ca="1">IFERROR(IF(GS357="","",RANK(GR357,GR$3:GR$434)+COUNTIF(GR$3:GR357,GR357)-1),"/")</f>
        <v/>
      </c>
      <c r="GO357" s="22" t="str">
        <f t="shared" si="109"/>
        <v/>
      </c>
      <c r="GP357" s="22" t="str">
        <f t="shared" si="110"/>
        <v/>
      </c>
      <c r="GQ357" s="24" t="str">
        <f>IFERROR(IF(GO357="","",ROUND(IF(GP357=0,10,10+SIGN(GP357)*10*(1-((SQRT(5)-1)/2)^MIN(ABS(GP357)/(5*SQRT(GR$1)),3))/(1-((SQRT(5)-1)/2)^3)),2)),"请输入副数")</f>
        <v/>
      </c>
      <c r="GR357" s="25" t="str">
        <f ca="1">IF(GS357="","",IF(选手操作!HT357&lt;&gt;"","/",GV357))</f>
        <v/>
      </c>
      <c r="GS357" s="26" t="str">
        <f ca="1">IF(OR(COUNTA(GA$3:GM$434)=0,选手操作!$K357=""),"",选手操作!$K357)</f>
        <v/>
      </c>
      <c r="GT357" s="22" t="str">
        <f ca="1">IFERROR(IF(GS357="","",RANK(GV357,GV$3:GV$434)+COUNTIF(GV$3:GV357,GV357)-1),"/")</f>
        <v/>
      </c>
      <c r="GU357" s="27" t="str">
        <f ca="1">IF(GS357="","",VLOOKUP(GS357,选手操作!$K:$L,2,0))</f>
        <v/>
      </c>
      <c r="GV357" s="24" t="str">
        <f ca="1">IFERROR(IF(GS357="","",IF(选手操作!GT357&lt;&gt;"",FV357+GW357+GX357+选手操作!GS357,VLOOKUP(GU357,GO:GQ,3,0)+FV357+GW357+GX357+选手操作!GS357)),IF(COUNTIF(GO:GO,GU357)=0,"查找失败",IF(ISNUMBER(VLOOKUP(GU357,GO:GQ,3,0))=FALSE,"VP错误","未知错误")))</f>
        <v/>
      </c>
      <c r="GW357" s="37"/>
      <c r="GX357" s="37"/>
      <c r="GY357" s="39"/>
      <c r="HA357" s="31"/>
      <c r="HB357" s="31"/>
      <c r="HC357" s="31"/>
      <c r="HD357" s="31"/>
      <c r="HE357" s="31"/>
      <c r="HF357" s="31"/>
      <c r="HG357" s="31"/>
      <c r="HH357" s="31"/>
      <c r="HI357" s="31"/>
      <c r="HJ357" s="31"/>
      <c r="HK357" s="31"/>
      <c r="HL357" s="31"/>
      <c r="HM357" s="31"/>
      <c r="HN357" s="23" t="str">
        <f ca="1">IFERROR(IF(HS357="","",RANK(HR357,HR$3:HR$434)+COUNTIF(HR$3:HR357,HR357)-1),"/")</f>
        <v/>
      </c>
      <c r="HO357" s="22" t="str">
        <f t="shared" si="111"/>
        <v/>
      </c>
      <c r="HP357" s="22" t="str">
        <f t="shared" si="112"/>
        <v/>
      </c>
      <c r="HQ357" s="24" t="str">
        <f>IFERROR(IF(HO357="","",ROUND(IF(HP357=0,10,10+SIGN(HP357)*10*(1-((SQRT(5)-1)/2)^MIN(ABS(HP357)/(5*SQRT(HR$1)),3))/(1-((SQRT(5)-1)/2)^3)),2)),"请输入副数")</f>
        <v/>
      </c>
      <c r="HR357" s="25" t="str">
        <f ca="1">IF(HS357="","",IF(选手操作!IT357&lt;&gt;"","/",HV357))</f>
        <v/>
      </c>
      <c r="HS357" s="26" t="str">
        <f ca="1">IF(OR(COUNTA(HA$3:HM$434)=0,选手操作!$K357=""),"",选手操作!$K357)</f>
        <v/>
      </c>
      <c r="HT357" s="22" t="str">
        <f ca="1">IFERROR(IF(HS357="","",RANK(HV357,HV$3:HV$434)+COUNTIF(HV$3:HV357,HV357)-1),"/")</f>
        <v/>
      </c>
      <c r="HU357" s="27" t="str">
        <f ca="1">IF(HS357="","",VLOOKUP(HS357,选手操作!$K:$L,2,0))</f>
        <v/>
      </c>
      <c r="HV357" s="24" t="str">
        <f ca="1">IFERROR(IF(HS357="","",IF(选手操作!HT357&lt;&gt;"",GV357+HW357+HX357+选手操作!HS357,VLOOKUP(HU357,HO:HQ,3,0)+GV357+HW357+HX357+选手操作!HS357)),IF(COUNTIF(HO:HO,HU357)=0,"查找失败",IF(ISNUMBER(VLOOKUP(HU357,HO:HQ,3,0))=FALSE,"VP错误","未知错误")))</f>
        <v/>
      </c>
      <c r="HW357" s="37"/>
      <c r="HX357" s="37"/>
      <c r="HY357" s="39"/>
    </row>
    <row r="358" spans="1:233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23" t="str">
        <f ca="1">IFERROR(IF(S358="","",RANK(R358,R$3:R$434)+COUNTIF(R$3:R358,R358)-1),"/")</f>
        <v/>
      </c>
      <c r="O358" s="22" t="str">
        <f t="shared" si="113"/>
        <v/>
      </c>
      <c r="P358" s="22" t="str">
        <f t="shared" si="114"/>
        <v/>
      </c>
      <c r="Q358" s="24" t="str">
        <f t="shared" si="115"/>
        <v/>
      </c>
      <c r="R358" s="25" t="str">
        <f ca="1">IF(S358="","",IF(选手操作!AT358&lt;&gt;"","/",V358))</f>
        <v/>
      </c>
      <c r="S358" s="26" t="str">
        <f ca="1">IF(OR(COUNTA(A$3:M$434)=0,选手操作!$K358=""),"",选手操作!$K358)</f>
        <v/>
      </c>
      <c r="T358" s="22" t="str">
        <f ca="1">IFERROR(IF(S358="","",RANK(V358,V$3:V$434)+COUNTIF(V$3:V358,V358)-1),"/")</f>
        <v/>
      </c>
      <c r="U358" s="27" t="str">
        <f ca="1">IF(S358="","",VLOOKUP(S358,选手操作!$K:$L,2,0))</f>
        <v/>
      </c>
      <c r="V358" s="24" t="str">
        <f ca="1">IFERROR(IF(S358="","",IF(选手操作!T358&lt;&gt;"",选手操作!M358+选手操作!N358+W358+X358+选手操作!S358,VLOOKUP(U358,O:Q,3,0)+选手操作!M358+选手操作!N358+W358+X358+选手操作!S358)),IF(COUNTIF(O:O,U358)=0,"查找失败",IF(ISNUMBER(VLOOKUP(U358,O:Q,3,0))=FALSE,"VP错误","未知错误")))</f>
        <v/>
      </c>
      <c r="W358" s="37"/>
      <c r="X358" s="37"/>
      <c r="Y358" s="39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23" t="str">
        <f ca="1">IFERROR(IF(AS358="","",RANK(AR358,AR$3:AR$434)+COUNTIF(AR$3:AR358,AR358)-1),"/")</f>
        <v/>
      </c>
      <c r="AO358" s="22" t="str">
        <f t="shared" si="97"/>
        <v/>
      </c>
      <c r="AP358" s="22" t="str">
        <f t="shared" si="98"/>
        <v/>
      </c>
      <c r="AQ358" s="24" t="str">
        <f t="shared" si="116"/>
        <v/>
      </c>
      <c r="AR358" s="25" t="str">
        <f ca="1">IF(AS358="","",IF(选手操作!BT358&lt;&gt;"","/",AV358))</f>
        <v/>
      </c>
      <c r="AS358" s="26" t="str">
        <f ca="1">IF(OR(COUNTA(AA$3:AM$434)=0,选手操作!$K358=""),"",选手操作!$K358)</f>
        <v/>
      </c>
      <c r="AT358" s="22" t="str">
        <f ca="1">IFERROR(IF(AS358="","",RANK(AV358,AV$3:AV$434)+COUNTIF(AV$3:AV358,AV358)-1),"/")</f>
        <v/>
      </c>
      <c r="AU358" s="27" t="str">
        <f ca="1">IF(AS358="","",VLOOKUP(AS358,选手操作!$K:$L,2,0))</f>
        <v/>
      </c>
      <c r="AV358" s="24" t="str">
        <f ca="1">IFERROR(IF(AS358="","",IF(选手操作!AT358&lt;&gt;"",V358+AW358+AX358+选手操作!AS358,VLOOKUP(AU358,AO:AQ,3,0)+V358+AW358+AX358+选手操作!AS358)),IF(COUNTIF(AO:AO,AU358)=0,"查找失败",IF(ISNUMBER(VLOOKUP(AU358,AO:AQ,3,0))=FALSE,"VP错误","未知错误")))</f>
        <v/>
      </c>
      <c r="AW358" s="37"/>
      <c r="AX358" s="37"/>
      <c r="AY358" s="39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23" t="str">
        <f ca="1">IFERROR(IF(BS358="","",RANK(BR358,BR$3:BR$434)+COUNTIF(BR$3:BR358,BR358)-1),"/")</f>
        <v/>
      </c>
      <c r="BO358" s="22" t="str">
        <f t="shared" si="99"/>
        <v/>
      </c>
      <c r="BP358" s="22" t="str">
        <f t="shared" si="100"/>
        <v/>
      </c>
      <c r="BQ358" s="24" t="str">
        <f>IFERROR(IF(BO358="","",ROUND(IF(BP358=0,10,10+SIGN(BP358)*10*(1-((SQRT(5)-1)/2)^MIN(ABS(BP358)/(5*SQRT(BR$1)),3))/(1-((SQRT(5)-1)/2)^3)),2)),"请输入副数")</f>
        <v/>
      </c>
      <c r="BR358" s="25" t="str">
        <f ca="1">IF(BS358="","",IF(选手操作!CT358&lt;&gt;"","/",BV358))</f>
        <v/>
      </c>
      <c r="BS358" s="26" t="str">
        <f ca="1">IF(OR(COUNTA(BA$3:BM$434)=0,选手操作!$K358=""),"",选手操作!$K358)</f>
        <v/>
      </c>
      <c r="BT358" s="22" t="str">
        <f ca="1">IFERROR(IF(BS358="","",RANK(BV358,BV$3:BV$434)+COUNTIF(BV$3:BV358,BV358)-1),"/")</f>
        <v/>
      </c>
      <c r="BU358" s="27" t="str">
        <f ca="1">IF(BS358="","",VLOOKUP(BS358,选手操作!$K:$L,2,0))</f>
        <v/>
      </c>
      <c r="BV358" s="24" t="str">
        <f ca="1">IFERROR(IF(BS358="","",IF(选手操作!BT358&lt;&gt;"",AV358+BW358+BX358+选手操作!BS358,VLOOKUP(BU358,BO:BQ,3,0)+AV358+BW358+BX358+选手操作!BS358)),IF(COUNTIF(BO:BO,BU358)=0,"查找失败",IF(ISNUMBER(VLOOKUP(BU358,BO:BQ,3,0))=FALSE,"VP错误","未知错误")))</f>
        <v/>
      </c>
      <c r="BW358" s="37"/>
      <c r="BX358" s="37"/>
      <c r="BY358" s="39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23" t="str">
        <f ca="1">IFERROR(IF(CS358="","",RANK(CR358,CR$3:CR$434)+COUNTIF(CR$3:CR358,CR358)-1),"/")</f>
        <v/>
      </c>
      <c r="CO358" s="22" t="str">
        <f t="shared" si="101"/>
        <v/>
      </c>
      <c r="CP358" s="22" t="str">
        <f t="shared" si="102"/>
        <v/>
      </c>
      <c r="CQ358" s="24" t="str">
        <f>IFERROR(IF(CO358="","",ROUND(IF(CP358=0,10,10+SIGN(CP358)*10*(1-((SQRT(5)-1)/2)^MIN(ABS(CP358)/(5*SQRT(CR$1)),3))/(1-((SQRT(5)-1)/2)^3)),2)),"请输入副数")</f>
        <v/>
      </c>
      <c r="CR358" s="25" t="str">
        <f ca="1">IF(CS358="","",IF(选手操作!DT358&lt;&gt;"","/",CV358))</f>
        <v/>
      </c>
      <c r="CS358" s="26" t="str">
        <f ca="1">IF(OR(COUNTA(CA$3:CM$434)=0,选手操作!$K358=""),"",选手操作!$K358)</f>
        <v/>
      </c>
      <c r="CT358" s="22" t="str">
        <f ca="1">IFERROR(IF(CS358="","",RANK(CV358,CV$3:CV$434)+COUNTIF(CV$3:CV358,CV358)-1),"/")</f>
        <v/>
      </c>
      <c r="CU358" s="27" t="str">
        <f ca="1">IF(CS358="","",VLOOKUP(CS358,选手操作!$K:$L,2,0))</f>
        <v/>
      </c>
      <c r="CV358" s="24" t="str">
        <f ca="1">IFERROR(IF(CS358="","",IF(选手操作!CT358&lt;&gt;"",BV358+CW358+CX358+选手操作!CS358,VLOOKUP(CU358,CO:CQ,3,0)+BV358+CW358+CX358+选手操作!CS358)),IF(COUNTIF(CO:CO,CU358)=0,"查找失败",IF(ISNUMBER(VLOOKUP(CU358,CO:CQ,3,0))=FALSE,"VP错误","未知错误")))</f>
        <v/>
      </c>
      <c r="CW358" s="37"/>
      <c r="CX358" s="37"/>
      <c r="CY358" s="39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23" t="str">
        <f ca="1">IFERROR(IF(DS358="","",RANK(DR358,DR$3:DR$434)+COUNTIF(DR$3:DR358,DR358)-1),"/")</f>
        <v/>
      </c>
      <c r="DO358" s="22" t="str">
        <f t="shared" si="103"/>
        <v/>
      </c>
      <c r="DP358" s="22" t="str">
        <f t="shared" si="104"/>
        <v/>
      </c>
      <c r="DQ358" s="24" t="str">
        <f>IFERROR(IF(DO358="","",ROUND(IF(DP358=0,10,10+SIGN(DP358)*10*(1-((SQRT(5)-1)/2)^MIN(ABS(DP358)/(5*SQRT(DR$1)),3))/(1-((SQRT(5)-1)/2)^3)),2)),"请输入副数")</f>
        <v/>
      </c>
      <c r="DR358" s="25" t="str">
        <f ca="1">IF(DS358="","",IF(选手操作!ET358&lt;&gt;"","/",DV358))</f>
        <v/>
      </c>
      <c r="DS358" s="26" t="str">
        <f ca="1">IF(OR(COUNTA(DA$3:DM$434)=0,选手操作!$K358=""),"",选手操作!$K358)</f>
        <v/>
      </c>
      <c r="DT358" s="22" t="str">
        <f ca="1">IFERROR(IF(DS358="","",RANK(DV358,DV$3:DV$434)+COUNTIF(DV$3:DV358,DV358)-1),"/")</f>
        <v/>
      </c>
      <c r="DU358" s="27" t="str">
        <f ca="1">IF(DS358="","",VLOOKUP(DS358,选手操作!$K:$L,2,0))</f>
        <v/>
      </c>
      <c r="DV358" s="24" t="str">
        <f ca="1">IFERROR(IF(DS358="","",IF(选手操作!DT358&lt;&gt;"",CV358+DW358+DX358+选手操作!DS358,VLOOKUP(DU358,DO:DQ,3,0)+CV358+DW358+DX358+选手操作!DS358)),IF(COUNTIF(DO:DO,DU358)=0,"查找失败",IF(ISNUMBER(VLOOKUP(DU358,DO:DQ,3,0))=FALSE,"VP错误","未知错误")))</f>
        <v/>
      </c>
      <c r="DW358" s="37"/>
      <c r="DX358" s="37"/>
      <c r="DY358" s="39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  <c r="EN358" s="23" t="str">
        <f ca="1">IFERROR(IF(ES358="","",RANK(ER358,ER$3:ER$434)+COUNTIF(ER$3:ER358,ER358)-1),"/")</f>
        <v/>
      </c>
      <c r="EO358" s="22" t="str">
        <f t="shared" si="105"/>
        <v/>
      </c>
      <c r="EP358" s="22" t="str">
        <f t="shared" si="106"/>
        <v/>
      </c>
      <c r="EQ358" s="24" t="str">
        <f>IFERROR(IF(EO358="","",ROUND(IF(EP358=0,10,10+SIGN(EP358)*10*(1-((SQRT(5)-1)/2)^MIN(ABS(EP358)/(5*SQRT(ER$1)),3))/(1-((SQRT(5)-1)/2)^3)),2)),"请输入副数")</f>
        <v/>
      </c>
      <c r="ER358" s="25" t="str">
        <f ca="1">IF(ES358="","",IF(选手操作!FT358&lt;&gt;"","/",EV358))</f>
        <v/>
      </c>
      <c r="ES358" s="26" t="str">
        <f ca="1">IF(OR(COUNTA(EA$3:EM$434)=0,选手操作!$K358=""),"",选手操作!$K358)</f>
        <v/>
      </c>
      <c r="ET358" s="22" t="str">
        <f ca="1">IFERROR(IF(ES358="","",RANK(EV358,EV$3:EV$434)+COUNTIF(EV$3:EV358,EV358)-1),"/")</f>
        <v/>
      </c>
      <c r="EU358" s="27" t="str">
        <f ca="1">IF(ES358="","",VLOOKUP(ES358,选手操作!$K:$L,2,0))</f>
        <v/>
      </c>
      <c r="EV358" s="24" t="str">
        <f ca="1">IFERROR(IF(ES358="","",IF(选手操作!ET358&lt;&gt;"",DV358+EW358+EX358+选手操作!ES358,VLOOKUP(EU358,EO:EQ,3,0)+DV358+EW358+EX358+选手操作!ES358)),IF(COUNTIF(EO:EO,EU358)=0,"查找失败",IF(ISNUMBER(VLOOKUP(EU358,EO:EQ,3,0))=FALSE,"VP错误","未知错误")))</f>
        <v/>
      </c>
      <c r="EW358" s="37"/>
      <c r="EX358" s="37"/>
      <c r="EY358" s="39"/>
      <c r="FA358" s="31"/>
      <c r="FB358" s="31"/>
      <c r="FC358" s="31"/>
      <c r="FD358" s="31"/>
      <c r="FE358" s="31"/>
      <c r="FF358" s="31"/>
      <c r="FG358" s="31"/>
      <c r="FH358" s="31"/>
      <c r="FI358" s="31"/>
      <c r="FJ358" s="31"/>
      <c r="FK358" s="31"/>
      <c r="FL358" s="31"/>
      <c r="FM358" s="31"/>
      <c r="FN358" s="23" t="str">
        <f ca="1">IFERROR(IF(FS358="","",RANK(FR358,FR$3:FR$434)+COUNTIF(FR$3:FR358,FR358)-1),"/")</f>
        <v/>
      </c>
      <c r="FO358" s="22" t="str">
        <f t="shared" si="107"/>
        <v/>
      </c>
      <c r="FP358" s="22" t="str">
        <f t="shared" si="108"/>
        <v/>
      </c>
      <c r="FQ358" s="24" t="str">
        <f>IFERROR(IF(FO358="","",ROUND(IF(FP358=0,10,10+SIGN(FP358)*10*(1-((SQRT(5)-1)/2)^MIN(ABS(FP358)/(5*SQRT(FR$1)),3))/(1-((SQRT(5)-1)/2)^3)),2)),"请输入副数")</f>
        <v/>
      </c>
      <c r="FR358" s="25" t="str">
        <f ca="1">IF(FS358="","",IF(选手操作!GT358&lt;&gt;"","/",FV358))</f>
        <v/>
      </c>
      <c r="FS358" s="26" t="str">
        <f ca="1">IF(OR(COUNTA(FA$3:FM$434)=0,选手操作!$K358=""),"",选手操作!$K358)</f>
        <v/>
      </c>
      <c r="FT358" s="22" t="str">
        <f ca="1">IFERROR(IF(FS358="","",RANK(FV358,FV$3:FV$434)+COUNTIF(FV$3:FV358,FV358)-1),"/")</f>
        <v/>
      </c>
      <c r="FU358" s="27" t="str">
        <f ca="1">IF(FS358="","",VLOOKUP(FS358,选手操作!$K:$L,2,0))</f>
        <v/>
      </c>
      <c r="FV358" s="24" t="str">
        <f ca="1">IFERROR(IF(FS358="","",IF(选手操作!FT358&lt;&gt;"",EV358+FW358+FX358+选手操作!FS358,VLOOKUP(FU358,FO:FQ,3,0)+EV358+FW358+FX358+选手操作!FS358)),IF(COUNTIF(FO:FO,FU358)=0,"查找失败",IF(ISNUMBER(VLOOKUP(FU358,FO:FQ,3,0))=FALSE,"VP错误","未知错误")))</f>
        <v/>
      </c>
      <c r="FW358" s="37"/>
      <c r="FX358" s="37"/>
      <c r="FY358" s="39"/>
      <c r="GA358" s="31"/>
      <c r="GB358" s="31"/>
      <c r="GC358" s="31"/>
      <c r="GD358" s="31"/>
      <c r="GE358" s="31"/>
      <c r="GF358" s="31"/>
      <c r="GG358" s="31"/>
      <c r="GH358" s="31"/>
      <c r="GI358" s="31"/>
      <c r="GJ358" s="31"/>
      <c r="GK358" s="31"/>
      <c r="GL358" s="31"/>
      <c r="GM358" s="31"/>
      <c r="GN358" s="23" t="str">
        <f ca="1">IFERROR(IF(GS358="","",RANK(GR358,GR$3:GR$434)+COUNTIF(GR$3:GR358,GR358)-1),"/")</f>
        <v/>
      </c>
      <c r="GO358" s="22" t="str">
        <f t="shared" si="109"/>
        <v/>
      </c>
      <c r="GP358" s="22" t="str">
        <f t="shared" si="110"/>
        <v/>
      </c>
      <c r="GQ358" s="24" t="str">
        <f>IFERROR(IF(GO358="","",ROUND(IF(GP358=0,10,10+SIGN(GP358)*10*(1-((SQRT(5)-1)/2)^MIN(ABS(GP358)/(5*SQRT(GR$1)),3))/(1-((SQRT(5)-1)/2)^3)),2)),"请输入副数")</f>
        <v/>
      </c>
      <c r="GR358" s="25" t="str">
        <f ca="1">IF(GS358="","",IF(选手操作!HT358&lt;&gt;"","/",GV358))</f>
        <v/>
      </c>
      <c r="GS358" s="26" t="str">
        <f ca="1">IF(OR(COUNTA(GA$3:GM$434)=0,选手操作!$K358=""),"",选手操作!$K358)</f>
        <v/>
      </c>
      <c r="GT358" s="22" t="str">
        <f ca="1">IFERROR(IF(GS358="","",RANK(GV358,GV$3:GV$434)+COUNTIF(GV$3:GV358,GV358)-1),"/")</f>
        <v/>
      </c>
      <c r="GU358" s="27" t="str">
        <f ca="1">IF(GS358="","",VLOOKUP(GS358,选手操作!$K:$L,2,0))</f>
        <v/>
      </c>
      <c r="GV358" s="24" t="str">
        <f ca="1">IFERROR(IF(GS358="","",IF(选手操作!GT358&lt;&gt;"",FV358+GW358+GX358+选手操作!GS358,VLOOKUP(GU358,GO:GQ,3,0)+FV358+GW358+GX358+选手操作!GS358)),IF(COUNTIF(GO:GO,GU358)=0,"查找失败",IF(ISNUMBER(VLOOKUP(GU358,GO:GQ,3,0))=FALSE,"VP错误","未知错误")))</f>
        <v/>
      </c>
      <c r="GW358" s="37"/>
      <c r="GX358" s="37"/>
      <c r="GY358" s="39"/>
      <c r="HA358" s="31"/>
      <c r="HB358" s="31"/>
      <c r="HC358" s="31"/>
      <c r="HD358" s="31"/>
      <c r="HE358" s="31"/>
      <c r="HF358" s="31"/>
      <c r="HG358" s="31"/>
      <c r="HH358" s="31"/>
      <c r="HI358" s="31"/>
      <c r="HJ358" s="31"/>
      <c r="HK358" s="31"/>
      <c r="HL358" s="31"/>
      <c r="HM358" s="31"/>
      <c r="HN358" s="23" t="str">
        <f ca="1">IFERROR(IF(HS358="","",RANK(HR358,HR$3:HR$434)+COUNTIF(HR$3:HR358,HR358)-1),"/")</f>
        <v/>
      </c>
      <c r="HO358" s="22" t="str">
        <f t="shared" si="111"/>
        <v/>
      </c>
      <c r="HP358" s="22" t="str">
        <f t="shared" si="112"/>
        <v/>
      </c>
      <c r="HQ358" s="24" t="str">
        <f>IFERROR(IF(HO358="","",ROUND(IF(HP358=0,10,10+SIGN(HP358)*10*(1-((SQRT(5)-1)/2)^MIN(ABS(HP358)/(5*SQRT(HR$1)),3))/(1-((SQRT(5)-1)/2)^3)),2)),"请输入副数")</f>
        <v/>
      </c>
      <c r="HR358" s="25" t="str">
        <f ca="1">IF(HS358="","",IF(选手操作!IT358&lt;&gt;"","/",HV358))</f>
        <v/>
      </c>
      <c r="HS358" s="26" t="str">
        <f ca="1">IF(OR(COUNTA(HA$3:HM$434)=0,选手操作!$K358=""),"",选手操作!$K358)</f>
        <v/>
      </c>
      <c r="HT358" s="22" t="str">
        <f ca="1">IFERROR(IF(HS358="","",RANK(HV358,HV$3:HV$434)+COUNTIF(HV$3:HV358,HV358)-1),"/")</f>
        <v/>
      </c>
      <c r="HU358" s="27" t="str">
        <f ca="1">IF(HS358="","",VLOOKUP(HS358,选手操作!$K:$L,2,0))</f>
        <v/>
      </c>
      <c r="HV358" s="24" t="str">
        <f ca="1">IFERROR(IF(HS358="","",IF(选手操作!HT358&lt;&gt;"",GV358+HW358+HX358+选手操作!HS358,VLOOKUP(HU358,HO:HQ,3,0)+GV358+HW358+HX358+选手操作!HS358)),IF(COUNTIF(HO:HO,HU358)=0,"查找失败",IF(ISNUMBER(VLOOKUP(HU358,HO:HQ,3,0))=FALSE,"VP错误","未知错误")))</f>
        <v/>
      </c>
      <c r="HW358" s="37"/>
      <c r="HX358" s="37"/>
      <c r="HY358" s="39"/>
    </row>
    <row r="359" spans="1:233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23" t="str">
        <f ca="1">IFERROR(IF(S359="","",RANK(R359,R$3:R$434)+COUNTIF(R$3:R359,R359)-1),"/")</f>
        <v/>
      </c>
      <c r="O359" s="22" t="str">
        <f t="shared" si="113"/>
        <v/>
      </c>
      <c r="P359" s="22" t="str">
        <f t="shared" si="114"/>
        <v/>
      </c>
      <c r="Q359" s="24" t="str">
        <f t="shared" si="115"/>
        <v/>
      </c>
      <c r="R359" s="25" t="str">
        <f ca="1">IF(S359="","",IF(选手操作!AT359&lt;&gt;"","/",V359))</f>
        <v/>
      </c>
      <c r="S359" s="26" t="str">
        <f ca="1">IF(OR(COUNTA(A$3:M$434)=0,选手操作!$K359=""),"",选手操作!$K359)</f>
        <v/>
      </c>
      <c r="T359" s="22" t="str">
        <f ca="1">IFERROR(IF(S359="","",RANK(V359,V$3:V$434)+COUNTIF(V$3:V359,V359)-1),"/")</f>
        <v/>
      </c>
      <c r="U359" s="27" t="str">
        <f ca="1">IF(S359="","",VLOOKUP(S359,选手操作!$K:$L,2,0))</f>
        <v/>
      </c>
      <c r="V359" s="24" t="str">
        <f ca="1">IFERROR(IF(S359="","",IF(选手操作!T359&lt;&gt;"",选手操作!M359+选手操作!N359+W359+X359+选手操作!S359,VLOOKUP(U359,O:Q,3,0)+选手操作!M359+选手操作!N359+W359+X359+选手操作!S359)),IF(COUNTIF(O:O,U359)=0,"查找失败",IF(ISNUMBER(VLOOKUP(U359,O:Q,3,0))=FALSE,"VP错误","未知错误")))</f>
        <v/>
      </c>
      <c r="W359" s="37"/>
      <c r="X359" s="37"/>
      <c r="Y359" s="39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23" t="str">
        <f ca="1">IFERROR(IF(AS359="","",RANK(AR359,AR$3:AR$434)+COUNTIF(AR$3:AR359,AR359)-1),"/")</f>
        <v/>
      </c>
      <c r="AO359" s="22" t="str">
        <f t="shared" si="97"/>
        <v/>
      </c>
      <c r="AP359" s="22" t="str">
        <f t="shared" si="98"/>
        <v/>
      </c>
      <c r="AQ359" s="24" t="str">
        <f t="shared" si="116"/>
        <v/>
      </c>
      <c r="AR359" s="25" t="str">
        <f ca="1">IF(AS359="","",IF(选手操作!BT359&lt;&gt;"","/",AV359))</f>
        <v/>
      </c>
      <c r="AS359" s="26" t="str">
        <f ca="1">IF(OR(COUNTA(AA$3:AM$434)=0,选手操作!$K359=""),"",选手操作!$K359)</f>
        <v/>
      </c>
      <c r="AT359" s="22" t="str">
        <f ca="1">IFERROR(IF(AS359="","",RANK(AV359,AV$3:AV$434)+COUNTIF(AV$3:AV359,AV359)-1),"/")</f>
        <v/>
      </c>
      <c r="AU359" s="27" t="str">
        <f ca="1">IF(AS359="","",VLOOKUP(AS359,选手操作!$K:$L,2,0))</f>
        <v/>
      </c>
      <c r="AV359" s="24" t="str">
        <f ca="1">IFERROR(IF(AS359="","",IF(选手操作!AT359&lt;&gt;"",V359+AW359+AX359+选手操作!AS359,VLOOKUP(AU359,AO:AQ,3,0)+V359+AW359+AX359+选手操作!AS359)),IF(COUNTIF(AO:AO,AU359)=0,"查找失败",IF(ISNUMBER(VLOOKUP(AU359,AO:AQ,3,0))=FALSE,"VP错误","未知错误")))</f>
        <v/>
      </c>
      <c r="AW359" s="37"/>
      <c r="AX359" s="37"/>
      <c r="AY359" s="39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23" t="str">
        <f ca="1">IFERROR(IF(BS359="","",RANK(BR359,BR$3:BR$434)+COUNTIF(BR$3:BR359,BR359)-1),"/")</f>
        <v/>
      </c>
      <c r="BO359" s="22" t="str">
        <f t="shared" si="99"/>
        <v/>
      </c>
      <c r="BP359" s="22" t="str">
        <f t="shared" si="100"/>
        <v/>
      </c>
      <c r="BQ359" s="24" t="str">
        <f>IFERROR(IF(BO359="","",ROUND(IF(BP359=0,10,10+SIGN(BP359)*10*(1-((SQRT(5)-1)/2)^MIN(ABS(BP359)/(5*SQRT(BR$1)),3))/(1-((SQRT(5)-1)/2)^3)),2)),"请输入副数")</f>
        <v/>
      </c>
      <c r="BR359" s="25" t="str">
        <f ca="1">IF(BS359="","",IF(选手操作!CT359&lt;&gt;"","/",BV359))</f>
        <v/>
      </c>
      <c r="BS359" s="26" t="str">
        <f ca="1">IF(OR(COUNTA(BA$3:BM$434)=0,选手操作!$K359=""),"",选手操作!$K359)</f>
        <v/>
      </c>
      <c r="BT359" s="22" t="str">
        <f ca="1">IFERROR(IF(BS359="","",RANK(BV359,BV$3:BV$434)+COUNTIF(BV$3:BV359,BV359)-1),"/")</f>
        <v/>
      </c>
      <c r="BU359" s="27" t="str">
        <f ca="1">IF(BS359="","",VLOOKUP(BS359,选手操作!$K:$L,2,0))</f>
        <v/>
      </c>
      <c r="BV359" s="24" t="str">
        <f ca="1">IFERROR(IF(BS359="","",IF(选手操作!BT359&lt;&gt;"",AV359+BW359+BX359+选手操作!BS359,VLOOKUP(BU359,BO:BQ,3,0)+AV359+BW359+BX359+选手操作!BS359)),IF(COUNTIF(BO:BO,BU359)=0,"查找失败",IF(ISNUMBER(VLOOKUP(BU359,BO:BQ,3,0))=FALSE,"VP错误","未知错误")))</f>
        <v/>
      </c>
      <c r="BW359" s="37"/>
      <c r="BX359" s="37"/>
      <c r="BY359" s="39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23" t="str">
        <f ca="1">IFERROR(IF(CS359="","",RANK(CR359,CR$3:CR$434)+COUNTIF(CR$3:CR359,CR359)-1),"/")</f>
        <v/>
      </c>
      <c r="CO359" s="22" t="str">
        <f t="shared" si="101"/>
        <v/>
      </c>
      <c r="CP359" s="22" t="str">
        <f t="shared" si="102"/>
        <v/>
      </c>
      <c r="CQ359" s="24" t="str">
        <f>IFERROR(IF(CO359="","",ROUND(IF(CP359=0,10,10+SIGN(CP359)*10*(1-((SQRT(5)-1)/2)^MIN(ABS(CP359)/(5*SQRT(CR$1)),3))/(1-((SQRT(5)-1)/2)^3)),2)),"请输入副数")</f>
        <v/>
      </c>
      <c r="CR359" s="25" t="str">
        <f ca="1">IF(CS359="","",IF(选手操作!DT359&lt;&gt;"","/",CV359))</f>
        <v/>
      </c>
      <c r="CS359" s="26" t="str">
        <f ca="1">IF(OR(COUNTA(CA$3:CM$434)=0,选手操作!$K359=""),"",选手操作!$K359)</f>
        <v/>
      </c>
      <c r="CT359" s="22" t="str">
        <f ca="1">IFERROR(IF(CS359="","",RANK(CV359,CV$3:CV$434)+COUNTIF(CV$3:CV359,CV359)-1),"/")</f>
        <v/>
      </c>
      <c r="CU359" s="27" t="str">
        <f ca="1">IF(CS359="","",VLOOKUP(CS359,选手操作!$K:$L,2,0))</f>
        <v/>
      </c>
      <c r="CV359" s="24" t="str">
        <f ca="1">IFERROR(IF(CS359="","",IF(选手操作!CT359&lt;&gt;"",BV359+CW359+CX359+选手操作!CS359,VLOOKUP(CU359,CO:CQ,3,0)+BV359+CW359+CX359+选手操作!CS359)),IF(COUNTIF(CO:CO,CU359)=0,"查找失败",IF(ISNUMBER(VLOOKUP(CU359,CO:CQ,3,0))=FALSE,"VP错误","未知错误")))</f>
        <v/>
      </c>
      <c r="CW359" s="37"/>
      <c r="CX359" s="37"/>
      <c r="CY359" s="39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23" t="str">
        <f ca="1">IFERROR(IF(DS359="","",RANK(DR359,DR$3:DR$434)+COUNTIF(DR$3:DR359,DR359)-1),"/")</f>
        <v/>
      </c>
      <c r="DO359" s="22" t="str">
        <f t="shared" si="103"/>
        <v/>
      </c>
      <c r="DP359" s="22" t="str">
        <f t="shared" si="104"/>
        <v/>
      </c>
      <c r="DQ359" s="24" t="str">
        <f>IFERROR(IF(DO359="","",ROUND(IF(DP359=0,10,10+SIGN(DP359)*10*(1-((SQRT(5)-1)/2)^MIN(ABS(DP359)/(5*SQRT(DR$1)),3))/(1-((SQRT(5)-1)/2)^3)),2)),"请输入副数")</f>
        <v/>
      </c>
      <c r="DR359" s="25" t="str">
        <f ca="1">IF(DS359="","",IF(选手操作!ET359&lt;&gt;"","/",DV359))</f>
        <v/>
      </c>
      <c r="DS359" s="26" t="str">
        <f ca="1">IF(OR(COUNTA(DA$3:DM$434)=0,选手操作!$K359=""),"",选手操作!$K359)</f>
        <v/>
      </c>
      <c r="DT359" s="22" t="str">
        <f ca="1">IFERROR(IF(DS359="","",RANK(DV359,DV$3:DV$434)+COUNTIF(DV$3:DV359,DV359)-1),"/")</f>
        <v/>
      </c>
      <c r="DU359" s="27" t="str">
        <f ca="1">IF(DS359="","",VLOOKUP(DS359,选手操作!$K:$L,2,0))</f>
        <v/>
      </c>
      <c r="DV359" s="24" t="str">
        <f ca="1">IFERROR(IF(DS359="","",IF(选手操作!DT359&lt;&gt;"",CV359+DW359+DX359+选手操作!DS359,VLOOKUP(DU359,DO:DQ,3,0)+CV359+DW359+DX359+选手操作!DS359)),IF(COUNTIF(DO:DO,DU359)=0,"查找失败",IF(ISNUMBER(VLOOKUP(DU359,DO:DQ,3,0))=FALSE,"VP错误","未知错误")))</f>
        <v/>
      </c>
      <c r="DW359" s="37"/>
      <c r="DX359" s="37"/>
      <c r="DY359" s="39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  <c r="EK359" s="31"/>
      <c r="EL359" s="31"/>
      <c r="EM359" s="31"/>
      <c r="EN359" s="23" t="str">
        <f ca="1">IFERROR(IF(ES359="","",RANK(ER359,ER$3:ER$434)+COUNTIF(ER$3:ER359,ER359)-1),"/")</f>
        <v/>
      </c>
      <c r="EO359" s="22" t="str">
        <f t="shared" si="105"/>
        <v/>
      </c>
      <c r="EP359" s="22" t="str">
        <f t="shared" si="106"/>
        <v/>
      </c>
      <c r="EQ359" s="24" t="str">
        <f>IFERROR(IF(EO359="","",ROUND(IF(EP359=0,10,10+SIGN(EP359)*10*(1-((SQRT(5)-1)/2)^MIN(ABS(EP359)/(5*SQRT(ER$1)),3))/(1-((SQRT(5)-1)/2)^3)),2)),"请输入副数")</f>
        <v/>
      </c>
      <c r="ER359" s="25" t="str">
        <f ca="1">IF(ES359="","",IF(选手操作!FT359&lt;&gt;"","/",EV359))</f>
        <v/>
      </c>
      <c r="ES359" s="26" t="str">
        <f ca="1">IF(OR(COUNTA(EA$3:EM$434)=0,选手操作!$K359=""),"",选手操作!$K359)</f>
        <v/>
      </c>
      <c r="ET359" s="22" t="str">
        <f ca="1">IFERROR(IF(ES359="","",RANK(EV359,EV$3:EV$434)+COUNTIF(EV$3:EV359,EV359)-1),"/")</f>
        <v/>
      </c>
      <c r="EU359" s="27" t="str">
        <f ca="1">IF(ES359="","",VLOOKUP(ES359,选手操作!$K:$L,2,0))</f>
        <v/>
      </c>
      <c r="EV359" s="24" t="str">
        <f ca="1">IFERROR(IF(ES359="","",IF(选手操作!ET359&lt;&gt;"",DV359+EW359+EX359+选手操作!ES359,VLOOKUP(EU359,EO:EQ,3,0)+DV359+EW359+EX359+选手操作!ES359)),IF(COUNTIF(EO:EO,EU359)=0,"查找失败",IF(ISNUMBER(VLOOKUP(EU359,EO:EQ,3,0))=FALSE,"VP错误","未知错误")))</f>
        <v/>
      </c>
      <c r="EW359" s="37"/>
      <c r="EX359" s="37"/>
      <c r="EY359" s="39"/>
      <c r="FA359" s="31"/>
      <c r="FB359" s="31"/>
      <c r="FC359" s="31"/>
      <c r="FD359" s="31"/>
      <c r="FE359" s="31"/>
      <c r="FF359" s="31"/>
      <c r="FG359" s="31"/>
      <c r="FH359" s="31"/>
      <c r="FI359" s="31"/>
      <c r="FJ359" s="31"/>
      <c r="FK359" s="31"/>
      <c r="FL359" s="31"/>
      <c r="FM359" s="31"/>
      <c r="FN359" s="23" t="str">
        <f ca="1">IFERROR(IF(FS359="","",RANK(FR359,FR$3:FR$434)+COUNTIF(FR$3:FR359,FR359)-1),"/")</f>
        <v/>
      </c>
      <c r="FO359" s="22" t="str">
        <f t="shared" si="107"/>
        <v/>
      </c>
      <c r="FP359" s="22" t="str">
        <f t="shared" si="108"/>
        <v/>
      </c>
      <c r="FQ359" s="24" t="str">
        <f>IFERROR(IF(FO359="","",ROUND(IF(FP359=0,10,10+SIGN(FP359)*10*(1-((SQRT(5)-1)/2)^MIN(ABS(FP359)/(5*SQRT(FR$1)),3))/(1-((SQRT(5)-1)/2)^3)),2)),"请输入副数")</f>
        <v/>
      </c>
      <c r="FR359" s="25" t="str">
        <f ca="1">IF(FS359="","",IF(选手操作!GT359&lt;&gt;"","/",FV359))</f>
        <v/>
      </c>
      <c r="FS359" s="26" t="str">
        <f ca="1">IF(OR(COUNTA(FA$3:FM$434)=0,选手操作!$K359=""),"",选手操作!$K359)</f>
        <v/>
      </c>
      <c r="FT359" s="22" t="str">
        <f ca="1">IFERROR(IF(FS359="","",RANK(FV359,FV$3:FV$434)+COUNTIF(FV$3:FV359,FV359)-1),"/")</f>
        <v/>
      </c>
      <c r="FU359" s="27" t="str">
        <f ca="1">IF(FS359="","",VLOOKUP(FS359,选手操作!$K:$L,2,0))</f>
        <v/>
      </c>
      <c r="FV359" s="24" t="str">
        <f ca="1">IFERROR(IF(FS359="","",IF(选手操作!FT359&lt;&gt;"",EV359+FW359+FX359+选手操作!FS359,VLOOKUP(FU359,FO:FQ,3,0)+EV359+FW359+FX359+选手操作!FS359)),IF(COUNTIF(FO:FO,FU359)=0,"查找失败",IF(ISNUMBER(VLOOKUP(FU359,FO:FQ,3,0))=FALSE,"VP错误","未知错误")))</f>
        <v/>
      </c>
      <c r="FW359" s="37"/>
      <c r="FX359" s="37"/>
      <c r="FY359" s="39"/>
      <c r="GA359" s="31"/>
      <c r="GB359" s="31"/>
      <c r="GC359" s="31"/>
      <c r="GD359" s="31"/>
      <c r="GE359" s="31"/>
      <c r="GF359" s="31"/>
      <c r="GG359" s="31"/>
      <c r="GH359" s="31"/>
      <c r="GI359" s="31"/>
      <c r="GJ359" s="31"/>
      <c r="GK359" s="31"/>
      <c r="GL359" s="31"/>
      <c r="GM359" s="31"/>
      <c r="GN359" s="23" t="str">
        <f ca="1">IFERROR(IF(GS359="","",RANK(GR359,GR$3:GR$434)+COUNTIF(GR$3:GR359,GR359)-1),"/")</f>
        <v/>
      </c>
      <c r="GO359" s="22" t="str">
        <f t="shared" si="109"/>
        <v/>
      </c>
      <c r="GP359" s="22" t="str">
        <f t="shared" si="110"/>
        <v/>
      </c>
      <c r="GQ359" s="24" t="str">
        <f>IFERROR(IF(GO359="","",ROUND(IF(GP359=0,10,10+SIGN(GP359)*10*(1-((SQRT(5)-1)/2)^MIN(ABS(GP359)/(5*SQRT(GR$1)),3))/(1-((SQRT(5)-1)/2)^3)),2)),"请输入副数")</f>
        <v/>
      </c>
      <c r="GR359" s="25" t="str">
        <f ca="1">IF(GS359="","",IF(选手操作!HT359&lt;&gt;"","/",GV359))</f>
        <v/>
      </c>
      <c r="GS359" s="26" t="str">
        <f ca="1">IF(OR(COUNTA(GA$3:GM$434)=0,选手操作!$K359=""),"",选手操作!$K359)</f>
        <v/>
      </c>
      <c r="GT359" s="22" t="str">
        <f ca="1">IFERROR(IF(GS359="","",RANK(GV359,GV$3:GV$434)+COUNTIF(GV$3:GV359,GV359)-1),"/")</f>
        <v/>
      </c>
      <c r="GU359" s="27" t="str">
        <f ca="1">IF(GS359="","",VLOOKUP(GS359,选手操作!$K:$L,2,0))</f>
        <v/>
      </c>
      <c r="GV359" s="24" t="str">
        <f ca="1">IFERROR(IF(GS359="","",IF(选手操作!GT359&lt;&gt;"",FV359+GW359+GX359+选手操作!GS359,VLOOKUP(GU359,GO:GQ,3,0)+FV359+GW359+GX359+选手操作!GS359)),IF(COUNTIF(GO:GO,GU359)=0,"查找失败",IF(ISNUMBER(VLOOKUP(GU359,GO:GQ,3,0))=FALSE,"VP错误","未知错误")))</f>
        <v/>
      </c>
      <c r="GW359" s="37"/>
      <c r="GX359" s="37"/>
      <c r="GY359" s="39"/>
      <c r="HA359" s="31"/>
      <c r="HB359" s="31"/>
      <c r="HC359" s="31"/>
      <c r="HD359" s="31"/>
      <c r="HE359" s="31"/>
      <c r="HF359" s="31"/>
      <c r="HG359" s="31"/>
      <c r="HH359" s="31"/>
      <c r="HI359" s="31"/>
      <c r="HJ359" s="31"/>
      <c r="HK359" s="31"/>
      <c r="HL359" s="31"/>
      <c r="HM359" s="31"/>
      <c r="HN359" s="23" t="str">
        <f ca="1">IFERROR(IF(HS359="","",RANK(HR359,HR$3:HR$434)+COUNTIF(HR$3:HR359,HR359)-1),"/")</f>
        <v/>
      </c>
      <c r="HO359" s="22" t="str">
        <f t="shared" si="111"/>
        <v/>
      </c>
      <c r="HP359" s="22" t="str">
        <f t="shared" si="112"/>
        <v/>
      </c>
      <c r="HQ359" s="24" t="str">
        <f>IFERROR(IF(HO359="","",ROUND(IF(HP359=0,10,10+SIGN(HP359)*10*(1-((SQRT(5)-1)/2)^MIN(ABS(HP359)/(5*SQRT(HR$1)),3))/(1-((SQRT(5)-1)/2)^3)),2)),"请输入副数")</f>
        <v/>
      </c>
      <c r="HR359" s="25" t="str">
        <f ca="1">IF(HS359="","",IF(选手操作!IT359&lt;&gt;"","/",HV359))</f>
        <v/>
      </c>
      <c r="HS359" s="26" t="str">
        <f ca="1">IF(OR(COUNTA(HA$3:HM$434)=0,选手操作!$K359=""),"",选手操作!$K359)</f>
        <v/>
      </c>
      <c r="HT359" s="22" t="str">
        <f ca="1">IFERROR(IF(HS359="","",RANK(HV359,HV$3:HV$434)+COUNTIF(HV$3:HV359,HV359)-1),"/")</f>
        <v/>
      </c>
      <c r="HU359" s="27" t="str">
        <f ca="1">IF(HS359="","",VLOOKUP(HS359,选手操作!$K:$L,2,0))</f>
        <v/>
      </c>
      <c r="HV359" s="24" t="str">
        <f ca="1">IFERROR(IF(HS359="","",IF(选手操作!HT359&lt;&gt;"",GV359+HW359+HX359+选手操作!HS359,VLOOKUP(HU359,HO:HQ,3,0)+GV359+HW359+HX359+选手操作!HS359)),IF(COUNTIF(HO:HO,HU359)=0,"查找失败",IF(ISNUMBER(VLOOKUP(HU359,HO:HQ,3,0))=FALSE,"VP错误","未知错误")))</f>
        <v/>
      </c>
      <c r="HW359" s="37"/>
      <c r="HX359" s="37"/>
      <c r="HY359" s="39"/>
    </row>
    <row r="360" spans="1:233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23" t="str">
        <f ca="1">IFERROR(IF(S360="","",RANK(R360,R$3:R$434)+COUNTIF(R$3:R360,R360)-1),"/")</f>
        <v/>
      </c>
      <c r="O360" s="22" t="str">
        <f t="shared" si="113"/>
        <v/>
      </c>
      <c r="P360" s="22" t="str">
        <f t="shared" si="114"/>
        <v/>
      </c>
      <c r="Q360" s="24" t="str">
        <f t="shared" si="115"/>
        <v/>
      </c>
      <c r="R360" s="25" t="str">
        <f ca="1">IF(S360="","",IF(选手操作!AT360&lt;&gt;"","/",V360))</f>
        <v/>
      </c>
      <c r="S360" s="26" t="str">
        <f ca="1">IF(OR(COUNTA(A$3:M$434)=0,选手操作!$K360=""),"",选手操作!$K360)</f>
        <v/>
      </c>
      <c r="T360" s="22" t="str">
        <f ca="1">IFERROR(IF(S360="","",RANK(V360,V$3:V$434)+COUNTIF(V$3:V360,V360)-1),"/")</f>
        <v/>
      </c>
      <c r="U360" s="27" t="str">
        <f ca="1">IF(S360="","",VLOOKUP(S360,选手操作!$K:$L,2,0))</f>
        <v/>
      </c>
      <c r="V360" s="24" t="str">
        <f ca="1">IFERROR(IF(S360="","",IF(选手操作!T360&lt;&gt;"",选手操作!M360+选手操作!N360+W360+X360+选手操作!S360,VLOOKUP(U360,O:Q,3,0)+选手操作!M360+选手操作!N360+W360+X360+选手操作!S360)),IF(COUNTIF(O:O,U360)=0,"查找失败",IF(ISNUMBER(VLOOKUP(U360,O:Q,3,0))=FALSE,"VP错误","未知错误")))</f>
        <v/>
      </c>
      <c r="W360" s="37"/>
      <c r="X360" s="37"/>
      <c r="Y360" s="39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23" t="str">
        <f ca="1">IFERROR(IF(AS360="","",RANK(AR360,AR$3:AR$434)+COUNTIF(AR$3:AR360,AR360)-1),"/")</f>
        <v/>
      </c>
      <c r="AO360" s="22" t="str">
        <f t="shared" si="97"/>
        <v/>
      </c>
      <c r="AP360" s="22" t="str">
        <f t="shared" si="98"/>
        <v/>
      </c>
      <c r="AQ360" s="24" t="str">
        <f t="shared" si="116"/>
        <v/>
      </c>
      <c r="AR360" s="25" t="str">
        <f ca="1">IF(AS360="","",IF(选手操作!BT360&lt;&gt;"","/",AV360))</f>
        <v/>
      </c>
      <c r="AS360" s="26" t="str">
        <f ca="1">IF(OR(COUNTA(AA$3:AM$434)=0,选手操作!$K360=""),"",选手操作!$K360)</f>
        <v/>
      </c>
      <c r="AT360" s="22" t="str">
        <f ca="1">IFERROR(IF(AS360="","",RANK(AV360,AV$3:AV$434)+COUNTIF(AV$3:AV360,AV360)-1),"/")</f>
        <v/>
      </c>
      <c r="AU360" s="27" t="str">
        <f ca="1">IF(AS360="","",VLOOKUP(AS360,选手操作!$K:$L,2,0))</f>
        <v/>
      </c>
      <c r="AV360" s="24" t="str">
        <f ca="1">IFERROR(IF(AS360="","",IF(选手操作!AT360&lt;&gt;"",V360+AW360+AX360+选手操作!AS360,VLOOKUP(AU360,AO:AQ,3,0)+V360+AW360+AX360+选手操作!AS360)),IF(COUNTIF(AO:AO,AU360)=0,"查找失败",IF(ISNUMBER(VLOOKUP(AU360,AO:AQ,3,0))=FALSE,"VP错误","未知错误")))</f>
        <v/>
      </c>
      <c r="AW360" s="37"/>
      <c r="AX360" s="37"/>
      <c r="AY360" s="39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23" t="str">
        <f ca="1">IFERROR(IF(BS360="","",RANK(BR360,BR$3:BR$434)+COUNTIF(BR$3:BR360,BR360)-1),"/")</f>
        <v/>
      </c>
      <c r="BO360" s="22" t="str">
        <f t="shared" si="99"/>
        <v/>
      </c>
      <c r="BP360" s="22" t="str">
        <f t="shared" si="100"/>
        <v/>
      </c>
      <c r="BQ360" s="24" t="str">
        <f>IFERROR(IF(BO360="","",ROUND(IF(BP360=0,10,10+SIGN(BP360)*10*(1-((SQRT(5)-1)/2)^MIN(ABS(BP360)/(5*SQRT(BR$1)),3))/(1-((SQRT(5)-1)/2)^3)),2)),"请输入副数")</f>
        <v/>
      </c>
      <c r="BR360" s="25" t="str">
        <f ca="1">IF(BS360="","",IF(选手操作!CT360&lt;&gt;"","/",BV360))</f>
        <v/>
      </c>
      <c r="BS360" s="26" t="str">
        <f ca="1">IF(OR(COUNTA(BA$3:BM$434)=0,选手操作!$K360=""),"",选手操作!$K360)</f>
        <v/>
      </c>
      <c r="BT360" s="22" t="str">
        <f ca="1">IFERROR(IF(BS360="","",RANK(BV360,BV$3:BV$434)+COUNTIF(BV$3:BV360,BV360)-1),"/")</f>
        <v/>
      </c>
      <c r="BU360" s="27" t="str">
        <f ca="1">IF(BS360="","",VLOOKUP(BS360,选手操作!$K:$L,2,0))</f>
        <v/>
      </c>
      <c r="BV360" s="24" t="str">
        <f ca="1">IFERROR(IF(BS360="","",IF(选手操作!BT360&lt;&gt;"",AV360+BW360+BX360+选手操作!BS360,VLOOKUP(BU360,BO:BQ,3,0)+AV360+BW360+BX360+选手操作!BS360)),IF(COUNTIF(BO:BO,BU360)=0,"查找失败",IF(ISNUMBER(VLOOKUP(BU360,BO:BQ,3,0))=FALSE,"VP错误","未知错误")))</f>
        <v/>
      </c>
      <c r="BW360" s="37"/>
      <c r="BX360" s="37"/>
      <c r="BY360" s="39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23" t="str">
        <f ca="1">IFERROR(IF(CS360="","",RANK(CR360,CR$3:CR$434)+COUNTIF(CR$3:CR360,CR360)-1),"/")</f>
        <v/>
      </c>
      <c r="CO360" s="22" t="str">
        <f t="shared" si="101"/>
        <v/>
      </c>
      <c r="CP360" s="22" t="str">
        <f t="shared" si="102"/>
        <v/>
      </c>
      <c r="CQ360" s="24" t="str">
        <f>IFERROR(IF(CO360="","",ROUND(IF(CP360=0,10,10+SIGN(CP360)*10*(1-((SQRT(5)-1)/2)^MIN(ABS(CP360)/(5*SQRT(CR$1)),3))/(1-((SQRT(5)-1)/2)^3)),2)),"请输入副数")</f>
        <v/>
      </c>
      <c r="CR360" s="25" t="str">
        <f ca="1">IF(CS360="","",IF(选手操作!DT360&lt;&gt;"","/",CV360))</f>
        <v/>
      </c>
      <c r="CS360" s="26" t="str">
        <f ca="1">IF(OR(COUNTA(CA$3:CM$434)=0,选手操作!$K360=""),"",选手操作!$K360)</f>
        <v/>
      </c>
      <c r="CT360" s="22" t="str">
        <f ca="1">IFERROR(IF(CS360="","",RANK(CV360,CV$3:CV$434)+COUNTIF(CV$3:CV360,CV360)-1),"/")</f>
        <v/>
      </c>
      <c r="CU360" s="27" t="str">
        <f ca="1">IF(CS360="","",VLOOKUP(CS360,选手操作!$K:$L,2,0))</f>
        <v/>
      </c>
      <c r="CV360" s="24" t="str">
        <f ca="1">IFERROR(IF(CS360="","",IF(选手操作!CT360&lt;&gt;"",BV360+CW360+CX360+选手操作!CS360,VLOOKUP(CU360,CO:CQ,3,0)+BV360+CW360+CX360+选手操作!CS360)),IF(COUNTIF(CO:CO,CU360)=0,"查找失败",IF(ISNUMBER(VLOOKUP(CU360,CO:CQ,3,0))=FALSE,"VP错误","未知错误")))</f>
        <v/>
      </c>
      <c r="CW360" s="37"/>
      <c r="CX360" s="37"/>
      <c r="CY360" s="39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23" t="str">
        <f ca="1">IFERROR(IF(DS360="","",RANK(DR360,DR$3:DR$434)+COUNTIF(DR$3:DR360,DR360)-1),"/")</f>
        <v/>
      </c>
      <c r="DO360" s="22" t="str">
        <f t="shared" si="103"/>
        <v/>
      </c>
      <c r="DP360" s="22" t="str">
        <f t="shared" si="104"/>
        <v/>
      </c>
      <c r="DQ360" s="24" t="str">
        <f>IFERROR(IF(DO360="","",ROUND(IF(DP360=0,10,10+SIGN(DP360)*10*(1-((SQRT(5)-1)/2)^MIN(ABS(DP360)/(5*SQRT(DR$1)),3))/(1-((SQRT(5)-1)/2)^3)),2)),"请输入副数")</f>
        <v/>
      </c>
      <c r="DR360" s="25" t="str">
        <f ca="1">IF(DS360="","",IF(选手操作!ET360&lt;&gt;"","/",DV360))</f>
        <v/>
      </c>
      <c r="DS360" s="26" t="str">
        <f ca="1">IF(OR(COUNTA(DA$3:DM$434)=0,选手操作!$K360=""),"",选手操作!$K360)</f>
        <v/>
      </c>
      <c r="DT360" s="22" t="str">
        <f ca="1">IFERROR(IF(DS360="","",RANK(DV360,DV$3:DV$434)+COUNTIF(DV$3:DV360,DV360)-1),"/")</f>
        <v/>
      </c>
      <c r="DU360" s="27" t="str">
        <f ca="1">IF(DS360="","",VLOOKUP(DS360,选手操作!$K:$L,2,0))</f>
        <v/>
      </c>
      <c r="DV360" s="24" t="str">
        <f ca="1">IFERROR(IF(DS360="","",IF(选手操作!DT360&lt;&gt;"",CV360+DW360+DX360+选手操作!DS360,VLOOKUP(DU360,DO:DQ,3,0)+CV360+DW360+DX360+选手操作!DS360)),IF(COUNTIF(DO:DO,DU360)=0,"查找失败",IF(ISNUMBER(VLOOKUP(DU360,DO:DQ,3,0))=FALSE,"VP错误","未知错误")))</f>
        <v/>
      </c>
      <c r="DW360" s="37"/>
      <c r="DX360" s="37"/>
      <c r="DY360" s="39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  <c r="EK360" s="31"/>
      <c r="EL360" s="31"/>
      <c r="EM360" s="31"/>
      <c r="EN360" s="23" t="str">
        <f ca="1">IFERROR(IF(ES360="","",RANK(ER360,ER$3:ER$434)+COUNTIF(ER$3:ER360,ER360)-1),"/")</f>
        <v/>
      </c>
      <c r="EO360" s="22" t="str">
        <f t="shared" si="105"/>
        <v/>
      </c>
      <c r="EP360" s="22" t="str">
        <f t="shared" si="106"/>
        <v/>
      </c>
      <c r="EQ360" s="24" t="str">
        <f>IFERROR(IF(EO360="","",ROUND(IF(EP360=0,10,10+SIGN(EP360)*10*(1-((SQRT(5)-1)/2)^MIN(ABS(EP360)/(5*SQRT(ER$1)),3))/(1-((SQRT(5)-1)/2)^3)),2)),"请输入副数")</f>
        <v/>
      </c>
      <c r="ER360" s="25" t="str">
        <f ca="1">IF(ES360="","",IF(选手操作!FT360&lt;&gt;"","/",EV360))</f>
        <v/>
      </c>
      <c r="ES360" s="26" t="str">
        <f ca="1">IF(OR(COUNTA(EA$3:EM$434)=0,选手操作!$K360=""),"",选手操作!$K360)</f>
        <v/>
      </c>
      <c r="ET360" s="22" t="str">
        <f ca="1">IFERROR(IF(ES360="","",RANK(EV360,EV$3:EV$434)+COUNTIF(EV$3:EV360,EV360)-1),"/")</f>
        <v/>
      </c>
      <c r="EU360" s="27" t="str">
        <f ca="1">IF(ES360="","",VLOOKUP(ES360,选手操作!$K:$L,2,0))</f>
        <v/>
      </c>
      <c r="EV360" s="24" t="str">
        <f ca="1">IFERROR(IF(ES360="","",IF(选手操作!ET360&lt;&gt;"",DV360+EW360+EX360+选手操作!ES360,VLOOKUP(EU360,EO:EQ,3,0)+DV360+EW360+EX360+选手操作!ES360)),IF(COUNTIF(EO:EO,EU360)=0,"查找失败",IF(ISNUMBER(VLOOKUP(EU360,EO:EQ,3,0))=FALSE,"VP错误","未知错误")))</f>
        <v/>
      </c>
      <c r="EW360" s="37"/>
      <c r="EX360" s="37"/>
      <c r="EY360" s="39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  <c r="FK360" s="31"/>
      <c r="FL360" s="31"/>
      <c r="FM360" s="31"/>
      <c r="FN360" s="23" t="str">
        <f ca="1">IFERROR(IF(FS360="","",RANK(FR360,FR$3:FR$434)+COUNTIF(FR$3:FR360,FR360)-1),"/")</f>
        <v/>
      </c>
      <c r="FO360" s="22" t="str">
        <f t="shared" si="107"/>
        <v/>
      </c>
      <c r="FP360" s="22" t="str">
        <f t="shared" si="108"/>
        <v/>
      </c>
      <c r="FQ360" s="24" t="str">
        <f>IFERROR(IF(FO360="","",ROUND(IF(FP360=0,10,10+SIGN(FP360)*10*(1-((SQRT(5)-1)/2)^MIN(ABS(FP360)/(5*SQRT(FR$1)),3))/(1-((SQRT(5)-1)/2)^3)),2)),"请输入副数")</f>
        <v/>
      </c>
      <c r="FR360" s="25" t="str">
        <f ca="1">IF(FS360="","",IF(选手操作!GT360&lt;&gt;"","/",FV360))</f>
        <v/>
      </c>
      <c r="FS360" s="26" t="str">
        <f ca="1">IF(OR(COUNTA(FA$3:FM$434)=0,选手操作!$K360=""),"",选手操作!$K360)</f>
        <v/>
      </c>
      <c r="FT360" s="22" t="str">
        <f ca="1">IFERROR(IF(FS360="","",RANK(FV360,FV$3:FV$434)+COUNTIF(FV$3:FV360,FV360)-1),"/")</f>
        <v/>
      </c>
      <c r="FU360" s="27" t="str">
        <f ca="1">IF(FS360="","",VLOOKUP(FS360,选手操作!$K:$L,2,0))</f>
        <v/>
      </c>
      <c r="FV360" s="24" t="str">
        <f ca="1">IFERROR(IF(FS360="","",IF(选手操作!FT360&lt;&gt;"",EV360+FW360+FX360+选手操作!FS360,VLOOKUP(FU360,FO:FQ,3,0)+EV360+FW360+FX360+选手操作!FS360)),IF(COUNTIF(FO:FO,FU360)=0,"查找失败",IF(ISNUMBER(VLOOKUP(FU360,FO:FQ,3,0))=FALSE,"VP错误","未知错误")))</f>
        <v/>
      </c>
      <c r="FW360" s="37"/>
      <c r="FX360" s="37"/>
      <c r="FY360" s="39"/>
      <c r="GA360" s="31"/>
      <c r="GB360" s="31"/>
      <c r="GC360" s="31"/>
      <c r="GD360" s="31"/>
      <c r="GE360" s="31"/>
      <c r="GF360" s="31"/>
      <c r="GG360" s="31"/>
      <c r="GH360" s="31"/>
      <c r="GI360" s="31"/>
      <c r="GJ360" s="31"/>
      <c r="GK360" s="31"/>
      <c r="GL360" s="31"/>
      <c r="GM360" s="31"/>
      <c r="GN360" s="23" t="str">
        <f ca="1">IFERROR(IF(GS360="","",RANK(GR360,GR$3:GR$434)+COUNTIF(GR$3:GR360,GR360)-1),"/")</f>
        <v/>
      </c>
      <c r="GO360" s="22" t="str">
        <f t="shared" si="109"/>
        <v/>
      </c>
      <c r="GP360" s="22" t="str">
        <f t="shared" si="110"/>
        <v/>
      </c>
      <c r="GQ360" s="24" t="str">
        <f>IFERROR(IF(GO360="","",ROUND(IF(GP360=0,10,10+SIGN(GP360)*10*(1-((SQRT(5)-1)/2)^MIN(ABS(GP360)/(5*SQRT(GR$1)),3))/(1-((SQRT(5)-1)/2)^3)),2)),"请输入副数")</f>
        <v/>
      </c>
      <c r="GR360" s="25" t="str">
        <f ca="1">IF(GS360="","",IF(选手操作!HT360&lt;&gt;"","/",GV360))</f>
        <v/>
      </c>
      <c r="GS360" s="26" t="str">
        <f ca="1">IF(OR(COUNTA(GA$3:GM$434)=0,选手操作!$K360=""),"",选手操作!$K360)</f>
        <v/>
      </c>
      <c r="GT360" s="22" t="str">
        <f ca="1">IFERROR(IF(GS360="","",RANK(GV360,GV$3:GV$434)+COUNTIF(GV$3:GV360,GV360)-1),"/")</f>
        <v/>
      </c>
      <c r="GU360" s="27" t="str">
        <f ca="1">IF(GS360="","",VLOOKUP(GS360,选手操作!$K:$L,2,0))</f>
        <v/>
      </c>
      <c r="GV360" s="24" t="str">
        <f ca="1">IFERROR(IF(GS360="","",IF(选手操作!GT360&lt;&gt;"",FV360+GW360+GX360+选手操作!GS360,VLOOKUP(GU360,GO:GQ,3,0)+FV360+GW360+GX360+选手操作!GS360)),IF(COUNTIF(GO:GO,GU360)=0,"查找失败",IF(ISNUMBER(VLOOKUP(GU360,GO:GQ,3,0))=FALSE,"VP错误","未知错误")))</f>
        <v/>
      </c>
      <c r="GW360" s="37"/>
      <c r="GX360" s="37"/>
      <c r="GY360" s="39"/>
      <c r="HA360" s="31"/>
      <c r="HB360" s="31"/>
      <c r="HC360" s="31"/>
      <c r="HD360" s="31"/>
      <c r="HE360" s="31"/>
      <c r="HF360" s="31"/>
      <c r="HG360" s="31"/>
      <c r="HH360" s="31"/>
      <c r="HI360" s="31"/>
      <c r="HJ360" s="31"/>
      <c r="HK360" s="31"/>
      <c r="HL360" s="31"/>
      <c r="HM360" s="31"/>
      <c r="HN360" s="23" t="str">
        <f ca="1">IFERROR(IF(HS360="","",RANK(HR360,HR$3:HR$434)+COUNTIF(HR$3:HR360,HR360)-1),"/")</f>
        <v/>
      </c>
      <c r="HO360" s="22" t="str">
        <f t="shared" si="111"/>
        <v/>
      </c>
      <c r="HP360" s="22" t="str">
        <f t="shared" si="112"/>
        <v/>
      </c>
      <c r="HQ360" s="24" t="str">
        <f>IFERROR(IF(HO360="","",ROUND(IF(HP360=0,10,10+SIGN(HP360)*10*(1-((SQRT(5)-1)/2)^MIN(ABS(HP360)/(5*SQRT(HR$1)),3))/(1-((SQRT(5)-1)/2)^3)),2)),"请输入副数")</f>
        <v/>
      </c>
      <c r="HR360" s="25" t="str">
        <f ca="1">IF(HS360="","",IF(选手操作!IT360&lt;&gt;"","/",HV360))</f>
        <v/>
      </c>
      <c r="HS360" s="26" t="str">
        <f ca="1">IF(OR(COUNTA(HA$3:HM$434)=0,选手操作!$K360=""),"",选手操作!$K360)</f>
        <v/>
      </c>
      <c r="HT360" s="22" t="str">
        <f ca="1">IFERROR(IF(HS360="","",RANK(HV360,HV$3:HV$434)+COUNTIF(HV$3:HV360,HV360)-1),"/")</f>
        <v/>
      </c>
      <c r="HU360" s="27" t="str">
        <f ca="1">IF(HS360="","",VLOOKUP(HS360,选手操作!$K:$L,2,0))</f>
        <v/>
      </c>
      <c r="HV360" s="24" t="str">
        <f ca="1">IFERROR(IF(HS360="","",IF(选手操作!HT360&lt;&gt;"",GV360+HW360+HX360+选手操作!HS360,VLOOKUP(HU360,HO:HQ,3,0)+GV360+HW360+HX360+选手操作!HS360)),IF(COUNTIF(HO:HO,HU360)=0,"查找失败",IF(ISNUMBER(VLOOKUP(HU360,HO:HQ,3,0))=FALSE,"VP错误","未知错误")))</f>
        <v/>
      </c>
      <c r="HW360" s="37"/>
      <c r="HX360" s="37"/>
      <c r="HY360" s="39"/>
    </row>
    <row r="361" spans="1:233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23" t="str">
        <f ca="1">IFERROR(IF(S361="","",RANK(R361,R$3:R$434)+COUNTIF(R$3:R361,R361)-1),"/")</f>
        <v/>
      </c>
      <c r="O361" s="22" t="str">
        <f t="shared" si="113"/>
        <v/>
      </c>
      <c r="P361" s="22" t="str">
        <f t="shared" si="114"/>
        <v/>
      </c>
      <c r="Q361" s="24" t="str">
        <f t="shared" si="115"/>
        <v/>
      </c>
      <c r="R361" s="25" t="str">
        <f ca="1">IF(S361="","",IF(选手操作!AT361&lt;&gt;"","/",V361))</f>
        <v/>
      </c>
      <c r="S361" s="26" t="str">
        <f ca="1">IF(OR(COUNTA(A$3:M$434)=0,选手操作!$K361=""),"",选手操作!$K361)</f>
        <v/>
      </c>
      <c r="T361" s="22" t="str">
        <f ca="1">IFERROR(IF(S361="","",RANK(V361,V$3:V$434)+COUNTIF(V$3:V361,V361)-1),"/")</f>
        <v/>
      </c>
      <c r="U361" s="27" t="str">
        <f ca="1">IF(S361="","",VLOOKUP(S361,选手操作!$K:$L,2,0))</f>
        <v/>
      </c>
      <c r="V361" s="24" t="str">
        <f ca="1">IFERROR(IF(S361="","",IF(选手操作!T361&lt;&gt;"",选手操作!M361+选手操作!N361+W361+X361+选手操作!S361,VLOOKUP(U361,O:Q,3,0)+选手操作!M361+选手操作!N361+W361+X361+选手操作!S361)),IF(COUNTIF(O:O,U361)=0,"查找失败",IF(ISNUMBER(VLOOKUP(U361,O:Q,3,0))=FALSE,"VP错误","未知错误")))</f>
        <v/>
      </c>
      <c r="W361" s="37"/>
      <c r="X361" s="37"/>
      <c r="Y361" s="39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23" t="str">
        <f ca="1">IFERROR(IF(AS361="","",RANK(AR361,AR$3:AR$434)+COUNTIF(AR$3:AR361,AR361)-1),"/")</f>
        <v/>
      </c>
      <c r="AO361" s="22" t="str">
        <f t="shared" si="97"/>
        <v/>
      </c>
      <c r="AP361" s="22" t="str">
        <f t="shared" si="98"/>
        <v/>
      </c>
      <c r="AQ361" s="24" t="str">
        <f t="shared" si="116"/>
        <v/>
      </c>
      <c r="AR361" s="25" t="str">
        <f ca="1">IF(AS361="","",IF(选手操作!BT361&lt;&gt;"","/",AV361))</f>
        <v/>
      </c>
      <c r="AS361" s="26" t="str">
        <f ca="1">IF(OR(COUNTA(AA$3:AM$434)=0,选手操作!$K361=""),"",选手操作!$K361)</f>
        <v/>
      </c>
      <c r="AT361" s="22" t="str">
        <f ca="1">IFERROR(IF(AS361="","",RANK(AV361,AV$3:AV$434)+COUNTIF(AV$3:AV361,AV361)-1),"/")</f>
        <v/>
      </c>
      <c r="AU361" s="27" t="str">
        <f ca="1">IF(AS361="","",VLOOKUP(AS361,选手操作!$K:$L,2,0))</f>
        <v/>
      </c>
      <c r="AV361" s="24" t="str">
        <f ca="1">IFERROR(IF(AS361="","",IF(选手操作!AT361&lt;&gt;"",V361+AW361+AX361+选手操作!AS361,VLOOKUP(AU361,AO:AQ,3,0)+V361+AW361+AX361+选手操作!AS361)),IF(COUNTIF(AO:AO,AU361)=0,"查找失败",IF(ISNUMBER(VLOOKUP(AU361,AO:AQ,3,0))=FALSE,"VP错误","未知错误")))</f>
        <v/>
      </c>
      <c r="AW361" s="37"/>
      <c r="AX361" s="37"/>
      <c r="AY361" s="39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23" t="str">
        <f ca="1">IFERROR(IF(BS361="","",RANK(BR361,BR$3:BR$434)+COUNTIF(BR$3:BR361,BR361)-1),"/")</f>
        <v/>
      </c>
      <c r="BO361" s="22" t="str">
        <f t="shared" si="99"/>
        <v/>
      </c>
      <c r="BP361" s="22" t="str">
        <f t="shared" si="100"/>
        <v/>
      </c>
      <c r="BQ361" s="24" t="str">
        <f>IFERROR(IF(BO361="","",ROUND(IF(BP361=0,10,10+SIGN(BP361)*10*(1-((SQRT(5)-1)/2)^MIN(ABS(BP361)/(5*SQRT(BR$1)),3))/(1-((SQRT(5)-1)/2)^3)),2)),"请输入副数")</f>
        <v/>
      </c>
      <c r="BR361" s="25" t="str">
        <f ca="1">IF(BS361="","",IF(选手操作!CT361&lt;&gt;"","/",BV361))</f>
        <v/>
      </c>
      <c r="BS361" s="26" t="str">
        <f ca="1">IF(OR(COUNTA(BA$3:BM$434)=0,选手操作!$K361=""),"",选手操作!$K361)</f>
        <v/>
      </c>
      <c r="BT361" s="22" t="str">
        <f ca="1">IFERROR(IF(BS361="","",RANK(BV361,BV$3:BV$434)+COUNTIF(BV$3:BV361,BV361)-1),"/")</f>
        <v/>
      </c>
      <c r="BU361" s="27" t="str">
        <f ca="1">IF(BS361="","",VLOOKUP(BS361,选手操作!$K:$L,2,0))</f>
        <v/>
      </c>
      <c r="BV361" s="24" t="str">
        <f ca="1">IFERROR(IF(BS361="","",IF(选手操作!BT361&lt;&gt;"",AV361+BW361+BX361+选手操作!BS361,VLOOKUP(BU361,BO:BQ,3,0)+AV361+BW361+BX361+选手操作!BS361)),IF(COUNTIF(BO:BO,BU361)=0,"查找失败",IF(ISNUMBER(VLOOKUP(BU361,BO:BQ,3,0))=FALSE,"VP错误","未知错误")))</f>
        <v/>
      </c>
      <c r="BW361" s="37"/>
      <c r="BX361" s="37"/>
      <c r="BY361" s="39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23" t="str">
        <f ca="1">IFERROR(IF(CS361="","",RANK(CR361,CR$3:CR$434)+COUNTIF(CR$3:CR361,CR361)-1),"/")</f>
        <v/>
      </c>
      <c r="CO361" s="22" t="str">
        <f t="shared" si="101"/>
        <v/>
      </c>
      <c r="CP361" s="22" t="str">
        <f t="shared" si="102"/>
        <v/>
      </c>
      <c r="CQ361" s="24" t="str">
        <f>IFERROR(IF(CO361="","",ROUND(IF(CP361=0,10,10+SIGN(CP361)*10*(1-((SQRT(5)-1)/2)^MIN(ABS(CP361)/(5*SQRT(CR$1)),3))/(1-((SQRT(5)-1)/2)^3)),2)),"请输入副数")</f>
        <v/>
      </c>
      <c r="CR361" s="25" t="str">
        <f ca="1">IF(CS361="","",IF(选手操作!DT361&lt;&gt;"","/",CV361))</f>
        <v/>
      </c>
      <c r="CS361" s="26" t="str">
        <f ca="1">IF(OR(COUNTA(CA$3:CM$434)=0,选手操作!$K361=""),"",选手操作!$K361)</f>
        <v/>
      </c>
      <c r="CT361" s="22" t="str">
        <f ca="1">IFERROR(IF(CS361="","",RANK(CV361,CV$3:CV$434)+COUNTIF(CV$3:CV361,CV361)-1),"/")</f>
        <v/>
      </c>
      <c r="CU361" s="27" t="str">
        <f ca="1">IF(CS361="","",VLOOKUP(CS361,选手操作!$K:$L,2,0))</f>
        <v/>
      </c>
      <c r="CV361" s="24" t="str">
        <f ca="1">IFERROR(IF(CS361="","",IF(选手操作!CT361&lt;&gt;"",BV361+CW361+CX361+选手操作!CS361,VLOOKUP(CU361,CO:CQ,3,0)+BV361+CW361+CX361+选手操作!CS361)),IF(COUNTIF(CO:CO,CU361)=0,"查找失败",IF(ISNUMBER(VLOOKUP(CU361,CO:CQ,3,0))=FALSE,"VP错误","未知错误")))</f>
        <v/>
      </c>
      <c r="CW361" s="37"/>
      <c r="CX361" s="37"/>
      <c r="CY361" s="39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23" t="str">
        <f ca="1">IFERROR(IF(DS361="","",RANK(DR361,DR$3:DR$434)+COUNTIF(DR$3:DR361,DR361)-1),"/")</f>
        <v/>
      </c>
      <c r="DO361" s="22" t="str">
        <f t="shared" si="103"/>
        <v/>
      </c>
      <c r="DP361" s="22" t="str">
        <f t="shared" si="104"/>
        <v/>
      </c>
      <c r="DQ361" s="24" t="str">
        <f>IFERROR(IF(DO361="","",ROUND(IF(DP361=0,10,10+SIGN(DP361)*10*(1-((SQRT(5)-1)/2)^MIN(ABS(DP361)/(5*SQRT(DR$1)),3))/(1-((SQRT(5)-1)/2)^3)),2)),"请输入副数")</f>
        <v/>
      </c>
      <c r="DR361" s="25" t="str">
        <f ca="1">IF(DS361="","",IF(选手操作!ET361&lt;&gt;"","/",DV361))</f>
        <v/>
      </c>
      <c r="DS361" s="26" t="str">
        <f ca="1">IF(OR(COUNTA(DA$3:DM$434)=0,选手操作!$K361=""),"",选手操作!$K361)</f>
        <v/>
      </c>
      <c r="DT361" s="22" t="str">
        <f ca="1">IFERROR(IF(DS361="","",RANK(DV361,DV$3:DV$434)+COUNTIF(DV$3:DV361,DV361)-1),"/")</f>
        <v/>
      </c>
      <c r="DU361" s="27" t="str">
        <f ca="1">IF(DS361="","",VLOOKUP(DS361,选手操作!$K:$L,2,0))</f>
        <v/>
      </c>
      <c r="DV361" s="24" t="str">
        <f ca="1">IFERROR(IF(DS361="","",IF(选手操作!DT361&lt;&gt;"",CV361+DW361+DX361+选手操作!DS361,VLOOKUP(DU361,DO:DQ,3,0)+CV361+DW361+DX361+选手操作!DS361)),IF(COUNTIF(DO:DO,DU361)=0,"查找失败",IF(ISNUMBER(VLOOKUP(DU361,DO:DQ,3,0))=FALSE,"VP错误","未知错误")))</f>
        <v/>
      </c>
      <c r="DW361" s="37"/>
      <c r="DX361" s="37"/>
      <c r="DY361" s="39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  <c r="EK361" s="31"/>
      <c r="EL361" s="31"/>
      <c r="EM361" s="31"/>
      <c r="EN361" s="23" t="str">
        <f ca="1">IFERROR(IF(ES361="","",RANK(ER361,ER$3:ER$434)+COUNTIF(ER$3:ER361,ER361)-1),"/")</f>
        <v/>
      </c>
      <c r="EO361" s="22" t="str">
        <f t="shared" si="105"/>
        <v/>
      </c>
      <c r="EP361" s="22" t="str">
        <f t="shared" si="106"/>
        <v/>
      </c>
      <c r="EQ361" s="24" t="str">
        <f>IFERROR(IF(EO361="","",ROUND(IF(EP361=0,10,10+SIGN(EP361)*10*(1-((SQRT(5)-1)/2)^MIN(ABS(EP361)/(5*SQRT(ER$1)),3))/(1-((SQRT(5)-1)/2)^3)),2)),"请输入副数")</f>
        <v/>
      </c>
      <c r="ER361" s="25" t="str">
        <f ca="1">IF(ES361="","",IF(选手操作!FT361&lt;&gt;"","/",EV361))</f>
        <v/>
      </c>
      <c r="ES361" s="26" t="str">
        <f ca="1">IF(OR(COUNTA(EA$3:EM$434)=0,选手操作!$K361=""),"",选手操作!$K361)</f>
        <v/>
      </c>
      <c r="ET361" s="22" t="str">
        <f ca="1">IFERROR(IF(ES361="","",RANK(EV361,EV$3:EV$434)+COUNTIF(EV$3:EV361,EV361)-1),"/")</f>
        <v/>
      </c>
      <c r="EU361" s="27" t="str">
        <f ca="1">IF(ES361="","",VLOOKUP(ES361,选手操作!$K:$L,2,0))</f>
        <v/>
      </c>
      <c r="EV361" s="24" t="str">
        <f ca="1">IFERROR(IF(ES361="","",IF(选手操作!ET361&lt;&gt;"",DV361+EW361+EX361+选手操作!ES361,VLOOKUP(EU361,EO:EQ,3,0)+DV361+EW361+EX361+选手操作!ES361)),IF(COUNTIF(EO:EO,EU361)=0,"查找失败",IF(ISNUMBER(VLOOKUP(EU361,EO:EQ,3,0))=FALSE,"VP错误","未知错误")))</f>
        <v/>
      </c>
      <c r="EW361" s="37"/>
      <c r="EX361" s="37"/>
      <c r="EY361" s="39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  <c r="FK361" s="31"/>
      <c r="FL361" s="31"/>
      <c r="FM361" s="31"/>
      <c r="FN361" s="23" t="str">
        <f ca="1">IFERROR(IF(FS361="","",RANK(FR361,FR$3:FR$434)+COUNTIF(FR$3:FR361,FR361)-1),"/")</f>
        <v/>
      </c>
      <c r="FO361" s="22" t="str">
        <f t="shared" si="107"/>
        <v/>
      </c>
      <c r="FP361" s="22" t="str">
        <f t="shared" si="108"/>
        <v/>
      </c>
      <c r="FQ361" s="24" t="str">
        <f>IFERROR(IF(FO361="","",ROUND(IF(FP361=0,10,10+SIGN(FP361)*10*(1-((SQRT(5)-1)/2)^MIN(ABS(FP361)/(5*SQRT(FR$1)),3))/(1-((SQRT(5)-1)/2)^3)),2)),"请输入副数")</f>
        <v/>
      </c>
      <c r="FR361" s="25" t="str">
        <f ca="1">IF(FS361="","",IF(选手操作!GT361&lt;&gt;"","/",FV361))</f>
        <v/>
      </c>
      <c r="FS361" s="26" t="str">
        <f ca="1">IF(OR(COUNTA(FA$3:FM$434)=0,选手操作!$K361=""),"",选手操作!$K361)</f>
        <v/>
      </c>
      <c r="FT361" s="22" t="str">
        <f ca="1">IFERROR(IF(FS361="","",RANK(FV361,FV$3:FV$434)+COUNTIF(FV$3:FV361,FV361)-1),"/")</f>
        <v/>
      </c>
      <c r="FU361" s="27" t="str">
        <f ca="1">IF(FS361="","",VLOOKUP(FS361,选手操作!$K:$L,2,0))</f>
        <v/>
      </c>
      <c r="FV361" s="24" t="str">
        <f ca="1">IFERROR(IF(FS361="","",IF(选手操作!FT361&lt;&gt;"",EV361+FW361+FX361+选手操作!FS361,VLOOKUP(FU361,FO:FQ,3,0)+EV361+FW361+FX361+选手操作!FS361)),IF(COUNTIF(FO:FO,FU361)=0,"查找失败",IF(ISNUMBER(VLOOKUP(FU361,FO:FQ,3,0))=FALSE,"VP错误","未知错误")))</f>
        <v/>
      </c>
      <c r="FW361" s="37"/>
      <c r="FX361" s="37"/>
      <c r="FY361" s="39"/>
      <c r="GA361" s="31"/>
      <c r="GB361" s="31"/>
      <c r="GC361" s="31"/>
      <c r="GD361" s="31"/>
      <c r="GE361" s="31"/>
      <c r="GF361" s="31"/>
      <c r="GG361" s="31"/>
      <c r="GH361" s="31"/>
      <c r="GI361" s="31"/>
      <c r="GJ361" s="31"/>
      <c r="GK361" s="31"/>
      <c r="GL361" s="31"/>
      <c r="GM361" s="31"/>
      <c r="GN361" s="23" t="str">
        <f ca="1">IFERROR(IF(GS361="","",RANK(GR361,GR$3:GR$434)+COUNTIF(GR$3:GR361,GR361)-1),"/")</f>
        <v/>
      </c>
      <c r="GO361" s="22" t="str">
        <f t="shared" si="109"/>
        <v/>
      </c>
      <c r="GP361" s="22" t="str">
        <f t="shared" si="110"/>
        <v/>
      </c>
      <c r="GQ361" s="24" t="str">
        <f>IFERROR(IF(GO361="","",ROUND(IF(GP361=0,10,10+SIGN(GP361)*10*(1-((SQRT(5)-1)/2)^MIN(ABS(GP361)/(5*SQRT(GR$1)),3))/(1-((SQRT(5)-1)/2)^3)),2)),"请输入副数")</f>
        <v/>
      </c>
      <c r="GR361" s="25" t="str">
        <f ca="1">IF(GS361="","",IF(选手操作!HT361&lt;&gt;"","/",GV361))</f>
        <v/>
      </c>
      <c r="GS361" s="26" t="str">
        <f ca="1">IF(OR(COUNTA(GA$3:GM$434)=0,选手操作!$K361=""),"",选手操作!$K361)</f>
        <v/>
      </c>
      <c r="GT361" s="22" t="str">
        <f ca="1">IFERROR(IF(GS361="","",RANK(GV361,GV$3:GV$434)+COUNTIF(GV$3:GV361,GV361)-1),"/")</f>
        <v/>
      </c>
      <c r="GU361" s="27" t="str">
        <f ca="1">IF(GS361="","",VLOOKUP(GS361,选手操作!$K:$L,2,0))</f>
        <v/>
      </c>
      <c r="GV361" s="24" t="str">
        <f ca="1">IFERROR(IF(GS361="","",IF(选手操作!GT361&lt;&gt;"",FV361+GW361+GX361+选手操作!GS361,VLOOKUP(GU361,GO:GQ,3,0)+FV361+GW361+GX361+选手操作!GS361)),IF(COUNTIF(GO:GO,GU361)=0,"查找失败",IF(ISNUMBER(VLOOKUP(GU361,GO:GQ,3,0))=FALSE,"VP错误","未知错误")))</f>
        <v/>
      </c>
      <c r="GW361" s="37"/>
      <c r="GX361" s="37"/>
      <c r="GY361" s="39"/>
      <c r="HA361" s="31"/>
      <c r="HB361" s="31"/>
      <c r="HC361" s="31"/>
      <c r="HD361" s="31"/>
      <c r="HE361" s="31"/>
      <c r="HF361" s="31"/>
      <c r="HG361" s="31"/>
      <c r="HH361" s="31"/>
      <c r="HI361" s="31"/>
      <c r="HJ361" s="31"/>
      <c r="HK361" s="31"/>
      <c r="HL361" s="31"/>
      <c r="HM361" s="31"/>
      <c r="HN361" s="23" t="str">
        <f ca="1">IFERROR(IF(HS361="","",RANK(HR361,HR$3:HR$434)+COUNTIF(HR$3:HR361,HR361)-1),"/")</f>
        <v/>
      </c>
      <c r="HO361" s="22" t="str">
        <f t="shared" si="111"/>
        <v/>
      </c>
      <c r="HP361" s="22" t="str">
        <f t="shared" si="112"/>
        <v/>
      </c>
      <c r="HQ361" s="24" t="str">
        <f>IFERROR(IF(HO361="","",ROUND(IF(HP361=0,10,10+SIGN(HP361)*10*(1-((SQRT(5)-1)/2)^MIN(ABS(HP361)/(5*SQRT(HR$1)),3))/(1-((SQRT(5)-1)/2)^3)),2)),"请输入副数")</f>
        <v/>
      </c>
      <c r="HR361" s="25" t="str">
        <f ca="1">IF(HS361="","",IF(选手操作!IT361&lt;&gt;"","/",HV361))</f>
        <v/>
      </c>
      <c r="HS361" s="26" t="str">
        <f ca="1">IF(OR(COUNTA(HA$3:HM$434)=0,选手操作!$K361=""),"",选手操作!$K361)</f>
        <v/>
      </c>
      <c r="HT361" s="22" t="str">
        <f ca="1">IFERROR(IF(HS361="","",RANK(HV361,HV$3:HV$434)+COUNTIF(HV$3:HV361,HV361)-1),"/")</f>
        <v/>
      </c>
      <c r="HU361" s="27" t="str">
        <f ca="1">IF(HS361="","",VLOOKUP(HS361,选手操作!$K:$L,2,0))</f>
        <v/>
      </c>
      <c r="HV361" s="24" t="str">
        <f ca="1">IFERROR(IF(HS361="","",IF(选手操作!HT361&lt;&gt;"",GV361+HW361+HX361+选手操作!HS361,VLOOKUP(HU361,HO:HQ,3,0)+GV361+HW361+HX361+选手操作!HS361)),IF(COUNTIF(HO:HO,HU361)=0,"查找失败",IF(ISNUMBER(VLOOKUP(HU361,HO:HQ,3,0))=FALSE,"VP错误","未知错误")))</f>
        <v/>
      </c>
      <c r="HW361" s="37"/>
      <c r="HX361" s="37"/>
      <c r="HY361" s="39"/>
    </row>
    <row r="362" spans="1:233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23" t="str">
        <f ca="1">IFERROR(IF(S362="","",RANK(R362,R$3:R$434)+COUNTIF(R$3:R362,R362)-1),"/")</f>
        <v/>
      </c>
      <c r="O362" s="22" t="str">
        <f t="shared" si="113"/>
        <v/>
      </c>
      <c r="P362" s="22" t="str">
        <f t="shared" si="114"/>
        <v/>
      </c>
      <c r="Q362" s="24" t="str">
        <f t="shared" si="115"/>
        <v/>
      </c>
      <c r="R362" s="25" t="str">
        <f ca="1">IF(S362="","",IF(选手操作!AT362&lt;&gt;"","/",V362))</f>
        <v/>
      </c>
      <c r="S362" s="26" t="str">
        <f ca="1">IF(OR(COUNTA(A$3:M$434)=0,选手操作!$K362=""),"",选手操作!$K362)</f>
        <v/>
      </c>
      <c r="T362" s="22" t="str">
        <f ca="1">IFERROR(IF(S362="","",RANK(V362,V$3:V$434)+COUNTIF(V$3:V362,V362)-1),"/")</f>
        <v/>
      </c>
      <c r="U362" s="27" t="str">
        <f ca="1">IF(S362="","",VLOOKUP(S362,选手操作!$K:$L,2,0))</f>
        <v/>
      </c>
      <c r="V362" s="24" t="str">
        <f ca="1">IFERROR(IF(S362="","",IF(选手操作!T362&lt;&gt;"",选手操作!M362+选手操作!N362+W362+X362+选手操作!S362,VLOOKUP(U362,O:Q,3,0)+选手操作!M362+选手操作!N362+W362+X362+选手操作!S362)),IF(COUNTIF(O:O,U362)=0,"查找失败",IF(ISNUMBER(VLOOKUP(U362,O:Q,3,0))=FALSE,"VP错误","未知错误")))</f>
        <v/>
      </c>
      <c r="W362" s="37"/>
      <c r="X362" s="37"/>
      <c r="Y362" s="39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23" t="str">
        <f ca="1">IFERROR(IF(AS362="","",RANK(AR362,AR$3:AR$434)+COUNTIF(AR$3:AR362,AR362)-1),"/")</f>
        <v/>
      </c>
      <c r="AO362" s="22" t="str">
        <f t="shared" si="97"/>
        <v/>
      </c>
      <c r="AP362" s="22" t="str">
        <f t="shared" si="98"/>
        <v/>
      </c>
      <c r="AQ362" s="24" t="str">
        <f t="shared" si="116"/>
        <v/>
      </c>
      <c r="AR362" s="25" t="str">
        <f ca="1">IF(AS362="","",IF(选手操作!BT362&lt;&gt;"","/",AV362))</f>
        <v/>
      </c>
      <c r="AS362" s="26" t="str">
        <f ca="1">IF(OR(COUNTA(AA$3:AM$434)=0,选手操作!$K362=""),"",选手操作!$K362)</f>
        <v/>
      </c>
      <c r="AT362" s="22" t="str">
        <f ca="1">IFERROR(IF(AS362="","",RANK(AV362,AV$3:AV$434)+COUNTIF(AV$3:AV362,AV362)-1),"/")</f>
        <v/>
      </c>
      <c r="AU362" s="27" t="str">
        <f ca="1">IF(AS362="","",VLOOKUP(AS362,选手操作!$K:$L,2,0))</f>
        <v/>
      </c>
      <c r="AV362" s="24" t="str">
        <f ca="1">IFERROR(IF(AS362="","",IF(选手操作!AT362&lt;&gt;"",V362+AW362+AX362+选手操作!AS362,VLOOKUP(AU362,AO:AQ,3,0)+V362+AW362+AX362+选手操作!AS362)),IF(COUNTIF(AO:AO,AU362)=0,"查找失败",IF(ISNUMBER(VLOOKUP(AU362,AO:AQ,3,0))=FALSE,"VP错误","未知错误")))</f>
        <v/>
      </c>
      <c r="AW362" s="37"/>
      <c r="AX362" s="37"/>
      <c r="AY362" s="39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23" t="str">
        <f ca="1">IFERROR(IF(BS362="","",RANK(BR362,BR$3:BR$434)+COUNTIF(BR$3:BR362,BR362)-1),"/")</f>
        <v/>
      </c>
      <c r="BO362" s="22" t="str">
        <f t="shared" si="99"/>
        <v/>
      </c>
      <c r="BP362" s="22" t="str">
        <f t="shared" si="100"/>
        <v/>
      </c>
      <c r="BQ362" s="24" t="str">
        <f>IFERROR(IF(BO362="","",ROUND(IF(BP362=0,10,10+SIGN(BP362)*10*(1-((SQRT(5)-1)/2)^MIN(ABS(BP362)/(5*SQRT(BR$1)),3))/(1-((SQRT(5)-1)/2)^3)),2)),"请输入副数")</f>
        <v/>
      </c>
      <c r="BR362" s="25" t="str">
        <f ca="1">IF(BS362="","",IF(选手操作!CT362&lt;&gt;"","/",BV362))</f>
        <v/>
      </c>
      <c r="BS362" s="26" t="str">
        <f ca="1">IF(OR(COUNTA(BA$3:BM$434)=0,选手操作!$K362=""),"",选手操作!$K362)</f>
        <v/>
      </c>
      <c r="BT362" s="22" t="str">
        <f ca="1">IFERROR(IF(BS362="","",RANK(BV362,BV$3:BV$434)+COUNTIF(BV$3:BV362,BV362)-1),"/")</f>
        <v/>
      </c>
      <c r="BU362" s="27" t="str">
        <f ca="1">IF(BS362="","",VLOOKUP(BS362,选手操作!$K:$L,2,0))</f>
        <v/>
      </c>
      <c r="BV362" s="24" t="str">
        <f ca="1">IFERROR(IF(BS362="","",IF(选手操作!BT362&lt;&gt;"",AV362+BW362+BX362+选手操作!BS362,VLOOKUP(BU362,BO:BQ,3,0)+AV362+BW362+BX362+选手操作!BS362)),IF(COUNTIF(BO:BO,BU362)=0,"查找失败",IF(ISNUMBER(VLOOKUP(BU362,BO:BQ,3,0))=FALSE,"VP错误","未知错误")))</f>
        <v/>
      </c>
      <c r="BW362" s="37"/>
      <c r="BX362" s="37"/>
      <c r="BY362" s="39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23" t="str">
        <f ca="1">IFERROR(IF(CS362="","",RANK(CR362,CR$3:CR$434)+COUNTIF(CR$3:CR362,CR362)-1),"/")</f>
        <v/>
      </c>
      <c r="CO362" s="22" t="str">
        <f t="shared" si="101"/>
        <v/>
      </c>
      <c r="CP362" s="22" t="str">
        <f t="shared" si="102"/>
        <v/>
      </c>
      <c r="CQ362" s="24" t="str">
        <f>IFERROR(IF(CO362="","",ROUND(IF(CP362=0,10,10+SIGN(CP362)*10*(1-((SQRT(5)-1)/2)^MIN(ABS(CP362)/(5*SQRT(CR$1)),3))/(1-((SQRT(5)-1)/2)^3)),2)),"请输入副数")</f>
        <v/>
      </c>
      <c r="CR362" s="25" t="str">
        <f ca="1">IF(CS362="","",IF(选手操作!DT362&lt;&gt;"","/",CV362))</f>
        <v/>
      </c>
      <c r="CS362" s="26" t="str">
        <f ca="1">IF(OR(COUNTA(CA$3:CM$434)=0,选手操作!$K362=""),"",选手操作!$K362)</f>
        <v/>
      </c>
      <c r="CT362" s="22" t="str">
        <f ca="1">IFERROR(IF(CS362="","",RANK(CV362,CV$3:CV$434)+COUNTIF(CV$3:CV362,CV362)-1),"/")</f>
        <v/>
      </c>
      <c r="CU362" s="27" t="str">
        <f ca="1">IF(CS362="","",VLOOKUP(CS362,选手操作!$K:$L,2,0))</f>
        <v/>
      </c>
      <c r="CV362" s="24" t="str">
        <f ca="1">IFERROR(IF(CS362="","",IF(选手操作!CT362&lt;&gt;"",BV362+CW362+CX362+选手操作!CS362,VLOOKUP(CU362,CO:CQ,3,0)+BV362+CW362+CX362+选手操作!CS362)),IF(COUNTIF(CO:CO,CU362)=0,"查找失败",IF(ISNUMBER(VLOOKUP(CU362,CO:CQ,3,0))=FALSE,"VP错误","未知错误")))</f>
        <v/>
      </c>
      <c r="CW362" s="37"/>
      <c r="CX362" s="37"/>
      <c r="CY362" s="39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23" t="str">
        <f ca="1">IFERROR(IF(DS362="","",RANK(DR362,DR$3:DR$434)+COUNTIF(DR$3:DR362,DR362)-1),"/")</f>
        <v/>
      </c>
      <c r="DO362" s="22" t="str">
        <f t="shared" si="103"/>
        <v/>
      </c>
      <c r="DP362" s="22" t="str">
        <f t="shared" si="104"/>
        <v/>
      </c>
      <c r="DQ362" s="24" t="str">
        <f>IFERROR(IF(DO362="","",ROUND(IF(DP362=0,10,10+SIGN(DP362)*10*(1-((SQRT(5)-1)/2)^MIN(ABS(DP362)/(5*SQRT(DR$1)),3))/(1-((SQRT(5)-1)/2)^3)),2)),"请输入副数")</f>
        <v/>
      </c>
      <c r="DR362" s="25" t="str">
        <f ca="1">IF(DS362="","",IF(选手操作!ET362&lt;&gt;"","/",DV362))</f>
        <v/>
      </c>
      <c r="DS362" s="26" t="str">
        <f ca="1">IF(OR(COUNTA(DA$3:DM$434)=0,选手操作!$K362=""),"",选手操作!$K362)</f>
        <v/>
      </c>
      <c r="DT362" s="22" t="str">
        <f ca="1">IFERROR(IF(DS362="","",RANK(DV362,DV$3:DV$434)+COUNTIF(DV$3:DV362,DV362)-1),"/")</f>
        <v/>
      </c>
      <c r="DU362" s="27" t="str">
        <f ca="1">IF(DS362="","",VLOOKUP(DS362,选手操作!$K:$L,2,0))</f>
        <v/>
      </c>
      <c r="DV362" s="24" t="str">
        <f ca="1">IFERROR(IF(DS362="","",IF(选手操作!DT362&lt;&gt;"",CV362+DW362+DX362+选手操作!DS362,VLOOKUP(DU362,DO:DQ,3,0)+CV362+DW362+DX362+选手操作!DS362)),IF(COUNTIF(DO:DO,DU362)=0,"查找失败",IF(ISNUMBER(VLOOKUP(DU362,DO:DQ,3,0))=FALSE,"VP错误","未知错误")))</f>
        <v/>
      </c>
      <c r="DW362" s="37"/>
      <c r="DX362" s="37"/>
      <c r="DY362" s="39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  <c r="EK362" s="31"/>
      <c r="EL362" s="31"/>
      <c r="EM362" s="31"/>
      <c r="EN362" s="23" t="str">
        <f ca="1">IFERROR(IF(ES362="","",RANK(ER362,ER$3:ER$434)+COUNTIF(ER$3:ER362,ER362)-1),"/")</f>
        <v/>
      </c>
      <c r="EO362" s="22" t="str">
        <f t="shared" si="105"/>
        <v/>
      </c>
      <c r="EP362" s="22" t="str">
        <f t="shared" si="106"/>
        <v/>
      </c>
      <c r="EQ362" s="24" t="str">
        <f>IFERROR(IF(EO362="","",ROUND(IF(EP362=0,10,10+SIGN(EP362)*10*(1-((SQRT(5)-1)/2)^MIN(ABS(EP362)/(5*SQRT(ER$1)),3))/(1-((SQRT(5)-1)/2)^3)),2)),"请输入副数")</f>
        <v/>
      </c>
      <c r="ER362" s="25" t="str">
        <f ca="1">IF(ES362="","",IF(选手操作!FT362&lt;&gt;"","/",EV362))</f>
        <v/>
      </c>
      <c r="ES362" s="26" t="str">
        <f ca="1">IF(OR(COUNTA(EA$3:EM$434)=0,选手操作!$K362=""),"",选手操作!$K362)</f>
        <v/>
      </c>
      <c r="ET362" s="22" t="str">
        <f ca="1">IFERROR(IF(ES362="","",RANK(EV362,EV$3:EV$434)+COUNTIF(EV$3:EV362,EV362)-1),"/")</f>
        <v/>
      </c>
      <c r="EU362" s="27" t="str">
        <f ca="1">IF(ES362="","",VLOOKUP(ES362,选手操作!$K:$L,2,0))</f>
        <v/>
      </c>
      <c r="EV362" s="24" t="str">
        <f ca="1">IFERROR(IF(ES362="","",IF(选手操作!ET362&lt;&gt;"",DV362+EW362+EX362+选手操作!ES362,VLOOKUP(EU362,EO:EQ,3,0)+DV362+EW362+EX362+选手操作!ES362)),IF(COUNTIF(EO:EO,EU362)=0,"查找失败",IF(ISNUMBER(VLOOKUP(EU362,EO:EQ,3,0))=FALSE,"VP错误","未知错误")))</f>
        <v/>
      </c>
      <c r="EW362" s="37"/>
      <c r="EX362" s="37"/>
      <c r="EY362" s="39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  <c r="FK362" s="31"/>
      <c r="FL362" s="31"/>
      <c r="FM362" s="31"/>
      <c r="FN362" s="23" t="str">
        <f ca="1">IFERROR(IF(FS362="","",RANK(FR362,FR$3:FR$434)+COUNTIF(FR$3:FR362,FR362)-1),"/")</f>
        <v/>
      </c>
      <c r="FO362" s="22" t="str">
        <f t="shared" si="107"/>
        <v/>
      </c>
      <c r="FP362" s="22" t="str">
        <f t="shared" si="108"/>
        <v/>
      </c>
      <c r="FQ362" s="24" t="str">
        <f>IFERROR(IF(FO362="","",ROUND(IF(FP362=0,10,10+SIGN(FP362)*10*(1-((SQRT(5)-1)/2)^MIN(ABS(FP362)/(5*SQRT(FR$1)),3))/(1-((SQRT(5)-1)/2)^3)),2)),"请输入副数")</f>
        <v/>
      </c>
      <c r="FR362" s="25" t="str">
        <f ca="1">IF(FS362="","",IF(选手操作!GT362&lt;&gt;"","/",FV362))</f>
        <v/>
      </c>
      <c r="FS362" s="26" t="str">
        <f ca="1">IF(OR(COUNTA(FA$3:FM$434)=0,选手操作!$K362=""),"",选手操作!$K362)</f>
        <v/>
      </c>
      <c r="FT362" s="22" t="str">
        <f ca="1">IFERROR(IF(FS362="","",RANK(FV362,FV$3:FV$434)+COUNTIF(FV$3:FV362,FV362)-1),"/")</f>
        <v/>
      </c>
      <c r="FU362" s="27" t="str">
        <f ca="1">IF(FS362="","",VLOOKUP(FS362,选手操作!$K:$L,2,0))</f>
        <v/>
      </c>
      <c r="FV362" s="24" t="str">
        <f ca="1">IFERROR(IF(FS362="","",IF(选手操作!FT362&lt;&gt;"",EV362+FW362+FX362+选手操作!FS362,VLOOKUP(FU362,FO:FQ,3,0)+EV362+FW362+FX362+选手操作!FS362)),IF(COUNTIF(FO:FO,FU362)=0,"查找失败",IF(ISNUMBER(VLOOKUP(FU362,FO:FQ,3,0))=FALSE,"VP错误","未知错误")))</f>
        <v/>
      </c>
      <c r="FW362" s="37"/>
      <c r="FX362" s="37"/>
      <c r="FY362" s="39"/>
      <c r="GA362" s="31"/>
      <c r="GB362" s="31"/>
      <c r="GC362" s="31"/>
      <c r="GD362" s="31"/>
      <c r="GE362" s="31"/>
      <c r="GF362" s="31"/>
      <c r="GG362" s="31"/>
      <c r="GH362" s="31"/>
      <c r="GI362" s="31"/>
      <c r="GJ362" s="31"/>
      <c r="GK362" s="31"/>
      <c r="GL362" s="31"/>
      <c r="GM362" s="31"/>
      <c r="GN362" s="23" t="str">
        <f ca="1">IFERROR(IF(GS362="","",RANK(GR362,GR$3:GR$434)+COUNTIF(GR$3:GR362,GR362)-1),"/")</f>
        <v/>
      </c>
      <c r="GO362" s="22" t="str">
        <f t="shared" si="109"/>
        <v/>
      </c>
      <c r="GP362" s="22" t="str">
        <f t="shared" si="110"/>
        <v/>
      </c>
      <c r="GQ362" s="24" t="str">
        <f>IFERROR(IF(GO362="","",ROUND(IF(GP362=0,10,10+SIGN(GP362)*10*(1-((SQRT(5)-1)/2)^MIN(ABS(GP362)/(5*SQRT(GR$1)),3))/(1-((SQRT(5)-1)/2)^3)),2)),"请输入副数")</f>
        <v/>
      </c>
      <c r="GR362" s="25" t="str">
        <f ca="1">IF(GS362="","",IF(选手操作!HT362&lt;&gt;"","/",GV362))</f>
        <v/>
      </c>
      <c r="GS362" s="26" t="str">
        <f ca="1">IF(OR(COUNTA(GA$3:GM$434)=0,选手操作!$K362=""),"",选手操作!$K362)</f>
        <v/>
      </c>
      <c r="GT362" s="22" t="str">
        <f ca="1">IFERROR(IF(GS362="","",RANK(GV362,GV$3:GV$434)+COUNTIF(GV$3:GV362,GV362)-1),"/")</f>
        <v/>
      </c>
      <c r="GU362" s="27" t="str">
        <f ca="1">IF(GS362="","",VLOOKUP(GS362,选手操作!$K:$L,2,0))</f>
        <v/>
      </c>
      <c r="GV362" s="24" t="str">
        <f ca="1">IFERROR(IF(GS362="","",IF(选手操作!GT362&lt;&gt;"",FV362+GW362+GX362+选手操作!GS362,VLOOKUP(GU362,GO:GQ,3,0)+FV362+GW362+GX362+选手操作!GS362)),IF(COUNTIF(GO:GO,GU362)=0,"查找失败",IF(ISNUMBER(VLOOKUP(GU362,GO:GQ,3,0))=FALSE,"VP错误","未知错误")))</f>
        <v/>
      </c>
      <c r="GW362" s="37"/>
      <c r="GX362" s="37"/>
      <c r="GY362" s="39"/>
      <c r="HA362" s="31"/>
      <c r="HB362" s="31"/>
      <c r="HC362" s="31"/>
      <c r="HD362" s="31"/>
      <c r="HE362" s="31"/>
      <c r="HF362" s="31"/>
      <c r="HG362" s="31"/>
      <c r="HH362" s="31"/>
      <c r="HI362" s="31"/>
      <c r="HJ362" s="31"/>
      <c r="HK362" s="31"/>
      <c r="HL362" s="31"/>
      <c r="HM362" s="31"/>
      <c r="HN362" s="23" t="str">
        <f ca="1">IFERROR(IF(HS362="","",RANK(HR362,HR$3:HR$434)+COUNTIF(HR$3:HR362,HR362)-1),"/")</f>
        <v/>
      </c>
      <c r="HO362" s="22" t="str">
        <f t="shared" si="111"/>
        <v/>
      </c>
      <c r="HP362" s="22" t="str">
        <f t="shared" si="112"/>
        <v/>
      </c>
      <c r="HQ362" s="24" t="str">
        <f>IFERROR(IF(HO362="","",ROUND(IF(HP362=0,10,10+SIGN(HP362)*10*(1-((SQRT(5)-1)/2)^MIN(ABS(HP362)/(5*SQRT(HR$1)),3))/(1-((SQRT(5)-1)/2)^3)),2)),"请输入副数")</f>
        <v/>
      </c>
      <c r="HR362" s="25" t="str">
        <f ca="1">IF(HS362="","",IF(选手操作!IT362&lt;&gt;"","/",HV362))</f>
        <v/>
      </c>
      <c r="HS362" s="26" t="str">
        <f ca="1">IF(OR(COUNTA(HA$3:HM$434)=0,选手操作!$K362=""),"",选手操作!$K362)</f>
        <v/>
      </c>
      <c r="HT362" s="22" t="str">
        <f ca="1">IFERROR(IF(HS362="","",RANK(HV362,HV$3:HV$434)+COUNTIF(HV$3:HV362,HV362)-1),"/")</f>
        <v/>
      </c>
      <c r="HU362" s="27" t="str">
        <f ca="1">IF(HS362="","",VLOOKUP(HS362,选手操作!$K:$L,2,0))</f>
        <v/>
      </c>
      <c r="HV362" s="24" t="str">
        <f ca="1">IFERROR(IF(HS362="","",IF(选手操作!HT362&lt;&gt;"",GV362+HW362+HX362+选手操作!HS362,VLOOKUP(HU362,HO:HQ,3,0)+GV362+HW362+HX362+选手操作!HS362)),IF(COUNTIF(HO:HO,HU362)=0,"查找失败",IF(ISNUMBER(VLOOKUP(HU362,HO:HQ,3,0))=FALSE,"VP错误","未知错误")))</f>
        <v/>
      </c>
      <c r="HW362" s="37"/>
      <c r="HX362" s="37"/>
      <c r="HY362" s="39"/>
    </row>
    <row r="363" spans="1:23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23" t="str">
        <f ca="1">IFERROR(IF(S363="","",RANK(R363,R$3:R$434)+COUNTIF(R$3:R363,R363)-1),"/")</f>
        <v/>
      </c>
      <c r="O363" s="22" t="str">
        <f t="shared" si="113"/>
        <v/>
      </c>
      <c r="P363" s="22" t="str">
        <f t="shared" si="114"/>
        <v/>
      </c>
      <c r="Q363" s="24" t="str">
        <f t="shared" si="115"/>
        <v/>
      </c>
      <c r="R363" s="25" t="str">
        <f ca="1">IF(S363="","",IF(选手操作!AT363&lt;&gt;"","/",V363))</f>
        <v/>
      </c>
      <c r="S363" s="26" t="str">
        <f ca="1">IF(OR(COUNTA(A$3:M$434)=0,选手操作!$K363=""),"",选手操作!$K363)</f>
        <v/>
      </c>
      <c r="T363" s="22" t="str">
        <f ca="1">IFERROR(IF(S363="","",RANK(V363,V$3:V$434)+COUNTIF(V$3:V363,V363)-1),"/")</f>
        <v/>
      </c>
      <c r="U363" s="27" t="str">
        <f ca="1">IF(S363="","",VLOOKUP(S363,选手操作!$K:$L,2,0))</f>
        <v/>
      </c>
      <c r="V363" s="24" t="str">
        <f ca="1">IFERROR(IF(S363="","",IF(选手操作!T363&lt;&gt;"",选手操作!M363+选手操作!N363+W363+X363+选手操作!S363,VLOOKUP(U363,O:Q,3,0)+选手操作!M363+选手操作!N363+W363+X363+选手操作!S363)),IF(COUNTIF(O:O,U363)=0,"查找失败",IF(ISNUMBER(VLOOKUP(U363,O:Q,3,0))=FALSE,"VP错误","未知错误")))</f>
        <v/>
      </c>
      <c r="W363" s="37"/>
      <c r="X363" s="37"/>
      <c r="Y363" s="39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23" t="str">
        <f ca="1">IFERROR(IF(AS363="","",RANK(AR363,AR$3:AR$434)+COUNTIF(AR$3:AR363,AR363)-1),"/")</f>
        <v/>
      </c>
      <c r="AO363" s="22" t="str">
        <f t="shared" si="97"/>
        <v/>
      </c>
      <c r="AP363" s="22" t="str">
        <f t="shared" si="98"/>
        <v/>
      </c>
      <c r="AQ363" s="24" t="str">
        <f t="shared" si="116"/>
        <v/>
      </c>
      <c r="AR363" s="25" t="str">
        <f ca="1">IF(AS363="","",IF(选手操作!BT363&lt;&gt;"","/",AV363))</f>
        <v/>
      </c>
      <c r="AS363" s="26" t="str">
        <f ca="1">IF(OR(COUNTA(AA$3:AM$434)=0,选手操作!$K363=""),"",选手操作!$K363)</f>
        <v/>
      </c>
      <c r="AT363" s="22" t="str">
        <f ca="1">IFERROR(IF(AS363="","",RANK(AV363,AV$3:AV$434)+COUNTIF(AV$3:AV363,AV363)-1),"/")</f>
        <v/>
      </c>
      <c r="AU363" s="27" t="str">
        <f ca="1">IF(AS363="","",VLOOKUP(AS363,选手操作!$K:$L,2,0))</f>
        <v/>
      </c>
      <c r="AV363" s="24" t="str">
        <f ca="1">IFERROR(IF(AS363="","",IF(选手操作!AT363&lt;&gt;"",V363+AW363+AX363+选手操作!AS363,VLOOKUP(AU363,AO:AQ,3,0)+V363+AW363+AX363+选手操作!AS363)),IF(COUNTIF(AO:AO,AU363)=0,"查找失败",IF(ISNUMBER(VLOOKUP(AU363,AO:AQ,3,0))=FALSE,"VP错误","未知错误")))</f>
        <v/>
      </c>
      <c r="AW363" s="37"/>
      <c r="AX363" s="37"/>
      <c r="AY363" s="39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23" t="str">
        <f ca="1">IFERROR(IF(BS363="","",RANK(BR363,BR$3:BR$434)+COUNTIF(BR$3:BR363,BR363)-1),"/")</f>
        <v/>
      </c>
      <c r="BO363" s="22" t="str">
        <f t="shared" si="99"/>
        <v/>
      </c>
      <c r="BP363" s="22" t="str">
        <f t="shared" si="100"/>
        <v/>
      </c>
      <c r="BQ363" s="24" t="str">
        <f>IFERROR(IF(BO363="","",ROUND(IF(BP363=0,10,10+SIGN(BP363)*10*(1-((SQRT(5)-1)/2)^MIN(ABS(BP363)/(5*SQRT(BR$1)),3))/(1-((SQRT(5)-1)/2)^3)),2)),"请输入副数")</f>
        <v/>
      </c>
      <c r="BR363" s="25" t="str">
        <f ca="1">IF(BS363="","",IF(选手操作!CT363&lt;&gt;"","/",BV363))</f>
        <v/>
      </c>
      <c r="BS363" s="26" t="str">
        <f ca="1">IF(OR(COUNTA(BA$3:BM$434)=0,选手操作!$K363=""),"",选手操作!$K363)</f>
        <v/>
      </c>
      <c r="BT363" s="22" t="str">
        <f ca="1">IFERROR(IF(BS363="","",RANK(BV363,BV$3:BV$434)+COUNTIF(BV$3:BV363,BV363)-1),"/")</f>
        <v/>
      </c>
      <c r="BU363" s="27" t="str">
        <f ca="1">IF(BS363="","",VLOOKUP(BS363,选手操作!$K:$L,2,0))</f>
        <v/>
      </c>
      <c r="BV363" s="24" t="str">
        <f ca="1">IFERROR(IF(BS363="","",IF(选手操作!BT363&lt;&gt;"",AV363+BW363+BX363+选手操作!BS363,VLOOKUP(BU363,BO:BQ,3,0)+AV363+BW363+BX363+选手操作!BS363)),IF(COUNTIF(BO:BO,BU363)=0,"查找失败",IF(ISNUMBER(VLOOKUP(BU363,BO:BQ,3,0))=FALSE,"VP错误","未知错误")))</f>
        <v/>
      </c>
      <c r="BW363" s="37"/>
      <c r="BX363" s="37"/>
      <c r="BY363" s="39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23" t="str">
        <f ca="1">IFERROR(IF(CS363="","",RANK(CR363,CR$3:CR$434)+COUNTIF(CR$3:CR363,CR363)-1),"/")</f>
        <v/>
      </c>
      <c r="CO363" s="22" t="str">
        <f t="shared" si="101"/>
        <v/>
      </c>
      <c r="CP363" s="22" t="str">
        <f t="shared" si="102"/>
        <v/>
      </c>
      <c r="CQ363" s="24" t="str">
        <f>IFERROR(IF(CO363="","",ROUND(IF(CP363=0,10,10+SIGN(CP363)*10*(1-((SQRT(5)-1)/2)^MIN(ABS(CP363)/(5*SQRT(CR$1)),3))/(1-((SQRT(5)-1)/2)^3)),2)),"请输入副数")</f>
        <v/>
      </c>
      <c r="CR363" s="25" t="str">
        <f ca="1">IF(CS363="","",IF(选手操作!DT363&lt;&gt;"","/",CV363))</f>
        <v/>
      </c>
      <c r="CS363" s="26" t="str">
        <f ca="1">IF(OR(COUNTA(CA$3:CM$434)=0,选手操作!$K363=""),"",选手操作!$K363)</f>
        <v/>
      </c>
      <c r="CT363" s="22" t="str">
        <f ca="1">IFERROR(IF(CS363="","",RANK(CV363,CV$3:CV$434)+COUNTIF(CV$3:CV363,CV363)-1),"/")</f>
        <v/>
      </c>
      <c r="CU363" s="27" t="str">
        <f ca="1">IF(CS363="","",VLOOKUP(CS363,选手操作!$K:$L,2,0))</f>
        <v/>
      </c>
      <c r="CV363" s="24" t="str">
        <f ca="1">IFERROR(IF(CS363="","",IF(选手操作!CT363&lt;&gt;"",BV363+CW363+CX363+选手操作!CS363,VLOOKUP(CU363,CO:CQ,3,0)+BV363+CW363+CX363+选手操作!CS363)),IF(COUNTIF(CO:CO,CU363)=0,"查找失败",IF(ISNUMBER(VLOOKUP(CU363,CO:CQ,3,0))=FALSE,"VP错误","未知错误")))</f>
        <v/>
      </c>
      <c r="CW363" s="37"/>
      <c r="CX363" s="37"/>
      <c r="CY363" s="39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23" t="str">
        <f ca="1">IFERROR(IF(DS363="","",RANK(DR363,DR$3:DR$434)+COUNTIF(DR$3:DR363,DR363)-1),"/")</f>
        <v/>
      </c>
      <c r="DO363" s="22" t="str">
        <f t="shared" si="103"/>
        <v/>
      </c>
      <c r="DP363" s="22" t="str">
        <f t="shared" si="104"/>
        <v/>
      </c>
      <c r="DQ363" s="24" t="str">
        <f>IFERROR(IF(DO363="","",ROUND(IF(DP363=0,10,10+SIGN(DP363)*10*(1-((SQRT(5)-1)/2)^MIN(ABS(DP363)/(5*SQRT(DR$1)),3))/(1-((SQRT(5)-1)/2)^3)),2)),"请输入副数")</f>
        <v/>
      </c>
      <c r="DR363" s="25" t="str">
        <f ca="1">IF(DS363="","",IF(选手操作!ET363&lt;&gt;"","/",DV363))</f>
        <v/>
      </c>
      <c r="DS363" s="26" t="str">
        <f ca="1">IF(OR(COUNTA(DA$3:DM$434)=0,选手操作!$K363=""),"",选手操作!$K363)</f>
        <v/>
      </c>
      <c r="DT363" s="22" t="str">
        <f ca="1">IFERROR(IF(DS363="","",RANK(DV363,DV$3:DV$434)+COUNTIF(DV$3:DV363,DV363)-1),"/")</f>
        <v/>
      </c>
      <c r="DU363" s="27" t="str">
        <f ca="1">IF(DS363="","",VLOOKUP(DS363,选手操作!$K:$L,2,0))</f>
        <v/>
      </c>
      <c r="DV363" s="24" t="str">
        <f ca="1">IFERROR(IF(DS363="","",IF(选手操作!DT363&lt;&gt;"",CV363+DW363+DX363+选手操作!DS363,VLOOKUP(DU363,DO:DQ,3,0)+CV363+DW363+DX363+选手操作!DS363)),IF(COUNTIF(DO:DO,DU363)=0,"查找失败",IF(ISNUMBER(VLOOKUP(DU363,DO:DQ,3,0))=FALSE,"VP错误","未知错误")))</f>
        <v/>
      </c>
      <c r="DW363" s="37"/>
      <c r="DX363" s="37"/>
      <c r="DY363" s="39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23" t="str">
        <f ca="1">IFERROR(IF(ES363="","",RANK(ER363,ER$3:ER$434)+COUNTIF(ER$3:ER363,ER363)-1),"/")</f>
        <v/>
      </c>
      <c r="EO363" s="22" t="str">
        <f t="shared" si="105"/>
        <v/>
      </c>
      <c r="EP363" s="22" t="str">
        <f t="shared" si="106"/>
        <v/>
      </c>
      <c r="EQ363" s="24" t="str">
        <f>IFERROR(IF(EO363="","",ROUND(IF(EP363=0,10,10+SIGN(EP363)*10*(1-((SQRT(5)-1)/2)^MIN(ABS(EP363)/(5*SQRT(ER$1)),3))/(1-((SQRT(5)-1)/2)^3)),2)),"请输入副数")</f>
        <v/>
      </c>
      <c r="ER363" s="25" t="str">
        <f ca="1">IF(ES363="","",IF(选手操作!FT363&lt;&gt;"","/",EV363))</f>
        <v/>
      </c>
      <c r="ES363" s="26" t="str">
        <f ca="1">IF(OR(COUNTA(EA$3:EM$434)=0,选手操作!$K363=""),"",选手操作!$K363)</f>
        <v/>
      </c>
      <c r="ET363" s="22" t="str">
        <f ca="1">IFERROR(IF(ES363="","",RANK(EV363,EV$3:EV$434)+COUNTIF(EV$3:EV363,EV363)-1),"/")</f>
        <v/>
      </c>
      <c r="EU363" s="27" t="str">
        <f ca="1">IF(ES363="","",VLOOKUP(ES363,选手操作!$K:$L,2,0))</f>
        <v/>
      </c>
      <c r="EV363" s="24" t="str">
        <f ca="1">IFERROR(IF(ES363="","",IF(选手操作!ET363&lt;&gt;"",DV363+EW363+EX363+选手操作!ES363,VLOOKUP(EU363,EO:EQ,3,0)+DV363+EW363+EX363+选手操作!ES363)),IF(COUNTIF(EO:EO,EU363)=0,"查找失败",IF(ISNUMBER(VLOOKUP(EU363,EO:EQ,3,0))=FALSE,"VP错误","未知错误")))</f>
        <v/>
      </c>
      <c r="EW363" s="37"/>
      <c r="EX363" s="37"/>
      <c r="EY363" s="39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  <c r="FK363" s="31"/>
      <c r="FL363" s="31"/>
      <c r="FM363" s="31"/>
      <c r="FN363" s="23" t="str">
        <f ca="1">IFERROR(IF(FS363="","",RANK(FR363,FR$3:FR$434)+COUNTIF(FR$3:FR363,FR363)-1),"/")</f>
        <v/>
      </c>
      <c r="FO363" s="22" t="str">
        <f t="shared" si="107"/>
        <v/>
      </c>
      <c r="FP363" s="22" t="str">
        <f t="shared" si="108"/>
        <v/>
      </c>
      <c r="FQ363" s="24" t="str">
        <f>IFERROR(IF(FO363="","",ROUND(IF(FP363=0,10,10+SIGN(FP363)*10*(1-((SQRT(5)-1)/2)^MIN(ABS(FP363)/(5*SQRT(FR$1)),3))/(1-((SQRT(5)-1)/2)^3)),2)),"请输入副数")</f>
        <v/>
      </c>
      <c r="FR363" s="25" t="str">
        <f ca="1">IF(FS363="","",IF(选手操作!GT363&lt;&gt;"","/",FV363))</f>
        <v/>
      </c>
      <c r="FS363" s="26" t="str">
        <f ca="1">IF(OR(COUNTA(FA$3:FM$434)=0,选手操作!$K363=""),"",选手操作!$K363)</f>
        <v/>
      </c>
      <c r="FT363" s="22" t="str">
        <f ca="1">IFERROR(IF(FS363="","",RANK(FV363,FV$3:FV$434)+COUNTIF(FV$3:FV363,FV363)-1),"/")</f>
        <v/>
      </c>
      <c r="FU363" s="27" t="str">
        <f ca="1">IF(FS363="","",VLOOKUP(FS363,选手操作!$K:$L,2,0))</f>
        <v/>
      </c>
      <c r="FV363" s="24" t="str">
        <f ca="1">IFERROR(IF(FS363="","",IF(选手操作!FT363&lt;&gt;"",EV363+FW363+FX363+选手操作!FS363,VLOOKUP(FU363,FO:FQ,3,0)+EV363+FW363+FX363+选手操作!FS363)),IF(COUNTIF(FO:FO,FU363)=0,"查找失败",IF(ISNUMBER(VLOOKUP(FU363,FO:FQ,3,0))=FALSE,"VP错误","未知错误")))</f>
        <v/>
      </c>
      <c r="FW363" s="37"/>
      <c r="FX363" s="37"/>
      <c r="FY363" s="39"/>
      <c r="GA363" s="31"/>
      <c r="GB363" s="31"/>
      <c r="GC363" s="31"/>
      <c r="GD363" s="31"/>
      <c r="GE363" s="31"/>
      <c r="GF363" s="31"/>
      <c r="GG363" s="31"/>
      <c r="GH363" s="31"/>
      <c r="GI363" s="31"/>
      <c r="GJ363" s="31"/>
      <c r="GK363" s="31"/>
      <c r="GL363" s="31"/>
      <c r="GM363" s="31"/>
      <c r="GN363" s="23" t="str">
        <f ca="1">IFERROR(IF(GS363="","",RANK(GR363,GR$3:GR$434)+COUNTIF(GR$3:GR363,GR363)-1),"/")</f>
        <v/>
      </c>
      <c r="GO363" s="22" t="str">
        <f t="shared" si="109"/>
        <v/>
      </c>
      <c r="GP363" s="22" t="str">
        <f t="shared" si="110"/>
        <v/>
      </c>
      <c r="GQ363" s="24" t="str">
        <f>IFERROR(IF(GO363="","",ROUND(IF(GP363=0,10,10+SIGN(GP363)*10*(1-((SQRT(5)-1)/2)^MIN(ABS(GP363)/(5*SQRT(GR$1)),3))/(1-((SQRT(5)-1)/2)^3)),2)),"请输入副数")</f>
        <v/>
      </c>
      <c r="GR363" s="25" t="str">
        <f ca="1">IF(GS363="","",IF(选手操作!HT363&lt;&gt;"","/",GV363))</f>
        <v/>
      </c>
      <c r="GS363" s="26" t="str">
        <f ca="1">IF(OR(COUNTA(GA$3:GM$434)=0,选手操作!$K363=""),"",选手操作!$K363)</f>
        <v/>
      </c>
      <c r="GT363" s="22" t="str">
        <f ca="1">IFERROR(IF(GS363="","",RANK(GV363,GV$3:GV$434)+COUNTIF(GV$3:GV363,GV363)-1),"/")</f>
        <v/>
      </c>
      <c r="GU363" s="27" t="str">
        <f ca="1">IF(GS363="","",VLOOKUP(GS363,选手操作!$K:$L,2,0))</f>
        <v/>
      </c>
      <c r="GV363" s="24" t="str">
        <f ca="1">IFERROR(IF(GS363="","",IF(选手操作!GT363&lt;&gt;"",FV363+GW363+GX363+选手操作!GS363,VLOOKUP(GU363,GO:GQ,3,0)+FV363+GW363+GX363+选手操作!GS363)),IF(COUNTIF(GO:GO,GU363)=0,"查找失败",IF(ISNUMBER(VLOOKUP(GU363,GO:GQ,3,0))=FALSE,"VP错误","未知错误")))</f>
        <v/>
      </c>
      <c r="GW363" s="37"/>
      <c r="GX363" s="37"/>
      <c r="GY363" s="39"/>
      <c r="HA363" s="31"/>
      <c r="HB363" s="31"/>
      <c r="HC363" s="31"/>
      <c r="HD363" s="31"/>
      <c r="HE363" s="31"/>
      <c r="HF363" s="31"/>
      <c r="HG363" s="31"/>
      <c r="HH363" s="31"/>
      <c r="HI363" s="31"/>
      <c r="HJ363" s="31"/>
      <c r="HK363" s="31"/>
      <c r="HL363" s="31"/>
      <c r="HM363" s="31"/>
      <c r="HN363" s="23" t="str">
        <f ca="1">IFERROR(IF(HS363="","",RANK(HR363,HR$3:HR$434)+COUNTIF(HR$3:HR363,HR363)-1),"/")</f>
        <v/>
      </c>
      <c r="HO363" s="22" t="str">
        <f t="shared" si="111"/>
        <v/>
      </c>
      <c r="HP363" s="22" t="str">
        <f t="shared" si="112"/>
        <v/>
      </c>
      <c r="HQ363" s="24" t="str">
        <f>IFERROR(IF(HO363="","",ROUND(IF(HP363=0,10,10+SIGN(HP363)*10*(1-((SQRT(5)-1)/2)^MIN(ABS(HP363)/(5*SQRT(HR$1)),3))/(1-((SQRT(5)-1)/2)^3)),2)),"请输入副数")</f>
        <v/>
      </c>
      <c r="HR363" s="25" t="str">
        <f ca="1">IF(HS363="","",IF(选手操作!IT363&lt;&gt;"","/",HV363))</f>
        <v/>
      </c>
      <c r="HS363" s="26" t="str">
        <f ca="1">IF(OR(COUNTA(HA$3:HM$434)=0,选手操作!$K363=""),"",选手操作!$K363)</f>
        <v/>
      </c>
      <c r="HT363" s="22" t="str">
        <f ca="1">IFERROR(IF(HS363="","",RANK(HV363,HV$3:HV$434)+COUNTIF(HV$3:HV363,HV363)-1),"/")</f>
        <v/>
      </c>
      <c r="HU363" s="27" t="str">
        <f ca="1">IF(HS363="","",VLOOKUP(HS363,选手操作!$K:$L,2,0))</f>
        <v/>
      </c>
      <c r="HV363" s="24" t="str">
        <f ca="1">IFERROR(IF(HS363="","",IF(选手操作!HT363&lt;&gt;"",GV363+HW363+HX363+选手操作!HS363,VLOOKUP(HU363,HO:HQ,3,0)+GV363+HW363+HX363+选手操作!HS363)),IF(COUNTIF(HO:HO,HU363)=0,"查找失败",IF(ISNUMBER(VLOOKUP(HU363,HO:HQ,3,0))=FALSE,"VP错误","未知错误")))</f>
        <v/>
      </c>
      <c r="HW363" s="37"/>
      <c r="HX363" s="37"/>
      <c r="HY363" s="39"/>
    </row>
    <row r="364" spans="1:233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23" t="str">
        <f ca="1">IFERROR(IF(S364="","",RANK(R364,R$3:R$434)+COUNTIF(R$3:R364,R364)-1),"/")</f>
        <v/>
      </c>
      <c r="O364" s="22" t="str">
        <f t="shared" si="113"/>
        <v/>
      </c>
      <c r="P364" s="22" t="str">
        <f t="shared" si="114"/>
        <v/>
      </c>
      <c r="Q364" s="24" t="str">
        <f t="shared" si="115"/>
        <v/>
      </c>
      <c r="R364" s="25" t="str">
        <f ca="1">IF(S364="","",IF(选手操作!AT364&lt;&gt;"","/",V364))</f>
        <v/>
      </c>
      <c r="S364" s="26" t="str">
        <f ca="1">IF(OR(COUNTA(A$3:M$434)=0,选手操作!$K364=""),"",选手操作!$K364)</f>
        <v/>
      </c>
      <c r="T364" s="22" t="str">
        <f ca="1">IFERROR(IF(S364="","",RANK(V364,V$3:V$434)+COUNTIF(V$3:V364,V364)-1),"/")</f>
        <v/>
      </c>
      <c r="U364" s="27" t="str">
        <f ca="1">IF(S364="","",VLOOKUP(S364,选手操作!$K:$L,2,0))</f>
        <v/>
      </c>
      <c r="V364" s="24" t="str">
        <f ca="1">IFERROR(IF(S364="","",IF(选手操作!T364&lt;&gt;"",选手操作!M364+选手操作!N364+W364+X364+选手操作!S364,VLOOKUP(U364,O:Q,3,0)+选手操作!M364+选手操作!N364+W364+X364+选手操作!S364)),IF(COUNTIF(O:O,U364)=0,"查找失败",IF(ISNUMBER(VLOOKUP(U364,O:Q,3,0))=FALSE,"VP错误","未知错误")))</f>
        <v/>
      </c>
      <c r="W364" s="37"/>
      <c r="X364" s="37"/>
      <c r="Y364" s="39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23" t="str">
        <f ca="1">IFERROR(IF(AS364="","",RANK(AR364,AR$3:AR$434)+COUNTIF(AR$3:AR364,AR364)-1),"/")</f>
        <v/>
      </c>
      <c r="AO364" s="22" t="str">
        <f t="shared" si="97"/>
        <v/>
      </c>
      <c r="AP364" s="22" t="str">
        <f t="shared" si="98"/>
        <v/>
      </c>
      <c r="AQ364" s="24" t="str">
        <f t="shared" si="116"/>
        <v/>
      </c>
      <c r="AR364" s="25" t="str">
        <f ca="1">IF(AS364="","",IF(选手操作!BT364&lt;&gt;"","/",AV364))</f>
        <v/>
      </c>
      <c r="AS364" s="26" t="str">
        <f ca="1">IF(OR(COUNTA(AA$3:AM$434)=0,选手操作!$K364=""),"",选手操作!$K364)</f>
        <v/>
      </c>
      <c r="AT364" s="22" t="str">
        <f ca="1">IFERROR(IF(AS364="","",RANK(AV364,AV$3:AV$434)+COUNTIF(AV$3:AV364,AV364)-1),"/")</f>
        <v/>
      </c>
      <c r="AU364" s="27" t="str">
        <f ca="1">IF(AS364="","",VLOOKUP(AS364,选手操作!$K:$L,2,0))</f>
        <v/>
      </c>
      <c r="AV364" s="24" t="str">
        <f ca="1">IFERROR(IF(AS364="","",IF(选手操作!AT364&lt;&gt;"",V364+AW364+AX364+选手操作!AS364,VLOOKUP(AU364,AO:AQ,3,0)+V364+AW364+AX364+选手操作!AS364)),IF(COUNTIF(AO:AO,AU364)=0,"查找失败",IF(ISNUMBER(VLOOKUP(AU364,AO:AQ,3,0))=FALSE,"VP错误","未知错误")))</f>
        <v/>
      </c>
      <c r="AW364" s="37"/>
      <c r="AX364" s="37"/>
      <c r="AY364" s="39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23" t="str">
        <f ca="1">IFERROR(IF(BS364="","",RANK(BR364,BR$3:BR$434)+COUNTIF(BR$3:BR364,BR364)-1),"/")</f>
        <v/>
      </c>
      <c r="BO364" s="22" t="str">
        <f t="shared" si="99"/>
        <v/>
      </c>
      <c r="BP364" s="22" t="str">
        <f t="shared" si="100"/>
        <v/>
      </c>
      <c r="BQ364" s="24" t="str">
        <f>IFERROR(IF(BO364="","",ROUND(IF(BP364=0,10,10+SIGN(BP364)*10*(1-((SQRT(5)-1)/2)^MIN(ABS(BP364)/(5*SQRT(BR$1)),3))/(1-((SQRT(5)-1)/2)^3)),2)),"请输入副数")</f>
        <v/>
      </c>
      <c r="BR364" s="25" t="str">
        <f ca="1">IF(BS364="","",IF(选手操作!CT364&lt;&gt;"","/",BV364))</f>
        <v/>
      </c>
      <c r="BS364" s="26" t="str">
        <f ca="1">IF(OR(COUNTA(BA$3:BM$434)=0,选手操作!$K364=""),"",选手操作!$K364)</f>
        <v/>
      </c>
      <c r="BT364" s="22" t="str">
        <f ca="1">IFERROR(IF(BS364="","",RANK(BV364,BV$3:BV$434)+COUNTIF(BV$3:BV364,BV364)-1),"/")</f>
        <v/>
      </c>
      <c r="BU364" s="27" t="str">
        <f ca="1">IF(BS364="","",VLOOKUP(BS364,选手操作!$K:$L,2,0))</f>
        <v/>
      </c>
      <c r="BV364" s="24" t="str">
        <f ca="1">IFERROR(IF(BS364="","",IF(选手操作!BT364&lt;&gt;"",AV364+BW364+BX364+选手操作!BS364,VLOOKUP(BU364,BO:BQ,3,0)+AV364+BW364+BX364+选手操作!BS364)),IF(COUNTIF(BO:BO,BU364)=0,"查找失败",IF(ISNUMBER(VLOOKUP(BU364,BO:BQ,3,0))=FALSE,"VP错误","未知错误")))</f>
        <v/>
      </c>
      <c r="BW364" s="37"/>
      <c r="BX364" s="37"/>
      <c r="BY364" s="39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23" t="str">
        <f ca="1">IFERROR(IF(CS364="","",RANK(CR364,CR$3:CR$434)+COUNTIF(CR$3:CR364,CR364)-1),"/")</f>
        <v/>
      </c>
      <c r="CO364" s="22" t="str">
        <f t="shared" si="101"/>
        <v/>
      </c>
      <c r="CP364" s="22" t="str">
        <f t="shared" si="102"/>
        <v/>
      </c>
      <c r="CQ364" s="24" t="str">
        <f>IFERROR(IF(CO364="","",ROUND(IF(CP364=0,10,10+SIGN(CP364)*10*(1-((SQRT(5)-1)/2)^MIN(ABS(CP364)/(5*SQRT(CR$1)),3))/(1-((SQRT(5)-1)/2)^3)),2)),"请输入副数")</f>
        <v/>
      </c>
      <c r="CR364" s="25" t="str">
        <f ca="1">IF(CS364="","",IF(选手操作!DT364&lt;&gt;"","/",CV364))</f>
        <v/>
      </c>
      <c r="CS364" s="26" t="str">
        <f ca="1">IF(OR(COUNTA(CA$3:CM$434)=0,选手操作!$K364=""),"",选手操作!$K364)</f>
        <v/>
      </c>
      <c r="CT364" s="22" t="str">
        <f ca="1">IFERROR(IF(CS364="","",RANK(CV364,CV$3:CV$434)+COUNTIF(CV$3:CV364,CV364)-1),"/")</f>
        <v/>
      </c>
      <c r="CU364" s="27" t="str">
        <f ca="1">IF(CS364="","",VLOOKUP(CS364,选手操作!$K:$L,2,0))</f>
        <v/>
      </c>
      <c r="CV364" s="24" t="str">
        <f ca="1">IFERROR(IF(CS364="","",IF(选手操作!CT364&lt;&gt;"",BV364+CW364+CX364+选手操作!CS364,VLOOKUP(CU364,CO:CQ,3,0)+BV364+CW364+CX364+选手操作!CS364)),IF(COUNTIF(CO:CO,CU364)=0,"查找失败",IF(ISNUMBER(VLOOKUP(CU364,CO:CQ,3,0))=FALSE,"VP错误","未知错误")))</f>
        <v/>
      </c>
      <c r="CW364" s="37"/>
      <c r="CX364" s="37"/>
      <c r="CY364" s="39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23" t="str">
        <f ca="1">IFERROR(IF(DS364="","",RANK(DR364,DR$3:DR$434)+COUNTIF(DR$3:DR364,DR364)-1),"/")</f>
        <v/>
      </c>
      <c r="DO364" s="22" t="str">
        <f t="shared" si="103"/>
        <v/>
      </c>
      <c r="DP364" s="22" t="str">
        <f t="shared" si="104"/>
        <v/>
      </c>
      <c r="DQ364" s="24" t="str">
        <f>IFERROR(IF(DO364="","",ROUND(IF(DP364=0,10,10+SIGN(DP364)*10*(1-((SQRT(5)-1)/2)^MIN(ABS(DP364)/(5*SQRT(DR$1)),3))/(1-((SQRT(5)-1)/2)^3)),2)),"请输入副数")</f>
        <v/>
      </c>
      <c r="DR364" s="25" t="str">
        <f ca="1">IF(DS364="","",IF(选手操作!ET364&lt;&gt;"","/",DV364))</f>
        <v/>
      </c>
      <c r="DS364" s="26" t="str">
        <f ca="1">IF(OR(COUNTA(DA$3:DM$434)=0,选手操作!$K364=""),"",选手操作!$K364)</f>
        <v/>
      </c>
      <c r="DT364" s="22" t="str">
        <f ca="1">IFERROR(IF(DS364="","",RANK(DV364,DV$3:DV$434)+COUNTIF(DV$3:DV364,DV364)-1),"/")</f>
        <v/>
      </c>
      <c r="DU364" s="27" t="str">
        <f ca="1">IF(DS364="","",VLOOKUP(DS364,选手操作!$K:$L,2,0))</f>
        <v/>
      </c>
      <c r="DV364" s="24" t="str">
        <f ca="1">IFERROR(IF(DS364="","",IF(选手操作!DT364&lt;&gt;"",CV364+DW364+DX364+选手操作!DS364,VLOOKUP(DU364,DO:DQ,3,0)+CV364+DW364+DX364+选手操作!DS364)),IF(COUNTIF(DO:DO,DU364)=0,"查找失败",IF(ISNUMBER(VLOOKUP(DU364,DO:DQ,3,0))=FALSE,"VP错误","未知错误")))</f>
        <v/>
      </c>
      <c r="DW364" s="37"/>
      <c r="DX364" s="37"/>
      <c r="DY364" s="39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  <c r="EK364" s="31"/>
      <c r="EL364" s="31"/>
      <c r="EM364" s="31"/>
      <c r="EN364" s="23" t="str">
        <f ca="1">IFERROR(IF(ES364="","",RANK(ER364,ER$3:ER$434)+COUNTIF(ER$3:ER364,ER364)-1),"/")</f>
        <v/>
      </c>
      <c r="EO364" s="22" t="str">
        <f t="shared" si="105"/>
        <v/>
      </c>
      <c r="EP364" s="22" t="str">
        <f t="shared" si="106"/>
        <v/>
      </c>
      <c r="EQ364" s="24" t="str">
        <f>IFERROR(IF(EO364="","",ROUND(IF(EP364=0,10,10+SIGN(EP364)*10*(1-((SQRT(5)-1)/2)^MIN(ABS(EP364)/(5*SQRT(ER$1)),3))/(1-((SQRT(5)-1)/2)^3)),2)),"请输入副数")</f>
        <v/>
      </c>
      <c r="ER364" s="25" t="str">
        <f ca="1">IF(ES364="","",IF(选手操作!FT364&lt;&gt;"","/",EV364))</f>
        <v/>
      </c>
      <c r="ES364" s="26" t="str">
        <f ca="1">IF(OR(COUNTA(EA$3:EM$434)=0,选手操作!$K364=""),"",选手操作!$K364)</f>
        <v/>
      </c>
      <c r="ET364" s="22" t="str">
        <f ca="1">IFERROR(IF(ES364="","",RANK(EV364,EV$3:EV$434)+COUNTIF(EV$3:EV364,EV364)-1),"/")</f>
        <v/>
      </c>
      <c r="EU364" s="27" t="str">
        <f ca="1">IF(ES364="","",VLOOKUP(ES364,选手操作!$K:$L,2,0))</f>
        <v/>
      </c>
      <c r="EV364" s="24" t="str">
        <f ca="1">IFERROR(IF(ES364="","",IF(选手操作!ET364&lt;&gt;"",DV364+EW364+EX364+选手操作!ES364,VLOOKUP(EU364,EO:EQ,3,0)+DV364+EW364+EX364+选手操作!ES364)),IF(COUNTIF(EO:EO,EU364)=0,"查找失败",IF(ISNUMBER(VLOOKUP(EU364,EO:EQ,3,0))=FALSE,"VP错误","未知错误")))</f>
        <v/>
      </c>
      <c r="EW364" s="37"/>
      <c r="EX364" s="37"/>
      <c r="EY364" s="39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  <c r="FK364" s="31"/>
      <c r="FL364" s="31"/>
      <c r="FM364" s="31"/>
      <c r="FN364" s="23" t="str">
        <f ca="1">IFERROR(IF(FS364="","",RANK(FR364,FR$3:FR$434)+COUNTIF(FR$3:FR364,FR364)-1),"/")</f>
        <v/>
      </c>
      <c r="FO364" s="22" t="str">
        <f t="shared" si="107"/>
        <v/>
      </c>
      <c r="FP364" s="22" t="str">
        <f t="shared" si="108"/>
        <v/>
      </c>
      <c r="FQ364" s="24" t="str">
        <f>IFERROR(IF(FO364="","",ROUND(IF(FP364=0,10,10+SIGN(FP364)*10*(1-((SQRT(5)-1)/2)^MIN(ABS(FP364)/(5*SQRT(FR$1)),3))/(1-((SQRT(5)-1)/2)^3)),2)),"请输入副数")</f>
        <v/>
      </c>
      <c r="FR364" s="25" t="str">
        <f ca="1">IF(FS364="","",IF(选手操作!GT364&lt;&gt;"","/",FV364))</f>
        <v/>
      </c>
      <c r="FS364" s="26" t="str">
        <f ca="1">IF(OR(COUNTA(FA$3:FM$434)=0,选手操作!$K364=""),"",选手操作!$K364)</f>
        <v/>
      </c>
      <c r="FT364" s="22" t="str">
        <f ca="1">IFERROR(IF(FS364="","",RANK(FV364,FV$3:FV$434)+COUNTIF(FV$3:FV364,FV364)-1),"/")</f>
        <v/>
      </c>
      <c r="FU364" s="27" t="str">
        <f ca="1">IF(FS364="","",VLOOKUP(FS364,选手操作!$K:$L,2,0))</f>
        <v/>
      </c>
      <c r="FV364" s="24" t="str">
        <f ca="1">IFERROR(IF(FS364="","",IF(选手操作!FT364&lt;&gt;"",EV364+FW364+FX364+选手操作!FS364,VLOOKUP(FU364,FO:FQ,3,0)+EV364+FW364+FX364+选手操作!FS364)),IF(COUNTIF(FO:FO,FU364)=0,"查找失败",IF(ISNUMBER(VLOOKUP(FU364,FO:FQ,3,0))=FALSE,"VP错误","未知错误")))</f>
        <v/>
      </c>
      <c r="FW364" s="37"/>
      <c r="FX364" s="37"/>
      <c r="FY364" s="39"/>
      <c r="GA364" s="31"/>
      <c r="GB364" s="31"/>
      <c r="GC364" s="31"/>
      <c r="GD364" s="31"/>
      <c r="GE364" s="31"/>
      <c r="GF364" s="31"/>
      <c r="GG364" s="31"/>
      <c r="GH364" s="31"/>
      <c r="GI364" s="31"/>
      <c r="GJ364" s="31"/>
      <c r="GK364" s="31"/>
      <c r="GL364" s="31"/>
      <c r="GM364" s="31"/>
      <c r="GN364" s="23" t="str">
        <f ca="1">IFERROR(IF(GS364="","",RANK(GR364,GR$3:GR$434)+COUNTIF(GR$3:GR364,GR364)-1),"/")</f>
        <v/>
      </c>
      <c r="GO364" s="22" t="str">
        <f t="shared" si="109"/>
        <v/>
      </c>
      <c r="GP364" s="22" t="str">
        <f t="shared" si="110"/>
        <v/>
      </c>
      <c r="GQ364" s="24" t="str">
        <f>IFERROR(IF(GO364="","",ROUND(IF(GP364=0,10,10+SIGN(GP364)*10*(1-((SQRT(5)-1)/2)^MIN(ABS(GP364)/(5*SQRT(GR$1)),3))/(1-((SQRT(5)-1)/2)^3)),2)),"请输入副数")</f>
        <v/>
      </c>
      <c r="GR364" s="25" t="str">
        <f ca="1">IF(GS364="","",IF(选手操作!HT364&lt;&gt;"","/",GV364))</f>
        <v/>
      </c>
      <c r="GS364" s="26" t="str">
        <f ca="1">IF(OR(COUNTA(GA$3:GM$434)=0,选手操作!$K364=""),"",选手操作!$K364)</f>
        <v/>
      </c>
      <c r="GT364" s="22" t="str">
        <f ca="1">IFERROR(IF(GS364="","",RANK(GV364,GV$3:GV$434)+COUNTIF(GV$3:GV364,GV364)-1),"/")</f>
        <v/>
      </c>
      <c r="GU364" s="27" t="str">
        <f ca="1">IF(GS364="","",VLOOKUP(GS364,选手操作!$K:$L,2,0))</f>
        <v/>
      </c>
      <c r="GV364" s="24" t="str">
        <f ca="1">IFERROR(IF(GS364="","",IF(选手操作!GT364&lt;&gt;"",FV364+GW364+GX364+选手操作!GS364,VLOOKUP(GU364,GO:GQ,3,0)+FV364+GW364+GX364+选手操作!GS364)),IF(COUNTIF(GO:GO,GU364)=0,"查找失败",IF(ISNUMBER(VLOOKUP(GU364,GO:GQ,3,0))=FALSE,"VP错误","未知错误")))</f>
        <v/>
      </c>
      <c r="GW364" s="37"/>
      <c r="GX364" s="37"/>
      <c r="GY364" s="39"/>
      <c r="HA364" s="31"/>
      <c r="HB364" s="31"/>
      <c r="HC364" s="31"/>
      <c r="HD364" s="31"/>
      <c r="HE364" s="31"/>
      <c r="HF364" s="31"/>
      <c r="HG364" s="31"/>
      <c r="HH364" s="31"/>
      <c r="HI364" s="31"/>
      <c r="HJ364" s="31"/>
      <c r="HK364" s="31"/>
      <c r="HL364" s="31"/>
      <c r="HM364" s="31"/>
      <c r="HN364" s="23" t="str">
        <f ca="1">IFERROR(IF(HS364="","",RANK(HR364,HR$3:HR$434)+COUNTIF(HR$3:HR364,HR364)-1),"/")</f>
        <v/>
      </c>
      <c r="HO364" s="22" t="str">
        <f t="shared" si="111"/>
        <v/>
      </c>
      <c r="HP364" s="22" t="str">
        <f t="shared" si="112"/>
        <v/>
      </c>
      <c r="HQ364" s="24" t="str">
        <f>IFERROR(IF(HO364="","",ROUND(IF(HP364=0,10,10+SIGN(HP364)*10*(1-((SQRT(5)-1)/2)^MIN(ABS(HP364)/(5*SQRT(HR$1)),3))/(1-((SQRT(5)-1)/2)^3)),2)),"请输入副数")</f>
        <v/>
      </c>
      <c r="HR364" s="25" t="str">
        <f ca="1">IF(HS364="","",IF(选手操作!IT364&lt;&gt;"","/",HV364))</f>
        <v/>
      </c>
      <c r="HS364" s="26" t="str">
        <f ca="1">IF(OR(COUNTA(HA$3:HM$434)=0,选手操作!$K364=""),"",选手操作!$K364)</f>
        <v/>
      </c>
      <c r="HT364" s="22" t="str">
        <f ca="1">IFERROR(IF(HS364="","",RANK(HV364,HV$3:HV$434)+COUNTIF(HV$3:HV364,HV364)-1),"/")</f>
        <v/>
      </c>
      <c r="HU364" s="27" t="str">
        <f ca="1">IF(HS364="","",VLOOKUP(HS364,选手操作!$K:$L,2,0))</f>
        <v/>
      </c>
      <c r="HV364" s="24" t="str">
        <f ca="1">IFERROR(IF(HS364="","",IF(选手操作!HT364&lt;&gt;"",GV364+HW364+HX364+选手操作!HS364,VLOOKUP(HU364,HO:HQ,3,0)+GV364+HW364+HX364+选手操作!HS364)),IF(COUNTIF(HO:HO,HU364)=0,"查找失败",IF(ISNUMBER(VLOOKUP(HU364,HO:HQ,3,0))=FALSE,"VP错误","未知错误")))</f>
        <v/>
      </c>
      <c r="HW364" s="37"/>
      <c r="HX364" s="37"/>
      <c r="HY364" s="39"/>
    </row>
    <row r="365" spans="1:233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23" t="str">
        <f ca="1">IFERROR(IF(S365="","",RANK(R365,R$3:R$434)+COUNTIF(R$3:R365,R365)-1),"/")</f>
        <v/>
      </c>
      <c r="O365" s="22" t="str">
        <f t="shared" si="113"/>
        <v/>
      </c>
      <c r="P365" s="22" t="str">
        <f t="shared" si="114"/>
        <v/>
      </c>
      <c r="Q365" s="24" t="str">
        <f t="shared" si="115"/>
        <v/>
      </c>
      <c r="R365" s="25" t="str">
        <f ca="1">IF(S365="","",IF(选手操作!AT365&lt;&gt;"","/",V365))</f>
        <v/>
      </c>
      <c r="S365" s="26" t="str">
        <f ca="1">IF(OR(COUNTA(A$3:M$434)=0,选手操作!$K365=""),"",选手操作!$K365)</f>
        <v/>
      </c>
      <c r="T365" s="22" t="str">
        <f ca="1">IFERROR(IF(S365="","",RANK(V365,V$3:V$434)+COUNTIF(V$3:V365,V365)-1),"/")</f>
        <v/>
      </c>
      <c r="U365" s="27" t="str">
        <f ca="1">IF(S365="","",VLOOKUP(S365,选手操作!$K:$L,2,0))</f>
        <v/>
      </c>
      <c r="V365" s="24" t="str">
        <f ca="1">IFERROR(IF(S365="","",IF(选手操作!T365&lt;&gt;"",选手操作!M365+选手操作!N365+W365+X365+选手操作!S365,VLOOKUP(U365,O:Q,3,0)+选手操作!M365+选手操作!N365+W365+X365+选手操作!S365)),IF(COUNTIF(O:O,U365)=0,"查找失败",IF(ISNUMBER(VLOOKUP(U365,O:Q,3,0))=FALSE,"VP错误","未知错误")))</f>
        <v/>
      </c>
      <c r="W365" s="37"/>
      <c r="X365" s="37"/>
      <c r="Y365" s="39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23" t="str">
        <f ca="1">IFERROR(IF(AS365="","",RANK(AR365,AR$3:AR$434)+COUNTIF(AR$3:AR365,AR365)-1),"/")</f>
        <v/>
      </c>
      <c r="AO365" s="22" t="str">
        <f t="shared" si="97"/>
        <v/>
      </c>
      <c r="AP365" s="22" t="str">
        <f t="shared" si="98"/>
        <v/>
      </c>
      <c r="AQ365" s="24" t="str">
        <f t="shared" si="116"/>
        <v/>
      </c>
      <c r="AR365" s="25" t="str">
        <f ca="1">IF(AS365="","",IF(选手操作!BT365&lt;&gt;"","/",AV365))</f>
        <v/>
      </c>
      <c r="AS365" s="26" t="str">
        <f ca="1">IF(OR(COUNTA(AA$3:AM$434)=0,选手操作!$K365=""),"",选手操作!$K365)</f>
        <v/>
      </c>
      <c r="AT365" s="22" t="str">
        <f ca="1">IFERROR(IF(AS365="","",RANK(AV365,AV$3:AV$434)+COUNTIF(AV$3:AV365,AV365)-1),"/")</f>
        <v/>
      </c>
      <c r="AU365" s="27" t="str">
        <f ca="1">IF(AS365="","",VLOOKUP(AS365,选手操作!$K:$L,2,0))</f>
        <v/>
      </c>
      <c r="AV365" s="24" t="str">
        <f ca="1">IFERROR(IF(AS365="","",IF(选手操作!AT365&lt;&gt;"",V365+AW365+AX365+选手操作!AS365,VLOOKUP(AU365,AO:AQ,3,0)+V365+AW365+AX365+选手操作!AS365)),IF(COUNTIF(AO:AO,AU365)=0,"查找失败",IF(ISNUMBER(VLOOKUP(AU365,AO:AQ,3,0))=FALSE,"VP错误","未知错误")))</f>
        <v/>
      </c>
      <c r="AW365" s="37"/>
      <c r="AX365" s="37"/>
      <c r="AY365" s="39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23" t="str">
        <f ca="1">IFERROR(IF(BS365="","",RANK(BR365,BR$3:BR$434)+COUNTIF(BR$3:BR365,BR365)-1),"/")</f>
        <v/>
      </c>
      <c r="BO365" s="22" t="str">
        <f t="shared" si="99"/>
        <v/>
      </c>
      <c r="BP365" s="22" t="str">
        <f t="shared" si="100"/>
        <v/>
      </c>
      <c r="BQ365" s="24" t="str">
        <f>IFERROR(IF(BO365="","",ROUND(IF(BP365=0,10,10+SIGN(BP365)*10*(1-((SQRT(5)-1)/2)^MIN(ABS(BP365)/(5*SQRT(BR$1)),3))/(1-((SQRT(5)-1)/2)^3)),2)),"请输入副数")</f>
        <v/>
      </c>
      <c r="BR365" s="25" t="str">
        <f ca="1">IF(BS365="","",IF(选手操作!CT365&lt;&gt;"","/",BV365))</f>
        <v/>
      </c>
      <c r="BS365" s="26" t="str">
        <f ca="1">IF(OR(COUNTA(BA$3:BM$434)=0,选手操作!$K365=""),"",选手操作!$K365)</f>
        <v/>
      </c>
      <c r="BT365" s="22" t="str">
        <f ca="1">IFERROR(IF(BS365="","",RANK(BV365,BV$3:BV$434)+COUNTIF(BV$3:BV365,BV365)-1),"/")</f>
        <v/>
      </c>
      <c r="BU365" s="27" t="str">
        <f ca="1">IF(BS365="","",VLOOKUP(BS365,选手操作!$K:$L,2,0))</f>
        <v/>
      </c>
      <c r="BV365" s="24" t="str">
        <f ca="1">IFERROR(IF(BS365="","",IF(选手操作!BT365&lt;&gt;"",AV365+BW365+BX365+选手操作!BS365,VLOOKUP(BU365,BO:BQ,3,0)+AV365+BW365+BX365+选手操作!BS365)),IF(COUNTIF(BO:BO,BU365)=0,"查找失败",IF(ISNUMBER(VLOOKUP(BU365,BO:BQ,3,0))=FALSE,"VP错误","未知错误")))</f>
        <v/>
      </c>
      <c r="BW365" s="37"/>
      <c r="BX365" s="37"/>
      <c r="BY365" s="39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23" t="str">
        <f ca="1">IFERROR(IF(CS365="","",RANK(CR365,CR$3:CR$434)+COUNTIF(CR$3:CR365,CR365)-1),"/")</f>
        <v/>
      </c>
      <c r="CO365" s="22" t="str">
        <f t="shared" si="101"/>
        <v/>
      </c>
      <c r="CP365" s="22" t="str">
        <f t="shared" si="102"/>
        <v/>
      </c>
      <c r="CQ365" s="24" t="str">
        <f>IFERROR(IF(CO365="","",ROUND(IF(CP365=0,10,10+SIGN(CP365)*10*(1-((SQRT(5)-1)/2)^MIN(ABS(CP365)/(5*SQRT(CR$1)),3))/(1-((SQRT(5)-1)/2)^3)),2)),"请输入副数")</f>
        <v/>
      </c>
      <c r="CR365" s="25" t="str">
        <f ca="1">IF(CS365="","",IF(选手操作!DT365&lt;&gt;"","/",CV365))</f>
        <v/>
      </c>
      <c r="CS365" s="26" t="str">
        <f ca="1">IF(OR(COUNTA(CA$3:CM$434)=0,选手操作!$K365=""),"",选手操作!$K365)</f>
        <v/>
      </c>
      <c r="CT365" s="22" t="str">
        <f ca="1">IFERROR(IF(CS365="","",RANK(CV365,CV$3:CV$434)+COUNTIF(CV$3:CV365,CV365)-1),"/")</f>
        <v/>
      </c>
      <c r="CU365" s="27" t="str">
        <f ca="1">IF(CS365="","",VLOOKUP(CS365,选手操作!$K:$L,2,0))</f>
        <v/>
      </c>
      <c r="CV365" s="24" t="str">
        <f ca="1">IFERROR(IF(CS365="","",IF(选手操作!CT365&lt;&gt;"",BV365+CW365+CX365+选手操作!CS365,VLOOKUP(CU365,CO:CQ,3,0)+BV365+CW365+CX365+选手操作!CS365)),IF(COUNTIF(CO:CO,CU365)=0,"查找失败",IF(ISNUMBER(VLOOKUP(CU365,CO:CQ,3,0))=FALSE,"VP错误","未知错误")))</f>
        <v/>
      </c>
      <c r="CW365" s="37"/>
      <c r="CX365" s="37"/>
      <c r="CY365" s="39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23" t="str">
        <f ca="1">IFERROR(IF(DS365="","",RANK(DR365,DR$3:DR$434)+COUNTIF(DR$3:DR365,DR365)-1),"/")</f>
        <v/>
      </c>
      <c r="DO365" s="22" t="str">
        <f t="shared" si="103"/>
        <v/>
      </c>
      <c r="DP365" s="22" t="str">
        <f t="shared" si="104"/>
        <v/>
      </c>
      <c r="DQ365" s="24" t="str">
        <f>IFERROR(IF(DO365="","",ROUND(IF(DP365=0,10,10+SIGN(DP365)*10*(1-((SQRT(5)-1)/2)^MIN(ABS(DP365)/(5*SQRT(DR$1)),3))/(1-((SQRT(5)-1)/2)^3)),2)),"请输入副数")</f>
        <v/>
      </c>
      <c r="DR365" s="25" t="str">
        <f ca="1">IF(DS365="","",IF(选手操作!ET365&lt;&gt;"","/",DV365))</f>
        <v/>
      </c>
      <c r="DS365" s="26" t="str">
        <f ca="1">IF(OR(COUNTA(DA$3:DM$434)=0,选手操作!$K365=""),"",选手操作!$K365)</f>
        <v/>
      </c>
      <c r="DT365" s="22" t="str">
        <f ca="1">IFERROR(IF(DS365="","",RANK(DV365,DV$3:DV$434)+COUNTIF(DV$3:DV365,DV365)-1),"/")</f>
        <v/>
      </c>
      <c r="DU365" s="27" t="str">
        <f ca="1">IF(DS365="","",VLOOKUP(DS365,选手操作!$K:$L,2,0))</f>
        <v/>
      </c>
      <c r="DV365" s="24" t="str">
        <f ca="1">IFERROR(IF(DS365="","",IF(选手操作!DT365&lt;&gt;"",CV365+DW365+DX365+选手操作!DS365,VLOOKUP(DU365,DO:DQ,3,0)+CV365+DW365+DX365+选手操作!DS365)),IF(COUNTIF(DO:DO,DU365)=0,"查找失败",IF(ISNUMBER(VLOOKUP(DU365,DO:DQ,3,0))=FALSE,"VP错误","未知错误")))</f>
        <v/>
      </c>
      <c r="DW365" s="37"/>
      <c r="DX365" s="37"/>
      <c r="DY365" s="39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  <c r="EK365" s="31"/>
      <c r="EL365" s="31"/>
      <c r="EM365" s="31"/>
      <c r="EN365" s="23" t="str">
        <f ca="1">IFERROR(IF(ES365="","",RANK(ER365,ER$3:ER$434)+COUNTIF(ER$3:ER365,ER365)-1),"/")</f>
        <v/>
      </c>
      <c r="EO365" s="22" t="str">
        <f t="shared" si="105"/>
        <v/>
      </c>
      <c r="EP365" s="22" t="str">
        <f t="shared" si="106"/>
        <v/>
      </c>
      <c r="EQ365" s="24" t="str">
        <f>IFERROR(IF(EO365="","",ROUND(IF(EP365=0,10,10+SIGN(EP365)*10*(1-((SQRT(5)-1)/2)^MIN(ABS(EP365)/(5*SQRT(ER$1)),3))/(1-((SQRT(5)-1)/2)^3)),2)),"请输入副数")</f>
        <v/>
      </c>
      <c r="ER365" s="25" t="str">
        <f ca="1">IF(ES365="","",IF(选手操作!FT365&lt;&gt;"","/",EV365))</f>
        <v/>
      </c>
      <c r="ES365" s="26" t="str">
        <f ca="1">IF(OR(COUNTA(EA$3:EM$434)=0,选手操作!$K365=""),"",选手操作!$K365)</f>
        <v/>
      </c>
      <c r="ET365" s="22" t="str">
        <f ca="1">IFERROR(IF(ES365="","",RANK(EV365,EV$3:EV$434)+COUNTIF(EV$3:EV365,EV365)-1),"/")</f>
        <v/>
      </c>
      <c r="EU365" s="27" t="str">
        <f ca="1">IF(ES365="","",VLOOKUP(ES365,选手操作!$K:$L,2,0))</f>
        <v/>
      </c>
      <c r="EV365" s="24" t="str">
        <f ca="1">IFERROR(IF(ES365="","",IF(选手操作!ET365&lt;&gt;"",DV365+EW365+EX365+选手操作!ES365,VLOOKUP(EU365,EO:EQ,3,0)+DV365+EW365+EX365+选手操作!ES365)),IF(COUNTIF(EO:EO,EU365)=0,"查找失败",IF(ISNUMBER(VLOOKUP(EU365,EO:EQ,3,0))=FALSE,"VP错误","未知错误")))</f>
        <v/>
      </c>
      <c r="EW365" s="37"/>
      <c r="EX365" s="37"/>
      <c r="EY365" s="39"/>
      <c r="FA365" s="31"/>
      <c r="FB365" s="31"/>
      <c r="FC365" s="31"/>
      <c r="FD365" s="31"/>
      <c r="FE365" s="31"/>
      <c r="FF365" s="31"/>
      <c r="FG365" s="31"/>
      <c r="FH365" s="31"/>
      <c r="FI365" s="31"/>
      <c r="FJ365" s="31"/>
      <c r="FK365" s="31"/>
      <c r="FL365" s="31"/>
      <c r="FM365" s="31"/>
      <c r="FN365" s="23" t="str">
        <f ca="1">IFERROR(IF(FS365="","",RANK(FR365,FR$3:FR$434)+COUNTIF(FR$3:FR365,FR365)-1),"/")</f>
        <v/>
      </c>
      <c r="FO365" s="22" t="str">
        <f t="shared" si="107"/>
        <v/>
      </c>
      <c r="FP365" s="22" t="str">
        <f t="shared" si="108"/>
        <v/>
      </c>
      <c r="FQ365" s="24" t="str">
        <f>IFERROR(IF(FO365="","",ROUND(IF(FP365=0,10,10+SIGN(FP365)*10*(1-((SQRT(5)-1)/2)^MIN(ABS(FP365)/(5*SQRT(FR$1)),3))/(1-((SQRT(5)-1)/2)^3)),2)),"请输入副数")</f>
        <v/>
      </c>
      <c r="FR365" s="25" t="str">
        <f ca="1">IF(FS365="","",IF(选手操作!GT365&lt;&gt;"","/",FV365))</f>
        <v/>
      </c>
      <c r="FS365" s="26" t="str">
        <f ca="1">IF(OR(COUNTA(FA$3:FM$434)=0,选手操作!$K365=""),"",选手操作!$K365)</f>
        <v/>
      </c>
      <c r="FT365" s="22" t="str">
        <f ca="1">IFERROR(IF(FS365="","",RANK(FV365,FV$3:FV$434)+COUNTIF(FV$3:FV365,FV365)-1),"/")</f>
        <v/>
      </c>
      <c r="FU365" s="27" t="str">
        <f ca="1">IF(FS365="","",VLOOKUP(FS365,选手操作!$K:$L,2,0))</f>
        <v/>
      </c>
      <c r="FV365" s="24" t="str">
        <f ca="1">IFERROR(IF(FS365="","",IF(选手操作!FT365&lt;&gt;"",EV365+FW365+FX365+选手操作!FS365,VLOOKUP(FU365,FO:FQ,3,0)+EV365+FW365+FX365+选手操作!FS365)),IF(COUNTIF(FO:FO,FU365)=0,"查找失败",IF(ISNUMBER(VLOOKUP(FU365,FO:FQ,3,0))=FALSE,"VP错误","未知错误")))</f>
        <v/>
      </c>
      <c r="FW365" s="37"/>
      <c r="FX365" s="37"/>
      <c r="FY365" s="39"/>
      <c r="GA365" s="31"/>
      <c r="GB365" s="31"/>
      <c r="GC365" s="31"/>
      <c r="GD365" s="31"/>
      <c r="GE365" s="31"/>
      <c r="GF365" s="31"/>
      <c r="GG365" s="31"/>
      <c r="GH365" s="31"/>
      <c r="GI365" s="31"/>
      <c r="GJ365" s="31"/>
      <c r="GK365" s="31"/>
      <c r="GL365" s="31"/>
      <c r="GM365" s="31"/>
      <c r="GN365" s="23" t="str">
        <f ca="1">IFERROR(IF(GS365="","",RANK(GR365,GR$3:GR$434)+COUNTIF(GR$3:GR365,GR365)-1),"/")</f>
        <v/>
      </c>
      <c r="GO365" s="22" t="str">
        <f t="shared" si="109"/>
        <v/>
      </c>
      <c r="GP365" s="22" t="str">
        <f t="shared" si="110"/>
        <v/>
      </c>
      <c r="GQ365" s="24" t="str">
        <f>IFERROR(IF(GO365="","",ROUND(IF(GP365=0,10,10+SIGN(GP365)*10*(1-((SQRT(5)-1)/2)^MIN(ABS(GP365)/(5*SQRT(GR$1)),3))/(1-((SQRT(5)-1)/2)^3)),2)),"请输入副数")</f>
        <v/>
      </c>
      <c r="GR365" s="25" t="str">
        <f ca="1">IF(GS365="","",IF(选手操作!HT365&lt;&gt;"","/",GV365))</f>
        <v/>
      </c>
      <c r="GS365" s="26" t="str">
        <f ca="1">IF(OR(COUNTA(GA$3:GM$434)=0,选手操作!$K365=""),"",选手操作!$K365)</f>
        <v/>
      </c>
      <c r="GT365" s="22" t="str">
        <f ca="1">IFERROR(IF(GS365="","",RANK(GV365,GV$3:GV$434)+COUNTIF(GV$3:GV365,GV365)-1),"/")</f>
        <v/>
      </c>
      <c r="GU365" s="27" t="str">
        <f ca="1">IF(GS365="","",VLOOKUP(GS365,选手操作!$K:$L,2,0))</f>
        <v/>
      </c>
      <c r="GV365" s="24" t="str">
        <f ca="1">IFERROR(IF(GS365="","",IF(选手操作!GT365&lt;&gt;"",FV365+GW365+GX365+选手操作!GS365,VLOOKUP(GU365,GO:GQ,3,0)+FV365+GW365+GX365+选手操作!GS365)),IF(COUNTIF(GO:GO,GU365)=0,"查找失败",IF(ISNUMBER(VLOOKUP(GU365,GO:GQ,3,0))=FALSE,"VP错误","未知错误")))</f>
        <v/>
      </c>
      <c r="GW365" s="37"/>
      <c r="GX365" s="37"/>
      <c r="GY365" s="39"/>
      <c r="HA365" s="31"/>
      <c r="HB365" s="31"/>
      <c r="HC365" s="31"/>
      <c r="HD365" s="31"/>
      <c r="HE365" s="31"/>
      <c r="HF365" s="31"/>
      <c r="HG365" s="31"/>
      <c r="HH365" s="31"/>
      <c r="HI365" s="31"/>
      <c r="HJ365" s="31"/>
      <c r="HK365" s="31"/>
      <c r="HL365" s="31"/>
      <c r="HM365" s="31"/>
      <c r="HN365" s="23" t="str">
        <f ca="1">IFERROR(IF(HS365="","",RANK(HR365,HR$3:HR$434)+COUNTIF(HR$3:HR365,HR365)-1),"/")</f>
        <v/>
      </c>
      <c r="HO365" s="22" t="str">
        <f t="shared" si="111"/>
        <v/>
      </c>
      <c r="HP365" s="22" t="str">
        <f t="shared" si="112"/>
        <v/>
      </c>
      <c r="HQ365" s="24" t="str">
        <f>IFERROR(IF(HO365="","",ROUND(IF(HP365=0,10,10+SIGN(HP365)*10*(1-((SQRT(5)-1)/2)^MIN(ABS(HP365)/(5*SQRT(HR$1)),3))/(1-((SQRT(5)-1)/2)^3)),2)),"请输入副数")</f>
        <v/>
      </c>
      <c r="HR365" s="25" t="str">
        <f ca="1">IF(HS365="","",IF(选手操作!IT365&lt;&gt;"","/",HV365))</f>
        <v/>
      </c>
      <c r="HS365" s="26" t="str">
        <f ca="1">IF(OR(COUNTA(HA$3:HM$434)=0,选手操作!$K365=""),"",选手操作!$K365)</f>
        <v/>
      </c>
      <c r="HT365" s="22" t="str">
        <f ca="1">IFERROR(IF(HS365="","",RANK(HV365,HV$3:HV$434)+COUNTIF(HV$3:HV365,HV365)-1),"/")</f>
        <v/>
      </c>
      <c r="HU365" s="27" t="str">
        <f ca="1">IF(HS365="","",VLOOKUP(HS365,选手操作!$K:$L,2,0))</f>
        <v/>
      </c>
      <c r="HV365" s="24" t="str">
        <f ca="1">IFERROR(IF(HS365="","",IF(选手操作!HT365&lt;&gt;"",GV365+HW365+HX365+选手操作!HS365,VLOOKUP(HU365,HO:HQ,3,0)+GV365+HW365+HX365+选手操作!HS365)),IF(COUNTIF(HO:HO,HU365)=0,"查找失败",IF(ISNUMBER(VLOOKUP(HU365,HO:HQ,3,0))=FALSE,"VP错误","未知错误")))</f>
        <v/>
      </c>
      <c r="HW365" s="37"/>
      <c r="HX365" s="37"/>
      <c r="HY365" s="39"/>
    </row>
    <row r="366" spans="1:233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23" t="str">
        <f ca="1">IFERROR(IF(S366="","",RANK(R366,R$3:R$434)+COUNTIF(R$3:R366,R366)-1),"/")</f>
        <v/>
      </c>
      <c r="O366" s="22" t="str">
        <f t="shared" si="113"/>
        <v/>
      </c>
      <c r="P366" s="22" t="str">
        <f t="shared" si="114"/>
        <v/>
      </c>
      <c r="Q366" s="24" t="str">
        <f t="shared" si="115"/>
        <v/>
      </c>
      <c r="R366" s="25" t="str">
        <f ca="1">IF(S366="","",IF(选手操作!AT366&lt;&gt;"","/",V366))</f>
        <v/>
      </c>
      <c r="S366" s="26" t="str">
        <f ca="1">IF(OR(COUNTA(A$3:M$434)=0,选手操作!$K366=""),"",选手操作!$K366)</f>
        <v/>
      </c>
      <c r="T366" s="22" t="str">
        <f ca="1">IFERROR(IF(S366="","",RANK(V366,V$3:V$434)+COUNTIF(V$3:V366,V366)-1),"/")</f>
        <v/>
      </c>
      <c r="U366" s="27" t="str">
        <f ca="1">IF(S366="","",VLOOKUP(S366,选手操作!$K:$L,2,0))</f>
        <v/>
      </c>
      <c r="V366" s="24" t="str">
        <f ca="1">IFERROR(IF(S366="","",IF(选手操作!T366&lt;&gt;"",选手操作!M366+选手操作!N366+W366+X366+选手操作!S366,VLOOKUP(U366,O:Q,3,0)+选手操作!M366+选手操作!N366+W366+X366+选手操作!S366)),IF(COUNTIF(O:O,U366)=0,"查找失败",IF(ISNUMBER(VLOOKUP(U366,O:Q,3,0))=FALSE,"VP错误","未知错误")))</f>
        <v/>
      </c>
      <c r="W366" s="37"/>
      <c r="X366" s="37"/>
      <c r="Y366" s="39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23" t="str">
        <f ca="1">IFERROR(IF(AS366="","",RANK(AR366,AR$3:AR$434)+COUNTIF(AR$3:AR366,AR366)-1),"/")</f>
        <v/>
      </c>
      <c r="AO366" s="22" t="str">
        <f t="shared" si="97"/>
        <v/>
      </c>
      <c r="AP366" s="22" t="str">
        <f t="shared" si="98"/>
        <v/>
      </c>
      <c r="AQ366" s="24" t="str">
        <f t="shared" si="116"/>
        <v/>
      </c>
      <c r="AR366" s="25" t="str">
        <f ca="1">IF(AS366="","",IF(选手操作!BT366&lt;&gt;"","/",AV366))</f>
        <v/>
      </c>
      <c r="AS366" s="26" t="str">
        <f ca="1">IF(OR(COUNTA(AA$3:AM$434)=0,选手操作!$K366=""),"",选手操作!$K366)</f>
        <v/>
      </c>
      <c r="AT366" s="22" t="str">
        <f ca="1">IFERROR(IF(AS366="","",RANK(AV366,AV$3:AV$434)+COUNTIF(AV$3:AV366,AV366)-1),"/")</f>
        <v/>
      </c>
      <c r="AU366" s="27" t="str">
        <f ca="1">IF(AS366="","",VLOOKUP(AS366,选手操作!$K:$L,2,0))</f>
        <v/>
      </c>
      <c r="AV366" s="24" t="str">
        <f ca="1">IFERROR(IF(AS366="","",IF(选手操作!AT366&lt;&gt;"",V366+AW366+AX366+选手操作!AS366,VLOOKUP(AU366,AO:AQ,3,0)+V366+AW366+AX366+选手操作!AS366)),IF(COUNTIF(AO:AO,AU366)=0,"查找失败",IF(ISNUMBER(VLOOKUP(AU366,AO:AQ,3,0))=FALSE,"VP错误","未知错误")))</f>
        <v/>
      </c>
      <c r="AW366" s="37"/>
      <c r="AX366" s="37"/>
      <c r="AY366" s="39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23" t="str">
        <f ca="1">IFERROR(IF(BS366="","",RANK(BR366,BR$3:BR$434)+COUNTIF(BR$3:BR366,BR366)-1),"/")</f>
        <v/>
      </c>
      <c r="BO366" s="22" t="str">
        <f t="shared" si="99"/>
        <v/>
      </c>
      <c r="BP366" s="22" t="str">
        <f t="shared" si="100"/>
        <v/>
      </c>
      <c r="BQ366" s="24" t="str">
        <f>IFERROR(IF(BO366="","",ROUND(IF(BP366=0,10,10+SIGN(BP366)*10*(1-((SQRT(5)-1)/2)^MIN(ABS(BP366)/(5*SQRT(BR$1)),3))/(1-((SQRT(5)-1)/2)^3)),2)),"请输入副数")</f>
        <v/>
      </c>
      <c r="BR366" s="25" t="str">
        <f ca="1">IF(BS366="","",IF(选手操作!CT366&lt;&gt;"","/",BV366))</f>
        <v/>
      </c>
      <c r="BS366" s="26" t="str">
        <f ca="1">IF(OR(COUNTA(BA$3:BM$434)=0,选手操作!$K366=""),"",选手操作!$K366)</f>
        <v/>
      </c>
      <c r="BT366" s="22" t="str">
        <f ca="1">IFERROR(IF(BS366="","",RANK(BV366,BV$3:BV$434)+COUNTIF(BV$3:BV366,BV366)-1),"/")</f>
        <v/>
      </c>
      <c r="BU366" s="27" t="str">
        <f ca="1">IF(BS366="","",VLOOKUP(BS366,选手操作!$K:$L,2,0))</f>
        <v/>
      </c>
      <c r="BV366" s="24" t="str">
        <f ca="1">IFERROR(IF(BS366="","",IF(选手操作!BT366&lt;&gt;"",AV366+BW366+BX366+选手操作!BS366,VLOOKUP(BU366,BO:BQ,3,0)+AV366+BW366+BX366+选手操作!BS366)),IF(COUNTIF(BO:BO,BU366)=0,"查找失败",IF(ISNUMBER(VLOOKUP(BU366,BO:BQ,3,0))=FALSE,"VP错误","未知错误")))</f>
        <v/>
      </c>
      <c r="BW366" s="37"/>
      <c r="BX366" s="37"/>
      <c r="BY366" s="39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23" t="str">
        <f ca="1">IFERROR(IF(CS366="","",RANK(CR366,CR$3:CR$434)+COUNTIF(CR$3:CR366,CR366)-1),"/")</f>
        <v/>
      </c>
      <c r="CO366" s="22" t="str">
        <f t="shared" si="101"/>
        <v/>
      </c>
      <c r="CP366" s="22" t="str">
        <f t="shared" si="102"/>
        <v/>
      </c>
      <c r="CQ366" s="24" t="str">
        <f>IFERROR(IF(CO366="","",ROUND(IF(CP366=0,10,10+SIGN(CP366)*10*(1-((SQRT(5)-1)/2)^MIN(ABS(CP366)/(5*SQRT(CR$1)),3))/(1-((SQRT(5)-1)/2)^3)),2)),"请输入副数")</f>
        <v/>
      </c>
      <c r="CR366" s="25" t="str">
        <f ca="1">IF(CS366="","",IF(选手操作!DT366&lt;&gt;"","/",CV366))</f>
        <v/>
      </c>
      <c r="CS366" s="26" t="str">
        <f ca="1">IF(OR(COUNTA(CA$3:CM$434)=0,选手操作!$K366=""),"",选手操作!$K366)</f>
        <v/>
      </c>
      <c r="CT366" s="22" t="str">
        <f ca="1">IFERROR(IF(CS366="","",RANK(CV366,CV$3:CV$434)+COUNTIF(CV$3:CV366,CV366)-1),"/")</f>
        <v/>
      </c>
      <c r="CU366" s="27" t="str">
        <f ca="1">IF(CS366="","",VLOOKUP(CS366,选手操作!$K:$L,2,0))</f>
        <v/>
      </c>
      <c r="CV366" s="24" t="str">
        <f ca="1">IFERROR(IF(CS366="","",IF(选手操作!CT366&lt;&gt;"",BV366+CW366+CX366+选手操作!CS366,VLOOKUP(CU366,CO:CQ,3,0)+BV366+CW366+CX366+选手操作!CS366)),IF(COUNTIF(CO:CO,CU366)=0,"查找失败",IF(ISNUMBER(VLOOKUP(CU366,CO:CQ,3,0))=FALSE,"VP错误","未知错误")))</f>
        <v/>
      </c>
      <c r="CW366" s="37"/>
      <c r="CX366" s="37"/>
      <c r="CY366" s="39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23" t="str">
        <f ca="1">IFERROR(IF(DS366="","",RANK(DR366,DR$3:DR$434)+COUNTIF(DR$3:DR366,DR366)-1),"/")</f>
        <v/>
      </c>
      <c r="DO366" s="22" t="str">
        <f t="shared" si="103"/>
        <v/>
      </c>
      <c r="DP366" s="22" t="str">
        <f t="shared" si="104"/>
        <v/>
      </c>
      <c r="DQ366" s="24" t="str">
        <f>IFERROR(IF(DO366="","",ROUND(IF(DP366=0,10,10+SIGN(DP366)*10*(1-((SQRT(5)-1)/2)^MIN(ABS(DP366)/(5*SQRT(DR$1)),3))/(1-((SQRT(5)-1)/2)^3)),2)),"请输入副数")</f>
        <v/>
      </c>
      <c r="DR366" s="25" t="str">
        <f ca="1">IF(DS366="","",IF(选手操作!ET366&lt;&gt;"","/",DV366))</f>
        <v/>
      </c>
      <c r="DS366" s="26" t="str">
        <f ca="1">IF(OR(COUNTA(DA$3:DM$434)=0,选手操作!$K366=""),"",选手操作!$K366)</f>
        <v/>
      </c>
      <c r="DT366" s="22" t="str">
        <f ca="1">IFERROR(IF(DS366="","",RANK(DV366,DV$3:DV$434)+COUNTIF(DV$3:DV366,DV366)-1),"/")</f>
        <v/>
      </c>
      <c r="DU366" s="27" t="str">
        <f ca="1">IF(DS366="","",VLOOKUP(DS366,选手操作!$K:$L,2,0))</f>
        <v/>
      </c>
      <c r="DV366" s="24" t="str">
        <f ca="1">IFERROR(IF(DS366="","",IF(选手操作!DT366&lt;&gt;"",CV366+DW366+DX366+选手操作!DS366,VLOOKUP(DU366,DO:DQ,3,0)+CV366+DW366+DX366+选手操作!DS366)),IF(COUNTIF(DO:DO,DU366)=0,"查找失败",IF(ISNUMBER(VLOOKUP(DU366,DO:DQ,3,0))=FALSE,"VP错误","未知错误")))</f>
        <v/>
      </c>
      <c r="DW366" s="37"/>
      <c r="DX366" s="37"/>
      <c r="DY366" s="39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  <c r="EK366" s="31"/>
      <c r="EL366" s="31"/>
      <c r="EM366" s="31"/>
      <c r="EN366" s="23" t="str">
        <f ca="1">IFERROR(IF(ES366="","",RANK(ER366,ER$3:ER$434)+COUNTIF(ER$3:ER366,ER366)-1),"/")</f>
        <v/>
      </c>
      <c r="EO366" s="22" t="str">
        <f t="shared" si="105"/>
        <v/>
      </c>
      <c r="EP366" s="22" t="str">
        <f t="shared" si="106"/>
        <v/>
      </c>
      <c r="EQ366" s="24" t="str">
        <f>IFERROR(IF(EO366="","",ROUND(IF(EP366=0,10,10+SIGN(EP366)*10*(1-((SQRT(5)-1)/2)^MIN(ABS(EP366)/(5*SQRT(ER$1)),3))/(1-((SQRT(5)-1)/2)^3)),2)),"请输入副数")</f>
        <v/>
      </c>
      <c r="ER366" s="25" t="str">
        <f ca="1">IF(ES366="","",IF(选手操作!FT366&lt;&gt;"","/",EV366))</f>
        <v/>
      </c>
      <c r="ES366" s="26" t="str">
        <f ca="1">IF(OR(COUNTA(EA$3:EM$434)=0,选手操作!$K366=""),"",选手操作!$K366)</f>
        <v/>
      </c>
      <c r="ET366" s="22" t="str">
        <f ca="1">IFERROR(IF(ES366="","",RANK(EV366,EV$3:EV$434)+COUNTIF(EV$3:EV366,EV366)-1),"/")</f>
        <v/>
      </c>
      <c r="EU366" s="27" t="str">
        <f ca="1">IF(ES366="","",VLOOKUP(ES366,选手操作!$K:$L,2,0))</f>
        <v/>
      </c>
      <c r="EV366" s="24" t="str">
        <f ca="1">IFERROR(IF(ES366="","",IF(选手操作!ET366&lt;&gt;"",DV366+EW366+EX366+选手操作!ES366,VLOOKUP(EU366,EO:EQ,3,0)+DV366+EW366+EX366+选手操作!ES366)),IF(COUNTIF(EO:EO,EU366)=0,"查找失败",IF(ISNUMBER(VLOOKUP(EU366,EO:EQ,3,0))=FALSE,"VP错误","未知错误")))</f>
        <v/>
      </c>
      <c r="EW366" s="37"/>
      <c r="EX366" s="37"/>
      <c r="EY366" s="39"/>
      <c r="FA366" s="31"/>
      <c r="FB366" s="31"/>
      <c r="FC366" s="31"/>
      <c r="FD366" s="31"/>
      <c r="FE366" s="31"/>
      <c r="FF366" s="31"/>
      <c r="FG366" s="31"/>
      <c r="FH366" s="31"/>
      <c r="FI366" s="31"/>
      <c r="FJ366" s="31"/>
      <c r="FK366" s="31"/>
      <c r="FL366" s="31"/>
      <c r="FM366" s="31"/>
      <c r="FN366" s="23" t="str">
        <f ca="1">IFERROR(IF(FS366="","",RANK(FR366,FR$3:FR$434)+COUNTIF(FR$3:FR366,FR366)-1),"/")</f>
        <v/>
      </c>
      <c r="FO366" s="22" t="str">
        <f t="shared" si="107"/>
        <v/>
      </c>
      <c r="FP366" s="22" t="str">
        <f t="shared" si="108"/>
        <v/>
      </c>
      <c r="FQ366" s="24" t="str">
        <f>IFERROR(IF(FO366="","",ROUND(IF(FP366=0,10,10+SIGN(FP366)*10*(1-((SQRT(5)-1)/2)^MIN(ABS(FP366)/(5*SQRT(FR$1)),3))/(1-((SQRT(5)-1)/2)^3)),2)),"请输入副数")</f>
        <v/>
      </c>
      <c r="FR366" s="25" t="str">
        <f ca="1">IF(FS366="","",IF(选手操作!GT366&lt;&gt;"","/",FV366))</f>
        <v/>
      </c>
      <c r="FS366" s="26" t="str">
        <f ca="1">IF(OR(COUNTA(FA$3:FM$434)=0,选手操作!$K366=""),"",选手操作!$K366)</f>
        <v/>
      </c>
      <c r="FT366" s="22" t="str">
        <f ca="1">IFERROR(IF(FS366="","",RANK(FV366,FV$3:FV$434)+COUNTIF(FV$3:FV366,FV366)-1),"/")</f>
        <v/>
      </c>
      <c r="FU366" s="27" t="str">
        <f ca="1">IF(FS366="","",VLOOKUP(FS366,选手操作!$K:$L,2,0))</f>
        <v/>
      </c>
      <c r="FV366" s="24" t="str">
        <f ca="1">IFERROR(IF(FS366="","",IF(选手操作!FT366&lt;&gt;"",EV366+FW366+FX366+选手操作!FS366,VLOOKUP(FU366,FO:FQ,3,0)+EV366+FW366+FX366+选手操作!FS366)),IF(COUNTIF(FO:FO,FU366)=0,"查找失败",IF(ISNUMBER(VLOOKUP(FU366,FO:FQ,3,0))=FALSE,"VP错误","未知错误")))</f>
        <v/>
      </c>
      <c r="FW366" s="37"/>
      <c r="FX366" s="37"/>
      <c r="FY366" s="39"/>
      <c r="GA366" s="31"/>
      <c r="GB366" s="31"/>
      <c r="GC366" s="31"/>
      <c r="GD366" s="31"/>
      <c r="GE366" s="31"/>
      <c r="GF366" s="31"/>
      <c r="GG366" s="31"/>
      <c r="GH366" s="31"/>
      <c r="GI366" s="31"/>
      <c r="GJ366" s="31"/>
      <c r="GK366" s="31"/>
      <c r="GL366" s="31"/>
      <c r="GM366" s="31"/>
      <c r="GN366" s="23" t="str">
        <f ca="1">IFERROR(IF(GS366="","",RANK(GR366,GR$3:GR$434)+COUNTIF(GR$3:GR366,GR366)-1),"/")</f>
        <v/>
      </c>
      <c r="GO366" s="22" t="str">
        <f t="shared" si="109"/>
        <v/>
      </c>
      <c r="GP366" s="22" t="str">
        <f t="shared" si="110"/>
        <v/>
      </c>
      <c r="GQ366" s="24" t="str">
        <f>IFERROR(IF(GO366="","",ROUND(IF(GP366=0,10,10+SIGN(GP366)*10*(1-((SQRT(5)-1)/2)^MIN(ABS(GP366)/(5*SQRT(GR$1)),3))/(1-((SQRT(5)-1)/2)^3)),2)),"请输入副数")</f>
        <v/>
      </c>
      <c r="GR366" s="25" t="str">
        <f ca="1">IF(GS366="","",IF(选手操作!HT366&lt;&gt;"","/",GV366))</f>
        <v/>
      </c>
      <c r="GS366" s="26" t="str">
        <f ca="1">IF(OR(COUNTA(GA$3:GM$434)=0,选手操作!$K366=""),"",选手操作!$K366)</f>
        <v/>
      </c>
      <c r="GT366" s="22" t="str">
        <f ca="1">IFERROR(IF(GS366="","",RANK(GV366,GV$3:GV$434)+COUNTIF(GV$3:GV366,GV366)-1),"/")</f>
        <v/>
      </c>
      <c r="GU366" s="27" t="str">
        <f ca="1">IF(GS366="","",VLOOKUP(GS366,选手操作!$K:$L,2,0))</f>
        <v/>
      </c>
      <c r="GV366" s="24" t="str">
        <f ca="1">IFERROR(IF(GS366="","",IF(选手操作!GT366&lt;&gt;"",FV366+GW366+GX366+选手操作!GS366,VLOOKUP(GU366,GO:GQ,3,0)+FV366+GW366+GX366+选手操作!GS366)),IF(COUNTIF(GO:GO,GU366)=0,"查找失败",IF(ISNUMBER(VLOOKUP(GU366,GO:GQ,3,0))=FALSE,"VP错误","未知错误")))</f>
        <v/>
      </c>
      <c r="GW366" s="37"/>
      <c r="GX366" s="37"/>
      <c r="GY366" s="39"/>
      <c r="HA366" s="31"/>
      <c r="HB366" s="31"/>
      <c r="HC366" s="31"/>
      <c r="HD366" s="31"/>
      <c r="HE366" s="31"/>
      <c r="HF366" s="31"/>
      <c r="HG366" s="31"/>
      <c r="HH366" s="31"/>
      <c r="HI366" s="31"/>
      <c r="HJ366" s="31"/>
      <c r="HK366" s="31"/>
      <c r="HL366" s="31"/>
      <c r="HM366" s="31"/>
      <c r="HN366" s="23" t="str">
        <f ca="1">IFERROR(IF(HS366="","",RANK(HR366,HR$3:HR$434)+COUNTIF(HR$3:HR366,HR366)-1),"/")</f>
        <v/>
      </c>
      <c r="HO366" s="22" t="str">
        <f t="shared" si="111"/>
        <v/>
      </c>
      <c r="HP366" s="22" t="str">
        <f t="shared" si="112"/>
        <v/>
      </c>
      <c r="HQ366" s="24" t="str">
        <f>IFERROR(IF(HO366="","",ROUND(IF(HP366=0,10,10+SIGN(HP366)*10*(1-((SQRT(5)-1)/2)^MIN(ABS(HP366)/(5*SQRT(HR$1)),3))/(1-((SQRT(5)-1)/2)^3)),2)),"请输入副数")</f>
        <v/>
      </c>
      <c r="HR366" s="25" t="str">
        <f ca="1">IF(HS366="","",IF(选手操作!IT366&lt;&gt;"","/",HV366))</f>
        <v/>
      </c>
      <c r="HS366" s="26" t="str">
        <f ca="1">IF(OR(COUNTA(HA$3:HM$434)=0,选手操作!$K366=""),"",选手操作!$K366)</f>
        <v/>
      </c>
      <c r="HT366" s="22" t="str">
        <f ca="1">IFERROR(IF(HS366="","",RANK(HV366,HV$3:HV$434)+COUNTIF(HV$3:HV366,HV366)-1),"/")</f>
        <v/>
      </c>
      <c r="HU366" s="27" t="str">
        <f ca="1">IF(HS366="","",VLOOKUP(HS366,选手操作!$K:$L,2,0))</f>
        <v/>
      </c>
      <c r="HV366" s="24" t="str">
        <f ca="1">IFERROR(IF(HS366="","",IF(选手操作!HT366&lt;&gt;"",GV366+HW366+HX366+选手操作!HS366,VLOOKUP(HU366,HO:HQ,3,0)+GV366+HW366+HX366+选手操作!HS366)),IF(COUNTIF(HO:HO,HU366)=0,"查找失败",IF(ISNUMBER(VLOOKUP(HU366,HO:HQ,3,0))=FALSE,"VP错误","未知错误")))</f>
        <v/>
      </c>
      <c r="HW366" s="37"/>
      <c r="HX366" s="37"/>
      <c r="HY366" s="39"/>
    </row>
    <row r="367" spans="1:233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23" t="str">
        <f ca="1">IFERROR(IF(S367="","",RANK(R367,R$3:R$434)+COUNTIF(R$3:R367,R367)-1),"/")</f>
        <v/>
      </c>
      <c r="O367" s="22" t="str">
        <f t="shared" si="113"/>
        <v/>
      </c>
      <c r="P367" s="22" t="str">
        <f t="shared" si="114"/>
        <v/>
      </c>
      <c r="Q367" s="24" t="str">
        <f t="shared" si="115"/>
        <v/>
      </c>
      <c r="R367" s="25" t="str">
        <f ca="1">IF(S367="","",IF(选手操作!AT367&lt;&gt;"","/",V367))</f>
        <v/>
      </c>
      <c r="S367" s="26" t="str">
        <f ca="1">IF(OR(COUNTA(A$3:M$434)=0,选手操作!$K367=""),"",选手操作!$K367)</f>
        <v/>
      </c>
      <c r="T367" s="22" t="str">
        <f ca="1">IFERROR(IF(S367="","",RANK(V367,V$3:V$434)+COUNTIF(V$3:V367,V367)-1),"/")</f>
        <v/>
      </c>
      <c r="U367" s="27" t="str">
        <f ca="1">IF(S367="","",VLOOKUP(S367,选手操作!$K:$L,2,0))</f>
        <v/>
      </c>
      <c r="V367" s="24" t="str">
        <f ca="1">IFERROR(IF(S367="","",IF(选手操作!T367&lt;&gt;"",选手操作!M367+选手操作!N367+W367+X367+选手操作!S367,VLOOKUP(U367,O:Q,3,0)+选手操作!M367+选手操作!N367+W367+X367+选手操作!S367)),IF(COUNTIF(O:O,U367)=0,"查找失败",IF(ISNUMBER(VLOOKUP(U367,O:Q,3,0))=FALSE,"VP错误","未知错误")))</f>
        <v/>
      </c>
      <c r="W367" s="37"/>
      <c r="X367" s="37"/>
      <c r="Y367" s="39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23" t="str">
        <f ca="1">IFERROR(IF(AS367="","",RANK(AR367,AR$3:AR$434)+COUNTIF(AR$3:AR367,AR367)-1),"/")</f>
        <v/>
      </c>
      <c r="AO367" s="22" t="str">
        <f t="shared" si="97"/>
        <v/>
      </c>
      <c r="AP367" s="22" t="str">
        <f t="shared" si="98"/>
        <v/>
      </c>
      <c r="AQ367" s="24" t="str">
        <f t="shared" si="116"/>
        <v/>
      </c>
      <c r="AR367" s="25" t="str">
        <f ca="1">IF(AS367="","",IF(选手操作!BT367&lt;&gt;"","/",AV367))</f>
        <v/>
      </c>
      <c r="AS367" s="26" t="str">
        <f ca="1">IF(OR(COUNTA(AA$3:AM$434)=0,选手操作!$K367=""),"",选手操作!$K367)</f>
        <v/>
      </c>
      <c r="AT367" s="22" t="str">
        <f ca="1">IFERROR(IF(AS367="","",RANK(AV367,AV$3:AV$434)+COUNTIF(AV$3:AV367,AV367)-1),"/")</f>
        <v/>
      </c>
      <c r="AU367" s="27" t="str">
        <f ca="1">IF(AS367="","",VLOOKUP(AS367,选手操作!$K:$L,2,0))</f>
        <v/>
      </c>
      <c r="AV367" s="24" t="str">
        <f ca="1">IFERROR(IF(AS367="","",IF(选手操作!AT367&lt;&gt;"",V367+AW367+AX367+选手操作!AS367,VLOOKUP(AU367,AO:AQ,3,0)+V367+AW367+AX367+选手操作!AS367)),IF(COUNTIF(AO:AO,AU367)=0,"查找失败",IF(ISNUMBER(VLOOKUP(AU367,AO:AQ,3,0))=FALSE,"VP错误","未知错误")))</f>
        <v/>
      </c>
      <c r="AW367" s="37"/>
      <c r="AX367" s="37"/>
      <c r="AY367" s="39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23" t="str">
        <f ca="1">IFERROR(IF(BS367="","",RANK(BR367,BR$3:BR$434)+COUNTIF(BR$3:BR367,BR367)-1),"/")</f>
        <v/>
      </c>
      <c r="BO367" s="22" t="str">
        <f t="shared" si="99"/>
        <v/>
      </c>
      <c r="BP367" s="22" t="str">
        <f t="shared" si="100"/>
        <v/>
      </c>
      <c r="BQ367" s="24" t="str">
        <f>IFERROR(IF(BO367="","",ROUND(IF(BP367=0,10,10+SIGN(BP367)*10*(1-((SQRT(5)-1)/2)^MIN(ABS(BP367)/(5*SQRT(BR$1)),3))/(1-((SQRT(5)-1)/2)^3)),2)),"请输入副数")</f>
        <v/>
      </c>
      <c r="BR367" s="25" t="str">
        <f ca="1">IF(BS367="","",IF(选手操作!CT367&lt;&gt;"","/",BV367))</f>
        <v/>
      </c>
      <c r="BS367" s="26" t="str">
        <f ca="1">IF(OR(COUNTA(BA$3:BM$434)=0,选手操作!$K367=""),"",选手操作!$K367)</f>
        <v/>
      </c>
      <c r="BT367" s="22" t="str">
        <f ca="1">IFERROR(IF(BS367="","",RANK(BV367,BV$3:BV$434)+COUNTIF(BV$3:BV367,BV367)-1),"/")</f>
        <v/>
      </c>
      <c r="BU367" s="27" t="str">
        <f ca="1">IF(BS367="","",VLOOKUP(BS367,选手操作!$K:$L,2,0))</f>
        <v/>
      </c>
      <c r="BV367" s="24" t="str">
        <f ca="1">IFERROR(IF(BS367="","",IF(选手操作!BT367&lt;&gt;"",AV367+BW367+BX367+选手操作!BS367,VLOOKUP(BU367,BO:BQ,3,0)+AV367+BW367+BX367+选手操作!BS367)),IF(COUNTIF(BO:BO,BU367)=0,"查找失败",IF(ISNUMBER(VLOOKUP(BU367,BO:BQ,3,0))=FALSE,"VP错误","未知错误")))</f>
        <v/>
      </c>
      <c r="BW367" s="37"/>
      <c r="BX367" s="37"/>
      <c r="BY367" s="39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23" t="str">
        <f ca="1">IFERROR(IF(CS367="","",RANK(CR367,CR$3:CR$434)+COUNTIF(CR$3:CR367,CR367)-1),"/")</f>
        <v/>
      </c>
      <c r="CO367" s="22" t="str">
        <f t="shared" si="101"/>
        <v/>
      </c>
      <c r="CP367" s="22" t="str">
        <f t="shared" si="102"/>
        <v/>
      </c>
      <c r="CQ367" s="24" t="str">
        <f>IFERROR(IF(CO367="","",ROUND(IF(CP367=0,10,10+SIGN(CP367)*10*(1-((SQRT(5)-1)/2)^MIN(ABS(CP367)/(5*SQRT(CR$1)),3))/(1-((SQRT(5)-1)/2)^3)),2)),"请输入副数")</f>
        <v/>
      </c>
      <c r="CR367" s="25" t="str">
        <f ca="1">IF(CS367="","",IF(选手操作!DT367&lt;&gt;"","/",CV367))</f>
        <v/>
      </c>
      <c r="CS367" s="26" t="str">
        <f ca="1">IF(OR(COUNTA(CA$3:CM$434)=0,选手操作!$K367=""),"",选手操作!$K367)</f>
        <v/>
      </c>
      <c r="CT367" s="22" t="str">
        <f ca="1">IFERROR(IF(CS367="","",RANK(CV367,CV$3:CV$434)+COUNTIF(CV$3:CV367,CV367)-1),"/")</f>
        <v/>
      </c>
      <c r="CU367" s="27" t="str">
        <f ca="1">IF(CS367="","",VLOOKUP(CS367,选手操作!$K:$L,2,0))</f>
        <v/>
      </c>
      <c r="CV367" s="24" t="str">
        <f ca="1">IFERROR(IF(CS367="","",IF(选手操作!CT367&lt;&gt;"",BV367+CW367+CX367+选手操作!CS367,VLOOKUP(CU367,CO:CQ,3,0)+BV367+CW367+CX367+选手操作!CS367)),IF(COUNTIF(CO:CO,CU367)=0,"查找失败",IF(ISNUMBER(VLOOKUP(CU367,CO:CQ,3,0))=FALSE,"VP错误","未知错误")))</f>
        <v/>
      </c>
      <c r="CW367" s="37"/>
      <c r="CX367" s="37"/>
      <c r="CY367" s="39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23" t="str">
        <f ca="1">IFERROR(IF(DS367="","",RANK(DR367,DR$3:DR$434)+COUNTIF(DR$3:DR367,DR367)-1),"/")</f>
        <v/>
      </c>
      <c r="DO367" s="22" t="str">
        <f t="shared" si="103"/>
        <v/>
      </c>
      <c r="DP367" s="22" t="str">
        <f t="shared" si="104"/>
        <v/>
      </c>
      <c r="DQ367" s="24" t="str">
        <f>IFERROR(IF(DO367="","",ROUND(IF(DP367=0,10,10+SIGN(DP367)*10*(1-((SQRT(5)-1)/2)^MIN(ABS(DP367)/(5*SQRT(DR$1)),3))/(1-((SQRT(5)-1)/2)^3)),2)),"请输入副数")</f>
        <v/>
      </c>
      <c r="DR367" s="25" t="str">
        <f ca="1">IF(DS367="","",IF(选手操作!ET367&lt;&gt;"","/",DV367))</f>
        <v/>
      </c>
      <c r="DS367" s="26" t="str">
        <f ca="1">IF(OR(COUNTA(DA$3:DM$434)=0,选手操作!$K367=""),"",选手操作!$K367)</f>
        <v/>
      </c>
      <c r="DT367" s="22" t="str">
        <f ca="1">IFERROR(IF(DS367="","",RANK(DV367,DV$3:DV$434)+COUNTIF(DV$3:DV367,DV367)-1),"/")</f>
        <v/>
      </c>
      <c r="DU367" s="27" t="str">
        <f ca="1">IF(DS367="","",VLOOKUP(DS367,选手操作!$K:$L,2,0))</f>
        <v/>
      </c>
      <c r="DV367" s="24" t="str">
        <f ca="1">IFERROR(IF(DS367="","",IF(选手操作!DT367&lt;&gt;"",CV367+DW367+DX367+选手操作!DS367,VLOOKUP(DU367,DO:DQ,3,0)+CV367+DW367+DX367+选手操作!DS367)),IF(COUNTIF(DO:DO,DU367)=0,"查找失败",IF(ISNUMBER(VLOOKUP(DU367,DO:DQ,3,0))=FALSE,"VP错误","未知错误")))</f>
        <v/>
      </c>
      <c r="DW367" s="37"/>
      <c r="DX367" s="37"/>
      <c r="DY367" s="39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  <c r="EK367" s="31"/>
      <c r="EL367" s="31"/>
      <c r="EM367" s="31"/>
      <c r="EN367" s="23" t="str">
        <f ca="1">IFERROR(IF(ES367="","",RANK(ER367,ER$3:ER$434)+COUNTIF(ER$3:ER367,ER367)-1),"/")</f>
        <v/>
      </c>
      <c r="EO367" s="22" t="str">
        <f t="shared" si="105"/>
        <v/>
      </c>
      <c r="EP367" s="22" t="str">
        <f t="shared" si="106"/>
        <v/>
      </c>
      <c r="EQ367" s="24" t="str">
        <f>IFERROR(IF(EO367="","",ROUND(IF(EP367=0,10,10+SIGN(EP367)*10*(1-((SQRT(5)-1)/2)^MIN(ABS(EP367)/(5*SQRT(ER$1)),3))/(1-((SQRT(5)-1)/2)^3)),2)),"请输入副数")</f>
        <v/>
      </c>
      <c r="ER367" s="25" t="str">
        <f ca="1">IF(ES367="","",IF(选手操作!FT367&lt;&gt;"","/",EV367))</f>
        <v/>
      </c>
      <c r="ES367" s="26" t="str">
        <f ca="1">IF(OR(COUNTA(EA$3:EM$434)=0,选手操作!$K367=""),"",选手操作!$K367)</f>
        <v/>
      </c>
      <c r="ET367" s="22" t="str">
        <f ca="1">IFERROR(IF(ES367="","",RANK(EV367,EV$3:EV$434)+COUNTIF(EV$3:EV367,EV367)-1),"/")</f>
        <v/>
      </c>
      <c r="EU367" s="27" t="str">
        <f ca="1">IF(ES367="","",VLOOKUP(ES367,选手操作!$K:$L,2,0))</f>
        <v/>
      </c>
      <c r="EV367" s="24" t="str">
        <f ca="1">IFERROR(IF(ES367="","",IF(选手操作!ET367&lt;&gt;"",DV367+EW367+EX367+选手操作!ES367,VLOOKUP(EU367,EO:EQ,3,0)+DV367+EW367+EX367+选手操作!ES367)),IF(COUNTIF(EO:EO,EU367)=0,"查找失败",IF(ISNUMBER(VLOOKUP(EU367,EO:EQ,3,0))=FALSE,"VP错误","未知错误")))</f>
        <v/>
      </c>
      <c r="EW367" s="37"/>
      <c r="EX367" s="37"/>
      <c r="EY367" s="39"/>
      <c r="FA367" s="31"/>
      <c r="FB367" s="31"/>
      <c r="FC367" s="31"/>
      <c r="FD367" s="31"/>
      <c r="FE367" s="31"/>
      <c r="FF367" s="31"/>
      <c r="FG367" s="31"/>
      <c r="FH367" s="31"/>
      <c r="FI367" s="31"/>
      <c r="FJ367" s="31"/>
      <c r="FK367" s="31"/>
      <c r="FL367" s="31"/>
      <c r="FM367" s="31"/>
      <c r="FN367" s="23" t="str">
        <f ca="1">IFERROR(IF(FS367="","",RANK(FR367,FR$3:FR$434)+COUNTIF(FR$3:FR367,FR367)-1),"/")</f>
        <v/>
      </c>
      <c r="FO367" s="22" t="str">
        <f t="shared" si="107"/>
        <v/>
      </c>
      <c r="FP367" s="22" t="str">
        <f t="shared" si="108"/>
        <v/>
      </c>
      <c r="FQ367" s="24" t="str">
        <f>IFERROR(IF(FO367="","",ROUND(IF(FP367=0,10,10+SIGN(FP367)*10*(1-((SQRT(5)-1)/2)^MIN(ABS(FP367)/(5*SQRT(FR$1)),3))/(1-((SQRT(5)-1)/2)^3)),2)),"请输入副数")</f>
        <v/>
      </c>
      <c r="FR367" s="25" t="str">
        <f ca="1">IF(FS367="","",IF(选手操作!GT367&lt;&gt;"","/",FV367))</f>
        <v/>
      </c>
      <c r="FS367" s="26" t="str">
        <f ca="1">IF(OR(COUNTA(FA$3:FM$434)=0,选手操作!$K367=""),"",选手操作!$K367)</f>
        <v/>
      </c>
      <c r="FT367" s="22" t="str">
        <f ca="1">IFERROR(IF(FS367="","",RANK(FV367,FV$3:FV$434)+COUNTIF(FV$3:FV367,FV367)-1),"/")</f>
        <v/>
      </c>
      <c r="FU367" s="27" t="str">
        <f ca="1">IF(FS367="","",VLOOKUP(FS367,选手操作!$K:$L,2,0))</f>
        <v/>
      </c>
      <c r="FV367" s="24" t="str">
        <f ca="1">IFERROR(IF(FS367="","",IF(选手操作!FT367&lt;&gt;"",EV367+FW367+FX367+选手操作!FS367,VLOOKUP(FU367,FO:FQ,3,0)+EV367+FW367+FX367+选手操作!FS367)),IF(COUNTIF(FO:FO,FU367)=0,"查找失败",IF(ISNUMBER(VLOOKUP(FU367,FO:FQ,3,0))=FALSE,"VP错误","未知错误")))</f>
        <v/>
      </c>
      <c r="FW367" s="37"/>
      <c r="FX367" s="37"/>
      <c r="FY367" s="39"/>
      <c r="GA367" s="31"/>
      <c r="GB367" s="31"/>
      <c r="GC367" s="31"/>
      <c r="GD367" s="31"/>
      <c r="GE367" s="31"/>
      <c r="GF367" s="31"/>
      <c r="GG367" s="31"/>
      <c r="GH367" s="31"/>
      <c r="GI367" s="31"/>
      <c r="GJ367" s="31"/>
      <c r="GK367" s="31"/>
      <c r="GL367" s="31"/>
      <c r="GM367" s="31"/>
      <c r="GN367" s="23" t="str">
        <f ca="1">IFERROR(IF(GS367="","",RANK(GR367,GR$3:GR$434)+COUNTIF(GR$3:GR367,GR367)-1),"/")</f>
        <v/>
      </c>
      <c r="GO367" s="22" t="str">
        <f t="shared" si="109"/>
        <v/>
      </c>
      <c r="GP367" s="22" t="str">
        <f t="shared" si="110"/>
        <v/>
      </c>
      <c r="GQ367" s="24" t="str">
        <f>IFERROR(IF(GO367="","",ROUND(IF(GP367=0,10,10+SIGN(GP367)*10*(1-((SQRT(5)-1)/2)^MIN(ABS(GP367)/(5*SQRT(GR$1)),3))/(1-((SQRT(5)-1)/2)^3)),2)),"请输入副数")</f>
        <v/>
      </c>
      <c r="GR367" s="25" t="str">
        <f ca="1">IF(GS367="","",IF(选手操作!HT367&lt;&gt;"","/",GV367))</f>
        <v/>
      </c>
      <c r="GS367" s="26" t="str">
        <f ca="1">IF(OR(COUNTA(GA$3:GM$434)=0,选手操作!$K367=""),"",选手操作!$K367)</f>
        <v/>
      </c>
      <c r="GT367" s="22" t="str">
        <f ca="1">IFERROR(IF(GS367="","",RANK(GV367,GV$3:GV$434)+COUNTIF(GV$3:GV367,GV367)-1),"/")</f>
        <v/>
      </c>
      <c r="GU367" s="27" t="str">
        <f ca="1">IF(GS367="","",VLOOKUP(GS367,选手操作!$K:$L,2,0))</f>
        <v/>
      </c>
      <c r="GV367" s="24" t="str">
        <f ca="1">IFERROR(IF(GS367="","",IF(选手操作!GT367&lt;&gt;"",FV367+GW367+GX367+选手操作!GS367,VLOOKUP(GU367,GO:GQ,3,0)+FV367+GW367+GX367+选手操作!GS367)),IF(COUNTIF(GO:GO,GU367)=0,"查找失败",IF(ISNUMBER(VLOOKUP(GU367,GO:GQ,3,0))=FALSE,"VP错误","未知错误")))</f>
        <v/>
      </c>
      <c r="GW367" s="37"/>
      <c r="GX367" s="37"/>
      <c r="GY367" s="39"/>
      <c r="HA367" s="31"/>
      <c r="HB367" s="31"/>
      <c r="HC367" s="31"/>
      <c r="HD367" s="31"/>
      <c r="HE367" s="31"/>
      <c r="HF367" s="31"/>
      <c r="HG367" s="31"/>
      <c r="HH367" s="31"/>
      <c r="HI367" s="31"/>
      <c r="HJ367" s="31"/>
      <c r="HK367" s="31"/>
      <c r="HL367" s="31"/>
      <c r="HM367" s="31"/>
      <c r="HN367" s="23" t="str">
        <f ca="1">IFERROR(IF(HS367="","",RANK(HR367,HR$3:HR$434)+COUNTIF(HR$3:HR367,HR367)-1),"/")</f>
        <v/>
      </c>
      <c r="HO367" s="22" t="str">
        <f t="shared" si="111"/>
        <v/>
      </c>
      <c r="HP367" s="22" t="str">
        <f t="shared" si="112"/>
        <v/>
      </c>
      <c r="HQ367" s="24" t="str">
        <f>IFERROR(IF(HO367="","",ROUND(IF(HP367=0,10,10+SIGN(HP367)*10*(1-((SQRT(5)-1)/2)^MIN(ABS(HP367)/(5*SQRT(HR$1)),3))/(1-((SQRT(5)-1)/2)^3)),2)),"请输入副数")</f>
        <v/>
      </c>
      <c r="HR367" s="25" t="str">
        <f ca="1">IF(HS367="","",IF(选手操作!IT367&lt;&gt;"","/",HV367))</f>
        <v/>
      </c>
      <c r="HS367" s="26" t="str">
        <f ca="1">IF(OR(COUNTA(HA$3:HM$434)=0,选手操作!$K367=""),"",选手操作!$K367)</f>
        <v/>
      </c>
      <c r="HT367" s="22" t="str">
        <f ca="1">IFERROR(IF(HS367="","",RANK(HV367,HV$3:HV$434)+COUNTIF(HV$3:HV367,HV367)-1),"/")</f>
        <v/>
      </c>
      <c r="HU367" s="27" t="str">
        <f ca="1">IF(HS367="","",VLOOKUP(HS367,选手操作!$K:$L,2,0))</f>
        <v/>
      </c>
      <c r="HV367" s="24" t="str">
        <f ca="1">IFERROR(IF(HS367="","",IF(选手操作!HT367&lt;&gt;"",GV367+HW367+HX367+选手操作!HS367,VLOOKUP(HU367,HO:HQ,3,0)+GV367+HW367+HX367+选手操作!HS367)),IF(COUNTIF(HO:HO,HU367)=0,"查找失败",IF(ISNUMBER(VLOOKUP(HU367,HO:HQ,3,0))=FALSE,"VP错误","未知错误")))</f>
        <v/>
      </c>
      <c r="HW367" s="37"/>
      <c r="HX367" s="37"/>
      <c r="HY367" s="39"/>
    </row>
    <row r="368" spans="1:233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23" t="str">
        <f ca="1">IFERROR(IF(S368="","",RANK(R368,R$3:R$434)+COUNTIF(R$3:R368,R368)-1),"/")</f>
        <v/>
      </c>
      <c r="O368" s="22" t="str">
        <f t="shared" si="113"/>
        <v/>
      </c>
      <c r="P368" s="22" t="str">
        <f t="shared" si="114"/>
        <v/>
      </c>
      <c r="Q368" s="24" t="str">
        <f t="shared" si="115"/>
        <v/>
      </c>
      <c r="R368" s="25" t="str">
        <f ca="1">IF(S368="","",IF(选手操作!AT368&lt;&gt;"","/",V368))</f>
        <v/>
      </c>
      <c r="S368" s="26" t="str">
        <f ca="1">IF(OR(COUNTA(A$3:M$434)=0,选手操作!$K368=""),"",选手操作!$K368)</f>
        <v/>
      </c>
      <c r="T368" s="22" t="str">
        <f ca="1">IFERROR(IF(S368="","",RANK(V368,V$3:V$434)+COUNTIF(V$3:V368,V368)-1),"/")</f>
        <v/>
      </c>
      <c r="U368" s="27" t="str">
        <f ca="1">IF(S368="","",VLOOKUP(S368,选手操作!$K:$L,2,0))</f>
        <v/>
      </c>
      <c r="V368" s="24" t="str">
        <f ca="1">IFERROR(IF(S368="","",IF(选手操作!T368&lt;&gt;"",选手操作!M368+选手操作!N368+W368+X368+选手操作!S368,VLOOKUP(U368,O:Q,3,0)+选手操作!M368+选手操作!N368+W368+X368+选手操作!S368)),IF(COUNTIF(O:O,U368)=0,"查找失败",IF(ISNUMBER(VLOOKUP(U368,O:Q,3,0))=FALSE,"VP错误","未知错误")))</f>
        <v/>
      </c>
      <c r="W368" s="37"/>
      <c r="X368" s="37"/>
      <c r="Y368" s="39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23" t="str">
        <f ca="1">IFERROR(IF(AS368="","",RANK(AR368,AR$3:AR$434)+COUNTIF(AR$3:AR368,AR368)-1),"/")</f>
        <v/>
      </c>
      <c r="AO368" s="22" t="str">
        <f t="shared" si="97"/>
        <v/>
      </c>
      <c r="AP368" s="22" t="str">
        <f t="shared" si="98"/>
        <v/>
      </c>
      <c r="AQ368" s="24" t="str">
        <f t="shared" si="116"/>
        <v/>
      </c>
      <c r="AR368" s="25" t="str">
        <f ca="1">IF(AS368="","",IF(选手操作!BT368&lt;&gt;"","/",AV368))</f>
        <v/>
      </c>
      <c r="AS368" s="26" t="str">
        <f ca="1">IF(OR(COUNTA(AA$3:AM$434)=0,选手操作!$K368=""),"",选手操作!$K368)</f>
        <v/>
      </c>
      <c r="AT368" s="22" t="str">
        <f ca="1">IFERROR(IF(AS368="","",RANK(AV368,AV$3:AV$434)+COUNTIF(AV$3:AV368,AV368)-1),"/")</f>
        <v/>
      </c>
      <c r="AU368" s="27" t="str">
        <f ca="1">IF(AS368="","",VLOOKUP(AS368,选手操作!$K:$L,2,0))</f>
        <v/>
      </c>
      <c r="AV368" s="24" t="str">
        <f ca="1">IFERROR(IF(AS368="","",IF(选手操作!AT368&lt;&gt;"",V368+AW368+AX368+选手操作!AS368,VLOOKUP(AU368,AO:AQ,3,0)+V368+AW368+AX368+选手操作!AS368)),IF(COUNTIF(AO:AO,AU368)=0,"查找失败",IF(ISNUMBER(VLOOKUP(AU368,AO:AQ,3,0))=FALSE,"VP错误","未知错误")))</f>
        <v/>
      </c>
      <c r="AW368" s="37"/>
      <c r="AX368" s="37"/>
      <c r="AY368" s="39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23" t="str">
        <f ca="1">IFERROR(IF(BS368="","",RANK(BR368,BR$3:BR$434)+COUNTIF(BR$3:BR368,BR368)-1),"/")</f>
        <v/>
      </c>
      <c r="BO368" s="22" t="str">
        <f t="shared" si="99"/>
        <v/>
      </c>
      <c r="BP368" s="22" t="str">
        <f t="shared" si="100"/>
        <v/>
      </c>
      <c r="BQ368" s="24" t="str">
        <f>IFERROR(IF(BO368="","",ROUND(IF(BP368=0,10,10+SIGN(BP368)*10*(1-((SQRT(5)-1)/2)^MIN(ABS(BP368)/(5*SQRT(BR$1)),3))/(1-((SQRT(5)-1)/2)^3)),2)),"请输入副数")</f>
        <v/>
      </c>
      <c r="BR368" s="25" t="str">
        <f ca="1">IF(BS368="","",IF(选手操作!CT368&lt;&gt;"","/",BV368))</f>
        <v/>
      </c>
      <c r="BS368" s="26" t="str">
        <f ca="1">IF(OR(COUNTA(BA$3:BM$434)=0,选手操作!$K368=""),"",选手操作!$K368)</f>
        <v/>
      </c>
      <c r="BT368" s="22" t="str">
        <f ca="1">IFERROR(IF(BS368="","",RANK(BV368,BV$3:BV$434)+COUNTIF(BV$3:BV368,BV368)-1),"/")</f>
        <v/>
      </c>
      <c r="BU368" s="27" t="str">
        <f ca="1">IF(BS368="","",VLOOKUP(BS368,选手操作!$K:$L,2,0))</f>
        <v/>
      </c>
      <c r="BV368" s="24" t="str">
        <f ca="1">IFERROR(IF(BS368="","",IF(选手操作!BT368&lt;&gt;"",AV368+BW368+BX368+选手操作!BS368,VLOOKUP(BU368,BO:BQ,3,0)+AV368+BW368+BX368+选手操作!BS368)),IF(COUNTIF(BO:BO,BU368)=0,"查找失败",IF(ISNUMBER(VLOOKUP(BU368,BO:BQ,3,0))=FALSE,"VP错误","未知错误")))</f>
        <v/>
      </c>
      <c r="BW368" s="37"/>
      <c r="BX368" s="37"/>
      <c r="BY368" s="39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23" t="str">
        <f ca="1">IFERROR(IF(CS368="","",RANK(CR368,CR$3:CR$434)+COUNTIF(CR$3:CR368,CR368)-1),"/")</f>
        <v/>
      </c>
      <c r="CO368" s="22" t="str">
        <f t="shared" si="101"/>
        <v/>
      </c>
      <c r="CP368" s="22" t="str">
        <f t="shared" si="102"/>
        <v/>
      </c>
      <c r="CQ368" s="24" t="str">
        <f>IFERROR(IF(CO368="","",ROUND(IF(CP368=0,10,10+SIGN(CP368)*10*(1-((SQRT(5)-1)/2)^MIN(ABS(CP368)/(5*SQRT(CR$1)),3))/(1-((SQRT(5)-1)/2)^3)),2)),"请输入副数")</f>
        <v/>
      </c>
      <c r="CR368" s="25" t="str">
        <f ca="1">IF(CS368="","",IF(选手操作!DT368&lt;&gt;"","/",CV368))</f>
        <v/>
      </c>
      <c r="CS368" s="26" t="str">
        <f ca="1">IF(OR(COUNTA(CA$3:CM$434)=0,选手操作!$K368=""),"",选手操作!$K368)</f>
        <v/>
      </c>
      <c r="CT368" s="22" t="str">
        <f ca="1">IFERROR(IF(CS368="","",RANK(CV368,CV$3:CV$434)+COUNTIF(CV$3:CV368,CV368)-1),"/")</f>
        <v/>
      </c>
      <c r="CU368" s="27" t="str">
        <f ca="1">IF(CS368="","",VLOOKUP(CS368,选手操作!$K:$L,2,0))</f>
        <v/>
      </c>
      <c r="CV368" s="24" t="str">
        <f ca="1">IFERROR(IF(CS368="","",IF(选手操作!CT368&lt;&gt;"",BV368+CW368+CX368+选手操作!CS368,VLOOKUP(CU368,CO:CQ,3,0)+BV368+CW368+CX368+选手操作!CS368)),IF(COUNTIF(CO:CO,CU368)=0,"查找失败",IF(ISNUMBER(VLOOKUP(CU368,CO:CQ,3,0))=FALSE,"VP错误","未知错误")))</f>
        <v/>
      </c>
      <c r="CW368" s="37"/>
      <c r="CX368" s="37"/>
      <c r="CY368" s="39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23" t="str">
        <f ca="1">IFERROR(IF(DS368="","",RANK(DR368,DR$3:DR$434)+COUNTIF(DR$3:DR368,DR368)-1),"/")</f>
        <v/>
      </c>
      <c r="DO368" s="22" t="str">
        <f t="shared" si="103"/>
        <v/>
      </c>
      <c r="DP368" s="22" t="str">
        <f t="shared" si="104"/>
        <v/>
      </c>
      <c r="DQ368" s="24" t="str">
        <f>IFERROR(IF(DO368="","",ROUND(IF(DP368=0,10,10+SIGN(DP368)*10*(1-((SQRT(5)-1)/2)^MIN(ABS(DP368)/(5*SQRT(DR$1)),3))/(1-((SQRT(5)-1)/2)^3)),2)),"请输入副数")</f>
        <v/>
      </c>
      <c r="DR368" s="25" t="str">
        <f ca="1">IF(DS368="","",IF(选手操作!ET368&lt;&gt;"","/",DV368))</f>
        <v/>
      </c>
      <c r="DS368" s="26" t="str">
        <f ca="1">IF(OR(COUNTA(DA$3:DM$434)=0,选手操作!$K368=""),"",选手操作!$K368)</f>
        <v/>
      </c>
      <c r="DT368" s="22" t="str">
        <f ca="1">IFERROR(IF(DS368="","",RANK(DV368,DV$3:DV$434)+COUNTIF(DV$3:DV368,DV368)-1),"/")</f>
        <v/>
      </c>
      <c r="DU368" s="27" t="str">
        <f ca="1">IF(DS368="","",VLOOKUP(DS368,选手操作!$K:$L,2,0))</f>
        <v/>
      </c>
      <c r="DV368" s="24" t="str">
        <f ca="1">IFERROR(IF(DS368="","",IF(选手操作!DT368&lt;&gt;"",CV368+DW368+DX368+选手操作!DS368,VLOOKUP(DU368,DO:DQ,3,0)+CV368+DW368+DX368+选手操作!DS368)),IF(COUNTIF(DO:DO,DU368)=0,"查找失败",IF(ISNUMBER(VLOOKUP(DU368,DO:DQ,3,0))=FALSE,"VP错误","未知错误")))</f>
        <v/>
      </c>
      <c r="DW368" s="37"/>
      <c r="DX368" s="37"/>
      <c r="DY368" s="39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  <c r="EN368" s="23" t="str">
        <f ca="1">IFERROR(IF(ES368="","",RANK(ER368,ER$3:ER$434)+COUNTIF(ER$3:ER368,ER368)-1),"/")</f>
        <v/>
      </c>
      <c r="EO368" s="22" t="str">
        <f t="shared" si="105"/>
        <v/>
      </c>
      <c r="EP368" s="22" t="str">
        <f t="shared" si="106"/>
        <v/>
      </c>
      <c r="EQ368" s="24" t="str">
        <f>IFERROR(IF(EO368="","",ROUND(IF(EP368=0,10,10+SIGN(EP368)*10*(1-((SQRT(5)-1)/2)^MIN(ABS(EP368)/(5*SQRT(ER$1)),3))/(1-((SQRT(5)-1)/2)^3)),2)),"请输入副数")</f>
        <v/>
      </c>
      <c r="ER368" s="25" t="str">
        <f ca="1">IF(ES368="","",IF(选手操作!FT368&lt;&gt;"","/",EV368))</f>
        <v/>
      </c>
      <c r="ES368" s="26" t="str">
        <f ca="1">IF(OR(COUNTA(EA$3:EM$434)=0,选手操作!$K368=""),"",选手操作!$K368)</f>
        <v/>
      </c>
      <c r="ET368" s="22" t="str">
        <f ca="1">IFERROR(IF(ES368="","",RANK(EV368,EV$3:EV$434)+COUNTIF(EV$3:EV368,EV368)-1),"/")</f>
        <v/>
      </c>
      <c r="EU368" s="27" t="str">
        <f ca="1">IF(ES368="","",VLOOKUP(ES368,选手操作!$K:$L,2,0))</f>
        <v/>
      </c>
      <c r="EV368" s="24" t="str">
        <f ca="1">IFERROR(IF(ES368="","",IF(选手操作!ET368&lt;&gt;"",DV368+EW368+EX368+选手操作!ES368,VLOOKUP(EU368,EO:EQ,3,0)+DV368+EW368+EX368+选手操作!ES368)),IF(COUNTIF(EO:EO,EU368)=0,"查找失败",IF(ISNUMBER(VLOOKUP(EU368,EO:EQ,3,0))=FALSE,"VP错误","未知错误")))</f>
        <v/>
      </c>
      <c r="EW368" s="37"/>
      <c r="EX368" s="37"/>
      <c r="EY368" s="39"/>
      <c r="FA368" s="31"/>
      <c r="FB368" s="31"/>
      <c r="FC368" s="31"/>
      <c r="FD368" s="31"/>
      <c r="FE368" s="31"/>
      <c r="FF368" s="31"/>
      <c r="FG368" s="31"/>
      <c r="FH368" s="31"/>
      <c r="FI368" s="31"/>
      <c r="FJ368" s="31"/>
      <c r="FK368" s="31"/>
      <c r="FL368" s="31"/>
      <c r="FM368" s="31"/>
      <c r="FN368" s="23" t="str">
        <f ca="1">IFERROR(IF(FS368="","",RANK(FR368,FR$3:FR$434)+COUNTIF(FR$3:FR368,FR368)-1),"/")</f>
        <v/>
      </c>
      <c r="FO368" s="22" t="str">
        <f t="shared" si="107"/>
        <v/>
      </c>
      <c r="FP368" s="22" t="str">
        <f t="shared" si="108"/>
        <v/>
      </c>
      <c r="FQ368" s="24" t="str">
        <f>IFERROR(IF(FO368="","",ROUND(IF(FP368=0,10,10+SIGN(FP368)*10*(1-((SQRT(5)-1)/2)^MIN(ABS(FP368)/(5*SQRT(FR$1)),3))/(1-((SQRT(5)-1)/2)^3)),2)),"请输入副数")</f>
        <v/>
      </c>
      <c r="FR368" s="25" t="str">
        <f ca="1">IF(FS368="","",IF(选手操作!GT368&lt;&gt;"","/",FV368))</f>
        <v/>
      </c>
      <c r="FS368" s="26" t="str">
        <f ca="1">IF(OR(COUNTA(FA$3:FM$434)=0,选手操作!$K368=""),"",选手操作!$K368)</f>
        <v/>
      </c>
      <c r="FT368" s="22" t="str">
        <f ca="1">IFERROR(IF(FS368="","",RANK(FV368,FV$3:FV$434)+COUNTIF(FV$3:FV368,FV368)-1),"/")</f>
        <v/>
      </c>
      <c r="FU368" s="27" t="str">
        <f ca="1">IF(FS368="","",VLOOKUP(FS368,选手操作!$K:$L,2,0))</f>
        <v/>
      </c>
      <c r="FV368" s="24" t="str">
        <f ca="1">IFERROR(IF(FS368="","",IF(选手操作!FT368&lt;&gt;"",EV368+FW368+FX368+选手操作!FS368,VLOOKUP(FU368,FO:FQ,3,0)+EV368+FW368+FX368+选手操作!FS368)),IF(COUNTIF(FO:FO,FU368)=0,"查找失败",IF(ISNUMBER(VLOOKUP(FU368,FO:FQ,3,0))=FALSE,"VP错误","未知错误")))</f>
        <v/>
      </c>
      <c r="FW368" s="37"/>
      <c r="FX368" s="37"/>
      <c r="FY368" s="39"/>
      <c r="GA368" s="31"/>
      <c r="GB368" s="31"/>
      <c r="GC368" s="31"/>
      <c r="GD368" s="31"/>
      <c r="GE368" s="31"/>
      <c r="GF368" s="31"/>
      <c r="GG368" s="31"/>
      <c r="GH368" s="31"/>
      <c r="GI368" s="31"/>
      <c r="GJ368" s="31"/>
      <c r="GK368" s="31"/>
      <c r="GL368" s="31"/>
      <c r="GM368" s="31"/>
      <c r="GN368" s="23" t="str">
        <f ca="1">IFERROR(IF(GS368="","",RANK(GR368,GR$3:GR$434)+COUNTIF(GR$3:GR368,GR368)-1),"/")</f>
        <v/>
      </c>
      <c r="GO368" s="22" t="str">
        <f t="shared" si="109"/>
        <v/>
      </c>
      <c r="GP368" s="22" t="str">
        <f t="shared" si="110"/>
        <v/>
      </c>
      <c r="GQ368" s="24" t="str">
        <f>IFERROR(IF(GO368="","",ROUND(IF(GP368=0,10,10+SIGN(GP368)*10*(1-((SQRT(5)-1)/2)^MIN(ABS(GP368)/(5*SQRT(GR$1)),3))/(1-((SQRT(5)-1)/2)^3)),2)),"请输入副数")</f>
        <v/>
      </c>
      <c r="GR368" s="25" t="str">
        <f ca="1">IF(GS368="","",IF(选手操作!HT368&lt;&gt;"","/",GV368))</f>
        <v/>
      </c>
      <c r="GS368" s="26" t="str">
        <f ca="1">IF(OR(COUNTA(GA$3:GM$434)=0,选手操作!$K368=""),"",选手操作!$K368)</f>
        <v/>
      </c>
      <c r="GT368" s="22" t="str">
        <f ca="1">IFERROR(IF(GS368="","",RANK(GV368,GV$3:GV$434)+COUNTIF(GV$3:GV368,GV368)-1),"/")</f>
        <v/>
      </c>
      <c r="GU368" s="27" t="str">
        <f ca="1">IF(GS368="","",VLOOKUP(GS368,选手操作!$K:$L,2,0))</f>
        <v/>
      </c>
      <c r="GV368" s="24" t="str">
        <f ca="1">IFERROR(IF(GS368="","",IF(选手操作!GT368&lt;&gt;"",FV368+GW368+GX368+选手操作!GS368,VLOOKUP(GU368,GO:GQ,3,0)+FV368+GW368+GX368+选手操作!GS368)),IF(COUNTIF(GO:GO,GU368)=0,"查找失败",IF(ISNUMBER(VLOOKUP(GU368,GO:GQ,3,0))=FALSE,"VP错误","未知错误")))</f>
        <v/>
      </c>
      <c r="GW368" s="37"/>
      <c r="GX368" s="37"/>
      <c r="GY368" s="39"/>
      <c r="HA368" s="31"/>
      <c r="HB368" s="31"/>
      <c r="HC368" s="31"/>
      <c r="HD368" s="31"/>
      <c r="HE368" s="31"/>
      <c r="HF368" s="31"/>
      <c r="HG368" s="31"/>
      <c r="HH368" s="31"/>
      <c r="HI368" s="31"/>
      <c r="HJ368" s="31"/>
      <c r="HK368" s="31"/>
      <c r="HL368" s="31"/>
      <c r="HM368" s="31"/>
      <c r="HN368" s="23" t="str">
        <f ca="1">IFERROR(IF(HS368="","",RANK(HR368,HR$3:HR$434)+COUNTIF(HR$3:HR368,HR368)-1),"/")</f>
        <v/>
      </c>
      <c r="HO368" s="22" t="str">
        <f t="shared" si="111"/>
        <v/>
      </c>
      <c r="HP368" s="22" t="str">
        <f t="shared" si="112"/>
        <v/>
      </c>
      <c r="HQ368" s="24" t="str">
        <f>IFERROR(IF(HO368="","",ROUND(IF(HP368=0,10,10+SIGN(HP368)*10*(1-((SQRT(5)-1)/2)^MIN(ABS(HP368)/(5*SQRT(HR$1)),3))/(1-((SQRT(5)-1)/2)^3)),2)),"请输入副数")</f>
        <v/>
      </c>
      <c r="HR368" s="25" t="str">
        <f ca="1">IF(HS368="","",IF(选手操作!IT368&lt;&gt;"","/",HV368))</f>
        <v/>
      </c>
      <c r="HS368" s="26" t="str">
        <f ca="1">IF(OR(COUNTA(HA$3:HM$434)=0,选手操作!$K368=""),"",选手操作!$K368)</f>
        <v/>
      </c>
      <c r="HT368" s="22" t="str">
        <f ca="1">IFERROR(IF(HS368="","",RANK(HV368,HV$3:HV$434)+COUNTIF(HV$3:HV368,HV368)-1),"/")</f>
        <v/>
      </c>
      <c r="HU368" s="27" t="str">
        <f ca="1">IF(HS368="","",VLOOKUP(HS368,选手操作!$K:$L,2,0))</f>
        <v/>
      </c>
      <c r="HV368" s="24" t="str">
        <f ca="1">IFERROR(IF(HS368="","",IF(选手操作!HT368&lt;&gt;"",GV368+HW368+HX368+选手操作!HS368,VLOOKUP(HU368,HO:HQ,3,0)+GV368+HW368+HX368+选手操作!HS368)),IF(COUNTIF(HO:HO,HU368)=0,"查找失败",IF(ISNUMBER(VLOOKUP(HU368,HO:HQ,3,0))=FALSE,"VP错误","未知错误")))</f>
        <v/>
      </c>
      <c r="HW368" s="37"/>
      <c r="HX368" s="37"/>
      <c r="HY368" s="39"/>
    </row>
    <row r="369" spans="1:233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23" t="str">
        <f ca="1">IFERROR(IF(S369="","",RANK(R369,R$3:R$434)+COUNTIF(R$3:R369,R369)-1),"/")</f>
        <v/>
      </c>
      <c r="O369" s="22" t="str">
        <f t="shared" si="113"/>
        <v/>
      </c>
      <c r="P369" s="22" t="str">
        <f t="shared" si="114"/>
        <v/>
      </c>
      <c r="Q369" s="24" t="str">
        <f t="shared" si="115"/>
        <v/>
      </c>
      <c r="R369" s="25" t="str">
        <f ca="1">IF(S369="","",IF(选手操作!AT369&lt;&gt;"","/",V369))</f>
        <v/>
      </c>
      <c r="S369" s="26" t="str">
        <f ca="1">IF(OR(COUNTA(A$3:M$434)=0,选手操作!$K369=""),"",选手操作!$K369)</f>
        <v/>
      </c>
      <c r="T369" s="22" t="str">
        <f ca="1">IFERROR(IF(S369="","",RANK(V369,V$3:V$434)+COUNTIF(V$3:V369,V369)-1),"/")</f>
        <v/>
      </c>
      <c r="U369" s="27" t="str">
        <f ca="1">IF(S369="","",VLOOKUP(S369,选手操作!$K:$L,2,0))</f>
        <v/>
      </c>
      <c r="V369" s="24" t="str">
        <f ca="1">IFERROR(IF(S369="","",IF(选手操作!T369&lt;&gt;"",选手操作!M369+选手操作!N369+W369+X369+选手操作!S369,VLOOKUP(U369,O:Q,3,0)+选手操作!M369+选手操作!N369+W369+X369+选手操作!S369)),IF(COUNTIF(O:O,U369)=0,"查找失败",IF(ISNUMBER(VLOOKUP(U369,O:Q,3,0))=FALSE,"VP错误","未知错误")))</f>
        <v/>
      </c>
      <c r="W369" s="37"/>
      <c r="X369" s="37"/>
      <c r="Y369" s="39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23" t="str">
        <f ca="1">IFERROR(IF(AS369="","",RANK(AR369,AR$3:AR$434)+COUNTIF(AR$3:AR369,AR369)-1),"/")</f>
        <v/>
      </c>
      <c r="AO369" s="22" t="str">
        <f t="shared" si="97"/>
        <v/>
      </c>
      <c r="AP369" s="22" t="str">
        <f t="shared" si="98"/>
        <v/>
      </c>
      <c r="AQ369" s="24" t="str">
        <f t="shared" si="116"/>
        <v/>
      </c>
      <c r="AR369" s="25" t="str">
        <f ca="1">IF(AS369="","",IF(选手操作!BT369&lt;&gt;"","/",AV369))</f>
        <v/>
      </c>
      <c r="AS369" s="26" t="str">
        <f ca="1">IF(OR(COUNTA(AA$3:AM$434)=0,选手操作!$K369=""),"",选手操作!$K369)</f>
        <v/>
      </c>
      <c r="AT369" s="22" t="str">
        <f ca="1">IFERROR(IF(AS369="","",RANK(AV369,AV$3:AV$434)+COUNTIF(AV$3:AV369,AV369)-1),"/")</f>
        <v/>
      </c>
      <c r="AU369" s="27" t="str">
        <f ca="1">IF(AS369="","",VLOOKUP(AS369,选手操作!$K:$L,2,0))</f>
        <v/>
      </c>
      <c r="AV369" s="24" t="str">
        <f ca="1">IFERROR(IF(AS369="","",IF(选手操作!AT369&lt;&gt;"",V369+AW369+AX369+选手操作!AS369,VLOOKUP(AU369,AO:AQ,3,0)+V369+AW369+AX369+选手操作!AS369)),IF(COUNTIF(AO:AO,AU369)=0,"查找失败",IF(ISNUMBER(VLOOKUP(AU369,AO:AQ,3,0))=FALSE,"VP错误","未知错误")))</f>
        <v/>
      </c>
      <c r="AW369" s="37"/>
      <c r="AX369" s="37"/>
      <c r="AY369" s="39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23" t="str">
        <f ca="1">IFERROR(IF(BS369="","",RANK(BR369,BR$3:BR$434)+COUNTIF(BR$3:BR369,BR369)-1),"/")</f>
        <v/>
      </c>
      <c r="BO369" s="22" t="str">
        <f t="shared" si="99"/>
        <v/>
      </c>
      <c r="BP369" s="22" t="str">
        <f t="shared" si="100"/>
        <v/>
      </c>
      <c r="BQ369" s="24" t="str">
        <f>IFERROR(IF(BO369="","",ROUND(IF(BP369=0,10,10+SIGN(BP369)*10*(1-((SQRT(5)-1)/2)^MIN(ABS(BP369)/(5*SQRT(BR$1)),3))/(1-((SQRT(5)-1)/2)^3)),2)),"请输入副数")</f>
        <v/>
      </c>
      <c r="BR369" s="25" t="str">
        <f ca="1">IF(BS369="","",IF(选手操作!CT369&lt;&gt;"","/",BV369))</f>
        <v/>
      </c>
      <c r="BS369" s="26" t="str">
        <f ca="1">IF(OR(COUNTA(BA$3:BM$434)=0,选手操作!$K369=""),"",选手操作!$K369)</f>
        <v/>
      </c>
      <c r="BT369" s="22" t="str">
        <f ca="1">IFERROR(IF(BS369="","",RANK(BV369,BV$3:BV$434)+COUNTIF(BV$3:BV369,BV369)-1),"/")</f>
        <v/>
      </c>
      <c r="BU369" s="27" t="str">
        <f ca="1">IF(BS369="","",VLOOKUP(BS369,选手操作!$K:$L,2,0))</f>
        <v/>
      </c>
      <c r="BV369" s="24" t="str">
        <f ca="1">IFERROR(IF(BS369="","",IF(选手操作!BT369&lt;&gt;"",AV369+BW369+BX369+选手操作!BS369,VLOOKUP(BU369,BO:BQ,3,0)+AV369+BW369+BX369+选手操作!BS369)),IF(COUNTIF(BO:BO,BU369)=0,"查找失败",IF(ISNUMBER(VLOOKUP(BU369,BO:BQ,3,0))=FALSE,"VP错误","未知错误")))</f>
        <v/>
      </c>
      <c r="BW369" s="37"/>
      <c r="BX369" s="37"/>
      <c r="BY369" s="39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23" t="str">
        <f ca="1">IFERROR(IF(CS369="","",RANK(CR369,CR$3:CR$434)+COUNTIF(CR$3:CR369,CR369)-1),"/")</f>
        <v/>
      </c>
      <c r="CO369" s="22" t="str">
        <f t="shared" si="101"/>
        <v/>
      </c>
      <c r="CP369" s="22" t="str">
        <f t="shared" si="102"/>
        <v/>
      </c>
      <c r="CQ369" s="24" t="str">
        <f>IFERROR(IF(CO369="","",ROUND(IF(CP369=0,10,10+SIGN(CP369)*10*(1-((SQRT(5)-1)/2)^MIN(ABS(CP369)/(5*SQRT(CR$1)),3))/(1-((SQRT(5)-1)/2)^3)),2)),"请输入副数")</f>
        <v/>
      </c>
      <c r="CR369" s="25" t="str">
        <f ca="1">IF(CS369="","",IF(选手操作!DT369&lt;&gt;"","/",CV369))</f>
        <v/>
      </c>
      <c r="CS369" s="26" t="str">
        <f ca="1">IF(OR(COUNTA(CA$3:CM$434)=0,选手操作!$K369=""),"",选手操作!$K369)</f>
        <v/>
      </c>
      <c r="CT369" s="22" t="str">
        <f ca="1">IFERROR(IF(CS369="","",RANK(CV369,CV$3:CV$434)+COUNTIF(CV$3:CV369,CV369)-1),"/")</f>
        <v/>
      </c>
      <c r="CU369" s="27" t="str">
        <f ca="1">IF(CS369="","",VLOOKUP(CS369,选手操作!$K:$L,2,0))</f>
        <v/>
      </c>
      <c r="CV369" s="24" t="str">
        <f ca="1">IFERROR(IF(CS369="","",IF(选手操作!CT369&lt;&gt;"",BV369+CW369+CX369+选手操作!CS369,VLOOKUP(CU369,CO:CQ,3,0)+BV369+CW369+CX369+选手操作!CS369)),IF(COUNTIF(CO:CO,CU369)=0,"查找失败",IF(ISNUMBER(VLOOKUP(CU369,CO:CQ,3,0))=FALSE,"VP错误","未知错误")))</f>
        <v/>
      </c>
      <c r="CW369" s="37"/>
      <c r="CX369" s="37"/>
      <c r="CY369" s="39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23" t="str">
        <f ca="1">IFERROR(IF(DS369="","",RANK(DR369,DR$3:DR$434)+COUNTIF(DR$3:DR369,DR369)-1),"/")</f>
        <v/>
      </c>
      <c r="DO369" s="22" t="str">
        <f t="shared" si="103"/>
        <v/>
      </c>
      <c r="DP369" s="22" t="str">
        <f t="shared" si="104"/>
        <v/>
      </c>
      <c r="DQ369" s="24" t="str">
        <f>IFERROR(IF(DO369="","",ROUND(IF(DP369=0,10,10+SIGN(DP369)*10*(1-((SQRT(5)-1)/2)^MIN(ABS(DP369)/(5*SQRT(DR$1)),3))/(1-((SQRT(5)-1)/2)^3)),2)),"请输入副数")</f>
        <v/>
      </c>
      <c r="DR369" s="25" t="str">
        <f ca="1">IF(DS369="","",IF(选手操作!ET369&lt;&gt;"","/",DV369))</f>
        <v/>
      </c>
      <c r="DS369" s="26" t="str">
        <f ca="1">IF(OR(COUNTA(DA$3:DM$434)=0,选手操作!$K369=""),"",选手操作!$K369)</f>
        <v/>
      </c>
      <c r="DT369" s="22" t="str">
        <f ca="1">IFERROR(IF(DS369="","",RANK(DV369,DV$3:DV$434)+COUNTIF(DV$3:DV369,DV369)-1),"/")</f>
        <v/>
      </c>
      <c r="DU369" s="27" t="str">
        <f ca="1">IF(DS369="","",VLOOKUP(DS369,选手操作!$K:$L,2,0))</f>
        <v/>
      </c>
      <c r="DV369" s="24" t="str">
        <f ca="1">IFERROR(IF(DS369="","",IF(选手操作!DT369&lt;&gt;"",CV369+DW369+DX369+选手操作!DS369,VLOOKUP(DU369,DO:DQ,3,0)+CV369+DW369+DX369+选手操作!DS369)),IF(COUNTIF(DO:DO,DU369)=0,"查找失败",IF(ISNUMBER(VLOOKUP(DU369,DO:DQ,3,0))=FALSE,"VP错误","未知错误")))</f>
        <v/>
      </c>
      <c r="DW369" s="37"/>
      <c r="DX369" s="37"/>
      <c r="DY369" s="39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  <c r="EK369" s="31"/>
      <c r="EL369" s="31"/>
      <c r="EM369" s="31"/>
      <c r="EN369" s="23" t="str">
        <f ca="1">IFERROR(IF(ES369="","",RANK(ER369,ER$3:ER$434)+COUNTIF(ER$3:ER369,ER369)-1),"/")</f>
        <v/>
      </c>
      <c r="EO369" s="22" t="str">
        <f t="shared" si="105"/>
        <v/>
      </c>
      <c r="EP369" s="22" t="str">
        <f t="shared" si="106"/>
        <v/>
      </c>
      <c r="EQ369" s="24" t="str">
        <f>IFERROR(IF(EO369="","",ROUND(IF(EP369=0,10,10+SIGN(EP369)*10*(1-((SQRT(5)-1)/2)^MIN(ABS(EP369)/(5*SQRT(ER$1)),3))/(1-((SQRT(5)-1)/2)^3)),2)),"请输入副数")</f>
        <v/>
      </c>
      <c r="ER369" s="25" t="str">
        <f ca="1">IF(ES369="","",IF(选手操作!FT369&lt;&gt;"","/",EV369))</f>
        <v/>
      </c>
      <c r="ES369" s="26" t="str">
        <f ca="1">IF(OR(COUNTA(EA$3:EM$434)=0,选手操作!$K369=""),"",选手操作!$K369)</f>
        <v/>
      </c>
      <c r="ET369" s="22" t="str">
        <f ca="1">IFERROR(IF(ES369="","",RANK(EV369,EV$3:EV$434)+COUNTIF(EV$3:EV369,EV369)-1),"/")</f>
        <v/>
      </c>
      <c r="EU369" s="27" t="str">
        <f ca="1">IF(ES369="","",VLOOKUP(ES369,选手操作!$K:$L,2,0))</f>
        <v/>
      </c>
      <c r="EV369" s="24" t="str">
        <f ca="1">IFERROR(IF(ES369="","",IF(选手操作!ET369&lt;&gt;"",DV369+EW369+EX369+选手操作!ES369,VLOOKUP(EU369,EO:EQ,3,0)+DV369+EW369+EX369+选手操作!ES369)),IF(COUNTIF(EO:EO,EU369)=0,"查找失败",IF(ISNUMBER(VLOOKUP(EU369,EO:EQ,3,0))=FALSE,"VP错误","未知错误")))</f>
        <v/>
      </c>
      <c r="EW369" s="37"/>
      <c r="EX369" s="37"/>
      <c r="EY369" s="39"/>
      <c r="FA369" s="31"/>
      <c r="FB369" s="31"/>
      <c r="FC369" s="31"/>
      <c r="FD369" s="31"/>
      <c r="FE369" s="31"/>
      <c r="FF369" s="31"/>
      <c r="FG369" s="31"/>
      <c r="FH369" s="31"/>
      <c r="FI369" s="31"/>
      <c r="FJ369" s="31"/>
      <c r="FK369" s="31"/>
      <c r="FL369" s="31"/>
      <c r="FM369" s="31"/>
      <c r="FN369" s="23" t="str">
        <f ca="1">IFERROR(IF(FS369="","",RANK(FR369,FR$3:FR$434)+COUNTIF(FR$3:FR369,FR369)-1),"/")</f>
        <v/>
      </c>
      <c r="FO369" s="22" t="str">
        <f t="shared" si="107"/>
        <v/>
      </c>
      <c r="FP369" s="22" t="str">
        <f t="shared" si="108"/>
        <v/>
      </c>
      <c r="FQ369" s="24" t="str">
        <f>IFERROR(IF(FO369="","",ROUND(IF(FP369=0,10,10+SIGN(FP369)*10*(1-((SQRT(5)-1)/2)^MIN(ABS(FP369)/(5*SQRT(FR$1)),3))/(1-((SQRT(5)-1)/2)^3)),2)),"请输入副数")</f>
        <v/>
      </c>
      <c r="FR369" s="25" t="str">
        <f ca="1">IF(FS369="","",IF(选手操作!GT369&lt;&gt;"","/",FV369))</f>
        <v/>
      </c>
      <c r="FS369" s="26" t="str">
        <f ca="1">IF(OR(COUNTA(FA$3:FM$434)=0,选手操作!$K369=""),"",选手操作!$K369)</f>
        <v/>
      </c>
      <c r="FT369" s="22" t="str">
        <f ca="1">IFERROR(IF(FS369="","",RANK(FV369,FV$3:FV$434)+COUNTIF(FV$3:FV369,FV369)-1),"/")</f>
        <v/>
      </c>
      <c r="FU369" s="27" t="str">
        <f ca="1">IF(FS369="","",VLOOKUP(FS369,选手操作!$K:$L,2,0))</f>
        <v/>
      </c>
      <c r="FV369" s="24" t="str">
        <f ca="1">IFERROR(IF(FS369="","",IF(选手操作!FT369&lt;&gt;"",EV369+FW369+FX369+选手操作!FS369,VLOOKUP(FU369,FO:FQ,3,0)+EV369+FW369+FX369+选手操作!FS369)),IF(COUNTIF(FO:FO,FU369)=0,"查找失败",IF(ISNUMBER(VLOOKUP(FU369,FO:FQ,3,0))=FALSE,"VP错误","未知错误")))</f>
        <v/>
      </c>
      <c r="FW369" s="37"/>
      <c r="FX369" s="37"/>
      <c r="FY369" s="39"/>
      <c r="GA369" s="31"/>
      <c r="GB369" s="31"/>
      <c r="GC369" s="31"/>
      <c r="GD369" s="31"/>
      <c r="GE369" s="31"/>
      <c r="GF369" s="31"/>
      <c r="GG369" s="31"/>
      <c r="GH369" s="31"/>
      <c r="GI369" s="31"/>
      <c r="GJ369" s="31"/>
      <c r="GK369" s="31"/>
      <c r="GL369" s="31"/>
      <c r="GM369" s="31"/>
      <c r="GN369" s="23" t="str">
        <f ca="1">IFERROR(IF(GS369="","",RANK(GR369,GR$3:GR$434)+COUNTIF(GR$3:GR369,GR369)-1),"/")</f>
        <v/>
      </c>
      <c r="GO369" s="22" t="str">
        <f t="shared" si="109"/>
        <v/>
      </c>
      <c r="GP369" s="22" t="str">
        <f t="shared" si="110"/>
        <v/>
      </c>
      <c r="GQ369" s="24" t="str">
        <f>IFERROR(IF(GO369="","",ROUND(IF(GP369=0,10,10+SIGN(GP369)*10*(1-((SQRT(5)-1)/2)^MIN(ABS(GP369)/(5*SQRT(GR$1)),3))/(1-((SQRT(5)-1)/2)^3)),2)),"请输入副数")</f>
        <v/>
      </c>
      <c r="GR369" s="25" t="str">
        <f ca="1">IF(GS369="","",IF(选手操作!HT369&lt;&gt;"","/",GV369))</f>
        <v/>
      </c>
      <c r="GS369" s="26" t="str">
        <f ca="1">IF(OR(COUNTA(GA$3:GM$434)=0,选手操作!$K369=""),"",选手操作!$K369)</f>
        <v/>
      </c>
      <c r="GT369" s="22" t="str">
        <f ca="1">IFERROR(IF(GS369="","",RANK(GV369,GV$3:GV$434)+COUNTIF(GV$3:GV369,GV369)-1),"/")</f>
        <v/>
      </c>
      <c r="GU369" s="27" t="str">
        <f ca="1">IF(GS369="","",VLOOKUP(GS369,选手操作!$K:$L,2,0))</f>
        <v/>
      </c>
      <c r="GV369" s="24" t="str">
        <f ca="1">IFERROR(IF(GS369="","",IF(选手操作!GT369&lt;&gt;"",FV369+GW369+GX369+选手操作!GS369,VLOOKUP(GU369,GO:GQ,3,0)+FV369+GW369+GX369+选手操作!GS369)),IF(COUNTIF(GO:GO,GU369)=0,"查找失败",IF(ISNUMBER(VLOOKUP(GU369,GO:GQ,3,0))=FALSE,"VP错误","未知错误")))</f>
        <v/>
      </c>
      <c r="GW369" s="37"/>
      <c r="GX369" s="37"/>
      <c r="GY369" s="39"/>
      <c r="HA369" s="31"/>
      <c r="HB369" s="31"/>
      <c r="HC369" s="31"/>
      <c r="HD369" s="31"/>
      <c r="HE369" s="31"/>
      <c r="HF369" s="31"/>
      <c r="HG369" s="31"/>
      <c r="HH369" s="31"/>
      <c r="HI369" s="31"/>
      <c r="HJ369" s="31"/>
      <c r="HK369" s="31"/>
      <c r="HL369" s="31"/>
      <c r="HM369" s="31"/>
      <c r="HN369" s="23" t="str">
        <f ca="1">IFERROR(IF(HS369="","",RANK(HR369,HR$3:HR$434)+COUNTIF(HR$3:HR369,HR369)-1),"/")</f>
        <v/>
      </c>
      <c r="HO369" s="22" t="str">
        <f t="shared" si="111"/>
        <v/>
      </c>
      <c r="HP369" s="22" t="str">
        <f t="shared" si="112"/>
        <v/>
      </c>
      <c r="HQ369" s="24" t="str">
        <f>IFERROR(IF(HO369="","",ROUND(IF(HP369=0,10,10+SIGN(HP369)*10*(1-((SQRT(5)-1)/2)^MIN(ABS(HP369)/(5*SQRT(HR$1)),3))/(1-((SQRT(5)-1)/2)^3)),2)),"请输入副数")</f>
        <v/>
      </c>
      <c r="HR369" s="25" t="str">
        <f ca="1">IF(HS369="","",IF(选手操作!IT369&lt;&gt;"","/",HV369))</f>
        <v/>
      </c>
      <c r="HS369" s="26" t="str">
        <f ca="1">IF(OR(COUNTA(HA$3:HM$434)=0,选手操作!$K369=""),"",选手操作!$K369)</f>
        <v/>
      </c>
      <c r="HT369" s="22" t="str">
        <f ca="1">IFERROR(IF(HS369="","",RANK(HV369,HV$3:HV$434)+COUNTIF(HV$3:HV369,HV369)-1),"/")</f>
        <v/>
      </c>
      <c r="HU369" s="27" t="str">
        <f ca="1">IF(HS369="","",VLOOKUP(HS369,选手操作!$K:$L,2,0))</f>
        <v/>
      </c>
      <c r="HV369" s="24" t="str">
        <f ca="1">IFERROR(IF(HS369="","",IF(选手操作!HT369&lt;&gt;"",GV369+HW369+HX369+选手操作!HS369,VLOOKUP(HU369,HO:HQ,3,0)+GV369+HW369+HX369+选手操作!HS369)),IF(COUNTIF(HO:HO,HU369)=0,"查找失败",IF(ISNUMBER(VLOOKUP(HU369,HO:HQ,3,0))=FALSE,"VP错误","未知错误")))</f>
        <v/>
      </c>
      <c r="HW369" s="37"/>
      <c r="HX369" s="37"/>
      <c r="HY369" s="39"/>
    </row>
    <row r="370" spans="1:233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23" t="str">
        <f ca="1">IFERROR(IF(S370="","",RANK(R370,R$3:R$434)+COUNTIF(R$3:R370,R370)-1),"/")</f>
        <v/>
      </c>
      <c r="O370" s="22" t="str">
        <f t="shared" si="113"/>
        <v/>
      </c>
      <c r="P370" s="22" t="str">
        <f t="shared" si="114"/>
        <v/>
      </c>
      <c r="Q370" s="24" t="str">
        <f t="shared" si="115"/>
        <v/>
      </c>
      <c r="R370" s="25" t="str">
        <f ca="1">IF(S370="","",IF(选手操作!AT370&lt;&gt;"","/",V370))</f>
        <v/>
      </c>
      <c r="S370" s="26" t="str">
        <f ca="1">IF(OR(COUNTA(A$3:M$434)=0,选手操作!$K370=""),"",选手操作!$K370)</f>
        <v/>
      </c>
      <c r="T370" s="22" t="str">
        <f ca="1">IFERROR(IF(S370="","",RANK(V370,V$3:V$434)+COUNTIF(V$3:V370,V370)-1),"/")</f>
        <v/>
      </c>
      <c r="U370" s="27" t="str">
        <f ca="1">IF(S370="","",VLOOKUP(S370,选手操作!$K:$L,2,0))</f>
        <v/>
      </c>
      <c r="V370" s="24" t="str">
        <f ca="1">IFERROR(IF(S370="","",IF(选手操作!T370&lt;&gt;"",选手操作!M370+选手操作!N370+W370+X370+选手操作!S370,VLOOKUP(U370,O:Q,3,0)+选手操作!M370+选手操作!N370+W370+X370+选手操作!S370)),IF(COUNTIF(O:O,U370)=0,"查找失败",IF(ISNUMBER(VLOOKUP(U370,O:Q,3,0))=FALSE,"VP错误","未知错误")))</f>
        <v/>
      </c>
      <c r="W370" s="37"/>
      <c r="X370" s="37"/>
      <c r="Y370" s="39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23" t="str">
        <f ca="1">IFERROR(IF(AS370="","",RANK(AR370,AR$3:AR$434)+COUNTIF(AR$3:AR370,AR370)-1),"/")</f>
        <v/>
      </c>
      <c r="AO370" s="22" t="str">
        <f t="shared" si="97"/>
        <v/>
      </c>
      <c r="AP370" s="22" t="str">
        <f t="shared" si="98"/>
        <v/>
      </c>
      <c r="AQ370" s="24" t="str">
        <f t="shared" si="116"/>
        <v/>
      </c>
      <c r="AR370" s="25" t="str">
        <f ca="1">IF(AS370="","",IF(选手操作!BT370&lt;&gt;"","/",AV370))</f>
        <v/>
      </c>
      <c r="AS370" s="26" t="str">
        <f ca="1">IF(OR(COUNTA(AA$3:AM$434)=0,选手操作!$K370=""),"",选手操作!$K370)</f>
        <v/>
      </c>
      <c r="AT370" s="22" t="str">
        <f ca="1">IFERROR(IF(AS370="","",RANK(AV370,AV$3:AV$434)+COUNTIF(AV$3:AV370,AV370)-1),"/")</f>
        <v/>
      </c>
      <c r="AU370" s="27" t="str">
        <f ca="1">IF(AS370="","",VLOOKUP(AS370,选手操作!$K:$L,2,0))</f>
        <v/>
      </c>
      <c r="AV370" s="24" t="str">
        <f ca="1">IFERROR(IF(AS370="","",IF(选手操作!AT370&lt;&gt;"",V370+AW370+AX370+选手操作!AS370,VLOOKUP(AU370,AO:AQ,3,0)+V370+AW370+AX370+选手操作!AS370)),IF(COUNTIF(AO:AO,AU370)=0,"查找失败",IF(ISNUMBER(VLOOKUP(AU370,AO:AQ,3,0))=FALSE,"VP错误","未知错误")))</f>
        <v/>
      </c>
      <c r="AW370" s="37"/>
      <c r="AX370" s="37"/>
      <c r="AY370" s="39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23" t="str">
        <f ca="1">IFERROR(IF(BS370="","",RANK(BR370,BR$3:BR$434)+COUNTIF(BR$3:BR370,BR370)-1),"/")</f>
        <v/>
      </c>
      <c r="BO370" s="22" t="str">
        <f t="shared" si="99"/>
        <v/>
      </c>
      <c r="BP370" s="22" t="str">
        <f t="shared" si="100"/>
        <v/>
      </c>
      <c r="BQ370" s="24" t="str">
        <f>IFERROR(IF(BO370="","",ROUND(IF(BP370=0,10,10+SIGN(BP370)*10*(1-((SQRT(5)-1)/2)^MIN(ABS(BP370)/(5*SQRT(BR$1)),3))/(1-((SQRT(5)-1)/2)^3)),2)),"请输入副数")</f>
        <v/>
      </c>
      <c r="BR370" s="25" t="str">
        <f ca="1">IF(BS370="","",IF(选手操作!CT370&lt;&gt;"","/",BV370))</f>
        <v/>
      </c>
      <c r="BS370" s="26" t="str">
        <f ca="1">IF(OR(COUNTA(BA$3:BM$434)=0,选手操作!$K370=""),"",选手操作!$K370)</f>
        <v/>
      </c>
      <c r="BT370" s="22" t="str">
        <f ca="1">IFERROR(IF(BS370="","",RANK(BV370,BV$3:BV$434)+COUNTIF(BV$3:BV370,BV370)-1),"/")</f>
        <v/>
      </c>
      <c r="BU370" s="27" t="str">
        <f ca="1">IF(BS370="","",VLOOKUP(BS370,选手操作!$K:$L,2,0))</f>
        <v/>
      </c>
      <c r="BV370" s="24" t="str">
        <f ca="1">IFERROR(IF(BS370="","",IF(选手操作!BT370&lt;&gt;"",AV370+BW370+BX370+选手操作!BS370,VLOOKUP(BU370,BO:BQ,3,0)+AV370+BW370+BX370+选手操作!BS370)),IF(COUNTIF(BO:BO,BU370)=0,"查找失败",IF(ISNUMBER(VLOOKUP(BU370,BO:BQ,3,0))=FALSE,"VP错误","未知错误")))</f>
        <v/>
      </c>
      <c r="BW370" s="37"/>
      <c r="BX370" s="37"/>
      <c r="BY370" s="39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23" t="str">
        <f ca="1">IFERROR(IF(CS370="","",RANK(CR370,CR$3:CR$434)+COUNTIF(CR$3:CR370,CR370)-1),"/")</f>
        <v/>
      </c>
      <c r="CO370" s="22" t="str">
        <f t="shared" si="101"/>
        <v/>
      </c>
      <c r="CP370" s="22" t="str">
        <f t="shared" si="102"/>
        <v/>
      </c>
      <c r="CQ370" s="24" t="str">
        <f>IFERROR(IF(CO370="","",ROUND(IF(CP370=0,10,10+SIGN(CP370)*10*(1-((SQRT(5)-1)/2)^MIN(ABS(CP370)/(5*SQRT(CR$1)),3))/(1-((SQRT(5)-1)/2)^3)),2)),"请输入副数")</f>
        <v/>
      </c>
      <c r="CR370" s="25" t="str">
        <f ca="1">IF(CS370="","",IF(选手操作!DT370&lt;&gt;"","/",CV370))</f>
        <v/>
      </c>
      <c r="CS370" s="26" t="str">
        <f ca="1">IF(OR(COUNTA(CA$3:CM$434)=0,选手操作!$K370=""),"",选手操作!$K370)</f>
        <v/>
      </c>
      <c r="CT370" s="22" t="str">
        <f ca="1">IFERROR(IF(CS370="","",RANK(CV370,CV$3:CV$434)+COUNTIF(CV$3:CV370,CV370)-1),"/")</f>
        <v/>
      </c>
      <c r="CU370" s="27" t="str">
        <f ca="1">IF(CS370="","",VLOOKUP(CS370,选手操作!$K:$L,2,0))</f>
        <v/>
      </c>
      <c r="CV370" s="24" t="str">
        <f ca="1">IFERROR(IF(CS370="","",IF(选手操作!CT370&lt;&gt;"",BV370+CW370+CX370+选手操作!CS370,VLOOKUP(CU370,CO:CQ,3,0)+BV370+CW370+CX370+选手操作!CS370)),IF(COUNTIF(CO:CO,CU370)=0,"查找失败",IF(ISNUMBER(VLOOKUP(CU370,CO:CQ,3,0))=FALSE,"VP错误","未知错误")))</f>
        <v/>
      </c>
      <c r="CW370" s="37"/>
      <c r="CX370" s="37"/>
      <c r="CY370" s="39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23" t="str">
        <f ca="1">IFERROR(IF(DS370="","",RANK(DR370,DR$3:DR$434)+COUNTIF(DR$3:DR370,DR370)-1),"/")</f>
        <v/>
      </c>
      <c r="DO370" s="22" t="str">
        <f t="shared" si="103"/>
        <v/>
      </c>
      <c r="DP370" s="22" t="str">
        <f t="shared" si="104"/>
        <v/>
      </c>
      <c r="DQ370" s="24" t="str">
        <f>IFERROR(IF(DO370="","",ROUND(IF(DP370=0,10,10+SIGN(DP370)*10*(1-((SQRT(5)-1)/2)^MIN(ABS(DP370)/(5*SQRT(DR$1)),3))/(1-((SQRT(5)-1)/2)^3)),2)),"请输入副数")</f>
        <v/>
      </c>
      <c r="DR370" s="25" t="str">
        <f ca="1">IF(DS370="","",IF(选手操作!ET370&lt;&gt;"","/",DV370))</f>
        <v/>
      </c>
      <c r="DS370" s="26" t="str">
        <f ca="1">IF(OR(COUNTA(DA$3:DM$434)=0,选手操作!$K370=""),"",选手操作!$K370)</f>
        <v/>
      </c>
      <c r="DT370" s="22" t="str">
        <f ca="1">IFERROR(IF(DS370="","",RANK(DV370,DV$3:DV$434)+COUNTIF(DV$3:DV370,DV370)-1),"/")</f>
        <v/>
      </c>
      <c r="DU370" s="27" t="str">
        <f ca="1">IF(DS370="","",VLOOKUP(DS370,选手操作!$K:$L,2,0))</f>
        <v/>
      </c>
      <c r="DV370" s="24" t="str">
        <f ca="1">IFERROR(IF(DS370="","",IF(选手操作!DT370&lt;&gt;"",CV370+DW370+DX370+选手操作!DS370,VLOOKUP(DU370,DO:DQ,3,0)+CV370+DW370+DX370+选手操作!DS370)),IF(COUNTIF(DO:DO,DU370)=0,"查找失败",IF(ISNUMBER(VLOOKUP(DU370,DO:DQ,3,0))=FALSE,"VP错误","未知错误")))</f>
        <v/>
      </c>
      <c r="DW370" s="37"/>
      <c r="DX370" s="37"/>
      <c r="DY370" s="39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  <c r="EK370" s="31"/>
      <c r="EL370" s="31"/>
      <c r="EM370" s="31"/>
      <c r="EN370" s="23" t="str">
        <f ca="1">IFERROR(IF(ES370="","",RANK(ER370,ER$3:ER$434)+COUNTIF(ER$3:ER370,ER370)-1),"/")</f>
        <v/>
      </c>
      <c r="EO370" s="22" t="str">
        <f t="shared" si="105"/>
        <v/>
      </c>
      <c r="EP370" s="22" t="str">
        <f t="shared" si="106"/>
        <v/>
      </c>
      <c r="EQ370" s="24" t="str">
        <f>IFERROR(IF(EO370="","",ROUND(IF(EP370=0,10,10+SIGN(EP370)*10*(1-((SQRT(5)-1)/2)^MIN(ABS(EP370)/(5*SQRT(ER$1)),3))/(1-((SQRT(5)-1)/2)^3)),2)),"请输入副数")</f>
        <v/>
      </c>
      <c r="ER370" s="25" t="str">
        <f ca="1">IF(ES370="","",IF(选手操作!FT370&lt;&gt;"","/",EV370))</f>
        <v/>
      </c>
      <c r="ES370" s="26" t="str">
        <f ca="1">IF(OR(COUNTA(EA$3:EM$434)=0,选手操作!$K370=""),"",选手操作!$K370)</f>
        <v/>
      </c>
      <c r="ET370" s="22" t="str">
        <f ca="1">IFERROR(IF(ES370="","",RANK(EV370,EV$3:EV$434)+COUNTIF(EV$3:EV370,EV370)-1),"/")</f>
        <v/>
      </c>
      <c r="EU370" s="27" t="str">
        <f ca="1">IF(ES370="","",VLOOKUP(ES370,选手操作!$K:$L,2,0))</f>
        <v/>
      </c>
      <c r="EV370" s="24" t="str">
        <f ca="1">IFERROR(IF(ES370="","",IF(选手操作!ET370&lt;&gt;"",DV370+EW370+EX370+选手操作!ES370,VLOOKUP(EU370,EO:EQ,3,0)+DV370+EW370+EX370+选手操作!ES370)),IF(COUNTIF(EO:EO,EU370)=0,"查找失败",IF(ISNUMBER(VLOOKUP(EU370,EO:EQ,3,0))=FALSE,"VP错误","未知错误")))</f>
        <v/>
      </c>
      <c r="EW370" s="37"/>
      <c r="EX370" s="37"/>
      <c r="EY370" s="39"/>
      <c r="FA370" s="31"/>
      <c r="FB370" s="31"/>
      <c r="FC370" s="31"/>
      <c r="FD370" s="31"/>
      <c r="FE370" s="31"/>
      <c r="FF370" s="31"/>
      <c r="FG370" s="31"/>
      <c r="FH370" s="31"/>
      <c r="FI370" s="31"/>
      <c r="FJ370" s="31"/>
      <c r="FK370" s="31"/>
      <c r="FL370" s="31"/>
      <c r="FM370" s="31"/>
      <c r="FN370" s="23" t="str">
        <f ca="1">IFERROR(IF(FS370="","",RANK(FR370,FR$3:FR$434)+COUNTIF(FR$3:FR370,FR370)-1),"/")</f>
        <v/>
      </c>
      <c r="FO370" s="22" t="str">
        <f t="shared" si="107"/>
        <v/>
      </c>
      <c r="FP370" s="22" t="str">
        <f t="shared" si="108"/>
        <v/>
      </c>
      <c r="FQ370" s="24" t="str">
        <f>IFERROR(IF(FO370="","",ROUND(IF(FP370=0,10,10+SIGN(FP370)*10*(1-((SQRT(5)-1)/2)^MIN(ABS(FP370)/(5*SQRT(FR$1)),3))/(1-((SQRT(5)-1)/2)^3)),2)),"请输入副数")</f>
        <v/>
      </c>
      <c r="FR370" s="25" t="str">
        <f ca="1">IF(FS370="","",IF(选手操作!GT370&lt;&gt;"","/",FV370))</f>
        <v/>
      </c>
      <c r="FS370" s="26" t="str">
        <f ca="1">IF(OR(COUNTA(FA$3:FM$434)=0,选手操作!$K370=""),"",选手操作!$K370)</f>
        <v/>
      </c>
      <c r="FT370" s="22" t="str">
        <f ca="1">IFERROR(IF(FS370="","",RANK(FV370,FV$3:FV$434)+COUNTIF(FV$3:FV370,FV370)-1),"/")</f>
        <v/>
      </c>
      <c r="FU370" s="27" t="str">
        <f ca="1">IF(FS370="","",VLOOKUP(FS370,选手操作!$K:$L,2,0))</f>
        <v/>
      </c>
      <c r="FV370" s="24" t="str">
        <f ca="1">IFERROR(IF(FS370="","",IF(选手操作!FT370&lt;&gt;"",EV370+FW370+FX370+选手操作!FS370,VLOOKUP(FU370,FO:FQ,3,0)+EV370+FW370+FX370+选手操作!FS370)),IF(COUNTIF(FO:FO,FU370)=0,"查找失败",IF(ISNUMBER(VLOOKUP(FU370,FO:FQ,3,0))=FALSE,"VP错误","未知错误")))</f>
        <v/>
      </c>
      <c r="FW370" s="37"/>
      <c r="FX370" s="37"/>
      <c r="FY370" s="39"/>
      <c r="GA370" s="31"/>
      <c r="GB370" s="31"/>
      <c r="GC370" s="31"/>
      <c r="GD370" s="31"/>
      <c r="GE370" s="31"/>
      <c r="GF370" s="31"/>
      <c r="GG370" s="31"/>
      <c r="GH370" s="31"/>
      <c r="GI370" s="31"/>
      <c r="GJ370" s="31"/>
      <c r="GK370" s="31"/>
      <c r="GL370" s="31"/>
      <c r="GM370" s="31"/>
      <c r="GN370" s="23" t="str">
        <f ca="1">IFERROR(IF(GS370="","",RANK(GR370,GR$3:GR$434)+COUNTIF(GR$3:GR370,GR370)-1),"/")</f>
        <v/>
      </c>
      <c r="GO370" s="22" t="str">
        <f t="shared" si="109"/>
        <v/>
      </c>
      <c r="GP370" s="22" t="str">
        <f t="shared" si="110"/>
        <v/>
      </c>
      <c r="GQ370" s="24" t="str">
        <f>IFERROR(IF(GO370="","",ROUND(IF(GP370=0,10,10+SIGN(GP370)*10*(1-((SQRT(5)-1)/2)^MIN(ABS(GP370)/(5*SQRT(GR$1)),3))/(1-((SQRT(5)-1)/2)^3)),2)),"请输入副数")</f>
        <v/>
      </c>
      <c r="GR370" s="25" t="str">
        <f ca="1">IF(GS370="","",IF(选手操作!HT370&lt;&gt;"","/",GV370))</f>
        <v/>
      </c>
      <c r="GS370" s="26" t="str">
        <f ca="1">IF(OR(COUNTA(GA$3:GM$434)=0,选手操作!$K370=""),"",选手操作!$K370)</f>
        <v/>
      </c>
      <c r="GT370" s="22" t="str">
        <f ca="1">IFERROR(IF(GS370="","",RANK(GV370,GV$3:GV$434)+COUNTIF(GV$3:GV370,GV370)-1),"/")</f>
        <v/>
      </c>
      <c r="GU370" s="27" t="str">
        <f ca="1">IF(GS370="","",VLOOKUP(GS370,选手操作!$K:$L,2,0))</f>
        <v/>
      </c>
      <c r="GV370" s="24" t="str">
        <f ca="1">IFERROR(IF(GS370="","",IF(选手操作!GT370&lt;&gt;"",FV370+GW370+GX370+选手操作!GS370,VLOOKUP(GU370,GO:GQ,3,0)+FV370+GW370+GX370+选手操作!GS370)),IF(COUNTIF(GO:GO,GU370)=0,"查找失败",IF(ISNUMBER(VLOOKUP(GU370,GO:GQ,3,0))=FALSE,"VP错误","未知错误")))</f>
        <v/>
      </c>
      <c r="GW370" s="37"/>
      <c r="GX370" s="37"/>
      <c r="GY370" s="39"/>
      <c r="HA370" s="31"/>
      <c r="HB370" s="31"/>
      <c r="HC370" s="31"/>
      <c r="HD370" s="31"/>
      <c r="HE370" s="31"/>
      <c r="HF370" s="31"/>
      <c r="HG370" s="31"/>
      <c r="HH370" s="31"/>
      <c r="HI370" s="31"/>
      <c r="HJ370" s="31"/>
      <c r="HK370" s="31"/>
      <c r="HL370" s="31"/>
      <c r="HM370" s="31"/>
      <c r="HN370" s="23" t="str">
        <f ca="1">IFERROR(IF(HS370="","",RANK(HR370,HR$3:HR$434)+COUNTIF(HR$3:HR370,HR370)-1),"/")</f>
        <v/>
      </c>
      <c r="HO370" s="22" t="str">
        <f t="shared" si="111"/>
        <v/>
      </c>
      <c r="HP370" s="22" t="str">
        <f t="shared" si="112"/>
        <v/>
      </c>
      <c r="HQ370" s="24" t="str">
        <f>IFERROR(IF(HO370="","",ROUND(IF(HP370=0,10,10+SIGN(HP370)*10*(1-((SQRT(5)-1)/2)^MIN(ABS(HP370)/(5*SQRT(HR$1)),3))/(1-((SQRT(5)-1)/2)^3)),2)),"请输入副数")</f>
        <v/>
      </c>
      <c r="HR370" s="25" t="str">
        <f ca="1">IF(HS370="","",IF(选手操作!IT370&lt;&gt;"","/",HV370))</f>
        <v/>
      </c>
      <c r="HS370" s="26" t="str">
        <f ca="1">IF(OR(COUNTA(HA$3:HM$434)=0,选手操作!$K370=""),"",选手操作!$K370)</f>
        <v/>
      </c>
      <c r="HT370" s="22" t="str">
        <f ca="1">IFERROR(IF(HS370="","",RANK(HV370,HV$3:HV$434)+COUNTIF(HV$3:HV370,HV370)-1),"/")</f>
        <v/>
      </c>
      <c r="HU370" s="27" t="str">
        <f ca="1">IF(HS370="","",VLOOKUP(HS370,选手操作!$K:$L,2,0))</f>
        <v/>
      </c>
      <c r="HV370" s="24" t="str">
        <f ca="1">IFERROR(IF(HS370="","",IF(选手操作!HT370&lt;&gt;"",GV370+HW370+HX370+选手操作!HS370,VLOOKUP(HU370,HO:HQ,3,0)+GV370+HW370+HX370+选手操作!HS370)),IF(COUNTIF(HO:HO,HU370)=0,"查找失败",IF(ISNUMBER(VLOOKUP(HU370,HO:HQ,3,0))=FALSE,"VP错误","未知错误")))</f>
        <v/>
      </c>
      <c r="HW370" s="37"/>
      <c r="HX370" s="37"/>
      <c r="HY370" s="39"/>
    </row>
    <row r="371" spans="1:233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23" t="str">
        <f ca="1">IFERROR(IF(S371="","",RANK(R371,R$3:R$434)+COUNTIF(R$3:R371,R371)-1),"/")</f>
        <v/>
      </c>
      <c r="O371" s="22" t="str">
        <f t="shared" si="113"/>
        <v/>
      </c>
      <c r="P371" s="22" t="str">
        <f t="shared" si="114"/>
        <v/>
      </c>
      <c r="Q371" s="24" t="str">
        <f t="shared" si="115"/>
        <v/>
      </c>
      <c r="R371" s="25" t="str">
        <f ca="1">IF(S371="","",IF(选手操作!AT371&lt;&gt;"","/",V371))</f>
        <v/>
      </c>
      <c r="S371" s="26" t="str">
        <f ca="1">IF(OR(COUNTA(A$3:M$434)=0,选手操作!$K371=""),"",选手操作!$K371)</f>
        <v/>
      </c>
      <c r="T371" s="22" t="str">
        <f ca="1">IFERROR(IF(S371="","",RANK(V371,V$3:V$434)+COUNTIF(V$3:V371,V371)-1),"/")</f>
        <v/>
      </c>
      <c r="U371" s="27" t="str">
        <f ca="1">IF(S371="","",VLOOKUP(S371,选手操作!$K:$L,2,0))</f>
        <v/>
      </c>
      <c r="V371" s="24" t="str">
        <f ca="1">IFERROR(IF(S371="","",IF(选手操作!T371&lt;&gt;"",选手操作!M371+选手操作!N371+W371+X371+选手操作!S371,VLOOKUP(U371,O:Q,3,0)+选手操作!M371+选手操作!N371+W371+X371+选手操作!S371)),IF(COUNTIF(O:O,U371)=0,"查找失败",IF(ISNUMBER(VLOOKUP(U371,O:Q,3,0))=FALSE,"VP错误","未知错误")))</f>
        <v/>
      </c>
      <c r="W371" s="37"/>
      <c r="X371" s="37"/>
      <c r="Y371" s="39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23" t="str">
        <f ca="1">IFERROR(IF(AS371="","",RANK(AR371,AR$3:AR$434)+COUNTIF(AR$3:AR371,AR371)-1),"/")</f>
        <v/>
      </c>
      <c r="AO371" s="22" t="str">
        <f t="shared" si="97"/>
        <v/>
      </c>
      <c r="AP371" s="22" t="str">
        <f t="shared" si="98"/>
        <v/>
      </c>
      <c r="AQ371" s="24" t="str">
        <f t="shared" si="116"/>
        <v/>
      </c>
      <c r="AR371" s="25" t="str">
        <f ca="1">IF(AS371="","",IF(选手操作!BT371&lt;&gt;"","/",AV371))</f>
        <v/>
      </c>
      <c r="AS371" s="26" t="str">
        <f ca="1">IF(OR(COUNTA(AA$3:AM$434)=0,选手操作!$K371=""),"",选手操作!$K371)</f>
        <v/>
      </c>
      <c r="AT371" s="22" t="str">
        <f ca="1">IFERROR(IF(AS371="","",RANK(AV371,AV$3:AV$434)+COUNTIF(AV$3:AV371,AV371)-1),"/")</f>
        <v/>
      </c>
      <c r="AU371" s="27" t="str">
        <f ca="1">IF(AS371="","",VLOOKUP(AS371,选手操作!$K:$L,2,0))</f>
        <v/>
      </c>
      <c r="AV371" s="24" t="str">
        <f ca="1">IFERROR(IF(AS371="","",IF(选手操作!AT371&lt;&gt;"",V371+AW371+AX371+选手操作!AS371,VLOOKUP(AU371,AO:AQ,3,0)+V371+AW371+AX371+选手操作!AS371)),IF(COUNTIF(AO:AO,AU371)=0,"查找失败",IF(ISNUMBER(VLOOKUP(AU371,AO:AQ,3,0))=FALSE,"VP错误","未知错误")))</f>
        <v/>
      </c>
      <c r="AW371" s="37"/>
      <c r="AX371" s="37"/>
      <c r="AY371" s="39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23" t="str">
        <f ca="1">IFERROR(IF(BS371="","",RANK(BR371,BR$3:BR$434)+COUNTIF(BR$3:BR371,BR371)-1),"/")</f>
        <v/>
      </c>
      <c r="BO371" s="22" t="str">
        <f t="shared" si="99"/>
        <v/>
      </c>
      <c r="BP371" s="22" t="str">
        <f t="shared" si="100"/>
        <v/>
      </c>
      <c r="BQ371" s="24" t="str">
        <f>IFERROR(IF(BO371="","",ROUND(IF(BP371=0,10,10+SIGN(BP371)*10*(1-((SQRT(5)-1)/2)^MIN(ABS(BP371)/(5*SQRT(BR$1)),3))/(1-((SQRT(5)-1)/2)^3)),2)),"请输入副数")</f>
        <v/>
      </c>
      <c r="BR371" s="25" t="str">
        <f ca="1">IF(BS371="","",IF(选手操作!CT371&lt;&gt;"","/",BV371))</f>
        <v/>
      </c>
      <c r="BS371" s="26" t="str">
        <f ca="1">IF(OR(COUNTA(BA$3:BM$434)=0,选手操作!$K371=""),"",选手操作!$K371)</f>
        <v/>
      </c>
      <c r="BT371" s="22" t="str">
        <f ca="1">IFERROR(IF(BS371="","",RANK(BV371,BV$3:BV$434)+COUNTIF(BV$3:BV371,BV371)-1),"/")</f>
        <v/>
      </c>
      <c r="BU371" s="27" t="str">
        <f ca="1">IF(BS371="","",VLOOKUP(BS371,选手操作!$K:$L,2,0))</f>
        <v/>
      </c>
      <c r="BV371" s="24" t="str">
        <f ca="1">IFERROR(IF(BS371="","",IF(选手操作!BT371&lt;&gt;"",AV371+BW371+BX371+选手操作!BS371,VLOOKUP(BU371,BO:BQ,3,0)+AV371+BW371+BX371+选手操作!BS371)),IF(COUNTIF(BO:BO,BU371)=0,"查找失败",IF(ISNUMBER(VLOOKUP(BU371,BO:BQ,3,0))=FALSE,"VP错误","未知错误")))</f>
        <v/>
      </c>
      <c r="BW371" s="37"/>
      <c r="BX371" s="37"/>
      <c r="BY371" s="39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23" t="str">
        <f ca="1">IFERROR(IF(CS371="","",RANK(CR371,CR$3:CR$434)+COUNTIF(CR$3:CR371,CR371)-1),"/")</f>
        <v/>
      </c>
      <c r="CO371" s="22" t="str">
        <f t="shared" si="101"/>
        <v/>
      </c>
      <c r="CP371" s="22" t="str">
        <f t="shared" si="102"/>
        <v/>
      </c>
      <c r="CQ371" s="24" t="str">
        <f>IFERROR(IF(CO371="","",ROUND(IF(CP371=0,10,10+SIGN(CP371)*10*(1-((SQRT(5)-1)/2)^MIN(ABS(CP371)/(5*SQRT(CR$1)),3))/(1-((SQRT(5)-1)/2)^3)),2)),"请输入副数")</f>
        <v/>
      </c>
      <c r="CR371" s="25" t="str">
        <f ca="1">IF(CS371="","",IF(选手操作!DT371&lt;&gt;"","/",CV371))</f>
        <v/>
      </c>
      <c r="CS371" s="26" t="str">
        <f ca="1">IF(OR(COUNTA(CA$3:CM$434)=0,选手操作!$K371=""),"",选手操作!$K371)</f>
        <v/>
      </c>
      <c r="CT371" s="22" t="str">
        <f ca="1">IFERROR(IF(CS371="","",RANK(CV371,CV$3:CV$434)+COUNTIF(CV$3:CV371,CV371)-1),"/")</f>
        <v/>
      </c>
      <c r="CU371" s="27" t="str">
        <f ca="1">IF(CS371="","",VLOOKUP(CS371,选手操作!$K:$L,2,0))</f>
        <v/>
      </c>
      <c r="CV371" s="24" t="str">
        <f ca="1">IFERROR(IF(CS371="","",IF(选手操作!CT371&lt;&gt;"",BV371+CW371+CX371+选手操作!CS371,VLOOKUP(CU371,CO:CQ,3,0)+BV371+CW371+CX371+选手操作!CS371)),IF(COUNTIF(CO:CO,CU371)=0,"查找失败",IF(ISNUMBER(VLOOKUP(CU371,CO:CQ,3,0))=FALSE,"VP错误","未知错误")))</f>
        <v/>
      </c>
      <c r="CW371" s="37"/>
      <c r="CX371" s="37"/>
      <c r="CY371" s="39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23" t="str">
        <f ca="1">IFERROR(IF(DS371="","",RANK(DR371,DR$3:DR$434)+COUNTIF(DR$3:DR371,DR371)-1),"/")</f>
        <v/>
      </c>
      <c r="DO371" s="22" t="str">
        <f t="shared" si="103"/>
        <v/>
      </c>
      <c r="DP371" s="22" t="str">
        <f t="shared" si="104"/>
        <v/>
      </c>
      <c r="DQ371" s="24" t="str">
        <f>IFERROR(IF(DO371="","",ROUND(IF(DP371=0,10,10+SIGN(DP371)*10*(1-((SQRT(5)-1)/2)^MIN(ABS(DP371)/(5*SQRT(DR$1)),3))/(1-((SQRT(5)-1)/2)^3)),2)),"请输入副数")</f>
        <v/>
      </c>
      <c r="DR371" s="25" t="str">
        <f ca="1">IF(DS371="","",IF(选手操作!ET371&lt;&gt;"","/",DV371))</f>
        <v/>
      </c>
      <c r="DS371" s="26" t="str">
        <f ca="1">IF(OR(COUNTA(DA$3:DM$434)=0,选手操作!$K371=""),"",选手操作!$K371)</f>
        <v/>
      </c>
      <c r="DT371" s="22" t="str">
        <f ca="1">IFERROR(IF(DS371="","",RANK(DV371,DV$3:DV$434)+COUNTIF(DV$3:DV371,DV371)-1),"/")</f>
        <v/>
      </c>
      <c r="DU371" s="27" t="str">
        <f ca="1">IF(DS371="","",VLOOKUP(DS371,选手操作!$K:$L,2,0))</f>
        <v/>
      </c>
      <c r="DV371" s="24" t="str">
        <f ca="1">IFERROR(IF(DS371="","",IF(选手操作!DT371&lt;&gt;"",CV371+DW371+DX371+选手操作!DS371,VLOOKUP(DU371,DO:DQ,3,0)+CV371+DW371+DX371+选手操作!DS371)),IF(COUNTIF(DO:DO,DU371)=0,"查找失败",IF(ISNUMBER(VLOOKUP(DU371,DO:DQ,3,0))=FALSE,"VP错误","未知错误")))</f>
        <v/>
      </c>
      <c r="DW371" s="37"/>
      <c r="DX371" s="37"/>
      <c r="DY371" s="39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  <c r="EK371" s="31"/>
      <c r="EL371" s="31"/>
      <c r="EM371" s="31"/>
      <c r="EN371" s="23" t="str">
        <f ca="1">IFERROR(IF(ES371="","",RANK(ER371,ER$3:ER$434)+COUNTIF(ER$3:ER371,ER371)-1),"/")</f>
        <v/>
      </c>
      <c r="EO371" s="22" t="str">
        <f t="shared" si="105"/>
        <v/>
      </c>
      <c r="EP371" s="22" t="str">
        <f t="shared" si="106"/>
        <v/>
      </c>
      <c r="EQ371" s="24" t="str">
        <f>IFERROR(IF(EO371="","",ROUND(IF(EP371=0,10,10+SIGN(EP371)*10*(1-((SQRT(5)-1)/2)^MIN(ABS(EP371)/(5*SQRT(ER$1)),3))/(1-((SQRT(5)-1)/2)^3)),2)),"请输入副数")</f>
        <v/>
      </c>
      <c r="ER371" s="25" t="str">
        <f ca="1">IF(ES371="","",IF(选手操作!FT371&lt;&gt;"","/",EV371))</f>
        <v/>
      </c>
      <c r="ES371" s="26" t="str">
        <f ca="1">IF(OR(COUNTA(EA$3:EM$434)=0,选手操作!$K371=""),"",选手操作!$K371)</f>
        <v/>
      </c>
      <c r="ET371" s="22" t="str">
        <f ca="1">IFERROR(IF(ES371="","",RANK(EV371,EV$3:EV$434)+COUNTIF(EV$3:EV371,EV371)-1),"/")</f>
        <v/>
      </c>
      <c r="EU371" s="27" t="str">
        <f ca="1">IF(ES371="","",VLOOKUP(ES371,选手操作!$K:$L,2,0))</f>
        <v/>
      </c>
      <c r="EV371" s="24" t="str">
        <f ca="1">IFERROR(IF(ES371="","",IF(选手操作!ET371&lt;&gt;"",DV371+EW371+EX371+选手操作!ES371,VLOOKUP(EU371,EO:EQ,3,0)+DV371+EW371+EX371+选手操作!ES371)),IF(COUNTIF(EO:EO,EU371)=0,"查找失败",IF(ISNUMBER(VLOOKUP(EU371,EO:EQ,3,0))=FALSE,"VP错误","未知错误")))</f>
        <v/>
      </c>
      <c r="EW371" s="37"/>
      <c r="EX371" s="37"/>
      <c r="EY371" s="39"/>
      <c r="FA371" s="31"/>
      <c r="FB371" s="31"/>
      <c r="FC371" s="31"/>
      <c r="FD371" s="31"/>
      <c r="FE371" s="31"/>
      <c r="FF371" s="31"/>
      <c r="FG371" s="31"/>
      <c r="FH371" s="31"/>
      <c r="FI371" s="31"/>
      <c r="FJ371" s="31"/>
      <c r="FK371" s="31"/>
      <c r="FL371" s="31"/>
      <c r="FM371" s="31"/>
      <c r="FN371" s="23" t="str">
        <f ca="1">IFERROR(IF(FS371="","",RANK(FR371,FR$3:FR$434)+COUNTIF(FR$3:FR371,FR371)-1),"/")</f>
        <v/>
      </c>
      <c r="FO371" s="22" t="str">
        <f t="shared" si="107"/>
        <v/>
      </c>
      <c r="FP371" s="22" t="str">
        <f t="shared" si="108"/>
        <v/>
      </c>
      <c r="FQ371" s="24" t="str">
        <f>IFERROR(IF(FO371="","",ROUND(IF(FP371=0,10,10+SIGN(FP371)*10*(1-((SQRT(5)-1)/2)^MIN(ABS(FP371)/(5*SQRT(FR$1)),3))/(1-((SQRT(5)-1)/2)^3)),2)),"请输入副数")</f>
        <v/>
      </c>
      <c r="FR371" s="25" t="str">
        <f ca="1">IF(FS371="","",IF(选手操作!GT371&lt;&gt;"","/",FV371))</f>
        <v/>
      </c>
      <c r="FS371" s="26" t="str">
        <f ca="1">IF(OR(COUNTA(FA$3:FM$434)=0,选手操作!$K371=""),"",选手操作!$K371)</f>
        <v/>
      </c>
      <c r="FT371" s="22" t="str">
        <f ca="1">IFERROR(IF(FS371="","",RANK(FV371,FV$3:FV$434)+COUNTIF(FV$3:FV371,FV371)-1),"/")</f>
        <v/>
      </c>
      <c r="FU371" s="27" t="str">
        <f ca="1">IF(FS371="","",VLOOKUP(FS371,选手操作!$K:$L,2,0))</f>
        <v/>
      </c>
      <c r="FV371" s="24" t="str">
        <f ca="1">IFERROR(IF(FS371="","",IF(选手操作!FT371&lt;&gt;"",EV371+FW371+FX371+选手操作!FS371,VLOOKUP(FU371,FO:FQ,3,0)+EV371+FW371+FX371+选手操作!FS371)),IF(COUNTIF(FO:FO,FU371)=0,"查找失败",IF(ISNUMBER(VLOOKUP(FU371,FO:FQ,3,0))=FALSE,"VP错误","未知错误")))</f>
        <v/>
      </c>
      <c r="FW371" s="37"/>
      <c r="FX371" s="37"/>
      <c r="FY371" s="39"/>
      <c r="GA371" s="31"/>
      <c r="GB371" s="31"/>
      <c r="GC371" s="31"/>
      <c r="GD371" s="31"/>
      <c r="GE371" s="31"/>
      <c r="GF371" s="31"/>
      <c r="GG371" s="31"/>
      <c r="GH371" s="31"/>
      <c r="GI371" s="31"/>
      <c r="GJ371" s="31"/>
      <c r="GK371" s="31"/>
      <c r="GL371" s="31"/>
      <c r="GM371" s="31"/>
      <c r="GN371" s="23" t="str">
        <f ca="1">IFERROR(IF(GS371="","",RANK(GR371,GR$3:GR$434)+COUNTIF(GR$3:GR371,GR371)-1),"/")</f>
        <v/>
      </c>
      <c r="GO371" s="22" t="str">
        <f t="shared" si="109"/>
        <v/>
      </c>
      <c r="GP371" s="22" t="str">
        <f t="shared" si="110"/>
        <v/>
      </c>
      <c r="GQ371" s="24" t="str">
        <f>IFERROR(IF(GO371="","",ROUND(IF(GP371=0,10,10+SIGN(GP371)*10*(1-((SQRT(5)-1)/2)^MIN(ABS(GP371)/(5*SQRT(GR$1)),3))/(1-((SQRT(5)-1)/2)^3)),2)),"请输入副数")</f>
        <v/>
      </c>
      <c r="GR371" s="25" t="str">
        <f ca="1">IF(GS371="","",IF(选手操作!HT371&lt;&gt;"","/",GV371))</f>
        <v/>
      </c>
      <c r="GS371" s="26" t="str">
        <f ca="1">IF(OR(COUNTA(GA$3:GM$434)=0,选手操作!$K371=""),"",选手操作!$K371)</f>
        <v/>
      </c>
      <c r="GT371" s="22" t="str">
        <f ca="1">IFERROR(IF(GS371="","",RANK(GV371,GV$3:GV$434)+COUNTIF(GV$3:GV371,GV371)-1),"/")</f>
        <v/>
      </c>
      <c r="GU371" s="27" t="str">
        <f ca="1">IF(GS371="","",VLOOKUP(GS371,选手操作!$K:$L,2,0))</f>
        <v/>
      </c>
      <c r="GV371" s="24" t="str">
        <f ca="1">IFERROR(IF(GS371="","",IF(选手操作!GT371&lt;&gt;"",FV371+GW371+GX371+选手操作!GS371,VLOOKUP(GU371,GO:GQ,3,0)+FV371+GW371+GX371+选手操作!GS371)),IF(COUNTIF(GO:GO,GU371)=0,"查找失败",IF(ISNUMBER(VLOOKUP(GU371,GO:GQ,3,0))=FALSE,"VP错误","未知错误")))</f>
        <v/>
      </c>
      <c r="GW371" s="37"/>
      <c r="GX371" s="37"/>
      <c r="GY371" s="39"/>
      <c r="HA371" s="31"/>
      <c r="HB371" s="31"/>
      <c r="HC371" s="31"/>
      <c r="HD371" s="31"/>
      <c r="HE371" s="31"/>
      <c r="HF371" s="31"/>
      <c r="HG371" s="31"/>
      <c r="HH371" s="31"/>
      <c r="HI371" s="31"/>
      <c r="HJ371" s="31"/>
      <c r="HK371" s="31"/>
      <c r="HL371" s="31"/>
      <c r="HM371" s="31"/>
      <c r="HN371" s="23" t="str">
        <f ca="1">IFERROR(IF(HS371="","",RANK(HR371,HR$3:HR$434)+COUNTIF(HR$3:HR371,HR371)-1),"/")</f>
        <v/>
      </c>
      <c r="HO371" s="22" t="str">
        <f t="shared" si="111"/>
        <v/>
      </c>
      <c r="HP371" s="22" t="str">
        <f t="shared" si="112"/>
        <v/>
      </c>
      <c r="HQ371" s="24" t="str">
        <f>IFERROR(IF(HO371="","",ROUND(IF(HP371=0,10,10+SIGN(HP371)*10*(1-((SQRT(5)-1)/2)^MIN(ABS(HP371)/(5*SQRT(HR$1)),3))/(1-((SQRT(5)-1)/2)^3)),2)),"请输入副数")</f>
        <v/>
      </c>
      <c r="HR371" s="25" t="str">
        <f ca="1">IF(HS371="","",IF(选手操作!IT371&lt;&gt;"","/",HV371))</f>
        <v/>
      </c>
      <c r="HS371" s="26" t="str">
        <f ca="1">IF(OR(COUNTA(HA$3:HM$434)=0,选手操作!$K371=""),"",选手操作!$K371)</f>
        <v/>
      </c>
      <c r="HT371" s="22" t="str">
        <f ca="1">IFERROR(IF(HS371="","",RANK(HV371,HV$3:HV$434)+COUNTIF(HV$3:HV371,HV371)-1),"/")</f>
        <v/>
      </c>
      <c r="HU371" s="27" t="str">
        <f ca="1">IF(HS371="","",VLOOKUP(HS371,选手操作!$K:$L,2,0))</f>
        <v/>
      </c>
      <c r="HV371" s="24" t="str">
        <f ca="1">IFERROR(IF(HS371="","",IF(选手操作!HT371&lt;&gt;"",GV371+HW371+HX371+选手操作!HS371,VLOOKUP(HU371,HO:HQ,3,0)+GV371+HW371+HX371+选手操作!HS371)),IF(COUNTIF(HO:HO,HU371)=0,"查找失败",IF(ISNUMBER(VLOOKUP(HU371,HO:HQ,3,0))=FALSE,"VP错误","未知错误")))</f>
        <v/>
      </c>
      <c r="HW371" s="37"/>
      <c r="HX371" s="37"/>
      <c r="HY371" s="39"/>
    </row>
    <row r="372" spans="1:233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23" t="str">
        <f ca="1">IFERROR(IF(S372="","",RANK(R372,R$3:R$434)+COUNTIF(R$3:R372,R372)-1),"/")</f>
        <v/>
      </c>
      <c r="O372" s="22" t="str">
        <f t="shared" si="113"/>
        <v/>
      </c>
      <c r="P372" s="22" t="str">
        <f t="shared" si="114"/>
        <v/>
      </c>
      <c r="Q372" s="24" t="str">
        <f t="shared" si="115"/>
        <v/>
      </c>
      <c r="R372" s="25" t="str">
        <f ca="1">IF(S372="","",IF(选手操作!AT372&lt;&gt;"","/",V372))</f>
        <v/>
      </c>
      <c r="S372" s="26" t="str">
        <f ca="1">IF(OR(COUNTA(A$3:M$434)=0,选手操作!$K372=""),"",选手操作!$K372)</f>
        <v/>
      </c>
      <c r="T372" s="22" t="str">
        <f ca="1">IFERROR(IF(S372="","",RANK(V372,V$3:V$434)+COUNTIF(V$3:V372,V372)-1),"/")</f>
        <v/>
      </c>
      <c r="U372" s="27" t="str">
        <f ca="1">IF(S372="","",VLOOKUP(S372,选手操作!$K:$L,2,0))</f>
        <v/>
      </c>
      <c r="V372" s="24" t="str">
        <f ca="1">IFERROR(IF(S372="","",IF(选手操作!T372&lt;&gt;"",选手操作!M372+选手操作!N372+W372+X372+选手操作!S372,VLOOKUP(U372,O:Q,3,0)+选手操作!M372+选手操作!N372+W372+X372+选手操作!S372)),IF(COUNTIF(O:O,U372)=0,"查找失败",IF(ISNUMBER(VLOOKUP(U372,O:Q,3,0))=FALSE,"VP错误","未知错误")))</f>
        <v/>
      </c>
      <c r="W372" s="37"/>
      <c r="X372" s="37"/>
      <c r="Y372" s="39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23" t="str">
        <f ca="1">IFERROR(IF(AS372="","",RANK(AR372,AR$3:AR$434)+COUNTIF(AR$3:AR372,AR372)-1),"/")</f>
        <v/>
      </c>
      <c r="AO372" s="22" t="str">
        <f t="shared" si="97"/>
        <v/>
      </c>
      <c r="AP372" s="22" t="str">
        <f t="shared" si="98"/>
        <v/>
      </c>
      <c r="AQ372" s="24" t="str">
        <f t="shared" si="116"/>
        <v/>
      </c>
      <c r="AR372" s="25" t="str">
        <f ca="1">IF(AS372="","",IF(选手操作!BT372&lt;&gt;"","/",AV372))</f>
        <v/>
      </c>
      <c r="AS372" s="26" t="str">
        <f ca="1">IF(OR(COUNTA(AA$3:AM$434)=0,选手操作!$K372=""),"",选手操作!$K372)</f>
        <v/>
      </c>
      <c r="AT372" s="22" t="str">
        <f ca="1">IFERROR(IF(AS372="","",RANK(AV372,AV$3:AV$434)+COUNTIF(AV$3:AV372,AV372)-1),"/")</f>
        <v/>
      </c>
      <c r="AU372" s="27" t="str">
        <f ca="1">IF(AS372="","",VLOOKUP(AS372,选手操作!$K:$L,2,0))</f>
        <v/>
      </c>
      <c r="AV372" s="24" t="str">
        <f ca="1">IFERROR(IF(AS372="","",IF(选手操作!AT372&lt;&gt;"",V372+AW372+AX372+选手操作!AS372,VLOOKUP(AU372,AO:AQ,3,0)+V372+AW372+AX372+选手操作!AS372)),IF(COUNTIF(AO:AO,AU372)=0,"查找失败",IF(ISNUMBER(VLOOKUP(AU372,AO:AQ,3,0))=FALSE,"VP错误","未知错误")))</f>
        <v/>
      </c>
      <c r="AW372" s="37"/>
      <c r="AX372" s="37"/>
      <c r="AY372" s="39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23" t="str">
        <f ca="1">IFERROR(IF(BS372="","",RANK(BR372,BR$3:BR$434)+COUNTIF(BR$3:BR372,BR372)-1),"/")</f>
        <v/>
      </c>
      <c r="BO372" s="22" t="str">
        <f t="shared" si="99"/>
        <v/>
      </c>
      <c r="BP372" s="22" t="str">
        <f t="shared" si="100"/>
        <v/>
      </c>
      <c r="BQ372" s="24" t="str">
        <f>IFERROR(IF(BO372="","",ROUND(IF(BP372=0,10,10+SIGN(BP372)*10*(1-((SQRT(5)-1)/2)^MIN(ABS(BP372)/(5*SQRT(BR$1)),3))/(1-((SQRT(5)-1)/2)^3)),2)),"请输入副数")</f>
        <v/>
      </c>
      <c r="BR372" s="25" t="str">
        <f ca="1">IF(BS372="","",IF(选手操作!CT372&lt;&gt;"","/",BV372))</f>
        <v/>
      </c>
      <c r="BS372" s="26" t="str">
        <f ca="1">IF(OR(COUNTA(BA$3:BM$434)=0,选手操作!$K372=""),"",选手操作!$K372)</f>
        <v/>
      </c>
      <c r="BT372" s="22" t="str">
        <f ca="1">IFERROR(IF(BS372="","",RANK(BV372,BV$3:BV$434)+COUNTIF(BV$3:BV372,BV372)-1),"/")</f>
        <v/>
      </c>
      <c r="BU372" s="27" t="str">
        <f ca="1">IF(BS372="","",VLOOKUP(BS372,选手操作!$K:$L,2,0))</f>
        <v/>
      </c>
      <c r="BV372" s="24" t="str">
        <f ca="1">IFERROR(IF(BS372="","",IF(选手操作!BT372&lt;&gt;"",AV372+BW372+BX372+选手操作!BS372,VLOOKUP(BU372,BO:BQ,3,0)+AV372+BW372+BX372+选手操作!BS372)),IF(COUNTIF(BO:BO,BU372)=0,"查找失败",IF(ISNUMBER(VLOOKUP(BU372,BO:BQ,3,0))=FALSE,"VP错误","未知错误")))</f>
        <v/>
      </c>
      <c r="BW372" s="37"/>
      <c r="BX372" s="37"/>
      <c r="BY372" s="39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23" t="str">
        <f ca="1">IFERROR(IF(CS372="","",RANK(CR372,CR$3:CR$434)+COUNTIF(CR$3:CR372,CR372)-1),"/")</f>
        <v/>
      </c>
      <c r="CO372" s="22" t="str">
        <f t="shared" si="101"/>
        <v/>
      </c>
      <c r="CP372" s="22" t="str">
        <f t="shared" si="102"/>
        <v/>
      </c>
      <c r="CQ372" s="24" t="str">
        <f>IFERROR(IF(CO372="","",ROUND(IF(CP372=0,10,10+SIGN(CP372)*10*(1-((SQRT(5)-1)/2)^MIN(ABS(CP372)/(5*SQRT(CR$1)),3))/(1-((SQRT(5)-1)/2)^3)),2)),"请输入副数")</f>
        <v/>
      </c>
      <c r="CR372" s="25" t="str">
        <f ca="1">IF(CS372="","",IF(选手操作!DT372&lt;&gt;"","/",CV372))</f>
        <v/>
      </c>
      <c r="CS372" s="26" t="str">
        <f ca="1">IF(OR(COUNTA(CA$3:CM$434)=0,选手操作!$K372=""),"",选手操作!$K372)</f>
        <v/>
      </c>
      <c r="CT372" s="22" t="str">
        <f ca="1">IFERROR(IF(CS372="","",RANK(CV372,CV$3:CV$434)+COUNTIF(CV$3:CV372,CV372)-1),"/")</f>
        <v/>
      </c>
      <c r="CU372" s="27" t="str">
        <f ca="1">IF(CS372="","",VLOOKUP(CS372,选手操作!$K:$L,2,0))</f>
        <v/>
      </c>
      <c r="CV372" s="24" t="str">
        <f ca="1">IFERROR(IF(CS372="","",IF(选手操作!CT372&lt;&gt;"",BV372+CW372+CX372+选手操作!CS372,VLOOKUP(CU372,CO:CQ,3,0)+BV372+CW372+CX372+选手操作!CS372)),IF(COUNTIF(CO:CO,CU372)=0,"查找失败",IF(ISNUMBER(VLOOKUP(CU372,CO:CQ,3,0))=FALSE,"VP错误","未知错误")))</f>
        <v/>
      </c>
      <c r="CW372" s="37"/>
      <c r="CX372" s="37"/>
      <c r="CY372" s="39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23" t="str">
        <f ca="1">IFERROR(IF(DS372="","",RANK(DR372,DR$3:DR$434)+COUNTIF(DR$3:DR372,DR372)-1),"/")</f>
        <v/>
      </c>
      <c r="DO372" s="22" t="str">
        <f t="shared" si="103"/>
        <v/>
      </c>
      <c r="DP372" s="22" t="str">
        <f t="shared" si="104"/>
        <v/>
      </c>
      <c r="DQ372" s="24" t="str">
        <f>IFERROR(IF(DO372="","",ROUND(IF(DP372=0,10,10+SIGN(DP372)*10*(1-((SQRT(5)-1)/2)^MIN(ABS(DP372)/(5*SQRT(DR$1)),3))/(1-((SQRT(5)-1)/2)^3)),2)),"请输入副数")</f>
        <v/>
      </c>
      <c r="DR372" s="25" t="str">
        <f ca="1">IF(DS372="","",IF(选手操作!ET372&lt;&gt;"","/",DV372))</f>
        <v/>
      </c>
      <c r="DS372" s="26" t="str">
        <f ca="1">IF(OR(COUNTA(DA$3:DM$434)=0,选手操作!$K372=""),"",选手操作!$K372)</f>
        <v/>
      </c>
      <c r="DT372" s="22" t="str">
        <f ca="1">IFERROR(IF(DS372="","",RANK(DV372,DV$3:DV$434)+COUNTIF(DV$3:DV372,DV372)-1),"/")</f>
        <v/>
      </c>
      <c r="DU372" s="27" t="str">
        <f ca="1">IF(DS372="","",VLOOKUP(DS372,选手操作!$K:$L,2,0))</f>
        <v/>
      </c>
      <c r="DV372" s="24" t="str">
        <f ca="1">IFERROR(IF(DS372="","",IF(选手操作!DT372&lt;&gt;"",CV372+DW372+DX372+选手操作!DS372,VLOOKUP(DU372,DO:DQ,3,0)+CV372+DW372+DX372+选手操作!DS372)),IF(COUNTIF(DO:DO,DU372)=0,"查找失败",IF(ISNUMBER(VLOOKUP(DU372,DO:DQ,3,0))=FALSE,"VP错误","未知错误")))</f>
        <v/>
      </c>
      <c r="DW372" s="37"/>
      <c r="DX372" s="37"/>
      <c r="DY372" s="39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  <c r="EK372" s="31"/>
      <c r="EL372" s="31"/>
      <c r="EM372" s="31"/>
      <c r="EN372" s="23" t="str">
        <f ca="1">IFERROR(IF(ES372="","",RANK(ER372,ER$3:ER$434)+COUNTIF(ER$3:ER372,ER372)-1),"/")</f>
        <v/>
      </c>
      <c r="EO372" s="22" t="str">
        <f t="shared" si="105"/>
        <v/>
      </c>
      <c r="EP372" s="22" t="str">
        <f t="shared" si="106"/>
        <v/>
      </c>
      <c r="EQ372" s="24" t="str">
        <f>IFERROR(IF(EO372="","",ROUND(IF(EP372=0,10,10+SIGN(EP372)*10*(1-((SQRT(5)-1)/2)^MIN(ABS(EP372)/(5*SQRT(ER$1)),3))/(1-((SQRT(5)-1)/2)^3)),2)),"请输入副数")</f>
        <v/>
      </c>
      <c r="ER372" s="25" t="str">
        <f ca="1">IF(ES372="","",IF(选手操作!FT372&lt;&gt;"","/",EV372))</f>
        <v/>
      </c>
      <c r="ES372" s="26" t="str">
        <f ca="1">IF(OR(COUNTA(EA$3:EM$434)=0,选手操作!$K372=""),"",选手操作!$K372)</f>
        <v/>
      </c>
      <c r="ET372" s="22" t="str">
        <f ca="1">IFERROR(IF(ES372="","",RANK(EV372,EV$3:EV$434)+COUNTIF(EV$3:EV372,EV372)-1),"/")</f>
        <v/>
      </c>
      <c r="EU372" s="27" t="str">
        <f ca="1">IF(ES372="","",VLOOKUP(ES372,选手操作!$K:$L,2,0))</f>
        <v/>
      </c>
      <c r="EV372" s="24" t="str">
        <f ca="1">IFERROR(IF(ES372="","",IF(选手操作!ET372&lt;&gt;"",DV372+EW372+EX372+选手操作!ES372,VLOOKUP(EU372,EO:EQ,3,0)+DV372+EW372+EX372+选手操作!ES372)),IF(COUNTIF(EO:EO,EU372)=0,"查找失败",IF(ISNUMBER(VLOOKUP(EU372,EO:EQ,3,0))=FALSE,"VP错误","未知错误")))</f>
        <v/>
      </c>
      <c r="EW372" s="37"/>
      <c r="EX372" s="37"/>
      <c r="EY372" s="39"/>
      <c r="FA372" s="31"/>
      <c r="FB372" s="31"/>
      <c r="FC372" s="31"/>
      <c r="FD372" s="31"/>
      <c r="FE372" s="31"/>
      <c r="FF372" s="31"/>
      <c r="FG372" s="31"/>
      <c r="FH372" s="31"/>
      <c r="FI372" s="31"/>
      <c r="FJ372" s="31"/>
      <c r="FK372" s="31"/>
      <c r="FL372" s="31"/>
      <c r="FM372" s="31"/>
      <c r="FN372" s="23" t="str">
        <f ca="1">IFERROR(IF(FS372="","",RANK(FR372,FR$3:FR$434)+COUNTIF(FR$3:FR372,FR372)-1),"/")</f>
        <v/>
      </c>
      <c r="FO372" s="22" t="str">
        <f t="shared" si="107"/>
        <v/>
      </c>
      <c r="FP372" s="22" t="str">
        <f t="shared" si="108"/>
        <v/>
      </c>
      <c r="FQ372" s="24" t="str">
        <f>IFERROR(IF(FO372="","",ROUND(IF(FP372=0,10,10+SIGN(FP372)*10*(1-((SQRT(5)-1)/2)^MIN(ABS(FP372)/(5*SQRT(FR$1)),3))/(1-((SQRT(5)-1)/2)^3)),2)),"请输入副数")</f>
        <v/>
      </c>
      <c r="FR372" s="25" t="str">
        <f ca="1">IF(FS372="","",IF(选手操作!GT372&lt;&gt;"","/",FV372))</f>
        <v/>
      </c>
      <c r="FS372" s="26" t="str">
        <f ca="1">IF(OR(COUNTA(FA$3:FM$434)=0,选手操作!$K372=""),"",选手操作!$K372)</f>
        <v/>
      </c>
      <c r="FT372" s="22" t="str">
        <f ca="1">IFERROR(IF(FS372="","",RANK(FV372,FV$3:FV$434)+COUNTIF(FV$3:FV372,FV372)-1),"/")</f>
        <v/>
      </c>
      <c r="FU372" s="27" t="str">
        <f ca="1">IF(FS372="","",VLOOKUP(FS372,选手操作!$K:$L,2,0))</f>
        <v/>
      </c>
      <c r="FV372" s="24" t="str">
        <f ca="1">IFERROR(IF(FS372="","",IF(选手操作!FT372&lt;&gt;"",EV372+FW372+FX372+选手操作!FS372,VLOOKUP(FU372,FO:FQ,3,0)+EV372+FW372+FX372+选手操作!FS372)),IF(COUNTIF(FO:FO,FU372)=0,"查找失败",IF(ISNUMBER(VLOOKUP(FU372,FO:FQ,3,0))=FALSE,"VP错误","未知错误")))</f>
        <v/>
      </c>
      <c r="FW372" s="37"/>
      <c r="FX372" s="37"/>
      <c r="FY372" s="39"/>
      <c r="GA372" s="31"/>
      <c r="GB372" s="31"/>
      <c r="GC372" s="31"/>
      <c r="GD372" s="31"/>
      <c r="GE372" s="31"/>
      <c r="GF372" s="31"/>
      <c r="GG372" s="31"/>
      <c r="GH372" s="31"/>
      <c r="GI372" s="31"/>
      <c r="GJ372" s="31"/>
      <c r="GK372" s="31"/>
      <c r="GL372" s="31"/>
      <c r="GM372" s="31"/>
      <c r="GN372" s="23" t="str">
        <f ca="1">IFERROR(IF(GS372="","",RANK(GR372,GR$3:GR$434)+COUNTIF(GR$3:GR372,GR372)-1),"/")</f>
        <v/>
      </c>
      <c r="GO372" s="22" t="str">
        <f t="shared" si="109"/>
        <v/>
      </c>
      <c r="GP372" s="22" t="str">
        <f t="shared" si="110"/>
        <v/>
      </c>
      <c r="GQ372" s="24" t="str">
        <f>IFERROR(IF(GO372="","",ROUND(IF(GP372=0,10,10+SIGN(GP372)*10*(1-((SQRT(5)-1)/2)^MIN(ABS(GP372)/(5*SQRT(GR$1)),3))/(1-((SQRT(5)-1)/2)^3)),2)),"请输入副数")</f>
        <v/>
      </c>
      <c r="GR372" s="25" t="str">
        <f ca="1">IF(GS372="","",IF(选手操作!HT372&lt;&gt;"","/",GV372))</f>
        <v/>
      </c>
      <c r="GS372" s="26" t="str">
        <f ca="1">IF(OR(COUNTA(GA$3:GM$434)=0,选手操作!$K372=""),"",选手操作!$K372)</f>
        <v/>
      </c>
      <c r="GT372" s="22" t="str">
        <f ca="1">IFERROR(IF(GS372="","",RANK(GV372,GV$3:GV$434)+COUNTIF(GV$3:GV372,GV372)-1),"/")</f>
        <v/>
      </c>
      <c r="GU372" s="27" t="str">
        <f ca="1">IF(GS372="","",VLOOKUP(GS372,选手操作!$K:$L,2,0))</f>
        <v/>
      </c>
      <c r="GV372" s="24" t="str">
        <f ca="1">IFERROR(IF(GS372="","",IF(选手操作!GT372&lt;&gt;"",FV372+GW372+GX372+选手操作!GS372,VLOOKUP(GU372,GO:GQ,3,0)+FV372+GW372+GX372+选手操作!GS372)),IF(COUNTIF(GO:GO,GU372)=0,"查找失败",IF(ISNUMBER(VLOOKUP(GU372,GO:GQ,3,0))=FALSE,"VP错误","未知错误")))</f>
        <v/>
      </c>
      <c r="GW372" s="37"/>
      <c r="GX372" s="37"/>
      <c r="GY372" s="39"/>
      <c r="HA372" s="31"/>
      <c r="HB372" s="31"/>
      <c r="HC372" s="31"/>
      <c r="HD372" s="31"/>
      <c r="HE372" s="31"/>
      <c r="HF372" s="31"/>
      <c r="HG372" s="31"/>
      <c r="HH372" s="31"/>
      <c r="HI372" s="31"/>
      <c r="HJ372" s="31"/>
      <c r="HK372" s="31"/>
      <c r="HL372" s="31"/>
      <c r="HM372" s="31"/>
      <c r="HN372" s="23" t="str">
        <f ca="1">IFERROR(IF(HS372="","",RANK(HR372,HR$3:HR$434)+COUNTIF(HR$3:HR372,HR372)-1),"/")</f>
        <v/>
      </c>
      <c r="HO372" s="22" t="str">
        <f t="shared" si="111"/>
        <v/>
      </c>
      <c r="HP372" s="22" t="str">
        <f t="shared" si="112"/>
        <v/>
      </c>
      <c r="HQ372" s="24" t="str">
        <f>IFERROR(IF(HO372="","",ROUND(IF(HP372=0,10,10+SIGN(HP372)*10*(1-((SQRT(5)-1)/2)^MIN(ABS(HP372)/(5*SQRT(HR$1)),3))/(1-((SQRT(5)-1)/2)^3)),2)),"请输入副数")</f>
        <v/>
      </c>
      <c r="HR372" s="25" t="str">
        <f ca="1">IF(HS372="","",IF(选手操作!IT372&lt;&gt;"","/",HV372))</f>
        <v/>
      </c>
      <c r="HS372" s="26" t="str">
        <f ca="1">IF(OR(COUNTA(HA$3:HM$434)=0,选手操作!$K372=""),"",选手操作!$K372)</f>
        <v/>
      </c>
      <c r="HT372" s="22" t="str">
        <f ca="1">IFERROR(IF(HS372="","",RANK(HV372,HV$3:HV$434)+COUNTIF(HV$3:HV372,HV372)-1),"/")</f>
        <v/>
      </c>
      <c r="HU372" s="27" t="str">
        <f ca="1">IF(HS372="","",VLOOKUP(HS372,选手操作!$K:$L,2,0))</f>
        <v/>
      </c>
      <c r="HV372" s="24" t="str">
        <f ca="1">IFERROR(IF(HS372="","",IF(选手操作!HT372&lt;&gt;"",GV372+HW372+HX372+选手操作!HS372,VLOOKUP(HU372,HO:HQ,3,0)+GV372+HW372+HX372+选手操作!HS372)),IF(COUNTIF(HO:HO,HU372)=0,"查找失败",IF(ISNUMBER(VLOOKUP(HU372,HO:HQ,3,0))=FALSE,"VP错误","未知错误")))</f>
        <v/>
      </c>
      <c r="HW372" s="37"/>
      <c r="HX372" s="37"/>
      <c r="HY372" s="39"/>
    </row>
    <row r="373" spans="1:23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23" t="str">
        <f ca="1">IFERROR(IF(S373="","",RANK(R373,R$3:R$434)+COUNTIF(R$3:R373,R373)-1),"/")</f>
        <v/>
      </c>
      <c r="O373" s="22" t="str">
        <f t="shared" si="113"/>
        <v/>
      </c>
      <c r="P373" s="22" t="str">
        <f t="shared" si="114"/>
        <v/>
      </c>
      <c r="Q373" s="24" t="str">
        <f t="shared" si="115"/>
        <v/>
      </c>
      <c r="R373" s="25" t="str">
        <f ca="1">IF(S373="","",IF(选手操作!AT373&lt;&gt;"","/",V373))</f>
        <v/>
      </c>
      <c r="S373" s="26" t="str">
        <f ca="1">IF(OR(COUNTA(A$3:M$434)=0,选手操作!$K373=""),"",选手操作!$K373)</f>
        <v/>
      </c>
      <c r="T373" s="22" t="str">
        <f ca="1">IFERROR(IF(S373="","",RANK(V373,V$3:V$434)+COUNTIF(V$3:V373,V373)-1),"/")</f>
        <v/>
      </c>
      <c r="U373" s="27" t="str">
        <f ca="1">IF(S373="","",VLOOKUP(S373,选手操作!$K:$L,2,0))</f>
        <v/>
      </c>
      <c r="V373" s="24" t="str">
        <f ca="1">IFERROR(IF(S373="","",IF(选手操作!T373&lt;&gt;"",选手操作!M373+选手操作!N373+W373+X373+选手操作!S373,VLOOKUP(U373,O:Q,3,0)+选手操作!M373+选手操作!N373+W373+X373+选手操作!S373)),IF(COUNTIF(O:O,U373)=0,"查找失败",IF(ISNUMBER(VLOOKUP(U373,O:Q,3,0))=FALSE,"VP错误","未知错误")))</f>
        <v/>
      </c>
      <c r="W373" s="37"/>
      <c r="X373" s="37"/>
      <c r="Y373" s="39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23" t="str">
        <f ca="1">IFERROR(IF(AS373="","",RANK(AR373,AR$3:AR$434)+COUNTIF(AR$3:AR373,AR373)-1),"/")</f>
        <v/>
      </c>
      <c r="AO373" s="22" t="str">
        <f t="shared" si="97"/>
        <v/>
      </c>
      <c r="AP373" s="22" t="str">
        <f t="shared" si="98"/>
        <v/>
      </c>
      <c r="AQ373" s="24" t="str">
        <f t="shared" si="116"/>
        <v/>
      </c>
      <c r="AR373" s="25" t="str">
        <f ca="1">IF(AS373="","",IF(选手操作!BT373&lt;&gt;"","/",AV373))</f>
        <v/>
      </c>
      <c r="AS373" s="26" t="str">
        <f ca="1">IF(OR(COUNTA(AA$3:AM$434)=0,选手操作!$K373=""),"",选手操作!$K373)</f>
        <v/>
      </c>
      <c r="AT373" s="22" t="str">
        <f ca="1">IFERROR(IF(AS373="","",RANK(AV373,AV$3:AV$434)+COUNTIF(AV$3:AV373,AV373)-1),"/")</f>
        <v/>
      </c>
      <c r="AU373" s="27" t="str">
        <f ca="1">IF(AS373="","",VLOOKUP(AS373,选手操作!$K:$L,2,0))</f>
        <v/>
      </c>
      <c r="AV373" s="24" t="str">
        <f ca="1">IFERROR(IF(AS373="","",IF(选手操作!AT373&lt;&gt;"",V373+AW373+AX373+选手操作!AS373,VLOOKUP(AU373,AO:AQ,3,0)+V373+AW373+AX373+选手操作!AS373)),IF(COUNTIF(AO:AO,AU373)=0,"查找失败",IF(ISNUMBER(VLOOKUP(AU373,AO:AQ,3,0))=FALSE,"VP错误","未知错误")))</f>
        <v/>
      </c>
      <c r="AW373" s="37"/>
      <c r="AX373" s="37"/>
      <c r="AY373" s="39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23" t="str">
        <f ca="1">IFERROR(IF(BS373="","",RANK(BR373,BR$3:BR$434)+COUNTIF(BR$3:BR373,BR373)-1),"/")</f>
        <v/>
      </c>
      <c r="BO373" s="22" t="str">
        <f t="shared" si="99"/>
        <v/>
      </c>
      <c r="BP373" s="22" t="str">
        <f t="shared" si="100"/>
        <v/>
      </c>
      <c r="BQ373" s="24" t="str">
        <f>IFERROR(IF(BO373="","",ROUND(IF(BP373=0,10,10+SIGN(BP373)*10*(1-((SQRT(5)-1)/2)^MIN(ABS(BP373)/(5*SQRT(BR$1)),3))/(1-((SQRT(5)-1)/2)^3)),2)),"请输入副数")</f>
        <v/>
      </c>
      <c r="BR373" s="25" t="str">
        <f ca="1">IF(BS373="","",IF(选手操作!CT373&lt;&gt;"","/",BV373))</f>
        <v/>
      </c>
      <c r="BS373" s="26" t="str">
        <f ca="1">IF(OR(COUNTA(BA$3:BM$434)=0,选手操作!$K373=""),"",选手操作!$K373)</f>
        <v/>
      </c>
      <c r="BT373" s="22" t="str">
        <f ca="1">IFERROR(IF(BS373="","",RANK(BV373,BV$3:BV$434)+COUNTIF(BV$3:BV373,BV373)-1),"/")</f>
        <v/>
      </c>
      <c r="BU373" s="27" t="str">
        <f ca="1">IF(BS373="","",VLOOKUP(BS373,选手操作!$K:$L,2,0))</f>
        <v/>
      </c>
      <c r="BV373" s="24" t="str">
        <f ca="1">IFERROR(IF(BS373="","",IF(选手操作!BT373&lt;&gt;"",AV373+BW373+BX373+选手操作!BS373,VLOOKUP(BU373,BO:BQ,3,0)+AV373+BW373+BX373+选手操作!BS373)),IF(COUNTIF(BO:BO,BU373)=0,"查找失败",IF(ISNUMBER(VLOOKUP(BU373,BO:BQ,3,0))=FALSE,"VP错误","未知错误")))</f>
        <v/>
      </c>
      <c r="BW373" s="37"/>
      <c r="BX373" s="37"/>
      <c r="BY373" s="39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23" t="str">
        <f ca="1">IFERROR(IF(CS373="","",RANK(CR373,CR$3:CR$434)+COUNTIF(CR$3:CR373,CR373)-1),"/")</f>
        <v/>
      </c>
      <c r="CO373" s="22" t="str">
        <f t="shared" si="101"/>
        <v/>
      </c>
      <c r="CP373" s="22" t="str">
        <f t="shared" si="102"/>
        <v/>
      </c>
      <c r="CQ373" s="24" t="str">
        <f>IFERROR(IF(CO373="","",ROUND(IF(CP373=0,10,10+SIGN(CP373)*10*(1-((SQRT(5)-1)/2)^MIN(ABS(CP373)/(5*SQRT(CR$1)),3))/(1-((SQRT(5)-1)/2)^3)),2)),"请输入副数")</f>
        <v/>
      </c>
      <c r="CR373" s="25" t="str">
        <f ca="1">IF(CS373="","",IF(选手操作!DT373&lt;&gt;"","/",CV373))</f>
        <v/>
      </c>
      <c r="CS373" s="26" t="str">
        <f ca="1">IF(OR(COUNTA(CA$3:CM$434)=0,选手操作!$K373=""),"",选手操作!$K373)</f>
        <v/>
      </c>
      <c r="CT373" s="22" t="str">
        <f ca="1">IFERROR(IF(CS373="","",RANK(CV373,CV$3:CV$434)+COUNTIF(CV$3:CV373,CV373)-1),"/")</f>
        <v/>
      </c>
      <c r="CU373" s="27" t="str">
        <f ca="1">IF(CS373="","",VLOOKUP(CS373,选手操作!$K:$L,2,0))</f>
        <v/>
      </c>
      <c r="CV373" s="24" t="str">
        <f ca="1">IFERROR(IF(CS373="","",IF(选手操作!CT373&lt;&gt;"",BV373+CW373+CX373+选手操作!CS373,VLOOKUP(CU373,CO:CQ,3,0)+BV373+CW373+CX373+选手操作!CS373)),IF(COUNTIF(CO:CO,CU373)=0,"查找失败",IF(ISNUMBER(VLOOKUP(CU373,CO:CQ,3,0))=FALSE,"VP错误","未知错误")))</f>
        <v/>
      </c>
      <c r="CW373" s="37"/>
      <c r="CX373" s="37"/>
      <c r="CY373" s="39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23" t="str">
        <f ca="1">IFERROR(IF(DS373="","",RANK(DR373,DR$3:DR$434)+COUNTIF(DR$3:DR373,DR373)-1),"/")</f>
        <v/>
      </c>
      <c r="DO373" s="22" t="str">
        <f t="shared" si="103"/>
        <v/>
      </c>
      <c r="DP373" s="22" t="str">
        <f t="shared" si="104"/>
        <v/>
      </c>
      <c r="DQ373" s="24" t="str">
        <f>IFERROR(IF(DO373="","",ROUND(IF(DP373=0,10,10+SIGN(DP373)*10*(1-((SQRT(5)-1)/2)^MIN(ABS(DP373)/(5*SQRT(DR$1)),3))/(1-((SQRT(5)-1)/2)^3)),2)),"请输入副数")</f>
        <v/>
      </c>
      <c r="DR373" s="25" t="str">
        <f ca="1">IF(DS373="","",IF(选手操作!ET373&lt;&gt;"","/",DV373))</f>
        <v/>
      </c>
      <c r="DS373" s="26" t="str">
        <f ca="1">IF(OR(COUNTA(DA$3:DM$434)=0,选手操作!$K373=""),"",选手操作!$K373)</f>
        <v/>
      </c>
      <c r="DT373" s="22" t="str">
        <f ca="1">IFERROR(IF(DS373="","",RANK(DV373,DV$3:DV$434)+COUNTIF(DV$3:DV373,DV373)-1),"/")</f>
        <v/>
      </c>
      <c r="DU373" s="27" t="str">
        <f ca="1">IF(DS373="","",VLOOKUP(DS373,选手操作!$K:$L,2,0))</f>
        <v/>
      </c>
      <c r="DV373" s="24" t="str">
        <f ca="1">IFERROR(IF(DS373="","",IF(选手操作!DT373&lt;&gt;"",CV373+DW373+DX373+选手操作!DS373,VLOOKUP(DU373,DO:DQ,3,0)+CV373+DW373+DX373+选手操作!DS373)),IF(COUNTIF(DO:DO,DU373)=0,"查找失败",IF(ISNUMBER(VLOOKUP(DU373,DO:DQ,3,0))=FALSE,"VP错误","未知错误")))</f>
        <v/>
      </c>
      <c r="DW373" s="37"/>
      <c r="DX373" s="37"/>
      <c r="DY373" s="39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  <c r="EN373" s="23" t="str">
        <f ca="1">IFERROR(IF(ES373="","",RANK(ER373,ER$3:ER$434)+COUNTIF(ER$3:ER373,ER373)-1),"/")</f>
        <v/>
      </c>
      <c r="EO373" s="22" t="str">
        <f t="shared" si="105"/>
        <v/>
      </c>
      <c r="EP373" s="22" t="str">
        <f t="shared" si="106"/>
        <v/>
      </c>
      <c r="EQ373" s="24" t="str">
        <f>IFERROR(IF(EO373="","",ROUND(IF(EP373=0,10,10+SIGN(EP373)*10*(1-((SQRT(5)-1)/2)^MIN(ABS(EP373)/(5*SQRT(ER$1)),3))/(1-((SQRT(5)-1)/2)^3)),2)),"请输入副数")</f>
        <v/>
      </c>
      <c r="ER373" s="25" t="str">
        <f ca="1">IF(ES373="","",IF(选手操作!FT373&lt;&gt;"","/",EV373))</f>
        <v/>
      </c>
      <c r="ES373" s="26" t="str">
        <f ca="1">IF(OR(COUNTA(EA$3:EM$434)=0,选手操作!$K373=""),"",选手操作!$K373)</f>
        <v/>
      </c>
      <c r="ET373" s="22" t="str">
        <f ca="1">IFERROR(IF(ES373="","",RANK(EV373,EV$3:EV$434)+COUNTIF(EV$3:EV373,EV373)-1),"/")</f>
        <v/>
      </c>
      <c r="EU373" s="27" t="str">
        <f ca="1">IF(ES373="","",VLOOKUP(ES373,选手操作!$K:$L,2,0))</f>
        <v/>
      </c>
      <c r="EV373" s="24" t="str">
        <f ca="1">IFERROR(IF(ES373="","",IF(选手操作!ET373&lt;&gt;"",DV373+EW373+EX373+选手操作!ES373,VLOOKUP(EU373,EO:EQ,3,0)+DV373+EW373+EX373+选手操作!ES373)),IF(COUNTIF(EO:EO,EU373)=0,"查找失败",IF(ISNUMBER(VLOOKUP(EU373,EO:EQ,3,0))=FALSE,"VP错误","未知错误")))</f>
        <v/>
      </c>
      <c r="EW373" s="37"/>
      <c r="EX373" s="37"/>
      <c r="EY373" s="39"/>
      <c r="FA373" s="31"/>
      <c r="FB373" s="31"/>
      <c r="FC373" s="31"/>
      <c r="FD373" s="31"/>
      <c r="FE373" s="31"/>
      <c r="FF373" s="31"/>
      <c r="FG373" s="31"/>
      <c r="FH373" s="31"/>
      <c r="FI373" s="31"/>
      <c r="FJ373" s="31"/>
      <c r="FK373" s="31"/>
      <c r="FL373" s="31"/>
      <c r="FM373" s="31"/>
      <c r="FN373" s="23" t="str">
        <f ca="1">IFERROR(IF(FS373="","",RANK(FR373,FR$3:FR$434)+COUNTIF(FR$3:FR373,FR373)-1),"/")</f>
        <v/>
      </c>
      <c r="FO373" s="22" t="str">
        <f t="shared" si="107"/>
        <v/>
      </c>
      <c r="FP373" s="22" t="str">
        <f t="shared" si="108"/>
        <v/>
      </c>
      <c r="FQ373" s="24" t="str">
        <f>IFERROR(IF(FO373="","",ROUND(IF(FP373=0,10,10+SIGN(FP373)*10*(1-((SQRT(5)-1)/2)^MIN(ABS(FP373)/(5*SQRT(FR$1)),3))/(1-((SQRT(5)-1)/2)^3)),2)),"请输入副数")</f>
        <v/>
      </c>
      <c r="FR373" s="25" t="str">
        <f ca="1">IF(FS373="","",IF(选手操作!GT373&lt;&gt;"","/",FV373))</f>
        <v/>
      </c>
      <c r="FS373" s="26" t="str">
        <f ca="1">IF(OR(COUNTA(FA$3:FM$434)=0,选手操作!$K373=""),"",选手操作!$K373)</f>
        <v/>
      </c>
      <c r="FT373" s="22" t="str">
        <f ca="1">IFERROR(IF(FS373="","",RANK(FV373,FV$3:FV$434)+COUNTIF(FV$3:FV373,FV373)-1),"/")</f>
        <v/>
      </c>
      <c r="FU373" s="27" t="str">
        <f ca="1">IF(FS373="","",VLOOKUP(FS373,选手操作!$K:$L,2,0))</f>
        <v/>
      </c>
      <c r="FV373" s="24" t="str">
        <f ca="1">IFERROR(IF(FS373="","",IF(选手操作!FT373&lt;&gt;"",EV373+FW373+FX373+选手操作!FS373,VLOOKUP(FU373,FO:FQ,3,0)+EV373+FW373+FX373+选手操作!FS373)),IF(COUNTIF(FO:FO,FU373)=0,"查找失败",IF(ISNUMBER(VLOOKUP(FU373,FO:FQ,3,0))=FALSE,"VP错误","未知错误")))</f>
        <v/>
      </c>
      <c r="FW373" s="37"/>
      <c r="FX373" s="37"/>
      <c r="FY373" s="39"/>
      <c r="GA373" s="31"/>
      <c r="GB373" s="31"/>
      <c r="GC373" s="31"/>
      <c r="GD373" s="31"/>
      <c r="GE373" s="31"/>
      <c r="GF373" s="31"/>
      <c r="GG373" s="31"/>
      <c r="GH373" s="31"/>
      <c r="GI373" s="31"/>
      <c r="GJ373" s="31"/>
      <c r="GK373" s="31"/>
      <c r="GL373" s="31"/>
      <c r="GM373" s="31"/>
      <c r="GN373" s="23" t="str">
        <f ca="1">IFERROR(IF(GS373="","",RANK(GR373,GR$3:GR$434)+COUNTIF(GR$3:GR373,GR373)-1),"/")</f>
        <v/>
      </c>
      <c r="GO373" s="22" t="str">
        <f t="shared" si="109"/>
        <v/>
      </c>
      <c r="GP373" s="22" t="str">
        <f t="shared" si="110"/>
        <v/>
      </c>
      <c r="GQ373" s="24" t="str">
        <f>IFERROR(IF(GO373="","",ROUND(IF(GP373=0,10,10+SIGN(GP373)*10*(1-((SQRT(5)-1)/2)^MIN(ABS(GP373)/(5*SQRT(GR$1)),3))/(1-((SQRT(5)-1)/2)^3)),2)),"请输入副数")</f>
        <v/>
      </c>
      <c r="GR373" s="25" t="str">
        <f ca="1">IF(GS373="","",IF(选手操作!HT373&lt;&gt;"","/",GV373))</f>
        <v/>
      </c>
      <c r="GS373" s="26" t="str">
        <f ca="1">IF(OR(COUNTA(GA$3:GM$434)=0,选手操作!$K373=""),"",选手操作!$K373)</f>
        <v/>
      </c>
      <c r="GT373" s="22" t="str">
        <f ca="1">IFERROR(IF(GS373="","",RANK(GV373,GV$3:GV$434)+COUNTIF(GV$3:GV373,GV373)-1),"/")</f>
        <v/>
      </c>
      <c r="GU373" s="27" t="str">
        <f ca="1">IF(GS373="","",VLOOKUP(GS373,选手操作!$K:$L,2,0))</f>
        <v/>
      </c>
      <c r="GV373" s="24" t="str">
        <f ca="1">IFERROR(IF(GS373="","",IF(选手操作!GT373&lt;&gt;"",FV373+GW373+GX373+选手操作!GS373,VLOOKUP(GU373,GO:GQ,3,0)+FV373+GW373+GX373+选手操作!GS373)),IF(COUNTIF(GO:GO,GU373)=0,"查找失败",IF(ISNUMBER(VLOOKUP(GU373,GO:GQ,3,0))=FALSE,"VP错误","未知错误")))</f>
        <v/>
      </c>
      <c r="GW373" s="37"/>
      <c r="GX373" s="37"/>
      <c r="GY373" s="39"/>
      <c r="HA373" s="31"/>
      <c r="HB373" s="31"/>
      <c r="HC373" s="31"/>
      <c r="HD373" s="31"/>
      <c r="HE373" s="31"/>
      <c r="HF373" s="31"/>
      <c r="HG373" s="31"/>
      <c r="HH373" s="31"/>
      <c r="HI373" s="31"/>
      <c r="HJ373" s="31"/>
      <c r="HK373" s="31"/>
      <c r="HL373" s="31"/>
      <c r="HM373" s="31"/>
      <c r="HN373" s="23" t="str">
        <f ca="1">IFERROR(IF(HS373="","",RANK(HR373,HR$3:HR$434)+COUNTIF(HR$3:HR373,HR373)-1),"/")</f>
        <v/>
      </c>
      <c r="HO373" s="22" t="str">
        <f t="shared" si="111"/>
        <v/>
      </c>
      <c r="HP373" s="22" t="str">
        <f t="shared" si="112"/>
        <v/>
      </c>
      <c r="HQ373" s="24" t="str">
        <f>IFERROR(IF(HO373="","",ROUND(IF(HP373=0,10,10+SIGN(HP373)*10*(1-((SQRT(5)-1)/2)^MIN(ABS(HP373)/(5*SQRT(HR$1)),3))/(1-((SQRT(5)-1)/2)^3)),2)),"请输入副数")</f>
        <v/>
      </c>
      <c r="HR373" s="25" t="str">
        <f ca="1">IF(HS373="","",IF(选手操作!IT373&lt;&gt;"","/",HV373))</f>
        <v/>
      </c>
      <c r="HS373" s="26" t="str">
        <f ca="1">IF(OR(COUNTA(HA$3:HM$434)=0,选手操作!$K373=""),"",选手操作!$K373)</f>
        <v/>
      </c>
      <c r="HT373" s="22" t="str">
        <f ca="1">IFERROR(IF(HS373="","",RANK(HV373,HV$3:HV$434)+COUNTIF(HV$3:HV373,HV373)-1),"/")</f>
        <v/>
      </c>
      <c r="HU373" s="27" t="str">
        <f ca="1">IF(HS373="","",VLOOKUP(HS373,选手操作!$K:$L,2,0))</f>
        <v/>
      </c>
      <c r="HV373" s="24" t="str">
        <f ca="1">IFERROR(IF(HS373="","",IF(选手操作!HT373&lt;&gt;"",GV373+HW373+HX373+选手操作!HS373,VLOOKUP(HU373,HO:HQ,3,0)+GV373+HW373+HX373+选手操作!HS373)),IF(COUNTIF(HO:HO,HU373)=0,"查找失败",IF(ISNUMBER(VLOOKUP(HU373,HO:HQ,3,0))=FALSE,"VP错误","未知错误")))</f>
        <v/>
      </c>
      <c r="HW373" s="37"/>
      <c r="HX373" s="37"/>
      <c r="HY373" s="39"/>
    </row>
    <row r="374" spans="1:233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23" t="str">
        <f ca="1">IFERROR(IF(S374="","",RANK(R374,R$3:R$434)+COUNTIF(R$3:R374,R374)-1),"/")</f>
        <v/>
      </c>
      <c r="O374" s="22" t="str">
        <f t="shared" si="113"/>
        <v/>
      </c>
      <c r="P374" s="22" t="str">
        <f t="shared" si="114"/>
        <v/>
      </c>
      <c r="Q374" s="24" t="str">
        <f t="shared" si="115"/>
        <v/>
      </c>
      <c r="R374" s="25" t="str">
        <f ca="1">IF(S374="","",IF(选手操作!AT374&lt;&gt;"","/",V374))</f>
        <v/>
      </c>
      <c r="S374" s="26" t="str">
        <f ca="1">IF(OR(COUNTA(A$3:M$434)=0,选手操作!$K374=""),"",选手操作!$K374)</f>
        <v/>
      </c>
      <c r="T374" s="22" t="str">
        <f ca="1">IFERROR(IF(S374="","",RANK(V374,V$3:V$434)+COUNTIF(V$3:V374,V374)-1),"/")</f>
        <v/>
      </c>
      <c r="U374" s="27" t="str">
        <f ca="1">IF(S374="","",VLOOKUP(S374,选手操作!$K:$L,2,0))</f>
        <v/>
      </c>
      <c r="V374" s="24" t="str">
        <f ca="1">IFERROR(IF(S374="","",IF(选手操作!T374&lt;&gt;"",选手操作!M374+选手操作!N374+W374+X374+选手操作!S374,VLOOKUP(U374,O:Q,3,0)+选手操作!M374+选手操作!N374+W374+X374+选手操作!S374)),IF(COUNTIF(O:O,U374)=0,"查找失败",IF(ISNUMBER(VLOOKUP(U374,O:Q,3,0))=FALSE,"VP错误","未知错误")))</f>
        <v/>
      </c>
      <c r="W374" s="37"/>
      <c r="X374" s="37"/>
      <c r="Y374" s="39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23" t="str">
        <f ca="1">IFERROR(IF(AS374="","",RANK(AR374,AR$3:AR$434)+COUNTIF(AR$3:AR374,AR374)-1),"/")</f>
        <v/>
      </c>
      <c r="AO374" s="22" t="str">
        <f t="shared" si="97"/>
        <v/>
      </c>
      <c r="AP374" s="22" t="str">
        <f t="shared" si="98"/>
        <v/>
      </c>
      <c r="AQ374" s="24" t="str">
        <f t="shared" si="116"/>
        <v/>
      </c>
      <c r="AR374" s="25" t="str">
        <f ca="1">IF(AS374="","",IF(选手操作!BT374&lt;&gt;"","/",AV374))</f>
        <v/>
      </c>
      <c r="AS374" s="26" t="str">
        <f ca="1">IF(OR(COUNTA(AA$3:AM$434)=0,选手操作!$K374=""),"",选手操作!$K374)</f>
        <v/>
      </c>
      <c r="AT374" s="22" t="str">
        <f ca="1">IFERROR(IF(AS374="","",RANK(AV374,AV$3:AV$434)+COUNTIF(AV$3:AV374,AV374)-1),"/")</f>
        <v/>
      </c>
      <c r="AU374" s="27" t="str">
        <f ca="1">IF(AS374="","",VLOOKUP(AS374,选手操作!$K:$L,2,0))</f>
        <v/>
      </c>
      <c r="AV374" s="24" t="str">
        <f ca="1">IFERROR(IF(AS374="","",IF(选手操作!AT374&lt;&gt;"",V374+AW374+AX374+选手操作!AS374,VLOOKUP(AU374,AO:AQ,3,0)+V374+AW374+AX374+选手操作!AS374)),IF(COUNTIF(AO:AO,AU374)=0,"查找失败",IF(ISNUMBER(VLOOKUP(AU374,AO:AQ,3,0))=FALSE,"VP错误","未知错误")))</f>
        <v/>
      </c>
      <c r="AW374" s="37"/>
      <c r="AX374" s="37"/>
      <c r="AY374" s="39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23" t="str">
        <f ca="1">IFERROR(IF(BS374="","",RANK(BR374,BR$3:BR$434)+COUNTIF(BR$3:BR374,BR374)-1),"/")</f>
        <v/>
      </c>
      <c r="BO374" s="22" t="str">
        <f t="shared" si="99"/>
        <v/>
      </c>
      <c r="BP374" s="22" t="str">
        <f t="shared" si="100"/>
        <v/>
      </c>
      <c r="BQ374" s="24" t="str">
        <f>IFERROR(IF(BO374="","",ROUND(IF(BP374=0,10,10+SIGN(BP374)*10*(1-((SQRT(5)-1)/2)^MIN(ABS(BP374)/(5*SQRT(BR$1)),3))/(1-((SQRT(5)-1)/2)^3)),2)),"请输入副数")</f>
        <v/>
      </c>
      <c r="BR374" s="25" t="str">
        <f ca="1">IF(BS374="","",IF(选手操作!CT374&lt;&gt;"","/",BV374))</f>
        <v/>
      </c>
      <c r="BS374" s="26" t="str">
        <f ca="1">IF(OR(COUNTA(BA$3:BM$434)=0,选手操作!$K374=""),"",选手操作!$K374)</f>
        <v/>
      </c>
      <c r="BT374" s="22" t="str">
        <f ca="1">IFERROR(IF(BS374="","",RANK(BV374,BV$3:BV$434)+COUNTIF(BV$3:BV374,BV374)-1),"/")</f>
        <v/>
      </c>
      <c r="BU374" s="27" t="str">
        <f ca="1">IF(BS374="","",VLOOKUP(BS374,选手操作!$K:$L,2,0))</f>
        <v/>
      </c>
      <c r="BV374" s="24" t="str">
        <f ca="1">IFERROR(IF(BS374="","",IF(选手操作!BT374&lt;&gt;"",AV374+BW374+BX374+选手操作!BS374,VLOOKUP(BU374,BO:BQ,3,0)+AV374+BW374+BX374+选手操作!BS374)),IF(COUNTIF(BO:BO,BU374)=0,"查找失败",IF(ISNUMBER(VLOOKUP(BU374,BO:BQ,3,0))=FALSE,"VP错误","未知错误")))</f>
        <v/>
      </c>
      <c r="BW374" s="37"/>
      <c r="BX374" s="37"/>
      <c r="BY374" s="39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23" t="str">
        <f ca="1">IFERROR(IF(CS374="","",RANK(CR374,CR$3:CR$434)+COUNTIF(CR$3:CR374,CR374)-1),"/")</f>
        <v/>
      </c>
      <c r="CO374" s="22" t="str">
        <f t="shared" si="101"/>
        <v/>
      </c>
      <c r="CP374" s="22" t="str">
        <f t="shared" si="102"/>
        <v/>
      </c>
      <c r="CQ374" s="24" t="str">
        <f>IFERROR(IF(CO374="","",ROUND(IF(CP374=0,10,10+SIGN(CP374)*10*(1-((SQRT(5)-1)/2)^MIN(ABS(CP374)/(5*SQRT(CR$1)),3))/(1-((SQRT(5)-1)/2)^3)),2)),"请输入副数")</f>
        <v/>
      </c>
      <c r="CR374" s="25" t="str">
        <f ca="1">IF(CS374="","",IF(选手操作!DT374&lt;&gt;"","/",CV374))</f>
        <v/>
      </c>
      <c r="CS374" s="26" t="str">
        <f ca="1">IF(OR(COUNTA(CA$3:CM$434)=0,选手操作!$K374=""),"",选手操作!$K374)</f>
        <v/>
      </c>
      <c r="CT374" s="22" t="str">
        <f ca="1">IFERROR(IF(CS374="","",RANK(CV374,CV$3:CV$434)+COUNTIF(CV$3:CV374,CV374)-1),"/")</f>
        <v/>
      </c>
      <c r="CU374" s="27" t="str">
        <f ca="1">IF(CS374="","",VLOOKUP(CS374,选手操作!$K:$L,2,0))</f>
        <v/>
      </c>
      <c r="CV374" s="24" t="str">
        <f ca="1">IFERROR(IF(CS374="","",IF(选手操作!CT374&lt;&gt;"",BV374+CW374+CX374+选手操作!CS374,VLOOKUP(CU374,CO:CQ,3,0)+BV374+CW374+CX374+选手操作!CS374)),IF(COUNTIF(CO:CO,CU374)=0,"查找失败",IF(ISNUMBER(VLOOKUP(CU374,CO:CQ,3,0))=FALSE,"VP错误","未知错误")))</f>
        <v/>
      </c>
      <c r="CW374" s="37"/>
      <c r="CX374" s="37"/>
      <c r="CY374" s="39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23" t="str">
        <f ca="1">IFERROR(IF(DS374="","",RANK(DR374,DR$3:DR$434)+COUNTIF(DR$3:DR374,DR374)-1),"/")</f>
        <v/>
      </c>
      <c r="DO374" s="22" t="str">
        <f t="shared" si="103"/>
        <v/>
      </c>
      <c r="DP374" s="22" t="str">
        <f t="shared" si="104"/>
        <v/>
      </c>
      <c r="DQ374" s="24" t="str">
        <f>IFERROR(IF(DO374="","",ROUND(IF(DP374=0,10,10+SIGN(DP374)*10*(1-((SQRT(5)-1)/2)^MIN(ABS(DP374)/(5*SQRT(DR$1)),3))/(1-((SQRT(5)-1)/2)^3)),2)),"请输入副数")</f>
        <v/>
      </c>
      <c r="DR374" s="25" t="str">
        <f ca="1">IF(DS374="","",IF(选手操作!ET374&lt;&gt;"","/",DV374))</f>
        <v/>
      </c>
      <c r="DS374" s="26" t="str">
        <f ca="1">IF(OR(COUNTA(DA$3:DM$434)=0,选手操作!$K374=""),"",选手操作!$K374)</f>
        <v/>
      </c>
      <c r="DT374" s="22" t="str">
        <f ca="1">IFERROR(IF(DS374="","",RANK(DV374,DV$3:DV$434)+COUNTIF(DV$3:DV374,DV374)-1),"/")</f>
        <v/>
      </c>
      <c r="DU374" s="27" t="str">
        <f ca="1">IF(DS374="","",VLOOKUP(DS374,选手操作!$K:$L,2,0))</f>
        <v/>
      </c>
      <c r="DV374" s="24" t="str">
        <f ca="1">IFERROR(IF(DS374="","",IF(选手操作!DT374&lt;&gt;"",CV374+DW374+DX374+选手操作!DS374,VLOOKUP(DU374,DO:DQ,3,0)+CV374+DW374+DX374+选手操作!DS374)),IF(COUNTIF(DO:DO,DU374)=0,"查找失败",IF(ISNUMBER(VLOOKUP(DU374,DO:DQ,3,0))=FALSE,"VP错误","未知错误")))</f>
        <v/>
      </c>
      <c r="DW374" s="37"/>
      <c r="DX374" s="37"/>
      <c r="DY374" s="39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  <c r="EK374" s="31"/>
      <c r="EL374" s="31"/>
      <c r="EM374" s="31"/>
      <c r="EN374" s="23" t="str">
        <f ca="1">IFERROR(IF(ES374="","",RANK(ER374,ER$3:ER$434)+COUNTIF(ER$3:ER374,ER374)-1),"/")</f>
        <v/>
      </c>
      <c r="EO374" s="22" t="str">
        <f t="shared" si="105"/>
        <v/>
      </c>
      <c r="EP374" s="22" t="str">
        <f t="shared" si="106"/>
        <v/>
      </c>
      <c r="EQ374" s="24" t="str">
        <f>IFERROR(IF(EO374="","",ROUND(IF(EP374=0,10,10+SIGN(EP374)*10*(1-((SQRT(5)-1)/2)^MIN(ABS(EP374)/(5*SQRT(ER$1)),3))/(1-((SQRT(5)-1)/2)^3)),2)),"请输入副数")</f>
        <v/>
      </c>
      <c r="ER374" s="25" t="str">
        <f ca="1">IF(ES374="","",IF(选手操作!FT374&lt;&gt;"","/",EV374))</f>
        <v/>
      </c>
      <c r="ES374" s="26" t="str">
        <f ca="1">IF(OR(COUNTA(EA$3:EM$434)=0,选手操作!$K374=""),"",选手操作!$K374)</f>
        <v/>
      </c>
      <c r="ET374" s="22" t="str">
        <f ca="1">IFERROR(IF(ES374="","",RANK(EV374,EV$3:EV$434)+COUNTIF(EV$3:EV374,EV374)-1),"/")</f>
        <v/>
      </c>
      <c r="EU374" s="27" t="str">
        <f ca="1">IF(ES374="","",VLOOKUP(ES374,选手操作!$K:$L,2,0))</f>
        <v/>
      </c>
      <c r="EV374" s="24" t="str">
        <f ca="1">IFERROR(IF(ES374="","",IF(选手操作!ET374&lt;&gt;"",DV374+EW374+EX374+选手操作!ES374,VLOOKUP(EU374,EO:EQ,3,0)+DV374+EW374+EX374+选手操作!ES374)),IF(COUNTIF(EO:EO,EU374)=0,"查找失败",IF(ISNUMBER(VLOOKUP(EU374,EO:EQ,3,0))=FALSE,"VP错误","未知错误")))</f>
        <v/>
      </c>
      <c r="EW374" s="37"/>
      <c r="EX374" s="37"/>
      <c r="EY374" s="39"/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  <c r="FK374" s="31"/>
      <c r="FL374" s="31"/>
      <c r="FM374" s="31"/>
      <c r="FN374" s="23" t="str">
        <f ca="1">IFERROR(IF(FS374="","",RANK(FR374,FR$3:FR$434)+COUNTIF(FR$3:FR374,FR374)-1),"/")</f>
        <v/>
      </c>
      <c r="FO374" s="22" t="str">
        <f t="shared" si="107"/>
        <v/>
      </c>
      <c r="FP374" s="22" t="str">
        <f t="shared" si="108"/>
        <v/>
      </c>
      <c r="FQ374" s="24" t="str">
        <f>IFERROR(IF(FO374="","",ROUND(IF(FP374=0,10,10+SIGN(FP374)*10*(1-((SQRT(5)-1)/2)^MIN(ABS(FP374)/(5*SQRT(FR$1)),3))/(1-((SQRT(5)-1)/2)^3)),2)),"请输入副数")</f>
        <v/>
      </c>
      <c r="FR374" s="25" t="str">
        <f ca="1">IF(FS374="","",IF(选手操作!GT374&lt;&gt;"","/",FV374))</f>
        <v/>
      </c>
      <c r="FS374" s="26" t="str">
        <f ca="1">IF(OR(COUNTA(FA$3:FM$434)=0,选手操作!$K374=""),"",选手操作!$K374)</f>
        <v/>
      </c>
      <c r="FT374" s="22" t="str">
        <f ca="1">IFERROR(IF(FS374="","",RANK(FV374,FV$3:FV$434)+COUNTIF(FV$3:FV374,FV374)-1),"/")</f>
        <v/>
      </c>
      <c r="FU374" s="27" t="str">
        <f ca="1">IF(FS374="","",VLOOKUP(FS374,选手操作!$K:$L,2,0))</f>
        <v/>
      </c>
      <c r="FV374" s="24" t="str">
        <f ca="1">IFERROR(IF(FS374="","",IF(选手操作!FT374&lt;&gt;"",EV374+FW374+FX374+选手操作!FS374,VLOOKUP(FU374,FO:FQ,3,0)+EV374+FW374+FX374+选手操作!FS374)),IF(COUNTIF(FO:FO,FU374)=0,"查找失败",IF(ISNUMBER(VLOOKUP(FU374,FO:FQ,3,0))=FALSE,"VP错误","未知错误")))</f>
        <v/>
      </c>
      <c r="FW374" s="37"/>
      <c r="FX374" s="37"/>
      <c r="FY374" s="39"/>
      <c r="GA374" s="31"/>
      <c r="GB374" s="31"/>
      <c r="GC374" s="31"/>
      <c r="GD374" s="31"/>
      <c r="GE374" s="31"/>
      <c r="GF374" s="31"/>
      <c r="GG374" s="31"/>
      <c r="GH374" s="31"/>
      <c r="GI374" s="31"/>
      <c r="GJ374" s="31"/>
      <c r="GK374" s="31"/>
      <c r="GL374" s="31"/>
      <c r="GM374" s="31"/>
      <c r="GN374" s="23" t="str">
        <f ca="1">IFERROR(IF(GS374="","",RANK(GR374,GR$3:GR$434)+COUNTIF(GR$3:GR374,GR374)-1),"/")</f>
        <v/>
      </c>
      <c r="GO374" s="22" t="str">
        <f t="shared" si="109"/>
        <v/>
      </c>
      <c r="GP374" s="22" t="str">
        <f t="shared" si="110"/>
        <v/>
      </c>
      <c r="GQ374" s="24" t="str">
        <f>IFERROR(IF(GO374="","",ROUND(IF(GP374=0,10,10+SIGN(GP374)*10*(1-((SQRT(5)-1)/2)^MIN(ABS(GP374)/(5*SQRT(GR$1)),3))/(1-((SQRT(5)-1)/2)^3)),2)),"请输入副数")</f>
        <v/>
      </c>
      <c r="GR374" s="25" t="str">
        <f ca="1">IF(GS374="","",IF(选手操作!HT374&lt;&gt;"","/",GV374))</f>
        <v/>
      </c>
      <c r="GS374" s="26" t="str">
        <f ca="1">IF(OR(COUNTA(GA$3:GM$434)=0,选手操作!$K374=""),"",选手操作!$K374)</f>
        <v/>
      </c>
      <c r="GT374" s="22" t="str">
        <f ca="1">IFERROR(IF(GS374="","",RANK(GV374,GV$3:GV$434)+COUNTIF(GV$3:GV374,GV374)-1),"/")</f>
        <v/>
      </c>
      <c r="GU374" s="27" t="str">
        <f ca="1">IF(GS374="","",VLOOKUP(GS374,选手操作!$K:$L,2,0))</f>
        <v/>
      </c>
      <c r="GV374" s="24" t="str">
        <f ca="1">IFERROR(IF(GS374="","",IF(选手操作!GT374&lt;&gt;"",FV374+GW374+GX374+选手操作!GS374,VLOOKUP(GU374,GO:GQ,3,0)+FV374+GW374+GX374+选手操作!GS374)),IF(COUNTIF(GO:GO,GU374)=0,"查找失败",IF(ISNUMBER(VLOOKUP(GU374,GO:GQ,3,0))=FALSE,"VP错误","未知错误")))</f>
        <v/>
      </c>
      <c r="GW374" s="37"/>
      <c r="GX374" s="37"/>
      <c r="GY374" s="39"/>
      <c r="HA374" s="31"/>
      <c r="HB374" s="31"/>
      <c r="HC374" s="31"/>
      <c r="HD374" s="31"/>
      <c r="HE374" s="31"/>
      <c r="HF374" s="31"/>
      <c r="HG374" s="31"/>
      <c r="HH374" s="31"/>
      <c r="HI374" s="31"/>
      <c r="HJ374" s="31"/>
      <c r="HK374" s="31"/>
      <c r="HL374" s="31"/>
      <c r="HM374" s="31"/>
      <c r="HN374" s="23" t="str">
        <f ca="1">IFERROR(IF(HS374="","",RANK(HR374,HR$3:HR$434)+COUNTIF(HR$3:HR374,HR374)-1),"/")</f>
        <v/>
      </c>
      <c r="HO374" s="22" t="str">
        <f t="shared" si="111"/>
        <v/>
      </c>
      <c r="HP374" s="22" t="str">
        <f t="shared" si="112"/>
        <v/>
      </c>
      <c r="HQ374" s="24" t="str">
        <f>IFERROR(IF(HO374="","",ROUND(IF(HP374=0,10,10+SIGN(HP374)*10*(1-((SQRT(5)-1)/2)^MIN(ABS(HP374)/(5*SQRT(HR$1)),3))/(1-((SQRT(5)-1)/2)^3)),2)),"请输入副数")</f>
        <v/>
      </c>
      <c r="HR374" s="25" t="str">
        <f ca="1">IF(HS374="","",IF(选手操作!IT374&lt;&gt;"","/",HV374))</f>
        <v/>
      </c>
      <c r="HS374" s="26" t="str">
        <f ca="1">IF(OR(COUNTA(HA$3:HM$434)=0,选手操作!$K374=""),"",选手操作!$K374)</f>
        <v/>
      </c>
      <c r="HT374" s="22" t="str">
        <f ca="1">IFERROR(IF(HS374="","",RANK(HV374,HV$3:HV$434)+COUNTIF(HV$3:HV374,HV374)-1),"/")</f>
        <v/>
      </c>
      <c r="HU374" s="27" t="str">
        <f ca="1">IF(HS374="","",VLOOKUP(HS374,选手操作!$K:$L,2,0))</f>
        <v/>
      </c>
      <c r="HV374" s="24" t="str">
        <f ca="1">IFERROR(IF(HS374="","",IF(选手操作!HT374&lt;&gt;"",GV374+HW374+HX374+选手操作!HS374,VLOOKUP(HU374,HO:HQ,3,0)+GV374+HW374+HX374+选手操作!HS374)),IF(COUNTIF(HO:HO,HU374)=0,"查找失败",IF(ISNUMBER(VLOOKUP(HU374,HO:HQ,3,0))=FALSE,"VP错误","未知错误")))</f>
        <v/>
      </c>
      <c r="HW374" s="37"/>
      <c r="HX374" s="37"/>
      <c r="HY374" s="39"/>
    </row>
    <row r="375" spans="1:233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23" t="str">
        <f ca="1">IFERROR(IF(S375="","",RANK(R375,R$3:R$434)+COUNTIF(R$3:R375,R375)-1),"/")</f>
        <v/>
      </c>
      <c r="O375" s="22" t="str">
        <f t="shared" si="113"/>
        <v/>
      </c>
      <c r="P375" s="22" t="str">
        <f t="shared" si="114"/>
        <v/>
      </c>
      <c r="Q375" s="24" t="str">
        <f t="shared" si="115"/>
        <v/>
      </c>
      <c r="R375" s="25" t="str">
        <f ca="1">IF(S375="","",IF(选手操作!AT375&lt;&gt;"","/",V375))</f>
        <v/>
      </c>
      <c r="S375" s="26" t="str">
        <f ca="1">IF(OR(COUNTA(A$3:M$434)=0,选手操作!$K375=""),"",选手操作!$K375)</f>
        <v/>
      </c>
      <c r="T375" s="22" t="str">
        <f ca="1">IFERROR(IF(S375="","",RANK(V375,V$3:V$434)+COUNTIF(V$3:V375,V375)-1),"/")</f>
        <v/>
      </c>
      <c r="U375" s="27" t="str">
        <f ca="1">IF(S375="","",VLOOKUP(S375,选手操作!$K:$L,2,0))</f>
        <v/>
      </c>
      <c r="V375" s="24" t="str">
        <f ca="1">IFERROR(IF(S375="","",IF(选手操作!T375&lt;&gt;"",选手操作!M375+选手操作!N375+W375+X375+选手操作!S375,VLOOKUP(U375,O:Q,3,0)+选手操作!M375+选手操作!N375+W375+X375+选手操作!S375)),IF(COUNTIF(O:O,U375)=0,"查找失败",IF(ISNUMBER(VLOOKUP(U375,O:Q,3,0))=FALSE,"VP错误","未知错误")))</f>
        <v/>
      </c>
      <c r="W375" s="37"/>
      <c r="X375" s="37"/>
      <c r="Y375" s="39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23" t="str">
        <f ca="1">IFERROR(IF(AS375="","",RANK(AR375,AR$3:AR$434)+COUNTIF(AR$3:AR375,AR375)-1),"/")</f>
        <v/>
      </c>
      <c r="AO375" s="22" t="str">
        <f t="shared" si="97"/>
        <v/>
      </c>
      <c r="AP375" s="22" t="str">
        <f t="shared" si="98"/>
        <v/>
      </c>
      <c r="AQ375" s="24" t="str">
        <f t="shared" si="116"/>
        <v/>
      </c>
      <c r="AR375" s="25" t="str">
        <f ca="1">IF(AS375="","",IF(选手操作!BT375&lt;&gt;"","/",AV375))</f>
        <v/>
      </c>
      <c r="AS375" s="26" t="str">
        <f ca="1">IF(OR(COUNTA(AA$3:AM$434)=0,选手操作!$K375=""),"",选手操作!$K375)</f>
        <v/>
      </c>
      <c r="AT375" s="22" t="str">
        <f ca="1">IFERROR(IF(AS375="","",RANK(AV375,AV$3:AV$434)+COUNTIF(AV$3:AV375,AV375)-1),"/")</f>
        <v/>
      </c>
      <c r="AU375" s="27" t="str">
        <f ca="1">IF(AS375="","",VLOOKUP(AS375,选手操作!$K:$L,2,0))</f>
        <v/>
      </c>
      <c r="AV375" s="24" t="str">
        <f ca="1">IFERROR(IF(AS375="","",IF(选手操作!AT375&lt;&gt;"",V375+AW375+AX375+选手操作!AS375,VLOOKUP(AU375,AO:AQ,3,0)+V375+AW375+AX375+选手操作!AS375)),IF(COUNTIF(AO:AO,AU375)=0,"查找失败",IF(ISNUMBER(VLOOKUP(AU375,AO:AQ,3,0))=FALSE,"VP错误","未知错误")))</f>
        <v/>
      </c>
      <c r="AW375" s="37"/>
      <c r="AX375" s="37"/>
      <c r="AY375" s="39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23" t="str">
        <f ca="1">IFERROR(IF(BS375="","",RANK(BR375,BR$3:BR$434)+COUNTIF(BR$3:BR375,BR375)-1),"/")</f>
        <v/>
      </c>
      <c r="BO375" s="22" t="str">
        <f t="shared" si="99"/>
        <v/>
      </c>
      <c r="BP375" s="22" t="str">
        <f t="shared" si="100"/>
        <v/>
      </c>
      <c r="BQ375" s="24" t="str">
        <f>IFERROR(IF(BO375="","",ROUND(IF(BP375=0,10,10+SIGN(BP375)*10*(1-((SQRT(5)-1)/2)^MIN(ABS(BP375)/(5*SQRT(BR$1)),3))/(1-((SQRT(5)-1)/2)^3)),2)),"请输入副数")</f>
        <v/>
      </c>
      <c r="BR375" s="25" t="str">
        <f ca="1">IF(BS375="","",IF(选手操作!CT375&lt;&gt;"","/",BV375))</f>
        <v/>
      </c>
      <c r="BS375" s="26" t="str">
        <f ca="1">IF(OR(COUNTA(BA$3:BM$434)=0,选手操作!$K375=""),"",选手操作!$K375)</f>
        <v/>
      </c>
      <c r="BT375" s="22" t="str">
        <f ca="1">IFERROR(IF(BS375="","",RANK(BV375,BV$3:BV$434)+COUNTIF(BV$3:BV375,BV375)-1),"/")</f>
        <v/>
      </c>
      <c r="BU375" s="27" t="str">
        <f ca="1">IF(BS375="","",VLOOKUP(BS375,选手操作!$K:$L,2,0))</f>
        <v/>
      </c>
      <c r="BV375" s="24" t="str">
        <f ca="1">IFERROR(IF(BS375="","",IF(选手操作!BT375&lt;&gt;"",AV375+BW375+BX375+选手操作!BS375,VLOOKUP(BU375,BO:BQ,3,0)+AV375+BW375+BX375+选手操作!BS375)),IF(COUNTIF(BO:BO,BU375)=0,"查找失败",IF(ISNUMBER(VLOOKUP(BU375,BO:BQ,3,0))=FALSE,"VP错误","未知错误")))</f>
        <v/>
      </c>
      <c r="BW375" s="37"/>
      <c r="BX375" s="37"/>
      <c r="BY375" s="39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23" t="str">
        <f ca="1">IFERROR(IF(CS375="","",RANK(CR375,CR$3:CR$434)+COUNTIF(CR$3:CR375,CR375)-1),"/")</f>
        <v/>
      </c>
      <c r="CO375" s="22" t="str">
        <f t="shared" si="101"/>
        <v/>
      </c>
      <c r="CP375" s="22" t="str">
        <f t="shared" si="102"/>
        <v/>
      </c>
      <c r="CQ375" s="24" t="str">
        <f>IFERROR(IF(CO375="","",ROUND(IF(CP375=0,10,10+SIGN(CP375)*10*(1-((SQRT(5)-1)/2)^MIN(ABS(CP375)/(5*SQRT(CR$1)),3))/(1-((SQRT(5)-1)/2)^3)),2)),"请输入副数")</f>
        <v/>
      </c>
      <c r="CR375" s="25" t="str">
        <f ca="1">IF(CS375="","",IF(选手操作!DT375&lt;&gt;"","/",CV375))</f>
        <v/>
      </c>
      <c r="CS375" s="26" t="str">
        <f ca="1">IF(OR(COUNTA(CA$3:CM$434)=0,选手操作!$K375=""),"",选手操作!$K375)</f>
        <v/>
      </c>
      <c r="CT375" s="22" t="str">
        <f ca="1">IFERROR(IF(CS375="","",RANK(CV375,CV$3:CV$434)+COUNTIF(CV$3:CV375,CV375)-1),"/")</f>
        <v/>
      </c>
      <c r="CU375" s="27" t="str">
        <f ca="1">IF(CS375="","",VLOOKUP(CS375,选手操作!$K:$L,2,0))</f>
        <v/>
      </c>
      <c r="CV375" s="24" t="str">
        <f ca="1">IFERROR(IF(CS375="","",IF(选手操作!CT375&lt;&gt;"",BV375+CW375+CX375+选手操作!CS375,VLOOKUP(CU375,CO:CQ,3,0)+BV375+CW375+CX375+选手操作!CS375)),IF(COUNTIF(CO:CO,CU375)=0,"查找失败",IF(ISNUMBER(VLOOKUP(CU375,CO:CQ,3,0))=FALSE,"VP错误","未知错误")))</f>
        <v/>
      </c>
      <c r="CW375" s="37"/>
      <c r="CX375" s="37"/>
      <c r="CY375" s="39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23" t="str">
        <f ca="1">IFERROR(IF(DS375="","",RANK(DR375,DR$3:DR$434)+COUNTIF(DR$3:DR375,DR375)-1),"/")</f>
        <v/>
      </c>
      <c r="DO375" s="22" t="str">
        <f t="shared" si="103"/>
        <v/>
      </c>
      <c r="DP375" s="22" t="str">
        <f t="shared" si="104"/>
        <v/>
      </c>
      <c r="DQ375" s="24" t="str">
        <f>IFERROR(IF(DO375="","",ROUND(IF(DP375=0,10,10+SIGN(DP375)*10*(1-((SQRT(5)-1)/2)^MIN(ABS(DP375)/(5*SQRT(DR$1)),3))/(1-((SQRT(5)-1)/2)^3)),2)),"请输入副数")</f>
        <v/>
      </c>
      <c r="DR375" s="25" t="str">
        <f ca="1">IF(DS375="","",IF(选手操作!ET375&lt;&gt;"","/",DV375))</f>
        <v/>
      </c>
      <c r="DS375" s="26" t="str">
        <f ca="1">IF(OR(COUNTA(DA$3:DM$434)=0,选手操作!$K375=""),"",选手操作!$K375)</f>
        <v/>
      </c>
      <c r="DT375" s="22" t="str">
        <f ca="1">IFERROR(IF(DS375="","",RANK(DV375,DV$3:DV$434)+COUNTIF(DV$3:DV375,DV375)-1),"/")</f>
        <v/>
      </c>
      <c r="DU375" s="27" t="str">
        <f ca="1">IF(DS375="","",VLOOKUP(DS375,选手操作!$K:$L,2,0))</f>
        <v/>
      </c>
      <c r="DV375" s="24" t="str">
        <f ca="1">IFERROR(IF(DS375="","",IF(选手操作!DT375&lt;&gt;"",CV375+DW375+DX375+选手操作!DS375,VLOOKUP(DU375,DO:DQ,3,0)+CV375+DW375+DX375+选手操作!DS375)),IF(COUNTIF(DO:DO,DU375)=0,"查找失败",IF(ISNUMBER(VLOOKUP(DU375,DO:DQ,3,0))=FALSE,"VP错误","未知错误")))</f>
        <v/>
      </c>
      <c r="DW375" s="37"/>
      <c r="DX375" s="37"/>
      <c r="DY375" s="39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  <c r="EK375" s="31"/>
      <c r="EL375" s="31"/>
      <c r="EM375" s="31"/>
      <c r="EN375" s="23" t="str">
        <f ca="1">IFERROR(IF(ES375="","",RANK(ER375,ER$3:ER$434)+COUNTIF(ER$3:ER375,ER375)-1),"/")</f>
        <v/>
      </c>
      <c r="EO375" s="22" t="str">
        <f t="shared" si="105"/>
        <v/>
      </c>
      <c r="EP375" s="22" t="str">
        <f t="shared" si="106"/>
        <v/>
      </c>
      <c r="EQ375" s="24" t="str">
        <f>IFERROR(IF(EO375="","",ROUND(IF(EP375=0,10,10+SIGN(EP375)*10*(1-((SQRT(5)-1)/2)^MIN(ABS(EP375)/(5*SQRT(ER$1)),3))/(1-((SQRT(5)-1)/2)^3)),2)),"请输入副数")</f>
        <v/>
      </c>
      <c r="ER375" s="25" t="str">
        <f ca="1">IF(ES375="","",IF(选手操作!FT375&lt;&gt;"","/",EV375))</f>
        <v/>
      </c>
      <c r="ES375" s="26" t="str">
        <f ca="1">IF(OR(COUNTA(EA$3:EM$434)=0,选手操作!$K375=""),"",选手操作!$K375)</f>
        <v/>
      </c>
      <c r="ET375" s="22" t="str">
        <f ca="1">IFERROR(IF(ES375="","",RANK(EV375,EV$3:EV$434)+COUNTIF(EV$3:EV375,EV375)-1),"/")</f>
        <v/>
      </c>
      <c r="EU375" s="27" t="str">
        <f ca="1">IF(ES375="","",VLOOKUP(ES375,选手操作!$K:$L,2,0))</f>
        <v/>
      </c>
      <c r="EV375" s="24" t="str">
        <f ca="1">IFERROR(IF(ES375="","",IF(选手操作!ET375&lt;&gt;"",DV375+EW375+EX375+选手操作!ES375,VLOOKUP(EU375,EO:EQ,3,0)+DV375+EW375+EX375+选手操作!ES375)),IF(COUNTIF(EO:EO,EU375)=0,"查找失败",IF(ISNUMBER(VLOOKUP(EU375,EO:EQ,3,0))=FALSE,"VP错误","未知错误")))</f>
        <v/>
      </c>
      <c r="EW375" s="37"/>
      <c r="EX375" s="37"/>
      <c r="EY375" s="39"/>
      <c r="FA375" s="31"/>
      <c r="FB375" s="31"/>
      <c r="FC375" s="31"/>
      <c r="FD375" s="31"/>
      <c r="FE375" s="31"/>
      <c r="FF375" s="31"/>
      <c r="FG375" s="31"/>
      <c r="FH375" s="31"/>
      <c r="FI375" s="31"/>
      <c r="FJ375" s="31"/>
      <c r="FK375" s="31"/>
      <c r="FL375" s="31"/>
      <c r="FM375" s="31"/>
      <c r="FN375" s="23" t="str">
        <f ca="1">IFERROR(IF(FS375="","",RANK(FR375,FR$3:FR$434)+COUNTIF(FR$3:FR375,FR375)-1),"/")</f>
        <v/>
      </c>
      <c r="FO375" s="22" t="str">
        <f t="shared" si="107"/>
        <v/>
      </c>
      <c r="FP375" s="22" t="str">
        <f t="shared" si="108"/>
        <v/>
      </c>
      <c r="FQ375" s="24" t="str">
        <f>IFERROR(IF(FO375="","",ROUND(IF(FP375=0,10,10+SIGN(FP375)*10*(1-((SQRT(5)-1)/2)^MIN(ABS(FP375)/(5*SQRT(FR$1)),3))/(1-((SQRT(5)-1)/2)^3)),2)),"请输入副数")</f>
        <v/>
      </c>
      <c r="FR375" s="25" t="str">
        <f ca="1">IF(FS375="","",IF(选手操作!GT375&lt;&gt;"","/",FV375))</f>
        <v/>
      </c>
      <c r="FS375" s="26" t="str">
        <f ca="1">IF(OR(COUNTA(FA$3:FM$434)=0,选手操作!$K375=""),"",选手操作!$K375)</f>
        <v/>
      </c>
      <c r="FT375" s="22" t="str">
        <f ca="1">IFERROR(IF(FS375="","",RANK(FV375,FV$3:FV$434)+COUNTIF(FV$3:FV375,FV375)-1),"/")</f>
        <v/>
      </c>
      <c r="FU375" s="27" t="str">
        <f ca="1">IF(FS375="","",VLOOKUP(FS375,选手操作!$K:$L,2,0))</f>
        <v/>
      </c>
      <c r="FV375" s="24" t="str">
        <f ca="1">IFERROR(IF(FS375="","",IF(选手操作!FT375&lt;&gt;"",EV375+FW375+FX375+选手操作!FS375,VLOOKUP(FU375,FO:FQ,3,0)+EV375+FW375+FX375+选手操作!FS375)),IF(COUNTIF(FO:FO,FU375)=0,"查找失败",IF(ISNUMBER(VLOOKUP(FU375,FO:FQ,3,0))=FALSE,"VP错误","未知错误")))</f>
        <v/>
      </c>
      <c r="FW375" s="37"/>
      <c r="FX375" s="37"/>
      <c r="FY375" s="39"/>
      <c r="GA375" s="31"/>
      <c r="GB375" s="31"/>
      <c r="GC375" s="31"/>
      <c r="GD375" s="31"/>
      <c r="GE375" s="31"/>
      <c r="GF375" s="31"/>
      <c r="GG375" s="31"/>
      <c r="GH375" s="31"/>
      <c r="GI375" s="31"/>
      <c r="GJ375" s="31"/>
      <c r="GK375" s="31"/>
      <c r="GL375" s="31"/>
      <c r="GM375" s="31"/>
      <c r="GN375" s="23" t="str">
        <f ca="1">IFERROR(IF(GS375="","",RANK(GR375,GR$3:GR$434)+COUNTIF(GR$3:GR375,GR375)-1),"/")</f>
        <v/>
      </c>
      <c r="GO375" s="22" t="str">
        <f t="shared" si="109"/>
        <v/>
      </c>
      <c r="GP375" s="22" t="str">
        <f t="shared" si="110"/>
        <v/>
      </c>
      <c r="GQ375" s="24" t="str">
        <f>IFERROR(IF(GO375="","",ROUND(IF(GP375=0,10,10+SIGN(GP375)*10*(1-((SQRT(5)-1)/2)^MIN(ABS(GP375)/(5*SQRT(GR$1)),3))/(1-((SQRT(5)-1)/2)^3)),2)),"请输入副数")</f>
        <v/>
      </c>
      <c r="GR375" s="25" t="str">
        <f ca="1">IF(GS375="","",IF(选手操作!HT375&lt;&gt;"","/",GV375))</f>
        <v/>
      </c>
      <c r="GS375" s="26" t="str">
        <f ca="1">IF(OR(COUNTA(GA$3:GM$434)=0,选手操作!$K375=""),"",选手操作!$K375)</f>
        <v/>
      </c>
      <c r="GT375" s="22" t="str">
        <f ca="1">IFERROR(IF(GS375="","",RANK(GV375,GV$3:GV$434)+COUNTIF(GV$3:GV375,GV375)-1),"/")</f>
        <v/>
      </c>
      <c r="GU375" s="27" t="str">
        <f ca="1">IF(GS375="","",VLOOKUP(GS375,选手操作!$K:$L,2,0))</f>
        <v/>
      </c>
      <c r="GV375" s="24" t="str">
        <f ca="1">IFERROR(IF(GS375="","",IF(选手操作!GT375&lt;&gt;"",FV375+GW375+GX375+选手操作!GS375,VLOOKUP(GU375,GO:GQ,3,0)+FV375+GW375+GX375+选手操作!GS375)),IF(COUNTIF(GO:GO,GU375)=0,"查找失败",IF(ISNUMBER(VLOOKUP(GU375,GO:GQ,3,0))=FALSE,"VP错误","未知错误")))</f>
        <v/>
      </c>
      <c r="GW375" s="37"/>
      <c r="GX375" s="37"/>
      <c r="GY375" s="39"/>
      <c r="HA375" s="31"/>
      <c r="HB375" s="31"/>
      <c r="HC375" s="31"/>
      <c r="HD375" s="31"/>
      <c r="HE375" s="31"/>
      <c r="HF375" s="31"/>
      <c r="HG375" s="31"/>
      <c r="HH375" s="31"/>
      <c r="HI375" s="31"/>
      <c r="HJ375" s="31"/>
      <c r="HK375" s="31"/>
      <c r="HL375" s="31"/>
      <c r="HM375" s="31"/>
      <c r="HN375" s="23" t="str">
        <f ca="1">IFERROR(IF(HS375="","",RANK(HR375,HR$3:HR$434)+COUNTIF(HR$3:HR375,HR375)-1),"/")</f>
        <v/>
      </c>
      <c r="HO375" s="22" t="str">
        <f t="shared" si="111"/>
        <v/>
      </c>
      <c r="HP375" s="22" t="str">
        <f t="shared" si="112"/>
        <v/>
      </c>
      <c r="HQ375" s="24" t="str">
        <f>IFERROR(IF(HO375="","",ROUND(IF(HP375=0,10,10+SIGN(HP375)*10*(1-((SQRT(5)-1)/2)^MIN(ABS(HP375)/(5*SQRT(HR$1)),3))/(1-((SQRT(5)-1)/2)^3)),2)),"请输入副数")</f>
        <v/>
      </c>
      <c r="HR375" s="25" t="str">
        <f ca="1">IF(HS375="","",IF(选手操作!IT375&lt;&gt;"","/",HV375))</f>
        <v/>
      </c>
      <c r="HS375" s="26" t="str">
        <f ca="1">IF(OR(COUNTA(HA$3:HM$434)=0,选手操作!$K375=""),"",选手操作!$K375)</f>
        <v/>
      </c>
      <c r="HT375" s="22" t="str">
        <f ca="1">IFERROR(IF(HS375="","",RANK(HV375,HV$3:HV$434)+COUNTIF(HV$3:HV375,HV375)-1),"/")</f>
        <v/>
      </c>
      <c r="HU375" s="27" t="str">
        <f ca="1">IF(HS375="","",VLOOKUP(HS375,选手操作!$K:$L,2,0))</f>
        <v/>
      </c>
      <c r="HV375" s="24" t="str">
        <f ca="1">IFERROR(IF(HS375="","",IF(选手操作!HT375&lt;&gt;"",GV375+HW375+HX375+选手操作!HS375,VLOOKUP(HU375,HO:HQ,3,0)+GV375+HW375+HX375+选手操作!HS375)),IF(COUNTIF(HO:HO,HU375)=0,"查找失败",IF(ISNUMBER(VLOOKUP(HU375,HO:HQ,3,0))=FALSE,"VP错误","未知错误")))</f>
        <v/>
      </c>
      <c r="HW375" s="37"/>
      <c r="HX375" s="37"/>
      <c r="HY375" s="39"/>
    </row>
    <row r="376" spans="1:233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23" t="str">
        <f ca="1">IFERROR(IF(S376="","",RANK(R376,R$3:R$434)+COUNTIF(R$3:R376,R376)-1),"/")</f>
        <v/>
      </c>
      <c r="O376" s="22" t="str">
        <f t="shared" si="113"/>
        <v/>
      </c>
      <c r="P376" s="22" t="str">
        <f t="shared" si="114"/>
        <v/>
      </c>
      <c r="Q376" s="24" t="str">
        <f t="shared" si="115"/>
        <v/>
      </c>
      <c r="R376" s="25" t="str">
        <f ca="1">IF(S376="","",IF(选手操作!AT376&lt;&gt;"","/",V376))</f>
        <v/>
      </c>
      <c r="S376" s="26" t="str">
        <f ca="1">IF(OR(COUNTA(A$3:M$434)=0,选手操作!$K376=""),"",选手操作!$K376)</f>
        <v/>
      </c>
      <c r="T376" s="22" t="str">
        <f ca="1">IFERROR(IF(S376="","",RANK(V376,V$3:V$434)+COUNTIF(V$3:V376,V376)-1),"/")</f>
        <v/>
      </c>
      <c r="U376" s="27" t="str">
        <f ca="1">IF(S376="","",VLOOKUP(S376,选手操作!$K:$L,2,0))</f>
        <v/>
      </c>
      <c r="V376" s="24" t="str">
        <f ca="1">IFERROR(IF(S376="","",IF(选手操作!T376&lt;&gt;"",选手操作!M376+选手操作!N376+W376+X376+选手操作!S376,VLOOKUP(U376,O:Q,3,0)+选手操作!M376+选手操作!N376+W376+X376+选手操作!S376)),IF(COUNTIF(O:O,U376)=0,"查找失败",IF(ISNUMBER(VLOOKUP(U376,O:Q,3,0))=FALSE,"VP错误","未知错误")))</f>
        <v/>
      </c>
      <c r="W376" s="37"/>
      <c r="X376" s="37"/>
      <c r="Y376" s="39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23" t="str">
        <f ca="1">IFERROR(IF(AS376="","",RANK(AR376,AR$3:AR$434)+COUNTIF(AR$3:AR376,AR376)-1),"/")</f>
        <v/>
      </c>
      <c r="AO376" s="22" t="str">
        <f t="shared" si="97"/>
        <v/>
      </c>
      <c r="AP376" s="22" t="str">
        <f t="shared" si="98"/>
        <v/>
      </c>
      <c r="AQ376" s="24" t="str">
        <f t="shared" si="116"/>
        <v/>
      </c>
      <c r="AR376" s="25" t="str">
        <f ca="1">IF(AS376="","",IF(选手操作!BT376&lt;&gt;"","/",AV376))</f>
        <v/>
      </c>
      <c r="AS376" s="26" t="str">
        <f ca="1">IF(OR(COUNTA(AA$3:AM$434)=0,选手操作!$K376=""),"",选手操作!$K376)</f>
        <v/>
      </c>
      <c r="AT376" s="22" t="str">
        <f ca="1">IFERROR(IF(AS376="","",RANK(AV376,AV$3:AV$434)+COUNTIF(AV$3:AV376,AV376)-1),"/")</f>
        <v/>
      </c>
      <c r="AU376" s="27" t="str">
        <f ca="1">IF(AS376="","",VLOOKUP(AS376,选手操作!$K:$L,2,0))</f>
        <v/>
      </c>
      <c r="AV376" s="24" t="str">
        <f ca="1">IFERROR(IF(AS376="","",IF(选手操作!AT376&lt;&gt;"",V376+AW376+AX376+选手操作!AS376,VLOOKUP(AU376,AO:AQ,3,0)+V376+AW376+AX376+选手操作!AS376)),IF(COUNTIF(AO:AO,AU376)=0,"查找失败",IF(ISNUMBER(VLOOKUP(AU376,AO:AQ,3,0))=FALSE,"VP错误","未知错误")))</f>
        <v/>
      </c>
      <c r="AW376" s="37"/>
      <c r="AX376" s="37"/>
      <c r="AY376" s="39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23" t="str">
        <f ca="1">IFERROR(IF(BS376="","",RANK(BR376,BR$3:BR$434)+COUNTIF(BR$3:BR376,BR376)-1),"/")</f>
        <v/>
      </c>
      <c r="BO376" s="22" t="str">
        <f t="shared" si="99"/>
        <v/>
      </c>
      <c r="BP376" s="22" t="str">
        <f t="shared" si="100"/>
        <v/>
      </c>
      <c r="BQ376" s="24" t="str">
        <f>IFERROR(IF(BO376="","",ROUND(IF(BP376=0,10,10+SIGN(BP376)*10*(1-((SQRT(5)-1)/2)^MIN(ABS(BP376)/(5*SQRT(BR$1)),3))/(1-((SQRT(5)-1)/2)^3)),2)),"请输入副数")</f>
        <v/>
      </c>
      <c r="BR376" s="25" t="str">
        <f ca="1">IF(BS376="","",IF(选手操作!CT376&lt;&gt;"","/",BV376))</f>
        <v/>
      </c>
      <c r="BS376" s="26" t="str">
        <f ca="1">IF(OR(COUNTA(BA$3:BM$434)=0,选手操作!$K376=""),"",选手操作!$K376)</f>
        <v/>
      </c>
      <c r="BT376" s="22" t="str">
        <f ca="1">IFERROR(IF(BS376="","",RANK(BV376,BV$3:BV$434)+COUNTIF(BV$3:BV376,BV376)-1),"/")</f>
        <v/>
      </c>
      <c r="BU376" s="27" t="str">
        <f ca="1">IF(BS376="","",VLOOKUP(BS376,选手操作!$K:$L,2,0))</f>
        <v/>
      </c>
      <c r="BV376" s="24" t="str">
        <f ca="1">IFERROR(IF(BS376="","",IF(选手操作!BT376&lt;&gt;"",AV376+BW376+BX376+选手操作!BS376,VLOOKUP(BU376,BO:BQ,3,0)+AV376+BW376+BX376+选手操作!BS376)),IF(COUNTIF(BO:BO,BU376)=0,"查找失败",IF(ISNUMBER(VLOOKUP(BU376,BO:BQ,3,0))=FALSE,"VP错误","未知错误")))</f>
        <v/>
      </c>
      <c r="BW376" s="37"/>
      <c r="BX376" s="37"/>
      <c r="BY376" s="39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23" t="str">
        <f ca="1">IFERROR(IF(CS376="","",RANK(CR376,CR$3:CR$434)+COUNTIF(CR$3:CR376,CR376)-1),"/")</f>
        <v/>
      </c>
      <c r="CO376" s="22" t="str">
        <f t="shared" si="101"/>
        <v/>
      </c>
      <c r="CP376" s="22" t="str">
        <f t="shared" si="102"/>
        <v/>
      </c>
      <c r="CQ376" s="24" t="str">
        <f>IFERROR(IF(CO376="","",ROUND(IF(CP376=0,10,10+SIGN(CP376)*10*(1-((SQRT(5)-1)/2)^MIN(ABS(CP376)/(5*SQRT(CR$1)),3))/(1-((SQRT(5)-1)/2)^3)),2)),"请输入副数")</f>
        <v/>
      </c>
      <c r="CR376" s="25" t="str">
        <f ca="1">IF(CS376="","",IF(选手操作!DT376&lt;&gt;"","/",CV376))</f>
        <v/>
      </c>
      <c r="CS376" s="26" t="str">
        <f ca="1">IF(OR(COUNTA(CA$3:CM$434)=0,选手操作!$K376=""),"",选手操作!$K376)</f>
        <v/>
      </c>
      <c r="CT376" s="22" t="str">
        <f ca="1">IFERROR(IF(CS376="","",RANK(CV376,CV$3:CV$434)+COUNTIF(CV$3:CV376,CV376)-1),"/")</f>
        <v/>
      </c>
      <c r="CU376" s="27" t="str">
        <f ca="1">IF(CS376="","",VLOOKUP(CS376,选手操作!$K:$L,2,0))</f>
        <v/>
      </c>
      <c r="CV376" s="24" t="str">
        <f ca="1">IFERROR(IF(CS376="","",IF(选手操作!CT376&lt;&gt;"",BV376+CW376+CX376+选手操作!CS376,VLOOKUP(CU376,CO:CQ,3,0)+BV376+CW376+CX376+选手操作!CS376)),IF(COUNTIF(CO:CO,CU376)=0,"查找失败",IF(ISNUMBER(VLOOKUP(CU376,CO:CQ,3,0))=FALSE,"VP错误","未知错误")))</f>
        <v/>
      </c>
      <c r="CW376" s="37"/>
      <c r="CX376" s="37"/>
      <c r="CY376" s="39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23" t="str">
        <f ca="1">IFERROR(IF(DS376="","",RANK(DR376,DR$3:DR$434)+COUNTIF(DR$3:DR376,DR376)-1),"/")</f>
        <v/>
      </c>
      <c r="DO376" s="22" t="str">
        <f t="shared" si="103"/>
        <v/>
      </c>
      <c r="DP376" s="22" t="str">
        <f t="shared" si="104"/>
        <v/>
      </c>
      <c r="DQ376" s="24" t="str">
        <f>IFERROR(IF(DO376="","",ROUND(IF(DP376=0,10,10+SIGN(DP376)*10*(1-((SQRT(5)-1)/2)^MIN(ABS(DP376)/(5*SQRT(DR$1)),3))/(1-((SQRT(5)-1)/2)^3)),2)),"请输入副数")</f>
        <v/>
      </c>
      <c r="DR376" s="25" t="str">
        <f ca="1">IF(DS376="","",IF(选手操作!ET376&lt;&gt;"","/",DV376))</f>
        <v/>
      </c>
      <c r="DS376" s="26" t="str">
        <f ca="1">IF(OR(COUNTA(DA$3:DM$434)=0,选手操作!$K376=""),"",选手操作!$K376)</f>
        <v/>
      </c>
      <c r="DT376" s="22" t="str">
        <f ca="1">IFERROR(IF(DS376="","",RANK(DV376,DV$3:DV$434)+COUNTIF(DV$3:DV376,DV376)-1),"/")</f>
        <v/>
      </c>
      <c r="DU376" s="27" t="str">
        <f ca="1">IF(DS376="","",VLOOKUP(DS376,选手操作!$K:$L,2,0))</f>
        <v/>
      </c>
      <c r="DV376" s="24" t="str">
        <f ca="1">IFERROR(IF(DS376="","",IF(选手操作!DT376&lt;&gt;"",CV376+DW376+DX376+选手操作!DS376,VLOOKUP(DU376,DO:DQ,3,0)+CV376+DW376+DX376+选手操作!DS376)),IF(COUNTIF(DO:DO,DU376)=0,"查找失败",IF(ISNUMBER(VLOOKUP(DU376,DO:DQ,3,0))=FALSE,"VP错误","未知错误")))</f>
        <v/>
      </c>
      <c r="DW376" s="37"/>
      <c r="DX376" s="37"/>
      <c r="DY376" s="39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  <c r="EK376" s="31"/>
      <c r="EL376" s="31"/>
      <c r="EM376" s="31"/>
      <c r="EN376" s="23" t="str">
        <f ca="1">IFERROR(IF(ES376="","",RANK(ER376,ER$3:ER$434)+COUNTIF(ER$3:ER376,ER376)-1),"/")</f>
        <v/>
      </c>
      <c r="EO376" s="22" t="str">
        <f t="shared" si="105"/>
        <v/>
      </c>
      <c r="EP376" s="22" t="str">
        <f t="shared" si="106"/>
        <v/>
      </c>
      <c r="EQ376" s="24" t="str">
        <f>IFERROR(IF(EO376="","",ROUND(IF(EP376=0,10,10+SIGN(EP376)*10*(1-((SQRT(5)-1)/2)^MIN(ABS(EP376)/(5*SQRT(ER$1)),3))/(1-((SQRT(5)-1)/2)^3)),2)),"请输入副数")</f>
        <v/>
      </c>
      <c r="ER376" s="25" t="str">
        <f ca="1">IF(ES376="","",IF(选手操作!FT376&lt;&gt;"","/",EV376))</f>
        <v/>
      </c>
      <c r="ES376" s="26" t="str">
        <f ca="1">IF(OR(COUNTA(EA$3:EM$434)=0,选手操作!$K376=""),"",选手操作!$K376)</f>
        <v/>
      </c>
      <c r="ET376" s="22" t="str">
        <f ca="1">IFERROR(IF(ES376="","",RANK(EV376,EV$3:EV$434)+COUNTIF(EV$3:EV376,EV376)-1),"/")</f>
        <v/>
      </c>
      <c r="EU376" s="27" t="str">
        <f ca="1">IF(ES376="","",VLOOKUP(ES376,选手操作!$K:$L,2,0))</f>
        <v/>
      </c>
      <c r="EV376" s="24" t="str">
        <f ca="1">IFERROR(IF(ES376="","",IF(选手操作!ET376&lt;&gt;"",DV376+EW376+EX376+选手操作!ES376,VLOOKUP(EU376,EO:EQ,3,0)+DV376+EW376+EX376+选手操作!ES376)),IF(COUNTIF(EO:EO,EU376)=0,"查找失败",IF(ISNUMBER(VLOOKUP(EU376,EO:EQ,3,0))=FALSE,"VP错误","未知错误")))</f>
        <v/>
      </c>
      <c r="EW376" s="37"/>
      <c r="EX376" s="37"/>
      <c r="EY376" s="39"/>
      <c r="FA376" s="31"/>
      <c r="FB376" s="31"/>
      <c r="FC376" s="31"/>
      <c r="FD376" s="31"/>
      <c r="FE376" s="31"/>
      <c r="FF376" s="31"/>
      <c r="FG376" s="31"/>
      <c r="FH376" s="31"/>
      <c r="FI376" s="31"/>
      <c r="FJ376" s="31"/>
      <c r="FK376" s="31"/>
      <c r="FL376" s="31"/>
      <c r="FM376" s="31"/>
      <c r="FN376" s="23" t="str">
        <f ca="1">IFERROR(IF(FS376="","",RANK(FR376,FR$3:FR$434)+COUNTIF(FR$3:FR376,FR376)-1),"/")</f>
        <v/>
      </c>
      <c r="FO376" s="22" t="str">
        <f t="shared" si="107"/>
        <v/>
      </c>
      <c r="FP376" s="22" t="str">
        <f t="shared" si="108"/>
        <v/>
      </c>
      <c r="FQ376" s="24" t="str">
        <f>IFERROR(IF(FO376="","",ROUND(IF(FP376=0,10,10+SIGN(FP376)*10*(1-((SQRT(5)-1)/2)^MIN(ABS(FP376)/(5*SQRT(FR$1)),3))/(1-((SQRT(5)-1)/2)^3)),2)),"请输入副数")</f>
        <v/>
      </c>
      <c r="FR376" s="25" t="str">
        <f ca="1">IF(FS376="","",IF(选手操作!GT376&lt;&gt;"","/",FV376))</f>
        <v/>
      </c>
      <c r="FS376" s="26" t="str">
        <f ca="1">IF(OR(COUNTA(FA$3:FM$434)=0,选手操作!$K376=""),"",选手操作!$K376)</f>
        <v/>
      </c>
      <c r="FT376" s="22" t="str">
        <f ca="1">IFERROR(IF(FS376="","",RANK(FV376,FV$3:FV$434)+COUNTIF(FV$3:FV376,FV376)-1),"/")</f>
        <v/>
      </c>
      <c r="FU376" s="27" t="str">
        <f ca="1">IF(FS376="","",VLOOKUP(FS376,选手操作!$K:$L,2,0))</f>
        <v/>
      </c>
      <c r="FV376" s="24" t="str">
        <f ca="1">IFERROR(IF(FS376="","",IF(选手操作!FT376&lt;&gt;"",EV376+FW376+FX376+选手操作!FS376,VLOOKUP(FU376,FO:FQ,3,0)+EV376+FW376+FX376+选手操作!FS376)),IF(COUNTIF(FO:FO,FU376)=0,"查找失败",IF(ISNUMBER(VLOOKUP(FU376,FO:FQ,3,0))=FALSE,"VP错误","未知错误")))</f>
        <v/>
      </c>
      <c r="FW376" s="37"/>
      <c r="FX376" s="37"/>
      <c r="FY376" s="39"/>
      <c r="GA376" s="31"/>
      <c r="GB376" s="31"/>
      <c r="GC376" s="31"/>
      <c r="GD376" s="31"/>
      <c r="GE376" s="31"/>
      <c r="GF376" s="31"/>
      <c r="GG376" s="31"/>
      <c r="GH376" s="31"/>
      <c r="GI376" s="31"/>
      <c r="GJ376" s="31"/>
      <c r="GK376" s="31"/>
      <c r="GL376" s="31"/>
      <c r="GM376" s="31"/>
      <c r="GN376" s="23" t="str">
        <f ca="1">IFERROR(IF(GS376="","",RANK(GR376,GR$3:GR$434)+COUNTIF(GR$3:GR376,GR376)-1),"/")</f>
        <v/>
      </c>
      <c r="GO376" s="22" t="str">
        <f t="shared" si="109"/>
        <v/>
      </c>
      <c r="GP376" s="22" t="str">
        <f t="shared" si="110"/>
        <v/>
      </c>
      <c r="GQ376" s="24" t="str">
        <f>IFERROR(IF(GO376="","",ROUND(IF(GP376=0,10,10+SIGN(GP376)*10*(1-((SQRT(5)-1)/2)^MIN(ABS(GP376)/(5*SQRT(GR$1)),3))/(1-((SQRT(5)-1)/2)^3)),2)),"请输入副数")</f>
        <v/>
      </c>
      <c r="GR376" s="25" t="str">
        <f ca="1">IF(GS376="","",IF(选手操作!HT376&lt;&gt;"","/",GV376))</f>
        <v/>
      </c>
      <c r="GS376" s="26" t="str">
        <f ca="1">IF(OR(COUNTA(GA$3:GM$434)=0,选手操作!$K376=""),"",选手操作!$K376)</f>
        <v/>
      </c>
      <c r="GT376" s="22" t="str">
        <f ca="1">IFERROR(IF(GS376="","",RANK(GV376,GV$3:GV$434)+COUNTIF(GV$3:GV376,GV376)-1),"/")</f>
        <v/>
      </c>
      <c r="GU376" s="27" t="str">
        <f ca="1">IF(GS376="","",VLOOKUP(GS376,选手操作!$K:$L,2,0))</f>
        <v/>
      </c>
      <c r="GV376" s="24" t="str">
        <f ca="1">IFERROR(IF(GS376="","",IF(选手操作!GT376&lt;&gt;"",FV376+GW376+GX376+选手操作!GS376,VLOOKUP(GU376,GO:GQ,3,0)+FV376+GW376+GX376+选手操作!GS376)),IF(COUNTIF(GO:GO,GU376)=0,"查找失败",IF(ISNUMBER(VLOOKUP(GU376,GO:GQ,3,0))=FALSE,"VP错误","未知错误")))</f>
        <v/>
      </c>
      <c r="GW376" s="37"/>
      <c r="GX376" s="37"/>
      <c r="GY376" s="39"/>
      <c r="HA376" s="31"/>
      <c r="HB376" s="31"/>
      <c r="HC376" s="31"/>
      <c r="HD376" s="31"/>
      <c r="HE376" s="31"/>
      <c r="HF376" s="31"/>
      <c r="HG376" s="31"/>
      <c r="HH376" s="31"/>
      <c r="HI376" s="31"/>
      <c r="HJ376" s="31"/>
      <c r="HK376" s="31"/>
      <c r="HL376" s="31"/>
      <c r="HM376" s="31"/>
      <c r="HN376" s="23" t="str">
        <f ca="1">IFERROR(IF(HS376="","",RANK(HR376,HR$3:HR$434)+COUNTIF(HR$3:HR376,HR376)-1),"/")</f>
        <v/>
      </c>
      <c r="HO376" s="22" t="str">
        <f t="shared" si="111"/>
        <v/>
      </c>
      <c r="HP376" s="22" t="str">
        <f t="shared" si="112"/>
        <v/>
      </c>
      <c r="HQ376" s="24" t="str">
        <f>IFERROR(IF(HO376="","",ROUND(IF(HP376=0,10,10+SIGN(HP376)*10*(1-((SQRT(5)-1)/2)^MIN(ABS(HP376)/(5*SQRT(HR$1)),3))/(1-((SQRT(5)-1)/2)^3)),2)),"请输入副数")</f>
        <v/>
      </c>
      <c r="HR376" s="25" t="str">
        <f ca="1">IF(HS376="","",IF(选手操作!IT376&lt;&gt;"","/",HV376))</f>
        <v/>
      </c>
      <c r="HS376" s="26" t="str">
        <f ca="1">IF(OR(COUNTA(HA$3:HM$434)=0,选手操作!$K376=""),"",选手操作!$K376)</f>
        <v/>
      </c>
      <c r="HT376" s="22" t="str">
        <f ca="1">IFERROR(IF(HS376="","",RANK(HV376,HV$3:HV$434)+COUNTIF(HV$3:HV376,HV376)-1),"/")</f>
        <v/>
      </c>
      <c r="HU376" s="27" t="str">
        <f ca="1">IF(HS376="","",VLOOKUP(HS376,选手操作!$K:$L,2,0))</f>
        <v/>
      </c>
      <c r="HV376" s="24" t="str">
        <f ca="1">IFERROR(IF(HS376="","",IF(选手操作!HT376&lt;&gt;"",GV376+HW376+HX376+选手操作!HS376,VLOOKUP(HU376,HO:HQ,3,0)+GV376+HW376+HX376+选手操作!HS376)),IF(COUNTIF(HO:HO,HU376)=0,"查找失败",IF(ISNUMBER(VLOOKUP(HU376,HO:HQ,3,0))=FALSE,"VP错误","未知错误")))</f>
        <v/>
      </c>
      <c r="HW376" s="37"/>
      <c r="HX376" s="37"/>
      <c r="HY376" s="39"/>
    </row>
    <row r="377" spans="1:233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23" t="str">
        <f ca="1">IFERROR(IF(S377="","",RANK(R377,R$3:R$434)+COUNTIF(R$3:R377,R377)-1),"/")</f>
        <v/>
      </c>
      <c r="O377" s="22" t="str">
        <f t="shared" si="113"/>
        <v/>
      </c>
      <c r="P377" s="22" t="str">
        <f t="shared" si="114"/>
        <v/>
      </c>
      <c r="Q377" s="24" t="str">
        <f t="shared" si="115"/>
        <v/>
      </c>
      <c r="R377" s="25" t="str">
        <f ca="1">IF(S377="","",IF(选手操作!AT377&lt;&gt;"","/",V377))</f>
        <v/>
      </c>
      <c r="S377" s="26" t="str">
        <f ca="1">IF(OR(COUNTA(A$3:M$434)=0,选手操作!$K377=""),"",选手操作!$K377)</f>
        <v/>
      </c>
      <c r="T377" s="22" t="str">
        <f ca="1">IFERROR(IF(S377="","",RANK(V377,V$3:V$434)+COUNTIF(V$3:V377,V377)-1),"/")</f>
        <v/>
      </c>
      <c r="U377" s="27" t="str">
        <f ca="1">IF(S377="","",VLOOKUP(S377,选手操作!$K:$L,2,0))</f>
        <v/>
      </c>
      <c r="V377" s="24" t="str">
        <f ca="1">IFERROR(IF(S377="","",IF(选手操作!T377&lt;&gt;"",选手操作!M377+选手操作!N377+W377+X377+选手操作!S377,VLOOKUP(U377,O:Q,3,0)+选手操作!M377+选手操作!N377+W377+X377+选手操作!S377)),IF(COUNTIF(O:O,U377)=0,"查找失败",IF(ISNUMBER(VLOOKUP(U377,O:Q,3,0))=FALSE,"VP错误","未知错误")))</f>
        <v/>
      </c>
      <c r="W377" s="37"/>
      <c r="X377" s="37"/>
      <c r="Y377" s="39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23" t="str">
        <f ca="1">IFERROR(IF(AS377="","",RANK(AR377,AR$3:AR$434)+COUNTIF(AR$3:AR377,AR377)-1),"/")</f>
        <v/>
      </c>
      <c r="AO377" s="22" t="str">
        <f t="shared" si="97"/>
        <v/>
      </c>
      <c r="AP377" s="22" t="str">
        <f t="shared" si="98"/>
        <v/>
      </c>
      <c r="AQ377" s="24" t="str">
        <f t="shared" si="116"/>
        <v/>
      </c>
      <c r="AR377" s="25" t="str">
        <f ca="1">IF(AS377="","",IF(选手操作!BT377&lt;&gt;"","/",AV377))</f>
        <v/>
      </c>
      <c r="AS377" s="26" t="str">
        <f ca="1">IF(OR(COUNTA(AA$3:AM$434)=0,选手操作!$K377=""),"",选手操作!$K377)</f>
        <v/>
      </c>
      <c r="AT377" s="22" t="str">
        <f ca="1">IFERROR(IF(AS377="","",RANK(AV377,AV$3:AV$434)+COUNTIF(AV$3:AV377,AV377)-1),"/")</f>
        <v/>
      </c>
      <c r="AU377" s="27" t="str">
        <f ca="1">IF(AS377="","",VLOOKUP(AS377,选手操作!$K:$L,2,0))</f>
        <v/>
      </c>
      <c r="AV377" s="24" t="str">
        <f ca="1">IFERROR(IF(AS377="","",IF(选手操作!AT377&lt;&gt;"",V377+AW377+AX377+选手操作!AS377,VLOOKUP(AU377,AO:AQ,3,0)+V377+AW377+AX377+选手操作!AS377)),IF(COUNTIF(AO:AO,AU377)=0,"查找失败",IF(ISNUMBER(VLOOKUP(AU377,AO:AQ,3,0))=FALSE,"VP错误","未知错误")))</f>
        <v/>
      </c>
      <c r="AW377" s="37"/>
      <c r="AX377" s="37"/>
      <c r="AY377" s="39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23" t="str">
        <f ca="1">IFERROR(IF(BS377="","",RANK(BR377,BR$3:BR$434)+COUNTIF(BR$3:BR377,BR377)-1),"/")</f>
        <v/>
      </c>
      <c r="BO377" s="22" t="str">
        <f t="shared" si="99"/>
        <v/>
      </c>
      <c r="BP377" s="22" t="str">
        <f t="shared" si="100"/>
        <v/>
      </c>
      <c r="BQ377" s="24" t="str">
        <f>IFERROR(IF(BO377="","",ROUND(IF(BP377=0,10,10+SIGN(BP377)*10*(1-((SQRT(5)-1)/2)^MIN(ABS(BP377)/(5*SQRT(BR$1)),3))/(1-((SQRT(5)-1)/2)^3)),2)),"请输入副数")</f>
        <v/>
      </c>
      <c r="BR377" s="25" t="str">
        <f ca="1">IF(BS377="","",IF(选手操作!CT377&lt;&gt;"","/",BV377))</f>
        <v/>
      </c>
      <c r="BS377" s="26" t="str">
        <f ca="1">IF(OR(COUNTA(BA$3:BM$434)=0,选手操作!$K377=""),"",选手操作!$K377)</f>
        <v/>
      </c>
      <c r="BT377" s="22" t="str">
        <f ca="1">IFERROR(IF(BS377="","",RANK(BV377,BV$3:BV$434)+COUNTIF(BV$3:BV377,BV377)-1),"/")</f>
        <v/>
      </c>
      <c r="BU377" s="27" t="str">
        <f ca="1">IF(BS377="","",VLOOKUP(BS377,选手操作!$K:$L,2,0))</f>
        <v/>
      </c>
      <c r="BV377" s="24" t="str">
        <f ca="1">IFERROR(IF(BS377="","",IF(选手操作!BT377&lt;&gt;"",AV377+BW377+BX377+选手操作!BS377,VLOOKUP(BU377,BO:BQ,3,0)+AV377+BW377+BX377+选手操作!BS377)),IF(COUNTIF(BO:BO,BU377)=0,"查找失败",IF(ISNUMBER(VLOOKUP(BU377,BO:BQ,3,0))=FALSE,"VP错误","未知错误")))</f>
        <v/>
      </c>
      <c r="BW377" s="37"/>
      <c r="BX377" s="37"/>
      <c r="BY377" s="39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23" t="str">
        <f ca="1">IFERROR(IF(CS377="","",RANK(CR377,CR$3:CR$434)+COUNTIF(CR$3:CR377,CR377)-1),"/")</f>
        <v/>
      </c>
      <c r="CO377" s="22" t="str">
        <f t="shared" si="101"/>
        <v/>
      </c>
      <c r="CP377" s="22" t="str">
        <f t="shared" si="102"/>
        <v/>
      </c>
      <c r="CQ377" s="24" t="str">
        <f>IFERROR(IF(CO377="","",ROUND(IF(CP377=0,10,10+SIGN(CP377)*10*(1-((SQRT(5)-1)/2)^MIN(ABS(CP377)/(5*SQRT(CR$1)),3))/(1-((SQRT(5)-1)/2)^3)),2)),"请输入副数")</f>
        <v/>
      </c>
      <c r="CR377" s="25" t="str">
        <f ca="1">IF(CS377="","",IF(选手操作!DT377&lt;&gt;"","/",CV377))</f>
        <v/>
      </c>
      <c r="CS377" s="26" t="str">
        <f ca="1">IF(OR(COUNTA(CA$3:CM$434)=0,选手操作!$K377=""),"",选手操作!$K377)</f>
        <v/>
      </c>
      <c r="CT377" s="22" t="str">
        <f ca="1">IFERROR(IF(CS377="","",RANK(CV377,CV$3:CV$434)+COUNTIF(CV$3:CV377,CV377)-1),"/")</f>
        <v/>
      </c>
      <c r="CU377" s="27" t="str">
        <f ca="1">IF(CS377="","",VLOOKUP(CS377,选手操作!$K:$L,2,0))</f>
        <v/>
      </c>
      <c r="CV377" s="24" t="str">
        <f ca="1">IFERROR(IF(CS377="","",IF(选手操作!CT377&lt;&gt;"",BV377+CW377+CX377+选手操作!CS377,VLOOKUP(CU377,CO:CQ,3,0)+BV377+CW377+CX377+选手操作!CS377)),IF(COUNTIF(CO:CO,CU377)=0,"查找失败",IF(ISNUMBER(VLOOKUP(CU377,CO:CQ,3,0))=FALSE,"VP错误","未知错误")))</f>
        <v/>
      </c>
      <c r="CW377" s="37"/>
      <c r="CX377" s="37"/>
      <c r="CY377" s="39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23" t="str">
        <f ca="1">IFERROR(IF(DS377="","",RANK(DR377,DR$3:DR$434)+COUNTIF(DR$3:DR377,DR377)-1),"/")</f>
        <v/>
      </c>
      <c r="DO377" s="22" t="str">
        <f t="shared" si="103"/>
        <v/>
      </c>
      <c r="DP377" s="22" t="str">
        <f t="shared" si="104"/>
        <v/>
      </c>
      <c r="DQ377" s="24" t="str">
        <f>IFERROR(IF(DO377="","",ROUND(IF(DP377=0,10,10+SIGN(DP377)*10*(1-((SQRT(5)-1)/2)^MIN(ABS(DP377)/(5*SQRT(DR$1)),3))/(1-((SQRT(5)-1)/2)^3)),2)),"请输入副数")</f>
        <v/>
      </c>
      <c r="DR377" s="25" t="str">
        <f ca="1">IF(DS377="","",IF(选手操作!ET377&lt;&gt;"","/",DV377))</f>
        <v/>
      </c>
      <c r="DS377" s="26" t="str">
        <f ca="1">IF(OR(COUNTA(DA$3:DM$434)=0,选手操作!$K377=""),"",选手操作!$K377)</f>
        <v/>
      </c>
      <c r="DT377" s="22" t="str">
        <f ca="1">IFERROR(IF(DS377="","",RANK(DV377,DV$3:DV$434)+COUNTIF(DV$3:DV377,DV377)-1),"/")</f>
        <v/>
      </c>
      <c r="DU377" s="27" t="str">
        <f ca="1">IF(DS377="","",VLOOKUP(DS377,选手操作!$K:$L,2,0))</f>
        <v/>
      </c>
      <c r="DV377" s="24" t="str">
        <f ca="1">IFERROR(IF(DS377="","",IF(选手操作!DT377&lt;&gt;"",CV377+DW377+DX377+选手操作!DS377,VLOOKUP(DU377,DO:DQ,3,0)+CV377+DW377+DX377+选手操作!DS377)),IF(COUNTIF(DO:DO,DU377)=0,"查找失败",IF(ISNUMBER(VLOOKUP(DU377,DO:DQ,3,0))=FALSE,"VP错误","未知错误")))</f>
        <v/>
      </c>
      <c r="DW377" s="37"/>
      <c r="DX377" s="37"/>
      <c r="DY377" s="39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  <c r="EK377" s="31"/>
      <c r="EL377" s="31"/>
      <c r="EM377" s="31"/>
      <c r="EN377" s="23" t="str">
        <f ca="1">IFERROR(IF(ES377="","",RANK(ER377,ER$3:ER$434)+COUNTIF(ER$3:ER377,ER377)-1),"/")</f>
        <v/>
      </c>
      <c r="EO377" s="22" t="str">
        <f t="shared" si="105"/>
        <v/>
      </c>
      <c r="EP377" s="22" t="str">
        <f t="shared" si="106"/>
        <v/>
      </c>
      <c r="EQ377" s="24" t="str">
        <f>IFERROR(IF(EO377="","",ROUND(IF(EP377=0,10,10+SIGN(EP377)*10*(1-((SQRT(5)-1)/2)^MIN(ABS(EP377)/(5*SQRT(ER$1)),3))/(1-((SQRT(5)-1)/2)^3)),2)),"请输入副数")</f>
        <v/>
      </c>
      <c r="ER377" s="25" t="str">
        <f ca="1">IF(ES377="","",IF(选手操作!FT377&lt;&gt;"","/",EV377))</f>
        <v/>
      </c>
      <c r="ES377" s="26" t="str">
        <f ca="1">IF(OR(COUNTA(EA$3:EM$434)=0,选手操作!$K377=""),"",选手操作!$K377)</f>
        <v/>
      </c>
      <c r="ET377" s="22" t="str">
        <f ca="1">IFERROR(IF(ES377="","",RANK(EV377,EV$3:EV$434)+COUNTIF(EV$3:EV377,EV377)-1),"/")</f>
        <v/>
      </c>
      <c r="EU377" s="27" t="str">
        <f ca="1">IF(ES377="","",VLOOKUP(ES377,选手操作!$K:$L,2,0))</f>
        <v/>
      </c>
      <c r="EV377" s="24" t="str">
        <f ca="1">IFERROR(IF(ES377="","",IF(选手操作!ET377&lt;&gt;"",DV377+EW377+EX377+选手操作!ES377,VLOOKUP(EU377,EO:EQ,3,0)+DV377+EW377+EX377+选手操作!ES377)),IF(COUNTIF(EO:EO,EU377)=0,"查找失败",IF(ISNUMBER(VLOOKUP(EU377,EO:EQ,3,0))=FALSE,"VP错误","未知错误")))</f>
        <v/>
      </c>
      <c r="EW377" s="37"/>
      <c r="EX377" s="37"/>
      <c r="EY377" s="39"/>
      <c r="FA377" s="31"/>
      <c r="FB377" s="31"/>
      <c r="FC377" s="31"/>
      <c r="FD377" s="31"/>
      <c r="FE377" s="31"/>
      <c r="FF377" s="31"/>
      <c r="FG377" s="31"/>
      <c r="FH377" s="31"/>
      <c r="FI377" s="31"/>
      <c r="FJ377" s="31"/>
      <c r="FK377" s="31"/>
      <c r="FL377" s="31"/>
      <c r="FM377" s="31"/>
      <c r="FN377" s="23" t="str">
        <f ca="1">IFERROR(IF(FS377="","",RANK(FR377,FR$3:FR$434)+COUNTIF(FR$3:FR377,FR377)-1),"/")</f>
        <v/>
      </c>
      <c r="FO377" s="22" t="str">
        <f t="shared" si="107"/>
        <v/>
      </c>
      <c r="FP377" s="22" t="str">
        <f t="shared" si="108"/>
        <v/>
      </c>
      <c r="FQ377" s="24" t="str">
        <f>IFERROR(IF(FO377="","",ROUND(IF(FP377=0,10,10+SIGN(FP377)*10*(1-((SQRT(5)-1)/2)^MIN(ABS(FP377)/(5*SQRT(FR$1)),3))/(1-((SQRT(5)-1)/2)^3)),2)),"请输入副数")</f>
        <v/>
      </c>
      <c r="FR377" s="25" t="str">
        <f ca="1">IF(FS377="","",IF(选手操作!GT377&lt;&gt;"","/",FV377))</f>
        <v/>
      </c>
      <c r="FS377" s="26" t="str">
        <f ca="1">IF(OR(COUNTA(FA$3:FM$434)=0,选手操作!$K377=""),"",选手操作!$K377)</f>
        <v/>
      </c>
      <c r="FT377" s="22" t="str">
        <f ca="1">IFERROR(IF(FS377="","",RANK(FV377,FV$3:FV$434)+COUNTIF(FV$3:FV377,FV377)-1),"/")</f>
        <v/>
      </c>
      <c r="FU377" s="27" t="str">
        <f ca="1">IF(FS377="","",VLOOKUP(FS377,选手操作!$K:$L,2,0))</f>
        <v/>
      </c>
      <c r="FV377" s="24" t="str">
        <f ca="1">IFERROR(IF(FS377="","",IF(选手操作!FT377&lt;&gt;"",EV377+FW377+FX377+选手操作!FS377,VLOOKUP(FU377,FO:FQ,3,0)+EV377+FW377+FX377+选手操作!FS377)),IF(COUNTIF(FO:FO,FU377)=0,"查找失败",IF(ISNUMBER(VLOOKUP(FU377,FO:FQ,3,0))=FALSE,"VP错误","未知错误")))</f>
        <v/>
      </c>
      <c r="FW377" s="37"/>
      <c r="FX377" s="37"/>
      <c r="FY377" s="39"/>
      <c r="GA377" s="31"/>
      <c r="GB377" s="31"/>
      <c r="GC377" s="31"/>
      <c r="GD377" s="31"/>
      <c r="GE377" s="31"/>
      <c r="GF377" s="31"/>
      <c r="GG377" s="31"/>
      <c r="GH377" s="31"/>
      <c r="GI377" s="31"/>
      <c r="GJ377" s="31"/>
      <c r="GK377" s="31"/>
      <c r="GL377" s="31"/>
      <c r="GM377" s="31"/>
      <c r="GN377" s="23" t="str">
        <f ca="1">IFERROR(IF(GS377="","",RANK(GR377,GR$3:GR$434)+COUNTIF(GR$3:GR377,GR377)-1),"/")</f>
        <v/>
      </c>
      <c r="GO377" s="22" t="str">
        <f t="shared" si="109"/>
        <v/>
      </c>
      <c r="GP377" s="22" t="str">
        <f t="shared" si="110"/>
        <v/>
      </c>
      <c r="GQ377" s="24" t="str">
        <f>IFERROR(IF(GO377="","",ROUND(IF(GP377=0,10,10+SIGN(GP377)*10*(1-((SQRT(5)-1)/2)^MIN(ABS(GP377)/(5*SQRT(GR$1)),3))/(1-((SQRT(5)-1)/2)^3)),2)),"请输入副数")</f>
        <v/>
      </c>
      <c r="GR377" s="25" t="str">
        <f ca="1">IF(GS377="","",IF(选手操作!HT377&lt;&gt;"","/",GV377))</f>
        <v/>
      </c>
      <c r="GS377" s="26" t="str">
        <f ca="1">IF(OR(COUNTA(GA$3:GM$434)=0,选手操作!$K377=""),"",选手操作!$K377)</f>
        <v/>
      </c>
      <c r="GT377" s="22" t="str">
        <f ca="1">IFERROR(IF(GS377="","",RANK(GV377,GV$3:GV$434)+COUNTIF(GV$3:GV377,GV377)-1),"/")</f>
        <v/>
      </c>
      <c r="GU377" s="27" t="str">
        <f ca="1">IF(GS377="","",VLOOKUP(GS377,选手操作!$K:$L,2,0))</f>
        <v/>
      </c>
      <c r="GV377" s="24" t="str">
        <f ca="1">IFERROR(IF(GS377="","",IF(选手操作!GT377&lt;&gt;"",FV377+GW377+GX377+选手操作!GS377,VLOOKUP(GU377,GO:GQ,3,0)+FV377+GW377+GX377+选手操作!GS377)),IF(COUNTIF(GO:GO,GU377)=0,"查找失败",IF(ISNUMBER(VLOOKUP(GU377,GO:GQ,3,0))=FALSE,"VP错误","未知错误")))</f>
        <v/>
      </c>
      <c r="GW377" s="37"/>
      <c r="GX377" s="37"/>
      <c r="GY377" s="39"/>
      <c r="HA377" s="31"/>
      <c r="HB377" s="31"/>
      <c r="HC377" s="31"/>
      <c r="HD377" s="31"/>
      <c r="HE377" s="31"/>
      <c r="HF377" s="31"/>
      <c r="HG377" s="31"/>
      <c r="HH377" s="31"/>
      <c r="HI377" s="31"/>
      <c r="HJ377" s="31"/>
      <c r="HK377" s="31"/>
      <c r="HL377" s="31"/>
      <c r="HM377" s="31"/>
      <c r="HN377" s="23" t="str">
        <f ca="1">IFERROR(IF(HS377="","",RANK(HR377,HR$3:HR$434)+COUNTIF(HR$3:HR377,HR377)-1),"/")</f>
        <v/>
      </c>
      <c r="HO377" s="22" t="str">
        <f t="shared" si="111"/>
        <v/>
      </c>
      <c r="HP377" s="22" t="str">
        <f t="shared" si="112"/>
        <v/>
      </c>
      <c r="HQ377" s="24" t="str">
        <f>IFERROR(IF(HO377="","",ROUND(IF(HP377=0,10,10+SIGN(HP377)*10*(1-((SQRT(5)-1)/2)^MIN(ABS(HP377)/(5*SQRT(HR$1)),3))/(1-((SQRT(5)-1)/2)^3)),2)),"请输入副数")</f>
        <v/>
      </c>
      <c r="HR377" s="25" t="str">
        <f ca="1">IF(HS377="","",IF(选手操作!IT377&lt;&gt;"","/",HV377))</f>
        <v/>
      </c>
      <c r="HS377" s="26" t="str">
        <f ca="1">IF(OR(COUNTA(HA$3:HM$434)=0,选手操作!$K377=""),"",选手操作!$K377)</f>
        <v/>
      </c>
      <c r="HT377" s="22" t="str">
        <f ca="1">IFERROR(IF(HS377="","",RANK(HV377,HV$3:HV$434)+COUNTIF(HV$3:HV377,HV377)-1),"/")</f>
        <v/>
      </c>
      <c r="HU377" s="27" t="str">
        <f ca="1">IF(HS377="","",VLOOKUP(HS377,选手操作!$K:$L,2,0))</f>
        <v/>
      </c>
      <c r="HV377" s="24" t="str">
        <f ca="1">IFERROR(IF(HS377="","",IF(选手操作!HT377&lt;&gt;"",GV377+HW377+HX377+选手操作!HS377,VLOOKUP(HU377,HO:HQ,3,0)+GV377+HW377+HX377+选手操作!HS377)),IF(COUNTIF(HO:HO,HU377)=0,"查找失败",IF(ISNUMBER(VLOOKUP(HU377,HO:HQ,3,0))=FALSE,"VP错误","未知错误")))</f>
        <v/>
      </c>
      <c r="HW377" s="37"/>
      <c r="HX377" s="37"/>
      <c r="HY377" s="39"/>
    </row>
    <row r="378" spans="1:233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23" t="str">
        <f ca="1">IFERROR(IF(S378="","",RANK(R378,R$3:R$434)+COUNTIF(R$3:R378,R378)-1),"/")</f>
        <v/>
      </c>
      <c r="O378" s="22" t="str">
        <f t="shared" si="113"/>
        <v/>
      </c>
      <c r="P378" s="22" t="str">
        <f t="shared" si="114"/>
        <v/>
      </c>
      <c r="Q378" s="24" t="str">
        <f t="shared" si="115"/>
        <v/>
      </c>
      <c r="R378" s="25" t="str">
        <f ca="1">IF(S378="","",IF(选手操作!AT378&lt;&gt;"","/",V378))</f>
        <v/>
      </c>
      <c r="S378" s="26" t="str">
        <f ca="1">IF(OR(COUNTA(A$3:M$434)=0,选手操作!$K378=""),"",选手操作!$K378)</f>
        <v/>
      </c>
      <c r="T378" s="22" t="str">
        <f ca="1">IFERROR(IF(S378="","",RANK(V378,V$3:V$434)+COUNTIF(V$3:V378,V378)-1),"/")</f>
        <v/>
      </c>
      <c r="U378" s="27" t="str">
        <f ca="1">IF(S378="","",VLOOKUP(S378,选手操作!$K:$L,2,0))</f>
        <v/>
      </c>
      <c r="V378" s="24" t="str">
        <f ca="1">IFERROR(IF(S378="","",IF(选手操作!T378&lt;&gt;"",选手操作!M378+选手操作!N378+W378+X378+选手操作!S378,VLOOKUP(U378,O:Q,3,0)+选手操作!M378+选手操作!N378+W378+X378+选手操作!S378)),IF(COUNTIF(O:O,U378)=0,"查找失败",IF(ISNUMBER(VLOOKUP(U378,O:Q,3,0))=FALSE,"VP错误","未知错误")))</f>
        <v/>
      </c>
      <c r="W378" s="37"/>
      <c r="X378" s="37"/>
      <c r="Y378" s="39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23" t="str">
        <f ca="1">IFERROR(IF(AS378="","",RANK(AR378,AR$3:AR$434)+COUNTIF(AR$3:AR378,AR378)-1),"/")</f>
        <v/>
      </c>
      <c r="AO378" s="22" t="str">
        <f t="shared" si="97"/>
        <v/>
      </c>
      <c r="AP378" s="22" t="str">
        <f t="shared" si="98"/>
        <v/>
      </c>
      <c r="AQ378" s="24" t="str">
        <f t="shared" si="116"/>
        <v/>
      </c>
      <c r="AR378" s="25" t="str">
        <f ca="1">IF(AS378="","",IF(选手操作!BT378&lt;&gt;"","/",AV378))</f>
        <v/>
      </c>
      <c r="AS378" s="26" t="str">
        <f ca="1">IF(OR(COUNTA(AA$3:AM$434)=0,选手操作!$K378=""),"",选手操作!$K378)</f>
        <v/>
      </c>
      <c r="AT378" s="22" t="str">
        <f ca="1">IFERROR(IF(AS378="","",RANK(AV378,AV$3:AV$434)+COUNTIF(AV$3:AV378,AV378)-1),"/")</f>
        <v/>
      </c>
      <c r="AU378" s="27" t="str">
        <f ca="1">IF(AS378="","",VLOOKUP(AS378,选手操作!$K:$L,2,0))</f>
        <v/>
      </c>
      <c r="AV378" s="24" t="str">
        <f ca="1">IFERROR(IF(AS378="","",IF(选手操作!AT378&lt;&gt;"",V378+AW378+AX378+选手操作!AS378,VLOOKUP(AU378,AO:AQ,3,0)+V378+AW378+AX378+选手操作!AS378)),IF(COUNTIF(AO:AO,AU378)=0,"查找失败",IF(ISNUMBER(VLOOKUP(AU378,AO:AQ,3,0))=FALSE,"VP错误","未知错误")))</f>
        <v/>
      </c>
      <c r="AW378" s="37"/>
      <c r="AX378" s="37"/>
      <c r="AY378" s="39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23" t="str">
        <f ca="1">IFERROR(IF(BS378="","",RANK(BR378,BR$3:BR$434)+COUNTIF(BR$3:BR378,BR378)-1),"/")</f>
        <v/>
      </c>
      <c r="BO378" s="22" t="str">
        <f t="shared" si="99"/>
        <v/>
      </c>
      <c r="BP378" s="22" t="str">
        <f t="shared" si="100"/>
        <v/>
      </c>
      <c r="BQ378" s="24" t="str">
        <f>IFERROR(IF(BO378="","",ROUND(IF(BP378=0,10,10+SIGN(BP378)*10*(1-((SQRT(5)-1)/2)^MIN(ABS(BP378)/(5*SQRT(BR$1)),3))/(1-((SQRT(5)-1)/2)^3)),2)),"请输入副数")</f>
        <v/>
      </c>
      <c r="BR378" s="25" t="str">
        <f ca="1">IF(BS378="","",IF(选手操作!CT378&lt;&gt;"","/",BV378))</f>
        <v/>
      </c>
      <c r="BS378" s="26" t="str">
        <f ca="1">IF(OR(COUNTA(BA$3:BM$434)=0,选手操作!$K378=""),"",选手操作!$K378)</f>
        <v/>
      </c>
      <c r="BT378" s="22" t="str">
        <f ca="1">IFERROR(IF(BS378="","",RANK(BV378,BV$3:BV$434)+COUNTIF(BV$3:BV378,BV378)-1),"/")</f>
        <v/>
      </c>
      <c r="BU378" s="27" t="str">
        <f ca="1">IF(BS378="","",VLOOKUP(BS378,选手操作!$K:$L,2,0))</f>
        <v/>
      </c>
      <c r="BV378" s="24" t="str">
        <f ca="1">IFERROR(IF(BS378="","",IF(选手操作!BT378&lt;&gt;"",AV378+BW378+BX378+选手操作!BS378,VLOOKUP(BU378,BO:BQ,3,0)+AV378+BW378+BX378+选手操作!BS378)),IF(COUNTIF(BO:BO,BU378)=0,"查找失败",IF(ISNUMBER(VLOOKUP(BU378,BO:BQ,3,0))=FALSE,"VP错误","未知错误")))</f>
        <v/>
      </c>
      <c r="BW378" s="37"/>
      <c r="BX378" s="37"/>
      <c r="BY378" s="39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23" t="str">
        <f ca="1">IFERROR(IF(CS378="","",RANK(CR378,CR$3:CR$434)+COUNTIF(CR$3:CR378,CR378)-1),"/")</f>
        <v/>
      </c>
      <c r="CO378" s="22" t="str">
        <f t="shared" si="101"/>
        <v/>
      </c>
      <c r="CP378" s="22" t="str">
        <f t="shared" si="102"/>
        <v/>
      </c>
      <c r="CQ378" s="24" t="str">
        <f>IFERROR(IF(CO378="","",ROUND(IF(CP378=0,10,10+SIGN(CP378)*10*(1-((SQRT(5)-1)/2)^MIN(ABS(CP378)/(5*SQRT(CR$1)),3))/(1-((SQRT(5)-1)/2)^3)),2)),"请输入副数")</f>
        <v/>
      </c>
      <c r="CR378" s="25" t="str">
        <f ca="1">IF(CS378="","",IF(选手操作!DT378&lt;&gt;"","/",CV378))</f>
        <v/>
      </c>
      <c r="CS378" s="26" t="str">
        <f ca="1">IF(OR(COUNTA(CA$3:CM$434)=0,选手操作!$K378=""),"",选手操作!$K378)</f>
        <v/>
      </c>
      <c r="CT378" s="22" t="str">
        <f ca="1">IFERROR(IF(CS378="","",RANK(CV378,CV$3:CV$434)+COUNTIF(CV$3:CV378,CV378)-1),"/")</f>
        <v/>
      </c>
      <c r="CU378" s="27" t="str">
        <f ca="1">IF(CS378="","",VLOOKUP(CS378,选手操作!$K:$L,2,0))</f>
        <v/>
      </c>
      <c r="CV378" s="24" t="str">
        <f ca="1">IFERROR(IF(CS378="","",IF(选手操作!CT378&lt;&gt;"",BV378+CW378+CX378+选手操作!CS378,VLOOKUP(CU378,CO:CQ,3,0)+BV378+CW378+CX378+选手操作!CS378)),IF(COUNTIF(CO:CO,CU378)=0,"查找失败",IF(ISNUMBER(VLOOKUP(CU378,CO:CQ,3,0))=FALSE,"VP错误","未知错误")))</f>
        <v/>
      </c>
      <c r="CW378" s="37"/>
      <c r="CX378" s="37"/>
      <c r="CY378" s="39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23" t="str">
        <f ca="1">IFERROR(IF(DS378="","",RANK(DR378,DR$3:DR$434)+COUNTIF(DR$3:DR378,DR378)-1),"/")</f>
        <v/>
      </c>
      <c r="DO378" s="22" t="str">
        <f t="shared" si="103"/>
        <v/>
      </c>
      <c r="DP378" s="22" t="str">
        <f t="shared" si="104"/>
        <v/>
      </c>
      <c r="DQ378" s="24" t="str">
        <f>IFERROR(IF(DO378="","",ROUND(IF(DP378=0,10,10+SIGN(DP378)*10*(1-((SQRT(5)-1)/2)^MIN(ABS(DP378)/(5*SQRT(DR$1)),3))/(1-((SQRT(5)-1)/2)^3)),2)),"请输入副数")</f>
        <v/>
      </c>
      <c r="DR378" s="25" t="str">
        <f ca="1">IF(DS378="","",IF(选手操作!ET378&lt;&gt;"","/",DV378))</f>
        <v/>
      </c>
      <c r="DS378" s="26" t="str">
        <f ca="1">IF(OR(COUNTA(DA$3:DM$434)=0,选手操作!$K378=""),"",选手操作!$K378)</f>
        <v/>
      </c>
      <c r="DT378" s="22" t="str">
        <f ca="1">IFERROR(IF(DS378="","",RANK(DV378,DV$3:DV$434)+COUNTIF(DV$3:DV378,DV378)-1),"/")</f>
        <v/>
      </c>
      <c r="DU378" s="27" t="str">
        <f ca="1">IF(DS378="","",VLOOKUP(DS378,选手操作!$K:$L,2,0))</f>
        <v/>
      </c>
      <c r="DV378" s="24" t="str">
        <f ca="1">IFERROR(IF(DS378="","",IF(选手操作!DT378&lt;&gt;"",CV378+DW378+DX378+选手操作!DS378,VLOOKUP(DU378,DO:DQ,3,0)+CV378+DW378+DX378+选手操作!DS378)),IF(COUNTIF(DO:DO,DU378)=0,"查找失败",IF(ISNUMBER(VLOOKUP(DU378,DO:DQ,3,0))=FALSE,"VP错误","未知错误")))</f>
        <v/>
      </c>
      <c r="DW378" s="37"/>
      <c r="DX378" s="37"/>
      <c r="DY378" s="39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23" t="str">
        <f ca="1">IFERROR(IF(ES378="","",RANK(ER378,ER$3:ER$434)+COUNTIF(ER$3:ER378,ER378)-1),"/")</f>
        <v/>
      </c>
      <c r="EO378" s="22" t="str">
        <f t="shared" si="105"/>
        <v/>
      </c>
      <c r="EP378" s="22" t="str">
        <f t="shared" si="106"/>
        <v/>
      </c>
      <c r="EQ378" s="24" t="str">
        <f>IFERROR(IF(EO378="","",ROUND(IF(EP378=0,10,10+SIGN(EP378)*10*(1-((SQRT(5)-1)/2)^MIN(ABS(EP378)/(5*SQRT(ER$1)),3))/(1-((SQRT(5)-1)/2)^3)),2)),"请输入副数")</f>
        <v/>
      </c>
      <c r="ER378" s="25" t="str">
        <f ca="1">IF(ES378="","",IF(选手操作!FT378&lt;&gt;"","/",EV378))</f>
        <v/>
      </c>
      <c r="ES378" s="26" t="str">
        <f ca="1">IF(OR(COUNTA(EA$3:EM$434)=0,选手操作!$K378=""),"",选手操作!$K378)</f>
        <v/>
      </c>
      <c r="ET378" s="22" t="str">
        <f ca="1">IFERROR(IF(ES378="","",RANK(EV378,EV$3:EV$434)+COUNTIF(EV$3:EV378,EV378)-1),"/")</f>
        <v/>
      </c>
      <c r="EU378" s="27" t="str">
        <f ca="1">IF(ES378="","",VLOOKUP(ES378,选手操作!$K:$L,2,0))</f>
        <v/>
      </c>
      <c r="EV378" s="24" t="str">
        <f ca="1">IFERROR(IF(ES378="","",IF(选手操作!ET378&lt;&gt;"",DV378+EW378+EX378+选手操作!ES378,VLOOKUP(EU378,EO:EQ,3,0)+DV378+EW378+EX378+选手操作!ES378)),IF(COUNTIF(EO:EO,EU378)=0,"查找失败",IF(ISNUMBER(VLOOKUP(EU378,EO:EQ,3,0))=FALSE,"VP错误","未知错误")))</f>
        <v/>
      </c>
      <c r="EW378" s="37"/>
      <c r="EX378" s="37"/>
      <c r="EY378" s="39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  <c r="FK378" s="31"/>
      <c r="FL378" s="31"/>
      <c r="FM378" s="31"/>
      <c r="FN378" s="23" t="str">
        <f ca="1">IFERROR(IF(FS378="","",RANK(FR378,FR$3:FR$434)+COUNTIF(FR$3:FR378,FR378)-1),"/")</f>
        <v/>
      </c>
      <c r="FO378" s="22" t="str">
        <f t="shared" si="107"/>
        <v/>
      </c>
      <c r="FP378" s="22" t="str">
        <f t="shared" si="108"/>
        <v/>
      </c>
      <c r="FQ378" s="24" t="str">
        <f>IFERROR(IF(FO378="","",ROUND(IF(FP378=0,10,10+SIGN(FP378)*10*(1-((SQRT(5)-1)/2)^MIN(ABS(FP378)/(5*SQRT(FR$1)),3))/(1-((SQRT(5)-1)/2)^3)),2)),"请输入副数")</f>
        <v/>
      </c>
      <c r="FR378" s="25" t="str">
        <f ca="1">IF(FS378="","",IF(选手操作!GT378&lt;&gt;"","/",FV378))</f>
        <v/>
      </c>
      <c r="FS378" s="26" t="str">
        <f ca="1">IF(OR(COUNTA(FA$3:FM$434)=0,选手操作!$K378=""),"",选手操作!$K378)</f>
        <v/>
      </c>
      <c r="FT378" s="22" t="str">
        <f ca="1">IFERROR(IF(FS378="","",RANK(FV378,FV$3:FV$434)+COUNTIF(FV$3:FV378,FV378)-1),"/")</f>
        <v/>
      </c>
      <c r="FU378" s="27" t="str">
        <f ca="1">IF(FS378="","",VLOOKUP(FS378,选手操作!$K:$L,2,0))</f>
        <v/>
      </c>
      <c r="FV378" s="24" t="str">
        <f ca="1">IFERROR(IF(FS378="","",IF(选手操作!FT378&lt;&gt;"",EV378+FW378+FX378+选手操作!FS378,VLOOKUP(FU378,FO:FQ,3,0)+EV378+FW378+FX378+选手操作!FS378)),IF(COUNTIF(FO:FO,FU378)=0,"查找失败",IF(ISNUMBER(VLOOKUP(FU378,FO:FQ,3,0))=FALSE,"VP错误","未知错误")))</f>
        <v/>
      </c>
      <c r="FW378" s="37"/>
      <c r="FX378" s="37"/>
      <c r="FY378" s="39"/>
      <c r="GA378" s="31"/>
      <c r="GB378" s="31"/>
      <c r="GC378" s="31"/>
      <c r="GD378" s="31"/>
      <c r="GE378" s="31"/>
      <c r="GF378" s="31"/>
      <c r="GG378" s="31"/>
      <c r="GH378" s="31"/>
      <c r="GI378" s="31"/>
      <c r="GJ378" s="31"/>
      <c r="GK378" s="31"/>
      <c r="GL378" s="31"/>
      <c r="GM378" s="31"/>
      <c r="GN378" s="23" t="str">
        <f ca="1">IFERROR(IF(GS378="","",RANK(GR378,GR$3:GR$434)+COUNTIF(GR$3:GR378,GR378)-1),"/")</f>
        <v/>
      </c>
      <c r="GO378" s="22" t="str">
        <f t="shared" si="109"/>
        <v/>
      </c>
      <c r="GP378" s="22" t="str">
        <f t="shared" si="110"/>
        <v/>
      </c>
      <c r="GQ378" s="24" t="str">
        <f>IFERROR(IF(GO378="","",ROUND(IF(GP378=0,10,10+SIGN(GP378)*10*(1-((SQRT(5)-1)/2)^MIN(ABS(GP378)/(5*SQRT(GR$1)),3))/(1-((SQRT(5)-1)/2)^3)),2)),"请输入副数")</f>
        <v/>
      </c>
      <c r="GR378" s="25" t="str">
        <f ca="1">IF(GS378="","",IF(选手操作!HT378&lt;&gt;"","/",GV378))</f>
        <v/>
      </c>
      <c r="GS378" s="26" t="str">
        <f ca="1">IF(OR(COUNTA(GA$3:GM$434)=0,选手操作!$K378=""),"",选手操作!$K378)</f>
        <v/>
      </c>
      <c r="GT378" s="22" t="str">
        <f ca="1">IFERROR(IF(GS378="","",RANK(GV378,GV$3:GV$434)+COUNTIF(GV$3:GV378,GV378)-1),"/")</f>
        <v/>
      </c>
      <c r="GU378" s="27" t="str">
        <f ca="1">IF(GS378="","",VLOOKUP(GS378,选手操作!$K:$L,2,0))</f>
        <v/>
      </c>
      <c r="GV378" s="24" t="str">
        <f ca="1">IFERROR(IF(GS378="","",IF(选手操作!GT378&lt;&gt;"",FV378+GW378+GX378+选手操作!GS378,VLOOKUP(GU378,GO:GQ,3,0)+FV378+GW378+GX378+选手操作!GS378)),IF(COUNTIF(GO:GO,GU378)=0,"查找失败",IF(ISNUMBER(VLOOKUP(GU378,GO:GQ,3,0))=FALSE,"VP错误","未知错误")))</f>
        <v/>
      </c>
      <c r="GW378" s="37"/>
      <c r="GX378" s="37"/>
      <c r="GY378" s="39"/>
      <c r="HA378" s="31"/>
      <c r="HB378" s="31"/>
      <c r="HC378" s="31"/>
      <c r="HD378" s="31"/>
      <c r="HE378" s="31"/>
      <c r="HF378" s="31"/>
      <c r="HG378" s="31"/>
      <c r="HH378" s="31"/>
      <c r="HI378" s="31"/>
      <c r="HJ378" s="31"/>
      <c r="HK378" s="31"/>
      <c r="HL378" s="31"/>
      <c r="HM378" s="31"/>
      <c r="HN378" s="23" t="str">
        <f ca="1">IFERROR(IF(HS378="","",RANK(HR378,HR$3:HR$434)+COUNTIF(HR$3:HR378,HR378)-1),"/")</f>
        <v/>
      </c>
      <c r="HO378" s="22" t="str">
        <f t="shared" si="111"/>
        <v/>
      </c>
      <c r="HP378" s="22" t="str">
        <f t="shared" si="112"/>
        <v/>
      </c>
      <c r="HQ378" s="24" t="str">
        <f>IFERROR(IF(HO378="","",ROUND(IF(HP378=0,10,10+SIGN(HP378)*10*(1-((SQRT(5)-1)/2)^MIN(ABS(HP378)/(5*SQRT(HR$1)),3))/(1-((SQRT(5)-1)/2)^3)),2)),"请输入副数")</f>
        <v/>
      </c>
      <c r="HR378" s="25" t="str">
        <f ca="1">IF(HS378="","",IF(选手操作!IT378&lt;&gt;"","/",HV378))</f>
        <v/>
      </c>
      <c r="HS378" s="26" t="str">
        <f ca="1">IF(OR(COUNTA(HA$3:HM$434)=0,选手操作!$K378=""),"",选手操作!$K378)</f>
        <v/>
      </c>
      <c r="HT378" s="22" t="str">
        <f ca="1">IFERROR(IF(HS378="","",RANK(HV378,HV$3:HV$434)+COUNTIF(HV$3:HV378,HV378)-1),"/")</f>
        <v/>
      </c>
      <c r="HU378" s="27" t="str">
        <f ca="1">IF(HS378="","",VLOOKUP(HS378,选手操作!$K:$L,2,0))</f>
        <v/>
      </c>
      <c r="HV378" s="24" t="str">
        <f ca="1">IFERROR(IF(HS378="","",IF(选手操作!HT378&lt;&gt;"",GV378+HW378+HX378+选手操作!HS378,VLOOKUP(HU378,HO:HQ,3,0)+GV378+HW378+HX378+选手操作!HS378)),IF(COUNTIF(HO:HO,HU378)=0,"查找失败",IF(ISNUMBER(VLOOKUP(HU378,HO:HQ,3,0))=FALSE,"VP错误","未知错误")))</f>
        <v/>
      </c>
      <c r="HW378" s="37"/>
      <c r="HX378" s="37"/>
      <c r="HY378" s="39"/>
    </row>
    <row r="379" spans="1:233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23" t="str">
        <f ca="1">IFERROR(IF(S379="","",RANK(R379,R$3:R$434)+COUNTIF(R$3:R379,R379)-1),"/")</f>
        <v/>
      </c>
      <c r="O379" s="22" t="str">
        <f t="shared" si="113"/>
        <v/>
      </c>
      <c r="P379" s="22" t="str">
        <f t="shared" si="114"/>
        <v/>
      </c>
      <c r="Q379" s="24" t="str">
        <f t="shared" si="115"/>
        <v/>
      </c>
      <c r="R379" s="25" t="str">
        <f ca="1">IF(S379="","",IF(选手操作!AT379&lt;&gt;"","/",V379))</f>
        <v/>
      </c>
      <c r="S379" s="26" t="str">
        <f ca="1">IF(OR(COUNTA(A$3:M$434)=0,选手操作!$K379=""),"",选手操作!$K379)</f>
        <v/>
      </c>
      <c r="T379" s="22" t="str">
        <f ca="1">IFERROR(IF(S379="","",RANK(V379,V$3:V$434)+COUNTIF(V$3:V379,V379)-1),"/")</f>
        <v/>
      </c>
      <c r="U379" s="27" t="str">
        <f ca="1">IF(S379="","",VLOOKUP(S379,选手操作!$K:$L,2,0))</f>
        <v/>
      </c>
      <c r="V379" s="24" t="str">
        <f ca="1">IFERROR(IF(S379="","",IF(选手操作!T379&lt;&gt;"",选手操作!M379+选手操作!N379+W379+X379+选手操作!S379,VLOOKUP(U379,O:Q,3,0)+选手操作!M379+选手操作!N379+W379+X379+选手操作!S379)),IF(COUNTIF(O:O,U379)=0,"查找失败",IF(ISNUMBER(VLOOKUP(U379,O:Q,3,0))=FALSE,"VP错误","未知错误")))</f>
        <v/>
      </c>
      <c r="W379" s="37"/>
      <c r="X379" s="37"/>
      <c r="Y379" s="39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23" t="str">
        <f ca="1">IFERROR(IF(AS379="","",RANK(AR379,AR$3:AR$434)+COUNTIF(AR$3:AR379,AR379)-1),"/")</f>
        <v/>
      </c>
      <c r="AO379" s="22" t="str">
        <f t="shared" si="97"/>
        <v/>
      </c>
      <c r="AP379" s="22" t="str">
        <f t="shared" si="98"/>
        <v/>
      </c>
      <c r="AQ379" s="24" t="str">
        <f t="shared" si="116"/>
        <v/>
      </c>
      <c r="AR379" s="25" t="str">
        <f ca="1">IF(AS379="","",IF(选手操作!BT379&lt;&gt;"","/",AV379))</f>
        <v/>
      </c>
      <c r="AS379" s="26" t="str">
        <f ca="1">IF(OR(COUNTA(AA$3:AM$434)=0,选手操作!$K379=""),"",选手操作!$K379)</f>
        <v/>
      </c>
      <c r="AT379" s="22" t="str">
        <f ca="1">IFERROR(IF(AS379="","",RANK(AV379,AV$3:AV$434)+COUNTIF(AV$3:AV379,AV379)-1),"/")</f>
        <v/>
      </c>
      <c r="AU379" s="27" t="str">
        <f ca="1">IF(AS379="","",VLOOKUP(AS379,选手操作!$K:$L,2,0))</f>
        <v/>
      </c>
      <c r="AV379" s="24" t="str">
        <f ca="1">IFERROR(IF(AS379="","",IF(选手操作!AT379&lt;&gt;"",V379+AW379+AX379+选手操作!AS379,VLOOKUP(AU379,AO:AQ,3,0)+V379+AW379+AX379+选手操作!AS379)),IF(COUNTIF(AO:AO,AU379)=0,"查找失败",IF(ISNUMBER(VLOOKUP(AU379,AO:AQ,3,0))=FALSE,"VP错误","未知错误")))</f>
        <v/>
      </c>
      <c r="AW379" s="37"/>
      <c r="AX379" s="37"/>
      <c r="AY379" s="39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23" t="str">
        <f ca="1">IFERROR(IF(BS379="","",RANK(BR379,BR$3:BR$434)+COUNTIF(BR$3:BR379,BR379)-1),"/")</f>
        <v/>
      </c>
      <c r="BO379" s="22" t="str">
        <f t="shared" si="99"/>
        <v/>
      </c>
      <c r="BP379" s="22" t="str">
        <f t="shared" si="100"/>
        <v/>
      </c>
      <c r="BQ379" s="24" t="str">
        <f>IFERROR(IF(BO379="","",ROUND(IF(BP379=0,10,10+SIGN(BP379)*10*(1-((SQRT(5)-1)/2)^MIN(ABS(BP379)/(5*SQRT(BR$1)),3))/(1-((SQRT(5)-1)/2)^3)),2)),"请输入副数")</f>
        <v/>
      </c>
      <c r="BR379" s="25" t="str">
        <f ca="1">IF(BS379="","",IF(选手操作!CT379&lt;&gt;"","/",BV379))</f>
        <v/>
      </c>
      <c r="BS379" s="26" t="str">
        <f ca="1">IF(OR(COUNTA(BA$3:BM$434)=0,选手操作!$K379=""),"",选手操作!$K379)</f>
        <v/>
      </c>
      <c r="BT379" s="22" t="str">
        <f ca="1">IFERROR(IF(BS379="","",RANK(BV379,BV$3:BV$434)+COUNTIF(BV$3:BV379,BV379)-1),"/")</f>
        <v/>
      </c>
      <c r="BU379" s="27" t="str">
        <f ca="1">IF(BS379="","",VLOOKUP(BS379,选手操作!$K:$L,2,0))</f>
        <v/>
      </c>
      <c r="BV379" s="24" t="str">
        <f ca="1">IFERROR(IF(BS379="","",IF(选手操作!BT379&lt;&gt;"",AV379+BW379+BX379+选手操作!BS379,VLOOKUP(BU379,BO:BQ,3,0)+AV379+BW379+BX379+选手操作!BS379)),IF(COUNTIF(BO:BO,BU379)=0,"查找失败",IF(ISNUMBER(VLOOKUP(BU379,BO:BQ,3,0))=FALSE,"VP错误","未知错误")))</f>
        <v/>
      </c>
      <c r="BW379" s="37"/>
      <c r="BX379" s="37"/>
      <c r="BY379" s="39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23" t="str">
        <f ca="1">IFERROR(IF(CS379="","",RANK(CR379,CR$3:CR$434)+COUNTIF(CR$3:CR379,CR379)-1),"/")</f>
        <v/>
      </c>
      <c r="CO379" s="22" t="str">
        <f t="shared" si="101"/>
        <v/>
      </c>
      <c r="CP379" s="22" t="str">
        <f t="shared" si="102"/>
        <v/>
      </c>
      <c r="CQ379" s="24" t="str">
        <f>IFERROR(IF(CO379="","",ROUND(IF(CP379=0,10,10+SIGN(CP379)*10*(1-((SQRT(5)-1)/2)^MIN(ABS(CP379)/(5*SQRT(CR$1)),3))/(1-((SQRT(5)-1)/2)^3)),2)),"请输入副数")</f>
        <v/>
      </c>
      <c r="CR379" s="25" t="str">
        <f ca="1">IF(CS379="","",IF(选手操作!DT379&lt;&gt;"","/",CV379))</f>
        <v/>
      </c>
      <c r="CS379" s="26" t="str">
        <f ca="1">IF(OR(COUNTA(CA$3:CM$434)=0,选手操作!$K379=""),"",选手操作!$K379)</f>
        <v/>
      </c>
      <c r="CT379" s="22" t="str">
        <f ca="1">IFERROR(IF(CS379="","",RANK(CV379,CV$3:CV$434)+COUNTIF(CV$3:CV379,CV379)-1),"/")</f>
        <v/>
      </c>
      <c r="CU379" s="27" t="str">
        <f ca="1">IF(CS379="","",VLOOKUP(CS379,选手操作!$K:$L,2,0))</f>
        <v/>
      </c>
      <c r="CV379" s="24" t="str">
        <f ca="1">IFERROR(IF(CS379="","",IF(选手操作!CT379&lt;&gt;"",BV379+CW379+CX379+选手操作!CS379,VLOOKUP(CU379,CO:CQ,3,0)+BV379+CW379+CX379+选手操作!CS379)),IF(COUNTIF(CO:CO,CU379)=0,"查找失败",IF(ISNUMBER(VLOOKUP(CU379,CO:CQ,3,0))=FALSE,"VP错误","未知错误")))</f>
        <v/>
      </c>
      <c r="CW379" s="37"/>
      <c r="CX379" s="37"/>
      <c r="CY379" s="39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23" t="str">
        <f ca="1">IFERROR(IF(DS379="","",RANK(DR379,DR$3:DR$434)+COUNTIF(DR$3:DR379,DR379)-1),"/")</f>
        <v/>
      </c>
      <c r="DO379" s="22" t="str">
        <f t="shared" si="103"/>
        <v/>
      </c>
      <c r="DP379" s="22" t="str">
        <f t="shared" si="104"/>
        <v/>
      </c>
      <c r="DQ379" s="24" t="str">
        <f>IFERROR(IF(DO379="","",ROUND(IF(DP379=0,10,10+SIGN(DP379)*10*(1-((SQRT(5)-1)/2)^MIN(ABS(DP379)/(5*SQRT(DR$1)),3))/(1-((SQRT(5)-1)/2)^3)),2)),"请输入副数")</f>
        <v/>
      </c>
      <c r="DR379" s="25" t="str">
        <f ca="1">IF(DS379="","",IF(选手操作!ET379&lt;&gt;"","/",DV379))</f>
        <v/>
      </c>
      <c r="DS379" s="26" t="str">
        <f ca="1">IF(OR(COUNTA(DA$3:DM$434)=0,选手操作!$K379=""),"",选手操作!$K379)</f>
        <v/>
      </c>
      <c r="DT379" s="22" t="str">
        <f ca="1">IFERROR(IF(DS379="","",RANK(DV379,DV$3:DV$434)+COUNTIF(DV$3:DV379,DV379)-1),"/")</f>
        <v/>
      </c>
      <c r="DU379" s="27" t="str">
        <f ca="1">IF(DS379="","",VLOOKUP(DS379,选手操作!$K:$L,2,0))</f>
        <v/>
      </c>
      <c r="DV379" s="24" t="str">
        <f ca="1">IFERROR(IF(DS379="","",IF(选手操作!DT379&lt;&gt;"",CV379+DW379+DX379+选手操作!DS379,VLOOKUP(DU379,DO:DQ,3,0)+CV379+DW379+DX379+选手操作!DS379)),IF(COUNTIF(DO:DO,DU379)=0,"查找失败",IF(ISNUMBER(VLOOKUP(DU379,DO:DQ,3,0))=FALSE,"VP错误","未知错误")))</f>
        <v/>
      </c>
      <c r="DW379" s="37"/>
      <c r="DX379" s="37"/>
      <c r="DY379" s="39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  <c r="EK379" s="31"/>
      <c r="EL379" s="31"/>
      <c r="EM379" s="31"/>
      <c r="EN379" s="23" t="str">
        <f ca="1">IFERROR(IF(ES379="","",RANK(ER379,ER$3:ER$434)+COUNTIF(ER$3:ER379,ER379)-1),"/")</f>
        <v/>
      </c>
      <c r="EO379" s="22" t="str">
        <f t="shared" si="105"/>
        <v/>
      </c>
      <c r="EP379" s="22" t="str">
        <f t="shared" si="106"/>
        <v/>
      </c>
      <c r="EQ379" s="24" t="str">
        <f>IFERROR(IF(EO379="","",ROUND(IF(EP379=0,10,10+SIGN(EP379)*10*(1-((SQRT(5)-1)/2)^MIN(ABS(EP379)/(5*SQRT(ER$1)),3))/(1-((SQRT(5)-1)/2)^3)),2)),"请输入副数")</f>
        <v/>
      </c>
      <c r="ER379" s="25" t="str">
        <f ca="1">IF(ES379="","",IF(选手操作!FT379&lt;&gt;"","/",EV379))</f>
        <v/>
      </c>
      <c r="ES379" s="26" t="str">
        <f ca="1">IF(OR(COUNTA(EA$3:EM$434)=0,选手操作!$K379=""),"",选手操作!$K379)</f>
        <v/>
      </c>
      <c r="ET379" s="22" t="str">
        <f ca="1">IFERROR(IF(ES379="","",RANK(EV379,EV$3:EV$434)+COUNTIF(EV$3:EV379,EV379)-1),"/")</f>
        <v/>
      </c>
      <c r="EU379" s="27" t="str">
        <f ca="1">IF(ES379="","",VLOOKUP(ES379,选手操作!$K:$L,2,0))</f>
        <v/>
      </c>
      <c r="EV379" s="24" t="str">
        <f ca="1">IFERROR(IF(ES379="","",IF(选手操作!ET379&lt;&gt;"",DV379+EW379+EX379+选手操作!ES379,VLOOKUP(EU379,EO:EQ,3,0)+DV379+EW379+EX379+选手操作!ES379)),IF(COUNTIF(EO:EO,EU379)=0,"查找失败",IF(ISNUMBER(VLOOKUP(EU379,EO:EQ,3,0))=FALSE,"VP错误","未知错误")))</f>
        <v/>
      </c>
      <c r="EW379" s="37"/>
      <c r="EX379" s="37"/>
      <c r="EY379" s="39"/>
      <c r="FA379" s="31"/>
      <c r="FB379" s="31"/>
      <c r="FC379" s="31"/>
      <c r="FD379" s="31"/>
      <c r="FE379" s="31"/>
      <c r="FF379" s="31"/>
      <c r="FG379" s="31"/>
      <c r="FH379" s="31"/>
      <c r="FI379" s="31"/>
      <c r="FJ379" s="31"/>
      <c r="FK379" s="31"/>
      <c r="FL379" s="31"/>
      <c r="FM379" s="31"/>
      <c r="FN379" s="23" t="str">
        <f ca="1">IFERROR(IF(FS379="","",RANK(FR379,FR$3:FR$434)+COUNTIF(FR$3:FR379,FR379)-1),"/")</f>
        <v/>
      </c>
      <c r="FO379" s="22" t="str">
        <f t="shared" si="107"/>
        <v/>
      </c>
      <c r="FP379" s="22" t="str">
        <f t="shared" si="108"/>
        <v/>
      </c>
      <c r="FQ379" s="24" t="str">
        <f>IFERROR(IF(FO379="","",ROUND(IF(FP379=0,10,10+SIGN(FP379)*10*(1-((SQRT(5)-1)/2)^MIN(ABS(FP379)/(5*SQRT(FR$1)),3))/(1-((SQRT(5)-1)/2)^3)),2)),"请输入副数")</f>
        <v/>
      </c>
      <c r="FR379" s="25" t="str">
        <f ca="1">IF(FS379="","",IF(选手操作!GT379&lt;&gt;"","/",FV379))</f>
        <v/>
      </c>
      <c r="FS379" s="26" t="str">
        <f ca="1">IF(OR(COUNTA(FA$3:FM$434)=0,选手操作!$K379=""),"",选手操作!$K379)</f>
        <v/>
      </c>
      <c r="FT379" s="22" t="str">
        <f ca="1">IFERROR(IF(FS379="","",RANK(FV379,FV$3:FV$434)+COUNTIF(FV$3:FV379,FV379)-1),"/")</f>
        <v/>
      </c>
      <c r="FU379" s="27" t="str">
        <f ca="1">IF(FS379="","",VLOOKUP(FS379,选手操作!$K:$L,2,0))</f>
        <v/>
      </c>
      <c r="FV379" s="24" t="str">
        <f ca="1">IFERROR(IF(FS379="","",IF(选手操作!FT379&lt;&gt;"",EV379+FW379+FX379+选手操作!FS379,VLOOKUP(FU379,FO:FQ,3,0)+EV379+FW379+FX379+选手操作!FS379)),IF(COUNTIF(FO:FO,FU379)=0,"查找失败",IF(ISNUMBER(VLOOKUP(FU379,FO:FQ,3,0))=FALSE,"VP错误","未知错误")))</f>
        <v/>
      </c>
      <c r="FW379" s="37"/>
      <c r="FX379" s="37"/>
      <c r="FY379" s="39"/>
      <c r="GA379" s="31"/>
      <c r="GB379" s="31"/>
      <c r="GC379" s="31"/>
      <c r="GD379" s="31"/>
      <c r="GE379" s="31"/>
      <c r="GF379" s="31"/>
      <c r="GG379" s="31"/>
      <c r="GH379" s="31"/>
      <c r="GI379" s="31"/>
      <c r="GJ379" s="31"/>
      <c r="GK379" s="31"/>
      <c r="GL379" s="31"/>
      <c r="GM379" s="31"/>
      <c r="GN379" s="23" t="str">
        <f ca="1">IFERROR(IF(GS379="","",RANK(GR379,GR$3:GR$434)+COUNTIF(GR$3:GR379,GR379)-1),"/")</f>
        <v/>
      </c>
      <c r="GO379" s="22" t="str">
        <f t="shared" si="109"/>
        <v/>
      </c>
      <c r="GP379" s="22" t="str">
        <f t="shared" si="110"/>
        <v/>
      </c>
      <c r="GQ379" s="24" t="str">
        <f>IFERROR(IF(GO379="","",ROUND(IF(GP379=0,10,10+SIGN(GP379)*10*(1-((SQRT(5)-1)/2)^MIN(ABS(GP379)/(5*SQRT(GR$1)),3))/(1-((SQRT(5)-1)/2)^3)),2)),"请输入副数")</f>
        <v/>
      </c>
      <c r="GR379" s="25" t="str">
        <f ca="1">IF(GS379="","",IF(选手操作!HT379&lt;&gt;"","/",GV379))</f>
        <v/>
      </c>
      <c r="GS379" s="26" t="str">
        <f ca="1">IF(OR(COUNTA(GA$3:GM$434)=0,选手操作!$K379=""),"",选手操作!$K379)</f>
        <v/>
      </c>
      <c r="GT379" s="22" t="str">
        <f ca="1">IFERROR(IF(GS379="","",RANK(GV379,GV$3:GV$434)+COUNTIF(GV$3:GV379,GV379)-1),"/")</f>
        <v/>
      </c>
      <c r="GU379" s="27" t="str">
        <f ca="1">IF(GS379="","",VLOOKUP(GS379,选手操作!$K:$L,2,0))</f>
        <v/>
      </c>
      <c r="GV379" s="24" t="str">
        <f ca="1">IFERROR(IF(GS379="","",IF(选手操作!GT379&lt;&gt;"",FV379+GW379+GX379+选手操作!GS379,VLOOKUP(GU379,GO:GQ,3,0)+FV379+GW379+GX379+选手操作!GS379)),IF(COUNTIF(GO:GO,GU379)=0,"查找失败",IF(ISNUMBER(VLOOKUP(GU379,GO:GQ,3,0))=FALSE,"VP错误","未知错误")))</f>
        <v/>
      </c>
      <c r="GW379" s="37"/>
      <c r="GX379" s="37"/>
      <c r="GY379" s="39"/>
      <c r="HA379" s="31"/>
      <c r="HB379" s="31"/>
      <c r="HC379" s="31"/>
      <c r="HD379" s="31"/>
      <c r="HE379" s="31"/>
      <c r="HF379" s="31"/>
      <c r="HG379" s="31"/>
      <c r="HH379" s="31"/>
      <c r="HI379" s="31"/>
      <c r="HJ379" s="31"/>
      <c r="HK379" s="31"/>
      <c r="HL379" s="31"/>
      <c r="HM379" s="31"/>
      <c r="HN379" s="23" t="str">
        <f ca="1">IFERROR(IF(HS379="","",RANK(HR379,HR$3:HR$434)+COUNTIF(HR$3:HR379,HR379)-1),"/")</f>
        <v/>
      </c>
      <c r="HO379" s="22" t="str">
        <f t="shared" si="111"/>
        <v/>
      </c>
      <c r="HP379" s="22" t="str">
        <f t="shared" si="112"/>
        <v/>
      </c>
      <c r="HQ379" s="24" t="str">
        <f>IFERROR(IF(HO379="","",ROUND(IF(HP379=0,10,10+SIGN(HP379)*10*(1-((SQRT(5)-1)/2)^MIN(ABS(HP379)/(5*SQRT(HR$1)),3))/(1-((SQRT(5)-1)/2)^3)),2)),"请输入副数")</f>
        <v/>
      </c>
      <c r="HR379" s="25" t="str">
        <f ca="1">IF(HS379="","",IF(选手操作!IT379&lt;&gt;"","/",HV379))</f>
        <v/>
      </c>
      <c r="HS379" s="26" t="str">
        <f ca="1">IF(OR(COUNTA(HA$3:HM$434)=0,选手操作!$K379=""),"",选手操作!$K379)</f>
        <v/>
      </c>
      <c r="HT379" s="22" t="str">
        <f ca="1">IFERROR(IF(HS379="","",RANK(HV379,HV$3:HV$434)+COUNTIF(HV$3:HV379,HV379)-1),"/")</f>
        <v/>
      </c>
      <c r="HU379" s="27" t="str">
        <f ca="1">IF(HS379="","",VLOOKUP(HS379,选手操作!$K:$L,2,0))</f>
        <v/>
      </c>
      <c r="HV379" s="24" t="str">
        <f ca="1">IFERROR(IF(HS379="","",IF(选手操作!HT379&lt;&gt;"",GV379+HW379+HX379+选手操作!HS379,VLOOKUP(HU379,HO:HQ,3,0)+GV379+HW379+HX379+选手操作!HS379)),IF(COUNTIF(HO:HO,HU379)=0,"查找失败",IF(ISNUMBER(VLOOKUP(HU379,HO:HQ,3,0))=FALSE,"VP错误","未知错误")))</f>
        <v/>
      </c>
      <c r="HW379" s="37"/>
      <c r="HX379" s="37"/>
      <c r="HY379" s="39"/>
    </row>
    <row r="380" spans="1:233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23" t="str">
        <f ca="1">IFERROR(IF(S380="","",RANK(R380,R$3:R$434)+COUNTIF(R$3:R380,R380)-1),"/")</f>
        <v/>
      </c>
      <c r="O380" s="22" t="str">
        <f t="shared" si="113"/>
        <v/>
      </c>
      <c r="P380" s="22" t="str">
        <f t="shared" si="114"/>
        <v/>
      </c>
      <c r="Q380" s="24" t="str">
        <f t="shared" si="115"/>
        <v/>
      </c>
      <c r="R380" s="25" t="str">
        <f ca="1">IF(S380="","",IF(选手操作!AT380&lt;&gt;"","/",V380))</f>
        <v/>
      </c>
      <c r="S380" s="26" t="str">
        <f ca="1">IF(OR(COUNTA(A$3:M$434)=0,选手操作!$K380=""),"",选手操作!$K380)</f>
        <v/>
      </c>
      <c r="T380" s="22" t="str">
        <f ca="1">IFERROR(IF(S380="","",RANK(V380,V$3:V$434)+COUNTIF(V$3:V380,V380)-1),"/")</f>
        <v/>
      </c>
      <c r="U380" s="27" t="str">
        <f ca="1">IF(S380="","",VLOOKUP(S380,选手操作!$K:$L,2,0))</f>
        <v/>
      </c>
      <c r="V380" s="24" t="str">
        <f ca="1">IFERROR(IF(S380="","",IF(选手操作!T380&lt;&gt;"",选手操作!M380+选手操作!N380+W380+X380+选手操作!S380,VLOOKUP(U380,O:Q,3,0)+选手操作!M380+选手操作!N380+W380+X380+选手操作!S380)),IF(COUNTIF(O:O,U380)=0,"查找失败",IF(ISNUMBER(VLOOKUP(U380,O:Q,3,0))=FALSE,"VP错误","未知错误")))</f>
        <v/>
      </c>
      <c r="W380" s="37"/>
      <c r="X380" s="37"/>
      <c r="Y380" s="39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23" t="str">
        <f ca="1">IFERROR(IF(AS380="","",RANK(AR380,AR$3:AR$434)+COUNTIF(AR$3:AR380,AR380)-1),"/")</f>
        <v/>
      </c>
      <c r="AO380" s="22" t="str">
        <f t="shared" si="97"/>
        <v/>
      </c>
      <c r="AP380" s="22" t="str">
        <f t="shared" si="98"/>
        <v/>
      </c>
      <c r="AQ380" s="24" t="str">
        <f t="shared" si="116"/>
        <v/>
      </c>
      <c r="AR380" s="25" t="str">
        <f ca="1">IF(AS380="","",IF(选手操作!BT380&lt;&gt;"","/",AV380))</f>
        <v/>
      </c>
      <c r="AS380" s="26" t="str">
        <f ca="1">IF(OR(COUNTA(AA$3:AM$434)=0,选手操作!$K380=""),"",选手操作!$K380)</f>
        <v/>
      </c>
      <c r="AT380" s="22" t="str">
        <f ca="1">IFERROR(IF(AS380="","",RANK(AV380,AV$3:AV$434)+COUNTIF(AV$3:AV380,AV380)-1),"/")</f>
        <v/>
      </c>
      <c r="AU380" s="27" t="str">
        <f ca="1">IF(AS380="","",VLOOKUP(AS380,选手操作!$K:$L,2,0))</f>
        <v/>
      </c>
      <c r="AV380" s="24" t="str">
        <f ca="1">IFERROR(IF(AS380="","",IF(选手操作!AT380&lt;&gt;"",V380+AW380+AX380+选手操作!AS380,VLOOKUP(AU380,AO:AQ,3,0)+V380+AW380+AX380+选手操作!AS380)),IF(COUNTIF(AO:AO,AU380)=0,"查找失败",IF(ISNUMBER(VLOOKUP(AU380,AO:AQ,3,0))=FALSE,"VP错误","未知错误")))</f>
        <v/>
      </c>
      <c r="AW380" s="37"/>
      <c r="AX380" s="37"/>
      <c r="AY380" s="39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23" t="str">
        <f ca="1">IFERROR(IF(BS380="","",RANK(BR380,BR$3:BR$434)+COUNTIF(BR$3:BR380,BR380)-1),"/")</f>
        <v/>
      </c>
      <c r="BO380" s="22" t="str">
        <f t="shared" si="99"/>
        <v/>
      </c>
      <c r="BP380" s="22" t="str">
        <f t="shared" si="100"/>
        <v/>
      </c>
      <c r="BQ380" s="24" t="str">
        <f>IFERROR(IF(BO380="","",ROUND(IF(BP380=0,10,10+SIGN(BP380)*10*(1-((SQRT(5)-1)/2)^MIN(ABS(BP380)/(5*SQRT(BR$1)),3))/(1-((SQRT(5)-1)/2)^3)),2)),"请输入副数")</f>
        <v/>
      </c>
      <c r="BR380" s="25" t="str">
        <f ca="1">IF(BS380="","",IF(选手操作!CT380&lt;&gt;"","/",BV380))</f>
        <v/>
      </c>
      <c r="BS380" s="26" t="str">
        <f ca="1">IF(OR(COUNTA(BA$3:BM$434)=0,选手操作!$K380=""),"",选手操作!$K380)</f>
        <v/>
      </c>
      <c r="BT380" s="22" t="str">
        <f ca="1">IFERROR(IF(BS380="","",RANK(BV380,BV$3:BV$434)+COUNTIF(BV$3:BV380,BV380)-1),"/")</f>
        <v/>
      </c>
      <c r="BU380" s="27" t="str">
        <f ca="1">IF(BS380="","",VLOOKUP(BS380,选手操作!$K:$L,2,0))</f>
        <v/>
      </c>
      <c r="BV380" s="24" t="str">
        <f ca="1">IFERROR(IF(BS380="","",IF(选手操作!BT380&lt;&gt;"",AV380+BW380+BX380+选手操作!BS380,VLOOKUP(BU380,BO:BQ,3,0)+AV380+BW380+BX380+选手操作!BS380)),IF(COUNTIF(BO:BO,BU380)=0,"查找失败",IF(ISNUMBER(VLOOKUP(BU380,BO:BQ,3,0))=FALSE,"VP错误","未知错误")))</f>
        <v/>
      </c>
      <c r="BW380" s="37"/>
      <c r="BX380" s="37"/>
      <c r="BY380" s="39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23" t="str">
        <f ca="1">IFERROR(IF(CS380="","",RANK(CR380,CR$3:CR$434)+COUNTIF(CR$3:CR380,CR380)-1),"/")</f>
        <v/>
      </c>
      <c r="CO380" s="22" t="str">
        <f t="shared" si="101"/>
        <v/>
      </c>
      <c r="CP380" s="22" t="str">
        <f t="shared" si="102"/>
        <v/>
      </c>
      <c r="CQ380" s="24" t="str">
        <f>IFERROR(IF(CO380="","",ROUND(IF(CP380=0,10,10+SIGN(CP380)*10*(1-((SQRT(5)-1)/2)^MIN(ABS(CP380)/(5*SQRT(CR$1)),3))/(1-((SQRT(5)-1)/2)^3)),2)),"请输入副数")</f>
        <v/>
      </c>
      <c r="CR380" s="25" t="str">
        <f ca="1">IF(CS380="","",IF(选手操作!DT380&lt;&gt;"","/",CV380))</f>
        <v/>
      </c>
      <c r="CS380" s="26" t="str">
        <f ca="1">IF(OR(COUNTA(CA$3:CM$434)=0,选手操作!$K380=""),"",选手操作!$K380)</f>
        <v/>
      </c>
      <c r="CT380" s="22" t="str">
        <f ca="1">IFERROR(IF(CS380="","",RANK(CV380,CV$3:CV$434)+COUNTIF(CV$3:CV380,CV380)-1),"/")</f>
        <v/>
      </c>
      <c r="CU380" s="27" t="str">
        <f ca="1">IF(CS380="","",VLOOKUP(CS380,选手操作!$K:$L,2,0))</f>
        <v/>
      </c>
      <c r="CV380" s="24" t="str">
        <f ca="1">IFERROR(IF(CS380="","",IF(选手操作!CT380&lt;&gt;"",BV380+CW380+CX380+选手操作!CS380,VLOOKUP(CU380,CO:CQ,3,0)+BV380+CW380+CX380+选手操作!CS380)),IF(COUNTIF(CO:CO,CU380)=0,"查找失败",IF(ISNUMBER(VLOOKUP(CU380,CO:CQ,3,0))=FALSE,"VP错误","未知错误")))</f>
        <v/>
      </c>
      <c r="CW380" s="37"/>
      <c r="CX380" s="37"/>
      <c r="CY380" s="39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23" t="str">
        <f ca="1">IFERROR(IF(DS380="","",RANK(DR380,DR$3:DR$434)+COUNTIF(DR$3:DR380,DR380)-1),"/")</f>
        <v/>
      </c>
      <c r="DO380" s="22" t="str">
        <f t="shared" si="103"/>
        <v/>
      </c>
      <c r="DP380" s="22" t="str">
        <f t="shared" si="104"/>
        <v/>
      </c>
      <c r="DQ380" s="24" t="str">
        <f>IFERROR(IF(DO380="","",ROUND(IF(DP380=0,10,10+SIGN(DP380)*10*(1-((SQRT(5)-1)/2)^MIN(ABS(DP380)/(5*SQRT(DR$1)),3))/(1-((SQRT(5)-1)/2)^3)),2)),"请输入副数")</f>
        <v/>
      </c>
      <c r="DR380" s="25" t="str">
        <f ca="1">IF(DS380="","",IF(选手操作!ET380&lt;&gt;"","/",DV380))</f>
        <v/>
      </c>
      <c r="DS380" s="26" t="str">
        <f ca="1">IF(OR(COUNTA(DA$3:DM$434)=0,选手操作!$K380=""),"",选手操作!$K380)</f>
        <v/>
      </c>
      <c r="DT380" s="22" t="str">
        <f ca="1">IFERROR(IF(DS380="","",RANK(DV380,DV$3:DV$434)+COUNTIF(DV$3:DV380,DV380)-1),"/")</f>
        <v/>
      </c>
      <c r="DU380" s="27" t="str">
        <f ca="1">IF(DS380="","",VLOOKUP(DS380,选手操作!$K:$L,2,0))</f>
        <v/>
      </c>
      <c r="DV380" s="24" t="str">
        <f ca="1">IFERROR(IF(DS380="","",IF(选手操作!DT380&lt;&gt;"",CV380+DW380+DX380+选手操作!DS380,VLOOKUP(DU380,DO:DQ,3,0)+CV380+DW380+DX380+选手操作!DS380)),IF(COUNTIF(DO:DO,DU380)=0,"查找失败",IF(ISNUMBER(VLOOKUP(DU380,DO:DQ,3,0))=FALSE,"VP错误","未知错误")))</f>
        <v/>
      </c>
      <c r="DW380" s="37"/>
      <c r="DX380" s="37"/>
      <c r="DY380" s="39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  <c r="EN380" s="23" t="str">
        <f ca="1">IFERROR(IF(ES380="","",RANK(ER380,ER$3:ER$434)+COUNTIF(ER$3:ER380,ER380)-1),"/")</f>
        <v/>
      </c>
      <c r="EO380" s="22" t="str">
        <f t="shared" si="105"/>
        <v/>
      </c>
      <c r="EP380" s="22" t="str">
        <f t="shared" si="106"/>
        <v/>
      </c>
      <c r="EQ380" s="24" t="str">
        <f>IFERROR(IF(EO380="","",ROUND(IF(EP380=0,10,10+SIGN(EP380)*10*(1-((SQRT(5)-1)/2)^MIN(ABS(EP380)/(5*SQRT(ER$1)),3))/(1-((SQRT(5)-1)/2)^3)),2)),"请输入副数")</f>
        <v/>
      </c>
      <c r="ER380" s="25" t="str">
        <f ca="1">IF(ES380="","",IF(选手操作!FT380&lt;&gt;"","/",EV380))</f>
        <v/>
      </c>
      <c r="ES380" s="26" t="str">
        <f ca="1">IF(OR(COUNTA(EA$3:EM$434)=0,选手操作!$K380=""),"",选手操作!$K380)</f>
        <v/>
      </c>
      <c r="ET380" s="22" t="str">
        <f ca="1">IFERROR(IF(ES380="","",RANK(EV380,EV$3:EV$434)+COUNTIF(EV$3:EV380,EV380)-1),"/")</f>
        <v/>
      </c>
      <c r="EU380" s="27" t="str">
        <f ca="1">IF(ES380="","",VLOOKUP(ES380,选手操作!$K:$L,2,0))</f>
        <v/>
      </c>
      <c r="EV380" s="24" t="str">
        <f ca="1">IFERROR(IF(ES380="","",IF(选手操作!ET380&lt;&gt;"",DV380+EW380+EX380+选手操作!ES380,VLOOKUP(EU380,EO:EQ,3,0)+DV380+EW380+EX380+选手操作!ES380)),IF(COUNTIF(EO:EO,EU380)=0,"查找失败",IF(ISNUMBER(VLOOKUP(EU380,EO:EQ,3,0))=FALSE,"VP错误","未知错误")))</f>
        <v/>
      </c>
      <c r="EW380" s="37"/>
      <c r="EX380" s="37"/>
      <c r="EY380" s="39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  <c r="FK380" s="31"/>
      <c r="FL380" s="31"/>
      <c r="FM380" s="31"/>
      <c r="FN380" s="23" t="str">
        <f ca="1">IFERROR(IF(FS380="","",RANK(FR380,FR$3:FR$434)+COUNTIF(FR$3:FR380,FR380)-1),"/")</f>
        <v/>
      </c>
      <c r="FO380" s="22" t="str">
        <f t="shared" si="107"/>
        <v/>
      </c>
      <c r="FP380" s="22" t="str">
        <f t="shared" si="108"/>
        <v/>
      </c>
      <c r="FQ380" s="24" t="str">
        <f>IFERROR(IF(FO380="","",ROUND(IF(FP380=0,10,10+SIGN(FP380)*10*(1-((SQRT(5)-1)/2)^MIN(ABS(FP380)/(5*SQRT(FR$1)),3))/(1-((SQRT(5)-1)/2)^3)),2)),"请输入副数")</f>
        <v/>
      </c>
      <c r="FR380" s="25" t="str">
        <f ca="1">IF(FS380="","",IF(选手操作!GT380&lt;&gt;"","/",FV380))</f>
        <v/>
      </c>
      <c r="FS380" s="26" t="str">
        <f ca="1">IF(OR(COUNTA(FA$3:FM$434)=0,选手操作!$K380=""),"",选手操作!$K380)</f>
        <v/>
      </c>
      <c r="FT380" s="22" t="str">
        <f ca="1">IFERROR(IF(FS380="","",RANK(FV380,FV$3:FV$434)+COUNTIF(FV$3:FV380,FV380)-1),"/")</f>
        <v/>
      </c>
      <c r="FU380" s="27" t="str">
        <f ca="1">IF(FS380="","",VLOOKUP(FS380,选手操作!$K:$L,2,0))</f>
        <v/>
      </c>
      <c r="FV380" s="24" t="str">
        <f ca="1">IFERROR(IF(FS380="","",IF(选手操作!FT380&lt;&gt;"",EV380+FW380+FX380+选手操作!FS380,VLOOKUP(FU380,FO:FQ,3,0)+EV380+FW380+FX380+选手操作!FS380)),IF(COUNTIF(FO:FO,FU380)=0,"查找失败",IF(ISNUMBER(VLOOKUP(FU380,FO:FQ,3,0))=FALSE,"VP错误","未知错误")))</f>
        <v/>
      </c>
      <c r="FW380" s="37"/>
      <c r="FX380" s="37"/>
      <c r="FY380" s="39"/>
      <c r="GA380" s="31"/>
      <c r="GB380" s="31"/>
      <c r="GC380" s="31"/>
      <c r="GD380" s="31"/>
      <c r="GE380" s="31"/>
      <c r="GF380" s="31"/>
      <c r="GG380" s="31"/>
      <c r="GH380" s="31"/>
      <c r="GI380" s="31"/>
      <c r="GJ380" s="31"/>
      <c r="GK380" s="31"/>
      <c r="GL380" s="31"/>
      <c r="GM380" s="31"/>
      <c r="GN380" s="23" t="str">
        <f ca="1">IFERROR(IF(GS380="","",RANK(GR380,GR$3:GR$434)+COUNTIF(GR$3:GR380,GR380)-1),"/")</f>
        <v/>
      </c>
      <c r="GO380" s="22" t="str">
        <f t="shared" si="109"/>
        <v/>
      </c>
      <c r="GP380" s="22" t="str">
        <f t="shared" si="110"/>
        <v/>
      </c>
      <c r="GQ380" s="24" t="str">
        <f>IFERROR(IF(GO380="","",ROUND(IF(GP380=0,10,10+SIGN(GP380)*10*(1-((SQRT(5)-1)/2)^MIN(ABS(GP380)/(5*SQRT(GR$1)),3))/(1-((SQRT(5)-1)/2)^3)),2)),"请输入副数")</f>
        <v/>
      </c>
      <c r="GR380" s="25" t="str">
        <f ca="1">IF(GS380="","",IF(选手操作!HT380&lt;&gt;"","/",GV380))</f>
        <v/>
      </c>
      <c r="GS380" s="26" t="str">
        <f ca="1">IF(OR(COUNTA(GA$3:GM$434)=0,选手操作!$K380=""),"",选手操作!$K380)</f>
        <v/>
      </c>
      <c r="GT380" s="22" t="str">
        <f ca="1">IFERROR(IF(GS380="","",RANK(GV380,GV$3:GV$434)+COUNTIF(GV$3:GV380,GV380)-1),"/")</f>
        <v/>
      </c>
      <c r="GU380" s="27" t="str">
        <f ca="1">IF(GS380="","",VLOOKUP(GS380,选手操作!$K:$L,2,0))</f>
        <v/>
      </c>
      <c r="GV380" s="24" t="str">
        <f ca="1">IFERROR(IF(GS380="","",IF(选手操作!GT380&lt;&gt;"",FV380+GW380+GX380+选手操作!GS380,VLOOKUP(GU380,GO:GQ,3,0)+FV380+GW380+GX380+选手操作!GS380)),IF(COUNTIF(GO:GO,GU380)=0,"查找失败",IF(ISNUMBER(VLOOKUP(GU380,GO:GQ,3,0))=FALSE,"VP错误","未知错误")))</f>
        <v/>
      </c>
      <c r="GW380" s="37"/>
      <c r="GX380" s="37"/>
      <c r="GY380" s="39"/>
      <c r="HA380" s="31"/>
      <c r="HB380" s="31"/>
      <c r="HC380" s="31"/>
      <c r="HD380" s="31"/>
      <c r="HE380" s="31"/>
      <c r="HF380" s="31"/>
      <c r="HG380" s="31"/>
      <c r="HH380" s="31"/>
      <c r="HI380" s="31"/>
      <c r="HJ380" s="31"/>
      <c r="HK380" s="31"/>
      <c r="HL380" s="31"/>
      <c r="HM380" s="31"/>
      <c r="HN380" s="23" t="str">
        <f ca="1">IFERROR(IF(HS380="","",RANK(HR380,HR$3:HR$434)+COUNTIF(HR$3:HR380,HR380)-1),"/")</f>
        <v/>
      </c>
      <c r="HO380" s="22" t="str">
        <f t="shared" si="111"/>
        <v/>
      </c>
      <c r="HP380" s="22" t="str">
        <f t="shared" si="112"/>
        <v/>
      </c>
      <c r="HQ380" s="24" t="str">
        <f>IFERROR(IF(HO380="","",ROUND(IF(HP380=0,10,10+SIGN(HP380)*10*(1-((SQRT(5)-1)/2)^MIN(ABS(HP380)/(5*SQRT(HR$1)),3))/(1-((SQRT(5)-1)/2)^3)),2)),"请输入副数")</f>
        <v/>
      </c>
      <c r="HR380" s="25" t="str">
        <f ca="1">IF(HS380="","",IF(选手操作!IT380&lt;&gt;"","/",HV380))</f>
        <v/>
      </c>
      <c r="HS380" s="26" t="str">
        <f ca="1">IF(OR(COUNTA(HA$3:HM$434)=0,选手操作!$K380=""),"",选手操作!$K380)</f>
        <v/>
      </c>
      <c r="HT380" s="22" t="str">
        <f ca="1">IFERROR(IF(HS380="","",RANK(HV380,HV$3:HV$434)+COUNTIF(HV$3:HV380,HV380)-1),"/")</f>
        <v/>
      </c>
      <c r="HU380" s="27" t="str">
        <f ca="1">IF(HS380="","",VLOOKUP(HS380,选手操作!$K:$L,2,0))</f>
        <v/>
      </c>
      <c r="HV380" s="24" t="str">
        <f ca="1">IFERROR(IF(HS380="","",IF(选手操作!HT380&lt;&gt;"",GV380+HW380+HX380+选手操作!HS380,VLOOKUP(HU380,HO:HQ,3,0)+GV380+HW380+HX380+选手操作!HS380)),IF(COUNTIF(HO:HO,HU380)=0,"查找失败",IF(ISNUMBER(VLOOKUP(HU380,HO:HQ,3,0))=FALSE,"VP错误","未知错误")))</f>
        <v/>
      </c>
      <c r="HW380" s="37"/>
      <c r="HX380" s="37"/>
      <c r="HY380" s="39"/>
    </row>
    <row r="381" spans="1:233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23" t="str">
        <f ca="1">IFERROR(IF(S381="","",RANK(R381,R$3:R$434)+COUNTIF(R$3:R381,R381)-1),"/")</f>
        <v/>
      </c>
      <c r="O381" s="22" t="str">
        <f t="shared" si="113"/>
        <v/>
      </c>
      <c r="P381" s="22" t="str">
        <f t="shared" si="114"/>
        <v/>
      </c>
      <c r="Q381" s="24" t="str">
        <f t="shared" si="115"/>
        <v/>
      </c>
      <c r="R381" s="25" t="str">
        <f ca="1">IF(S381="","",IF(选手操作!AT381&lt;&gt;"","/",V381))</f>
        <v/>
      </c>
      <c r="S381" s="26" t="str">
        <f ca="1">IF(OR(COUNTA(A$3:M$434)=0,选手操作!$K381=""),"",选手操作!$K381)</f>
        <v/>
      </c>
      <c r="T381" s="22" t="str">
        <f ca="1">IFERROR(IF(S381="","",RANK(V381,V$3:V$434)+COUNTIF(V$3:V381,V381)-1),"/")</f>
        <v/>
      </c>
      <c r="U381" s="27" t="str">
        <f ca="1">IF(S381="","",VLOOKUP(S381,选手操作!$K:$L,2,0))</f>
        <v/>
      </c>
      <c r="V381" s="24" t="str">
        <f ca="1">IFERROR(IF(S381="","",IF(选手操作!T381&lt;&gt;"",选手操作!M381+选手操作!N381+W381+X381+选手操作!S381,VLOOKUP(U381,O:Q,3,0)+选手操作!M381+选手操作!N381+W381+X381+选手操作!S381)),IF(COUNTIF(O:O,U381)=0,"查找失败",IF(ISNUMBER(VLOOKUP(U381,O:Q,3,0))=FALSE,"VP错误","未知错误")))</f>
        <v/>
      </c>
      <c r="W381" s="37"/>
      <c r="X381" s="37"/>
      <c r="Y381" s="39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23" t="str">
        <f ca="1">IFERROR(IF(AS381="","",RANK(AR381,AR$3:AR$434)+COUNTIF(AR$3:AR381,AR381)-1),"/")</f>
        <v/>
      </c>
      <c r="AO381" s="22" t="str">
        <f t="shared" si="97"/>
        <v/>
      </c>
      <c r="AP381" s="22" t="str">
        <f t="shared" si="98"/>
        <v/>
      </c>
      <c r="AQ381" s="24" t="str">
        <f t="shared" si="116"/>
        <v/>
      </c>
      <c r="AR381" s="25" t="str">
        <f ca="1">IF(AS381="","",IF(选手操作!BT381&lt;&gt;"","/",AV381))</f>
        <v/>
      </c>
      <c r="AS381" s="26" t="str">
        <f ca="1">IF(OR(COUNTA(AA$3:AM$434)=0,选手操作!$K381=""),"",选手操作!$K381)</f>
        <v/>
      </c>
      <c r="AT381" s="22" t="str">
        <f ca="1">IFERROR(IF(AS381="","",RANK(AV381,AV$3:AV$434)+COUNTIF(AV$3:AV381,AV381)-1),"/")</f>
        <v/>
      </c>
      <c r="AU381" s="27" t="str">
        <f ca="1">IF(AS381="","",VLOOKUP(AS381,选手操作!$K:$L,2,0))</f>
        <v/>
      </c>
      <c r="AV381" s="24" t="str">
        <f ca="1">IFERROR(IF(AS381="","",IF(选手操作!AT381&lt;&gt;"",V381+AW381+AX381+选手操作!AS381,VLOOKUP(AU381,AO:AQ,3,0)+V381+AW381+AX381+选手操作!AS381)),IF(COUNTIF(AO:AO,AU381)=0,"查找失败",IF(ISNUMBER(VLOOKUP(AU381,AO:AQ,3,0))=FALSE,"VP错误","未知错误")))</f>
        <v/>
      </c>
      <c r="AW381" s="37"/>
      <c r="AX381" s="37"/>
      <c r="AY381" s="39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23" t="str">
        <f ca="1">IFERROR(IF(BS381="","",RANK(BR381,BR$3:BR$434)+COUNTIF(BR$3:BR381,BR381)-1),"/")</f>
        <v/>
      </c>
      <c r="BO381" s="22" t="str">
        <f t="shared" si="99"/>
        <v/>
      </c>
      <c r="BP381" s="22" t="str">
        <f t="shared" si="100"/>
        <v/>
      </c>
      <c r="BQ381" s="24" t="str">
        <f>IFERROR(IF(BO381="","",ROUND(IF(BP381=0,10,10+SIGN(BP381)*10*(1-((SQRT(5)-1)/2)^MIN(ABS(BP381)/(5*SQRT(BR$1)),3))/(1-((SQRT(5)-1)/2)^3)),2)),"请输入副数")</f>
        <v/>
      </c>
      <c r="BR381" s="25" t="str">
        <f ca="1">IF(BS381="","",IF(选手操作!CT381&lt;&gt;"","/",BV381))</f>
        <v/>
      </c>
      <c r="BS381" s="26" t="str">
        <f ca="1">IF(OR(COUNTA(BA$3:BM$434)=0,选手操作!$K381=""),"",选手操作!$K381)</f>
        <v/>
      </c>
      <c r="BT381" s="22" t="str">
        <f ca="1">IFERROR(IF(BS381="","",RANK(BV381,BV$3:BV$434)+COUNTIF(BV$3:BV381,BV381)-1),"/")</f>
        <v/>
      </c>
      <c r="BU381" s="27" t="str">
        <f ca="1">IF(BS381="","",VLOOKUP(BS381,选手操作!$K:$L,2,0))</f>
        <v/>
      </c>
      <c r="BV381" s="24" t="str">
        <f ca="1">IFERROR(IF(BS381="","",IF(选手操作!BT381&lt;&gt;"",AV381+BW381+BX381+选手操作!BS381,VLOOKUP(BU381,BO:BQ,3,0)+AV381+BW381+BX381+选手操作!BS381)),IF(COUNTIF(BO:BO,BU381)=0,"查找失败",IF(ISNUMBER(VLOOKUP(BU381,BO:BQ,3,0))=FALSE,"VP错误","未知错误")))</f>
        <v/>
      </c>
      <c r="BW381" s="37"/>
      <c r="BX381" s="37"/>
      <c r="BY381" s="39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23" t="str">
        <f ca="1">IFERROR(IF(CS381="","",RANK(CR381,CR$3:CR$434)+COUNTIF(CR$3:CR381,CR381)-1),"/")</f>
        <v/>
      </c>
      <c r="CO381" s="22" t="str">
        <f t="shared" si="101"/>
        <v/>
      </c>
      <c r="CP381" s="22" t="str">
        <f t="shared" si="102"/>
        <v/>
      </c>
      <c r="CQ381" s="24" t="str">
        <f>IFERROR(IF(CO381="","",ROUND(IF(CP381=0,10,10+SIGN(CP381)*10*(1-((SQRT(5)-1)/2)^MIN(ABS(CP381)/(5*SQRT(CR$1)),3))/(1-((SQRT(5)-1)/2)^3)),2)),"请输入副数")</f>
        <v/>
      </c>
      <c r="CR381" s="25" t="str">
        <f ca="1">IF(CS381="","",IF(选手操作!DT381&lt;&gt;"","/",CV381))</f>
        <v/>
      </c>
      <c r="CS381" s="26" t="str">
        <f ca="1">IF(OR(COUNTA(CA$3:CM$434)=0,选手操作!$K381=""),"",选手操作!$K381)</f>
        <v/>
      </c>
      <c r="CT381" s="22" t="str">
        <f ca="1">IFERROR(IF(CS381="","",RANK(CV381,CV$3:CV$434)+COUNTIF(CV$3:CV381,CV381)-1),"/")</f>
        <v/>
      </c>
      <c r="CU381" s="27" t="str">
        <f ca="1">IF(CS381="","",VLOOKUP(CS381,选手操作!$K:$L,2,0))</f>
        <v/>
      </c>
      <c r="CV381" s="24" t="str">
        <f ca="1">IFERROR(IF(CS381="","",IF(选手操作!CT381&lt;&gt;"",BV381+CW381+CX381+选手操作!CS381,VLOOKUP(CU381,CO:CQ,3,0)+BV381+CW381+CX381+选手操作!CS381)),IF(COUNTIF(CO:CO,CU381)=0,"查找失败",IF(ISNUMBER(VLOOKUP(CU381,CO:CQ,3,0))=FALSE,"VP错误","未知错误")))</f>
        <v/>
      </c>
      <c r="CW381" s="37"/>
      <c r="CX381" s="37"/>
      <c r="CY381" s="39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23" t="str">
        <f ca="1">IFERROR(IF(DS381="","",RANK(DR381,DR$3:DR$434)+COUNTIF(DR$3:DR381,DR381)-1),"/")</f>
        <v/>
      </c>
      <c r="DO381" s="22" t="str">
        <f t="shared" si="103"/>
        <v/>
      </c>
      <c r="DP381" s="22" t="str">
        <f t="shared" si="104"/>
        <v/>
      </c>
      <c r="DQ381" s="24" t="str">
        <f>IFERROR(IF(DO381="","",ROUND(IF(DP381=0,10,10+SIGN(DP381)*10*(1-((SQRT(5)-1)/2)^MIN(ABS(DP381)/(5*SQRT(DR$1)),3))/(1-((SQRT(5)-1)/2)^3)),2)),"请输入副数")</f>
        <v/>
      </c>
      <c r="DR381" s="25" t="str">
        <f ca="1">IF(DS381="","",IF(选手操作!ET381&lt;&gt;"","/",DV381))</f>
        <v/>
      </c>
      <c r="DS381" s="26" t="str">
        <f ca="1">IF(OR(COUNTA(DA$3:DM$434)=0,选手操作!$K381=""),"",选手操作!$K381)</f>
        <v/>
      </c>
      <c r="DT381" s="22" t="str">
        <f ca="1">IFERROR(IF(DS381="","",RANK(DV381,DV$3:DV$434)+COUNTIF(DV$3:DV381,DV381)-1),"/")</f>
        <v/>
      </c>
      <c r="DU381" s="27" t="str">
        <f ca="1">IF(DS381="","",VLOOKUP(DS381,选手操作!$K:$L,2,0))</f>
        <v/>
      </c>
      <c r="DV381" s="24" t="str">
        <f ca="1">IFERROR(IF(DS381="","",IF(选手操作!DT381&lt;&gt;"",CV381+DW381+DX381+选手操作!DS381,VLOOKUP(DU381,DO:DQ,3,0)+CV381+DW381+DX381+选手操作!DS381)),IF(COUNTIF(DO:DO,DU381)=0,"查找失败",IF(ISNUMBER(VLOOKUP(DU381,DO:DQ,3,0))=FALSE,"VP错误","未知错误")))</f>
        <v/>
      </c>
      <c r="DW381" s="37"/>
      <c r="DX381" s="37"/>
      <c r="DY381" s="39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  <c r="EN381" s="23" t="str">
        <f ca="1">IFERROR(IF(ES381="","",RANK(ER381,ER$3:ER$434)+COUNTIF(ER$3:ER381,ER381)-1),"/")</f>
        <v/>
      </c>
      <c r="EO381" s="22" t="str">
        <f t="shared" si="105"/>
        <v/>
      </c>
      <c r="EP381" s="22" t="str">
        <f t="shared" si="106"/>
        <v/>
      </c>
      <c r="EQ381" s="24" t="str">
        <f>IFERROR(IF(EO381="","",ROUND(IF(EP381=0,10,10+SIGN(EP381)*10*(1-((SQRT(5)-1)/2)^MIN(ABS(EP381)/(5*SQRT(ER$1)),3))/(1-((SQRT(5)-1)/2)^3)),2)),"请输入副数")</f>
        <v/>
      </c>
      <c r="ER381" s="25" t="str">
        <f ca="1">IF(ES381="","",IF(选手操作!FT381&lt;&gt;"","/",EV381))</f>
        <v/>
      </c>
      <c r="ES381" s="26" t="str">
        <f ca="1">IF(OR(COUNTA(EA$3:EM$434)=0,选手操作!$K381=""),"",选手操作!$K381)</f>
        <v/>
      </c>
      <c r="ET381" s="22" t="str">
        <f ca="1">IFERROR(IF(ES381="","",RANK(EV381,EV$3:EV$434)+COUNTIF(EV$3:EV381,EV381)-1),"/")</f>
        <v/>
      </c>
      <c r="EU381" s="27" t="str">
        <f ca="1">IF(ES381="","",VLOOKUP(ES381,选手操作!$K:$L,2,0))</f>
        <v/>
      </c>
      <c r="EV381" s="24" t="str">
        <f ca="1">IFERROR(IF(ES381="","",IF(选手操作!ET381&lt;&gt;"",DV381+EW381+EX381+选手操作!ES381,VLOOKUP(EU381,EO:EQ,3,0)+DV381+EW381+EX381+选手操作!ES381)),IF(COUNTIF(EO:EO,EU381)=0,"查找失败",IF(ISNUMBER(VLOOKUP(EU381,EO:EQ,3,0))=FALSE,"VP错误","未知错误")))</f>
        <v/>
      </c>
      <c r="EW381" s="37"/>
      <c r="EX381" s="37"/>
      <c r="EY381" s="39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  <c r="FK381" s="31"/>
      <c r="FL381" s="31"/>
      <c r="FM381" s="31"/>
      <c r="FN381" s="23" t="str">
        <f ca="1">IFERROR(IF(FS381="","",RANK(FR381,FR$3:FR$434)+COUNTIF(FR$3:FR381,FR381)-1),"/")</f>
        <v/>
      </c>
      <c r="FO381" s="22" t="str">
        <f t="shared" si="107"/>
        <v/>
      </c>
      <c r="FP381" s="22" t="str">
        <f t="shared" si="108"/>
        <v/>
      </c>
      <c r="FQ381" s="24" t="str">
        <f>IFERROR(IF(FO381="","",ROUND(IF(FP381=0,10,10+SIGN(FP381)*10*(1-((SQRT(5)-1)/2)^MIN(ABS(FP381)/(5*SQRT(FR$1)),3))/(1-((SQRT(5)-1)/2)^3)),2)),"请输入副数")</f>
        <v/>
      </c>
      <c r="FR381" s="25" t="str">
        <f ca="1">IF(FS381="","",IF(选手操作!GT381&lt;&gt;"","/",FV381))</f>
        <v/>
      </c>
      <c r="FS381" s="26" t="str">
        <f ca="1">IF(OR(COUNTA(FA$3:FM$434)=0,选手操作!$K381=""),"",选手操作!$K381)</f>
        <v/>
      </c>
      <c r="FT381" s="22" t="str">
        <f ca="1">IFERROR(IF(FS381="","",RANK(FV381,FV$3:FV$434)+COUNTIF(FV$3:FV381,FV381)-1),"/")</f>
        <v/>
      </c>
      <c r="FU381" s="27" t="str">
        <f ca="1">IF(FS381="","",VLOOKUP(FS381,选手操作!$K:$L,2,0))</f>
        <v/>
      </c>
      <c r="FV381" s="24" t="str">
        <f ca="1">IFERROR(IF(FS381="","",IF(选手操作!FT381&lt;&gt;"",EV381+FW381+FX381+选手操作!FS381,VLOOKUP(FU381,FO:FQ,3,0)+EV381+FW381+FX381+选手操作!FS381)),IF(COUNTIF(FO:FO,FU381)=0,"查找失败",IF(ISNUMBER(VLOOKUP(FU381,FO:FQ,3,0))=FALSE,"VP错误","未知错误")))</f>
        <v/>
      </c>
      <c r="FW381" s="37"/>
      <c r="FX381" s="37"/>
      <c r="FY381" s="39"/>
      <c r="GA381" s="31"/>
      <c r="GB381" s="31"/>
      <c r="GC381" s="31"/>
      <c r="GD381" s="31"/>
      <c r="GE381" s="31"/>
      <c r="GF381" s="31"/>
      <c r="GG381" s="31"/>
      <c r="GH381" s="31"/>
      <c r="GI381" s="31"/>
      <c r="GJ381" s="31"/>
      <c r="GK381" s="31"/>
      <c r="GL381" s="31"/>
      <c r="GM381" s="31"/>
      <c r="GN381" s="23" t="str">
        <f ca="1">IFERROR(IF(GS381="","",RANK(GR381,GR$3:GR$434)+COUNTIF(GR$3:GR381,GR381)-1),"/")</f>
        <v/>
      </c>
      <c r="GO381" s="22" t="str">
        <f t="shared" si="109"/>
        <v/>
      </c>
      <c r="GP381" s="22" t="str">
        <f t="shared" si="110"/>
        <v/>
      </c>
      <c r="GQ381" s="24" t="str">
        <f>IFERROR(IF(GO381="","",ROUND(IF(GP381=0,10,10+SIGN(GP381)*10*(1-((SQRT(5)-1)/2)^MIN(ABS(GP381)/(5*SQRT(GR$1)),3))/(1-((SQRT(5)-1)/2)^3)),2)),"请输入副数")</f>
        <v/>
      </c>
      <c r="GR381" s="25" t="str">
        <f ca="1">IF(GS381="","",IF(选手操作!HT381&lt;&gt;"","/",GV381))</f>
        <v/>
      </c>
      <c r="GS381" s="26" t="str">
        <f ca="1">IF(OR(COUNTA(GA$3:GM$434)=0,选手操作!$K381=""),"",选手操作!$K381)</f>
        <v/>
      </c>
      <c r="GT381" s="22" t="str">
        <f ca="1">IFERROR(IF(GS381="","",RANK(GV381,GV$3:GV$434)+COUNTIF(GV$3:GV381,GV381)-1),"/")</f>
        <v/>
      </c>
      <c r="GU381" s="27" t="str">
        <f ca="1">IF(GS381="","",VLOOKUP(GS381,选手操作!$K:$L,2,0))</f>
        <v/>
      </c>
      <c r="GV381" s="24" t="str">
        <f ca="1">IFERROR(IF(GS381="","",IF(选手操作!GT381&lt;&gt;"",FV381+GW381+GX381+选手操作!GS381,VLOOKUP(GU381,GO:GQ,3,0)+FV381+GW381+GX381+选手操作!GS381)),IF(COUNTIF(GO:GO,GU381)=0,"查找失败",IF(ISNUMBER(VLOOKUP(GU381,GO:GQ,3,0))=FALSE,"VP错误","未知错误")))</f>
        <v/>
      </c>
      <c r="GW381" s="37"/>
      <c r="GX381" s="37"/>
      <c r="GY381" s="39"/>
      <c r="HA381" s="31"/>
      <c r="HB381" s="31"/>
      <c r="HC381" s="31"/>
      <c r="HD381" s="31"/>
      <c r="HE381" s="31"/>
      <c r="HF381" s="31"/>
      <c r="HG381" s="31"/>
      <c r="HH381" s="31"/>
      <c r="HI381" s="31"/>
      <c r="HJ381" s="31"/>
      <c r="HK381" s="31"/>
      <c r="HL381" s="31"/>
      <c r="HM381" s="31"/>
      <c r="HN381" s="23" t="str">
        <f ca="1">IFERROR(IF(HS381="","",RANK(HR381,HR$3:HR$434)+COUNTIF(HR$3:HR381,HR381)-1),"/")</f>
        <v/>
      </c>
      <c r="HO381" s="22" t="str">
        <f t="shared" si="111"/>
        <v/>
      </c>
      <c r="HP381" s="22" t="str">
        <f t="shared" si="112"/>
        <v/>
      </c>
      <c r="HQ381" s="24" t="str">
        <f>IFERROR(IF(HO381="","",ROUND(IF(HP381=0,10,10+SIGN(HP381)*10*(1-((SQRT(5)-1)/2)^MIN(ABS(HP381)/(5*SQRT(HR$1)),3))/(1-((SQRT(5)-1)/2)^3)),2)),"请输入副数")</f>
        <v/>
      </c>
      <c r="HR381" s="25" t="str">
        <f ca="1">IF(HS381="","",IF(选手操作!IT381&lt;&gt;"","/",HV381))</f>
        <v/>
      </c>
      <c r="HS381" s="26" t="str">
        <f ca="1">IF(OR(COUNTA(HA$3:HM$434)=0,选手操作!$K381=""),"",选手操作!$K381)</f>
        <v/>
      </c>
      <c r="HT381" s="22" t="str">
        <f ca="1">IFERROR(IF(HS381="","",RANK(HV381,HV$3:HV$434)+COUNTIF(HV$3:HV381,HV381)-1),"/")</f>
        <v/>
      </c>
      <c r="HU381" s="27" t="str">
        <f ca="1">IF(HS381="","",VLOOKUP(HS381,选手操作!$K:$L,2,0))</f>
        <v/>
      </c>
      <c r="HV381" s="24" t="str">
        <f ca="1">IFERROR(IF(HS381="","",IF(选手操作!HT381&lt;&gt;"",GV381+HW381+HX381+选手操作!HS381,VLOOKUP(HU381,HO:HQ,3,0)+GV381+HW381+HX381+选手操作!HS381)),IF(COUNTIF(HO:HO,HU381)=0,"查找失败",IF(ISNUMBER(VLOOKUP(HU381,HO:HQ,3,0))=FALSE,"VP错误","未知错误")))</f>
        <v/>
      </c>
      <c r="HW381" s="37"/>
      <c r="HX381" s="37"/>
      <c r="HY381" s="39"/>
    </row>
    <row r="382" spans="1:233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23" t="str">
        <f ca="1">IFERROR(IF(S382="","",RANK(R382,R$3:R$434)+COUNTIF(R$3:R382,R382)-1),"/")</f>
        <v/>
      </c>
      <c r="O382" s="22" t="str">
        <f t="shared" si="113"/>
        <v/>
      </c>
      <c r="P382" s="22" t="str">
        <f t="shared" si="114"/>
        <v/>
      </c>
      <c r="Q382" s="24" t="str">
        <f t="shared" si="115"/>
        <v/>
      </c>
      <c r="R382" s="25" t="str">
        <f ca="1">IF(S382="","",IF(选手操作!AT382&lt;&gt;"","/",V382))</f>
        <v/>
      </c>
      <c r="S382" s="26" t="str">
        <f ca="1">IF(OR(COUNTA(A$3:M$434)=0,选手操作!$K382=""),"",选手操作!$K382)</f>
        <v/>
      </c>
      <c r="T382" s="22" t="str">
        <f ca="1">IFERROR(IF(S382="","",RANK(V382,V$3:V$434)+COUNTIF(V$3:V382,V382)-1),"/")</f>
        <v/>
      </c>
      <c r="U382" s="27" t="str">
        <f ca="1">IF(S382="","",VLOOKUP(S382,选手操作!$K:$L,2,0))</f>
        <v/>
      </c>
      <c r="V382" s="24" t="str">
        <f ca="1">IFERROR(IF(S382="","",IF(选手操作!T382&lt;&gt;"",选手操作!M382+选手操作!N382+W382+X382+选手操作!S382,VLOOKUP(U382,O:Q,3,0)+选手操作!M382+选手操作!N382+W382+X382+选手操作!S382)),IF(COUNTIF(O:O,U382)=0,"查找失败",IF(ISNUMBER(VLOOKUP(U382,O:Q,3,0))=FALSE,"VP错误","未知错误")))</f>
        <v/>
      </c>
      <c r="W382" s="37"/>
      <c r="X382" s="37"/>
      <c r="Y382" s="39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23" t="str">
        <f ca="1">IFERROR(IF(AS382="","",RANK(AR382,AR$3:AR$434)+COUNTIF(AR$3:AR382,AR382)-1),"/")</f>
        <v/>
      </c>
      <c r="AO382" s="22" t="str">
        <f t="shared" si="97"/>
        <v/>
      </c>
      <c r="AP382" s="22" t="str">
        <f t="shared" si="98"/>
        <v/>
      </c>
      <c r="AQ382" s="24" t="str">
        <f t="shared" si="116"/>
        <v/>
      </c>
      <c r="AR382" s="25" t="str">
        <f ca="1">IF(AS382="","",IF(选手操作!BT382&lt;&gt;"","/",AV382))</f>
        <v/>
      </c>
      <c r="AS382" s="26" t="str">
        <f ca="1">IF(OR(COUNTA(AA$3:AM$434)=0,选手操作!$K382=""),"",选手操作!$K382)</f>
        <v/>
      </c>
      <c r="AT382" s="22" t="str">
        <f ca="1">IFERROR(IF(AS382="","",RANK(AV382,AV$3:AV$434)+COUNTIF(AV$3:AV382,AV382)-1),"/")</f>
        <v/>
      </c>
      <c r="AU382" s="27" t="str">
        <f ca="1">IF(AS382="","",VLOOKUP(AS382,选手操作!$K:$L,2,0))</f>
        <v/>
      </c>
      <c r="AV382" s="24" t="str">
        <f ca="1">IFERROR(IF(AS382="","",IF(选手操作!AT382&lt;&gt;"",V382+AW382+AX382+选手操作!AS382,VLOOKUP(AU382,AO:AQ,3,0)+V382+AW382+AX382+选手操作!AS382)),IF(COUNTIF(AO:AO,AU382)=0,"查找失败",IF(ISNUMBER(VLOOKUP(AU382,AO:AQ,3,0))=FALSE,"VP错误","未知错误")))</f>
        <v/>
      </c>
      <c r="AW382" s="37"/>
      <c r="AX382" s="37"/>
      <c r="AY382" s="39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23" t="str">
        <f ca="1">IFERROR(IF(BS382="","",RANK(BR382,BR$3:BR$434)+COUNTIF(BR$3:BR382,BR382)-1),"/")</f>
        <v/>
      </c>
      <c r="BO382" s="22" t="str">
        <f t="shared" si="99"/>
        <v/>
      </c>
      <c r="BP382" s="22" t="str">
        <f t="shared" si="100"/>
        <v/>
      </c>
      <c r="BQ382" s="24" t="str">
        <f>IFERROR(IF(BO382="","",ROUND(IF(BP382=0,10,10+SIGN(BP382)*10*(1-((SQRT(5)-1)/2)^MIN(ABS(BP382)/(5*SQRT(BR$1)),3))/(1-((SQRT(5)-1)/2)^3)),2)),"请输入副数")</f>
        <v/>
      </c>
      <c r="BR382" s="25" t="str">
        <f ca="1">IF(BS382="","",IF(选手操作!CT382&lt;&gt;"","/",BV382))</f>
        <v/>
      </c>
      <c r="BS382" s="26" t="str">
        <f ca="1">IF(OR(COUNTA(BA$3:BM$434)=0,选手操作!$K382=""),"",选手操作!$K382)</f>
        <v/>
      </c>
      <c r="BT382" s="22" t="str">
        <f ca="1">IFERROR(IF(BS382="","",RANK(BV382,BV$3:BV$434)+COUNTIF(BV$3:BV382,BV382)-1),"/")</f>
        <v/>
      </c>
      <c r="BU382" s="27" t="str">
        <f ca="1">IF(BS382="","",VLOOKUP(BS382,选手操作!$K:$L,2,0))</f>
        <v/>
      </c>
      <c r="BV382" s="24" t="str">
        <f ca="1">IFERROR(IF(BS382="","",IF(选手操作!BT382&lt;&gt;"",AV382+BW382+BX382+选手操作!BS382,VLOOKUP(BU382,BO:BQ,3,0)+AV382+BW382+BX382+选手操作!BS382)),IF(COUNTIF(BO:BO,BU382)=0,"查找失败",IF(ISNUMBER(VLOOKUP(BU382,BO:BQ,3,0))=FALSE,"VP错误","未知错误")))</f>
        <v/>
      </c>
      <c r="BW382" s="37"/>
      <c r="BX382" s="37"/>
      <c r="BY382" s="39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23" t="str">
        <f ca="1">IFERROR(IF(CS382="","",RANK(CR382,CR$3:CR$434)+COUNTIF(CR$3:CR382,CR382)-1),"/")</f>
        <v/>
      </c>
      <c r="CO382" s="22" t="str">
        <f t="shared" si="101"/>
        <v/>
      </c>
      <c r="CP382" s="22" t="str">
        <f t="shared" si="102"/>
        <v/>
      </c>
      <c r="CQ382" s="24" t="str">
        <f>IFERROR(IF(CO382="","",ROUND(IF(CP382=0,10,10+SIGN(CP382)*10*(1-((SQRT(5)-1)/2)^MIN(ABS(CP382)/(5*SQRT(CR$1)),3))/(1-((SQRT(5)-1)/2)^3)),2)),"请输入副数")</f>
        <v/>
      </c>
      <c r="CR382" s="25" t="str">
        <f ca="1">IF(CS382="","",IF(选手操作!DT382&lt;&gt;"","/",CV382))</f>
        <v/>
      </c>
      <c r="CS382" s="26" t="str">
        <f ca="1">IF(OR(COUNTA(CA$3:CM$434)=0,选手操作!$K382=""),"",选手操作!$K382)</f>
        <v/>
      </c>
      <c r="CT382" s="22" t="str">
        <f ca="1">IFERROR(IF(CS382="","",RANK(CV382,CV$3:CV$434)+COUNTIF(CV$3:CV382,CV382)-1),"/")</f>
        <v/>
      </c>
      <c r="CU382" s="27" t="str">
        <f ca="1">IF(CS382="","",VLOOKUP(CS382,选手操作!$K:$L,2,0))</f>
        <v/>
      </c>
      <c r="CV382" s="24" t="str">
        <f ca="1">IFERROR(IF(CS382="","",IF(选手操作!CT382&lt;&gt;"",BV382+CW382+CX382+选手操作!CS382,VLOOKUP(CU382,CO:CQ,3,0)+BV382+CW382+CX382+选手操作!CS382)),IF(COUNTIF(CO:CO,CU382)=0,"查找失败",IF(ISNUMBER(VLOOKUP(CU382,CO:CQ,3,0))=FALSE,"VP错误","未知错误")))</f>
        <v/>
      </c>
      <c r="CW382" s="37"/>
      <c r="CX382" s="37"/>
      <c r="CY382" s="39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23" t="str">
        <f ca="1">IFERROR(IF(DS382="","",RANK(DR382,DR$3:DR$434)+COUNTIF(DR$3:DR382,DR382)-1),"/")</f>
        <v/>
      </c>
      <c r="DO382" s="22" t="str">
        <f t="shared" si="103"/>
        <v/>
      </c>
      <c r="DP382" s="22" t="str">
        <f t="shared" si="104"/>
        <v/>
      </c>
      <c r="DQ382" s="24" t="str">
        <f>IFERROR(IF(DO382="","",ROUND(IF(DP382=0,10,10+SIGN(DP382)*10*(1-((SQRT(5)-1)/2)^MIN(ABS(DP382)/(5*SQRT(DR$1)),3))/(1-((SQRT(5)-1)/2)^3)),2)),"请输入副数")</f>
        <v/>
      </c>
      <c r="DR382" s="25" t="str">
        <f ca="1">IF(DS382="","",IF(选手操作!ET382&lt;&gt;"","/",DV382))</f>
        <v/>
      </c>
      <c r="DS382" s="26" t="str">
        <f ca="1">IF(OR(COUNTA(DA$3:DM$434)=0,选手操作!$K382=""),"",选手操作!$K382)</f>
        <v/>
      </c>
      <c r="DT382" s="22" t="str">
        <f ca="1">IFERROR(IF(DS382="","",RANK(DV382,DV$3:DV$434)+COUNTIF(DV$3:DV382,DV382)-1),"/")</f>
        <v/>
      </c>
      <c r="DU382" s="27" t="str">
        <f ca="1">IF(DS382="","",VLOOKUP(DS382,选手操作!$K:$L,2,0))</f>
        <v/>
      </c>
      <c r="DV382" s="24" t="str">
        <f ca="1">IFERROR(IF(DS382="","",IF(选手操作!DT382&lt;&gt;"",CV382+DW382+DX382+选手操作!DS382,VLOOKUP(DU382,DO:DQ,3,0)+CV382+DW382+DX382+选手操作!DS382)),IF(COUNTIF(DO:DO,DU382)=0,"查找失败",IF(ISNUMBER(VLOOKUP(DU382,DO:DQ,3,0))=FALSE,"VP错误","未知错误")))</f>
        <v/>
      </c>
      <c r="DW382" s="37"/>
      <c r="DX382" s="37"/>
      <c r="DY382" s="39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  <c r="EK382" s="31"/>
      <c r="EL382" s="31"/>
      <c r="EM382" s="31"/>
      <c r="EN382" s="23" t="str">
        <f ca="1">IFERROR(IF(ES382="","",RANK(ER382,ER$3:ER$434)+COUNTIF(ER$3:ER382,ER382)-1),"/")</f>
        <v/>
      </c>
      <c r="EO382" s="22" t="str">
        <f t="shared" si="105"/>
        <v/>
      </c>
      <c r="EP382" s="22" t="str">
        <f t="shared" si="106"/>
        <v/>
      </c>
      <c r="EQ382" s="24" t="str">
        <f>IFERROR(IF(EO382="","",ROUND(IF(EP382=0,10,10+SIGN(EP382)*10*(1-((SQRT(5)-1)/2)^MIN(ABS(EP382)/(5*SQRT(ER$1)),3))/(1-((SQRT(5)-1)/2)^3)),2)),"请输入副数")</f>
        <v/>
      </c>
      <c r="ER382" s="25" t="str">
        <f ca="1">IF(ES382="","",IF(选手操作!FT382&lt;&gt;"","/",EV382))</f>
        <v/>
      </c>
      <c r="ES382" s="26" t="str">
        <f ca="1">IF(OR(COUNTA(EA$3:EM$434)=0,选手操作!$K382=""),"",选手操作!$K382)</f>
        <v/>
      </c>
      <c r="ET382" s="22" t="str">
        <f ca="1">IFERROR(IF(ES382="","",RANK(EV382,EV$3:EV$434)+COUNTIF(EV$3:EV382,EV382)-1),"/")</f>
        <v/>
      </c>
      <c r="EU382" s="27" t="str">
        <f ca="1">IF(ES382="","",VLOOKUP(ES382,选手操作!$K:$L,2,0))</f>
        <v/>
      </c>
      <c r="EV382" s="24" t="str">
        <f ca="1">IFERROR(IF(ES382="","",IF(选手操作!ET382&lt;&gt;"",DV382+EW382+EX382+选手操作!ES382,VLOOKUP(EU382,EO:EQ,3,0)+DV382+EW382+EX382+选手操作!ES382)),IF(COUNTIF(EO:EO,EU382)=0,"查找失败",IF(ISNUMBER(VLOOKUP(EU382,EO:EQ,3,0))=FALSE,"VP错误","未知错误")))</f>
        <v/>
      </c>
      <c r="EW382" s="37"/>
      <c r="EX382" s="37"/>
      <c r="EY382" s="39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  <c r="FK382" s="31"/>
      <c r="FL382" s="31"/>
      <c r="FM382" s="31"/>
      <c r="FN382" s="23" t="str">
        <f ca="1">IFERROR(IF(FS382="","",RANK(FR382,FR$3:FR$434)+COUNTIF(FR$3:FR382,FR382)-1),"/")</f>
        <v/>
      </c>
      <c r="FO382" s="22" t="str">
        <f t="shared" si="107"/>
        <v/>
      </c>
      <c r="FP382" s="22" t="str">
        <f t="shared" si="108"/>
        <v/>
      </c>
      <c r="FQ382" s="24" t="str">
        <f>IFERROR(IF(FO382="","",ROUND(IF(FP382=0,10,10+SIGN(FP382)*10*(1-((SQRT(5)-1)/2)^MIN(ABS(FP382)/(5*SQRT(FR$1)),3))/(1-((SQRT(5)-1)/2)^3)),2)),"请输入副数")</f>
        <v/>
      </c>
      <c r="FR382" s="25" t="str">
        <f ca="1">IF(FS382="","",IF(选手操作!GT382&lt;&gt;"","/",FV382))</f>
        <v/>
      </c>
      <c r="FS382" s="26" t="str">
        <f ca="1">IF(OR(COUNTA(FA$3:FM$434)=0,选手操作!$K382=""),"",选手操作!$K382)</f>
        <v/>
      </c>
      <c r="FT382" s="22" t="str">
        <f ca="1">IFERROR(IF(FS382="","",RANK(FV382,FV$3:FV$434)+COUNTIF(FV$3:FV382,FV382)-1),"/")</f>
        <v/>
      </c>
      <c r="FU382" s="27" t="str">
        <f ca="1">IF(FS382="","",VLOOKUP(FS382,选手操作!$K:$L,2,0))</f>
        <v/>
      </c>
      <c r="FV382" s="24" t="str">
        <f ca="1">IFERROR(IF(FS382="","",IF(选手操作!FT382&lt;&gt;"",EV382+FW382+FX382+选手操作!FS382,VLOOKUP(FU382,FO:FQ,3,0)+EV382+FW382+FX382+选手操作!FS382)),IF(COUNTIF(FO:FO,FU382)=0,"查找失败",IF(ISNUMBER(VLOOKUP(FU382,FO:FQ,3,0))=FALSE,"VP错误","未知错误")))</f>
        <v/>
      </c>
      <c r="FW382" s="37"/>
      <c r="FX382" s="37"/>
      <c r="FY382" s="39"/>
      <c r="GA382" s="31"/>
      <c r="GB382" s="31"/>
      <c r="GC382" s="31"/>
      <c r="GD382" s="31"/>
      <c r="GE382" s="31"/>
      <c r="GF382" s="31"/>
      <c r="GG382" s="31"/>
      <c r="GH382" s="31"/>
      <c r="GI382" s="31"/>
      <c r="GJ382" s="31"/>
      <c r="GK382" s="31"/>
      <c r="GL382" s="31"/>
      <c r="GM382" s="31"/>
      <c r="GN382" s="23" t="str">
        <f ca="1">IFERROR(IF(GS382="","",RANK(GR382,GR$3:GR$434)+COUNTIF(GR$3:GR382,GR382)-1),"/")</f>
        <v/>
      </c>
      <c r="GO382" s="22" t="str">
        <f t="shared" si="109"/>
        <v/>
      </c>
      <c r="GP382" s="22" t="str">
        <f t="shared" si="110"/>
        <v/>
      </c>
      <c r="GQ382" s="24" t="str">
        <f>IFERROR(IF(GO382="","",ROUND(IF(GP382=0,10,10+SIGN(GP382)*10*(1-((SQRT(5)-1)/2)^MIN(ABS(GP382)/(5*SQRT(GR$1)),3))/(1-((SQRT(5)-1)/2)^3)),2)),"请输入副数")</f>
        <v/>
      </c>
      <c r="GR382" s="25" t="str">
        <f ca="1">IF(GS382="","",IF(选手操作!HT382&lt;&gt;"","/",GV382))</f>
        <v/>
      </c>
      <c r="GS382" s="26" t="str">
        <f ca="1">IF(OR(COUNTA(GA$3:GM$434)=0,选手操作!$K382=""),"",选手操作!$K382)</f>
        <v/>
      </c>
      <c r="GT382" s="22" t="str">
        <f ca="1">IFERROR(IF(GS382="","",RANK(GV382,GV$3:GV$434)+COUNTIF(GV$3:GV382,GV382)-1),"/")</f>
        <v/>
      </c>
      <c r="GU382" s="27" t="str">
        <f ca="1">IF(GS382="","",VLOOKUP(GS382,选手操作!$K:$L,2,0))</f>
        <v/>
      </c>
      <c r="GV382" s="24" t="str">
        <f ca="1">IFERROR(IF(GS382="","",IF(选手操作!GT382&lt;&gt;"",FV382+GW382+GX382+选手操作!GS382,VLOOKUP(GU382,GO:GQ,3,0)+FV382+GW382+GX382+选手操作!GS382)),IF(COUNTIF(GO:GO,GU382)=0,"查找失败",IF(ISNUMBER(VLOOKUP(GU382,GO:GQ,3,0))=FALSE,"VP错误","未知错误")))</f>
        <v/>
      </c>
      <c r="GW382" s="37"/>
      <c r="GX382" s="37"/>
      <c r="GY382" s="39"/>
      <c r="HA382" s="31"/>
      <c r="HB382" s="31"/>
      <c r="HC382" s="31"/>
      <c r="HD382" s="31"/>
      <c r="HE382" s="31"/>
      <c r="HF382" s="31"/>
      <c r="HG382" s="31"/>
      <c r="HH382" s="31"/>
      <c r="HI382" s="31"/>
      <c r="HJ382" s="31"/>
      <c r="HK382" s="31"/>
      <c r="HL382" s="31"/>
      <c r="HM382" s="31"/>
      <c r="HN382" s="23" t="str">
        <f ca="1">IFERROR(IF(HS382="","",RANK(HR382,HR$3:HR$434)+COUNTIF(HR$3:HR382,HR382)-1),"/")</f>
        <v/>
      </c>
      <c r="HO382" s="22" t="str">
        <f t="shared" si="111"/>
        <v/>
      </c>
      <c r="HP382" s="22" t="str">
        <f t="shared" si="112"/>
        <v/>
      </c>
      <c r="HQ382" s="24" t="str">
        <f>IFERROR(IF(HO382="","",ROUND(IF(HP382=0,10,10+SIGN(HP382)*10*(1-((SQRT(5)-1)/2)^MIN(ABS(HP382)/(5*SQRT(HR$1)),3))/(1-((SQRT(5)-1)/2)^3)),2)),"请输入副数")</f>
        <v/>
      </c>
      <c r="HR382" s="25" t="str">
        <f ca="1">IF(HS382="","",IF(选手操作!IT382&lt;&gt;"","/",HV382))</f>
        <v/>
      </c>
      <c r="HS382" s="26" t="str">
        <f ca="1">IF(OR(COUNTA(HA$3:HM$434)=0,选手操作!$K382=""),"",选手操作!$K382)</f>
        <v/>
      </c>
      <c r="HT382" s="22" t="str">
        <f ca="1">IFERROR(IF(HS382="","",RANK(HV382,HV$3:HV$434)+COUNTIF(HV$3:HV382,HV382)-1),"/")</f>
        <v/>
      </c>
      <c r="HU382" s="27" t="str">
        <f ca="1">IF(HS382="","",VLOOKUP(HS382,选手操作!$K:$L,2,0))</f>
        <v/>
      </c>
      <c r="HV382" s="24" t="str">
        <f ca="1">IFERROR(IF(HS382="","",IF(选手操作!HT382&lt;&gt;"",GV382+HW382+HX382+选手操作!HS382,VLOOKUP(HU382,HO:HQ,3,0)+GV382+HW382+HX382+选手操作!HS382)),IF(COUNTIF(HO:HO,HU382)=0,"查找失败",IF(ISNUMBER(VLOOKUP(HU382,HO:HQ,3,0))=FALSE,"VP错误","未知错误")))</f>
        <v/>
      </c>
      <c r="HW382" s="37"/>
      <c r="HX382" s="37"/>
      <c r="HY382" s="39"/>
    </row>
    <row r="383" spans="1:23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23" t="str">
        <f ca="1">IFERROR(IF(S383="","",RANK(R383,R$3:R$434)+COUNTIF(R$3:R383,R383)-1),"/")</f>
        <v/>
      </c>
      <c r="O383" s="22" t="str">
        <f t="shared" si="113"/>
        <v/>
      </c>
      <c r="P383" s="22" t="str">
        <f t="shared" si="114"/>
        <v/>
      </c>
      <c r="Q383" s="24" t="str">
        <f t="shared" si="115"/>
        <v/>
      </c>
      <c r="R383" s="25" t="str">
        <f ca="1">IF(S383="","",IF(选手操作!AT383&lt;&gt;"","/",V383))</f>
        <v/>
      </c>
      <c r="S383" s="26" t="str">
        <f ca="1">IF(OR(COUNTA(A$3:M$434)=0,选手操作!$K383=""),"",选手操作!$K383)</f>
        <v/>
      </c>
      <c r="T383" s="22" t="str">
        <f ca="1">IFERROR(IF(S383="","",RANK(V383,V$3:V$434)+COUNTIF(V$3:V383,V383)-1),"/")</f>
        <v/>
      </c>
      <c r="U383" s="27" t="str">
        <f ca="1">IF(S383="","",VLOOKUP(S383,选手操作!$K:$L,2,0))</f>
        <v/>
      </c>
      <c r="V383" s="24" t="str">
        <f ca="1">IFERROR(IF(S383="","",IF(选手操作!T383&lt;&gt;"",选手操作!M383+选手操作!N383+W383+X383+选手操作!S383,VLOOKUP(U383,O:Q,3,0)+选手操作!M383+选手操作!N383+W383+X383+选手操作!S383)),IF(COUNTIF(O:O,U383)=0,"查找失败",IF(ISNUMBER(VLOOKUP(U383,O:Q,3,0))=FALSE,"VP错误","未知错误")))</f>
        <v/>
      </c>
      <c r="W383" s="37"/>
      <c r="X383" s="37"/>
      <c r="Y383" s="39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23" t="str">
        <f ca="1">IFERROR(IF(AS383="","",RANK(AR383,AR$3:AR$434)+COUNTIF(AR$3:AR383,AR383)-1),"/")</f>
        <v/>
      </c>
      <c r="AO383" s="22" t="str">
        <f t="shared" si="97"/>
        <v/>
      </c>
      <c r="AP383" s="22" t="str">
        <f t="shared" si="98"/>
        <v/>
      </c>
      <c r="AQ383" s="24" t="str">
        <f t="shared" si="116"/>
        <v/>
      </c>
      <c r="AR383" s="25" t="str">
        <f ca="1">IF(AS383="","",IF(选手操作!BT383&lt;&gt;"","/",AV383))</f>
        <v/>
      </c>
      <c r="AS383" s="26" t="str">
        <f ca="1">IF(OR(COUNTA(AA$3:AM$434)=0,选手操作!$K383=""),"",选手操作!$K383)</f>
        <v/>
      </c>
      <c r="AT383" s="22" t="str">
        <f ca="1">IFERROR(IF(AS383="","",RANK(AV383,AV$3:AV$434)+COUNTIF(AV$3:AV383,AV383)-1),"/")</f>
        <v/>
      </c>
      <c r="AU383" s="27" t="str">
        <f ca="1">IF(AS383="","",VLOOKUP(AS383,选手操作!$K:$L,2,0))</f>
        <v/>
      </c>
      <c r="AV383" s="24" t="str">
        <f ca="1">IFERROR(IF(AS383="","",IF(选手操作!AT383&lt;&gt;"",V383+AW383+AX383+选手操作!AS383,VLOOKUP(AU383,AO:AQ,3,0)+V383+AW383+AX383+选手操作!AS383)),IF(COUNTIF(AO:AO,AU383)=0,"查找失败",IF(ISNUMBER(VLOOKUP(AU383,AO:AQ,3,0))=FALSE,"VP错误","未知错误")))</f>
        <v/>
      </c>
      <c r="AW383" s="37"/>
      <c r="AX383" s="37"/>
      <c r="AY383" s="39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23" t="str">
        <f ca="1">IFERROR(IF(BS383="","",RANK(BR383,BR$3:BR$434)+COUNTIF(BR$3:BR383,BR383)-1),"/")</f>
        <v/>
      </c>
      <c r="BO383" s="22" t="str">
        <f t="shared" si="99"/>
        <v/>
      </c>
      <c r="BP383" s="22" t="str">
        <f t="shared" si="100"/>
        <v/>
      </c>
      <c r="BQ383" s="24" t="str">
        <f>IFERROR(IF(BO383="","",ROUND(IF(BP383=0,10,10+SIGN(BP383)*10*(1-((SQRT(5)-1)/2)^MIN(ABS(BP383)/(5*SQRT(BR$1)),3))/(1-((SQRT(5)-1)/2)^3)),2)),"请输入副数")</f>
        <v/>
      </c>
      <c r="BR383" s="25" t="str">
        <f ca="1">IF(BS383="","",IF(选手操作!CT383&lt;&gt;"","/",BV383))</f>
        <v/>
      </c>
      <c r="BS383" s="26" t="str">
        <f ca="1">IF(OR(COUNTA(BA$3:BM$434)=0,选手操作!$K383=""),"",选手操作!$K383)</f>
        <v/>
      </c>
      <c r="BT383" s="22" t="str">
        <f ca="1">IFERROR(IF(BS383="","",RANK(BV383,BV$3:BV$434)+COUNTIF(BV$3:BV383,BV383)-1),"/")</f>
        <v/>
      </c>
      <c r="BU383" s="27" t="str">
        <f ca="1">IF(BS383="","",VLOOKUP(BS383,选手操作!$K:$L,2,0))</f>
        <v/>
      </c>
      <c r="BV383" s="24" t="str">
        <f ca="1">IFERROR(IF(BS383="","",IF(选手操作!BT383&lt;&gt;"",AV383+BW383+BX383+选手操作!BS383,VLOOKUP(BU383,BO:BQ,3,0)+AV383+BW383+BX383+选手操作!BS383)),IF(COUNTIF(BO:BO,BU383)=0,"查找失败",IF(ISNUMBER(VLOOKUP(BU383,BO:BQ,3,0))=FALSE,"VP错误","未知错误")))</f>
        <v/>
      </c>
      <c r="BW383" s="37"/>
      <c r="BX383" s="37"/>
      <c r="BY383" s="39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23" t="str">
        <f ca="1">IFERROR(IF(CS383="","",RANK(CR383,CR$3:CR$434)+COUNTIF(CR$3:CR383,CR383)-1),"/")</f>
        <v/>
      </c>
      <c r="CO383" s="22" t="str">
        <f t="shared" si="101"/>
        <v/>
      </c>
      <c r="CP383" s="22" t="str">
        <f t="shared" si="102"/>
        <v/>
      </c>
      <c r="CQ383" s="24" t="str">
        <f>IFERROR(IF(CO383="","",ROUND(IF(CP383=0,10,10+SIGN(CP383)*10*(1-((SQRT(5)-1)/2)^MIN(ABS(CP383)/(5*SQRT(CR$1)),3))/(1-((SQRT(5)-1)/2)^3)),2)),"请输入副数")</f>
        <v/>
      </c>
      <c r="CR383" s="25" t="str">
        <f ca="1">IF(CS383="","",IF(选手操作!DT383&lt;&gt;"","/",CV383))</f>
        <v/>
      </c>
      <c r="CS383" s="26" t="str">
        <f ca="1">IF(OR(COUNTA(CA$3:CM$434)=0,选手操作!$K383=""),"",选手操作!$K383)</f>
        <v/>
      </c>
      <c r="CT383" s="22" t="str">
        <f ca="1">IFERROR(IF(CS383="","",RANK(CV383,CV$3:CV$434)+COUNTIF(CV$3:CV383,CV383)-1),"/")</f>
        <v/>
      </c>
      <c r="CU383" s="27" t="str">
        <f ca="1">IF(CS383="","",VLOOKUP(CS383,选手操作!$K:$L,2,0))</f>
        <v/>
      </c>
      <c r="CV383" s="24" t="str">
        <f ca="1">IFERROR(IF(CS383="","",IF(选手操作!CT383&lt;&gt;"",BV383+CW383+CX383+选手操作!CS383,VLOOKUP(CU383,CO:CQ,3,0)+BV383+CW383+CX383+选手操作!CS383)),IF(COUNTIF(CO:CO,CU383)=0,"查找失败",IF(ISNUMBER(VLOOKUP(CU383,CO:CQ,3,0))=FALSE,"VP错误","未知错误")))</f>
        <v/>
      </c>
      <c r="CW383" s="37"/>
      <c r="CX383" s="37"/>
      <c r="CY383" s="39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23" t="str">
        <f ca="1">IFERROR(IF(DS383="","",RANK(DR383,DR$3:DR$434)+COUNTIF(DR$3:DR383,DR383)-1),"/")</f>
        <v/>
      </c>
      <c r="DO383" s="22" t="str">
        <f t="shared" si="103"/>
        <v/>
      </c>
      <c r="DP383" s="22" t="str">
        <f t="shared" si="104"/>
        <v/>
      </c>
      <c r="DQ383" s="24" t="str">
        <f>IFERROR(IF(DO383="","",ROUND(IF(DP383=0,10,10+SIGN(DP383)*10*(1-((SQRT(5)-1)/2)^MIN(ABS(DP383)/(5*SQRT(DR$1)),3))/(1-((SQRT(5)-1)/2)^3)),2)),"请输入副数")</f>
        <v/>
      </c>
      <c r="DR383" s="25" t="str">
        <f ca="1">IF(DS383="","",IF(选手操作!ET383&lt;&gt;"","/",DV383))</f>
        <v/>
      </c>
      <c r="DS383" s="26" t="str">
        <f ca="1">IF(OR(COUNTA(DA$3:DM$434)=0,选手操作!$K383=""),"",选手操作!$K383)</f>
        <v/>
      </c>
      <c r="DT383" s="22" t="str">
        <f ca="1">IFERROR(IF(DS383="","",RANK(DV383,DV$3:DV$434)+COUNTIF(DV$3:DV383,DV383)-1),"/")</f>
        <v/>
      </c>
      <c r="DU383" s="27" t="str">
        <f ca="1">IF(DS383="","",VLOOKUP(DS383,选手操作!$K:$L,2,0))</f>
        <v/>
      </c>
      <c r="DV383" s="24" t="str">
        <f ca="1">IFERROR(IF(DS383="","",IF(选手操作!DT383&lt;&gt;"",CV383+DW383+DX383+选手操作!DS383,VLOOKUP(DU383,DO:DQ,3,0)+CV383+DW383+DX383+选手操作!DS383)),IF(COUNTIF(DO:DO,DU383)=0,"查找失败",IF(ISNUMBER(VLOOKUP(DU383,DO:DQ,3,0))=FALSE,"VP错误","未知错误")))</f>
        <v/>
      </c>
      <c r="DW383" s="37"/>
      <c r="DX383" s="37"/>
      <c r="DY383" s="39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23" t="str">
        <f ca="1">IFERROR(IF(ES383="","",RANK(ER383,ER$3:ER$434)+COUNTIF(ER$3:ER383,ER383)-1),"/")</f>
        <v/>
      </c>
      <c r="EO383" s="22" t="str">
        <f t="shared" si="105"/>
        <v/>
      </c>
      <c r="EP383" s="22" t="str">
        <f t="shared" si="106"/>
        <v/>
      </c>
      <c r="EQ383" s="24" t="str">
        <f>IFERROR(IF(EO383="","",ROUND(IF(EP383=0,10,10+SIGN(EP383)*10*(1-((SQRT(5)-1)/2)^MIN(ABS(EP383)/(5*SQRT(ER$1)),3))/(1-((SQRT(5)-1)/2)^3)),2)),"请输入副数")</f>
        <v/>
      </c>
      <c r="ER383" s="25" t="str">
        <f ca="1">IF(ES383="","",IF(选手操作!FT383&lt;&gt;"","/",EV383))</f>
        <v/>
      </c>
      <c r="ES383" s="26" t="str">
        <f ca="1">IF(OR(COUNTA(EA$3:EM$434)=0,选手操作!$K383=""),"",选手操作!$K383)</f>
        <v/>
      </c>
      <c r="ET383" s="22" t="str">
        <f ca="1">IFERROR(IF(ES383="","",RANK(EV383,EV$3:EV$434)+COUNTIF(EV$3:EV383,EV383)-1),"/")</f>
        <v/>
      </c>
      <c r="EU383" s="27" t="str">
        <f ca="1">IF(ES383="","",VLOOKUP(ES383,选手操作!$K:$L,2,0))</f>
        <v/>
      </c>
      <c r="EV383" s="24" t="str">
        <f ca="1">IFERROR(IF(ES383="","",IF(选手操作!ET383&lt;&gt;"",DV383+EW383+EX383+选手操作!ES383,VLOOKUP(EU383,EO:EQ,3,0)+DV383+EW383+EX383+选手操作!ES383)),IF(COUNTIF(EO:EO,EU383)=0,"查找失败",IF(ISNUMBER(VLOOKUP(EU383,EO:EQ,3,0))=FALSE,"VP错误","未知错误")))</f>
        <v/>
      </c>
      <c r="EW383" s="37"/>
      <c r="EX383" s="37"/>
      <c r="EY383" s="39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  <c r="FK383" s="31"/>
      <c r="FL383" s="31"/>
      <c r="FM383" s="31"/>
      <c r="FN383" s="23" t="str">
        <f ca="1">IFERROR(IF(FS383="","",RANK(FR383,FR$3:FR$434)+COUNTIF(FR$3:FR383,FR383)-1),"/")</f>
        <v/>
      </c>
      <c r="FO383" s="22" t="str">
        <f t="shared" si="107"/>
        <v/>
      </c>
      <c r="FP383" s="22" t="str">
        <f t="shared" si="108"/>
        <v/>
      </c>
      <c r="FQ383" s="24" t="str">
        <f>IFERROR(IF(FO383="","",ROUND(IF(FP383=0,10,10+SIGN(FP383)*10*(1-((SQRT(5)-1)/2)^MIN(ABS(FP383)/(5*SQRT(FR$1)),3))/(1-((SQRT(5)-1)/2)^3)),2)),"请输入副数")</f>
        <v/>
      </c>
      <c r="FR383" s="25" t="str">
        <f ca="1">IF(FS383="","",IF(选手操作!GT383&lt;&gt;"","/",FV383))</f>
        <v/>
      </c>
      <c r="FS383" s="26" t="str">
        <f ca="1">IF(OR(COUNTA(FA$3:FM$434)=0,选手操作!$K383=""),"",选手操作!$K383)</f>
        <v/>
      </c>
      <c r="FT383" s="22" t="str">
        <f ca="1">IFERROR(IF(FS383="","",RANK(FV383,FV$3:FV$434)+COUNTIF(FV$3:FV383,FV383)-1),"/")</f>
        <v/>
      </c>
      <c r="FU383" s="27" t="str">
        <f ca="1">IF(FS383="","",VLOOKUP(FS383,选手操作!$K:$L,2,0))</f>
        <v/>
      </c>
      <c r="FV383" s="24" t="str">
        <f ca="1">IFERROR(IF(FS383="","",IF(选手操作!FT383&lt;&gt;"",EV383+FW383+FX383+选手操作!FS383,VLOOKUP(FU383,FO:FQ,3,0)+EV383+FW383+FX383+选手操作!FS383)),IF(COUNTIF(FO:FO,FU383)=0,"查找失败",IF(ISNUMBER(VLOOKUP(FU383,FO:FQ,3,0))=FALSE,"VP错误","未知错误")))</f>
        <v/>
      </c>
      <c r="FW383" s="37"/>
      <c r="FX383" s="37"/>
      <c r="FY383" s="39"/>
      <c r="GA383" s="31"/>
      <c r="GB383" s="31"/>
      <c r="GC383" s="31"/>
      <c r="GD383" s="31"/>
      <c r="GE383" s="31"/>
      <c r="GF383" s="31"/>
      <c r="GG383" s="31"/>
      <c r="GH383" s="31"/>
      <c r="GI383" s="31"/>
      <c r="GJ383" s="31"/>
      <c r="GK383" s="31"/>
      <c r="GL383" s="31"/>
      <c r="GM383" s="31"/>
      <c r="GN383" s="23" t="str">
        <f ca="1">IFERROR(IF(GS383="","",RANK(GR383,GR$3:GR$434)+COUNTIF(GR$3:GR383,GR383)-1),"/")</f>
        <v/>
      </c>
      <c r="GO383" s="22" t="str">
        <f t="shared" si="109"/>
        <v/>
      </c>
      <c r="GP383" s="22" t="str">
        <f t="shared" si="110"/>
        <v/>
      </c>
      <c r="GQ383" s="24" t="str">
        <f>IFERROR(IF(GO383="","",ROUND(IF(GP383=0,10,10+SIGN(GP383)*10*(1-((SQRT(5)-1)/2)^MIN(ABS(GP383)/(5*SQRT(GR$1)),3))/(1-((SQRT(5)-1)/2)^3)),2)),"请输入副数")</f>
        <v/>
      </c>
      <c r="GR383" s="25" t="str">
        <f ca="1">IF(GS383="","",IF(选手操作!HT383&lt;&gt;"","/",GV383))</f>
        <v/>
      </c>
      <c r="GS383" s="26" t="str">
        <f ca="1">IF(OR(COUNTA(GA$3:GM$434)=0,选手操作!$K383=""),"",选手操作!$K383)</f>
        <v/>
      </c>
      <c r="GT383" s="22" t="str">
        <f ca="1">IFERROR(IF(GS383="","",RANK(GV383,GV$3:GV$434)+COUNTIF(GV$3:GV383,GV383)-1),"/")</f>
        <v/>
      </c>
      <c r="GU383" s="27" t="str">
        <f ca="1">IF(GS383="","",VLOOKUP(GS383,选手操作!$K:$L,2,0))</f>
        <v/>
      </c>
      <c r="GV383" s="24" t="str">
        <f ca="1">IFERROR(IF(GS383="","",IF(选手操作!GT383&lt;&gt;"",FV383+GW383+GX383+选手操作!GS383,VLOOKUP(GU383,GO:GQ,3,0)+FV383+GW383+GX383+选手操作!GS383)),IF(COUNTIF(GO:GO,GU383)=0,"查找失败",IF(ISNUMBER(VLOOKUP(GU383,GO:GQ,3,0))=FALSE,"VP错误","未知错误")))</f>
        <v/>
      </c>
      <c r="GW383" s="37"/>
      <c r="GX383" s="37"/>
      <c r="GY383" s="39"/>
      <c r="HA383" s="31"/>
      <c r="HB383" s="31"/>
      <c r="HC383" s="31"/>
      <c r="HD383" s="31"/>
      <c r="HE383" s="31"/>
      <c r="HF383" s="31"/>
      <c r="HG383" s="31"/>
      <c r="HH383" s="31"/>
      <c r="HI383" s="31"/>
      <c r="HJ383" s="31"/>
      <c r="HK383" s="31"/>
      <c r="HL383" s="31"/>
      <c r="HM383" s="31"/>
      <c r="HN383" s="23" t="str">
        <f ca="1">IFERROR(IF(HS383="","",RANK(HR383,HR$3:HR$434)+COUNTIF(HR$3:HR383,HR383)-1),"/")</f>
        <v/>
      </c>
      <c r="HO383" s="22" t="str">
        <f t="shared" si="111"/>
        <v/>
      </c>
      <c r="HP383" s="22" t="str">
        <f t="shared" si="112"/>
        <v/>
      </c>
      <c r="HQ383" s="24" t="str">
        <f>IFERROR(IF(HO383="","",ROUND(IF(HP383=0,10,10+SIGN(HP383)*10*(1-((SQRT(5)-1)/2)^MIN(ABS(HP383)/(5*SQRT(HR$1)),3))/(1-((SQRT(5)-1)/2)^3)),2)),"请输入副数")</f>
        <v/>
      </c>
      <c r="HR383" s="25" t="str">
        <f ca="1">IF(HS383="","",IF(选手操作!IT383&lt;&gt;"","/",HV383))</f>
        <v/>
      </c>
      <c r="HS383" s="26" t="str">
        <f ca="1">IF(OR(COUNTA(HA$3:HM$434)=0,选手操作!$K383=""),"",选手操作!$K383)</f>
        <v/>
      </c>
      <c r="HT383" s="22" t="str">
        <f ca="1">IFERROR(IF(HS383="","",RANK(HV383,HV$3:HV$434)+COUNTIF(HV$3:HV383,HV383)-1),"/")</f>
        <v/>
      </c>
      <c r="HU383" s="27" t="str">
        <f ca="1">IF(HS383="","",VLOOKUP(HS383,选手操作!$K:$L,2,0))</f>
        <v/>
      </c>
      <c r="HV383" s="24" t="str">
        <f ca="1">IFERROR(IF(HS383="","",IF(选手操作!HT383&lt;&gt;"",GV383+HW383+HX383+选手操作!HS383,VLOOKUP(HU383,HO:HQ,3,0)+GV383+HW383+HX383+选手操作!HS383)),IF(COUNTIF(HO:HO,HU383)=0,"查找失败",IF(ISNUMBER(VLOOKUP(HU383,HO:HQ,3,0))=FALSE,"VP错误","未知错误")))</f>
        <v/>
      </c>
      <c r="HW383" s="37"/>
      <c r="HX383" s="37"/>
      <c r="HY383" s="39"/>
    </row>
    <row r="384" spans="1:233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23" t="str">
        <f ca="1">IFERROR(IF(S384="","",RANK(R384,R$3:R$434)+COUNTIF(R$3:R384,R384)-1),"/")</f>
        <v/>
      </c>
      <c r="O384" s="22" t="str">
        <f t="shared" si="113"/>
        <v/>
      </c>
      <c r="P384" s="22" t="str">
        <f t="shared" si="114"/>
        <v/>
      </c>
      <c r="Q384" s="24" t="str">
        <f t="shared" si="115"/>
        <v/>
      </c>
      <c r="R384" s="25" t="str">
        <f ca="1">IF(S384="","",IF(选手操作!AT384&lt;&gt;"","/",V384))</f>
        <v/>
      </c>
      <c r="S384" s="26" t="str">
        <f ca="1">IF(OR(COUNTA(A$3:M$434)=0,选手操作!$K384=""),"",选手操作!$K384)</f>
        <v/>
      </c>
      <c r="T384" s="22" t="str">
        <f ca="1">IFERROR(IF(S384="","",RANK(V384,V$3:V$434)+COUNTIF(V$3:V384,V384)-1),"/")</f>
        <v/>
      </c>
      <c r="U384" s="27" t="str">
        <f ca="1">IF(S384="","",VLOOKUP(S384,选手操作!$K:$L,2,0))</f>
        <v/>
      </c>
      <c r="V384" s="24" t="str">
        <f ca="1">IFERROR(IF(S384="","",IF(选手操作!T384&lt;&gt;"",选手操作!M384+选手操作!N384+W384+X384+选手操作!S384,VLOOKUP(U384,O:Q,3,0)+选手操作!M384+选手操作!N384+W384+X384+选手操作!S384)),IF(COUNTIF(O:O,U384)=0,"查找失败",IF(ISNUMBER(VLOOKUP(U384,O:Q,3,0))=FALSE,"VP错误","未知错误")))</f>
        <v/>
      </c>
      <c r="W384" s="37"/>
      <c r="X384" s="37"/>
      <c r="Y384" s="39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23" t="str">
        <f ca="1">IFERROR(IF(AS384="","",RANK(AR384,AR$3:AR$434)+COUNTIF(AR$3:AR384,AR384)-1),"/")</f>
        <v/>
      </c>
      <c r="AO384" s="22" t="str">
        <f t="shared" si="97"/>
        <v/>
      </c>
      <c r="AP384" s="22" t="str">
        <f t="shared" si="98"/>
        <v/>
      </c>
      <c r="AQ384" s="24" t="str">
        <f t="shared" si="116"/>
        <v/>
      </c>
      <c r="AR384" s="25" t="str">
        <f ca="1">IF(AS384="","",IF(选手操作!BT384&lt;&gt;"","/",AV384))</f>
        <v/>
      </c>
      <c r="AS384" s="26" t="str">
        <f ca="1">IF(OR(COUNTA(AA$3:AM$434)=0,选手操作!$K384=""),"",选手操作!$K384)</f>
        <v/>
      </c>
      <c r="AT384" s="22" t="str">
        <f ca="1">IFERROR(IF(AS384="","",RANK(AV384,AV$3:AV$434)+COUNTIF(AV$3:AV384,AV384)-1),"/")</f>
        <v/>
      </c>
      <c r="AU384" s="27" t="str">
        <f ca="1">IF(AS384="","",VLOOKUP(AS384,选手操作!$K:$L,2,0))</f>
        <v/>
      </c>
      <c r="AV384" s="24" t="str">
        <f ca="1">IFERROR(IF(AS384="","",IF(选手操作!AT384&lt;&gt;"",V384+AW384+AX384+选手操作!AS384,VLOOKUP(AU384,AO:AQ,3,0)+V384+AW384+AX384+选手操作!AS384)),IF(COUNTIF(AO:AO,AU384)=0,"查找失败",IF(ISNUMBER(VLOOKUP(AU384,AO:AQ,3,0))=FALSE,"VP错误","未知错误")))</f>
        <v/>
      </c>
      <c r="AW384" s="37"/>
      <c r="AX384" s="37"/>
      <c r="AY384" s="39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23" t="str">
        <f ca="1">IFERROR(IF(BS384="","",RANK(BR384,BR$3:BR$434)+COUNTIF(BR$3:BR384,BR384)-1),"/")</f>
        <v/>
      </c>
      <c r="BO384" s="22" t="str">
        <f t="shared" si="99"/>
        <v/>
      </c>
      <c r="BP384" s="22" t="str">
        <f t="shared" si="100"/>
        <v/>
      </c>
      <c r="BQ384" s="24" t="str">
        <f>IFERROR(IF(BO384="","",ROUND(IF(BP384=0,10,10+SIGN(BP384)*10*(1-((SQRT(5)-1)/2)^MIN(ABS(BP384)/(5*SQRT(BR$1)),3))/(1-((SQRT(5)-1)/2)^3)),2)),"请输入副数")</f>
        <v/>
      </c>
      <c r="BR384" s="25" t="str">
        <f ca="1">IF(BS384="","",IF(选手操作!CT384&lt;&gt;"","/",BV384))</f>
        <v/>
      </c>
      <c r="BS384" s="26" t="str">
        <f ca="1">IF(OR(COUNTA(BA$3:BM$434)=0,选手操作!$K384=""),"",选手操作!$K384)</f>
        <v/>
      </c>
      <c r="BT384" s="22" t="str">
        <f ca="1">IFERROR(IF(BS384="","",RANK(BV384,BV$3:BV$434)+COUNTIF(BV$3:BV384,BV384)-1),"/")</f>
        <v/>
      </c>
      <c r="BU384" s="27" t="str">
        <f ca="1">IF(BS384="","",VLOOKUP(BS384,选手操作!$K:$L,2,0))</f>
        <v/>
      </c>
      <c r="BV384" s="24" t="str">
        <f ca="1">IFERROR(IF(BS384="","",IF(选手操作!BT384&lt;&gt;"",AV384+BW384+BX384+选手操作!BS384,VLOOKUP(BU384,BO:BQ,3,0)+AV384+BW384+BX384+选手操作!BS384)),IF(COUNTIF(BO:BO,BU384)=0,"查找失败",IF(ISNUMBER(VLOOKUP(BU384,BO:BQ,3,0))=FALSE,"VP错误","未知错误")))</f>
        <v/>
      </c>
      <c r="BW384" s="37"/>
      <c r="BX384" s="37"/>
      <c r="BY384" s="39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23" t="str">
        <f ca="1">IFERROR(IF(CS384="","",RANK(CR384,CR$3:CR$434)+COUNTIF(CR$3:CR384,CR384)-1),"/")</f>
        <v/>
      </c>
      <c r="CO384" s="22" t="str">
        <f t="shared" si="101"/>
        <v/>
      </c>
      <c r="CP384" s="22" t="str">
        <f t="shared" si="102"/>
        <v/>
      </c>
      <c r="CQ384" s="24" t="str">
        <f>IFERROR(IF(CO384="","",ROUND(IF(CP384=0,10,10+SIGN(CP384)*10*(1-((SQRT(5)-1)/2)^MIN(ABS(CP384)/(5*SQRT(CR$1)),3))/(1-((SQRT(5)-1)/2)^3)),2)),"请输入副数")</f>
        <v/>
      </c>
      <c r="CR384" s="25" t="str">
        <f ca="1">IF(CS384="","",IF(选手操作!DT384&lt;&gt;"","/",CV384))</f>
        <v/>
      </c>
      <c r="CS384" s="26" t="str">
        <f ca="1">IF(OR(COUNTA(CA$3:CM$434)=0,选手操作!$K384=""),"",选手操作!$K384)</f>
        <v/>
      </c>
      <c r="CT384" s="22" t="str">
        <f ca="1">IFERROR(IF(CS384="","",RANK(CV384,CV$3:CV$434)+COUNTIF(CV$3:CV384,CV384)-1),"/")</f>
        <v/>
      </c>
      <c r="CU384" s="27" t="str">
        <f ca="1">IF(CS384="","",VLOOKUP(CS384,选手操作!$K:$L,2,0))</f>
        <v/>
      </c>
      <c r="CV384" s="24" t="str">
        <f ca="1">IFERROR(IF(CS384="","",IF(选手操作!CT384&lt;&gt;"",BV384+CW384+CX384+选手操作!CS384,VLOOKUP(CU384,CO:CQ,3,0)+BV384+CW384+CX384+选手操作!CS384)),IF(COUNTIF(CO:CO,CU384)=0,"查找失败",IF(ISNUMBER(VLOOKUP(CU384,CO:CQ,3,0))=FALSE,"VP错误","未知错误")))</f>
        <v/>
      </c>
      <c r="CW384" s="37"/>
      <c r="CX384" s="37"/>
      <c r="CY384" s="39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23" t="str">
        <f ca="1">IFERROR(IF(DS384="","",RANK(DR384,DR$3:DR$434)+COUNTIF(DR$3:DR384,DR384)-1),"/")</f>
        <v/>
      </c>
      <c r="DO384" s="22" t="str">
        <f t="shared" si="103"/>
        <v/>
      </c>
      <c r="DP384" s="22" t="str">
        <f t="shared" si="104"/>
        <v/>
      </c>
      <c r="DQ384" s="24" t="str">
        <f>IFERROR(IF(DO384="","",ROUND(IF(DP384=0,10,10+SIGN(DP384)*10*(1-((SQRT(5)-1)/2)^MIN(ABS(DP384)/(5*SQRT(DR$1)),3))/(1-((SQRT(5)-1)/2)^3)),2)),"请输入副数")</f>
        <v/>
      </c>
      <c r="DR384" s="25" t="str">
        <f ca="1">IF(DS384="","",IF(选手操作!ET384&lt;&gt;"","/",DV384))</f>
        <v/>
      </c>
      <c r="DS384" s="26" t="str">
        <f ca="1">IF(OR(COUNTA(DA$3:DM$434)=0,选手操作!$K384=""),"",选手操作!$K384)</f>
        <v/>
      </c>
      <c r="DT384" s="22" t="str">
        <f ca="1">IFERROR(IF(DS384="","",RANK(DV384,DV$3:DV$434)+COUNTIF(DV$3:DV384,DV384)-1),"/")</f>
        <v/>
      </c>
      <c r="DU384" s="27" t="str">
        <f ca="1">IF(DS384="","",VLOOKUP(DS384,选手操作!$K:$L,2,0))</f>
        <v/>
      </c>
      <c r="DV384" s="24" t="str">
        <f ca="1">IFERROR(IF(DS384="","",IF(选手操作!DT384&lt;&gt;"",CV384+DW384+DX384+选手操作!DS384,VLOOKUP(DU384,DO:DQ,3,0)+CV384+DW384+DX384+选手操作!DS384)),IF(COUNTIF(DO:DO,DU384)=0,"查找失败",IF(ISNUMBER(VLOOKUP(DU384,DO:DQ,3,0))=FALSE,"VP错误","未知错误")))</f>
        <v/>
      </c>
      <c r="DW384" s="37"/>
      <c r="DX384" s="37"/>
      <c r="DY384" s="39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  <c r="EK384" s="31"/>
      <c r="EL384" s="31"/>
      <c r="EM384" s="31"/>
      <c r="EN384" s="23" t="str">
        <f ca="1">IFERROR(IF(ES384="","",RANK(ER384,ER$3:ER$434)+COUNTIF(ER$3:ER384,ER384)-1),"/")</f>
        <v/>
      </c>
      <c r="EO384" s="22" t="str">
        <f t="shared" si="105"/>
        <v/>
      </c>
      <c r="EP384" s="22" t="str">
        <f t="shared" si="106"/>
        <v/>
      </c>
      <c r="EQ384" s="24" t="str">
        <f>IFERROR(IF(EO384="","",ROUND(IF(EP384=0,10,10+SIGN(EP384)*10*(1-((SQRT(5)-1)/2)^MIN(ABS(EP384)/(5*SQRT(ER$1)),3))/(1-((SQRT(5)-1)/2)^3)),2)),"请输入副数")</f>
        <v/>
      </c>
      <c r="ER384" s="25" t="str">
        <f ca="1">IF(ES384="","",IF(选手操作!FT384&lt;&gt;"","/",EV384))</f>
        <v/>
      </c>
      <c r="ES384" s="26" t="str">
        <f ca="1">IF(OR(COUNTA(EA$3:EM$434)=0,选手操作!$K384=""),"",选手操作!$K384)</f>
        <v/>
      </c>
      <c r="ET384" s="22" t="str">
        <f ca="1">IFERROR(IF(ES384="","",RANK(EV384,EV$3:EV$434)+COUNTIF(EV$3:EV384,EV384)-1),"/")</f>
        <v/>
      </c>
      <c r="EU384" s="27" t="str">
        <f ca="1">IF(ES384="","",VLOOKUP(ES384,选手操作!$K:$L,2,0))</f>
        <v/>
      </c>
      <c r="EV384" s="24" t="str">
        <f ca="1">IFERROR(IF(ES384="","",IF(选手操作!ET384&lt;&gt;"",DV384+EW384+EX384+选手操作!ES384,VLOOKUP(EU384,EO:EQ,3,0)+DV384+EW384+EX384+选手操作!ES384)),IF(COUNTIF(EO:EO,EU384)=0,"查找失败",IF(ISNUMBER(VLOOKUP(EU384,EO:EQ,3,0))=FALSE,"VP错误","未知错误")))</f>
        <v/>
      </c>
      <c r="EW384" s="37"/>
      <c r="EX384" s="37"/>
      <c r="EY384" s="39"/>
      <c r="FA384" s="31"/>
      <c r="FB384" s="31"/>
      <c r="FC384" s="31"/>
      <c r="FD384" s="31"/>
      <c r="FE384" s="31"/>
      <c r="FF384" s="31"/>
      <c r="FG384" s="31"/>
      <c r="FH384" s="31"/>
      <c r="FI384" s="31"/>
      <c r="FJ384" s="31"/>
      <c r="FK384" s="31"/>
      <c r="FL384" s="31"/>
      <c r="FM384" s="31"/>
      <c r="FN384" s="23" t="str">
        <f ca="1">IFERROR(IF(FS384="","",RANK(FR384,FR$3:FR$434)+COUNTIF(FR$3:FR384,FR384)-1),"/")</f>
        <v/>
      </c>
      <c r="FO384" s="22" t="str">
        <f t="shared" si="107"/>
        <v/>
      </c>
      <c r="FP384" s="22" t="str">
        <f t="shared" si="108"/>
        <v/>
      </c>
      <c r="FQ384" s="24" t="str">
        <f>IFERROR(IF(FO384="","",ROUND(IF(FP384=0,10,10+SIGN(FP384)*10*(1-((SQRT(5)-1)/2)^MIN(ABS(FP384)/(5*SQRT(FR$1)),3))/(1-((SQRT(5)-1)/2)^3)),2)),"请输入副数")</f>
        <v/>
      </c>
      <c r="FR384" s="25" t="str">
        <f ca="1">IF(FS384="","",IF(选手操作!GT384&lt;&gt;"","/",FV384))</f>
        <v/>
      </c>
      <c r="FS384" s="26" t="str">
        <f ca="1">IF(OR(COUNTA(FA$3:FM$434)=0,选手操作!$K384=""),"",选手操作!$K384)</f>
        <v/>
      </c>
      <c r="FT384" s="22" t="str">
        <f ca="1">IFERROR(IF(FS384="","",RANK(FV384,FV$3:FV$434)+COUNTIF(FV$3:FV384,FV384)-1),"/")</f>
        <v/>
      </c>
      <c r="FU384" s="27" t="str">
        <f ca="1">IF(FS384="","",VLOOKUP(FS384,选手操作!$K:$L,2,0))</f>
        <v/>
      </c>
      <c r="FV384" s="24" t="str">
        <f ca="1">IFERROR(IF(FS384="","",IF(选手操作!FT384&lt;&gt;"",EV384+FW384+FX384+选手操作!FS384,VLOOKUP(FU384,FO:FQ,3,0)+EV384+FW384+FX384+选手操作!FS384)),IF(COUNTIF(FO:FO,FU384)=0,"查找失败",IF(ISNUMBER(VLOOKUP(FU384,FO:FQ,3,0))=FALSE,"VP错误","未知错误")))</f>
        <v/>
      </c>
      <c r="FW384" s="37"/>
      <c r="FX384" s="37"/>
      <c r="FY384" s="39"/>
      <c r="GA384" s="31"/>
      <c r="GB384" s="31"/>
      <c r="GC384" s="31"/>
      <c r="GD384" s="31"/>
      <c r="GE384" s="31"/>
      <c r="GF384" s="31"/>
      <c r="GG384" s="31"/>
      <c r="GH384" s="31"/>
      <c r="GI384" s="31"/>
      <c r="GJ384" s="31"/>
      <c r="GK384" s="31"/>
      <c r="GL384" s="31"/>
      <c r="GM384" s="31"/>
      <c r="GN384" s="23" t="str">
        <f ca="1">IFERROR(IF(GS384="","",RANK(GR384,GR$3:GR$434)+COUNTIF(GR$3:GR384,GR384)-1),"/")</f>
        <v/>
      </c>
      <c r="GO384" s="22" t="str">
        <f t="shared" si="109"/>
        <v/>
      </c>
      <c r="GP384" s="22" t="str">
        <f t="shared" si="110"/>
        <v/>
      </c>
      <c r="GQ384" s="24" t="str">
        <f>IFERROR(IF(GO384="","",ROUND(IF(GP384=0,10,10+SIGN(GP384)*10*(1-((SQRT(5)-1)/2)^MIN(ABS(GP384)/(5*SQRT(GR$1)),3))/(1-((SQRT(5)-1)/2)^3)),2)),"请输入副数")</f>
        <v/>
      </c>
      <c r="GR384" s="25" t="str">
        <f ca="1">IF(GS384="","",IF(选手操作!HT384&lt;&gt;"","/",GV384))</f>
        <v/>
      </c>
      <c r="GS384" s="26" t="str">
        <f ca="1">IF(OR(COUNTA(GA$3:GM$434)=0,选手操作!$K384=""),"",选手操作!$K384)</f>
        <v/>
      </c>
      <c r="GT384" s="22" t="str">
        <f ca="1">IFERROR(IF(GS384="","",RANK(GV384,GV$3:GV$434)+COUNTIF(GV$3:GV384,GV384)-1),"/")</f>
        <v/>
      </c>
      <c r="GU384" s="27" t="str">
        <f ca="1">IF(GS384="","",VLOOKUP(GS384,选手操作!$K:$L,2,0))</f>
        <v/>
      </c>
      <c r="GV384" s="24" t="str">
        <f ca="1">IFERROR(IF(GS384="","",IF(选手操作!GT384&lt;&gt;"",FV384+GW384+GX384+选手操作!GS384,VLOOKUP(GU384,GO:GQ,3,0)+FV384+GW384+GX384+选手操作!GS384)),IF(COUNTIF(GO:GO,GU384)=0,"查找失败",IF(ISNUMBER(VLOOKUP(GU384,GO:GQ,3,0))=FALSE,"VP错误","未知错误")))</f>
        <v/>
      </c>
      <c r="GW384" s="37"/>
      <c r="GX384" s="37"/>
      <c r="GY384" s="39"/>
      <c r="HA384" s="31"/>
      <c r="HB384" s="31"/>
      <c r="HC384" s="31"/>
      <c r="HD384" s="31"/>
      <c r="HE384" s="31"/>
      <c r="HF384" s="31"/>
      <c r="HG384" s="31"/>
      <c r="HH384" s="31"/>
      <c r="HI384" s="31"/>
      <c r="HJ384" s="31"/>
      <c r="HK384" s="31"/>
      <c r="HL384" s="31"/>
      <c r="HM384" s="31"/>
      <c r="HN384" s="23" t="str">
        <f ca="1">IFERROR(IF(HS384="","",RANK(HR384,HR$3:HR$434)+COUNTIF(HR$3:HR384,HR384)-1),"/")</f>
        <v/>
      </c>
      <c r="HO384" s="22" t="str">
        <f t="shared" si="111"/>
        <v/>
      </c>
      <c r="HP384" s="22" t="str">
        <f t="shared" si="112"/>
        <v/>
      </c>
      <c r="HQ384" s="24" t="str">
        <f>IFERROR(IF(HO384="","",ROUND(IF(HP384=0,10,10+SIGN(HP384)*10*(1-((SQRT(5)-1)/2)^MIN(ABS(HP384)/(5*SQRT(HR$1)),3))/(1-((SQRT(5)-1)/2)^3)),2)),"请输入副数")</f>
        <v/>
      </c>
      <c r="HR384" s="25" t="str">
        <f ca="1">IF(HS384="","",IF(选手操作!IT384&lt;&gt;"","/",HV384))</f>
        <v/>
      </c>
      <c r="HS384" s="26" t="str">
        <f ca="1">IF(OR(COUNTA(HA$3:HM$434)=0,选手操作!$K384=""),"",选手操作!$K384)</f>
        <v/>
      </c>
      <c r="HT384" s="22" t="str">
        <f ca="1">IFERROR(IF(HS384="","",RANK(HV384,HV$3:HV$434)+COUNTIF(HV$3:HV384,HV384)-1),"/")</f>
        <v/>
      </c>
      <c r="HU384" s="27" t="str">
        <f ca="1">IF(HS384="","",VLOOKUP(HS384,选手操作!$K:$L,2,0))</f>
        <v/>
      </c>
      <c r="HV384" s="24" t="str">
        <f ca="1">IFERROR(IF(HS384="","",IF(选手操作!HT384&lt;&gt;"",GV384+HW384+HX384+选手操作!HS384,VLOOKUP(HU384,HO:HQ,3,0)+GV384+HW384+HX384+选手操作!HS384)),IF(COUNTIF(HO:HO,HU384)=0,"查找失败",IF(ISNUMBER(VLOOKUP(HU384,HO:HQ,3,0))=FALSE,"VP错误","未知错误")))</f>
        <v/>
      </c>
      <c r="HW384" s="37"/>
      <c r="HX384" s="37"/>
      <c r="HY384" s="39"/>
    </row>
    <row r="385" spans="1:233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23" t="str">
        <f ca="1">IFERROR(IF(S385="","",RANK(R385,R$3:R$434)+COUNTIF(R$3:R385,R385)-1),"/")</f>
        <v/>
      </c>
      <c r="O385" s="22" t="str">
        <f t="shared" si="113"/>
        <v/>
      </c>
      <c r="P385" s="22" t="str">
        <f t="shared" si="114"/>
        <v/>
      </c>
      <c r="Q385" s="24" t="str">
        <f t="shared" si="115"/>
        <v/>
      </c>
      <c r="R385" s="25" t="str">
        <f ca="1">IF(S385="","",IF(选手操作!AT385&lt;&gt;"","/",V385))</f>
        <v/>
      </c>
      <c r="S385" s="26" t="str">
        <f ca="1">IF(OR(COUNTA(A$3:M$434)=0,选手操作!$K385=""),"",选手操作!$K385)</f>
        <v/>
      </c>
      <c r="T385" s="22" t="str">
        <f ca="1">IFERROR(IF(S385="","",RANK(V385,V$3:V$434)+COUNTIF(V$3:V385,V385)-1),"/")</f>
        <v/>
      </c>
      <c r="U385" s="27" t="str">
        <f ca="1">IF(S385="","",VLOOKUP(S385,选手操作!$K:$L,2,0))</f>
        <v/>
      </c>
      <c r="V385" s="24" t="str">
        <f ca="1">IFERROR(IF(S385="","",IF(选手操作!T385&lt;&gt;"",选手操作!M385+选手操作!N385+W385+X385+选手操作!S385,VLOOKUP(U385,O:Q,3,0)+选手操作!M385+选手操作!N385+W385+X385+选手操作!S385)),IF(COUNTIF(O:O,U385)=0,"查找失败",IF(ISNUMBER(VLOOKUP(U385,O:Q,3,0))=FALSE,"VP错误","未知错误")))</f>
        <v/>
      </c>
      <c r="W385" s="37"/>
      <c r="X385" s="37"/>
      <c r="Y385" s="39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23" t="str">
        <f ca="1">IFERROR(IF(AS385="","",RANK(AR385,AR$3:AR$434)+COUNTIF(AR$3:AR385,AR385)-1),"/")</f>
        <v/>
      </c>
      <c r="AO385" s="22" t="str">
        <f t="shared" si="97"/>
        <v/>
      </c>
      <c r="AP385" s="22" t="str">
        <f t="shared" si="98"/>
        <v/>
      </c>
      <c r="AQ385" s="24" t="str">
        <f t="shared" si="116"/>
        <v/>
      </c>
      <c r="AR385" s="25" t="str">
        <f ca="1">IF(AS385="","",IF(选手操作!BT385&lt;&gt;"","/",AV385))</f>
        <v/>
      </c>
      <c r="AS385" s="26" t="str">
        <f ca="1">IF(OR(COUNTA(AA$3:AM$434)=0,选手操作!$K385=""),"",选手操作!$K385)</f>
        <v/>
      </c>
      <c r="AT385" s="22" t="str">
        <f ca="1">IFERROR(IF(AS385="","",RANK(AV385,AV$3:AV$434)+COUNTIF(AV$3:AV385,AV385)-1),"/")</f>
        <v/>
      </c>
      <c r="AU385" s="27" t="str">
        <f ca="1">IF(AS385="","",VLOOKUP(AS385,选手操作!$K:$L,2,0))</f>
        <v/>
      </c>
      <c r="AV385" s="24" t="str">
        <f ca="1">IFERROR(IF(AS385="","",IF(选手操作!AT385&lt;&gt;"",V385+AW385+AX385+选手操作!AS385,VLOOKUP(AU385,AO:AQ,3,0)+V385+AW385+AX385+选手操作!AS385)),IF(COUNTIF(AO:AO,AU385)=0,"查找失败",IF(ISNUMBER(VLOOKUP(AU385,AO:AQ,3,0))=FALSE,"VP错误","未知错误")))</f>
        <v/>
      </c>
      <c r="AW385" s="37"/>
      <c r="AX385" s="37"/>
      <c r="AY385" s="39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23" t="str">
        <f ca="1">IFERROR(IF(BS385="","",RANK(BR385,BR$3:BR$434)+COUNTIF(BR$3:BR385,BR385)-1),"/")</f>
        <v/>
      </c>
      <c r="BO385" s="22" t="str">
        <f t="shared" si="99"/>
        <v/>
      </c>
      <c r="BP385" s="22" t="str">
        <f t="shared" si="100"/>
        <v/>
      </c>
      <c r="BQ385" s="24" t="str">
        <f>IFERROR(IF(BO385="","",ROUND(IF(BP385=0,10,10+SIGN(BP385)*10*(1-((SQRT(5)-1)/2)^MIN(ABS(BP385)/(5*SQRT(BR$1)),3))/(1-((SQRT(5)-1)/2)^3)),2)),"请输入副数")</f>
        <v/>
      </c>
      <c r="BR385" s="25" t="str">
        <f ca="1">IF(BS385="","",IF(选手操作!CT385&lt;&gt;"","/",BV385))</f>
        <v/>
      </c>
      <c r="BS385" s="26" t="str">
        <f ca="1">IF(OR(COUNTA(BA$3:BM$434)=0,选手操作!$K385=""),"",选手操作!$K385)</f>
        <v/>
      </c>
      <c r="BT385" s="22" t="str">
        <f ca="1">IFERROR(IF(BS385="","",RANK(BV385,BV$3:BV$434)+COUNTIF(BV$3:BV385,BV385)-1),"/")</f>
        <v/>
      </c>
      <c r="BU385" s="27" t="str">
        <f ca="1">IF(BS385="","",VLOOKUP(BS385,选手操作!$K:$L,2,0))</f>
        <v/>
      </c>
      <c r="BV385" s="24" t="str">
        <f ca="1">IFERROR(IF(BS385="","",IF(选手操作!BT385&lt;&gt;"",AV385+BW385+BX385+选手操作!BS385,VLOOKUP(BU385,BO:BQ,3,0)+AV385+BW385+BX385+选手操作!BS385)),IF(COUNTIF(BO:BO,BU385)=0,"查找失败",IF(ISNUMBER(VLOOKUP(BU385,BO:BQ,3,0))=FALSE,"VP错误","未知错误")))</f>
        <v/>
      </c>
      <c r="BW385" s="37"/>
      <c r="BX385" s="37"/>
      <c r="BY385" s="39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23" t="str">
        <f ca="1">IFERROR(IF(CS385="","",RANK(CR385,CR$3:CR$434)+COUNTIF(CR$3:CR385,CR385)-1),"/")</f>
        <v/>
      </c>
      <c r="CO385" s="22" t="str">
        <f t="shared" si="101"/>
        <v/>
      </c>
      <c r="CP385" s="22" t="str">
        <f t="shared" si="102"/>
        <v/>
      </c>
      <c r="CQ385" s="24" t="str">
        <f>IFERROR(IF(CO385="","",ROUND(IF(CP385=0,10,10+SIGN(CP385)*10*(1-((SQRT(5)-1)/2)^MIN(ABS(CP385)/(5*SQRT(CR$1)),3))/(1-((SQRT(5)-1)/2)^3)),2)),"请输入副数")</f>
        <v/>
      </c>
      <c r="CR385" s="25" t="str">
        <f ca="1">IF(CS385="","",IF(选手操作!DT385&lt;&gt;"","/",CV385))</f>
        <v/>
      </c>
      <c r="CS385" s="26" t="str">
        <f ca="1">IF(OR(COUNTA(CA$3:CM$434)=0,选手操作!$K385=""),"",选手操作!$K385)</f>
        <v/>
      </c>
      <c r="CT385" s="22" t="str">
        <f ca="1">IFERROR(IF(CS385="","",RANK(CV385,CV$3:CV$434)+COUNTIF(CV$3:CV385,CV385)-1),"/")</f>
        <v/>
      </c>
      <c r="CU385" s="27" t="str">
        <f ca="1">IF(CS385="","",VLOOKUP(CS385,选手操作!$K:$L,2,0))</f>
        <v/>
      </c>
      <c r="CV385" s="24" t="str">
        <f ca="1">IFERROR(IF(CS385="","",IF(选手操作!CT385&lt;&gt;"",BV385+CW385+CX385+选手操作!CS385,VLOOKUP(CU385,CO:CQ,3,0)+BV385+CW385+CX385+选手操作!CS385)),IF(COUNTIF(CO:CO,CU385)=0,"查找失败",IF(ISNUMBER(VLOOKUP(CU385,CO:CQ,3,0))=FALSE,"VP错误","未知错误")))</f>
        <v/>
      </c>
      <c r="CW385" s="37"/>
      <c r="CX385" s="37"/>
      <c r="CY385" s="39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23" t="str">
        <f ca="1">IFERROR(IF(DS385="","",RANK(DR385,DR$3:DR$434)+COUNTIF(DR$3:DR385,DR385)-1),"/")</f>
        <v/>
      </c>
      <c r="DO385" s="22" t="str">
        <f t="shared" si="103"/>
        <v/>
      </c>
      <c r="DP385" s="22" t="str">
        <f t="shared" si="104"/>
        <v/>
      </c>
      <c r="DQ385" s="24" t="str">
        <f>IFERROR(IF(DO385="","",ROUND(IF(DP385=0,10,10+SIGN(DP385)*10*(1-((SQRT(5)-1)/2)^MIN(ABS(DP385)/(5*SQRT(DR$1)),3))/(1-((SQRT(5)-1)/2)^3)),2)),"请输入副数")</f>
        <v/>
      </c>
      <c r="DR385" s="25" t="str">
        <f ca="1">IF(DS385="","",IF(选手操作!ET385&lt;&gt;"","/",DV385))</f>
        <v/>
      </c>
      <c r="DS385" s="26" t="str">
        <f ca="1">IF(OR(COUNTA(DA$3:DM$434)=0,选手操作!$K385=""),"",选手操作!$K385)</f>
        <v/>
      </c>
      <c r="DT385" s="22" t="str">
        <f ca="1">IFERROR(IF(DS385="","",RANK(DV385,DV$3:DV$434)+COUNTIF(DV$3:DV385,DV385)-1),"/")</f>
        <v/>
      </c>
      <c r="DU385" s="27" t="str">
        <f ca="1">IF(DS385="","",VLOOKUP(DS385,选手操作!$K:$L,2,0))</f>
        <v/>
      </c>
      <c r="DV385" s="24" t="str">
        <f ca="1">IFERROR(IF(DS385="","",IF(选手操作!DT385&lt;&gt;"",CV385+DW385+DX385+选手操作!DS385,VLOOKUP(DU385,DO:DQ,3,0)+CV385+DW385+DX385+选手操作!DS385)),IF(COUNTIF(DO:DO,DU385)=0,"查找失败",IF(ISNUMBER(VLOOKUP(DU385,DO:DQ,3,0))=FALSE,"VP错误","未知错误")))</f>
        <v/>
      </c>
      <c r="DW385" s="37"/>
      <c r="DX385" s="37"/>
      <c r="DY385" s="39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  <c r="EK385" s="31"/>
      <c r="EL385" s="31"/>
      <c r="EM385" s="31"/>
      <c r="EN385" s="23" t="str">
        <f ca="1">IFERROR(IF(ES385="","",RANK(ER385,ER$3:ER$434)+COUNTIF(ER$3:ER385,ER385)-1),"/")</f>
        <v/>
      </c>
      <c r="EO385" s="22" t="str">
        <f t="shared" si="105"/>
        <v/>
      </c>
      <c r="EP385" s="22" t="str">
        <f t="shared" si="106"/>
        <v/>
      </c>
      <c r="EQ385" s="24" t="str">
        <f>IFERROR(IF(EO385="","",ROUND(IF(EP385=0,10,10+SIGN(EP385)*10*(1-((SQRT(5)-1)/2)^MIN(ABS(EP385)/(5*SQRT(ER$1)),3))/(1-((SQRT(5)-1)/2)^3)),2)),"请输入副数")</f>
        <v/>
      </c>
      <c r="ER385" s="25" t="str">
        <f ca="1">IF(ES385="","",IF(选手操作!FT385&lt;&gt;"","/",EV385))</f>
        <v/>
      </c>
      <c r="ES385" s="26" t="str">
        <f ca="1">IF(OR(COUNTA(EA$3:EM$434)=0,选手操作!$K385=""),"",选手操作!$K385)</f>
        <v/>
      </c>
      <c r="ET385" s="22" t="str">
        <f ca="1">IFERROR(IF(ES385="","",RANK(EV385,EV$3:EV$434)+COUNTIF(EV$3:EV385,EV385)-1),"/")</f>
        <v/>
      </c>
      <c r="EU385" s="27" t="str">
        <f ca="1">IF(ES385="","",VLOOKUP(ES385,选手操作!$K:$L,2,0))</f>
        <v/>
      </c>
      <c r="EV385" s="24" t="str">
        <f ca="1">IFERROR(IF(ES385="","",IF(选手操作!ET385&lt;&gt;"",DV385+EW385+EX385+选手操作!ES385,VLOOKUP(EU385,EO:EQ,3,0)+DV385+EW385+EX385+选手操作!ES385)),IF(COUNTIF(EO:EO,EU385)=0,"查找失败",IF(ISNUMBER(VLOOKUP(EU385,EO:EQ,3,0))=FALSE,"VP错误","未知错误")))</f>
        <v/>
      </c>
      <c r="EW385" s="37"/>
      <c r="EX385" s="37"/>
      <c r="EY385" s="39"/>
      <c r="FA385" s="31"/>
      <c r="FB385" s="31"/>
      <c r="FC385" s="31"/>
      <c r="FD385" s="31"/>
      <c r="FE385" s="31"/>
      <c r="FF385" s="31"/>
      <c r="FG385" s="31"/>
      <c r="FH385" s="31"/>
      <c r="FI385" s="31"/>
      <c r="FJ385" s="31"/>
      <c r="FK385" s="31"/>
      <c r="FL385" s="31"/>
      <c r="FM385" s="31"/>
      <c r="FN385" s="23" t="str">
        <f ca="1">IFERROR(IF(FS385="","",RANK(FR385,FR$3:FR$434)+COUNTIF(FR$3:FR385,FR385)-1),"/")</f>
        <v/>
      </c>
      <c r="FO385" s="22" t="str">
        <f t="shared" si="107"/>
        <v/>
      </c>
      <c r="FP385" s="22" t="str">
        <f t="shared" si="108"/>
        <v/>
      </c>
      <c r="FQ385" s="24" t="str">
        <f>IFERROR(IF(FO385="","",ROUND(IF(FP385=0,10,10+SIGN(FP385)*10*(1-((SQRT(5)-1)/2)^MIN(ABS(FP385)/(5*SQRT(FR$1)),3))/(1-((SQRT(5)-1)/2)^3)),2)),"请输入副数")</f>
        <v/>
      </c>
      <c r="FR385" s="25" t="str">
        <f ca="1">IF(FS385="","",IF(选手操作!GT385&lt;&gt;"","/",FV385))</f>
        <v/>
      </c>
      <c r="FS385" s="26" t="str">
        <f ca="1">IF(OR(COUNTA(FA$3:FM$434)=0,选手操作!$K385=""),"",选手操作!$K385)</f>
        <v/>
      </c>
      <c r="FT385" s="22" t="str">
        <f ca="1">IFERROR(IF(FS385="","",RANK(FV385,FV$3:FV$434)+COUNTIF(FV$3:FV385,FV385)-1),"/")</f>
        <v/>
      </c>
      <c r="FU385" s="27" t="str">
        <f ca="1">IF(FS385="","",VLOOKUP(FS385,选手操作!$K:$L,2,0))</f>
        <v/>
      </c>
      <c r="FV385" s="24" t="str">
        <f ca="1">IFERROR(IF(FS385="","",IF(选手操作!FT385&lt;&gt;"",EV385+FW385+FX385+选手操作!FS385,VLOOKUP(FU385,FO:FQ,3,0)+EV385+FW385+FX385+选手操作!FS385)),IF(COUNTIF(FO:FO,FU385)=0,"查找失败",IF(ISNUMBER(VLOOKUP(FU385,FO:FQ,3,0))=FALSE,"VP错误","未知错误")))</f>
        <v/>
      </c>
      <c r="FW385" s="37"/>
      <c r="FX385" s="37"/>
      <c r="FY385" s="39"/>
      <c r="GA385" s="31"/>
      <c r="GB385" s="31"/>
      <c r="GC385" s="31"/>
      <c r="GD385" s="31"/>
      <c r="GE385" s="31"/>
      <c r="GF385" s="31"/>
      <c r="GG385" s="31"/>
      <c r="GH385" s="31"/>
      <c r="GI385" s="31"/>
      <c r="GJ385" s="31"/>
      <c r="GK385" s="31"/>
      <c r="GL385" s="31"/>
      <c r="GM385" s="31"/>
      <c r="GN385" s="23" t="str">
        <f ca="1">IFERROR(IF(GS385="","",RANK(GR385,GR$3:GR$434)+COUNTIF(GR$3:GR385,GR385)-1),"/")</f>
        <v/>
      </c>
      <c r="GO385" s="22" t="str">
        <f t="shared" si="109"/>
        <v/>
      </c>
      <c r="GP385" s="22" t="str">
        <f t="shared" si="110"/>
        <v/>
      </c>
      <c r="GQ385" s="24" t="str">
        <f>IFERROR(IF(GO385="","",ROUND(IF(GP385=0,10,10+SIGN(GP385)*10*(1-((SQRT(5)-1)/2)^MIN(ABS(GP385)/(5*SQRT(GR$1)),3))/(1-((SQRT(5)-1)/2)^3)),2)),"请输入副数")</f>
        <v/>
      </c>
      <c r="GR385" s="25" t="str">
        <f ca="1">IF(GS385="","",IF(选手操作!HT385&lt;&gt;"","/",GV385))</f>
        <v/>
      </c>
      <c r="GS385" s="26" t="str">
        <f ca="1">IF(OR(COUNTA(GA$3:GM$434)=0,选手操作!$K385=""),"",选手操作!$K385)</f>
        <v/>
      </c>
      <c r="GT385" s="22" t="str">
        <f ca="1">IFERROR(IF(GS385="","",RANK(GV385,GV$3:GV$434)+COUNTIF(GV$3:GV385,GV385)-1),"/")</f>
        <v/>
      </c>
      <c r="GU385" s="27" t="str">
        <f ca="1">IF(GS385="","",VLOOKUP(GS385,选手操作!$K:$L,2,0))</f>
        <v/>
      </c>
      <c r="GV385" s="24" t="str">
        <f ca="1">IFERROR(IF(GS385="","",IF(选手操作!GT385&lt;&gt;"",FV385+GW385+GX385+选手操作!GS385,VLOOKUP(GU385,GO:GQ,3,0)+FV385+GW385+GX385+选手操作!GS385)),IF(COUNTIF(GO:GO,GU385)=0,"查找失败",IF(ISNUMBER(VLOOKUP(GU385,GO:GQ,3,0))=FALSE,"VP错误","未知错误")))</f>
        <v/>
      </c>
      <c r="GW385" s="37"/>
      <c r="GX385" s="37"/>
      <c r="GY385" s="39"/>
      <c r="HA385" s="31"/>
      <c r="HB385" s="31"/>
      <c r="HC385" s="31"/>
      <c r="HD385" s="31"/>
      <c r="HE385" s="31"/>
      <c r="HF385" s="31"/>
      <c r="HG385" s="31"/>
      <c r="HH385" s="31"/>
      <c r="HI385" s="31"/>
      <c r="HJ385" s="31"/>
      <c r="HK385" s="31"/>
      <c r="HL385" s="31"/>
      <c r="HM385" s="31"/>
      <c r="HN385" s="23" t="str">
        <f ca="1">IFERROR(IF(HS385="","",RANK(HR385,HR$3:HR$434)+COUNTIF(HR$3:HR385,HR385)-1),"/")</f>
        <v/>
      </c>
      <c r="HO385" s="22" t="str">
        <f t="shared" si="111"/>
        <v/>
      </c>
      <c r="HP385" s="22" t="str">
        <f t="shared" si="112"/>
        <v/>
      </c>
      <c r="HQ385" s="24" t="str">
        <f>IFERROR(IF(HO385="","",ROUND(IF(HP385=0,10,10+SIGN(HP385)*10*(1-((SQRT(5)-1)/2)^MIN(ABS(HP385)/(5*SQRT(HR$1)),3))/(1-((SQRT(5)-1)/2)^3)),2)),"请输入副数")</f>
        <v/>
      </c>
      <c r="HR385" s="25" t="str">
        <f ca="1">IF(HS385="","",IF(选手操作!IT385&lt;&gt;"","/",HV385))</f>
        <v/>
      </c>
      <c r="HS385" s="26" t="str">
        <f ca="1">IF(OR(COUNTA(HA$3:HM$434)=0,选手操作!$K385=""),"",选手操作!$K385)</f>
        <v/>
      </c>
      <c r="HT385" s="22" t="str">
        <f ca="1">IFERROR(IF(HS385="","",RANK(HV385,HV$3:HV$434)+COUNTIF(HV$3:HV385,HV385)-1),"/")</f>
        <v/>
      </c>
      <c r="HU385" s="27" t="str">
        <f ca="1">IF(HS385="","",VLOOKUP(HS385,选手操作!$K:$L,2,0))</f>
        <v/>
      </c>
      <c r="HV385" s="24" t="str">
        <f ca="1">IFERROR(IF(HS385="","",IF(选手操作!HT385&lt;&gt;"",GV385+HW385+HX385+选手操作!HS385,VLOOKUP(HU385,HO:HQ,3,0)+GV385+HW385+HX385+选手操作!HS385)),IF(COUNTIF(HO:HO,HU385)=0,"查找失败",IF(ISNUMBER(VLOOKUP(HU385,HO:HQ,3,0))=FALSE,"VP错误","未知错误")))</f>
        <v/>
      </c>
      <c r="HW385" s="37"/>
      <c r="HX385" s="37"/>
      <c r="HY385" s="39"/>
    </row>
    <row r="386" spans="1:233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23" t="str">
        <f ca="1">IFERROR(IF(S386="","",RANK(R386,R$3:R$434)+COUNTIF(R$3:R386,R386)-1),"/")</f>
        <v/>
      </c>
      <c r="O386" s="22" t="str">
        <f t="shared" si="113"/>
        <v/>
      </c>
      <c r="P386" s="22" t="str">
        <f t="shared" si="114"/>
        <v/>
      </c>
      <c r="Q386" s="24" t="str">
        <f t="shared" si="115"/>
        <v/>
      </c>
      <c r="R386" s="25" t="str">
        <f ca="1">IF(S386="","",IF(选手操作!AT386&lt;&gt;"","/",V386))</f>
        <v/>
      </c>
      <c r="S386" s="26" t="str">
        <f ca="1">IF(OR(COUNTA(A$3:M$434)=0,选手操作!$K386=""),"",选手操作!$K386)</f>
        <v/>
      </c>
      <c r="T386" s="22" t="str">
        <f ca="1">IFERROR(IF(S386="","",RANK(V386,V$3:V$434)+COUNTIF(V$3:V386,V386)-1),"/")</f>
        <v/>
      </c>
      <c r="U386" s="27" t="str">
        <f ca="1">IF(S386="","",VLOOKUP(S386,选手操作!$K:$L,2,0))</f>
        <v/>
      </c>
      <c r="V386" s="24" t="str">
        <f ca="1">IFERROR(IF(S386="","",IF(选手操作!T386&lt;&gt;"",选手操作!M386+选手操作!N386+W386+X386+选手操作!S386,VLOOKUP(U386,O:Q,3,0)+选手操作!M386+选手操作!N386+W386+X386+选手操作!S386)),IF(COUNTIF(O:O,U386)=0,"查找失败",IF(ISNUMBER(VLOOKUP(U386,O:Q,3,0))=FALSE,"VP错误","未知错误")))</f>
        <v/>
      </c>
      <c r="W386" s="37"/>
      <c r="X386" s="37"/>
      <c r="Y386" s="39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23" t="str">
        <f ca="1">IFERROR(IF(AS386="","",RANK(AR386,AR$3:AR$434)+COUNTIF(AR$3:AR386,AR386)-1),"/")</f>
        <v/>
      </c>
      <c r="AO386" s="22" t="str">
        <f t="shared" si="97"/>
        <v/>
      </c>
      <c r="AP386" s="22" t="str">
        <f t="shared" si="98"/>
        <v/>
      </c>
      <c r="AQ386" s="24" t="str">
        <f t="shared" si="116"/>
        <v/>
      </c>
      <c r="AR386" s="25" t="str">
        <f ca="1">IF(AS386="","",IF(选手操作!BT386&lt;&gt;"","/",AV386))</f>
        <v/>
      </c>
      <c r="AS386" s="26" t="str">
        <f ca="1">IF(OR(COUNTA(AA$3:AM$434)=0,选手操作!$K386=""),"",选手操作!$K386)</f>
        <v/>
      </c>
      <c r="AT386" s="22" t="str">
        <f ca="1">IFERROR(IF(AS386="","",RANK(AV386,AV$3:AV$434)+COUNTIF(AV$3:AV386,AV386)-1),"/")</f>
        <v/>
      </c>
      <c r="AU386" s="27" t="str">
        <f ca="1">IF(AS386="","",VLOOKUP(AS386,选手操作!$K:$L,2,0))</f>
        <v/>
      </c>
      <c r="AV386" s="24" t="str">
        <f ca="1">IFERROR(IF(AS386="","",IF(选手操作!AT386&lt;&gt;"",V386+AW386+AX386+选手操作!AS386,VLOOKUP(AU386,AO:AQ,3,0)+V386+AW386+AX386+选手操作!AS386)),IF(COUNTIF(AO:AO,AU386)=0,"查找失败",IF(ISNUMBER(VLOOKUP(AU386,AO:AQ,3,0))=FALSE,"VP错误","未知错误")))</f>
        <v/>
      </c>
      <c r="AW386" s="37"/>
      <c r="AX386" s="37"/>
      <c r="AY386" s="39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23" t="str">
        <f ca="1">IFERROR(IF(BS386="","",RANK(BR386,BR$3:BR$434)+COUNTIF(BR$3:BR386,BR386)-1),"/")</f>
        <v/>
      </c>
      <c r="BO386" s="22" t="str">
        <f t="shared" si="99"/>
        <v/>
      </c>
      <c r="BP386" s="22" t="str">
        <f t="shared" si="100"/>
        <v/>
      </c>
      <c r="BQ386" s="24" t="str">
        <f>IFERROR(IF(BO386="","",ROUND(IF(BP386=0,10,10+SIGN(BP386)*10*(1-((SQRT(5)-1)/2)^MIN(ABS(BP386)/(5*SQRT(BR$1)),3))/(1-((SQRT(5)-1)/2)^3)),2)),"请输入副数")</f>
        <v/>
      </c>
      <c r="BR386" s="25" t="str">
        <f ca="1">IF(BS386="","",IF(选手操作!CT386&lt;&gt;"","/",BV386))</f>
        <v/>
      </c>
      <c r="BS386" s="26" t="str">
        <f ca="1">IF(OR(COUNTA(BA$3:BM$434)=0,选手操作!$K386=""),"",选手操作!$K386)</f>
        <v/>
      </c>
      <c r="BT386" s="22" t="str">
        <f ca="1">IFERROR(IF(BS386="","",RANK(BV386,BV$3:BV$434)+COUNTIF(BV$3:BV386,BV386)-1),"/")</f>
        <v/>
      </c>
      <c r="BU386" s="27" t="str">
        <f ca="1">IF(BS386="","",VLOOKUP(BS386,选手操作!$K:$L,2,0))</f>
        <v/>
      </c>
      <c r="BV386" s="24" t="str">
        <f ca="1">IFERROR(IF(BS386="","",IF(选手操作!BT386&lt;&gt;"",AV386+BW386+BX386+选手操作!BS386,VLOOKUP(BU386,BO:BQ,3,0)+AV386+BW386+BX386+选手操作!BS386)),IF(COUNTIF(BO:BO,BU386)=0,"查找失败",IF(ISNUMBER(VLOOKUP(BU386,BO:BQ,3,0))=FALSE,"VP错误","未知错误")))</f>
        <v/>
      </c>
      <c r="BW386" s="37"/>
      <c r="BX386" s="37"/>
      <c r="BY386" s="39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23" t="str">
        <f ca="1">IFERROR(IF(CS386="","",RANK(CR386,CR$3:CR$434)+COUNTIF(CR$3:CR386,CR386)-1),"/")</f>
        <v/>
      </c>
      <c r="CO386" s="22" t="str">
        <f t="shared" si="101"/>
        <v/>
      </c>
      <c r="CP386" s="22" t="str">
        <f t="shared" si="102"/>
        <v/>
      </c>
      <c r="CQ386" s="24" t="str">
        <f>IFERROR(IF(CO386="","",ROUND(IF(CP386=0,10,10+SIGN(CP386)*10*(1-((SQRT(5)-1)/2)^MIN(ABS(CP386)/(5*SQRT(CR$1)),3))/(1-((SQRT(5)-1)/2)^3)),2)),"请输入副数")</f>
        <v/>
      </c>
      <c r="CR386" s="25" t="str">
        <f ca="1">IF(CS386="","",IF(选手操作!DT386&lt;&gt;"","/",CV386))</f>
        <v/>
      </c>
      <c r="CS386" s="26" t="str">
        <f ca="1">IF(OR(COUNTA(CA$3:CM$434)=0,选手操作!$K386=""),"",选手操作!$K386)</f>
        <v/>
      </c>
      <c r="CT386" s="22" t="str">
        <f ca="1">IFERROR(IF(CS386="","",RANK(CV386,CV$3:CV$434)+COUNTIF(CV$3:CV386,CV386)-1),"/")</f>
        <v/>
      </c>
      <c r="CU386" s="27" t="str">
        <f ca="1">IF(CS386="","",VLOOKUP(CS386,选手操作!$K:$L,2,0))</f>
        <v/>
      </c>
      <c r="CV386" s="24" t="str">
        <f ca="1">IFERROR(IF(CS386="","",IF(选手操作!CT386&lt;&gt;"",BV386+CW386+CX386+选手操作!CS386,VLOOKUP(CU386,CO:CQ,3,0)+BV386+CW386+CX386+选手操作!CS386)),IF(COUNTIF(CO:CO,CU386)=0,"查找失败",IF(ISNUMBER(VLOOKUP(CU386,CO:CQ,3,0))=FALSE,"VP错误","未知错误")))</f>
        <v/>
      </c>
      <c r="CW386" s="37"/>
      <c r="CX386" s="37"/>
      <c r="CY386" s="39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23" t="str">
        <f ca="1">IFERROR(IF(DS386="","",RANK(DR386,DR$3:DR$434)+COUNTIF(DR$3:DR386,DR386)-1),"/")</f>
        <v/>
      </c>
      <c r="DO386" s="22" t="str">
        <f t="shared" si="103"/>
        <v/>
      </c>
      <c r="DP386" s="22" t="str">
        <f t="shared" si="104"/>
        <v/>
      </c>
      <c r="DQ386" s="24" t="str">
        <f>IFERROR(IF(DO386="","",ROUND(IF(DP386=0,10,10+SIGN(DP386)*10*(1-((SQRT(5)-1)/2)^MIN(ABS(DP386)/(5*SQRT(DR$1)),3))/(1-((SQRT(5)-1)/2)^3)),2)),"请输入副数")</f>
        <v/>
      </c>
      <c r="DR386" s="25" t="str">
        <f ca="1">IF(DS386="","",IF(选手操作!ET386&lt;&gt;"","/",DV386))</f>
        <v/>
      </c>
      <c r="DS386" s="26" t="str">
        <f ca="1">IF(OR(COUNTA(DA$3:DM$434)=0,选手操作!$K386=""),"",选手操作!$K386)</f>
        <v/>
      </c>
      <c r="DT386" s="22" t="str">
        <f ca="1">IFERROR(IF(DS386="","",RANK(DV386,DV$3:DV$434)+COUNTIF(DV$3:DV386,DV386)-1),"/")</f>
        <v/>
      </c>
      <c r="DU386" s="27" t="str">
        <f ca="1">IF(DS386="","",VLOOKUP(DS386,选手操作!$K:$L,2,0))</f>
        <v/>
      </c>
      <c r="DV386" s="24" t="str">
        <f ca="1">IFERROR(IF(DS386="","",IF(选手操作!DT386&lt;&gt;"",CV386+DW386+DX386+选手操作!DS386,VLOOKUP(DU386,DO:DQ,3,0)+CV386+DW386+DX386+选手操作!DS386)),IF(COUNTIF(DO:DO,DU386)=0,"查找失败",IF(ISNUMBER(VLOOKUP(DU386,DO:DQ,3,0))=FALSE,"VP错误","未知错误")))</f>
        <v/>
      </c>
      <c r="DW386" s="37"/>
      <c r="DX386" s="37"/>
      <c r="DY386" s="39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  <c r="EK386" s="31"/>
      <c r="EL386" s="31"/>
      <c r="EM386" s="31"/>
      <c r="EN386" s="23" t="str">
        <f ca="1">IFERROR(IF(ES386="","",RANK(ER386,ER$3:ER$434)+COUNTIF(ER$3:ER386,ER386)-1),"/")</f>
        <v/>
      </c>
      <c r="EO386" s="22" t="str">
        <f t="shared" si="105"/>
        <v/>
      </c>
      <c r="EP386" s="22" t="str">
        <f t="shared" si="106"/>
        <v/>
      </c>
      <c r="EQ386" s="24" t="str">
        <f>IFERROR(IF(EO386="","",ROUND(IF(EP386=0,10,10+SIGN(EP386)*10*(1-((SQRT(5)-1)/2)^MIN(ABS(EP386)/(5*SQRT(ER$1)),3))/(1-((SQRT(5)-1)/2)^3)),2)),"请输入副数")</f>
        <v/>
      </c>
      <c r="ER386" s="25" t="str">
        <f ca="1">IF(ES386="","",IF(选手操作!FT386&lt;&gt;"","/",EV386))</f>
        <v/>
      </c>
      <c r="ES386" s="26" t="str">
        <f ca="1">IF(OR(COUNTA(EA$3:EM$434)=0,选手操作!$K386=""),"",选手操作!$K386)</f>
        <v/>
      </c>
      <c r="ET386" s="22" t="str">
        <f ca="1">IFERROR(IF(ES386="","",RANK(EV386,EV$3:EV$434)+COUNTIF(EV$3:EV386,EV386)-1),"/")</f>
        <v/>
      </c>
      <c r="EU386" s="27" t="str">
        <f ca="1">IF(ES386="","",VLOOKUP(ES386,选手操作!$K:$L,2,0))</f>
        <v/>
      </c>
      <c r="EV386" s="24" t="str">
        <f ca="1">IFERROR(IF(ES386="","",IF(选手操作!ET386&lt;&gt;"",DV386+EW386+EX386+选手操作!ES386,VLOOKUP(EU386,EO:EQ,3,0)+DV386+EW386+EX386+选手操作!ES386)),IF(COUNTIF(EO:EO,EU386)=0,"查找失败",IF(ISNUMBER(VLOOKUP(EU386,EO:EQ,3,0))=FALSE,"VP错误","未知错误")))</f>
        <v/>
      </c>
      <c r="EW386" s="37"/>
      <c r="EX386" s="37"/>
      <c r="EY386" s="39"/>
      <c r="FA386" s="31"/>
      <c r="FB386" s="31"/>
      <c r="FC386" s="31"/>
      <c r="FD386" s="31"/>
      <c r="FE386" s="31"/>
      <c r="FF386" s="31"/>
      <c r="FG386" s="31"/>
      <c r="FH386" s="31"/>
      <c r="FI386" s="31"/>
      <c r="FJ386" s="31"/>
      <c r="FK386" s="31"/>
      <c r="FL386" s="31"/>
      <c r="FM386" s="31"/>
      <c r="FN386" s="23" t="str">
        <f ca="1">IFERROR(IF(FS386="","",RANK(FR386,FR$3:FR$434)+COUNTIF(FR$3:FR386,FR386)-1),"/")</f>
        <v/>
      </c>
      <c r="FO386" s="22" t="str">
        <f t="shared" si="107"/>
        <v/>
      </c>
      <c r="FP386" s="22" t="str">
        <f t="shared" si="108"/>
        <v/>
      </c>
      <c r="FQ386" s="24" t="str">
        <f>IFERROR(IF(FO386="","",ROUND(IF(FP386=0,10,10+SIGN(FP386)*10*(1-((SQRT(5)-1)/2)^MIN(ABS(FP386)/(5*SQRT(FR$1)),3))/(1-((SQRT(5)-1)/2)^3)),2)),"请输入副数")</f>
        <v/>
      </c>
      <c r="FR386" s="25" t="str">
        <f ca="1">IF(FS386="","",IF(选手操作!GT386&lt;&gt;"","/",FV386))</f>
        <v/>
      </c>
      <c r="FS386" s="26" t="str">
        <f ca="1">IF(OR(COUNTA(FA$3:FM$434)=0,选手操作!$K386=""),"",选手操作!$K386)</f>
        <v/>
      </c>
      <c r="FT386" s="22" t="str">
        <f ca="1">IFERROR(IF(FS386="","",RANK(FV386,FV$3:FV$434)+COUNTIF(FV$3:FV386,FV386)-1),"/")</f>
        <v/>
      </c>
      <c r="FU386" s="27" t="str">
        <f ca="1">IF(FS386="","",VLOOKUP(FS386,选手操作!$K:$L,2,0))</f>
        <v/>
      </c>
      <c r="FV386" s="24" t="str">
        <f ca="1">IFERROR(IF(FS386="","",IF(选手操作!FT386&lt;&gt;"",EV386+FW386+FX386+选手操作!FS386,VLOOKUP(FU386,FO:FQ,3,0)+EV386+FW386+FX386+选手操作!FS386)),IF(COUNTIF(FO:FO,FU386)=0,"查找失败",IF(ISNUMBER(VLOOKUP(FU386,FO:FQ,3,0))=FALSE,"VP错误","未知错误")))</f>
        <v/>
      </c>
      <c r="FW386" s="37"/>
      <c r="FX386" s="37"/>
      <c r="FY386" s="39"/>
      <c r="GA386" s="31"/>
      <c r="GB386" s="31"/>
      <c r="GC386" s="31"/>
      <c r="GD386" s="31"/>
      <c r="GE386" s="31"/>
      <c r="GF386" s="31"/>
      <c r="GG386" s="31"/>
      <c r="GH386" s="31"/>
      <c r="GI386" s="31"/>
      <c r="GJ386" s="31"/>
      <c r="GK386" s="31"/>
      <c r="GL386" s="31"/>
      <c r="GM386" s="31"/>
      <c r="GN386" s="23" t="str">
        <f ca="1">IFERROR(IF(GS386="","",RANK(GR386,GR$3:GR$434)+COUNTIF(GR$3:GR386,GR386)-1),"/")</f>
        <v/>
      </c>
      <c r="GO386" s="22" t="str">
        <f t="shared" si="109"/>
        <v/>
      </c>
      <c r="GP386" s="22" t="str">
        <f t="shared" si="110"/>
        <v/>
      </c>
      <c r="GQ386" s="24" t="str">
        <f>IFERROR(IF(GO386="","",ROUND(IF(GP386=0,10,10+SIGN(GP386)*10*(1-((SQRT(5)-1)/2)^MIN(ABS(GP386)/(5*SQRT(GR$1)),3))/(1-((SQRT(5)-1)/2)^3)),2)),"请输入副数")</f>
        <v/>
      </c>
      <c r="GR386" s="25" t="str">
        <f ca="1">IF(GS386="","",IF(选手操作!HT386&lt;&gt;"","/",GV386))</f>
        <v/>
      </c>
      <c r="GS386" s="26" t="str">
        <f ca="1">IF(OR(COUNTA(GA$3:GM$434)=0,选手操作!$K386=""),"",选手操作!$K386)</f>
        <v/>
      </c>
      <c r="GT386" s="22" t="str">
        <f ca="1">IFERROR(IF(GS386="","",RANK(GV386,GV$3:GV$434)+COUNTIF(GV$3:GV386,GV386)-1),"/")</f>
        <v/>
      </c>
      <c r="GU386" s="27" t="str">
        <f ca="1">IF(GS386="","",VLOOKUP(GS386,选手操作!$K:$L,2,0))</f>
        <v/>
      </c>
      <c r="GV386" s="24" t="str">
        <f ca="1">IFERROR(IF(GS386="","",IF(选手操作!GT386&lt;&gt;"",FV386+GW386+GX386+选手操作!GS386,VLOOKUP(GU386,GO:GQ,3,0)+FV386+GW386+GX386+选手操作!GS386)),IF(COUNTIF(GO:GO,GU386)=0,"查找失败",IF(ISNUMBER(VLOOKUP(GU386,GO:GQ,3,0))=FALSE,"VP错误","未知错误")))</f>
        <v/>
      </c>
      <c r="GW386" s="37"/>
      <c r="GX386" s="37"/>
      <c r="GY386" s="39"/>
      <c r="HA386" s="31"/>
      <c r="HB386" s="31"/>
      <c r="HC386" s="31"/>
      <c r="HD386" s="31"/>
      <c r="HE386" s="31"/>
      <c r="HF386" s="31"/>
      <c r="HG386" s="31"/>
      <c r="HH386" s="31"/>
      <c r="HI386" s="31"/>
      <c r="HJ386" s="31"/>
      <c r="HK386" s="31"/>
      <c r="HL386" s="31"/>
      <c r="HM386" s="31"/>
      <c r="HN386" s="23" t="str">
        <f ca="1">IFERROR(IF(HS386="","",RANK(HR386,HR$3:HR$434)+COUNTIF(HR$3:HR386,HR386)-1),"/")</f>
        <v/>
      </c>
      <c r="HO386" s="22" t="str">
        <f t="shared" si="111"/>
        <v/>
      </c>
      <c r="HP386" s="22" t="str">
        <f t="shared" si="112"/>
        <v/>
      </c>
      <c r="HQ386" s="24" t="str">
        <f>IFERROR(IF(HO386="","",ROUND(IF(HP386=0,10,10+SIGN(HP386)*10*(1-((SQRT(5)-1)/2)^MIN(ABS(HP386)/(5*SQRT(HR$1)),3))/(1-((SQRT(5)-1)/2)^3)),2)),"请输入副数")</f>
        <v/>
      </c>
      <c r="HR386" s="25" t="str">
        <f ca="1">IF(HS386="","",IF(选手操作!IT386&lt;&gt;"","/",HV386))</f>
        <v/>
      </c>
      <c r="HS386" s="26" t="str">
        <f ca="1">IF(OR(COUNTA(HA$3:HM$434)=0,选手操作!$K386=""),"",选手操作!$K386)</f>
        <v/>
      </c>
      <c r="HT386" s="22" t="str">
        <f ca="1">IFERROR(IF(HS386="","",RANK(HV386,HV$3:HV$434)+COUNTIF(HV$3:HV386,HV386)-1),"/")</f>
        <v/>
      </c>
      <c r="HU386" s="27" t="str">
        <f ca="1">IF(HS386="","",VLOOKUP(HS386,选手操作!$K:$L,2,0))</f>
        <v/>
      </c>
      <c r="HV386" s="24" t="str">
        <f ca="1">IFERROR(IF(HS386="","",IF(选手操作!HT386&lt;&gt;"",GV386+HW386+HX386+选手操作!HS386,VLOOKUP(HU386,HO:HQ,3,0)+GV386+HW386+HX386+选手操作!HS386)),IF(COUNTIF(HO:HO,HU386)=0,"查找失败",IF(ISNUMBER(VLOOKUP(HU386,HO:HQ,3,0))=FALSE,"VP错误","未知错误")))</f>
        <v/>
      </c>
      <c r="HW386" s="37"/>
      <c r="HX386" s="37"/>
      <c r="HY386" s="39"/>
    </row>
    <row r="387" spans="1:233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23" t="str">
        <f ca="1">IFERROR(IF(S387="","",RANK(R387,R$3:R$434)+COUNTIF(R$3:R387,R387)-1),"/")</f>
        <v/>
      </c>
      <c r="O387" s="22" t="str">
        <f t="shared" si="113"/>
        <v/>
      </c>
      <c r="P387" s="22" t="str">
        <f t="shared" si="114"/>
        <v/>
      </c>
      <c r="Q387" s="24" t="str">
        <f t="shared" si="115"/>
        <v/>
      </c>
      <c r="R387" s="25" t="str">
        <f ca="1">IF(S387="","",IF(选手操作!AT387&lt;&gt;"","/",V387))</f>
        <v/>
      </c>
      <c r="S387" s="26" t="str">
        <f ca="1">IF(OR(COUNTA(A$3:M$434)=0,选手操作!$K387=""),"",选手操作!$K387)</f>
        <v/>
      </c>
      <c r="T387" s="22" t="str">
        <f ca="1">IFERROR(IF(S387="","",RANK(V387,V$3:V$434)+COUNTIF(V$3:V387,V387)-1),"/")</f>
        <v/>
      </c>
      <c r="U387" s="27" t="str">
        <f ca="1">IF(S387="","",VLOOKUP(S387,选手操作!$K:$L,2,0))</f>
        <v/>
      </c>
      <c r="V387" s="24" t="str">
        <f ca="1">IFERROR(IF(S387="","",IF(选手操作!T387&lt;&gt;"",选手操作!M387+选手操作!N387+W387+X387+选手操作!S387,VLOOKUP(U387,O:Q,3,0)+选手操作!M387+选手操作!N387+W387+X387+选手操作!S387)),IF(COUNTIF(O:O,U387)=0,"查找失败",IF(ISNUMBER(VLOOKUP(U387,O:Q,3,0))=FALSE,"VP错误","未知错误")))</f>
        <v/>
      </c>
      <c r="W387" s="37"/>
      <c r="X387" s="37"/>
      <c r="Y387" s="39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23" t="str">
        <f ca="1">IFERROR(IF(AS387="","",RANK(AR387,AR$3:AR$434)+COUNTIF(AR$3:AR387,AR387)-1),"/")</f>
        <v/>
      </c>
      <c r="AO387" s="22" t="str">
        <f t="shared" ref="AO387:AO434" si="117">IFERROR(IF(AA387="","",RIGHT(AA387,LEN(AA387)-FIND(".",AA387))),"牌手错误")</f>
        <v/>
      </c>
      <c r="AP387" s="22" t="str">
        <f t="shared" ref="AP387:AP434" si="118">IF(AO387="","",ROUND(AC387,0))</f>
        <v/>
      </c>
      <c r="AQ387" s="24" t="str">
        <f t="shared" si="116"/>
        <v/>
      </c>
      <c r="AR387" s="25" t="str">
        <f ca="1">IF(AS387="","",IF(选手操作!BT387&lt;&gt;"","/",AV387))</f>
        <v/>
      </c>
      <c r="AS387" s="26" t="str">
        <f ca="1">IF(OR(COUNTA(AA$3:AM$434)=0,选手操作!$K387=""),"",选手操作!$K387)</f>
        <v/>
      </c>
      <c r="AT387" s="22" t="str">
        <f ca="1">IFERROR(IF(AS387="","",RANK(AV387,AV$3:AV$434)+COUNTIF(AV$3:AV387,AV387)-1),"/")</f>
        <v/>
      </c>
      <c r="AU387" s="27" t="str">
        <f ca="1">IF(AS387="","",VLOOKUP(AS387,选手操作!$K:$L,2,0))</f>
        <v/>
      </c>
      <c r="AV387" s="24" t="str">
        <f ca="1">IFERROR(IF(AS387="","",IF(选手操作!AT387&lt;&gt;"",V387+AW387+AX387+选手操作!AS387,VLOOKUP(AU387,AO:AQ,3,0)+V387+AW387+AX387+选手操作!AS387)),IF(COUNTIF(AO:AO,AU387)=0,"查找失败",IF(ISNUMBER(VLOOKUP(AU387,AO:AQ,3,0))=FALSE,"VP错误","未知错误")))</f>
        <v/>
      </c>
      <c r="AW387" s="37"/>
      <c r="AX387" s="37"/>
      <c r="AY387" s="39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23" t="str">
        <f ca="1">IFERROR(IF(BS387="","",RANK(BR387,BR$3:BR$434)+COUNTIF(BR$3:BR387,BR387)-1),"/")</f>
        <v/>
      </c>
      <c r="BO387" s="22" t="str">
        <f t="shared" ref="BO387:BO434" si="119">IFERROR(IF(BA387="","",RIGHT(BA387,LEN(BA387)-FIND(".",BA387))),"牌手错误")</f>
        <v/>
      </c>
      <c r="BP387" s="22" t="str">
        <f t="shared" ref="BP387:BP434" si="120">IF(BO387="","",ROUND(BC387,0))</f>
        <v/>
      </c>
      <c r="BQ387" s="24" t="str">
        <f>IFERROR(IF(BO387="","",ROUND(IF(BP387=0,10,10+SIGN(BP387)*10*(1-((SQRT(5)-1)/2)^MIN(ABS(BP387)/(5*SQRT(BR$1)),3))/(1-((SQRT(5)-1)/2)^3)),2)),"请输入副数")</f>
        <v/>
      </c>
      <c r="BR387" s="25" t="str">
        <f ca="1">IF(BS387="","",IF(选手操作!CT387&lt;&gt;"","/",BV387))</f>
        <v/>
      </c>
      <c r="BS387" s="26" t="str">
        <f ca="1">IF(OR(COUNTA(BA$3:BM$434)=0,选手操作!$K387=""),"",选手操作!$K387)</f>
        <v/>
      </c>
      <c r="BT387" s="22" t="str">
        <f ca="1">IFERROR(IF(BS387="","",RANK(BV387,BV$3:BV$434)+COUNTIF(BV$3:BV387,BV387)-1),"/")</f>
        <v/>
      </c>
      <c r="BU387" s="27" t="str">
        <f ca="1">IF(BS387="","",VLOOKUP(BS387,选手操作!$K:$L,2,0))</f>
        <v/>
      </c>
      <c r="BV387" s="24" t="str">
        <f ca="1">IFERROR(IF(BS387="","",IF(选手操作!BT387&lt;&gt;"",AV387+BW387+BX387+选手操作!BS387,VLOOKUP(BU387,BO:BQ,3,0)+AV387+BW387+BX387+选手操作!BS387)),IF(COUNTIF(BO:BO,BU387)=0,"查找失败",IF(ISNUMBER(VLOOKUP(BU387,BO:BQ,3,0))=FALSE,"VP错误","未知错误")))</f>
        <v/>
      </c>
      <c r="BW387" s="37"/>
      <c r="BX387" s="37"/>
      <c r="BY387" s="39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23" t="str">
        <f ca="1">IFERROR(IF(CS387="","",RANK(CR387,CR$3:CR$434)+COUNTIF(CR$3:CR387,CR387)-1),"/")</f>
        <v/>
      </c>
      <c r="CO387" s="22" t="str">
        <f t="shared" ref="CO387:CO434" si="121">IFERROR(IF(CA387="","",RIGHT(CA387,LEN(CA387)-FIND(".",CA387))),"牌手错误")</f>
        <v/>
      </c>
      <c r="CP387" s="22" t="str">
        <f t="shared" ref="CP387:CP434" si="122">IF(CO387="","",ROUND(CC387,0))</f>
        <v/>
      </c>
      <c r="CQ387" s="24" t="str">
        <f>IFERROR(IF(CO387="","",ROUND(IF(CP387=0,10,10+SIGN(CP387)*10*(1-((SQRT(5)-1)/2)^MIN(ABS(CP387)/(5*SQRT(CR$1)),3))/(1-((SQRT(5)-1)/2)^3)),2)),"请输入副数")</f>
        <v/>
      </c>
      <c r="CR387" s="25" t="str">
        <f ca="1">IF(CS387="","",IF(选手操作!DT387&lt;&gt;"","/",CV387))</f>
        <v/>
      </c>
      <c r="CS387" s="26" t="str">
        <f ca="1">IF(OR(COUNTA(CA$3:CM$434)=0,选手操作!$K387=""),"",选手操作!$K387)</f>
        <v/>
      </c>
      <c r="CT387" s="22" t="str">
        <f ca="1">IFERROR(IF(CS387="","",RANK(CV387,CV$3:CV$434)+COUNTIF(CV$3:CV387,CV387)-1),"/")</f>
        <v/>
      </c>
      <c r="CU387" s="27" t="str">
        <f ca="1">IF(CS387="","",VLOOKUP(CS387,选手操作!$K:$L,2,0))</f>
        <v/>
      </c>
      <c r="CV387" s="24" t="str">
        <f ca="1">IFERROR(IF(CS387="","",IF(选手操作!CT387&lt;&gt;"",BV387+CW387+CX387+选手操作!CS387,VLOOKUP(CU387,CO:CQ,3,0)+BV387+CW387+CX387+选手操作!CS387)),IF(COUNTIF(CO:CO,CU387)=0,"查找失败",IF(ISNUMBER(VLOOKUP(CU387,CO:CQ,3,0))=FALSE,"VP错误","未知错误")))</f>
        <v/>
      </c>
      <c r="CW387" s="37"/>
      <c r="CX387" s="37"/>
      <c r="CY387" s="39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23" t="str">
        <f ca="1">IFERROR(IF(DS387="","",RANK(DR387,DR$3:DR$434)+COUNTIF(DR$3:DR387,DR387)-1),"/")</f>
        <v/>
      </c>
      <c r="DO387" s="22" t="str">
        <f t="shared" ref="DO387:DO434" si="123">IFERROR(IF(DA387="","",RIGHT(DA387,LEN(DA387)-FIND(".",DA387))),"牌手错误")</f>
        <v/>
      </c>
      <c r="DP387" s="22" t="str">
        <f t="shared" ref="DP387:DP434" si="124">IF(DO387="","",ROUND(DC387,0))</f>
        <v/>
      </c>
      <c r="DQ387" s="24" t="str">
        <f>IFERROR(IF(DO387="","",ROUND(IF(DP387=0,10,10+SIGN(DP387)*10*(1-((SQRT(5)-1)/2)^MIN(ABS(DP387)/(5*SQRT(DR$1)),3))/(1-((SQRT(5)-1)/2)^3)),2)),"请输入副数")</f>
        <v/>
      </c>
      <c r="DR387" s="25" t="str">
        <f ca="1">IF(DS387="","",IF(选手操作!ET387&lt;&gt;"","/",DV387))</f>
        <v/>
      </c>
      <c r="DS387" s="26" t="str">
        <f ca="1">IF(OR(COUNTA(DA$3:DM$434)=0,选手操作!$K387=""),"",选手操作!$K387)</f>
        <v/>
      </c>
      <c r="DT387" s="22" t="str">
        <f ca="1">IFERROR(IF(DS387="","",RANK(DV387,DV$3:DV$434)+COUNTIF(DV$3:DV387,DV387)-1),"/")</f>
        <v/>
      </c>
      <c r="DU387" s="27" t="str">
        <f ca="1">IF(DS387="","",VLOOKUP(DS387,选手操作!$K:$L,2,0))</f>
        <v/>
      </c>
      <c r="DV387" s="24" t="str">
        <f ca="1">IFERROR(IF(DS387="","",IF(选手操作!DT387&lt;&gt;"",CV387+DW387+DX387+选手操作!DS387,VLOOKUP(DU387,DO:DQ,3,0)+CV387+DW387+DX387+选手操作!DS387)),IF(COUNTIF(DO:DO,DU387)=0,"查找失败",IF(ISNUMBER(VLOOKUP(DU387,DO:DQ,3,0))=FALSE,"VP错误","未知错误")))</f>
        <v/>
      </c>
      <c r="DW387" s="37"/>
      <c r="DX387" s="37"/>
      <c r="DY387" s="39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  <c r="EK387" s="31"/>
      <c r="EL387" s="31"/>
      <c r="EM387" s="31"/>
      <c r="EN387" s="23" t="str">
        <f ca="1">IFERROR(IF(ES387="","",RANK(ER387,ER$3:ER$434)+COUNTIF(ER$3:ER387,ER387)-1),"/")</f>
        <v/>
      </c>
      <c r="EO387" s="22" t="str">
        <f t="shared" ref="EO387:EO434" si="125">IFERROR(IF(EA387="","",RIGHT(EA387,LEN(EA387)-FIND(".",EA387))),"牌手错误")</f>
        <v/>
      </c>
      <c r="EP387" s="22" t="str">
        <f t="shared" ref="EP387:EP434" si="126">IF(EO387="","",ROUND(EC387,0))</f>
        <v/>
      </c>
      <c r="EQ387" s="24" t="str">
        <f>IFERROR(IF(EO387="","",ROUND(IF(EP387=0,10,10+SIGN(EP387)*10*(1-((SQRT(5)-1)/2)^MIN(ABS(EP387)/(5*SQRT(ER$1)),3))/(1-((SQRT(5)-1)/2)^3)),2)),"请输入副数")</f>
        <v/>
      </c>
      <c r="ER387" s="25" t="str">
        <f ca="1">IF(ES387="","",IF(选手操作!FT387&lt;&gt;"","/",EV387))</f>
        <v/>
      </c>
      <c r="ES387" s="26" t="str">
        <f ca="1">IF(OR(COUNTA(EA$3:EM$434)=0,选手操作!$K387=""),"",选手操作!$K387)</f>
        <v/>
      </c>
      <c r="ET387" s="22" t="str">
        <f ca="1">IFERROR(IF(ES387="","",RANK(EV387,EV$3:EV$434)+COUNTIF(EV$3:EV387,EV387)-1),"/")</f>
        <v/>
      </c>
      <c r="EU387" s="27" t="str">
        <f ca="1">IF(ES387="","",VLOOKUP(ES387,选手操作!$K:$L,2,0))</f>
        <v/>
      </c>
      <c r="EV387" s="24" t="str">
        <f ca="1">IFERROR(IF(ES387="","",IF(选手操作!ET387&lt;&gt;"",DV387+EW387+EX387+选手操作!ES387,VLOOKUP(EU387,EO:EQ,3,0)+DV387+EW387+EX387+选手操作!ES387)),IF(COUNTIF(EO:EO,EU387)=0,"查找失败",IF(ISNUMBER(VLOOKUP(EU387,EO:EQ,3,0))=FALSE,"VP错误","未知错误")))</f>
        <v/>
      </c>
      <c r="EW387" s="37"/>
      <c r="EX387" s="37"/>
      <c r="EY387" s="39"/>
      <c r="FA387" s="31"/>
      <c r="FB387" s="31"/>
      <c r="FC387" s="31"/>
      <c r="FD387" s="31"/>
      <c r="FE387" s="31"/>
      <c r="FF387" s="31"/>
      <c r="FG387" s="31"/>
      <c r="FH387" s="31"/>
      <c r="FI387" s="31"/>
      <c r="FJ387" s="31"/>
      <c r="FK387" s="31"/>
      <c r="FL387" s="31"/>
      <c r="FM387" s="31"/>
      <c r="FN387" s="23" t="str">
        <f ca="1">IFERROR(IF(FS387="","",RANK(FR387,FR$3:FR$434)+COUNTIF(FR$3:FR387,FR387)-1),"/")</f>
        <v/>
      </c>
      <c r="FO387" s="22" t="str">
        <f t="shared" ref="FO387:FO434" si="127">IFERROR(IF(FA387="","",RIGHT(FA387,LEN(FA387)-FIND(".",FA387))),"牌手错误")</f>
        <v/>
      </c>
      <c r="FP387" s="22" t="str">
        <f t="shared" ref="FP387:FP434" si="128">IF(FO387="","",ROUND(FC387,0))</f>
        <v/>
      </c>
      <c r="FQ387" s="24" t="str">
        <f>IFERROR(IF(FO387="","",ROUND(IF(FP387=0,10,10+SIGN(FP387)*10*(1-((SQRT(5)-1)/2)^MIN(ABS(FP387)/(5*SQRT(FR$1)),3))/(1-((SQRT(5)-1)/2)^3)),2)),"请输入副数")</f>
        <v/>
      </c>
      <c r="FR387" s="25" t="str">
        <f ca="1">IF(FS387="","",IF(选手操作!GT387&lt;&gt;"","/",FV387))</f>
        <v/>
      </c>
      <c r="FS387" s="26" t="str">
        <f ca="1">IF(OR(COUNTA(FA$3:FM$434)=0,选手操作!$K387=""),"",选手操作!$K387)</f>
        <v/>
      </c>
      <c r="FT387" s="22" t="str">
        <f ca="1">IFERROR(IF(FS387="","",RANK(FV387,FV$3:FV$434)+COUNTIF(FV$3:FV387,FV387)-1),"/")</f>
        <v/>
      </c>
      <c r="FU387" s="27" t="str">
        <f ca="1">IF(FS387="","",VLOOKUP(FS387,选手操作!$K:$L,2,0))</f>
        <v/>
      </c>
      <c r="FV387" s="24" t="str">
        <f ca="1">IFERROR(IF(FS387="","",IF(选手操作!FT387&lt;&gt;"",EV387+FW387+FX387+选手操作!FS387,VLOOKUP(FU387,FO:FQ,3,0)+EV387+FW387+FX387+选手操作!FS387)),IF(COUNTIF(FO:FO,FU387)=0,"查找失败",IF(ISNUMBER(VLOOKUP(FU387,FO:FQ,3,0))=FALSE,"VP错误","未知错误")))</f>
        <v/>
      </c>
      <c r="FW387" s="37"/>
      <c r="FX387" s="37"/>
      <c r="FY387" s="39"/>
      <c r="GA387" s="31"/>
      <c r="GB387" s="31"/>
      <c r="GC387" s="31"/>
      <c r="GD387" s="31"/>
      <c r="GE387" s="31"/>
      <c r="GF387" s="31"/>
      <c r="GG387" s="31"/>
      <c r="GH387" s="31"/>
      <c r="GI387" s="31"/>
      <c r="GJ387" s="31"/>
      <c r="GK387" s="31"/>
      <c r="GL387" s="31"/>
      <c r="GM387" s="31"/>
      <c r="GN387" s="23" t="str">
        <f ca="1">IFERROR(IF(GS387="","",RANK(GR387,GR$3:GR$434)+COUNTIF(GR$3:GR387,GR387)-1),"/")</f>
        <v/>
      </c>
      <c r="GO387" s="22" t="str">
        <f t="shared" ref="GO387:GO434" si="129">IFERROR(IF(GA387="","",RIGHT(GA387,LEN(GA387)-FIND(".",GA387))),"牌手错误")</f>
        <v/>
      </c>
      <c r="GP387" s="22" t="str">
        <f t="shared" ref="GP387:GP434" si="130">IF(GO387="","",ROUND(GC387,0))</f>
        <v/>
      </c>
      <c r="GQ387" s="24" t="str">
        <f>IFERROR(IF(GO387="","",ROUND(IF(GP387=0,10,10+SIGN(GP387)*10*(1-((SQRT(5)-1)/2)^MIN(ABS(GP387)/(5*SQRT(GR$1)),3))/(1-((SQRT(5)-1)/2)^3)),2)),"请输入副数")</f>
        <v/>
      </c>
      <c r="GR387" s="25" t="str">
        <f ca="1">IF(GS387="","",IF(选手操作!HT387&lt;&gt;"","/",GV387))</f>
        <v/>
      </c>
      <c r="GS387" s="26" t="str">
        <f ca="1">IF(OR(COUNTA(GA$3:GM$434)=0,选手操作!$K387=""),"",选手操作!$K387)</f>
        <v/>
      </c>
      <c r="GT387" s="22" t="str">
        <f ca="1">IFERROR(IF(GS387="","",RANK(GV387,GV$3:GV$434)+COUNTIF(GV$3:GV387,GV387)-1),"/")</f>
        <v/>
      </c>
      <c r="GU387" s="27" t="str">
        <f ca="1">IF(GS387="","",VLOOKUP(GS387,选手操作!$K:$L,2,0))</f>
        <v/>
      </c>
      <c r="GV387" s="24" t="str">
        <f ca="1">IFERROR(IF(GS387="","",IF(选手操作!GT387&lt;&gt;"",FV387+GW387+GX387+选手操作!GS387,VLOOKUP(GU387,GO:GQ,3,0)+FV387+GW387+GX387+选手操作!GS387)),IF(COUNTIF(GO:GO,GU387)=0,"查找失败",IF(ISNUMBER(VLOOKUP(GU387,GO:GQ,3,0))=FALSE,"VP错误","未知错误")))</f>
        <v/>
      </c>
      <c r="GW387" s="37"/>
      <c r="GX387" s="37"/>
      <c r="GY387" s="39"/>
      <c r="HA387" s="31"/>
      <c r="HB387" s="31"/>
      <c r="HC387" s="31"/>
      <c r="HD387" s="31"/>
      <c r="HE387" s="31"/>
      <c r="HF387" s="31"/>
      <c r="HG387" s="31"/>
      <c r="HH387" s="31"/>
      <c r="HI387" s="31"/>
      <c r="HJ387" s="31"/>
      <c r="HK387" s="31"/>
      <c r="HL387" s="31"/>
      <c r="HM387" s="31"/>
      <c r="HN387" s="23" t="str">
        <f ca="1">IFERROR(IF(HS387="","",RANK(HR387,HR$3:HR$434)+COUNTIF(HR$3:HR387,HR387)-1),"/")</f>
        <v/>
      </c>
      <c r="HO387" s="22" t="str">
        <f t="shared" ref="HO387:HO434" si="131">IFERROR(IF(HA387="","",RIGHT(HA387,LEN(HA387)-FIND(".",HA387))),"牌手错误")</f>
        <v/>
      </c>
      <c r="HP387" s="22" t="str">
        <f t="shared" ref="HP387:HP434" si="132">IF(HO387="","",ROUND(HC387,0))</f>
        <v/>
      </c>
      <c r="HQ387" s="24" t="str">
        <f>IFERROR(IF(HO387="","",ROUND(IF(HP387=0,10,10+SIGN(HP387)*10*(1-((SQRT(5)-1)/2)^MIN(ABS(HP387)/(5*SQRT(HR$1)),3))/(1-((SQRT(5)-1)/2)^3)),2)),"请输入副数")</f>
        <v/>
      </c>
      <c r="HR387" s="25" t="str">
        <f ca="1">IF(HS387="","",IF(选手操作!IT387&lt;&gt;"","/",HV387))</f>
        <v/>
      </c>
      <c r="HS387" s="26" t="str">
        <f ca="1">IF(OR(COUNTA(HA$3:HM$434)=0,选手操作!$K387=""),"",选手操作!$K387)</f>
        <v/>
      </c>
      <c r="HT387" s="22" t="str">
        <f ca="1">IFERROR(IF(HS387="","",RANK(HV387,HV$3:HV$434)+COUNTIF(HV$3:HV387,HV387)-1),"/")</f>
        <v/>
      </c>
      <c r="HU387" s="27" t="str">
        <f ca="1">IF(HS387="","",VLOOKUP(HS387,选手操作!$K:$L,2,0))</f>
        <v/>
      </c>
      <c r="HV387" s="24" t="str">
        <f ca="1">IFERROR(IF(HS387="","",IF(选手操作!HT387&lt;&gt;"",GV387+HW387+HX387+选手操作!HS387,VLOOKUP(HU387,HO:HQ,3,0)+GV387+HW387+HX387+选手操作!HS387)),IF(COUNTIF(HO:HO,HU387)=0,"查找失败",IF(ISNUMBER(VLOOKUP(HU387,HO:HQ,3,0))=FALSE,"VP错误","未知错误")))</f>
        <v/>
      </c>
      <c r="HW387" s="37"/>
      <c r="HX387" s="37"/>
      <c r="HY387" s="39"/>
    </row>
    <row r="388" spans="1:233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23" t="str">
        <f ca="1">IFERROR(IF(S388="","",RANK(R388,R$3:R$434)+COUNTIF(R$3:R388,R388)-1),"/")</f>
        <v/>
      </c>
      <c r="O388" s="22" t="str">
        <f t="shared" ref="O388:O434" si="133">IFERROR(IF(A388="","",RIGHT(A388,LEN(A388)-FIND(".",A388))),"牌手错误")</f>
        <v/>
      </c>
      <c r="P388" s="22" t="str">
        <f t="shared" ref="P388:P434" si="134">IF(O388="","",ROUND(C388,0))</f>
        <v/>
      </c>
      <c r="Q388" s="24" t="str">
        <f>IFERROR(IF(O388="","",ROUND(IF(P388=0,10,10+SIGN(P388)*10*(1-((SQRT(5)-1)/2)^MIN(ABS(P388)/(5*SQRT(R$1)),3))/(1-((SQRT(5)-1)/2)^3)),2)),"请输入副数")</f>
        <v/>
      </c>
      <c r="R388" s="25" t="str">
        <f ca="1">IF(S388="","",IF(选手操作!AT388&lt;&gt;"","/",V388))</f>
        <v/>
      </c>
      <c r="S388" s="26" t="str">
        <f ca="1">IF(OR(COUNTA(A$3:M$434)=0,选手操作!$K388=""),"",选手操作!$K388)</f>
        <v/>
      </c>
      <c r="T388" s="22" t="str">
        <f ca="1">IFERROR(IF(S388="","",RANK(V388,V$3:V$434)+COUNTIF(V$3:V388,V388)-1),"/")</f>
        <v/>
      </c>
      <c r="U388" s="27" t="str">
        <f ca="1">IF(S388="","",VLOOKUP(S388,选手操作!$K:$L,2,0))</f>
        <v/>
      </c>
      <c r="V388" s="24" t="str">
        <f ca="1">IFERROR(IF(S388="","",IF(选手操作!T388&lt;&gt;"",选手操作!M388+选手操作!N388+W388+X388+选手操作!S388,VLOOKUP(U388,O:Q,3,0)+选手操作!M388+选手操作!N388+W388+X388+选手操作!S388)),IF(COUNTIF(O:O,U388)=0,"查找失败",IF(ISNUMBER(VLOOKUP(U388,O:Q,3,0))=FALSE,"VP错误","未知错误")))</f>
        <v/>
      </c>
      <c r="W388" s="37"/>
      <c r="X388" s="37"/>
      <c r="Y388" s="39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23" t="str">
        <f ca="1">IFERROR(IF(AS388="","",RANK(AR388,AR$3:AR$434)+COUNTIF(AR$3:AR388,AR388)-1),"/")</f>
        <v/>
      </c>
      <c r="AO388" s="22" t="str">
        <f t="shared" si="117"/>
        <v/>
      </c>
      <c r="AP388" s="22" t="str">
        <f t="shared" si="118"/>
        <v/>
      </c>
      <c r="AQ388" s="24" t="str">
        <f t="shared" si="116"/>
        <v/>
      </c>
      <c r="AR388" s="25" t="str">
        <f ca="1">IF(AS388="","",IF(选手操作!BT388&lt;&gt;"","/",AV388))</f>
        <v/>
      </c>
      <c r="AS388" s="26" t="str">
        <f ca="1">IF(OR(COUNTA(AA$3:AM$434)=0,选手操作!$K388=""),"",选手操作!$K388)</f>
        <v/>
      </c>
      <c r="AT388" s="22" t="str">
        <f ca="1">IFERROR(IF(AS388="","",RANK(AV388,AV$3:AV$434)+COUNTIF(AV$3:AV388,AV388)-1),"/")</f>
        <v/>
      </c>
      <c r="AU388" s="27" t="str">
        <f ca="1">IF(AS388="","",VLOOKUP(AS388,选手操作!$K:$L,2,0))</f>
        <v/>
      </c>
      <c r="AV388" s="24" t="str">
        <f ca="1">IFERROR(IF(AS388="","",IF(选手操作!AT388&lt;&gt;"",V388+AW388+AX388+选手操作!AS388,VLOOKUP(AU388,AO:AQ,3,0)+V388+AW388+AX388+选手操作!AS388)),IF(COUNTIF(AO:AO,AU388)=0,"查找失败",IF(ISNUMBER(VLOOKUP(AU388,AO:AQ,3,0))=FALSE,"VP错误","未知错误")))</f>
        <v/>
      </c>
      <c r="AW388" s="37"/>
      <c r="AX388" s="37"/>
      <c r="AY388" s="39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23" t="str">
        <f ca="1">IFERROR(IF(BS388="","",RANK(BR388,BR$3:BR$434)+COUNTIF(BR$3:BR388,BR388)-1),"/")</f>
        <v/>
      </c>
      <c r="BO388" s="22" t="str">
        <f t="shared" si="119"/>
        <v/>
      </c>
      <c r="BP388" s="22" t="str">
        <f t="shared" si="120"/>
        <v/>
      </c>
      <c r="BQ388" s="24" t="str">
        <f>IFERROR(IF(BO388="","",ROUND(IF(BP388=0,10,10+SIGN(BP388)*10*(1-((SQRT(5)-1)/2)^MIN(ABS(BP388)/(5*SQRT(BR$1)),3))/(1-((SQRT(5)-1)/2)^3)),2)),"请输入副数")</f>
        <v/>
      </c>
      <c r="BR388" s="25" t="str">
        <f ca="1">IF(BS388="","",IF(选手操作!CT388&lt;&gt;"","/",BV388))</f>
        <v/>
      </c>
      <c r="BS388" s="26" t="str">
        <f ca="1">IF(OR(COUNTA(BA$3:BM$434)=0,选手操作!$K388=""),"",选手操作!$K388)</f>
        <v/>
      </c>
      <c r="BT388" s="22" t="str">
        <f ca="1">IFERROR(IF(BS388="","",RANK(BV388,BV$3:BV$434)+COUNTIF(BV$3:BV388,BV388)-1),"/")</f>
        <v/>
      </c>
      <c r="BU388" s="27" t="str">
        <f ca="1">IF(BS388="","",VLOOKUP(BS388,选手操作!$K:$L,2,0))</f>
        <v/>
      </c>
      <c r="BV388" s="24" t="str">
        <f ca="1">IFERROR(IF(BS388="","",IF(选手操作!BT388&lt;&gt;"",AV388+BW388+BX388+选手操作!BS388,VLOOKUP(BU388,BO:BQ,3,0)+AV388+BW388+BX388+选手操作!BS388)),IF(COUNTIF(BO:BO,BU388)=0,"查找失败",IF(ISNUMBER(VLOOKUP(BU388,BO:BQ,3,0))=FALSE,"VP错误","未知错误")))</f>
        <v/>
      </c>
      <c r="BW388" s="37"/>
      <c r="BX388" s="37"/>
      <c r="BY388" s="39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23" t="str">
        <f ca="1">IFERROR(IF(CS388="","",RANK(CR388,CR$3:CR$434)+COUNTIF(CR$3:CR388,CR388)-1),"/")</f>
        <v/>
      </c>
      <c r="CO388" s="22" t="str">
        <f t="shared" si="121"/>
        <v/>
      </c>
      <c r="CP388" s="22" t="str">
        <f t="shared" si="122"/>
        <v/>
      </c>
      <c r="CQ388" s="24" t="str">
        <f>IFERROR(IF(CO388="","",ROUND(IF(CP388=0,10,10+SIGN(CP388)*10*(1-((SQRT(5)-1)/2)^MIN(ABS(CP388)/(5*SQRT(CR$1)),3))/(1-((SQRT(5)-1)/2)^3)),2)),"请输入副数")</f>
        <v/>
      </c>
      <c r="CR388" s="25" t="str">
        <f ca="1">IF(CS388="","",IF(选手操作!DT388&lt;&gt;"","/",CV388))</f>
        <v/>
      </c>
      <c r="CS388" s="26" t="str">
        <f ca="1">IF(OR(COUNTA(CA$3:CM$434)=0,选手操作!$K388=""),"",选手操作!$K388)</f>
        <v/>
      </c>
      <c r="CT388" s="22" t="str">
        <f ca="1">IFERROR(IF(CS388="","",RANK(CV388,CV$3:CV$434)+COUNTIF(CV$3:CV388,CV388)-1),"/")</f>
        <v/>
      </c>
      <c r="CU388" s="27" t="str">
        <f ca="1">IF(CS388="","",VLOOKUP(CS388,选手操作!$K:$L,2,0))</f>
        <v/>
      </c>
      <c r="CV388" s="24" t="str">
        <f ca="1">IFERROR(IF(CS388="","",IF(选手操作!CT388&lt;&gt;"",BV388+CW388+CX388+选手操作!CS388,VLOOKUP(CU388,CO:CQ,3,0)+BV388+CW388+CX388+选手操作!CS388)),IF(COUNTIF(CO:CO,CU388)=0,"查找失败",IF(ISNUMBER(VLOOKUP(CU388,CO:CQ,3,0))=FALSE,"VP错误","未知错误")))</f>
        <v/>
      </c>
      <c r="CW388" s="37"/>
      <c r="CX388" s="37"/>
      <c r="CY388" s="39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23" t="str">
        <f ca="1">IFERROR(IF(DS388="","",RANK(DR388,DR$3:DR$434)+COUNTIF(DR$3:DR388,DR388)-1),"/")</f>
        <v/>
      </c>
      <c r="DO388" s="22" t="str">
        <f t="shared" si="123"/>
        <v/>
      </c>
      <c r="DP388" s="22" t="str">
        <f t="shared" si="124"/>
        <v/>
      </c>
      <c r="DQ388" s="24" t="str">
        <f>IFERROR(IF(DO388="","",ROUND(IF(DP388=0,10,10+SIGN(DP388)*10*(1-((SQRT(5)-1)/2)^MIN(ABS(DP388)/(5*SQRT(DR$1)),3))/(1-((SQRT(5)-1)/2)^3)),2)),"请输入副数")</f>
        <v/>
      </c>
      <c r="DR388" s="25" t="str">
        <f ca="1">IF(DS388="","",IF(选手操作!ET388&lt;&gt;"","/",DV388))</f>
        <v/>
      </c>
      <c r="DS388" s="26" t="str">
        <f ca="1">IF(OR(COUNTA(DA$3:DM$434)=0,选手操作!$K388=""),"",选手操作!$K388)</f>
        <v/>
      </c>
      <c r="DT388" s="22" t="str">
        <f ca="1">IFERROR(IF(DS388="","",RANK(DV388,DV$3:DV$434)+COUNTIF(DV$3:DV388,DV388)-1),"/")</f>
        <v/>
      </c>
      <c r="DU388" s="27" t="str">
        <f ca="1">IF(DS388="","",VLOOKUP(DS388,选手操作!$K:$L,2,0))</f>
        <v/>
      </c>
      <c r="DV388" s="24" t="str">
        <f ca="1">IFERROR(IF(DS388="","",IF(选手操作!DT388&lt;&gt;"",CV388+DW388+DX388+选手操作!DS388,VLOOKUP(DU388,DO:DQ,3,0)+CV388+DW388+DX388+选手操作!DS388)),IF(COUNTIF(DO:DO,DU388)=0,"查找失败",IF(ISNUMBER(VLOOKUP(DU388,DO:DQ,3,0))=FALSE,"VP错误","未知错误")))</f>
        <v/>
      </c>
      <c r="DW388" s="37"/>
      <c r="DX388" s="37"/>
      <c r="DY388" s="39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23" t="str">
        <f ca="1">IFERROR(IF(ES388="","",RANK(ER388,ER$3:ER$434)+COUNTIF(ER$3:ER388,ER388)-1),"/")</f>
        <v/>
      </c>
      <c r="EO388" s="22" t="str">
        <f t="shared" si="125"/>
        <v/>
      </c>
      <c r="EP388" s="22" t="str">
        <f t="shared" si="126"/>
        <v/>
      </c>
      <c r="EQ388" s="24" t="str">
        <f>IFERROR(IF(EO388="","",ROUND(IF(EP388=0,10,10+SIGN(EP388)*10*(1-((SQRT(5)-1)/2)^MIN(ABS(EP388)/(5*SQRT(ER$1)),3))/(1-((SQRT(5)-1)/2)^3)),2)),"请输入副数")</f>
        <v/>
      </c>
      <c r="ER388" s="25" t="str">
        <f ca="1">IF(ES388="","",IF(选手操作!FT388&lt;&gt;"","/",EV388))</f>
        <v/>
      </c>
      <c r="ES388" s="26" t="str">
        <f ca="1">IF(OR(COUNTA(EA$3:EM$434)=0,选手操作!$K388=""),"",选手操作!$K388)</f>
        <v/>
      </c>
      <c r="ET388" s="22" t="str">
        <f ca="1">IFERROR(IF(ES388="","",RANK(EV388,EV$3:EV$434)+COUNTIF(EV$3:EV388,EV388)-1),"/")</f>
        <v/>
      </c>
      <c r="EU388" s="27" t="str">
        <f ca="1">IF(ES388="","",VLOOKUP(ES388,选手操作!$K:$L,2,0))</f>
        <v/>
      </c>
      <c r="EV388" s="24" t="str">
        <f ca="1">IFERROR(IF(ES388="","",IF(选手操作!ET388&lt;&gt;"",DV388+EW388+EX388+选手操作!ES388,VLOOKUP(EU388,EO:EQ,3,0)+DV388+EW388+EX388+选手操作!ES388)),IF(COUNTIF(EO:EO,EU388)=0,"查找失败",IF(ISNUMBER(VLOOKUP(EU388,EO:EQ,3,0))=FALSE,"VP错误","未知错误")))</f>
        <v/>
      </c>
      <c r="EW388" s="37"/>
      <c r="EX388" s="37"/>
      <c r="EY388" s="39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  <c r="FK388" s="31"/>
      <c r="FL388" s="31"/>
      <c r="FM388" s="31"/>
      <c r="FN388" s="23" t="str">
        <f ca="1">IFERROR(IF(FS388="","",RANK(FR388,FR$3:FR$434)+COUNTIF(FR$3:FR388,FR388)-1),"/")</f>
        <v/>
      </c>
      <c r="FO388" s="22" t="str">
        <f t="shared" si="127"/>
        <v/>
      </c>
      <c r="FP388" s="22" t="str">
        <f t="shared" si="128"/>
        <v/>
      </c>
      <c r="FQ388" s="24" t="str">
        <f>IFERROR(IF(FO388="","",ROUND(IF(FP388=0,10,10+SIGN(FP388)*10*(1-((SQRT(5)-1)/2)^MIN(ABS(FP388)/(5*SQRT(FR$1)),3))/(1-((SQRT(5)-1)/2)^3)),2)),"请输入副数")</f>
        <v/>
      </c>
      <c r="FR388" s="25" t="str">
        <f ca="1">IF(FS388="","",IF(选手操作!GT388&lt;&gt;"","/",FV388))</f>
        <v/>
      </c>
      <c r="FS388" s="26" t="str">
        <f ca="1">IF(OR(COUNTA(FA$3:FM$434)=0,选手操作!$K388=""),"",选手操作!$K388)</f>
        <v/>
      </c>
      <c r="FT388" s="22" t="str">
        <f ca="1">IFERROR(IF(FS388="","",RANK(FV388,FV$3:FV$434)+COUNTIF(FV$3:FV388,FV388)-1),"/")</f>
        <v/>
      </c>
      <c r="FU388" s="27" t="str">
        <f ca="1">IF(FS388="","",VLOOKUP(FS388,选手操作!$K:$L,2,0))</f>
        <v/>
      </c>
      <c r="FV388" s="24" t="str">
        <f ca="1">IFERROR(IF(FS388="","",IF(选手操作!FT388&lt;&gt;"",EV388+FW388+FX388+选手操作!FS388,VLOOKUP(FU388,FO:FQ,3,0)+EV388+FW388+FX388+选手操作!FS388)),IF(COUNTIF(FO:FO,FU388)=0,"查找失败",IF(ISNUMBER(VLOOKUP(FU388,FO:FQ,3,0))=FALSE,"VP错误","未知错误")))</f>
        <v/>
      </c>
      <c r="FW388" s="37"/>
      <c r="FX388" s="37"/>
      <c r="FY388" s="39"/>
      <c r="GA388" s="31"/>
      <c r="GB388" s="31"/>
      <c r="GC388" s="31"/>
      <c r="GD388" s="31"/>
      <c r="GE388" s="31"/>
      <c r="GF388" s="31"/>
      <c r="GG388" s="31"/>
      <c r="GH388" s="31"/>
      <c r="GI388" s="31"/>
      <c r="GJ388" s="31"/>
      <c r="GK388" s="31"/>
      <c r="GL388" s="31"/>
      <c r="GM388" s="31"/>
      <c r="GN388" s="23" t="str">
        <f ca="1">IFERROR(IF(GS388="","",RANK(GR388,GR$3:GR$434)+COUNTIF(GR$3:GR388,GR388)-1),"/")</f>
        <v/>
      </c>
      <c r="GO388" s="22" t="str">
        <f t="shared" si="129"/>
        <v/>
      </c>
      <c r="GP388" s="22" t="str">
        <f t="shared" si="130"/>
        <v/>
      </c>
      <c r="GQ388" s="24" t="str">
        <f>IFERROR(IF(GO388="","",ROUND(IF(GP388=0,10,10+SIGN(GP388)*10*(1-((SQRT(5)-1)/2)^MIN(ABS(GP388)/(5*SQRT(GR$1)),3))/(1-((SQRT(5)-1)/2)^3)),2)),"请输入副数")</f>
        <v/>
      </c>
      <c r="GR388" s="25" t="str">
        <f ca="1">IF(GS388="","",IF(选手操作!HT388&lt;&gt;"","/",GV388))</f>
        <v/>
      </c>
      <c r="GS388" s="26" t="str">
        <f ca="1">IF(OR(COUNTA(GA$3:GM$434)=0,选手操作!$K388=""),"",选手操作!$K388)</f>
        <v/>
      </c>
      <c r="GT388" s="22" t="str">
        <f ca="1">IFERROR(IF(GS388="","",RANK(GV388,GV$3:GV$434)+COUNTIF(GV$3:GV388,GV388)-1),"/")</f>
        <v/>
      </c>
      <c r="GU388" s="27" t="str">
        <f ca="1">IF(GS388="","",VLOOKUP(GS388,选手操作!$K:$L,2,0))</f>
        <v/>
      </c>
      <c r="GV388" s="24" t="str">
        <f ca="1">IFERROR(IF(GS388="","",IF(选手操作!GT388&lt;&gt;"",FV388+GW388+GX388+选手操作!GS388,VLOOKUP(GU388,GO:GQ,3,0)+FV388+GW388+GX388+选手操作!GS388)),IF(COUNTIF(GO:GO,GU388)=0,"查找失败",IF(ISNUMBER(VLOOKUP(GU388,GO:GQ,3,0))=FALSE,"VP错误","未知错误")))</f>
        <v/>
      </c>
      <c r="GW388" s="37"/>
      <c r="GX388" s="37"/>
      <c r="GY388" s="39"/>
      <c r="HA388" s="31"/>
      <c r="HB388" s="31"/>
      <c r="HC388" s="31"/>
      <c r="HD388" s="31"/>
      <c r="HE388" s="31"/>
      <c r="HF388" s="31"/>
      <c r="HG388" s="31"/>
      <c r="HH388" s="31"/>
      <c r="HI388" s="31"/>
      <c r="HJ388" s="31"/>
      <c r="HK388" s="31"/>
      <c r="HL388" s="31"/>
      <c r="HM388" s="31"/>
      <c r="HN388" s="23" t="str">
        <f ca="1">IFERROR(IF(HS388="","",RANK(HR388,HR$3:HR$434)+COUNTIF(HR$3:HR388,HR388)-1),"/")</f>
        <v/>
      </c>
      <c r="HO388" s="22" t="str">
        <f t="shared" si="131"/>
        <v/>
      </c>
      <c r="HP388" s="22" t="str">
        <f t="shared" si="132"/>
        <v/>
      </c>
      <c r="HQ388" s="24" t="str">
        <f>IFERROR(IF(HO388="","",ROUND(IF(HP388=0,10,10+SIGN(HP388)*10*(1-((SQRT(5)-1)/2)^MIN(ABS(HP388)/(5*SQRT(HR$1)),3))/(1-((SQRT(5)-1)/2)^3)),2)),"请输入副数")</f>
        <v/>
      </c>
      <c r="HR388" s="25" t="str">
        <f ca="1">IF(HS388="","",IF(选手操作!IT388&lt;&gt;"","/",HV388))</f>
        <v/>
      </c>
      <c r="HS388" s="26" t="str">
        <f ca="1">IF(OR(COUNTA(HA$3:HM$434)=0,选手操作!$K388=""),"",选手操作!$K388)</f>
        <v/>
      </c>
      <c r="HT388" s="22" t="str">
        <f ca="1">IFERROR(IF(HS388="","",RANK(HV388,HV$3:HV$434)+COUNTIF(HV$3:HV388,HV388)-1),"/")</f>
        <v/>
      </c>
      <c r="HU388" s="27" t="str">
        <f ca="1">IF(HS388="","",VLOOKUP(HS388,选手操作!$K:$L,2,0))</f>
        <v/>
      </c>
      <c r="HV388" s="24" t="str">
        <f ca="1">IFERROR(IF(HS388="","",IF(选手操作!HT388&lt;&gt;"",GV388+HW388+HX388+选手操作!HS388,VLOOKUP(HU388,HO:HQ,3,0)+GV388+HW388+HX388+选手操作!HS388)),IF(COUNTIF(HO:HO,HU388)=0,"查找失败",IF(ISNUMBER(VLOOKUP(HU388,HO:HQ,3,0))=FALSE,"VP错误","未知错误")))</f>
        <v/>
      </c>
      <c r="HW388" s="37"/>
      <c r="HX388" s="37"/>
      <c r="HY388" s="39"/>
    </row>
    <row r="389" spans="1:233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23" t="str">
        <f ca="1">IFERROR(IF(S389="","",RANK(R389,R$3:R$434)+COUNTIF(R$3:R389,R389)-1),"/")</f>
        <v/>
      </c>
      <c r="O389" s="22" t="str">
        <f t="shared" si="133"/>
        <v/>
      </c>
      <c r="P389" s="22" t="str">
        <f t="shared" si="134"/>
        <v/>
      </c>
      <c r="Q389" s="24" t="str">
        <f>IFERROR(IF(O389="","",ROUND(IF(P389=0,10,10+SIGN(P389)*10*(1-((SQRT(5)-1)/2)^MIN(ABS(P389)/(5*SQRT(R$1)),3))/(1-((SQRT(5)-1)/2)^3)),2)),"请输入副数")</f>
        <v/>
      </c>
      <c r="R389" s="25" t="str">
        <f ca="1">IF(S389="","",IF(选手操作!AT389&lt;&gt;"","/",V389))</f>
        <v/>
      </c>
      <c r="S389" s="26" t="str">
        <f ca="1">IF(OR(COUNTA(A$3:M$434)=0,选手操作!$K389=""),"",选手操作!$K389)</f>
        <v/>
      </c>
      <c r="T389" s="22" t="str">
        <f ca="1">IFERROR(IF(S389="","",RANK(V389,V$3:V$434)+COUNTIF(V$3:V389,V389)-1),"/")</f>
        <v/>
      </c>
      <c r="U389" s="27" t="str">
        <f ca="1">IF(S389="","",VLOOKUP(S389,选手操作!$K:$L,2,0))</f>
        <v/>
      </c>
      <c r="V389" s="24" t="str">
        <f ca="1">IFERROR(IF(S389="","",IF(选手操作!T389&lt;&gt;"",选手操作!M389+选手操作!N389+W389+X389+选手操作!S389,VLOOKUP(U389,O:Q,3,0)+选手操作!M389+选手操作!N389+W389+X389+选手操作!S389)),IF(COUNTIF(O:O,U389)=0,"查找失败",IF(ISNUMBER(VLOOKUP(U389,O:Q,3,0))=FALSE,"VP错误","未知错误")))</f>
        <v/>
      </c>
      <c r="W389" s="37"/>
      <c r="X389" s="37"/>
      <c r="Y389" s="39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23" t="str">
        <f ca="1">IFERROR(IF(AS389="","",RANK(AR389,AR$3:AR$434)+COUNTIF(AR$3:AR389,AR389)-1),"/")</f>
        <v/>
      </c>
      <c r="AO389" s="22" t="str">
        <f t="shared" si="117"/>
        <v/>
      </c>
      <c r="AP389" s="22" t="str">
        <f t="shared" si="118"/>
        <v/>
      </c>
      <c r="AQ389" s="24" t="str">
        <f t="shared" si="116"/>
        <v/>
      </c>
      <c r="AR389" s="25" t="str">
        <f ca="1">IF(AS389="","",IF(选手操作!BT389&lt;&gt;"","/",AV389))</f>
        <v/>
      </c>
      <c r="AS389" s="26" t="str">
        <f ca="1">IF(OR(COUNTA(AA$3:AM$434)=0,选手操作!$K389=""),"",选手操作!$K389)</f>
        <v/>
      </c>
      <c r="AT389" s="22" t="str">
        <f ca="1">IFERROR(IF(AS389="","",RANK(AV389,AV$3:AV$434)+COUNTIF(AV$3:AV389,AV389)-1),"/")</f>
        <v/>
      </c>
      <c r="AU389" s="27" t="str">
        <f ca="1">IF(AS389="","",VLOOKUP(AS389,选手操作!$K:$L,2,0))</f>
        <v/>
      </c>
      <c r="AV389" s="24" t="str">
        <f ca="1">IFERROR(IF(AS389="","",IF(选手操作!AT389&lt;&gt;"",V389+AW389+AX389+选手操作!AS389,VLOOKUP(AU389,AO:AQ,3,0)+V389+AW389+AX389+选手操作!AS389)),IF(COUNTIF(AO:AO,AU389)=0,"查找失败",IF(ISNUMBER(VLOOKUP(AU389,AO:AQ,3,0))=FALSE,"VP错误","未知错误")))</f>
        <v/>
      </c>
      <c r="AW389" s="37"/>
      <c r="AX389" s="37"/>
      <c r="AY389" s="39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23" t="str">
        <f ca="1">IFERROR(IF(BS389="","",RANK(BR389,BR$3:BR$434)+COUNTIF(BR$3:BR389,BR389)-1),"/")</f>
        <v/>
      </c>
      <c r="BO389" s="22" t="str">
        <f t="shared" si="119"/>
        <v/>
      </c>
      <c r="BP389" s="22" t="str">
        <f t="shared" si="120"/>
        <v/>
      </c>
      <c r="BQ389" s="24" t="str">
        <f>IFERROR(IF(BO389="","",ROUND(IF(BP389=0,10,10+SIGN(BP389)*10*(1-((SQRT(5)-1)/2)^MIN(ABS(BP389)/(5*SQRT(BR$1)),3))/(1-((SQRT(5)-1)/2)^3)),2)),"请输入副数")</f>
        <v/>
      </c>
      <c r="BR389" s="25" t="str">
        <f ca="1">IF(BS389="","",IF(选手操作!CT389&lt;&gt;"","/",BV389))</f>
        <v/>
      </c>
      <c r="BS389" s="26" t="str">
        <f ca="1">IF(OR(COUNTA(BA$3:BM$434)=0,选手操作!$K389=""),"",选手操作!$K389)</f>
        <v/>
      </c>
      <c r="BT389" s="22" t="str">
        <f ca="1">IFERROR(IF(BS389="","",RANK(BV389,BV$3:BV$434)+COUNTIF(BV$3:BV389,BV389)-1),"/")</f>
        <v/>
      </c>
      <c r="BU389" s="27" t="str">
        <f ca="1">IF(BS389="","",VLOOKUP(BS389,选手操作!$K:$L,2,0))</f>
        <v/>
      </c>
      <c r="BV389" s="24" t="str">
        <f ca="1">IFERROR(IF(BS389="","",IF(选手操作!BT389&lt;&gt;"",AV389+BW389+BX389+选手操作!BS389,VLOOKUP(BU389,BO:BQ,3,0)+AV389+BW389+BX389+选手操作!BS389)),IF(COUNTIF(BO:BO,BU389)=0,"查找失败",IF(ISNUMBER(VLOOKUP(BU389,BO:BQ,3,0))=FALSE,"VP错误","未知错误")))</f>
        <v/>
      </c>
      <c r="BW389" s="37"/>
      <c r="BX389" s="37"/>
      <c r="BY389" s="39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23" t="str">
        <f ca="1">IFERROR(IF(CS389="","",RANK(CR389,CR$3:CR$434)+COUNTIF(CR$3:CR389,CR389)-1),"/")</f>
        <v/>
      </c>
      <c r="CO389" s="22" t="str">
        <f t="shared" si="121"/>
        <v/>
      </c>
      <c r="CP389" s="22" t="str">
        <f t="shared" si="122"/>
        <v/>
      </c>
      <c r="CQ389" s="24" t="str">
        <f>IFERROR(IF(CO389="","",ROUND(IF(CP389=0,10,10+SIGN(CP389)*10*(1-((SQRT(5)-1)/2)^MIN(ABS(CP389)/(5*SQRT(CR$1)),3))/(1-((SQRT(5)-1)/2)^3)),2)),"请输入副数")</f>
        <v/>
      </c>
      <c r="CR389" s="25" t="str">
        <f ca="1">IF(CS389="","",IF(选手操作!DT389&lt;&gt;"","/",CV389))</f>
        <v/>
      </c>
      <c r="CS389" s="26" t="str">
        <f ca="1">IF(OR(COUNTA(CA$3:CM$434)=0,选手操作!$K389=""),"",选手操作!$K389)</f>
        <v/>
      </c>
      <c r="CT389" s="22" t="str">
        <f ca="1">IFERROR(IF(CS389="","",RANK(CV389,CV$3:CV$434)+COUNTIF(CV$3:CV389,CV389)-1),"/")</f>
        <v/>
      </c>
      <c r="CU389" s="27" t="str">
        <f ca="1">IF(CS389="","",VLOOKUP(CS389,选手操作!$K:$L,2,0))</f>
        <v/>
      </c>
      <c r="CV389" s="24" t="str">
        <f ca="1">IFERROR(IF(CS389="","",IF(选手操作!CT389&lt;&gt;"",BV389+CW389+CX389+选手操作!CS389,VLOOKUP(CU389,CO:CQ,3,0)+BV389+CW389+CX389+选手操作!CS389)),IF(COUNTIF(CO:CO,CU389)=0,"查找失败",IF(ISNUMBER(VLOOKUP(CU389,CO:CQ,3,0))=FALSE,"VP错误","未知错误")))</f>
        <v/>
      </c>
      <c r="CW389" s="37"/>
      <c r="CX389" s="37"/>
      <c r="CY389" s="39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23" t="str">
        <f ca="1">IFERROR(IF(DS389="","",RANK(DR389,DR$3:DR$434)+COUNTIF(DR$3:DR389,DR389)-1),"/")</f>
        <v/>
      </c>
      <c r="DO389" s="22" t="str">
        <f t="shared" si="123"/>
        <v/>
      </c>
      <c r="DP389" s="22" t="str">
        <f t="shared" si="124"/>
        <v/>
      </c>
      <c r="DQ389" s="24" t="str">
        <f>IFERROR(IF(DO389="","",ROUND(IF(DP389=0,10,10+SIGN(DP389)*10*(1-((SQRT(5)-1)/2)^MIN(ABS(DP389)/(5*SQRT(DR$1)),3))/(1-((SQRT(5)-1)/2)^3)),2)),"请输入副数")</f>
        <v/>
      </c>
      <c r="DR389" s="25" t="str">
        <f ca="1">IF(DS389="","",IF(选手操作!ET389&lt;&gt;"","/",DV389))</f>
        <v/>
      </c>
      <c r="DS389" s="26" t="str">
        <f ca="1">IF(OR(COUNTA(DA$3:DM$434)=0,选手操作!$K389=""),"",选手操作!$K389)</f>
        <v/>
      </c>
      <c r="DT389" s="22" t="str">
        <f ca="1">IFERROR(IF(DS389="","",RANK(DV389,DV$3:DV$434)+COUNTIF(DV$3:DV389,DV389)-1),"/")</f>
        <v/>
      </c>
      <c r="DU389" s="27" t="str">
        <f ca="1">IF(DS389="","",VLOOKUP(DS389,选手操作!$K:$L,2,0))</f>
        <v/>
      </c>
      <c r="DV389" s="24" t="str">
        <f ca="1">IFERROR(IF(DS389="","",IF(选手操作!DT389&lt;&gt;"",CV389+DW389+DX389+选手操作!DS389,VLOOKUP(DU389,DO:DQ,3,0)+CV389+DW389+DX389+选手操作!DS389)),IF(COUNTIF(DO:DO,DU389)=0,"查找失败",IF(ISNUMBER(VLOOKUP(DU389,DO:DQ,3,0))=FALSE,"VP错误","未知错误")))</f>
        <v/>
      </c>
      <c r="DW389" s="37"/>
      <c r="DX389" s="37"/>
      <c r="DY389" s="39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  <c r="EK389" s="31"/>
      <c r="EL389" s="31"/>
      <c r="EM389" s="31"/>
      <c r="EN389" s="23" t="str">
        <f ca="1">IFERROR(IF(ES389="","",RANK(ER389,ER$3:ER$434)+COUNTIF(ER$3:ER389,ER389)-1),"/")</f>
        <v/>
      </c>
      <c r="EO389" s="22" t="str">
        <f t="shared" si="125"/>
        <v/>
      </c>
      <c r="EP389" s="22" t="str">
        <f t="shared" si="126"/>
        <v/>
      </c>
      <c r="EQ389" s="24" t="str">
        <f>IFERROR(IF(EO389="","",ROUND(IF(EP389=0,10,10+SIGN(EP389)*10*(1-((SQRT(5)-1)/2)^MIN(ABS(EP389)/(5*SQRT(ER$1)),3))/(1-((SQRT(5)-1)/2)^3)),2)),"请输入副数")</f>
        <v/>
      </c>
      <c r="ER389" s="25" t="str">
        <f ca="1">IF(ES389="","",IF(选手操作!FT389&lt;&gt;"","/",EV389))</f>
        <v/>
      </c>
      <c r="ES389" s="26" t="str">
        <f ca="1">IF(OR(COUNTA(EA$3:EM$434)=0,选手操作!$K389=""),"",选手操作!$K389)</f>
        <v/>
      </c>
      <c r="ET389" s="22" t="str">
        <f ca="1">IFERROR(IF(ES389="","",RANK(EV389,EV$3:EV$434)+COUNTIF(EV$3:EV389,EV389)-1),"/")</f>
        <v/>
      </c>
      <c r="EU389" s="27" t="str">
        <f ca="1">IF(ES389="","",VLOOKUP(ES389,选手操作!$K:$L,2,0))</f>
        <v/>
      </c>
      <c r="EV389" s="24" t="str">
        <f ca="1">IFERROR(IF(ES389="","",IF(选手操作!ET389&lt;&gt;"",DV389+EW389+EX389+选手操作!ES389,VLOOKUP(EU389,EO:EQ,3,0)+DV389+EW389+EX389+选手操作!ES389)),IF(COUNTIF(EO:EO,EU389)=0,"查找失败",IF(ISNUMBER(VLOOKUP(EU389,EO:EQ,3,0))=FALSE,"VP错误","未知错误")))</f>
        <v/>
      </c>
      <c r="EW389" s="37"/>
      <c r="EX389" s="37"/>
      <c r="EY389" s="39"/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  <c r="FK389" s="31"/>
      <c r="FL389" s="31"/>
      <c r="FM389" s="31"/>
      <c r="FN389" s="23" t="str">
        <f ca="1">IFERROR(IF(FS389="","",RANK(FR389,FR$3:FR$434)+COUNTIF(FR$3:FR389,FR389)-1),"/")</f>
        <v/>
      </c>
      <c r="FO389" s="22" t="str">
        <f t="shared" si="127"/>
        <v/>
      </c>
      <c r="FP389" s="22" t="str">
        <f t="shared" si="128"/>
        <v/>
      </c>
      <c r="FQ389" s="24" t="str">
        <f>IFERROR(IF(FO389="","",ROUND(IF(FP389=0,10,10+SIGN(FP389)*10*(1-((SQRT(5)-1)/2)^MIN(ABS(FP389)/(5*SQRT(FR$1)),3))/(1-((SQRT(5)-1)/2)^3)),2)),"请输入副数")</f>
        <v/>
      </c>
      <c r="FR389" s="25" t="str">
        <f ca="1">IF(FS389="","",IF(选手操作!GT389&lt;&gt;"","/",FV389))</f>
        <v/>
      </c>
      <c r="FS389" s="26" t="str">
        <f ca="1">IF(OR(COUNTA(FA$3:FM$434)=0,选手操作!$K389=""),"",选手操作!$K389)</f>
        <v/>
      </c>
      <c r="FT389" s="22" t="str">
        <f ca="1">IFERROR(IF(FS389="","",RANK(FV389,FV$3:FV$434)+COUNTIF(FV$3:FV389,FV389)-1),"/")</f>
        <v/>
      </c>
      <c r="FU389" s="27" t="str">
        <f ca="1">IF(FS389="","",VLOOKUP(FS389,选手操作!$K:$L,2,0))</f>
        <v/>
      </c>
      <c r="FV389" s="24" t="str">
        <f ca="1">IFERROR(IF(FS389="","",IF(选手操作!FT389&lt;&gt;"",EV389+FW389+FX389+选手操作!FS389,VLOOKUP(FU389,FO:FQ,3,0)+EV389+FW389+FX389+选手操作!FS389)),IF(COUNTIF(FO:FO,FU389)=0,"查找失败",IF(ISNUMBER(VLOOKUP(FU389,FO:FQ,3,0))=FALSE,"VP错误","未知错误")))</f>
        <v/>
      </c>
      <c r="FW389" s="37"/>
      <c r="FX389" s="37"/>
      <c r="FY389" s="39"/>
      <c r="GA389" s="31"/>
      <c r="GB389" s="31"/>
      <c r="GC389" s="31"/>
      <c r="GD389" s="31"/>
      <c r="GE389" s="31"/>
      <c r="GF389" s="31"/>
      <c r="GG389" s="31"/>
      <c r="GH389" s="31"/>
      <c r="GI389" s="31"/>
      <c r="GJ389" s="31"/>
      <c r="GK389" s="31"/>
      <c r="GL389" s="31"/>
      <c r="GM389" s="31"/>
      <c r="GN389" s="23" t="str">
        <f ca="1">IFERROR(IF(GS389="","",RANK(GR389,GR$3:GR$434)+COUNTIF(GR$3:GR389,GR389)-1),"/")</f>
        <v/>
      </c>
      <c r="GO389" s="22" t="str">
        <f t="shared" si="129"/>
        <v/>
      </c>
      <c r="GP389" s="22" t="str">
        <f t="shared" si="130"/>
        <v/>
      </c>
      <c r="GQ389" s="24" t="str">
        <f>IFERROR(IF(GO389="","",ROUND(IF(GP389=0,10,10+SIGN(GP389)*10*(1-((SQRT(5)-1)/2)^MIN(ABS(GP389)/(5*SQRT(GR$1)),3))/(1-((SQRT(5)-1)/2)^3)),2)),"请输入副数")</f>
        <v/>
      </c>
      <c r="GR389" s="25" t="str">
        <f ca="1">IF(GS389="","",IF(选手操作!HT389&lt;&gt;"","/",GV389))</f>
        <v/>
      </c>
      <c r="GS389" s="26" t="str">
        <f ca="1">IF(OR(COUNTA(GA$3:GM$434)=0,选手操作!$K389=""),"",选手操作!$K389)</f>
        <v/>
      </c>
      <c r="GT389" s="22" t="str">
        <f ca="1">IFERROR(IF(GS389="","",RANK(GV389,GV$3:GV$434)+COUNTIF(GV$3:GV389,GV389)-1),"/")</f>
        <v/>
      </c>
      <c r="GU389" s="27" t="str">
        <f ca="1">IF(GS389="","",VLOOKUP(GS389,选手操作!$K:$L,2,0))</f>
        <v/>
      </c>
      <c r="GV389" s="24" t="str">
        <f ca="1">IFERROR(IF(GS389="","",IF(选手操作!GT389&lt;&gt;"",FV389+GW389+GX389+选手操作!GS389,VLOOKUP(GU389,GO:GQ,3,0)+FV389+GW389+GX389+选手操作!GS389)),IF(COUNTIF(GO:GO,GU389)=0,"查找失败",IF(ISNUMBER(VLOOKUP(GU389,GO:GQ,3,0))=FALSE,"VP错误","未知错误")))</f>
        <v/>
      </c>
      <c r="GW389" s="37"/>
      <c r="GX389" s="37"/>
      <c r="GY389" s="39"/>
      <c r="HA389" s="31"/>
      <c r="HB389" s="31"/>
      <c r="HC389" s="31"/>
      <c r="HD389" s="31"/>
      <c r="HE389" s="31"/>
      <c r="HF389" s="31"/>
      <c r="HG389" s="31"/>
      <c r="HH389" s="31"/>
      <c r="HI389" s="31"/>
      <c r="HJ389" s="31"/>
      <c r="HK389" s="31"/>
      <c r="HL389" s="31"/>
      <c r="HM389" s="31"/>
      <c r="HN389" s="23" t="str">
        <f ca="1">IFERROR(IF(HS389="","",RANK(HR389,HR$3:HR$434)+COUNTIF(HR$3:HR389,HR389)-1),"/")</f>
        <v/>
      </c>
      <c r="HO389" s="22" t="str">
        <f t="shared" si="131"/>
        <v/>
      </c>
      <c r="HP389" s="22" t="str">
        <f t="shared" si="132"/>
        <v/>
      </c>
      <c r="HQ389" s="24" t="str">
        <f>IFERROR(IF(HO389="","",ROUND(IF(HP389=0,10,10+SIGN(HP389)*10*(1-((SQRT(5)-1)/2)^MIN(ABS(HP389)/(5*SQRT(HR$1)),3))/(1-((SQRT(5)-1)/2)^3)),2)),"请输入副数")</f>
        <v/>
      </c>
      <c r="HR389" s="25" t="str">
        <f ca="1">IF(HS389="","",IF(选手操作!IT389&lt;&gt;"","/",HV389))</f>
        <v/>
      </c>
      <c r="HS389" s="26" t="str">
        <f ca="1">IF(OR(COUNTA(HA$3:HM$434)=0,选手操作!$K389=""),"",选手操作!$K389)</f>
        <v/>
      </c>
      <c r="HT389" s="22" t="str">
        <f ca="1">IFERROR(IF(HS389="","",RANK(HV389,HV$3:HV$434)+COUNTIF(HV$3:HV389,HV389)-1),"/")</f>
        <v/>
      </c>
      <c r="HU389" s="27" t="str">
        <f ca="1">IF(HS389="","",VLOOKUP(HS389,选手操作!$K:$L,2,0))</f>
        <v/>
      </c>
      <c r="HV389" s="24" t="str">
        <f ca="1">IFERROR(IF(HS389="","",IF(选手操作!HT389&lt;&gt;"",GV389+HW389+HX389+选手操作!HS389,VLOOKUP(HU389,HO:HQ,3,0)+GV389+HW389+HX389+选手操作!HS389)),IF(COUNTIF(HO:HO,HU389)=0,"查找失败",IF(ISNUMBER(VLOOKUP(HU389,HO:HQ,3,0))=FALSE,"VP错误","未知错误")))</f>
        <v/>
      </c>
      <c r="HW389" s="37"/>
      <c r="HX389" s="37"/>
      <c r="HY389" s="39"/>
    </row>
    <row r="390" spans="1:233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23" t="str">
        <f ca="1">IFERROR(IF(S390="","",RANK(R390,R$3:R$434)+COUNTIF(R$3:R390,R390)-1),"/")</f>
        <v/>
      </c>
      <c r="O390" s="22" t="str">
        <f t="shared" si="133"/>
        <v/>
      </c>
      <c r="P390" s="22" t="str">
        <f t="shared" si="134"/>
        <v/>
      </c>
      <c r="Q390" s="24" t="str">
        <f>IFERROR(IF(O390="","",ROUND(IF(P390=0,10,10+SIGN(P390)*10*(1-((SQRT(5)-1)/2)^MIN(ABS(P390)/(5*SQRT(R$1)),3))/(1-((SQRT(5)-1)/2)^3)),2)),"请输入副数")</f>
        <v/>
      </c>
      <c r="R390" s="25" t="str">
        <f ca="1">IF(S390="","",IF(选手操作!AT390&lt;&gt;"","/",V390))</f>
        <v/>
      </c>
      <c r="S390" s="26" t="str">
        <f ca="1">IF(OR(COUNTA(A$3:M$434)=0,选手操作!$K390=""),"",选手操作!$K390)</f>
        <v/>
      </c>
      <c r="T390" s="22" t="str">
        <f ca="1">IFERROR(IF(S390="","",RANK(V390,V$3:V$434)+COUNTIF(V$3:V390,V390)-1),"/")</f>
        <v/>
      </c>
      <c r="U390" s="27" t="str">
        <f ca="1">IF(S390="","",VLOOKUP(S390,选手操作!$K:$L,2,0))</f>
        <v/>
      </c>
      <c r="V390" s="24" t="str">
        <f ca="1">IFERROR(IF(S390="","",IF(选手操作!T390&lt;&gt;"",选手操作!M390+选手操作!N390+W390+X390+选手操作!S390,VLOOKUP(U390,O:Q,3,0)+选手操作!M390+选手操作!N390+W390+X390+选手操作!S390)),IF(COUNTIF(O:O,U390)=0,"查找失败",IF(ISNUMBER(VLOOKUP(U390,O:Q,3,0))=FALSE,"VP错误","未知错误")))</f>
        <v/>
      </c>
      <c r="W390" s="37"/>
      <c r="X390" s="37"/>
      <c r="Y390" s="39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23" t="str">
        <f ca="1">IFERROR(IF(AS390="","",RANK(AR390,AR$3:AR$434)+COUNTIF(AR$3:AR390,AR390)-1),"/")</f>
        <v/>
      </c>
      <c r="AO390" s="22" t="str">
        <f t="shared" si="117"/>
        <v/>
      </c>
      <c r="AP390" s="22" t="str">
        <f t="shared" si="118"/>
        <v/>
      </c>
      <c r="AQ390" s="24" t="str">
        <f t="shared" si="116"/>
        <v/>
      </c>
      <c r="AR390" s="25" t="str">
        <f ca="1">IF(AS390="","",IF(选手操作!BT390&lt;&gt;"","/",AV390))</f>
        <v/>
      </c>
      <c r="AS390" s="26" t="str">
        <f ca="1">IF(OR(COUNTA(AA$3:AM$434)=0,选手操作!$K390=""),"",选手操作!$K390)</f>
        <v/>
      </c>
      <c r="AT390" s="22" t="str">
        <f ca="1">IFERROR(IF(AS390="","",RANK(AV390,AV$3:AV$434)+COUNTIF(AV$3:AV390,AV390)-1),"/")</f>
        <v/>
      </c>
      <c r="AU390" s="27" t="str">
        <f ca="1">IF(AS390="","",VLOOKUP(AS390,选手操作!$K:$L,2,0))</f>
        <v/>
      </c>
      <c r="AV390" s="24" t="str">
        <f ca="1">IFERROR(IF(AS390="","",IF(选手操作!AT390&lt;&gt;"",V390+AW390+AX390+选手操作!AS390,VLOOKUP(AU390,AO:AQ,3,0)+V390+AW390+AX390+选手操作!AS390)),IF(COUNTIF(AO:AO,AU390)=0,"查找失败",IF(ISNUMBER(VLOOKUP(AU390,AO:AQ,3,0))=FALSE,"VP错误","未知错误")))</f>
        <v/>
      </c>
      <c r="AW390" s="37"/>
      <c r="AX390" s="37"/>
      <c r="AY390" s="39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23" t="str">
        <f ca="1">IFERROR(IF(BS390="","",RANK(BR390,BR$3:BR$434)+COUNTIF(BR$3:BR390,BR390)-1),"/")</f>
        <v/>
      </c>
      <c r="BO390" s="22" t="str">
        <f t="shared" si="119"/>
        <v/>
      </c>
      <c r="BP390" s="22" t="str">
        <f t="shared" si="120"/>
        <v/>
      </c>
      <c r="BQ390" s="24" t="str">
        <f>IFERROR(IF(BO390="","",ROUND(IF(BP390=0,10,10+SIGN(BP390)*10*(1-((SQRT(5)-1)/2)^MIN(ABS(BP390)/(5*SQRT(BR$1)),3))/(1-((SQRT(5)-1)/2)^3)),2)),"请输入副数")</f>
        <v/>
      </c>
      <c r="BR390" s="25" t="str">
        <f ca="1">IF(BS390="","",IF(选手操作!CT390&lt;&gt;"","/",BV390))</f>
        <v/>
      </c>
      <c r="BS390" s="26" t="str">
        <f ca="1">IF(OR(COUNTA(BA$3:BM$434)=0,选手操作!$K390=""),"",选手操作!$K390)</f>
        <v/>
      </c>
      <c r="BT390" s="22" t="str">
        <f ca="1">IFERROR(IF(BS390="","",RANK(BV390,BV$3:BV$434)+COUNTIF(BV$3:BV390,BV390)-1),"/")</f>
        <v/>
      </c>
      <c r="BU390" s="27" t="str">
        <f ca="1">IF(BS390="","",VLOOKUP(BS390,选手操作!$K:$L,2,0))</f>
        <v/>
      </c>
      <c r="BV390" s="24" t="str">
        <f ca="1">IFERROR(IF(BS390="","",IF(选手操作!BT390&lt;&gt;"",AV390+BW390+BX390+选手操作!BS390,VLOOKUP(BU390,BO:BQ,3,0)+AV390+BW390+BX390+选手操作!BS390)),IF(COUNTIF(BO:BO,BU390)=0,"查找失败",IF(ISNUMBER(VLOOKUP(BU390,BO:BQ,3,0))=FALSE,"VP错误","未知错误")))</f>
        <v/>
      </c>
      <c r="BW390" s="37"/>
      <c r="BX390" s="37"/>
      <c r="BY390" s="39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23" t="str">
        <f ca="1">IFERROR(IF(CS390="","",RANK(CR390,CR$3:CR$434)+COUNTIF(CR$3:CR390,CR390)-1),"/")</f>
        <v/>
      </c>
      <c r="CO390" s="22" t="str">
        <f t="shared" si="121"/>
        <v/>
      </c>
      <c r="CP390" s="22" t="str">
        <f t="shared" si="122"/>
        <v/>
      </c>
      <c r="CQ390" s="24" t="str">
        <f>IFERROR(IF(CO390="","",ROUND(IF(CP390=0,10,10+SIGN(CP390)*10*(1-((SQRT(5)-1)/2)^MIN(ABS(CP390)/(5*SQRT(CR$1)),3))/(1-((SQRT(5)-1)/2)^3)),2)),"请输入副数")</f>
        <v/>
      </c>
      <c r="CR390" s="25" t="str">
        <f ca="1">IF(CS390="","",IF(选手操作!DT390&lt;&gt;"","/",CV390))</f>
        <v/>
      </c>
      <c r="CS390" s="26" t="str">
        <f ca="1">IF(OR(COUNTA(CA$3:CM$434)=0,选手操作!$K390=""),"",选手操作!$K390)</f>
        <v/>
      </c>
      <c r="CT390" s="22" t="str">
        <f ca="1">IFERROR(IF(CS390="","",RANK(CV390,CV$3:CV$434)+COUNTIF(CV$3:CV390,CV390)-1),"/")</f>
        <v/>
      </c>
      <c r="CU390" s="27" t="str">
        <f ca="1">IF(CS390="","",VLOOKUP(CS390,选手操作!$K:$L,2,0))</f>
        <v/>
      </c>
      <c r="CV390" s="24" t="str">
        <f ca="1">IFERROR(IF(CS390="","",IF(选手操作!CT390&lt;&gt;"",BV390+CW390+CX390+选手操作!CS390,VLOOKUP(CU390,CO:CQ,3,0)+BV390+CW390+CX390+选手操作!CS390)),IF(COUNTIF(CO:CO,CU390)=0,"查找失败",IF(ISNUMBER(VLOOKUP(CU390,CO:CQ,3,0))=FALSE,"VP错误","未知错误")))</f>
        <v/>
      </c>
      <c r="CW390" s="37"/>
      <c r="CX390" s="37"/>
      <c r="CY390" s="39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23" t="str">
        <f ca="1">IFERROR(IF(DS390="","",RANK(DR390,DR$3:DR$434)+COUNTIF(DR$3:DR390,DR390)-1),"/")</f>
        <v/>
      </c>
      <c r="DO390" s="22" t="str">
        <f t="shared" si="123"/>
        <v/>
      </c>
      <c r="DP390" s="22" t="str">
        <f t="shared" si="124"/>
        <v/>
      </c>
      <c r="DQ390" s="24" t="str">
        <f>IFERROR(IF(DO390="","",ROUND(IF(DP390=0,10,10+SIGN(DP390)*10*(1-((SQRT(5)-1)/2)^MIN(ABS(DP390)/(5*SQRT(DR$1)),3))/(1-((SQRT(5)-1)/2)^3)),2)),"请输入副数")</f>
        <v/>
      </c>
      <c r="DR390" s="25" t="str">
        <f ca="1">IF(DS390="","",IF(选手操作!ET390&lt;&gt;"","/",DV390))</f>
        <v/>
      </c>
      <c r="DS390" s="26" t="str">
        <f ca="1">IF(OR(COUNTA(DA$3:DM$434)=0,选手操作!$K390=""),"",选手操作!$K390)</f>
        <v/>
      </c>
      <c r="DT390" s="22" t="str">
        <f ca="1">IFERROR(IF(DS390="","",RANK(DV390,DV$3:DV$434)+COUNTIF(DV$3:DV390,DV390)-1),"/")</f>
        <v/>
      </c>
      <c r="DU390" s="27" t="str">
        <f ca="1">IF(DS390="","",VLOOKUP(DS390,选手操作!$K:$L,2,0))</f>
        <v/>
      </c>
      <c r="DV390" s="24" t="str">
        <f ca="1">IFERROR(IF(DS390="","",IF(选手操作!DT390&lt;&gt;"",CV390+DW390+DX390+选手操作!DS390,VLOOKUP(DU390,DO:DQ,3,0)+CV390+DW390+DX390+选手操作!DS390)),IF(COUNTIF(DO:DO,DU390)=0,"查找失败",IF(ISNUMBER(VLOOKUP(DU390,DO:DQ,3,0))=FALSE,"VP错误","未知错误")))</f>
        <v/>
      </c>
      <c r="DW390" s="37"/>
      <c r="DX390" s="37"/>
      <c r="DY390" s="39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  <c r="EK390" s="31"/>
      <c r="EL390" s="31"/>
      <c r="EM390" s="31"/>
      <c r="EN390" s="23" t="str">
        <f ca="1">IFERROR(IF(ES390="","",RANK(ER390,ER$3:ER$434)+COUNTIF(ER$3:ER390,ER390)-1),"/")</f>
        <v/>
      </c>
      <c r="EO390" s="22" t="str">
        <f t="shared" si="125"/>
        <v/>
      </c>
      <c r="EP390" s="22" t="str">
        <f t="shared" si="126"/>
        <v/>
      </c>
      <c r="EQ390" s="24" t="str">
        <f>IFERROR(IF(EO390="","",ROUND(IF(EP390=0,10,10+SIGN(EP390)*10*(1-((SQRT(5)-1)/2)^MIN(ABS(EP390)/(5*SQRT(ER$1)),3))/(1-((SQRT(5)-1)/2)^3)),2)),"请输入副数")</f>
        <v/>
      </c>
      <c r="ER390" s="25" t="str">
        <f ca="1">IF(ES390="","",IF(选手操作!FT390&lt;&gt;"","/",EV390))</f>
        <v/>
      </c>
      <c r="ES390" s="26" t="str">
        <f ca="1">IF(OR(COUNTA(EA$3:EM$434)=0,选手操作!$K390=""),"",选手操作!$K390)</f>
        <v/>
      </c>
      <c r="ET390" s="22" t="str">
        <f ca="1">IFERROR(IF(ES390="","",RANK(EV390,EV$3:EV$434)+COUNTIF(EV$3:EV390,EV390)-1),"/")</f>
        <v/>
      </c>
      <c r="EU390" s="27" t="str">
        <f ca="1">IF(ES390="","",VLOOKUP(ES390,选手操作!$K:$L,2,0))</f>
        <v/>
      </c>
      <c r="EV390" s="24" t="str">
        <f ca="1">IFERROR(IF(ES390="","",IF(选手操作!ET390&lt;&gt;"",DV390+EW390+EX390+选手操作!ES390,VLOOKUP(EU390,EO:EQ,3,0)+DV390+EW390+EX390+选手操作!ES390)),IF(COUNTIF(EO:EO,EU390)=0,"查找失败",IF(ISNUMBER(VLOOKUP(EU390,EO:EQ,3,0))=FALSE,"VP错误","未知错误")))</f>
        <v/>
      </c>
      <c r="EW390" s="37"/>
      <c r="EX390" s="37"/>
      <c r="EY390" s="39"/>
      <c r="FA390" s="31"/>
      <c r="FB390" s="31"/>
      <c r="FC390" s="31"/>
      <c r="FD390" s="31"/>
      <c r="FE390" s="31"/>
      <c r="FF390" s="31"/>
      <c r="FG390" s="31"/>
      <c r="FH390" s="31"/>
      <c r="FI390" s="31"/>
      <c r="FJ390" s="31"/>
      <c r="FK390" s="31"/>
      <c r="FL390" s="31"/>
      <c r="FM390" s="31"/>
      <c r="FN390" s="23" t="str">
        <f ca="1">IFERROR(IF(FS390="","",RANK(FR390,FR$3:FR$434)+COUNTIF(FR$3:FR390,FR390)-1),"/")</f>
        <v/>
      </c>
      <c r="FO390" s="22" t="str">
        <f t="shared" si="127"/>
        <v/>
      </c>
      <c r="FP390" s="22" t="str">
        <f t="shared" si="128"/>
        <v/>
      </c>
      <c r="FQ390" s="24" t="str">
        <f>IFERROR(IF(FO390="","",ROUND(IF(FP390=0,10,10+SIGN(FP390)*10*(1-((SQRT(5)-1)/2)^MIN(ABS(FP390)/(5*SQRT(FR$1)),3))/(1-((SQRT(5)-1)/2)^3)),2)),"请输入副数")</f>
        <v/>
      </c>
      <c r="FR390" s="25" t="str">
        <f ca="1">IF(FS390="","",IF(选手操作!GT390&lt;&gt;"","/",FV390))</f>
        <v/>
      </c>
      <c r="FS390" s="26" t="str">
        <f ca="1">IF(OR(COUNTA(FA$3:FM$434)=0,选手操作!$K390=""),"",选手操作!$K390)</f>
        <v/>
      </c>
      <c r="FT390" s="22" t="str">
        <f ca="1">IFERROR(IF(FS390="","",RANK(FV390,FV$3:FV$434)+COUNTIF(FV$3:FV390,FV390)-1),"/")</f>
        <v/>
      </c>
      <c r="FU390" s="27" t="str">
        <f ca="1">IF(FS390="","",VLOOKUP(FS390,选手操作!$K:$L,2,0))</f>
        <v/>
      </c>
      <c r="FV390" s="24" t="str">
        <f ca="1">IFERROR(IF(FS390="","",IF(选手操作!FT390&lt;&gt;"",EV390+FW390+FX390+选手操作!FS390,VLOOKUP(FU390,FO:FQ,3,0)+EV390+FW390+FX390+选手操作!FS390)),IF(COUNTIF(FO:FO,FU390)=0,"查找失败",IF(ISNUMBER(VLOOKUP(FU390,FO:FQ,3,0))=FALSE,"VP错误","未知错误")))</f>
        <v/>
      </c>
      <c r="FW390" s="37"/>
      <c r="FX390" s="37"/>
      <c r="FY390" s="39"/>
      <c r="GA390" s="31"/>
      <c r="GB390" s="31"/>
      <c r="GC390" s="31"/>
      <c r="GD390" s="31"/>
      <c r="GE390" s="31"/>
      <c r="GF390" s="31"/>
      <c r="GG390" s="31"/>
      <c r="GH390" s="31"/>
      <c r="GI390" s="31"/>
      <c r="GJ390" s="31"/>
      <c r="GK390" s="31"/>
      <c r="GL390" s="31"/>
      <c r="GM390" s="31"/>
      <c r="GN390" s="23" t="str">
        <f ca="1">IFERROR(IF(GS390="","",RANK(GR390,GR$3:GR$434)+COUNTIF(GR$3:GR390,GR390)-1),"/")</f>
        <v/>
      </c>
      <c r="GO390" s="22" t="str">
        <f t="shared" si="129"/>
        <v/>
      </c>
      <c r="GP390" s="22" t="str">
        <f t="shared" si="130"/>
        <v/>
      </c>
      <c r="GQ390" s="24" t="str">
        <f>IFERROR(IF(GO390="","",ROUND(IF(GP390=0,10,10+SIGN(GP390)*10*(1-((SQRT(5)-1)/2)^MIN(ABS(GP390)/(5*SQRT(GR$1)),3))/(1-((SQRT(5)-1)/2)^3)),2)),"请输入副数")</f>
        <v/>
      </c>
      <c r="GR390" s="25" t="str">
        <f ca="1">IF(GS390="","",IF(选手操作!HT390&lt;&gt;"","/",GV390))</f>
        <v/>
      </c>
      <c r="GS390" s="26" t="str">
        <f ca="1">IF(OR(COUNTA(GA$3:GM$434)=0,选手操作!$K390=""),"",选手操作!$K390)</f>
        <v/>
      </c>
      <c r="GT390" s="22" t="str">
        <f ca="1">IFERROR(IF(GS390="","",RANK(GV390,GV$3:GV$434)+COUNTIF(GV$3:GV390,GV390)-1),"/")</f>
        <v/>
      </c>
      <c r="GU390" s="27" t="str">
        <f ca="1">IF(GS390="","",VLOOKUP(GS390,选手操作!$K:$L,2,0))</f>
        <v/>
      </c>
      <c r="GV390" s="24" t="str">
        <f ca="1">IFERROR(IF(GS390="","",IF(选手操作!GT390&lt;&gt;"",FV390+GW390+GX390+选手操作!GS390,VLOOKUP(GU390,GO:GQ,3,0)+FV390+GW390+GX390+选手操作!GS390)),IF(COUNTIF(GO:GO,GU390)=0,"查找失败",IF(ISNUMBER(VLOOKUP(GU390,GO:GQ,3,0))=FALSE,"VP错误","未知错误")))</f>
        <v/>
      </c>
      <c r="GW390" s="37"/>
      <c r="GX390" s="37"/>
      <c r="GY390" s="39"/>
      <c r="HA390" s="31"/>
      <c r="HB390" s="31"/>
      <c r="HC390" s="31"/>
      <c r="HD390" s="31"/>
      <c r="HE390" s="31"/>
      <c r="HF390" s="31"/>
      <c r="HG390" s="31"/>
      <c r="HH390" s="31"/>
      <c r="HI390" s="31"/>
      <c r="HJ390" s="31"/>
      <c r="HK390" s="31"/>
      <c r="HL390" s="31"/>
      <c r="HM390" s="31"/>
      <c r="HN390" s="23" t="str">
        <f ca="1">IFERROR(IF(HS390="","",RANK(HR390,HR$3:HR$434)+COUNTIF(HR$3:HR390,HR390)-1),"/")</f>
        <v/>
      </c>
      <c r="HO390" s="22" t="str">
        <f t="shared" si="131"/>
        <v/>
      </c>
      <c r="HP390" s="22" t="str">
        <f t="shared" si="132"/>
        <v/>
      </c>
      <c r="HQ390" s="24" t="str">
        <f>IFERROR(IF(HO390="","",ROUND(IF(HP390=0,10,10+SIGN(HP390)*10*(1-((SQRT(5)-1)/2)^MIN(ABS(HP390)/(5*SQRT(HR$1)),3))/(1-((SQRT(5)-1)/2)^3)),2)),"请输入副数")</f>
        <v/>
      </c>
      <c r="HR390" s="25" t="str">
        <f ca="1">IF(HS390="","",IF(选手操作!IT390&lt;&gt;"","/",HV390))</f>
        <v/>
      </c>
      <c r="HS390" s="26" t="str">
        <f ca="1">IF(OR(COUNTA(HA$3:HM$434)=0,选手操作!$K390=""),"",选手操作!$K390)</f>
        <v/>
      </c>
      <c r="HT390" s="22" t="str">
        <f ca="1">IFERROR(IF(HS390="","",RANK(HV390,HV$3:HV$434)+COUNTIF(HV$3:HV390,HV390)-1),"/")</f>
        <v/>
      </c>
      <c r="HU390" s="27" t="str">
        <f ca="1">IF(HS390="","",VLOOKUP(HS390,选手操作!$K:$L,2,0))</f>
        <v/>
      </c>
      <c r="HV390" s="24" t="str">
        <f ca="1">IFERROR(IF(HS390="","",IF(选手操作!HT390&lt;&gt;"",GV390+HW390+HX390+选手操作!HS390,VLOOKUP(HU390,HO:HQ,3,0)+GV390+HW390+HX390+选手操作!HS390)),IF(COUNTIF(HO:HO,HU390)=0,"查找失败",IF(ISNUMBER(VLOOKUP(HU390,HO:HQ,3,0))=FALSE,"VP错误","未知错误")))</f>
        <v/>
      </c>
      <c r="HW390" s="37"/>
      <c r="HX390" s="37"/>
      <c r="HY390" s="39"/>
    </row>
    <row r="391" spans="1:233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23" t="str">
        <f ca="1">IFERROR(IF(S391="","",RANK(R391,R$3:R$434)+COUNTIF(R$3:R391,R391)-1),"/")</f>
        <v/>
      </c>
      <c r="O391" s="22" t="str">
        <f t="shared" si="133"/>
        <v/>
      </c>
      <c r="P391" s="22" t="str">
        <f t="shared" si="134"/>
        <v/>
      </c>
      <c r="Q391" s="24" t="str">
        <f>IFERROR(IF(O391="","",ROUND(IF(P391=0,10,10+SIGN(P391)*10*(1-((SQRT(5)-1)/2)^MIN(ABS(P391)/(5*SQRT(R$1)),3))/(1-((SQRT(5)-1)/2)^3)),2)),"请输入副数")</f>
        <v/>
      </c>
      <c r="R391" s="25" t="str">
        <f ca="1">IF(S391="","",IF(选手操作!AT391&lt;&gt;"","/",V391))</f>
        <v/>
      </c>
      <c r="S391" s="26" t="str">
        <f ca="1">IF(OR(COUNTA(A$3:M$434)=0,选手操作!$K391=""),"",选手操作!$K391)</f>
        <v/>
      </c>
      <c r="T391" s="22" t="str">
        <f ca="1">IFERROR(IF(S391="","",RANK(V391,V$3:V$434)+COUNTIF(V$3:V391,V391)-1),"/")</f>
        <v/>
      </c>
      <c r="U391" s="27" t="str">
        <f ca="1">IF(S391="","",VLOOKUP(S391,选手操作!$K:$L,2,0))</f>
        <v/>
      </c>
      <c r="V391" s="24" t="str">
        <f ca="1">IFERROR(IF(S391="","",IF(选手操作!T391&lt;&gt;"",选手操作!M391+选手操作!N391+W391+X391+选手操作!S391,VLOOKUP(U391,O:Q,3,0)+选手操作!M391+选手操作!N391+W391+X391+选手操作!S391)),IF(COUNTIF(O:O,U391)=0,"查找失败",IF(ISNUMBER(VLOOKUP(U391,O:Q,3,0))=FALSE,"VP错误","未知错误")))</f>
        <v/>
      </c>
      <c r="W391" s="37"/>
      <c r="X391" s="37"/>
      <c r="Y391" s="39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23" t="str">
        <f ca="1">IFERROR(IF(AS391="","",RANK(AR391,AR$3:AR$434)+COUNTIF(AR$3:AR391,AR391)-1),"/")</f>
        <v/>
      </c>
      <c r="AO391" s="22" t="str">
        <f t="shared" si="117"/>
        <v/>
      </c>
      <c r="AP391" s="22" t="str">
        <f t="shared" si="118"/>
        <v/>
      </c>
      <c r="AQ391" s="24" t="str">
        <f t="shared" si="116"/>
        <v/>
      </c>
      <c r="AR391" s="25" t="str">
        <f ca="1">IF(AS391="","",IF(选手操作!BT391&lt;&gt;"","/",AV391))</f>
        <v/>
      </c>
      <c r="AS391" s="26" t="str">
        <f ca="1">IF(OR(COUNTA(AA$3:AM$434)=0,选手操作!$K391=""),"",选手操作!$K391)</f>
        <v/>
      </c>
      <c r="AT391" s="22" t="str">
        <f ca="1">IFERROR(IF(AS391="","",RANK(AV391,AV$3:AV$434)+COUNTIF(AV$3:AV391,AV391)-1),"/")</f>
        <v/>
      </c>
      <c r="AU391" s="27" t="str">
        <f ca="1">IF(AS391="","",VLOOKUP(AS391,选手操作!$K:$L,2,0))</f>
        <v/>
      </c>
      <c r="AV391" s="24" t="str">
        <f ca="1">IFERROR(IF(AS391="","",IF(选手操作!AT391&lt;&gt;"",V391+AW391+AX391+选手操作!AS391,VLOOKUP(AU391,AO:AQ,3,0)+V391+AW391+AX391+选手操作!AS391)),IF(COUNTIF(AO:AO,AU391)=0,"查找失败",IF(ISNUMBER(VLOOKUP(AU391,AO:AQ,3,0))=FALSE,"VP错误","未知错误")))</f>
        <v/>
      </c>
      <c r="AW391" s="37"/>
      <c r="AX391" s="37"/>
      <c r="AY391" s="39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23" t="str">
        <f ca="1">IFERROR(IF(BS391="","",RANK(BR391,BR$3:BR$434)+COUNTIF(BR$3:BR391,BR391)-1),"/")</f>
        <v/>
      </c>
      <c r="BO391" s="22" t="str">
        <f t="shared" si="119"/>
        <v/>
      </c>
      <c r="BP391" s="22" t="str">
        <f t="shared" si="120"/>
        <v/>
      </c>
      <c r="BQ391" s="24" t="str">
        <f>IFERROR(IF(BO391="","",ROUND(IF(BP391=0,10,10+SIGN(BP391)*10*(1-((SQRT(5)-1)/2)^MIN(ABS(BP391)/(5*SQRT(BR$1)),3))/(1-((SQRT(5)-1)/2)^3)),2)),"请输入副数")</f>
        <v/>
      </c>
      <c r="BR391" s="25" t="str">
        <f ca="1">IF(BS391="","",IF(选手操作!CT391&lt;&gt;"","/",BV391))</f>
        <v/>
      </c>
      <c r="BS391" s="26" t="str">
        <f ca="1">IF(OR(COUNTA(BA$3:BM$434)=0,选手操作!$K391=""),"",选手操作!$K391)</f>
        <v/>
      </c>
      <c r="BT391" s="22" t="str">
        <f ca="1">IFERROR(IF(BS391="","",RANK(BV391,BV$3:BV$434)+COUNTIF(BV$3:BV391,BV391)-1),"/")</f>
        <v/>
      </c>
      <c r="BU391" s="27" t="str">
        <f ca="1">IF(BS391="","",VLOOKUP(BS391,选手操作!$K:$L,2,0))</f>
        <v/>
      </c>
      <c r="BV391" s="24" t="str">
        <f ca="1">IFERROR(IF(BS391="","",IF(选手操作!BT391&lt;&gt;"",AV391+BW391+BX391+选手操作!BS391,VLOOKUP(BU391,BO:BQ,3,0)+AV391+BW391+BX391+选手操作!BS391)),IF(COUNTIF(BO:BO,BU391)=0,"查找失败",IF(ISNUMBER(VLOOKUP(BU391,BO:BQ,3,0))=FALSE,"VP错误","未知错误")))</f>
        <v/>
      </c>
      <c r="BW391" s="37"/>
      <c r="BX391" s="37"/>
      <c r="BY391" s="39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23" t="str">
        <f ca="1">IFERROR(IF(CS391="","",RANK(CR391,CR$3:CR$434)+COUNTIF(CR$3:CR391,CR391)-1),"/")</f>
        <v/>
      </c>
      <c r="CO391" s="22" t="str">
        <f t="shared" si="121"/>
        <v/>
      </c>
      <c r="CP391" s="22" t="str">
        <f t="shared" si="122"/>
        <v/>
      </c>
      <c r="CQ391" s="24" t="str">
        <f>IFERROR(IF(CO391="","",ROUND(IF(CP391=0,10,10+SIGN(CP391)*10*(1-((SQRT(5)-1)/2)^MIN(ABS(CP391)/(5*SQRT(CR$1)),3))/(1-((SQRT(5)-1)/2)^3)),2)),"请输入副数")</f>
        <v/>
      </c>
      <c r="CR391" s="25" t="str">
        <f ca="1">IF(CS391="","",IF(选手操作!DT391&lt;&gt;"","/",CV391))</f>
        <v/>
      </c>
      <c r="CS391" s="26" t="str">
        <f ca="1">IF(OR(COUNTA(CA$3:CM$434)=0,选手操作!$K391=""),"",选手操作!$K391)</f>
        <v/>
      </c>
      <c r="CT391" s="22" t="str">
        <f ca="1">IFERROR(IF(CS391="","",RANK(CV391,CV$3:CV$434)+COUNTIF(CV$3:CV391,CV391)-1),"/")</f>
        <v/>
      </c>
      <c r="CU391" s="27" t="str">
        <f ca="1">IF(CS391="","",VLOOKUP(CS391,选手操作!$K:$L,2,0))</f>
        <v/>
      </c>
      <c r="CV391" s="24" t="str">
        <f ca="1">IFERROR(IF(CS391="","",IF(选手操作!CT391&lt;&gt;"",BV391+CW391+CX391+选手操作!CS391,VLOOKUP(CU391,CO:CQ,3,0)+BV391+CW391+CX391+选手操作!CS391)),IF(COUNTIF(CO:CO,CU391)=0,"查找失败",IF(ISNUMBER(VLOOKUP(CU391,CO:CQ,3,0))=FALSE,"VP错误","未知错误")))</f>
        <v/>
      </c>
      <c r="CW391" s="37"/>
      <c r="CX391" s="37"/>
      <c r="CY391" s="39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23" t="str">
        <f ca="1">IFERROR(IF(DS391="","",RANK(DR391,DR$3:DR$434)+COUNTIF(DR$3:DR391,DR391)-1),"/")</f>
        <v/>
      </c>
      <c r="DO391" s="22" t="str">
        <f t="shared" si="123"/>
        <v/>
      </c>
      <c r="DP391" s="22" t="str">
        <f t="shared" si="124"/>
        <v/>
      </c>
      <c r="DQ391" s="24" t="str">
        <f>IFERROR(IF(DO391="","",ROUND(IF(DP391=0,10,10+SIGN(DP391)*10*(1-((SQRT(5)-1)/2)^MIN(ABS(DP391)/(5*SQRT(DR$1)),3))/(1-((SQRT(5)-1)/2)^3)),2)),"请输入副数")</f>
        <v/>
      </c>
      <c r="DR391" s="25" t="str">
        <f ca="1">IF(DS391="","",IF(选手操作!ET391&lt;&gt;"","/",DV391))</f>
        <v/>
      </c>
      <c r="DS391" s="26" t="str">
        <f ca="1">IF(OR(COUNTA(DA$3:DM$434)=0,选手操作!$K391=""),"",选手操作!$K391)</f>
        <v/>
      </c>
      <c r="DT391" s="22" t="str">
        <f ca="1">IFERROR(IF(DS391="","",RANK(DV391,DV$3:DV$434)+COUNTIF(DV$3:DV391,DV391)-1),"/")</f>
        <v/>
      </c>
      <c r="DU391" s="27" t="str">
        <f ca="1">IF(DS391="","",VLOOKUP(DS391,选手操作!$K:$L,2,0))</f>
        <v/>
      </c>
      <c r="DV391" s="24" t="str">
        <f ca="1">IFERROR(IF(DS391="","",IF(选手操作!DT391&lt;&gt;"",CV391+DW391+DX391+选手操作!DS391,VLOOKUP(DU391,DO:DQ,3,0)+CV391+DW391+DX391+选手操作!DS391)),IF(COUNTIF(DO:DO,DU391)=0,"查找失败",IF(ISNUMBER(VLOOKUP(DU391,DO:DQ,3,0))=FALSE,"VP错误","未知错误")))</f>
        <v/>
      </c>
      <c r="DW391" s="37"/>
      <c r="DX391" s="37"/>
      <c r="DY391" s="39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  <c r="EK391" s="31"/>
      <c r="EL391" s="31"/>
      <c r="EM391" s="31"/>
      <c r="EN391" s="23" t="str">
        <f ca="1">IFERROR(IF(ES391="","",RANK(ER391,ER$3:ER$434)+COUNTIF(ER$3:ER391,ER391)-1),"/")</f>
        <v/>
      </c>
      <c r="EO391" s="22" t="str">
        <f t="shared" si="125"/>
        <v/>
      </c>
      <c r="EP391" s="22" t="str">
        <f t="shared" si="126"/>
        <v/>
      </c>
      <c r="EQ391" s="24" t="str">
        <f>IFERROR(IF(EO391="","",ROUND(IF(EP391=0,10,10+SIGN(EP391)*10*(1-((SQRT(5)-1)/2)^MIN(ABS(EP391)/(5*SQRT(ER$1)),3))/(1-((SQRT(5)-1)/2)^3)),2)),"请输入副数")</f>
        <v/>
      </c>
      <c r="ER391" s="25" t="str">
        <f ca="1">IF(ES391="","",IF(选手操作!FT391&lt;&gt;"","/",EV391))</f>
        <v/>
      </c>
      <c r="ES391" s="26" t="str">
        <f ca="1">IF(OR(COUNTA(EA$3:EM$434)=0,选手操作!$K391=""),"",选手操作!$K391)</f>
        <v/>
      </c>
      <c r="ET391" s="22" t="str">
        <f ca="1">IFERROR(IF(ES391="","",RANK(EV391,EV$3:EV$434)+COUNTIF(EV$3:EV391,EV391)-1),"/")</f>
        <v/>
      </c>
      <c r="EU391" s="27" t="str">
        <f ca="1">IF(ES391="","",VLOOKUP(ES391,选手操作!$K:$L,2,0))</f>
        <v/>
      </c>
      <c r="EV391" s="24" t="str">
        <f ca="1">IFERROR(IF(ES391="","",IF(选手操作!ET391&lt;&gt;"",DV391+EW391+EX391+选手操作!ES391,VLOOKUP(EU391,EO:EQ,3,0)+DV391+EW391+EX391+选手操作!ES391)),IF(COUNTIF(EO:EO,EU391)=0,"查找失败",IF(ISNUMBER(VLOOKUP(EU391,EO:EQ,3,0))=FALSE,"VP错误","未知错误")))</f>
        <v/>
      </c>
      <c r="EW391" s="37"/>
      <c r="EX391" s="37"/>
      <c r="EY391" s="39"/>
      <c r="FA391" s="31"/>
      <c r="FB391" s="31"/>
      <c r="FC391" s="31"/>
      <c r="FD391" s="31"/>
      <c r="FE391" s="31"/>
      <c r="FF391" s="31"/>
      <c r="FG391" s="31"/>
      <c r="FH391" s="31"/>
      <c r="FI391" s="31"/>
      <c r="FJ391" s="31"/>
      <c r="FK391" s="31"/>
      <c r="FL391" s="31"/>
      <c r="FM391" s="31"/>
      <c r="FN391" s="23" t="str">
        <f ca="1">IFERROR(IF(FS391="","",RANK(FR391,FR$3:FR$434)+COUNTIF(FR$3:FR391,FR391)-1),"/")</f>
        <v/>
      </c>
      <c r="FO391" s="22" t="str">
        <f t="shared" si="127"/>
        <v/>
      </c>
      <c r="FP391" s="22" t="str">
        <f t="shared" si="128"/>
        <v/>
      </c>
      <c r="FQ391" s="24" t="str">
        <f>IFERROR(IF(FO391="","",ROUND(IF(FP391=0,10,10+SIGN(FP391)*10*(1-((SQRT(5)-1)/2)^MIN(ABS(FP391)/(5*SQRT(FR$1)),3))/(1-((SQRT(5)-1)/2)^3)),2)),"请输入副数")</f>
        <v/>
      </c>
      <c r="FR391" s="25" t="str">
        <f ca="1">IF(FS391="","",IF(选手操作!GT391&lt;&gt;"","/",FV391))</f>
        <v/>
      </c>
      <c r="FS391" s="26" t="str">
        <f ca="1">IF(OR(COUNTA(FA$3:FM$434)=0,选手操作!$K391=""),"",选手操作!$K391)</f>
        <v/>
      </c>
      <c r="FT391" s="22" t="str">
        <f ca="1">IFERROR(IF(FS391="","",RANK(FV391,FV$3:FV$434)+COUNTIF(FV$3:FV391,FV391)-1),"/")</f>
        <v/>
      </c>
      <c r="FU391" s="27" t="str">
        <f ca="1">IF(FS391="","",VLOOKUP(FS391,选手操作!$K:$L,2,0))</f>
        <v/>
      </c>
      <c r="FV391" s="24" t="str">
        <f ca="1">IFERROR(IF(FS391="","",IF(选手操作!FT391&lt;&gt;"",EV391+FW391+FX391+选手操作!FS391,VLOOKUP(FU391,FO:FQ,3,0)+EV391+FW391+FX391+选手操作!FS391)),IF(COUNTIF(FO:FO,FU391)=0,"查找失败",IF(ISNUMBER(VLOOKUP(FU391,FO:FQ,3,0))=FALSE,"VP错误","未知错误")))</f>
        <v/>
      </c>
      <c r="FW391" s="37"/>
      <c r="FX391" s="37"/>
      <c r="FY391" s="39"/>
      <c r="GA391" s="31"/>
      <c r="GB391" s="31"/>
      <c r="GC391" s="31"/>
      <c r="GD391" s="31"/>
      <c r="GE391" s="31"/>
      <c r="GF391" s="31"/>
      <c r="GG391" s="31"/>
      <c r="GH391" s="31"/>
      <c r="GI391" s="31"/>
      <c r="GJ391" s="31"/>
      <c r="GK391" s="31"/>
      <c r="GL391" s="31"/>
      <c r="GM391" s="31"/>
      <c r="GN391" s="23" t="str">
        <f ca="1">IFERROR(IF(GS391="","",RANK(GR391,GR$3:GR$434)+COUNTIF(GR$3:GR391,GR391)-1),"/")</f>
        <v/>
      </c>
      <c r="GO391" s="22" t="str">
        <f t="shared" si="129"/>
        <v/>
      </c>
      <c r="GP391" s="22" t="str">
        <f t="shared" si="130"/>
        <v/>
      </c>
      <c r="GQ391" s="24" t="str">
        <f>IFERROR(IF(GO391="","",ROUND(IF(GP391=0,10,10+SIGN(GP391)*10*(1-((SQRT(5)-1)/2)^MIN(ABS(GP391)/(5*SQRT(GR$1)),3))/(1-((SQRT(5)-1)/2)^3)),2)),"请输入副数")</f>
        <v/>
      </c>
      <c r="GR391" s="25" t="str">
        <f ca="1">IF(GS391="","",IF(选手操作!HT391&lt;&gt;"","/",GV391))</f>
        <v/>
      </c>
      <c r="GS391" s="26" t="str">
        <f ca="1">IF(OR(COUNTA(GA$3:GM$434)=0,选手操作!$K391=""),"",选手操作!$K391)</f>
        <v/>
      </c>
      <c r="GT391" s="22" t="str">
        <f ca="1">IFERROR(IF(GS391="","",RANK(GV391,GV$3:GV$434)+COUNTIF(GV$3:GV391,GV391)-1),"/")</f>
        <v/>
      </c>
      <c r="GU391" s="27" t="str">
        <f ca="1">IF(GS391="","",VLOOKUP(GS391,选手操作!$K:$L,2,0))</f>
        <v/>
      </c>
      <c r="GV391" s="24" t="str">
        <f ca="1">IFERROR(IF(GS391="","",IF(选手操作!GT391&lt;&gt;"",FV391+GW391+GX391+选手操作!GS391,VLOOKUP(GU391,GO:GQ,3,0)+FV391+GW391+GX391+选手操作!GS391)),IF(COUNTIF(GO:GO,GU391)=0,"查找失败",IF(ISNUMBER(VLOOKUP(GU391,GO:GQ,3,0))=FALSE,"VP错误","未知错误")))</f>
        <v/>
      </c>
      <c r="GW391" s="37"/>
      <c r="GX391" s="37"/>
      <c r="GY391" s="39"/>
      <c r="HA391" s="31"/>
      <c r="HB391" s="31"/>
      <c r="HC391" s="31"/>
      <c r="HD391" s="31"/>
      <c r="HE391" s="31"/>
      <c r="HF391" s="31"/>
      <c r="HG391" s="31"/>
      <c r="HH391" s="31"/>
      <c r="HI391" s="31"/>
      <c r="HJ391" s="31"/>
      <c r="HK391" s="31"/>
      <c r="HL391" s="31"/>
      <c r="HM391" s="31"/>
      <c r="HN391" s="23" t="str">
        <f ca="1">IFERROR(IF(HS391="","",RANK(HR391,HR$3:HR$434)+COUNTIF(HR$3:HR391,HR391)-1),"/")</f>
        <v/>
      </c>
      <c r="HO391" s="22" t="str">
        <f t="shared" si="131"/>
        <v/>
      </c>
      <c r="HP391" s="22" t="str">
        <f t="shared" si="132"/>
        <v/>
      </c>
      <c r="HQ391" s="24" t="str">
        <f>IFERROR(IF(HO391="","",ROUND(IF(HP391=0,10,10+SIGN(HP391)*10*(1-((SQRT(5)-1)/2)^MIN(ABS(HP391)/(5*SQRT(HR$1)),3))/(1-((SQRT(5)-1)/2)^3)),2)),"请输入副数")</f>
        <v/>
      </c>
      <c r="HR391" s="25" t="str">
        <f ca="1">IF(HS391="","",IF(选手操作!IT391&lt;&gt;"","/",HV391))</f>
        <v/>
      </c>
      <c r="HS391" s="26" t="str">
        <f ca="1">IF(OR(COUNTA(HA$3:HM$434)=0,选手操作!$K391=""),"",选手操作!$K391)</f>
        <v/>
      </c>
      <c r="HT391" s="22" t="str">
        <f ca="1">IFERROR(IF(HS391="","",RANK(HV391,HV$3:HV$434)+COUNTIF(HV$3:HV391,HV391)-1),"/")</f>
        <v/>
      </c>
      <c r="HU391" s="27" t="str">
        <f ca="1">IF(HS391="","",VLOOKUP(HS391,选手操作!$K:$L,2,0))</f>
        <v/>
      </c>
      <c r="HV391" s="24" t="str">
        <f ca="1">IFERROR(IF(HS391="","",IF(选手操作!HT391&lt;&gt;"",GV391+HW391+HX391+选手操作!HS391,VLOOKUP(HU391,HO:HQ,3,0)+GV391+HW391+HX391+选手操作!HS391)),IF(COUNTIF(HO:HO,HU391)=0,"查找失败",IF(ISNUMBER(VLOOKUP(HU391,HO:HQ,3,0))=FALSE,"VP错误","未知错误")))</f>
        <v/>
      </c>
      <c r="HW391" s="37"/>
      <c r="HX391" s="37"/>
      <c r="HY391" s="39"/>
    </row>
    <row r="392" spans="1:233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23" t="str">
        <f ca="1">IFERROR(IF(S392="","",RANK(R392,R$3:R$434)+COUNTIF(R$3:R392,R392)-1),"/")</f>
        <v/>
      </c>
      <c r="O392" s="22" t="str">
        <f t="shared" si="133"/>
        <v/>
      </c>
      <c r="P392" s="22" t="str">
        <f t="shared" si="134"/>
        <v/>
      </c>
      <c r="Q392" s="24" t="str">
        <f>IFERROR(IF(O392="","",ROUND(IF(P392=0,10,10+SIGN(P392)*10*(1-((SQRT(5)-1)/2)^MIN(ABS(P392)/(5*SQRT(R$1)),3))/(1-((SQRT(5)-1)/2)^3)),2)),"请输入副数")</f>
        <v/>
      </c>
      <c r="R392" s="25" t="str">
        <f ca="1">IF(S392="","",IF(选手操作!AT392&lt;&gt;"","/",V392))</f>
        <v/>
      </c>
      <c r="S392" s="26" t="str">
        <f ca="1">IF(OR(COUNTA(A$3:M$434)=0,选手操作!$K392=""),"",选手操作!$K392)</f>
        <v/>
      </c>
      <c r="T392" s="22" t="str">
        <f ca="1">IFERROR(IF(S392="","",RANK(V392,V$3:V$434)+COUNTIF(V$3:V392,V392)-1),"/")</f>
        <v/>
      </c>
      <c r="U392" s="27" t="str">
        <f ca="1">IF(S392="","",VLOOKUP(S392,选手操作!$K:$L,2,0))</f>
        <v/>
      </c>
      <c r="V392" s="24" t="str">
        <f ca="1">IFERROR(IF(S392="","",IF(选手操作!T392&lt;&gt;"",选手操作!M392+选手操作!N392+W392+X392+选手操作!S392,VLOOKUP(U392,O:Q,3,0)+选手操作!M392+选手操作!N392+W392+X392+选手操作!S392)),IF(COUNTIF(O:O,U392)=0,"查找失败",IF(ISNUMBER(VLOOKUP(U392,O:Q,3,0))=FALSE,"VP错误","未知错误")))</f>
        <v/>
      </c>
      <c r="W392" s="37"/>
      <c r="X392" s="37"/>
      <c r="Y392" s="39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23" t="str">
        <f ca="1">IFERROR(IF(AS392="","",RANK(AR392,AR$3:AR$434)+COUNTIF(AR$3:AR392,AR392)-1),"/")</f>
        <v/>
      </c>
      <c r="AO392" s="22" t="str">
        <f t="shared" si="117"/>
        <v/>
      </c>
      <c r="AP392" s="22" t="str">
        <f t="shared" si="118"/>
        <v/>
      </c>
      <c r="AQ392" s="24" t="str">
        <f t="shared" si="116"/>
        <v/>
      </c>
      <c r="AR392" s="25" t="str">
        <f ca="1">IF(AS392="","",IF(选手操作!BT392&lt;&gt;"","/",AV392))</f>
        <v/>
      </c>
      <c r="AS392" s="26" t="str">
        <f ca="1">IF(OR(COUNTA(AA$3:AM$434)=0,选手操作!$K392=""),"",选手操作!$K392)</f>
        <v/>
      </c>
      <c r="AT392" s="22" t="str">
        <f ca="1">IFERROR(IF(AS392="","",RANK(AV392,AV$3:AV$434)+COUNTIF(AV$3:AV392,AV392)-1),"/")</f>
        <v/>
      </c>
      <c r="AU392" s="27" t="str">
        <f ca="1">IF(AS392="","",VLOOKUP(AS392,选手操作!$K:$L,2,0))</f>
        <v/>
      </c>
      <c r="AV392" s="24" t="str">
        <f ca="1">IFERROR(IF(AS392="","",IF(选手操作!AT392&lt;&gt;"",V392+AW392+AX392+选手操作!AS392,VLOOKUP(AU392,AO:AQ,3,0)+V392+AW392+AX392+选手操作!AS392)),IF(COUNTIF(AO:AO,AU392)=0,"查找失败",IF(ISNUMBER(VLOOKUP(AU392,AO:AQ,3,0))=FALSE,"VP错误","未知错误")))</f>
        <v/>
      </c>
      <c r="AW392" s="37"/>
      <c r="AX392" s="37"/>
      <c r="AY392" s="39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23" t="str">
        <f ca="1">IFERROR(IF(BS392="","",RANK(BR392,BR$3:BR$434)+COUNTIF(BR$3:BR392,BR392)-1),"/")</f>
        <v/>
      </c>
      <c r="BO392" s="22" t="str">
        <f t="shared" si="119"/>
        <v/>
      </c>
      <c r="BP392" s="22" t="str">
        <f t="shared" si="120"/>
        <v/>
      </c>
      <c r="BQ392" s="24" t="str">
        <f>IFERROR(IF(BO392="","",ROUND(IF(BP392=0,10,10+SIGN(BP392)*10*(1-((SQRT(5)-1)/2)^MIN(ABS(BP392)/(5*SQRT(BR$1)),3))/(1-((SQRT(5)-1)/2)^3)),2)),"请输入副数")</f>
        <v/>
      </c>
      <c r="BR392" s="25" t="str">
        <f ca="1">IF(BS392="","",IF(选手操作!CT392&lt;&gt;"","/",BV392))</f>
        <v/>
      </c>
      <c r="BS392" s="26" t="str">
        <f ca="1">IF(OR(COUNTA(BA$3:BM$434)=0,选手操作!$K392=""),"",选手操作!$K392)</f>
        <v/>
      </c>
      <c r="BT392" s="22" t="str">
        <f ca="1">IFERROR(IF(BS392="","",RANK(BV392,BV$3:BV$434)+COUNTIF(BV$3:BV392,BV392)-1),"/")</f>
        <v/>
      </c>
      <c r="BU392" s="27" t="str">
        <f ca="1">IF(BS392="","",VLOOKUP(BS392,选手操作!$K:$L,2,0))</f>
        <v/>
      </c>
      <c r="BV392" s="24" t="str">
        <f ca="1">IFERROR(IF(BS392="","",IF(选手操作!BT392&lt;&gt;"",AV392+BW392+BX392+选手操作!BS392,VLOOKUP(BU392,BO:BQ,3,0)+AV392+BW392+BX392+选手操作!BS392)),IF(COUNTIF(BO:BO,BU392)=0,"查找失败",IF(ISNUMBER(VLOOKUP(BU392,BO:BQ,3,0))=FALSE,"VP错误","未知错误")))</f>
        <v/>
      </c>
      <c r="BW392" s="37"/>
      <c r="BX392" s="37"/>
      <c r="BY392" s="39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23" t="str">
        <f ca="1">IFERROR(IF(CS392="","",RANK(CR392,CR$3:CR$434)+COUNTIF(CR$3:CR392,CR392)-1),"/")</f>
        <v/>
      </c>
      <c r="CO392" s="22" t="str">
        <f t="shared" si="121"/>
        <v/>
      </c>
      <c r="CP392" s="22" t="str">
        <f t="shared" si="122"/>
        <v/>
      </c>
      <c r="CQ392" s="24" t="str">
        <f>IFERROR(IF(CO392="","",ROUND(IF(CP392=0,10,10+SIGN(CP392)*10*(1-((SQRT(5)-1)/2)^MIN(ABS(CP392)/(5*SQRT(CR$1)),3))/(1-((SQRT(5)-1)/2)^3)),2)),"请输入副数")</f>
        <v/>
      </c>
      <c r="CR392" s="25" t="str">
        <f ca="1">IF(CS392="","",IF(选手操作!DT392&lt;&gt;"","/",CV392))</f>
        <v/>
      </c>
      <c r="CS392" s="26" t="str">
        <f ca="1">IF(OR(COUNTA(CA$3:CM$434)=0,选手操作!$K392=""),"",选手操作!$K392)</f>
        <v/>
      </c>
      <c r="CT392" s="22" t="str">
        <f ca="1">IFERROR(IF(CS392="","",RANK(CV392,CV$3:CV$434)+COUNTIF(CV$3:CV392,CV392)-1),"/")</f>
        <v/>
      </c>
      <c r="CU392" s="27" t="str">
        <f ca="1">IF(CS392="","",VLOOKUP(CS392,选手操作!$K:$L,2,0))</f>
        <v/>
      </c>
      <c r="CV392" s="24" t="str">
        <f ca="1">IFERROR(IF(CS392="","",IF(选手操作!CT392&lt;&gt;"",BV392+CW392+CX392+选手操作!CS392,VLOOKUP(CU392,CO:CQ,3,0)+BV392+CW392+CX392+选手操作!CS392)),IF(COUNTIF(CO:CO,CU392)=0,"查找失败",IF(ISNUMBER(VLOOKUP(CU392,CO:CQ,3,0))=FALSE,"VP错误","未知错误")))</f>
        <v/>
      </c>
      <c r="CW392" s="37"/>
      <c r="CX392" s="37"/>
      <c r="CY392" s="39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23" t="str">
        <f ca="1">IFERROR(IF(DS392="","",RANK(DR392,DR$3:DR$434)+COUNTIF(DR$3:DR392,DR392)-1),"/")</f>
        <v/>
      </c>
      <c r="DO392" s="22" t="str">
        <f t="shared" si="123"/>
        <v/>
      </c>
      <c r="DP392" s="22" t="str">
        <f t="shared" si="124"/>
        <v/>
      </c>
      <c r="DQ392" s="24" t="str">
        <f>IFERROR(IF(DO392="","",ROUND(IF(DP392=0,10,10+SIGN(DP392)*10*(1-((SQRT(5)-1)/2)^MIN(ABS(DP392)/(5*SQRT(DR$1)),3))/(1-((SQRT(5)-1)/2)^3)),2)),"请输入副数")</f>
        <v/>
      </c>
      <c r="DR392" s="25" t="str">
        <f ca="1">IF(DS392="","",IF(选手操作!ET392&lt;&gt;"","/",DV392))</f>
        <v/>
      </c>
      <c r="DS392" s="26" t="str">
        <f ca="1">IF(OR(COUNTA(DA$3:DM$434)=0,选手操作!$K392=""),"",选手操作!$K392)</f>
        <v/>
      </c>
      <c r="DT392" s="22" t="str">
        <f ca="1">IFERROR(IF(DS392="","",RANK(DV392,DV$3:DV$434)+COUNTIF(DV$3:DV392,DV392)-1),"/")</f>
        <v/>
      </c>
      <c r="DU392" s="27" t="str">
        <f ca="1">IF(DS392="","",VLOOKUP(DS392,选手操作!$K:$L,2,0))</f>
        <v/>
      </c>
      <c r="DV392" s="24" t="str">
        <f ca="1">IFERROR(IF(DS392="","",IF(选手操作!DT392&lt;&gt;"",CV392+DW392+DX392+选手操作!DS392,VLOOKUP(DU392,DO:DQ,3,0)+CV392+DW392+DX392+选手操作!DS392)),IF(COUNTIF(DO:DO,DU392)=0,"查找失败",IF(ISNUMBER(VLOOKUP(DU392,DO:DQ,3,0))=FALSE,"VP错误","未知错误")))</f>
        <v/>
      </c>
      <c r="DW392" s="37"/>
      <c r="DX392" s="37"/>
      <c r="DY392" s="39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  <c r="EK392" s="31"/>
      <c r="EL392" s="31"/>
      <c r="EM392" s="31"/>
      <c r="EN392" s="23" t="str">
        <f ca="1">IFERROR(IF(ES392="","",RANK(ER392,ER$3:ER$434)+COUNTIF(ER$3:ER392,ER392)-1),"/")</f>
        <v/>
      </c>
      <c r="EO392" s="22" t="str">
        <f t="shared" si="125"/>
        <v/>
      </c>
      <c r="EP392" s="22" t="str">
        <f t="shared" si="126"/>
        <v/>
      </c>
      <c r="EQ392" s="24" t="str">
        <f>IFERROR(IF(EO392="","",ROUND(IF(EP392=0,10,10+SIGN(EP392)*10*(1-((SQRT(5)-1)/2)^MIN(ABS(EP392)/(5*SQRT(ER$1)),3))/(1-((SQRT(5)-1)/2)^3)),2)),"请输入副数")</f>
        <v/>
      </c>
      <c r="ER392" s="25" t="str">
        <f ca="1">IF(ES392="","",IF(选手操作!FT392&lt;&gt;"","/",EV392))</f>
        <v/>
      </c>
      <c r="ES392" s="26" t="str">
        <f ca="1">IF(OR(COUNTA(EA$3:EM$434)=0,选手操作!$K392=""),"",选手操作!$K392)</f>
        <v/>
      </c>
      <c r="ET392" s="22" t="str">
        <f ca="1">IFERROR(IF(ES392="","",RANK(EV392,EV$3:EV$434)+COUNTIF(EV$3:EV392,EV392)-1),"/")</f>
        <v/>
      </c>
      <c r="EU392" s="27" t="str">
        <f ca="1">IF(ES392="","",VLOOKUP(ES392,选手操作!$K:$L,2,0))</f>
        <v/>
      </c>
      <c r="EV392" s="24" t="str">
        <f ca="1">IFERROR(IF(ES392="","",IF(选手操作!ET392&lt;&gt;"",DV392+EW392+EX392+选手操作!ES392,VLOOKUP(EU392,EO:EQ,3,0)+DV392+EW392+EX392+选手操作!ES392)),IF(COUNTIF(EO:EO,EU392)=0,"查找失败",IF(ISNUMBER(VLOOKUP(EU392,EO:EQ,3,0))=FALSE,"VP错误","未知错误")))</f>
        <v/>
      </c>
      <c r="EW392" s="37"/>
      <c r="EX392" s="37"/>
      <c r="EY392" s="39"/>
      <c r="FA392" s="31"/>
      <c r="FB392" s="31"/>
      <c r="FC392" s="31"/>
      <c r="FD392" s="31"/>
      <c r="FE392" s="31"/>
      <c r="FF392" s="31"/>
      <c r="FG392" s="31"/>
      <c r="FH392" s="31"/>
      <c r="FI392" s="31"/>
      <c r="FJ392" s="31"/>
      <c r="FK392" s="31"/>
      <c r="FL392" s="31"/>
      <c r="FM392" s="31"/>
      <c r="FN392" s="23" t="str">
        <f ca="1">IFERROR(IF(FS392="","",RANK(FR392,FR$3:FR$434)+COUNTIF(FR$3:FR392,FR392)-1),"/")</f>
        <v/>
      </c>
      <c r="FO392" s="22" t="str">
        <f t="shared" si="127"/>
        <v/>
      </c>
      <c r="FP392" s="22" t="str">
        <f t="shared" si="128"/>
        <v/>
      </c>
      <c r="FQ392" s="24" t="str">
        <f>IFERROR(IF(FO392="","",ROUND(IF(FP392=0,10,10+SIGN(FP392)*10*(1-((SQRT(5)-1)/2)^MIN(ABS(FP392)/(5*SQRT(FR$1)),3))/(1-((SQRT(5)-1)/2)^3)),2)),"请输入副数")</f>
        <v/>
      </c>
      <c r="FR392" s="25" t="str">
        <f ca="1">IF(FS392="","",IF(选手操作!GT392&lt;&gt;"","/",FV392))</f>
        <v/>
      </c>
      <c r="FS392" s="26" t="str">
        <f ca="1">IF(OR(COUNTA(FA$3:FM$434)=0,选手操作!$K392=""),"",选手操作!$K392)</f>
        <v/>
      </c>
      <c r="FT392" s="22" t="str">
        <f ca="1">IFERROR(IF(FS392="","",RANK(FV392,FV$3:FV$434)+COUNTIF(FV$3:FV392,FV392)-1),"/")</f>
        <v/>
      </c>
      <c r="FU392" s="27" t="str">
        <f ca="1">IF(FS392="","",VLOOKUP(FS392,选手操作!$K:$L,2,0))</f>
        <v/>
      </c>
      <c r="FV392" s="24" t="str">
        <f ca="1">IFERROR(IF(FS392="","",IF(选手操作!FT392&lt;&gt;"",EV392+FW392+FX392+选手操作!FS392,VLOOKUP(FU392,FO:FQ,3,0)+EV392+FW392+FX392+选手操作!FS392)),IF(COUNTIF(FO:FO,FU392)=0,"查找失败",IF(ISNUMBER(VLOOKUP(FU392,FO:FQ,3,0))=FALSE,"VP错误","未知错误")))</f>
        <v/>
      </c>
      <c r="FW392" s="37"/>
      <c r="FX392" s="37"/>
      <c r="FY392" s="39"/>
      <c r="GA392" s="31"/>
      <c r="GB392" s="31"/>
      <c r="GC392" s="31"/>
      <c r="GD392" s="31"/>
      <c r="GE392" s="31"/>
      <c r="GF392" s="31"/>
      <c r="GG392" s="31"/>
      <c r="GH392" s="31"/>
      <c r="GI392" s="31"/>
      <c r="GJ392" s="31"/>
      <c r="GK392" s="31"/>
      <c r="GL392" s="31"/>
      <c r="GM392" s="31"/>
      <c r="GN392" s="23" t="str">
        <f ca="1">IFERROR(IF(GS392="","",RANK(GR392,GR$3:GR$434)+COUNTIF(GR$3:GR392,GR392)-1),"/")</f>
        <v/>
      </c>
      <c r="GO392" s="22" t="str">
        <f t="shared" si="129"/>
        <v/>
      </c>
      <c r="GP392" s="22" t="str">
        <f t="shared" si="130"/>
        <v/>
      </c>
      <c r="GQ392" s="24" t="str">
        <f>IFERROR(IF(GO392="","",ROUND(IF(GP392=0,10,10+SIGN(GP392)*10*(1-((SQRT(5)-1)/2)^MIN(ABS(GP392)/(5*SQRT(GR$1)),3))/(1-((SQRT(5)-1)/2)^3)),2)),"请输入副数")</f>
        <v/>
      </c>
      <c r="GR392" s="25" t="str">
        <f ca="1">IF(GS392="","",IF(选手操作!HT392&lt;&gt;"","/",GV392))</f>
        <v/>
      </c>
      <c r="GS392" s="26" t="str">
        <f ca="1">IF(OR(COUNTA(GA$3:GM$434)=0,选手操作!$K392=""),"",选手操作!$K392)</f>
        <v/>
      </c>
      <c r="GT392" s="22" t="str">
        <f ca="1">IFERROR(IF(GS392="","",RANK(GV392,GV$3:GV$434)+COUNTIF(GV$3:GV392,GV392)-1),"/")</f>
        <v/>
      </c>
      <c r="GU392" s="27" t="str">
        <f ca="1">IF(GS392="","",VLOOKUP(GS392,选手操作!$K:$L,2,0))</f>
        <v/>
      </c>
      <c r="GV392" s="24" t="str">
        <f ca="1">IFERROR(IF(GS392="","",IF(选手操作!GT392&lt;&gt;"",FV392+GW392+GX392+选手操作!GS392,VLOOKUP(GU392,GO:GQ,3,0)+FV392+GW392+GX392+选手操作!GS392)),IF(COUNTIF(GO:GO,GU392)=0,"查找失败",IF(ISNUMBER(VLOOKUP(GU392,GO:GQ,3,0))=FALSE,"VP错误","未知错误")))</f>
        <v/>
      </c>
      <c r="GW392" s="37"/>
      <c r="GX392" s="37"/>
      <c r="GY392" s="39"/>
      <c r="HA392" s="31"/>
      <c r="HB392" s="31"/>
      <c r="HC392" s="31"/>
      <c r="HD392" s="31"/>
      <c r="HE392" s="31"/>
      <c r="HF392" s="31"/>
      <c r="HG392" s="31"/>
      <c r="HH392" s="31"/>
      <c r="HI392" s="31"/>
      <c r="HJ392" s="31"/>
      <c r="HK392" s="31"/>
      <c r="HL392" s="31"/>
      <c r="HM392" s="31"/>
      <c r="HN392" s="23" t="str">
        <f ca="1">IFERROR(IF(HS392="","",RANK(HR392,HR$3:HR$434)+COUNTIF(HR$3:HR392,HR392)-1),"/")</f>
        <v/>
      </c>
      <c r="HO392" s="22" t="str">
        <f t="shared" si="131"/>
        <v/>
      </c>
      <c r="HP392" s="22" t="str">
        <f t="shared" si="132"/>
        <v/>
      </c>
      <c r="HQ392" s="24" t="str">
        <f>IFERROR(IF(HO392="","",ROUND(IF(HP392=0,10,10+SIGN(HP392)*10*(1-((SQRT(5)-1)/2)^MIN(ABS(HP392)/(5*SQRT(HR$1)),3))/(1-((SQRT(5)-1)/2)^3)),2)),"请输入副数")</f>
        <v/>
      </c>
      <c r="HR392" s="25" t="str">
        <f ca="1">IF(HS392="","",IF(选手操作!IT392&lt;&gt;"","/",HV392))</f>
        <v/>
      </c>
      <c r="HS392" s="26" t="str">
        <f ca="1">IF(OR(COUNTA(HA$3:HM$434)=0,选手操作!$K392=""),"",选手操作!$K392)</f>
        <v/>
      </c>
      <c r="HT392" s="22" t="str">
        <f ca="1">IFERROR(IF(HS392="","",RANK(HV392,HV$3:HV$434)+COUNTIF(HV$3:HV392,HV392)-1),"/")</f>
        <v/>
      </c>
      <c r="HU392" s="27" t="str">
        <f ca="1">IF(HS392="","",VLOOKUP(HS392,选手操作!$K:$L,2,0))</f>
        <v/>
      </c>
      <c r="HV392" s="24" t="str">
        <f ca="1">IFERROR(IF(HS392="","",IF(选手操作!HT392&lt;&gt;"",GV392+HW392+HX392+选手操作!HS392,VLOOKUP(HU392,HO:HQ,3,0)+GV392+HW392+HX392+选手操作!HS392)),IF(COUNTIF(HO:HO,HU392)=0,"查找失败",IF(ISNUMBER(VLOOKUP(HU392,HO:HQ,3,0))=FALSE,"VP错误","未知错误")))</f>
        <v/>
      </c>
      <c r="HW392" s="37"/>
      <c r="HX392" s="37"/>
      <c r="HY392" s="39"/>
    </row>
    <row r="393" spans="1:23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23" t="str">
        <f ca="1">IFERROR(IF(S393="","",RANK(R393,R$3:R$434)+COUNTIF(R$3:R393,R393)-1),"/")</f>
        <v/>
      </c>
      <c r="O393" s="22" t="str">
        <f t="shared" si="133"/>
        <v/>
      </c>
      <c r="P393" s="22" t="str">
        <f t="shared" si="134"/>
        <v/>
      </c>
      <c r="Q393" s="24" t="str">
        <f>IFERROR(IF(O393="","",ROUND(IF(P393=0,10,10+SIGN(P393)*10*(1-((SQRT(5)-1)/2)^MIN(ABS(P393)/(5*SQRT(R$1)),3))/(1-((SQRT(5)-1)/2)^3)),2)),"请输入副数")</f>
        <v/>
      </c>
      <c r="R393" s="25" t="str">
        <f ca="1">IF(S393="","",IF(选手操作!AT393&lt;&gt;"","/",V393))</f>
        <v/>
      </c>
      <c r="S393" s="26" t="str">
        <f ca="1">IF(OR(COUNTA(A$3:M$434)=0,选手操作!$K393=""),"",选手操作!$K393)</f>
        <v/>
      </c>
      <c r="T393" s="22" t="str">
        <f ca="1">IFERROR(IF(S393="","",RANK(V393,V$3:V$434)+COUNTIF(V$3:V393,V393)-1),"/")</f>
        <v/>
      </c>
      <c r="U393" s="27" t="str">
        <f ca="1">IF(S393="","",VLOOKUP(S393,选手操作!$K:$L,2,0))</f>
        <v/>
      </c>
      <c r="V393" s="24" t="str">
        <f ca="1">IFERROR(IF(S393="","",IF(选手操作!T393&lt;&gt;"",选手操作!M393+选手操作!N393+W393+X393+选手操作!S393,VLOOKUP(U393,O:Q,3,0)+选手操作!M393+选手操作!N393+W393+X393+选手操作!S393)),IF(COUNTIF(O:O,U393)=0,"查找失败",IF(ISNUMBER(VLOOKUP(U393,O:Q,3,0))=FALSE,"VP错误","未知错误")))</f>
        <v/>
      </c>
      <c r="W393" s="37"/>
      <c r="X393" s="37"/>
      <c r="Y393" s="39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23" t="str">
        <f ca="1">IFERROR(IF(AS393="","",RANK(AR393,AR$3:AR$434)+COUNTIF(AR$3:AR393,AR393)-1),"/")</f>
        <v/>
      </c>
      <c r="AO393" s="22" t="str">
        <f t="shared" si="117"/>
        <v/>
      </c>
      <c r="AP393" s="22" t="str">
        <f t="shared" si="118"/>
        <v/>
      </c>
      <c r="AQ393" s="24" t="str">
        <f t="shared" si="116"/>
        <v/>
      </c>
      <c r="AR393" s="25" t="str">
        <f ca="1">IF(AS393="","",IF(选手操作!BT393&lt;&gt;"","/",AV393))</f>
        <v/>
      </c>
      <c r="AS393" s="26" t="str">
        <f ca="1">IF(OR(COUNTA(AA$3:AM$434)=0,选手操作!$K393=""),"",选手操作!$K393)</f>
        <v/>
      </c>
      <c r="AT393" s="22" t="str">
        <f ca="1">IFERROR(IF(AS393="","",RANK(AV393,AV$3:AV$434)+COUNTIF(AV$3:AV393,AV393)-1),"/")</f>
        <v/>
      </c>
      <c r="AU393" s="27" t="str">
        <f ca="1">IF(AS393="","",VLOOKUP(AS393,选手操作!$K:$L,2,0))</f>
        <v/>
      </c>
      <c r="AV393" s="24" t="str">
        <f ca="1">IFERROR(IF(AS393="","",IF(选手操作!AT393&lt;&gt;"",V393+AW393+AX393+选手操作!AS393,VLOOKUP(AU393,AO:AQ,3,0)+V393+AW393+AX393+选手操作!AS393)),IF(COUNTIF(AO:AO,AU393)=0,"查找失败",IF(ISNUMBER(VLOOKUP(AU393,AO:AQ,3,0))=FALSE,"VP错误","未知错误")))</f>
        <v/>
      </c>
      <c r="AW393" s="37"/>
      <c r="AX393" s="37"/>
      <c r="AY393" s="39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23" t="str">
        <f ca="1">IFERROR(IF(BS393="","",RANK(BR393,BR$3:BR$434)+COUNTIF(BR$3:BR393,BR393)-1),"/")</f>
        <v/>
      </c>
      <c r="BO393" s="22" t="str">
        <f t="shared" si="119"/>
        <v/>
      </c>
      <c r="BP393" s="22" t="str">
        <f t="shared" si="120"/>
        <v/>
      </c>
      <c r="BQ393" s="24" t="str">
        <f>IFERROR(IF(BO393="","",ROUND(IF(BP393=0,10,10+SIGN(BP393)*10*(1-((SQRT(5)-1)/2)^MIN(ABS(BP393)/(5*SQRT(BR$1)),3))/(1-((SQRT(5)-1)/2)^3)),2)),"请输入副数")</f>
        <v/>
      </c>
      <c r="BR393" s="25" t="str">
        <f ca="1">IF(BS393="","",IF(选手操作!CT393&lt;&gt;"","/",BV393))</f>
        <v/>
      </c>
      <c r="BS393" s="26" t="str">
        <f ca="1">IF(OR(COUNTA(BA$3:BM$434)=0,选手操作!$K393=""),"",选手操作!$K393)</f>
        <v/>
      </c>
      <c r="BT393" s="22" t="str">
        <f ca="1">IFERROR(IF(BS393="","",RANK(BV393,BV$3:BV$434)+COUNTIF(BV$3:BV393,BV393)-1),"/")</f>
        <v/>
      </c>
      <c r="BU393" s="27" t="str">
        <f ca="1">IF(BS393="","",VLOOKUP(BS393,选手操作!$K:$L,2,0))</f>
        <v/>
      </c>
      <c r="BV393" s="24" t="str">
        <f ca="1">IFERROR(IF(BS393="","",IF(选手操作!BT393&lt;&gt;"",AV393+BW393+BX393+选手操作!BS393,VLOOKUP(BU393,BO:BQ,3,0)+AV393+BW393+BX393+选手操作!BS393)),IF(COUNTIF(BO:BO,BU393)=0,"查找失败",IF(ISNUMBER(VLOOKUP(BU393,BO:BQ,3,0))=FALSE,"VP错误","未知错误")))</f>
        <v/>
      </c>
      <c r="BW393" s="37"/>
      <c r="BX393" s="37"/>
      <c r="BY393" s="39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23" t="str">
        <f ca="1">IFERROR(IF(CS393="","",RANK(CR393,CR$3:CR$434)+COUNTIF(CR$3:CR393,CR393)-1),"/")</f>
        <v/>
      </c>
      <c r="CO393" s="22" t="str">
        <f t="shared" si="121"/>
        <v/>
      </c>
      <c r="CP393" s="22" t="str">
        <f t="shared" si="122"/>
        <v/>
      </c>
      <c r="CQ393" s="24" t="str">
        <f>IFERROR(IF(CO393="","",ROUND(IF(CP393=0,10,10+SIGN(CP393)*10*(1-((SQRT(5)-1)/2)^MIN(ABS(CP393)/(5*SQRT(CR$1)),3))/(1-((SQRT(5)-1)/2)^3)),2)),"请输入副数")</f>
        <v/>
      </c>
      <c r="CR393" s="25" t="str">
        <f ca="1">IF(CS393="","",IF(选手操作!DT393&lt;&gt;"","/",CV393))</f>
        <v/>
      </c>
      <c r="CS393" s="26" t="str">
        <f ca="1">IF(OR(COUNTA(CA$3:CM$434)=0,选手操作!$K393=""),"",选手操作!$K393)</f>
        <v/>
      </c>
      <c r="CT393" s="22" t="str">
        <f ca="1">IFERROR(IF(CS393="","",RANK(CV393,CV$3:CV$434)+COUNTIF(CV$3:CV393,CV393)-1),"/")</f>
        <v/>
      </c>
      <c r="CU393" s="27" t="str">
        <f ca="1">IF(CS393="","",VLOOKUP(CS393,选手操作!$K:$L,2,0))</f>
        <v/>
      </c>
      <c r="CV393" s="24" t="str">
        <f ca="1">IFERROR(IF(CS393="","",IF(选手操作!CT393&lt;&gt;"",BV393+CW393+CX393+选手操作!CS393,VLOOKUP(CU393,CO:CQ,3,0)+BV393+CW393+CX393+选手操作!CS393)),IF(COUNTIF(CO:CO,CU393)=0,"查找失败",IF(ISNUMBER(VLOOKUP(CU393,CO:CQ,3,0))=FALSE,"VP错误","未知错误")))</f>
        <v/>
      </c>
      <c r="CW393" s="37"/>
      <c r="CX393" s="37"/>
      <c r="CY393" s="39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23" t="str">
        <f ca="1">IFERROR(IF(DS393="","",RANK(DR393,DR$3:DR$434)+COUNTIF(DR$3:DR393,DR393)-1),"/")</f>
        <v/>
      </c>
      <c r="DO393" s="22" t="str">
        <f t="shared" si="123"/>
        <v/>
      </c>
      <c r="DP393" s="22" t="str">
        <f t="shared" si="124"/>
        <v/>
      </c>
      <c r="DQ393" s="24" t="str">
        <f>IFERROR(IF(DO393="","",ROUND(IF(DP393=0,10,10+SIGN(DP393)*10*(1-((SQRT(5)-1)/2)^MIN(ABS(DP393)/(5*SQRT(DR$1)),3))/(1-((SQRT(5)-1)/2)^3)),2)),"请输入副数")</f>
        <v/>
      </c>
      <c r="DR393" s="25" t="str">
        <f ca="1">IF(DS393="","",IF(选手操作!ET393&lt;&gt;"","/",DV393))</f>
        <v/>
      </c>
      <c r="DS393" s="26" t="str">
        <f ca="1">IF(OR(COUNTA(DA$3:DM$434)=0,选手操作!$K393=""),"",选手操作!$K393)</f>
        <v/>
      </c>
      <c r="DT393" s="22" t="str">
        <f ca="1">IFERROR(IF(DS393="","",RANK(DV393,DV$3:DV$434)+COUNTIF(DV$3:DV393,DV393)-1),"/")</f>
        <v/>
      </c>
      <c r="DU393" s="27" t="str">
        <f ca="1">IF(DS393="","",VLOOKUP(DS393,选手操作!$K:$L,2,0))</f>
        <v/>
      </c>
      <c r="DV393" s="24" t="str">
        <f ca="1">IFERROR(IF(DS393="","",IF(选手操作!DT393&lt;&gt;"",CV393+DW393+DX393+选手操作!DS393,VLOOKUP(DU393,DO:DQ,3,0)+CV393+DW393+DX393+选手操作!DS393)),IF(COUNTIF(DO:DO,DU393)=0,"查找失败",IF(ISNUMBER(VLOOKUP(DU393,DO:DQ,3,0))=FALSE,"VP错误","未知错误")))</f>
        <v/>
      </c>
      <c r="DW393" s="37"/>
      <c r="DX393" s="37"/>
      <c r="DY393" s="39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23" t="str">
        <f ca="1">IFERROR(IF(ES393="","",RANK(ER393,ER$3:ER$434)+COUNTIF(ER$3:ER393,ER393)-1),"/")</f>
        <v/>
      </c>
      <c r="EO393" s="22" t="str">
        <f t="shared" si="125"/>
        <v/>
      </c>
      <c r="EP393" s="22" t="str">
        <f t="shared" si="126"/>
        <v/>
      </c>
      <c r="EQ393" s="24" t="str">
        <f>IFERROR(IF(EO393="","",ROUND(IF(EP393=0,10,10+SIGN(EP393)*10*(1-((SQRT(5)-1)/2)^MIN(ABS(EP393)/(5*SQRT(ER$1)),3))/(1-((SQRT(5)-1)/2)^3)),2)),"请输入副数")</f>
        <v/>
      </c>
      <c r="ER393" s="25" t="str">
        <f ca="1">IF(ES393="","",IF(选手操作!FT393&lt;&gt;"","/",EV393))</f>
        <v/>
      </c>
      <c r="ES393" s="26" t="str">
        <f ca="1">IF(OR(COUNTA(EA$3:EM$434)=0,选手操作!$K393=""),"",选手操作!$K393)</f>
        <v/>
      </c>
      <c r="ET393" s="22" t="str">
        <f ca="1">IFERROR(IF(ES393="","",RANK(EV393,EV$3:EV$434)+COUNTIF(EV$3:EV393,EV393)-1),"/")</f>
        <v/>
      </c>
      <c r="EU393" s="27" t="str">
        <f ca="1">IF(ES393="","",VLOOKUP(ES393,选手操作!$K:$L,2,0))</f>
        <v/>
      </c>
      <c r="EV393" s="24" t="str">
        <f ca="1">IFERROR(IF(ES393="","",IF(选手操作!ET393&lt;&gt;"",DV393+EW393+EX393+选手操作!ES393,VLOOKUP(EU393,EO:EQ,3,0)+DV393+EW393+EX393+选手操作!ES393)),IF(COUNTIF(EO:EO,EU393)=0,"查找失败",IF(ISNUMBER(VLOOKUP(EU393,EO:EQ,3,0))=FALSE,"VP错误","未知错误")))</f>
        <v/>
      </c>
      <c r="EW393" s="37"/>
      <c r="EX393" s="37"/>
      <c r="EY393" s="39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  <c r="FK393" s="31"/>
      <c r="FL393" s="31"/>
      <c r="FM393" s="31"/>
      <c r="FN393" s="23" t="str">
        <f ca="1">IFERROR(IF(FS393="","",RANK(FR393,FR$3:FR$434)+COUNTIF(FR$3:FR393,FR393)-1),"/")</f>
        <v/>
      </c>
      <c r="FO393" s="22" t="str">
        <f t="shared" si="127"/>
        <v/>
      </c>
      <c r="FP393" s="22" t="str">
        <f t="shared" si="128"/>
        <v/>
      </c>
      <c r="FQ393" s="24" t="str">
        <f>IFERROR(IF(FO393="","",ROUND(IF(FP393=0,10,10+SIGN(FP393)*10*(1-((SQRT(5)-1)/2)^MIN(ABS(FP393)/(5*SQRT(FR$1)),3))/(1-((SQRT(5)-1)/2)^3)),2)),"请输入副数")</f>
        <v/>
      </c>
      <c r="FR393" s="25" t="str">
        <f ca="1">IF(FS393="","",IF(选手操作!GT393&lt;&gt;"","/",FV393))</f>
        <v/>
      </c>
      <c r="FS393" s="26" t="str">
        <f ca="1">IF(OR(COUNTA(FA$3:FM$434)=0,选手操作!$K393=""),"",选手操作!$K393)</f>
        <v/>
      </c>
      <c r="FT393" s="22" t="str">
        <f ca="1">IFERROR(IF(FS393="","",RANK(FV393,FV$3:FV$434)+COUNTIF(FV$3:FV393,FV393)-1),"/")</f>
        <v/>
      </c>
      <c r="FU393" s="27" t="str">
        <f ca="1">IF(FS393="","",VLOOKUP(FS393,选手操作!$K:$L,2,0))</f>
        <v/>
      </c>
      <c r="FV393" s="24" t="str">
        <f ca="1">IFERROR(IF(FS393="","",IF(选手操作!FT393&lt;&gt;"",EV393+FW393+FX393+选手操作!FS393,VLOOKUP(FU393,FO:FQ,3,0)+EV393+FW393+FX393+选手操作!FS393)),IF(COUNTIF(FO:FO,FU393)=0,"查找失败",IF(ISNUMBER(VLOOKUP(FU393,FO:FQ,3,0))=FALSE,"VP错误","未知错误")))</f>
        <v/>
      </c>
      <c r="FW393" s="37"/>
      <c r="FX393" s="37"/>
      <c r="FY393" s="39"/>
      <c r="GA393" s="31"/>
      <c r="GB393" s="31"/>
      <c r="GC393" s="31"/>
      <c r="GD393" s="31"/>
      <c r="GE393" s="31"/>
      <c r="GF393" s="31"/>
      <c r="GG393" s="31"/>
      <c r="GH393" s="31"/>
      <c r="GI393" s="31"/>
      <c r="GJ393" s="31"/>
      <c r="GK393" s="31"/>
      <c r="GL393" s="31"/>
      <c r="GM393" s="31"/>
      <c r="GN393" s="23" t="str">
        <f ca="1">IFERROR(IF(GS393="","",RANK(GR393,GR$3:GR$434)+COUNTIF(GR$3:GR393,GR393)-1),"/")</f>
        <v/>
      </c>
      <c r="GO393" s="22" t="str">
        <f t="shared" si="129"/>
        <v/>
      </c>
      <c r="GP393" s="22" t="str">
        <f t="shared" si="130"/>
        <v/>
      </c>
      <c r="GQ393" s="24" t="str">
        <f>IFERROR(IF(GO393="","",ROUND(IF(GP393=0,10,10+SIGN(GP393)*10*(1-((SQRT(5)-1)/2)^MIN(ABS(GP393)/(5*SQRT(GR$1)),3))/(1-((SQRT(5)-1)/2)^3)),2)),"请输入副数")</f>
        <v/>
      </c>
      <c r="GR393" s="25" t="str">
        <f ca="1">IF(GS393="","",IF(选手操作!HT393&lt;&gt;"","/",GV393))</f>
        <v/>
      </c>
      <c r="GS393" s="26" t="str">
        <f ca="1">IF(OR(COUNTA(GA$3:GM$434)=0,选手操作!$K393=""),"",选手操作!$K393)</f>
        <v/>
      </c>
      <c r="GT393" s="22" t="str">
        <f ca="1">IFERROR(IF(GS393="","",RANK(GV393,GV$3:GV$434)+COUNTIF(GV$3:GV393,GV393)-1),"/")</f>
        <v/>
      </c>
      <c r="GU393" s="27" t="str">
        <f ca="1">IF(GS393="","",VLOOKUP(GS393,选手操作!$K:$L,2,0))</f>
        <v/>
      </c>
      <c r="GV393" s="24" t="str">
        <f ca="1">IFERROR(IF(GS393="","",IF(选手操作!GT393&lt;&gt;"",FV393+GW393+GX393+选手操作!GS393,VLOOKUP(GU393,GO:GQ,3,0)+FV393+GW393+GX393+选手操作!GS393)),IF(COUNTIF(GO:GO,GU393)=0,"查找失败",IF(ISNUMBER(VLOOKUP(GU393,GO:GQ,3,0))=FALSE,"VP错误","未知错误")))</f>
        <v/>
      </c>
      <c r="GW393" s="37"/>
      <c r="GX393" s="37"/>
      <c r="GY393" s="39"/>
      <c r="HA393" s="31"/>
      <c r="HB393" s="31"/>
      <c r="HC393" s="31"/>
      <c r="HD393" s="31"/>
      <c r="HE393" s="31"/>
      <c r="HF393" s="31"/>
      <c r="HG393" s="31"/>
      <c r="HH393" s="31"/>
      <c r="HI393" s="31"/>
      <c r="HJ393" s="31"/>
      <c r="HK393" s="31"/>
      <c r="HL393" s="31"/>
      <c r="HM393" s="31"/>
      <c r="HN393" s="23" t="str">
        <f ca="1">IFERROR(IF(HS393="","",RANK(HR393,HR$3:HR$434)+COUNTIF(HR$3:HR393,HR393)-1),"/")</f>
        <v/>
      </c>
      <c r="HO393" s="22" t="str">
        <f t="shared" si="131"/>
        <v/>
      </c>
      <c r="HP393" s="22" t="str">
        <f t="shared" si="132"/>
        <v/>
      </c>
      <c r="HQ393" s="24" t="str">
        <f>IFERROR(IF(HO393="","",ROUND(IF(HP393=0,10,10+SIGN(HP393)*10*(1-((SQRT(5)-1)/2)^MIN(ABS(HP393)/(5*SQRT(HR$1)),3))/(1-((SQRT(5)-1)/2)^3)),2)),"请输入副数")</f>
        <v/>
      </c>
      <c r="HR393" s="25" t="str">
        <f ca="1">IF(HS393="","",IF(选手操作!IT393&lt;&gt;"","/",HV393))</f>
        <v/>
      </c>
      <c r="HS393" s="26" t="str">
        <f ca="1">IF(OR(COUNTA(HA$3:HM$434)=0,选手操作!$K393=""),"",选手操作!$K393)</f>
        <v/>
      </c>
      <c r="HT393" s="22" t="str">
        <f ca="1">IFERROR(IF(HS393="","",RANK(HV393,HV$3:HV$434)+COUNTIF(HV$3:HV393,HV393)-1),"/")</f>
        <v/>
      </c>
      <c r="HU393" s="27" t="str">
        <f ca="1">IF(HS393="","",VLOOKUP(HS393,选手操作!$K:$L,2,0))</f>
        <v/>
      </c>
      <c r="HV393" s="24" t="str">
        <f ca="1">IFERROR(IF(HS393="","",IF(选手操作!HT393&lt;&gt;"",GV393+HW393+HX393+选手操作!HS393,VLOOKUP(HU393,HO:HQ,3,0)+GV393+HW393+HX393+选手操作!HS393)),IF(COUNTIF(HO:HO,HU393)=0,"查找失败",IF(ISNUMBER(VLOOKUP(HU393,HO:HQ,3,0))=FALSE,"VP错误","未知错误")))</f>
        <v/>
      </c>
      <c r="HW393" s="37"/>
      <c r="HX393" s="37"/>
      <c r="HY393" s="39"/>
    </row>
    <row r="394" spans="1:233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23" t="str">
        <f ca="1">IFERROR(IF(S394="","",RANK(R394,R$3:R$434)+COUNTIF(R$3:R394,R394)-1),"/")</f>
        <v/>
      </c>
      <c r="O394" s="22" t="str">
        <f t="shared" si="133"/>
        <v/>
      </c>
      <c r="P394" s="22" t="str">
        <f t="shared" si="134"/>
        <v/>
      </c>
      <c r="Q394" s="24" t="str">
        <f>IFERROR(IF(O394="","",ROUND(IF(P394=0,10,10+SIGN(P394)*10*(1-((SQRT(5)-1)/2)^MIN(ABS(P394)/(5*SQRT(R$1)),3))/(1-((SQRT(5)-1)/2)^3)),2)),"请输入副数")</f>
        <v/>
      </c>
      <c r="R394" s="25" t="str">
        <f ca="1">IF(S394="","",IF(选手操作!AT394&lt;&gt;"","/",V394))</f>
        <v/>
      </c>
      <c r="S394" s="26" t="str">
        <f ca="1">IF(OR(COUNTA(A$3:M$434)=0,选手操作!$K394=""),"",选手操作!$K394)</f>
        <v/>
      </c>
      <c r="T394" s="22" t="str">
        <f ca="1">IFERROR(IF(S394="","",RANK(V394,V$3:V$434)+COUNTIF(V$3:V394,V394)-1),"/")</f>
        <v/>
      </c>
      <c r="U394" s="27" t="str">
        <f ca="1">IF(S394="","",VLOOKUP(S394,选手操作!$K:$L,2,0))</f>
        <v/>
      </c>
      <c r="V394" s="24" t="str">
        <f ca="1">IFERROR(IF(S394="","",IF(选手操作!T394&lt;&gt;"",选手操作!M394+选手操作!N394+W394+X394+选手操作!S394,VLOOKUP(U394,O:Q,3,0)+选手操作!M394+选手操作!N394+W394+X394+选手操作!S394)),IF(COUNTIF(O:O,U394)=0,"查找失败",IF(ISNUMBER(VLOOKUP(U394,O:Q,3,0))=FALSE,"VP错误","未知错误")))</f>
        <v/>
      </c>
      <c r="W394" s="37"/>
      <c r="X394" s="37"/>
      <c r="Y394" s="39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23" t="str">
        <f ca="1">IFERROR(IF(AS394="","",RANK(AR394,AR$3:AR$434)+COUNTIF(AR$3:AR394,AR394)-1),"/")</f>
        <v/>
      </c>
      <c r="AO394" s="22" t="str">
        <f t="shared" si="117"/>
        <v/>
      </c>
      <c r="AP394" s="22" t="str">
        <f t="shared" si="118"/>
        <v/>
      </c>
      <c r="AQ394" s="24" t="str">
        <f t="shared" si="116"/>
        <v/>
      </c>
      <c r="AR394" s="25" t="str">
        <f ca="1">IF(AS394="","",IF(选手操作!BT394&lt;&gt;"","/",AV394))</f>
        <v/>
      </c>
      <c r="AS394" s="26" t="str">
        <f ca="1">IF(OR(COUNTA(AA$3:AM$434)=0,选手操作!$K394=""),"",选手操作!$K394)</f>
        <v/>
      </c>
      <c r="AT394" s="22" t="str">
        <f ca="1">IFERROR(IF(AS394="","",RANK(AV394,AV$3:AV$434)+COUNTIF(AV$3:AV394,AV394)-1),"/")</f>
        <v/>
      </c>
      <c r="AU394" s="27" t="str">
        <f ca="1">IF(AS394="","",VLOOKUP(AS394,选手操作!$K:$L,2,0))</f>
        <v/>
      </c>
      <c r="AV394" s="24" t="str">
        <f ca="1">IFERROR(IF(AS394="","",IF(选手操作!AT394&lt;&gt;"",V394+AW394+AX394+选手操作!AS394,VLOOKUP(AU394,AO:AQ,3,0)+V394+AW394+AX394+选手操作!AS394)),IF(COUNTIF(AO:AO,AU394)=0,"查找失败",IF(ISNUMBER(VLOOKUP(AU394,AO:AQ,3,0))=FALSE,"VP错误","未知错误")))</f>
        <v/>
      </c>
      <c r="AW394" s="37"/>
      <c r="AX394" s="37"/>
      <c r="AY394" s="39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23" t="str">
        <f ca="1">IFERROR(IF(BS394="","",RANK(BR394,BR$3:BR$434)+COUNTIF(BR$3:BR394,BR394)-1),"/")</f>
        <v/>
      </c>
      <c r="BO394" s="22" t="str">
        <f t="shared" si="119"/>
        <v/>
      </c>
      <c r="BP394" s="22" t="str">
        <f t="shared" si="120"/>
        <v/>
      </c>
      <c r="BQ394" s="24" t="str">
        <f>IFERROR(IF(BO394="","",ROUND(IF(BP394=0,10,10+SIGN(BP394)*10*(1-((SQRT(5)-1)/2)^MIN(ABS(BP394)/(5*SQRT(BR$1)),3))/(1-((SQRT(5)-1)/2)^3)),2)),"请输入副数")</f>
        <v/>
      </c>
      <c r="BR394" s="25" t="str">
        <f ca="1">IF(BS394="","",IF(选手操作!CT394&lt;&gt;"","/",BV394))</f>
        <v/>
      </c>
      <c r="BS394" s="26" t="str">
        <f ca="1">IF(OR(COUNTA(BA$3:BM$434)=0,选手操作!$K394=""),"",选手操作!$K394)</f>
        <v/>
      </c>
      <c r="BT394" s="22" t="str">
        <f ca="1">IFERROR(IF(BS394="","",RANK(BV394,BV$3:BV$434)+COUNTIF(BV$3:BV394,BV394)-1),"/")</f>
        <v/>
      </c>
      <c r="BU394" s="27" t="str">
        <f ca="1">IF(BS394="","",VLOOKUP(BS394,选手操作!$K:$L,2,0))</f>
        <v/>
      </c>
      <c r="BV394" s="24" t="str">
        <f ca="1">IFERROR(IF(BS394="","",IF(选手操作!BT394&lt;&gt;"",AV394+BW394+BX394+选手操作!BS394,VLOOKUP(BU394,BO:BQ,3,0)+AV394+BW394+BX394+选手操作!BS394)),IF(COUNTIF(BO:BO,BU394)=0,"查找失败",IF(ISNUMBER(VLOOKUP(BU394,BO:BQ,3,0))=FALSE,"VP错误","未知错误")))</f>
        <v/>
      </c>
      <c r="BW394" s="37"/>
      <c r="BX394" s="37"/>
      <c r="BY394" s="39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23" t="str">
        <f ca="1">IFERROR(IF(CS394="","",RANK(CR394,CR$3:CR$434)+COUNTIF(CR$3:CR394,CR394)-1),"/")</f>
        <v/>
      </c>
      <c r="CO394" s="22" t="str">
        <f t="shared" si="121"/>
        <v/>
      </c>
      <c r="CP394" s="22" t="str">
        <f t="shared" si="122"/>
        <v/>
      </c>
      <c r="CQ394" s="24" t="str">
        <f>IFERROR(IF(CO394="","",ROUND(IF(CP394=0,10,10+SIGN(CP394)*10*(1-((SQRT(5)-1)/2)^MIN(ABS(CP394)/(5*SQRT(CR$1)),3))/(1-((SQRT(5)-1)/2)^3)),2)),"请输入副数")</f>
        <v/>
      </c>
      <c r="CR394" s="25" t="str">
        <f ca="1">IF(CS394="","",IF(选手操作!DT394&lt;&gt;"","/",CV394))</f>
        <v/>
      </c>
      <c r="CS394" s="26" t="str">
        <f ca="1">IF(OR(COUNTA(CA$3:CM$434)=0,选手操作!$K394=""),"",选手操作!$K394)</f>
        <v/>
      </c>
      <c r="CT394" s="22" t="str">
        <f ca="1">IFERROR(IF(CS394="","",RANK(CV394,CV$3:CV$434)+COUNTIF(CV$3:CV394,CV394)-1),"/")</f>
        <v/>
      </c>
      <c r="CU394" s="27" t="str">
        <f ca="1">IF(CS394="","",VLOOKUP(CS394,选手操作!$K:$L,2,0))</f>
        <v/>
      </c>
      <c r="CV394" s="24" t="str">
        <f ca="1">IFERROR(IF(CS394="","",IF(选手操作!CT394&lt;&gt;"",BV394+CW394+CX394+选手操作!CS394,VLOOKUP(CU394,CO:CQ,3,0)+BV394+CW394+CX394+选手操作!CS394)),IF(COUNTIF(CO:CO,CU394)=0,"查找失败",IF(ISNUMBER(VLOOKUP(CU394,CO:CQ,3,0))=FALSE,"VP错误","未知错误")))</f>
        <v/>
      </c>
      <c r="CW394" s="37"/>
      <c r="CX394" s="37"/>
      <c r="CY394" s="39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23" t="str">
        <f ca="1">IFERROR(IF(DS394="","",RANK(DR394,DR$3:DR$434)+COUNTIF(DR$3:DR394,DR394)-1),"/")</f>
        <v/>
      </c>
      <c r="DO394" s="22" t="str">
        <f t="shared" si="123"/>
        <v/>
      </c>
      <c r="DP394" s="22" t="str">
        <f t="shared" si="124"/>
        <v/>
      </c>
      <c r="DQ394" s="24" t="str">
        <f>IFERROR(IF(DO394="","",ROUND(IF(DP394=0,10,10+SIGN(DP394)*10*(1-((SQRT(5)-1)/2)^MIN(ABS(DP394)/(5*SQRT(DR$1)),3))/(1-((SQRT(5)-1)/2)^3)),2)),"请输入副数")</f>
        <v/>
      </c>
      <c r="DR394" s="25" t="str">
        <f ca="1">IF(DS394="","",IF(选手操作!ET394&lt;&gt;"","/",DV394))</f>
        <v/>
      </c>
      <c r="DS394" s="26" t="str">
        <f ca="1">IF(OR(COUNTA(DA$3:DM$434)=0,选手操作!$K394=""),"",选手操作!$K394)</f>
        <v/>
      </c>
      <c r="DT394" s="22" t="str">
        <f ca="1">IFERROR(IF(DS394="","",RANK(DV394,DV$3:DV$434)+COUNTIF(DV$3:DV394,DV394)-1),"/")</f>
        <v/>
      </c>
      <c r="DU394" s="27" t="str">
        <f ca="1">IF(DS394="","",VLOOKUP(DS394,选手操作!$K:$L,2,0))</f>
        <v/>
      </c>
      <c r="DV394" s="24" t="str">
        <f ca="1">IFERROR(IF(DS394="","",IF(选手操作!DT394&lt;&gt;"",CV394+DW394+DX394+选手操作!DS394,VLOOKUP(DU394,DO:DQ,3,0)+CV394+DW394+DX394+选手操作!DS394)),IF(COUNTIF(DO:DO,DU394)=0,"查找失败",IF(ISNUMBER(VLOOKUP(DU394,DO:DQ,3,0))=FALSE,"VP错误","未知错误")))</f>
        <v/>
      </c>
      <c r="DW394" s="37"/>
      <c r="DX394" s="37"/>
      <c r="DY394" s="39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  <c r="EK394" s="31"/>
      <c r="EL394" s="31"/>
      <c r="EM394" s="31"/>
      <c r="EN394" s="23" t="str">
        <f ca="1">IFERROR(IF(ES394="","",RANK(ER394,ER$3:ER$434)+COUNTIF(ER$3:ER394,ER394)-1),"/")</f>
        <v/>
      </c>
      <c r="EO394" s="22" t="str">
        <f t="shared" si="125"/>
        <v/>
      </c>
      <c r="EP394" s="22" t="str">
        <f t="shared" si="126"/>
        <v/>
      </c>
      <c r="EQ394" s="24" t="str">
        <f>IFERROR(IF(EO394="","",ROUND(IF(EP394=0,10,10+SIGN(EP394)*10*(1-((SQRT(5)-1)/2)^MIN(ABS(EP394)/(5*SQRT(ER$1)),3))/(1-((SQRT(5)-1)/2)^3)),2)),"请输入副数")</f>
        <v/>
      </c>
      <c r="ER394" s="25" t="str">
        <f ca="1">IF(ES394="","",IF(选手操作!FT394&lt;&gt;"","/",EV394))</f>
        <v/>
      </c>
      <c r="ES394" s="26" t="str">
        <f ca="1">IF(OR(COUNTA(EA$3:EM$434)=0,选手操作!$K394=""),"",选手操作!$K394)</f>
        <v/>
      </c>
      <c r="ET394" s="22" t="str">
        <f ca="1">IFERROR(IF(ES394="","",RANK(EV394,EV$3:EV$434)+COUNTIF(EV$3:EV394,EV394)-1),"/")</f>
        <v/>
      </c>
      <c r="EU394" s="27" t="str">
        <f ca="1">IF(ES394="","",VLOOKUP(ES394,选手操作!$K:$L,2,0))</f>
        <v/>
      </c>
      <c r="EV394" s="24" t="str">
        <f ca="1">IFERROR(IF(ES394="","",IF(选手操作!ET394&lt;&gt;"",DV394+EW394+EX394+选手操作!ES394,VLOOKUP(EU394,EO:EQ,3,0)+DV394+EW394+EX394+选手操作!ES394)),IF(COUNTIF(EO:EO,EU394)=0,"查找失败",IF(ISNUMBER(VLOOKUP(EU394,EO:EQ,3,0))=FALSE,"VP错误","未知错误")))</f>
        <v/>
      </c>
      <c r="EW394" s="37"/>
      <c r="EX394" s="37"/>
      <c r="EY394" s="39"/>
      <c r="FA394" s="31"/>
      <c r="FB394" s="31"/>
      <c r="FC394" s="31"/>
      <c r="FD394" s="31"/>
      <c r="FE394" s="31"/>
      <c r="FF394" s="31"/>
      <c r="FG394" s="31"/>
      <c r="FH394" s="31"/>
      <c r="FI394" s="31"/>
      <c r="FJ394" s="31"/>
      <c r="FK394" s="31"/>
      <c r="FL394" s="31"/>
      <c r="FM394" s="31"/>
      <c r="FN394" s="23" t="str">
        <f ca="1">IFERROR(IF(FS394="","",RANK(FR394,FR$3:FR$434)+COUNTIF(FR$3:FR394,FR394)-1),"/")</f>
        <v/>
      </c>
      <c r="FO394" s="22" t="str">
        <f t="shared" si="127"/>
        <v/>
      </c>
      <c r="FP394" s="22" t="str">
        <f t="shared" si="128"/>
        <v/>
      </c>
      <c r="FQ394" s="24" t="str">
        <f>IFERROR(IF(FO394="","",ROUND(IF(FP394=0,10,10+SIGN(FP394)*10*(1-((SQRT(5)-1)/2)^MIN(ABS(FP394)/(5*SQRT(FR$1)),3))/(1-((SQRT(5)-1)/2)^3)),2)),"请输入副数")</f>
        <v/>
      </c>
      <c r="FR394" s="25" t="str">
        <f ca="1">IF(FS394="","",IF(选手操作!GT394&lt;&gt;"","/",FV394))</f>
        <v/>
      </c>
      <c r="FS394" s="26" t="str">
        <f ca="1">IF(OR(COUNTA(FA$3:FM$434)=0,选手操作!$K394=""),"",选手操作!$K394)</f>
        <v/>
      </c>
      <c r="FT394" s="22" t="str">
        <f ca="1">IFERROR(IF(FS394="","",RANK(FV394,FV$3:FV$434)+COUNTIF(FV$3:FV394,FV394)-1),"/")</f>
        <v/>
      </c>
      <c r="FU394" s="27" t="str">
        <f ca="1">IF(FS394="","",VLOOKUP(FS394,选手操作!$K:$L,2,0))</f>
        <v/>
      </c>
      <c r="FV394" s="24" t="str">
        <f ca="1">IFERROR(IF(FS394="","",IF(选手操作!FT394&lt;&gt;"",EV394+FW394+FX394+选手操作!FS394,VLOOKUP(FU394,FO:FQ,3,0)+EV394+FW394+FX394+选手操作!FS394)),IF(COUNTIF(FO:FO,FU394)=0,"查找失败",IF(ISNUMBER(VLOOKUP(FU394,FO:FQ,3,0))=FALSE,"VP错误","未知错误")))</f>
        <v/>
      </c>
      <c r="FW394" s="37"/>
      <c r="FX394" s="37"/>
      <c r="FY394" s="39"/>
      <c r="GA394" s="31"/>
      <c r="GB394" s="31"/>
      <c r="GC394" s="31"/>
      <c r="GD394" s="31"/>
      <c r="GE394" s="31"/>
      <c r="GF394" s="31"/>
      <c r="GG394" s="31"/>
      <c r="GH394" s="31"/>
      <c r="GI394" s="31"/>
      <c r="GJ394" s="31"/>
      <c r="GK394" s="31"/>
      <c r="GL394" s="31"/>
      <c r="GM394" s="31"/>
      <c r="GN394" s="23" t="str">
        <f ca="1">IFERROR(IF(GS394="","",RANK(GR394,GR$3:GR$434)+COUNTIF(GR$3:GR394,GR394)-1),"/")</f>
        <v/>
      </c>
      <c r="GO394" s="22" t="str">
        <f t="shared" si="129"/>
        <v/>
      </c>
      <c r="GP394" s="22" t="str">
        <f t="shared" si="130"/>
        <v/>
      </c>
      <c r="GQ394" s="24" t="str">
        <f>IFERROR(IF(GO394="","",ROUND(IF(GP394=0,10,10+SIGN(GP394)*10*(1-((SQRT(5)-1)/2)^MIN(ABS(GP394)/(5*SQRT(GR$1)),3))/(1-((SQRT(5)-1)/2)^3)),2)),"请输入副数")</f>
        <v/>
      </c>
      <c r="GR394" s="25" t="str">
        <f ca="1">IF(GS394="","",IF(选手操作!HT394&lt;&gt;"","/",GV394))</f>
        <v/>
      </c>
      <c r="GS394" s="26" t="str">
        <f ca="1">IF(OR(COUNTA(GA$3:GM$434)=0,选手操作!$K394=""),"",选手操作!$K394)</f>
        <v/>
      </c>
      <c r="GT394" s="22" t="str">
        <f ca="1">IFERROR(IF(GS394="","",RANK(GV394,GV$3:GV$434)+COUNTIF(GV$3:GV394,GV394)-1),"/")</f>
        <v/>
      </c>
      <c r="GU394" s="27" t="str">
        <f ca="1">IF(GS394="","",VLOOKUP(GS394,选手操作!$K:$L,2,0))</f>
        <v/>
      </c>
      <c r="GV394" s="24" t="str">
        <f ca="1">IFERROR(IF(GS394="","",IF(选手操作!GT394&lt;&gt;"",FV394+GW394+GX394+选手操作!GS394,VLOOKUP(GU394,GO:GQ,3,0)+FV394+GW394+GX394+选手操作!GS394)),IF(COUNTIF(GO:GO,GU394)=0,"查找失败",IF(ISNUMBER(VLOOKUP(GU394,GO:GQ,3,0))=FALSE,"VP错误","未知错误")))</f>
        <v/>
      </c>
      <c r="GW394" s="37"/>
      <c r="GX394" s="37"/>
      <c r="GY394" s="39"/>
      <c r="HA394" s="31"/>
      <c r="HB394" s="31"/>
      <c r="HC394" s="31"/>
      <c r="HD394" s="31"/>
      <c r="HE394" s="31"/>
      <c r="HF394" s="31"/>
      <c r="HG394" s="31"/>
      <c r="HH394" s="31"/>
      <c r="HI394" s="31"/>
      <c r="HJ394" s="31"/>
      <c r="HK394" s="31"/>
      <c r="HL394" s="31"/>
      <c r="HM394" s="31"/>
      <c r="HN394" s="23" t="str">
        <f ca="1">IFERROR(IF(HS394="","",RANK(HR394,HR$3:HR$434)+COUNTIF(HR$3:HR394,HR394)-1),"/")</f>
        <v/>
      </c>
      <c r="HO394" s="22" t="str">
        <f t="shared" si="131"/>
        <v/>
      </c>
      <c r="HP394" s="22" t="str">
        <f t="shared" si="132"/>
        <v/>
      </c>
      <c r="HQ394" s="24" t="str">
        <f>IFERROR(IF(HO394="","",ROUND(IF(HP394=0,10,10+SIGN(HP394)*10*(1-((SQRT(5)-1)/2)^MIN(ABS(HP394)/(5*SQRT(HR$1)),3))/(1-((SQRT(5)-1)/2)^3)),2)),"请输入副数")</f>
        <v/>
      </c>
      <c r="HR394" s="25" t="str">
        <f ca="1">IF(HS394="","",IF(选手操作!IT394&lt;&gt;"","/",HV394))</f>
        <v/>
      </c>
      <c r="HS394" s="26" t="str">
        <f ca="1">IF(OR(COUNTA(HA$3:HM$434)=0,选手操作!$K394=""),"",选手操作!$K394)</f>
        <v/>
      </c>
      <c r="HT394" s="22" t="str">
        <f ca="1">IFERROR(IF(HS394="","",RANK(HV394,HV$3:HV$434)+COUNTIF(HV$3:HV394,HV394)-1),"/")</f>
        <v/>
      </c>
      <c r="HU394" s="27" t="str">
        <f ca="1">IF(HS394="","",VLOOKUP(HS394,选手操作!$K:$L,2,0))</f>
        <v/>
      </c>
      <c r="HV394" s="24" t="str">
        <f ca="1">IFERROR(IF(HS394="","",IF(选手操作!HT394&lt;&gt;"",GV394+HW394+HX394+选手操作!HS394,VLOOKUP(HU394,HO:HQ,3,0)+GV394+HW394+HX394+选手操作!HS394)),IF(COUNTIF(HO:HO,HU394)=0,"查找失败",IF(ISNUMBER(VLOOKUP(HU394,HO:HQ,3,0))=FALSE,"VP错误","未知错误")))</f>
        <v/>
      </c>
      <c r="HW394" s="37"/>
      <c r="HX394" s="37"/>
      <c r="HY394" s="39"/>
    </row>
    <row r="395" spans="1:233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23" t="str">
        <f ca="1">IFERROR(IF(S395="","",RANK(R395,R$3:R$434)+COUNTIF(R$3:R395,R395)-1),"/")</f>
        <v/>
      </c>
      <c r="O395" s="22" t="str">
        <f t="shared" si="133"/>
        <v/>
      </c>
      <c r="P395" s="22" t="str">
        <f t="shared" si="134"/>
        <v/>
      </c>
      <c r="Q395" s="24" t="str">
        <f>IFERROR(IF(O395="","",ROUND(IF(P395=0,10,10+SIGN(P395)*10*(1-((SQRT(5)-1)/2)^MIN(ABS(P395)/(5*SQRT(R$1)),3))/(1-((SQRT(5)-1)/2)^3)),2)),"请输入副数")</f>
        <v/>
      </c>
      <c r="R395" s="25" t="str">
        <f ca="1">IF(S395="","",IF(选手操作!AT395&lt;&gt;"","/",V395))</f>
        <v/>
      </c>
      <c r="S395" s="26" t="str">
        <f ca="1">IF(OR(COUNTA(A$3:M$434)=0,选手操作!$K395=""),"",选手操作!$K395)</f>
        <v/>
      </c>
      <c r="T395" s="22" t="str">
        <f ca="1">IFERROR(IF(S395="","",RANK(V395,V$3:V$434)+COUNTIF(V$3:V395,V395)-1),"/")</f>
        <v/>
      </c>
      <c r="U395" s="27" t="str">
        <f ca="1">IF(S395="","",VLOOKUP(S395,选手操作!$K:$L,2,0))</f>
        <v/>
      </c>
      <c r="V395" s="24" t="str">
        <f ca="1">IFERROR(IF(S395="","",IF(选手操作!T395&lt;&gt;"",选手操作!M395+选手操作!N395+W395+X395+选手操作!S395,VLOOKUP(U395,O:Q,3,0)+选手操作!M395+选手操作!N395+W395+X395+选手操作!S395)),IF(COUNTIF(O:O,U395)=0,"查找失败",IF(ISNUMBER(VLOOKUP(U395,O:Q,3,0))=FALSE,"VP错误","未知错误")))</f>
        <v/>
      </c>
      <c r="W395" s="37"/>
      <c r="X395" s="37"/>
      <c r="Y395" s="39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23" t="str">
        <f ca="1">IFERROR(IF(AS395="","",RANK(AR395,AR$3:AR$434)+COUNTIF(AR$3:AR395,AR395)-1),"/")</f>
        <v/>
      </c>
      <c r="AO395" s="22" t="str">
        <f t="shared" si="117"/>
        <v/>
      </c>
      <c r="AP395" s="22" t="str">
        <f t="shared" si="118"/>
        <v/>
      </c>
      <c r="AQ395" s="24" t="str">
        <f t="shared" si="116"/>
        <v/>
      </c>
      <c r="AR395" s="25" t="str">
        <f ca="1">IF(AS395="","",IF(选手操作!BT395&lt;&gt;"","/",AV395))</f>
        <v/>
      </c>
      <c r="AS395" s="26" t="str">
        <f ca="1">IF(OR(COUNTA(AA$3:AM$434)=0,选手操作!$K395=""),"",选手操作!$K395)</f>
        <v/>
      </c>
      <c r="AT395" s="22" t="str">
        <f ca="1">IFERROR(IF(AS395="","",RANK(AV395,AV$3:AV$434)+COUNTIF(AV$3:AV395,AV395)-1),"/")</f>
        <v/>
      </c>
      <c r="AU395" s="27" t="str">
        <f ca="1">IF(AS395="","",VLOOKUP(AS395,选手操作!$K:$L,2,0))</f>
        <v/>
      </c>
      <c r="AV395" s="24" t="str">
        <f ca="1">IFERROR(IF(AS395="","",IF(选手操作!AT395&lt;&gt;"",V395+AW395+AX395+选手操作!AS395,VLOOKUP(AU395,AO:AQ,3,0)+V395+AW395+AX395+选手操作!AS395)),IF(COUNTIF(AO:AO,AU395)=0,"查找失败",IF(ISNUMBER(VLOOKUP(AU395,AO:AQ,3,0))=FALSE,"VP错误","未知错误")))</f>
        <v/>
      </c>
      <c r="AW395" s="37"/>
      <c r="AX395" s="37"/>
      <c r="AY395" s="39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23" t="str">
        <f ca="1">IFERROR(IF(BS395="","",RANK(BR395,BR$3:BR$434)+COUNTIF(BR$3:BR395,BR395)-1),"/")</f>
        <v/>
      </c>
      <c r="BO395" s="22" t="str">
        <f t="shared" si="119"/>
        <v/>
      </c>
      <c r="BP395" s="22" t="str">
        <f t="shared" si="120"/>
        <v/>
      </c>
      <c r="BQ395" s="24" t="str">
        <f>IFERROR(IF(BO395="","",ROUND(IF(BP395=0,10,10+SIGN(BP395)*10*(1-((SQRT(5)-1)/2)^MIN(ABS(BP395)/(5*SQRT(BR$1)),3))/(1-((SQRT(5)-1)/2)^3)),2)),"请输入副数")</f>
        <v/>
      </c>
      <c r="BR395" s="25" t="str">
        <f ca="1">IF(BS395="","",IF(选手操作!CT395&lt;&gt;"","/",BV395))</f>
        <v/>
      </c>
      <c r="BS395" s="26" t="str">
        <f ca="1">IF(OR(COUNTA(BA$3:BM$434)=0,选手操作!$K395=""),"",选手操作!$K395)</f>
        <v/>
      </c>
      <c r="BT395" s="22" t="str">
        <f ca="1">IFERROR(IF(BS395="","",RANK(BV395,BV$3:BV$434)+COUNTIF(BV$3:BV395,BV395)-1),"/")</f>
        <v/>
      </c>
      <c r="BU395" s="27" t="str">
        <f ca="1">IF(BS395="","",VLOOKUP(BS395,选手操作!$K:$L,2,0))</f>
        <v/>
      </c>
      <c r="BV395" s="24" t="str">
        <f ca="1">IFERROR(IF(BS395="","",IF(选手操作!BT395&lt;&gt;"",AV395+BW395+BX395+选手操作!BS395,VLOOKUP(BU395,BO:BQ,3,0)+AV395+BW395+BX395+选手操作!BS395)),IF(COUNTIF(BO:BO,BU395)=0,"查找失败",IF(ISNUMBER(VLOOKUP(BU395,BO:BQ,3,0))=FALSE,"VP错误","未知错误")))</f>
        <v/>
      </c>
      <c r="BW395" s="37"/>
      <c r="BX395" s="37"/>
      <c r="BY395" s="39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23" t="str">
        <f ca="1">IFERROR(IF(CS395="","",RANK(CR395,CR$3:CR$434)+COUNTIF(CR$3:CR395,CR395)-1),"/")</f>
        <v/>
      </c>
      <c r="CO395" s="22" t="str">
        <f t="shared" si="121"/>
        <v/>
      </c>
      <c r="CP395" s="22" t="str">
        <f t="shared" si="122"/>
        <v/>
      </c>
      <c r="CQ395" s="24" t="str">
        <f>IFERROR(IF(CO395="","",ROUND(IF(CP395=0,10,10+SIGN(CP395)*10*(1-((SQRT(5)-1)/2)^MIN(ABS(CP395)/(5*SQRT(CR$1)),3))/(1-((SQRT(5)-1)/2)^3)),2)),"请输入副数")</f>
        <v/>
      </c>
      <c r="CR395" s="25" t="str">
        <f ca="1">IF(CS395="","",IF(选手操作!DT395&lt;&gt;"","/",CV395))</f>
        <v/>
      </c>
      <c r="CS395" s="26" t="str">
        <f ca="1">IF(OR(COUNTA(CA$3:CM$434)=0,选手操作!$K395=""),"",选手操作!$K395)</f>
        <v/>
      </c>
      <c r="CT395" s="22" t="str">
        <f ca="1">IFERROR(IF(CS395="","",RANK(CV395,CV$3:CV$434)+COUNTIF(CV$3:CV395,CV395)-1),"/")</f>
        <v/>
      </c>
      <c r="CU395" s="27" t="str">
        <f ca="1">IF(CS395="","",VLOOKUP(CS395,选手操作!$K:$L,2,0))</f>
        <v/>
      </c>
      <c r="CV395" s="24" t="str">
        <f ca="1">IFERROR(IF(CS395="","",IF(选手操作!CT395&lt;&gt;"",BV395+CW395+CX395+选手操作!CS395,VLOOKUP(CU395,CO:CQ,3,0)+BV395+CW395+CX395+选手操作!CS395)),IF(COUNTIF(CO:CO,CU395)=0,"查找失败",IF(ISNUMBER(VLOOKUP(CU395,CO:CQ,3,0))=FALSE,"VP错误","未知错误")))</f>
        <v/>
      </c>
      <c r="CW395" s="37"/>
      <c r="CX395" s="37"/>
      <c r="CY395" s="39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23" t="str">
        <f ca="1">IFERROR(IF(DS395="","",RANK(DR395,DR$3:DR$434)+COUNTIF(DR$3:DR395,DR395)-1),"/")</f>
        <v/>
      </c>
      <c r="DO395" s="22" t="str">
        <f t="shared" si="123"/>
        <v/>
      </c>
      <c r="DP395" s="22" t="str">
        <f t="shared" si="124"/>
        <v/>
      </c>
      <c r="DQ395" s="24" t="str">
        <f>IFERROR(IF(DO395="","",ROUND(IF(DP395=0,10,10+SIGN(DP395)*10*(1-((SQRT(5)-1)/2)^MIN(ABS(DP395)/(5*SQRT(DR$1)),3))/(1-((SQRT(5)-1)/2)^3)),2)),"请输入副数")</f>
        <v/>
      </c>
      <c r="DR395" s="25" t="str">
        <f ca="1">IF(DS395="","",IF(选手操作!ET395&lt;&gt;"","/",DV395))</f>
        <v/>
      </c>
      <c r="DS395" s="26" t="str">
        <f ca="1">IF(OR(COUNTA(DA$3:DM$434)=0,选手操作!$K395=""),"",选手操作!$K395)</f>
        <v/>
      </c>
      <c r="DT395" s="22" t="str">
        <f ca="1">IFERROR(IF(DS395="","",RANK(DV395,DV$3:DV$434)+COUNTIF(DV$3:DV395,DV395)-1),"/")</f>
        <v/>
      </c>
      <c r="DU395" s="27" t="str">
        <f ca="1">IF(DS395="","",VLOOKUP(DS395,选手操作!$K:$L,2,0))</f>
        <v/>
      </c>
      <c r="DV395" s="24" t="str">
        <f ca="1">IFERROR(IF(DS395="","",IF(选手操作!DT395&lt;&gt;"",CV395+DW395+DX395+选手操作!DS395,VLOOKUP(DU395,DO:DQ,3,0)+CV395+DW395+DX395+选手操作!DS395)),IF(COUNTIF(DO:DO,DU395)=0,"查找失败",IF(ISNUMBER(VLOOKUP(DU395,DO:DQ,3,0))=FALSE,"VP错误","未知错误")))</f>
        <v/>
      </c>
      <c r="DW395" s="37"/>
      <c r="DX395" s="37"/>
      <c r="DY395" s="39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  <c r="EK395" s="31"/>
      <c r="EL395" s="31"/>
      <c r="EM395" s="31"/>
      <c r="EN395" s="23" t="str">
        <f ca="1">IFERROR(IF(ES395="","",RANK(ER395,ER$3:ER$434)+COUNTIF(ER$3:ER395,ER395)-1),"/")</f>
        <v/>
      </c>
      <c r="EO395" s="22" t="str">
        <f t="shared" si="125"/>
        <v/>
      </c>
      <c r="EP395" s="22" t="str">
        <f t="shared" si="126"/>
        <v/>
      </c>
      <c r="EQ395" s="24" t="str">
        <f>IFERROR(IF(EO395="","",ROUND(IF(EP395=0,10,10+SIGN(EP395)*10*(1-((SQRT(5)-1)/2)^MIN(ABS(EP395)/(5*SQRT(ER$1)),3))/(1-((SQRT(5)-1)/2)^3)),2)),"请输入副数")</f>
        <v/>
      </c>
      <c r="ER395" s="25" t="str">
        <f ca="1">IF(ES395="","",IF(选手操作!FT395&lt;&gt;"","/",EV395))</f>
        <v/>
      </c>
      <c r="ES395" s="26" t="str">
        <f ca="1">IF(OR(COUNTA(EA$3:EM$434)=0,选手操作!$K395=""),"",选手操作!$K395)</f>
        <v/>
      </c>
      <c r="ET395" s="22" t="str">
        <f ca="1">IFERROR(IF(ES395="","",RANK(EV395,EV$3:EV$434)+COUNTIF(EV$3:EV395,EV395)-1),"/")</f>
        <v/>
      </c>
      <c r="EU395" s="27" t="str">
        <f ca="1">IF(ES395="","",VLOOKUP(ES395,选手操作!$K:$L,2,0))</f>
        <v/>
      </c>
      <c r="EV395" s="24" t="str">
        <f ca="1">IFERROR(IF(ES395="","",IF(选手操作!ET395&lt;&gt;"",DV395+EW395+EX395+选手操作!ES395,VLOOKUP(EU395,EO:EQ,3,0)+DV395+EW395+EX395+选手操作!ES395)),IF(COUNTIF(EO:EO,EU395)=0,"查找失败",IF(ISNUMBER(VLOOKUP(EU395,EO:EQ,3,0))=FALSE,"VP错误","未知错误")))</f>
        <v/>
      </c>
      <c r="EW395" s="37"/>
      <c r="EX395" s="37"/>
      <c r="EY395" s="39"/>
      <c r="FA395" s="31"/>
      <c r="FB395" s="31"/>
      <c r="FC395" s="31"/>
      <c r="FD395" s="31"/>
      <c r="FE395" s="31"/>
      <c r="FF395" s="31"/>
      <c r="FG395" s="31"/>
      <c r="FH395" s="31"/>
      <c r="FI395" s="31"/>
      <c r="FJ395" s="31"/>
      <c r="FK395" s="31"/>
      <c r="FL395" s="31"/>
      <c r="FM395" s="31"/>
      <c r="FN395" s="23" t="str">
        <f ca="1">IFERROR(IF(FS395="","",RANK(FR395,FR$3:FR$434)+COUNTIF(FR$3:FR395,FR395)-1),"/")</f>
        <v/>
      </c>
      <c r="FO395" s="22" t="str">
        <f t="shared" si="127"/>
        <v/>
      </c>
      <c r="FP395" s="22" t="str">
        <f t="shared" si="128"/>
        <v/>
      </c>
      <c r="FQ395" s="24" t="str">
        <f>IFERROR(IF(FO395="","",ROUND(IF(FP395=0,10,10+SIGN(FP395)*10*(1-((SQRT(5)-1)/2)^MIN(ABS(FP395)/(5*SQRT(FR$1)),3))/(1-((SQRT(5)-1)/2)^3)),2)),"请输入副数")</f>
        <v/>
      </c>
      <c r="FR395" s="25" t="str">
        <f ca="1">IF(FS395="","",IF(选手操作!GT395&lt;&gt;"","/",FV395))</f>
        <v/>
      </c>
      <c r="FS395" s="26" t="str">
        <f ca="1">IF(OR(COUNTA(FA$3:FM$434)=0,选手操作!$K395=""),"",选手操作!$K395)</f>
        <v/>
      </c>
      <c r="FT395" s="22" t="str">
        <f ca="1">IFERROR(IF(FS395="","",RANK(FV395,FV$3:FV$434)+COUNTIF(FV$3:FV395,FV395)-1),"/")</f>
        <v/>
      </c>
      <c r="FU395" s="27" t="str">
        <f ca="1">IF(FS395="","",VLOOKUP(FS395,选手操作!$K:$L,2,0))</f>
        <v/>
      </c>
      <c r="FV395" s="24" t="str">
        <f ca="1">IFERROR(IF(FS395="","",IF(选手操作!FT395&lt;&gt;"",EV395+FW395+FX395+选手操作!FS395,VLOOKUP(FU395,FO:FQ,3,0)+EV395+FW395+FX395+选手操作!FS395)),IF(COUNTIF(FO:FO,FU395)=0,"查找失败",IF(ISNUMBER(VLOOKUP(FU395,FO:FQ,3,0))=FALSE,"VP错误","未知错误")))</f>
        <v/>
      </c>
      <c r="FW395" s="37"/>
      <c r="FX395" s="37"/>
      <c r="FY395" s="39"/>
      <c r="GA395" s="31"/>
      <c r="GB395" s="31"/>
      <c r="GC395" s="31"/>
      <c r="GD395" s="31"/>
      <c r="GE395" s="31"/>
      <c r="GF395" s="31"/>
      <c r="GG395" s="31"/>
      <c r="GH395" s="31"/>
      <c r="GI395" s="31"/>
      <c r="GJ395" s="31"/>
      <c r="GK395" s="31"/>
      <c r="GL395" s="31"/>
      <c r="GM395" s="31"/>
      <c r="GN395" s="23" t="str">
        <f ca="1">IFERROR(IF(GS395="","",RANK(GR395,GR$3:GR$434)+COUNTIF(GR$3:GR395,GR395)-1),"/")</f>
        <v/>
      </c>
      <c r="GO395" s="22" t="str">
        <f t="shared" si="129"/>
        <v/>
      </c>
      <c r="GP395" s="22" t="str">
        <f t="shared" si="130"/>
        <v/>
      </c>
      <c r="GQ395" s="24" t="str">
        <f>IFERROR(IF(GO395="","",ROUND(IF(GP395=0,10,10+SIGN(GP395)*10*(1-((SQRT(5)-1)/2)^MIN(ABS(GP395)/(5*SQRT(GR$1)),3))/(1-((SQRT(5)-1)/2)^3)),2)),"请输入副数")</f>
        <v/>
      </c>
      <c r="GR395" s="25" t="str">
        <f ca="1">IF(GS395="","",IF(选手操作!HT395&lt;&gt;"","/",GV395))</f>
        <v/>
      </c>
      <c r="GS395" s="26" t="str">
        <f ca="1">IF(OR(COUNTA(GA$3:GM$434)=0,选手操作!$K395=""),"",选手操作!$K395)</f>
        <v/>
      </c>
      <c r="GT395" s="22" t="str">
        <f ca="1">IFERROR(IF(GS395="","",RANK(GV395,GV$3:GV$434)+COUNTIF(GV$3:GV395,GV395)-1),"/")</f>
        <v/>
      </c>
      <c r="GU395" s="27" t="str">
        <f ca="1">IF(GS395="","",VLOOKUP(GS395,选手操作!$K:$L,2,0))</f>
        <v/>
      </c>
      <c r="GV395" s="24" t="str">
        <f ca="1">IFERROR(IF(GS395="","",IF(选手操作!GT395&lt;&gt;"",FV395+GW395+GX395+选手操作!GS395,VLOOKUP(GU395,GO:GQ,3,0)+FV395+GW395+GX395+选手操作!GS395)),IF(COUNTIF(GO:GO,GU395)=0,"查找失败",IF(ISNUMBER(VLOOKUP(GU395,GO:GQ,3,0))=FALSE,"VP错误","未知错误")))</f>
        <v/>
      </c>
      <c r="GW395" s="37"/>
      <c r="GX395" s="37"/>
      <c r="GY395" s="39"/>
      <c r="HA395" s="31"/>
      <c r="HB395" s="31"/>
      <c r="HC395" s="31"/>
      <c r="HD395" s="31"/>
      <c r="HE395" s="31"/>
      <c r="HF395" s="31"/>
      <c r="HG395" s="31"/>
      <c r="HH395" s="31"/>
      <c r="HI395" s="31"/>
      <c r="HJ395" s="31"/>
      <c r="HK395" s="31"/>
      <c r="HL395" s="31"/>
      <c r="HM395" s="31"/>
      <c r="HN395" s="23" t="str">
        <f ca="1">IFERROR(IF(HS395="","",RANK(HR395,HR$3:HR$434)+COUNTIF(HR$3:HR395,HR395)-1),"/")</f>
        <v/>
      </c>
      <c r="HO395" s="22" t="str">
        <f t="shared" si="131"/>
        <v/>
      </c>
      <c r="HP395" s="22" t="str">
        <f t="shared" si="132"/>
        <v/>
      </c>
      <c r="HQ395" s="24" t="str">
        <f>IFERROR(IF(HO395="","",ROUND(IF(HP395=0,10,10+SIGN(HP395)*10*(1-((SQRT(5)-1)/2)^MIN(ABS(HP395)/(5*SQRT(HR$1)),3))/(1-((SQRT(5)-1)/2)^3)),2)),"请输入副数")</f>
        <v/>
      </c>
      <c r="HR395" s="25" t="str">
        <f ca="1">IF(HS395="","",IF(选手操作!IT395&lt;&gt;"","/",HV395))</f>
        <v/>
      </c>
      <c r="HS395" s="26" t="str">
        <f ca="1">IF(OR(COUNTA(HA$3:HM$434)=0,选手操作!$K395=""),"",选手操作!$K395)</f>
        <v/>
      </c>
      <c r="HT395" s="22" t="str">
        <f ca="1">IFERROR(IF(HS395="","",RANK(HV395,HV$3:HV$434)+COUNTIF(HV$3:HV395,HV395)-1),"/")</f>
        <v/>
      </c>
      <c r="HU395" s="27" t="str">
        <f ca="1">IF(HS395="","",VLOOKUP(HS395,选手操作!$K:$L,2,0))</f>
        <v/>
      </c>
      <c r="HV395" s="24" t="str">
        <f ca="1">IFERROR(IF(HS395="","",IF(选手操作!HT395&lt;&gt;"",GV395+HW395+HX395+选手操作!HS395,VLOOKUP(HU395,HO:HQ,3,0)+GV395+HW395+HX395+选手操作!HS395)),IF(COUNTIF(HO:HO,HU395)=0,"查找失败",IF(ISNUMBER(VLOOKUP(HU395,HO:HQ,3,0))=FALSE,"VP错误","未知错误")))</f>
        <v/>
      </c>
      <c r="HW395" s="37"/>
      <c r="HX395" s="37"/>
      <c r="HY395" s="39"/>
    </row>
    <row r="396" spans="1:233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23" t="str">
        <f ca="1">IFERROR(IF(S396="","",RANK(R396,R$3:R$434)+COUNTIF(R$3:R396,R396)-1),"/")</f>
        <v/>
      </c>
      <c r="O396" s="22" t="str">
        <f t="shared" si="133"/>
        <v/>
      </c>
      <c r="P396" s="22" t="str">
        <f t="shared" si="134"/>
        <v/>
      </c>
      <c r="Q396" s="24" t="str">
        <f>IFERROR(IF(O396="","",ROUND(IF(P396=0,10,10+SIGN(P396)*10*(1-((SQRT(5)-1)/2)^MIN(ABS(P396)/(5*SQRT(R$1)),3))/(1-((SQRT(5)-1)/2)^3)),2)),"请输入副数")</f>
        <v/>
      </c>
      <c r="R396" s="25" t="str">
        <f ca="1">IF(S396="","",IF(选手操作!AT396&lt;&gt;"","/",V396))</f>
        <v/>
      </c>
      <c r="S396" s="26" t="str">
        <f ca="1">IF(OR(COUNTA(A$3:M$434)=0,选手操作!$K396=""),"",选手操作!$K396)</f>
        <v/>
      </c>
      <c r="T396" s="22" t="str">
        <f ca="1">IFERROR(IF(S396="","",RANK(V396,V$3:V$434)+COUNTIF(V$3:V396,V396)-1),"/")</f>
        <v/>
      </c>
      <c r="U396" s="27" t="str">
        <f ca="1">IF(S396="","",VLOOKUP(S396,选手操作!$K:$L,2,0))</f>
        <v/>
      </c>
      <c r="V396" s="24" t="str">
        <f ca="1">IFERROR(IF(S396="","",IF(选手操作!T396&lt;&gt;"",选手操作!M396+选手操作!N396+W396+X396+选手操作!S396,VLOOKUP(U396,O:Q,3,0)+选手操作!M396+选手操作!N396+W396+X396+选手操作!S396)),IF(COUNTIF(O:O,U396)=0,"查找失败",IF(ISNUMBER(VLOOKUP(U396,O:Q,3,0))=FALSE,"VP错误","未知错误")))</f>
        <v/>
      </c>
      <c r="W396" s="37"/>
      <c r="X396" s="37"/>
      <c r="Y396" s="39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23" t="str">
        <f ca="1">IFERROR(IF(AS396="","",RANK(AR396,AR$3:AR$434)+COUNTIF(AR$3:AR396,AR396)-1),"/")</f>
        <v/>
      </c>
      <c r="AO396" s="22" t="str">
        <f t="shared" si="117"/>
        <v/>
      </c>
      <c r="AP396" s="22" t="str">
        <f t="shared" si="118"/>
        <v/>
      </c>
      <c r="AQ396" s="24" t="str">
        <f t="shared" si="116"/>
        <v/>
      </c>
      <c r="AR396" s="25" t="str">
        <f ca="1">IF(AS396="","",IF(选手操作!BT396&lt;&gt;"","/",AV396))</f>
        <v/>
      </c>
      <c r="AS396" s="26" t="str">
        <f ca="1">IF(OR(COUNTA(AA$3:AM$434)=0,选手操作!$K396=""),"",选手操作!$K396)</f>
        <v/>
      </c>
      <c r="AT396" s="22" t="str">
        <f ca="1">IFERROR(IF(AS396="","",RANK(AV396,AV$3:AV$434)+COUNTIF(AV$3:AV396,AV396)-1),"/")</f>
        <v/>
      </c>
      <c r="AU396" s="27" t="str">
        <f ca="1">IF(AS396="","",VLOOKUP(AS396,选手操作!$K:$L,2,0))</f>
        <v/>
      </c>
      <c r="AV396" s="24" t="str">
        <f ca="1">IFERROR(IF(AS396="","",IF(选手操作!AT396&lt;&gt;"",V396+AW396+AX396+选手操作!AS396,VLOOKUP(AU396,AO:AQ,3,0)+V396+AW396+AX396+选手操作!AS396)),IF(COUNTIF(AO:AO,AU396)=0,"查找失败",IF(ISNUMBER(VLOOKUP(AU396,AO:AQ,3,0))=FALSE,"VP错误","未知错误")))</f>
        <v/>
      </c>
      <c r="AW396" s="37"/>
      <c r="AX396" s="37"/>
      <c r="AY396" s="39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23" t="str">
        <f ca="1">IFERROR(IF(BS396="","",RANK(BR396,BR$3:BR$434)+COUNTIF(BR$3:BR396,BR396)-1),"/")</f>
        <v/>
      </c>
      <c r="BO396" s="22" t="str">
        <f t="shared" si="119"/>
        <v/>
      </c>
      <c r="BP396" s="22" t="str">
        <f t="shared" si="120"/>
        <v/>
      </c>
      <c r="BQ396" s="24" t="str">
        <f>IFERROR(IF(BO396="","",ROUND(IF(BP396=0,10,10+SIGN(BP396)*10*(1-((SQRT(5)-1)/2)^MIN(ABS(BP396)/(5*SQRT(BR$1)),3))/(1-((SQRT(5)-1)/2)^3)),2)),"请输入副数")</f>
        <v/>
      </c>
      <c r="BR396" s="25" t="str">
        <f ca="1">IF(BS396="","",IF(选手操作!CT396&lt;&gt;"","/",BV396))</f>
        <v/>
      </c>
      <c r="BS396" s="26" t="str">
        <f ca="1">IF(OR(COUNTA(BA$3:BM$434)=0,选手操作!$K396=""),"",选手操作!$K396)</f>
        <v/>
      </c>
      <c r="BT396" s="22" t="str">
        <f ca="1">IFERROR(IF(BS396="","",RANK(BV396,BV$3:BV$434)+COUNTIF(BV$3:BV396,BV396)-1),"/")</f>
        <v/>
      </c>
      <c r="BU396" s="27" t="str">
        <f ca="1">IF(BS396="","",VLOOKUP(BS396,选手操作!$K:$L,2,0))</f>
        <v/>
      </c>
      <c r="BV396" s="24" t="str">
        <f ca="1">IFERROR(IF(BS396="","",IF(选手操作!BT396&lt;&gt;"",AV396+BW396+BX396+选手操作!BS396,VLOOKUP(BU396,BO:BQ,3,0)+AV396+BW396+BX396+选手操作!BS396)),IF(COUNTIF(BO:BO,BU396)=0,"查找失败",IF(ISNUMBER(VLOOKUP(BU396,BO:BQ,3,0))=FALSE,"VP错误","未知错误")))</f>
        <v/>
      </c>
      <c r="BW396" s="37"/>
      <c r="BX396" s="37"/>
      <c r="BY396" s="39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23" t="str">
        <f ca="1">IFERROR(IF(CS396="","",RANK(CR396,CR$3:CR$434)+COUNTIF(CR$3:CR396,CR396)-1),"/")</f>
        <v/>
      </c>
      <c r="CO396" s="22" t="str">
        <f t="shared" si="121"/>
        <v/>
      </c>
      <c r="CP396" s="22" t="str">
        <f t="shared" si="122"/>
        <v/>
      </c>
      <c r="CQ396" s="24" t="str">
        <f>IFERROR(IF(CO396="","",ROUND(IF(CP396=0,10,10+SIGN(CP396)*10*(1-((SQRT(5)-1)/2)^MIN(ABS(CP396)/(5*SQRT(CR$1)),3))/(1-((SQRT(5)-1)/2)^3)),2)),"请输入副数")</f>
        <v/>
      </c>
      <c r="CR396" s="25" t="str">
        <f ca="1">IF(CS396="","",IF(选手操作!DT396&lt;&gt;"","/",CV396))</f>
        <v/>
      </c>
      <c r="CS396" s="26" t="str">
        <f ca="1">IF(OR(COUNTA(CA$3:CM$434)=0,选手操作!$K396=""),"",选手操作!$K396)</f>
        <v/>
      </c>
      <c r="CT396" s="22" t="str">
        <f ca="1">IFERROR(IF(CS396="","",RANK(CV396,CV$3:CV$434)+COUNTIF(CV$3:CV396,CV396)-1),"/")</f>
        <v/>
      </c>
      <c r="CU396" s="27" t="str">
        <f ca="1">IF(CS396="","",VLOOKUP(CS396,选手操作!$K:$L,2,0))</f>
        <v/>
      </c>
      <c r="CV396" s="24" t="str">
        <f ca="1">IFERROR(IF(CS396="","",IF(选手操作!CT396&lt;&gt;"",BV396+CW396+CX396+选手操作!CS396,VLOOKUP(CU396,CO:CQ,3,0)+BV396+CW396+CX396+选手操作!CS396)),IF(COUNTIF(CO:CO,CU396)=0,"查找失败",IF(ISNUMBER(VLOOKUP(CU396,CO:CQ,3,0))=FALSE,"VP错误","未知错误")))</f>
        <v/>
      </c>
      <c r="CW396" s="37"/>
      <c r="CX396" s="37"/>
      <c r="CY396" s="39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23" t="str">
        <f ca="1">IFERROR(IF(DS396="","",RANK(DR396,DR$3:DR$434)+COUNTIF(DR$3:DR396,DR396)-1),"/")</f>
        <v/>
      </c>
      <c r="DO396" s="22" t="str">
        <f t="shared" si="123"/>
        <v/>
      </c>
      <c r="DP396" s="22" t="str">
        <f t="shared" si="124"/>
        <v/>
      </c>
      <c r="DQ396" s="24" t="str">
        <f>IFERROR(IF(DO396="","",ROUND(IF(DP396=0,10,10+SIGN(DP396)*10*(1-((SQRT(5)-1)/2)^MIN(ABS(DP396)/(5*SQRT(DR$1)),3))/(1-((SQRT(5)-1)/2)^3)),2)),"请输入副数")</f>
        <v/>
      </c>
      <c r="DR396" s="25" t="str">
        <f ca="1">IF(DS396="","",IF(选手操作!ET396&lt;&gt;"","/",DV396))</f>
        <v/>
      </c>
      <c r="DS396" s="26" t="str">
        <f ca="1">IF(OR(COUNTA(DA$3:DM$434)=0,选手操作!$K396=""),"",选手操作!$K396)</f>
        <v/>
      </c>
      <c r="DT396" s="22" t="str">
        <f ca="1">IFERROR(IF(DS396="","",RANK(DV396,DV$3:DV$434)+COUNTIF(DV$3:DV396,DV396)-1),"/")</f>
        <v/>
      </c>
      <c r="DU396" s="27" t="str">
        <f ca="1">IF(DS396="","",VLOOKUP(DS396,选手操作!$K:$L,2,0))</f>
        <v/>
      </c>
      <c r="DV396" s="24" t="str">
        <f ca="1">IFERROR(IF(DS396="","",IF(选手操作!DT396&lt;&gt;"",CV396+DW396+DX396+选手操作!DS396,VLOOKUP(DU396,DO:DQ,3,0)+CV396+DW396+DX396+选手操作!DS396)),IF(COUNTIF(DO:DO,DU396)=0,"查找失败",IF(ISNUMBER(VLOOKUP(DU396,DO:DQ,3,0))=FALSE,"VP错误","未知错误")))</f>
        <v/>
      </c>
      <c r="DW396" s="37"/>
      <c r="DX396" s="37"/>
      <c r="DY396" s="39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  <c r="EN396" s="23" t="str">
        <f ca="1">IFERROR(IF(ES396="","",RANK(ER396,ER$3:ER$434)+COUNTIF(ER$3:ER396,ER396)-1),"/")</f>
        <v/>
      </c>
      <c r="EO396" s="22" t="str">
        <f t="shared" si="125"/>
        <v/>
      </c>
      <c r="EP396" s="22" t="str">
        <f t="shared" si="126"/>
        <v/>
      </c>
      <c r="EQ396" s="24" t="str">
        <f>IFERROR(IF(EO396="","",ROUND(IF(EP396=0,10,10+SIGN(EP396)*10*(1-((SQRT(5)-1)/2)^MIN(ABS(EP396)/(5*SQRT(ER$1)),3))/(1-((SQRT(5)-1)/2)^3)),2)),"请输入副数")</f>
        <v/>
      </c>
      <c r="ER396" s="25" t="str">
        <f ca="1">IF(ES396="","",IF(选手操作!FT396&lt;&gt;"","/",EV396))</f>
        <v/>
      </c>
      <c r="ES396" s="26" t="str">
        <f ca="1">IF(OR(COUNTA(EA$3:EM$434)=0,选手操作!$K396=""),"",选手操作!$K396)</f>
        <v/>
      </c>
      <c r="ET396" s="22" t="str">
        <f ca="1">IFERROR(IF(ES396="","",RANK(EV396,EV$3:EV$434)+COUNTIF(EV$3:EV396,EV396)-1),"/")</f>
        <v/>
      </c>
      <c r="EU396" s="27" t="str">
        <f ca="1">IF(ES396="","",VLOOKUP(ES396,选手操作!$K:$L,2,0))</f>
        <v/>
      </c>
      <c r="EV396" s="24" t="str">
        <f ca="1">IFERROR(IF(ES396="","",IF(选手操作!ET396&lt;&gt;"",DV396+EW396+EX396+选手操作!ES396,VLOOKUP(EU396,EO:EQ,3,0)+DV396+EW396+EX396+选手操作!ES396)),IF(COUNTIF(EO:EO,EU396)=0,"查找失败",IF(ISNUMBER(VLOOKUP(EU396,EO:EQ,3,0))=FALSE,"VP错误","未知错误")))</f>
        <v/>
      </c>
      <c r="EW396" s="37"/>
      <c r="EX396" s="37"/>
      <c r="EY396" s="39"/>
      <c r="FA396" s="31"/>
      <c r="FB396" s="31"/>
      <c r="FC396" s="31"/>
      <c r="FD396" s="31"/>
      <c r="FE396" s="31"/>
      <c r="FF396" s="31"/>
      <c r="FG396" s="31"/>
      <c r="FH396" s="31"/>
      <c r="FI396" s="31"/>
      <c r="FJ396" s="31"/>
      <c r="FK396" s="31"/>
      <c r="FL396" s="31"/>
      <c r="FM396" s="31"/>
      <c r="FN396" s="23" t="str">
        <f ca="1">IFERROR(IF(FS396="","",RANK(FR396,FR$3:FR$434)+COUNTIF(FR$3:FR396,FR396)-1),"/")</f>
        <v/>
      </c>
      <c r="FO396" s="22" t="str">
        <f t="shared" si="127"/>
        <v/>
      </c>
      <c r="FP396" s="22" t="str">
        <f t="shared" si="128"/>
        <v/>
      </c>
      <c r="FQ396" s="24" t="str">
        <f>IFERROR(IF(FO396="","",ROUND(IF(FP396=0,10,10+SIGN(FP396)*10*(1-((SQRT(5)-1)/2)^MIN(ABS(FP396)/(5*SQRT(FR$1)),3))/(1-((SQRT(5)-1)/2)^3)),2)),"请输入副数")</f>
        <v/>
      </c>
      <c r="FR396" s="25" t="str">
        <f ca="1">IF(FS396="","",IF(选手操作!GT396&lt;&gt;"","/",FV396))</f>
        <v/>
      </c>
      <c r="FS396" s="26" t="str">
        <f ca="1">IF(OR(COUNTA(FA$3:FM$434)=0,选手操作!$K396=""),"",选手操作!$K396)</f>
        <v/>
      </c>
      <c r="FT396" s="22" t="str">
        <f ca="1">IFERROR(IF(FS396="","",RANK(FV396,FV$3:FV$434)+COUNTIF(FV$3:FV396,FV396)-1),"/")</f>
        <v/>
      </c>
      <c r="FU396" s="27" t="str">
        <f ca="1">IF(FS396="","",VLOOKUP(FS396,选手操作!$K:$L,2,0))</f>
        <v/>
      </c>
      <c r="FV396" s="24" t="str">
        <f ca="1">IFERROR(IF(FS396="","",IF(选手操作!FT396&lt;&gt;"",EV396+FW396+FX396+选手操作!FS396,VLOOKUP(FU396,FO:FQ,3,0)+EV396+FW396+FX396+选手操作!FS396)),IF(COUNTIF(FO:FO,FU396)=0,"查找失败",IF(ISNUMBER(VLOOKUP(FU396,FO:FQ,3,0))=FALSE,"VP错误","未知错误")))</f>
        <v/>
      </c>
      <c r="FW396" s="37"/>
      <c r="FX396" s="37"/>
      <c r="FY396" s="39"/>
      <c r="GA396" s="31"/>
      <c r="GB396" s="31"/>
      <c r="GC396" s="31"/>
      <c r="GD396" s="31"/>
      <c r="GE396" s="31"/>
      <c r="GF396" s="31"/>
      <c r="GG396" s="31"/>
      <c r="GH396" s="31"/>
      <c r="GI396" s="31"/>
      <c r="GJ396" s="31"/>
      <c r="GK396" s="31"/>
      <c r="GL396" s="31"/>
      <c r="GM396" s="31"/>
      <c r="GN396" s="23" t="str">
        <f ca="1">IFERROR(IF(GS396="","",RANK(GR396,GR$3:GR$434)+COUNTIF(GR$3:GR396,GR396)-1),"/")</f>
        <v/>
      </c>
      <c r="GO396" s="22" t="str">
        <f t="shared" si="129"/>
        <v/>
      </c>
      <c r="GP396" s="22" t="str">
        <f t="shared" si="130"/>
        <v/>
      </c>
      <c r="GQ396" s="24" t="str">
        <f>IFERROR(IF(GO396="","",ROUND(IF(GP396=0,10,10+SIGN(GP396)*10*(1-((SQRT(5)-1)/2)^MIN(ABS(GP396)/(5*SQRT(GR$1)),3))/(1-((SQRT(5)-1)/2)^3)),2)),"请输入副数")</f>
        <v/>
      </c>
      <c r="GR396" s="25" t="str">
        <f ca="1">IF(GS396="","",IF(选手操作!HT396&lt;&gt;"","/",GV396))</f>
        <v/>
      </c>
      <c r="GS396" s="26" t="str">
        <f ca="1">IF(OR(COUNTA(GA$3:GM$434)=0,选手操作!$K396=""),"",选手操作!$K396)</f>
        <v/>
      </c>
      <c r="GT396" s="22" t="str">
        <f ca="1">IFERROR(IF(GS396="","",RANK(GV396,GV$3:GV$434)+COUNTIF(GV$3:GV396,GV396)-1),"/")</f>
        <v/>
      </c>
      <c r="GU396" s="27" t="str">
        <f ca="1">IF(GS396="","",VLOOKUP(GS396,选手操作!$K:$L,2,0))</f>
        <v/>
      </c>
      <c r="GV396" s="24" t="str">
        <f ca="1">IFERROR(IF(GS396="","",IF(选手操作!GT396&lt;&gt;"",FV396+GW396+GX396+选手操作!GS396,VLOOKUP(GU396,GO:GQ,3,0)+FV396+GW396+GX396+选手操作!GS396)),IF(COUNTIF(GO:GO,GU396)=0,"查找失败",IF(ISNUMBER(VLOOKUP(GU396,GO:GQ,3,0))=FALSE,"VP错误","未知错误")))</f>
        <v/>
      </c>
      <c r="GW396" s="37"/>
      <c r="GX396" s="37"/>
      <c r="GY396" s="39"/>
      <c r="HA396" s="31"/>
      <c r="HB396" s="31"/>
      <c r="HC396" s="31"/>
      <c r="HD396" s="31"/>
      <c r="HE396" s="31"/>
      <c r="HF396" s="31"/>
      <c r="HG396" s="31"/>
      <c r="HH396" s="31"/>
      <c r="HI396" s="31"/>
      <c r="HJ396" s="31"/>
      <c r="HK396" s="31"/>
      <c r="HL396" s="31"/>
      <c r="HM396" s="31"/>
      <c r="HN396" s="23" t="str">
        <f ca="1">IFERROR(IF(HS396="","",RANK(HR396,HR$3:HR$434)+COUNTIF(HR$3:HR396,HR396)-1),"/")</f>
        <v/>
      </c>
      <c r="HO396" s="22" t="str">
        <f t="shared" si="131"/>
        <v/>
      </c>
      <c r="HP396" s="22" t="str">
        <f t="shared" si="132"/>
        <v/>
      </c>
      <c r="HQ396" s="24" t="str">
        <f>IFERROR(IF(HO396="","",ROUND(IF(HP396=0,10,10+SIGN(HP396)*10*(1-((SQRT(5)-1)/2)^MIN(ABS(HP396)/(5*SQRT(HR$1)),3))/(1-((SQRT(5)-1)/2)^3)),2)),"请输入副数")</f>
        <v/>
      </c>
      <c r="HR396" s="25" t="str">
        <f ca="1">IF(HS396="","",IF(选手操作!IT396&lt;&gt;"","/",HV396))</f>
        <v/>
      </c>
      <c r="HS396" s="26" t="str">
        <f ca="1">IF(OR(COUNTA(HA$3:HM$434)=0,选手操作!$K396=""),"",选手操作!$K396)</f>
        <v/>
      </c>
      <c r="HT396" s="22" t="str">
        <f ca="1">IFERROR(IF(HS396="","",RANK(HV396,HV$3:HV$434)+COUNTIF(HV$3:HV396,HV396)-1),"/")</f>
        <v/>
      </c>
      <c r="HU396" s="27" t="str">
        <f ca="1">IF(HS396="","",VLOOKUP(HS396,选手操作!$K:$L,2,0))</f>
        <v/>
      </c>
      <c r="HV396" s="24" t="str">
        <f ca="1">IFERROR(IF(HS396="","",IF(选手操作!HT396&lt;&gt;"",GV396+HW396+HX396+选手操作!HS396,VLOOKUP(HU396,HO:HQ,3,0)+GV396+HW396+HX396+选手操作!HS396)),IF(COUNTIF(HO:HO,HU396)=0,"查找失败",IF(ISNUMBER(VLOOKUP(HU396,HO:HQ,3,0))=FALSE,"VP错误","未知错误")))</f>
        <v/>
      </c>
      <c r="HW396" s="37"/>
      <c r="HX396" s="37"/>
      <c r="HY396" s="39"/>
    </row>
    <row r="397" spans="1:233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23" t="str">
        <f ca="1">IFERROR(IF(S397="","",RANK(R397,R$3:R$434)+COUNTIF(R$3:R397,R397)-1),"/")</f>
        <v/>
      </c>
      <c r="O397" s="22" t="str">
        <f t="shared" si="133"/>
        <v/>
      </c>
      <c r="P397" s="22" t="str">
        <f t="shared" si="134"/>
        <v/>
      </c>
      <c r="Q397" s="24" t="str">
        <f>IFERROR(IF(O397="","",ROUND(IF(P397=0,10,10+SIGN(P397)*10*(1-((SQRT(5)-1)/2)^MIN(ABS(P397)/(5*SQRT(R$1)),3))/(1-((SQRT(5)-1)/2)^3)),2)),"请输入副数")</f>
        <v/>
      </c>
      <c r="R397" s="25" t="str">
        <f ca="1">IF(S397="","",IF(选手操作!AT397&lt;&gt;"","/",V397))</f>
        <v/>
      </c>
      <c r="S397" s="26" t="str">
        <f ca="1">IF(OR(COUNTA(A$3:M$434)=0,选手操作!$K397=""),"",选手操作!$K397)</f>
        <v/>
      </c>
      <c r="T397" s="22" t="str">
        <f ca="1">IFERROR(IF(S397="","",RANK(V397,V$3:V$434)+COUNTIF(V$3:V397,V397)-1),"/")</f>
        <v/>
      </c>
      <c r="U397" s="27" t="str">
        <f ca="1">IF(S397="","",VLOOKUP(S397,选手操作!$K:$L,2,0))</f>
        <v/>
      </c>
      <c r="V397" s="24" t="str">
        <f ca="1">IFERROR(IF(S397="","",IF(选手操作!T397&lt;&gt;"",选手操作!M397+选手操作!N397+W397+X397+选手操作!S397,VLOOKUP(U397,O:Q,3,0)+选手操作!M397+选手操作!N397+W397+X397+选手操作!S397)),IF(COUNTIF(O:O,U397)=0,"查找失败",IF(ISNUMBER(VLOOKUP(U397,O:Q,3,0))=FALSE,"VP错误","未知错误")))</f>
        <v/>
      </c>
      <c r="W397" s="37"/>
      <c r="X397" s="37"/>
      <c r="Y397" s="39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23" t="str">
        <f ca="1">IFERROR(IF(AS397="","",RANK(AR397,AR$3:AR$434)+COUNTIF(AR$3:AR397,AR397)-1),"/")</f>
        <v/>
      </c>
      <c r="AO397" s="22" t="str">
        <f t="shared" si="117"/>
        <v/>
      </c>
      <c r="AP397" s="22" t="str">
        <f t="shared" si="118"/>
        <v/>
      </c>
      <c r="AQ397" s="24" t="str">
        <f t="shared" si="116"/>
        <v/>
      </c>
      <c r="AR397" s="25" t="str">
        <f ca="1">IF(AS397="","",IF(选手操作!BT397&lt;&gt;"","/",AV397))</f>
        <v/>
      </c>
      <c r="AS397" s="26" t="str">
        <f ca="1">IF(OR(COUNTA(AA$3:AM$434)=0,选手操作!$K397=""),"",选手操作!$K397)</f>
        <v/>
      </c>
      <c r="AT397" s="22" t="str">
        <f ca="1">IFERROR(IF(AS397="","",RANK(AV397,AV$3:AV$434)+COUNTIF(AV$3:AV397,AV397)-1),"/")</f>
        <v/>
      </c>
      <c r="AU397" s="27" t="str">
        <f ca="1">IF(AS397="","",VLOOKUP(AS397,选手操作!$K:$L,2,0))</f>
        <v/>
      </c>
      <c r="AV397" s="24" t="str">
        <f ca="1">IFERROR(IF(AS397="","",IF(选手操作!AT397&lt;&gt;"",V397+AW397+AX397+选手操作!AS397,VLOOKUP(AU397,AO:AQ,3,0)+V397+AW397+AX397+选手操作!AS397)),IF(COUNTIF(AO:AO,AU397)=0,"查找失败",IF(ISNUMBER(VLOOKUP(AU397,AO:AQ,3,0))=FALSE,"VP错误","未知错误")))</f>
        <v/>
      </c>
      <c r="AW397" s="37"/>
      <c r="AX397" s="37"/>
      <c r="AY397" s="39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23" t="str">
        <f ca="1">IFERROR(IF(BS397="","",RANK(BR397,BR$3:BR$434)+COUNTIF(BR$3:BR397,BR397)-1),"/")</f>
        <v/>
      </c>
      <c r="BO397" s="22" t="str">
        <f t="shared" si="119"/>
        <v/>
      </c>
      <c r="BP397" s="22" t="str">
        <f t="shared" si="120"/>
        <v/>
      </c>
      <c r="BQ397" s="24" t="str">
        <f>IFERROR(IF(BO397="","",ROUND(IF(BP397=0,10,10+SIGN(BP397)*10*(1-((SQRT(5)-1)/2)^MIN(ABS(BP397)/(5*SQRT(BR$1)),3))/(1-((SQRT(5)-1)/2)^3)),2)),"请输入副数")</f>
        <v/>
      </c>
      <c r="BR397" s="25" t="str">
        <f ca="1">IF(BS397="","",IF(选手操作!CT397&lt;&gt;"","/",BV397))</f>
        <v/>
      </c>
      <c r="BS397" s="26" t="str">
        <f ca="1">IF(OR(COUNTA(BA$3:BM$434)=0,选手操作!$K397=""),"",选手操作!$K397)</f>
        <v/>
      </c>
      <c r="BT397" s="22" t="str">
        <f ca="1">IFERROR(IF(BS397="","",RANK(BV397,BV$3:BV$434)+COUNTIF(BV$3:BV397,BV397)-1),"/")</f>
        <v/>
      </c>
      <c r="BU397" s="27" t="str">
        <f ca="1">IF(BS397="","",VLOOKUP(BS397,选手操作!$K:$L,2,0))</f>
        <v/>
      </c>
      <c r="BV397" s="24" t="str">
        <f ca="1">IFERROR(IF(BS397="","",IF(选手操作!BT397&lt;&gt;"",AV397+BW397+BX397+选手操作!BS397,VLOOKUP(BU397,BO:BQ,3,0)+AV397+BW397+BX397+选手操作!BS397)),IF(COUNTIF(BO:BO,BU397)=0,"查找失败",IF(ISNUMBER(VLOOKUP(BU397,BO:BQ,3,0))=FALSE,"VP错误","未知错误")))</f>
        <v/>
      </c>
      <c r="BW397" s="37"/>
      <c r="BX397" s="37"/>
      <c r="BY397" s="39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23" t="str">
        <f ca="1">IFERROR(IF(CS397="","",RANK(CR397,CR$3:CR$434)+COUNTIF(CR$3:CR397,CR397)-1),"/")</f>
        <v/>
      </c>
      <c r="CO397" s="22" t="str">
        <f t="shared" si="121"/>
        <v/>
      </c>
      <c r="CP397" s="22" t="str">
        <f t="shared" si="122"/>
        <v/>
      </c>
      <c r="CQ397" s="24" t="str">
        <f>IFERROR(IF(CO397="","",ROUND(IF(CP397=0,10,10+SIGN(CP397)*10*(1-((SQRT(5)-1)/2)^MIN(ABS(CP397)/(5*SQRT(CR$1)),3))/(1-((SQRT(5)-1)/2)^3)),2)),"请输入副数")</f>
        <v/>
      </c>
      <c r="CR397" s="25" t="str">
        <f ca="1">IF(CS397="","",IF(选手操作!DT397&lt;&gt;"","/",CV397))</f>
        <v/>
      </c>
      <c r="CS397" s="26" t="str">
        <f ca="1">IF(OR(COUNTA(CA$3:CM$434)=0,选手操作!$K397=""),"",选手操作!$K397)</f>
        <v/>
      </c>
      <c r="CT397" s="22" t="str">
        <f ca="1">IFERROR(IF(CS397="","",RANK(CV397,CV$3:CV$434)+COUNTIF(CV$3:CV397,CV397)-1),"/")</f>
        <v/>
      </c>
      <c r="CU397" s="27" t="str">
        <f ca="1">IF(CS397="","",VLOOKUP(CS397,选手操作!$K:$L,2,0))</f>
        <v/>
      </c>
      <c r="CV397" s="24" t="str">
        <f ca="1">IFERROR(IF(CS397="","",IF(选手操作!CT397&lt;&gt;"",BV397+CW397+CX397+选手操作!CS397,VLOOKUP(CU397,CO:CQ,3,0)+BV397+CW397+CX397+选手操作!CS397)),IF(COUNTIF(CO:CO,CU397)=0,"查找失败",IF(ISNUMBER(VLOOKUP(CU397,CO:CQ,3,0))=FALSE,"VP错误","未知错误")))</f>
        <v/>
      </c>
      <c r="CW397" s="37"/>
      <c r="CX397" s="37"/>
      <c r="CY397" s="39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23" t="str">
        <f ca="1">IFERROR(IF(DS397="","",RANK(DR397,DR$3:DR$434)+COUNTIF(DR$3:DR397,DR397)-1),"/")</f>
        <v/>
      </c>
      <c r="DO397" s="22" t="str">
        <f t="shared" si="123"/>
        <v/>
      </c>
      <c r="DP397" s="22" t="str">
        <f t="shared" si="124"/>
        <v/>
      </c>
      <c r="DQ397" s="24" t="str">
        <f>IFERROR(IF(DO397="","",ROUND(IF(DP397=0,10,10+SIGN(DP397)*10*(1-((SQRT(5)-1)/2)^MIN(ABS(DP397)/(5*SQRT(DR$1)),3))/(1-((SQRT(5)-1)/2)^3)),2)),"请输入副数")</f>
        <v/>
      </c>
      <c r="DR397" s="25" t="str">
        <f ca="1">IF(DS397="","",IF(选手操作!ET397&lt;&gt;"","/",DV397))</f>
        <v/>
      </c>
      <c r="DS397" s="26" t="str">
        <f ca="1">IF(OR(COUNTA(DA$3:DM$434)=0,选手操作!$K397=""),"",选手操作!$K397)</f>
        <v/>
      </c>
      <c r="DT397" s="22" t="str">
        <f ca="1">IFERROR(IF(DS397="","",RANK(DV397,DV$3:DV$434)+COUNTIF(DV$3:DV397,DV397)-1),"/")</f>
        <v/>
      </c>
      <c r="DU397" s="27" t="str">
        <f ca="1">IF(DS397="","",VLOOKUP(DS397,选手操作!$K:$L,2,0))</f>
        <v/>
      </c>
      <c r="DV397" s="24" t="str">
        <f ca="1">IFERROR(IF(DS397="","",IF(选手操作!DT397&lt;&gt;"",CV397+DW397+DX397+选手操作!DS397,VLOOKUP(DU397,DO:DQ,3,0)+CV397+DW397+DX397+选手操作!DS397)),IF(COUNTIF(DO:DO,DU397)=0,"查找失败",IF(ISNUMBER(VLOOKUP(DU397,DO:DQ,3,0))=FALSE,"VP错误","未知错误")))</f>
        <v/>
      </c>
      <c r="DW397" s="37"/>
      <c r="DX397" s="37"/>
      <c r="DY397" s="39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  <c r="EN397" s="23" t="str">
        <f ca="1">IFERROR(IF(ES397="","",RANK(ER397,ER$3:ER$434)+COUNTIF(ER$3:ER397,ER397)-1),"/")</f>
        <v/>
      </c>
      <c r="EO397" s="22" t="str">
        <f t="shared" si="125"/>
        <v/>
      </c>
      <c r="EP397" s="22" t="str">
        <f t="shared" si="126"/>
        <v/>
      </c>
      <c r="EQ397" s="24" t="str">
        <f>IFERROR(IF(EO397="","",ROUND(IF(EP397=0,10,10+SIGN(EP397)*10*(1-((SQRT(5)-1)/2)^MIN(ABS(EP397)/(5*SQRT(ER$1)),3))/(1-((SQRT(5)-1)/2)^3)),2)),"请输入副数")</f>
        <v/>
      </c>
      <c r="ER397" s="25" t="str">
        <f ca="1">IF(ES397="","",IF(选手操作!FT397&lt;&gt;"","/",EV397))</f>
        <v/>
      </c>
      <c r="ES397" s="26" t="str">
        <f ca="1">IF(OR(COUNTA(EA$3:EM$434)=0,选手操作!$K397=""),"",选手操作!$K397)</f>
        <v/>
      </c>
      <c r="ET397" s="22" t="str">
        <f ca="1">IFERROR(IF(ES397="","",RANK(EV397,EV$3:EV$434)+COUNTIF(EV$3:EV397,EV397)-1),"/")</f>
        <v/>
      </c>
      <c r="EU397" s="27" t="str">
        <f ca="1">IF(ES397="","",VLOOKUP(ES397,选手操作!$K:$L,2,0))</f>
        <v/>
      </c>
      <c r="EV397" s="24" t="str">
        <f ca="1">IFERROR(IF(ES397="","",IF(选手操作!ET397&lt;&gt;"",DV397+EW397+EX397+选手操作!ES397,VLOOKUP(EU397,EO:EQ,3,0)+DV397+EW397+EX397+选手操作!ES397)),IF(COUNTIF(EO:EO,EU397)=0,"查找失败",IF(ISNUMBER(VLOOKUP(EU397,EO:EQ,3,0))=FALSE,"VP错误","未知错误")))</f>
        <v/>
      </c>
      <c r="EW397" s="37"/>
      <c r="EX397" s="37"/>
      <c r="EY397" s="39"/>
      <c r="FA397" s="31"/>
      <c r="FB397" s="31"/>
      <c r="FC397" s="31"/>
      <c r="FD397" s="31"/>
      <c r="FE397" s="31"/>
      <c r="FF397" s="31"/>
      <c r="FG397" s="31"/>
      <c r="FH397" s="31"/>
      <c r="FI397" s="31"/>
      <c r="FJ397" s="31"/>
      <c r="FK397" s="31"/>
      <c r="FL397" s="31"/>
      <c r="FM397" s="31"/>
      <c r="FN397" s="23" t="str">
        <f ca="1">IFERROR(IF(FS397="","",RANK(FR397,FR$3:FR$434)+COUNTIF(FR$3:FR397,FR397)-1),"/")</f>
        <v/>
      </c>
      <c r="FO397" s="22" t="str">
        <f t="shared" si="127"/>
        <v/>
      </c>
      <c r="FP397" s="22" t="str">
        <f t="shared" si="128"/>
        <v/>
      </c>
      <c r="FQ397" s="24" t="str">
        <f>IFERROR(IF(FO397="","",ROUND(IF(FP397=0,10,10+SIGN(FP397)*10*(1-((SQRT(5)-1)/2)^MIN(ABS(FP397)/(5*SQRT(FR$1)),3))/(1-((SQRT(5)-1)/2)^3)),2)),"请输入副数")</f>
        <v/>
      </c>
      <c r="FR397" s="25" t="str">
        <f ca="1">IF(FS397="","",IF(选手操作!GT397&lt;&gt;"","/",FV397))</f>
        <v/>
      </c>
      <c r="FS397" s="26" t="str">
        <f ca="1">IF(OR(COUNTA(FA$3:FM$434)=0,选手操作!$K397=""),"",选手操作!$K397)</f>
        <v/>
      </c>
      <c r="FT397" s="22" t="str">
        <f ca="1">IFERROR(IF(FS397="","",RANK(FV397,FV$3:FV$434)+COUNTIF(FV$3:FV397,FV397)-1),"/")</f>
        <v/>
      </c>
      <c r="FU397" s="27" t="str">
        <f ca="1">IF(FS397="","",VLOOKUP(FS397,选手操作!$K:$L,2,0))</f>
        <v/>
      </c>
      <c r="FV397" s="24" t="str">
        <f ca="1">IFERROR(IF(FS397="","",IF(选手操作!FT397&lt;&gt;"",EV397+FW397+FX397+选手操作!FS397,VLOOKUP(FU397,FO:FQ,3,0)+EV397+FW397+FX397+选手操作!FS397)),IF(COUNTIF(FO:FO,FU397)=0,"查找失败",IF(ISNUMBER(VLOOKUP(FU397,FO:FQ,3,0))=FALSE,"VP错误","未知错误")))</f>
        <v/>
      </c>
      <c r="FW397" s="37"/>
      <c r="FX397" s="37"/>
      <c r="FY397" s="39"/>
      <c r="GA397" s="31"/>
      <c r="GB397" s="31"/>
      <c r="GC397" s="31"/>
      <c r="GD397" s="31"/>
      <c r="GE397" s="31"/>
      <c r="GF397" s="31"/>
      <c r="GG397" s="31"/>
      <c r="GH397" s="31"/>
      <c r="GI397" s="31"/>
      <c r="GJ397" s="31"/>
      <c r="GK397" s="31"/>
      <c r="GL397" s="31"/>
      <c r="GM397" s="31"/>
      <c r="GN397" s="23" t="str">
        <f ca="1">IFERROR(IF(GS397="","",RANK(GR397,GR$3:GR$434)+COUNTIF(GR$3:GR397,GR397)-1),"/")</f>
        <v/>
      </c>
      <c r="GO397" s="22" t="str">
        <f t="shared" si="129"/>
        <v/>
      </c>
      <c r="GP397" s="22" t="str">
        <f t="shared" si="130"/>
        <v/>
      </c>
      <c r="GQ397" s="24" t="str">
        <f>IFERROR(IF(GO397="","",ROUND(IF(GP397=0,10,10+SIGN(GP397)*10*(1-((SQRT(5)-1)/2)^MIN(ABS(GP397)/(5*SQRT(GR$1)),3))/(1-((SQRT(5)-1)/2)^3)),2)),"请输入副数")</f>
        <v/>
      </c>
      <c r="GR397" s="25" t="str">
        <f ca="1">IF(GS397="","",IF(选手操作!HT397&lt;&gt;"","/",GV397))</f>
        <v/>
      </c>
      <c r="GS397" s="26" t="str">
        <f ca="1">IF(OR(COUNTA(GA$3:GM$434)=0,选手操作!$K397=""),"",选手操作!$K397)</f>
        <v/>
      </c>
      <c r="GT397" s="22" t="str">
        <f ca="1">IFERROR(IF(GS397="","",RANK(GV397,GV$3:GV$434)+COUNTIF(GV$3:GV397,GV397)-1),"/")</f>
        <v/>
      </c>
      <c r="GU397" s="27" t="str">
        <f ca="1">IF(GS397="","",VLOOKUP(GS397,选手操作!$K:$L,2,0))</f>
        <v/>
      </c>
      <c r="GV397" s="24" t="str">
        <f ca="1">IFERROR(IF(GS397="","",IF(选手操作!GT397&lt;&gt;"",FV397+GW397+GX397+选手操作!GS397,VLOOKUP(GU397,GO:GQ,3,0)+FV397+GW397+GX397+选手操作!GS397)),IF(COUNTIF(GO:GO,GU397)=0,"查找失败",IF(ISNUMBER(VLOOKUP(GU397,GO:GQ,3,0))=FALSE,"VP错误","未知错误")))</f>
        <v/>
      </c>
      <c r="GW397" s="37"/>
      <c r="GX397" s="37"/>
      <c r="GY397" s="39"/>
      <c r="HA397" s="31"/>
      <c r="HB397" s="31"/>
      <c r="HC397" s="31"/>
      <c r="HD397" s="31"/>
      <c r="HE397" s="31"/>
      <c r="HF397" s="31"/>
      <c r="HG397" s="31"/>
      <c r="HH397" s="31"/>
      <c r="HI397" s="31"/>
      <c r="HJ397" s="31"/>
      <c r="HK397" s="31"/>
      <c r="HL397" s="31"/>
      <c r="HM397" s="31"/>
      <c r="HN397" s="23" t="str">
        <f ca="1">IFERROR(IF(HS397="","",RANK(HR397,HR$3:HR$434)+COUNTIF(HR$3:HR397,HR397)-1),"/")</f>
        <v/>
      </c>
      <c r="HO397" s="22" t="str">
        <f t="shared" si="131"/>
        <v/>
      </c>
      <c r="HP397" s="22" t="str">
        <f t="shared" si="132"/>
        <v/>
      </c>
      <c r="HQ397" s="24" t="str">
        <f>IFERROR(IF(HO397="","",ROUND(IF(HP397=0,10,10+SIGN(HP397)*10*(1-((SQRT(5)-1)/2)^MIN(ABS(HP397)/(5*SQRT(HR$1)),3))/(1-((SQRT(5)-1)/2)^3)),2)),"请输入副数")</f>
        <v/>
      </c>
      <c r="HR397" s="25" t="str">
        <f ca="1">IF(HS397="","",IF(选手操作!IT397&lt;&gt;"","/",HV397))</f>
        <v/>
      </c>
      <c r="HS397" s="26" t="str">
        <f ca="1">IF(OR(COUNTA(HA$3:HM$434)=0,选手操作!$K397=""),"",选手操作!$K397)</f>
        <v/>
      </c>
      <c r="HT397" s="22" t="str">
        <f ca="1">IFERROR(IF(HS397="","",RANK(HV397,HV$3:HV$434)+COUNTIF(HV$3:HV397,HV397)-1),"/")</f>
        <v/>
      </c>
      <c r="HU397" s="27" t="str">
        <f ca="1">IF(HS397="","",VLOOKUP(HS397,选手操作!$K:$L,2,0))</f>
        <v/>
      </c>
      <c r="HV397" s="24" t="str">
        <f ca="1">IFERROR(IF(HS397="","",IF(选手操作!HT397&lt;&gt;"",GV397+HW397+HX397+选手操作!HS397,VLOOKUP(HU397,HO:HQ,3,0)+GV397+HW397+HX397+选手操作!HS397)),IF(COUNTIF(HO:HO,HU397)=0,"查找失败",IF(ISNUMBER(VLOOKUP(HU397,HO:HQ,3,0))=FALSE,"VP错误","未知错误")))</f>
        <v/>
      </c>
      <c r="HW397" s="37"/>
      <c r="HX397" s="37"/>
      <c r="HY397" s="39"/>
    </row>
    <row r="398" spans="1:233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23" t="str">
        <f ca="1">IFERROR(IF(S398="","",RANK(R398,R$3:R$434)+COUNTIF(R$3:R398,R398)-1),"/")</f>
        <v/>
      </c>
      <c r="O398" s="22" t="str">
        <f t="shared" si="133"/>
        <v/>
      </c>
      <c r="P398" s="22" t="str">
        <f t="shared" si="134"/>
        <v/>
      </c>
      <c r="Q398" s="24" t="str">
        <f>IFERROR(IF(O398="","",ROUND(IF(P398=0,10,10+SIGN(P398)*10*(1-((SQRT(5)-1)/2)^MIN(ABS(P398)/(5*SQRT(R$1)),3))/(1-((SQRT(5)-1)/2)^3)),2)),"请输入副数")</f>
        <v/>
      </c>
      <c r="R398" s="25" t="str">
        <f ca="1">IF(S398="","",IF(选手操作!AT398&lt;&gt;"","/",V398))</f>
        <v/>
      </c>
      <c r="S398" s="26" t="str">
        <f ca="1">IF(OR(COUNTA(A$3:M$434)=0,选手操作!$K398=""),"",选手操作!$K398)</f>
        <v/>
      </c>
      <c r="T398" s="22" t="str">
        <f ca="1">IFERROR(IF(S398="","",RANK(V398,V$3:V$434)+COUNTIF(V$3:V398,V398)-1),"/")</f>
        <v/>
      </c>
      <c r="U398" s="27" t="str">
        <f ca="1">IF(S398="","",VLOOKUP(S398,选手操作!$K:$L,2,0))</f>
        <v/>
      </c>
      <c r="V398" s="24" t="str">
        <f ca="1">IFERROR(IF(S398="","",IF(选手操作!T398&lt;&gt;"",选手操作!M398+选手操作!N398+W398+X398+选手操作!S398,VLOOKUP(U398,O:Q,3,0)+选手操作!M398+选手操作!N398+W398+X398+选手操作!S398)),IF(COUNTIF(O:O,U398)=0,"查找失败",IF(ISNUMBER(VLOOKUP(U398,O:Q,3,0))=FALSE,"VP错误","未知错误")))</f>
        <v/>
      </c>
      <c r="W398" s="37"/>
      <c r="X398" s="37"/>
      <c r="Y398" s="39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23" t="str">
        <f ca="1">IFERROR(IF(AS398="","",RANK(AR398,AR$3:AR$434)+COUNTIF(AR$3:AR398,AR398)-1),"/")</f>
        <v/>
      </c>
      <c r="AO398" s="22" t="str">
        <f t="shared" si="117"/>
        <v/>
      </c>
      <c r="AP398" s="22" t="str">
        <f t="shared" si="118"/>
        <v/>
      </c>
      <c r="AQ398" s="24" t="str">
        <f t="shared" si="116"/>
        <v/>
      </c>
      <c r="AR398" s="25" t="str">
        <f ca="1">IF(AS398="","",IF(选手操作!BT398&lt;&gt;"","/",AV398))</f>
        <v/>
      </c>
      <c r="AS398" s="26" t="str">
        <f ca="1">IF(OR(COUNTA(AA$3:AM$434)=0,选手操作!$K398=""),"",选手操作!$K398)</f>
        <v/>
      </c>
      <c r="AT398" s="22" t="str">
        <f ca="1">IFERROR(IF(AS398="","",RANK(AV398,AV$3:AV$434)+COUNTIF(AV$3:AV398,AV398)-1),"/")</f>
        <v/>
      </c>
      <c r="AU398" s="27" t="str">
        <f ca="1">IF(AS398="","",VLOOKUP(AS398,选手操作!$K:$L,2,0))</f>
        <v/>
      </c>
      <c r="AV398" s="24" t="str">
        <f ca="1">IFERROR(IF(AS398="","",IF(选手操作!AT398&lt;&gt;"",V398+AW398+AX398+选手操作!AS398,VLOOKUP(AU398,AO:AQ,3,0)+V398+AW398+AX398+选手操作!AS398)),IF(COUNTIF(AO:AO,AU398)=0,"查找失败",IF(ISNUMBER(VLOOKUP(AU398,AO:AQ,3,0))=FALSE,"VP错误","未知错误")))</f>
        <v/>
      </c>
      <c r="AW398" s="37"/>
      <c r="AX398" s="37"/>
      <c r="AY398" s="39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23" t="str">
        <f ca="1">IFERROR(IF(BS398="","",RANK(BR398,BR$3:BR$434)+COUNTIF(BR$3:BR398,BR398)-1),"/")</f>
        <v/>
      </c>
      <c r="BO398" s="22" t="str">
        <f t="shared" si="119"/>
        <v/>
      </c>
      <c r="BP398" s="22" t="str">
        <f t="shared" si="120"/>
        <v/>
      </c>
      <c r="BQ398" s="24" t="str">
        <f>IFERROR(IF(BO398="","",ROUND(IF(BP398=0,10,10+SIGN(BP398)*10*(1-((SQRT(5)-1)/2)^MIN(ABS(BP398)/(5*SQRT(BR$1)),3))/(1-((SQRT(5)-1)/2)^3)),2)),"请输入副数")</f>
        <v/>
      </c>
      <c r="BR398" s="25" t="str">
        <f ca="1">IF(BS398="","",IF(选手操作!CT398&lt;&gt;"","/",BV398))</f>
        <v/>
      </c>
      <c r="BS398" s="26" t="str">
        <f ca="1">IF(OR(COUNTA(BA$3:BM$434)=0,选手操作!$K398=""),"",选手操作!$K398)</f>
        <v/>
      </c>
      <c r="BT398" s="22" t="str">
        <f ca="1">IFERROR(IF(BS398="","",RANK(BV398,BV$3:BV$434)+COUNTIF(BV$3:BV398,BV398)-1),"/")</f>
        <v/>
      </c>
      <c r="BU398" s="27" t="str">
        <f ca="1">IF(BS398="","",VLOOKUP(BS398,选手操作!$K:$L,2,0))</f>
        <v/>
      </c>
      <c r="BV398" s="24" t="str">
        <f ca="1">IFERROR(IF(BS398="","",IF(选手操作!BT398&lt;&gt;"",AV398+BW398+BX398+选手操作!BS398,VLOOKUP(BU398,BO:BQ,3,0)+AV398+BW398+BX398+选手操作!BS398)),IF(COUNTIF(BO:BO,BU398)=0,"查找失败",IF(ISNUMBER(VLOOKUP(BU398,BO:BQ,3,0))=FALSE,"VP错误","未知错误")))</f>
        <v/>
      </c>
      <c r="BW398" s="37"/>
      <c r="BX398" s="37"/>
      <c r="BY398" s="39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23" t="str">
        <f ca="1">IFERROR(IF(CS398="","",RANK(CR398,CR$3:CR$434)+COUNTIF(CR$3:CR398,CR398)-1),"/")</f>
        <v/>
      </c>
      <c r="CO398" s="22" t="str">
        <f t="shared" si="121"/>
        <v/>
      </c>
      <c r="CP398" s="22" t="str">
        <f t="shared" si="122"/>
        <v/>
      </c>
      <c r="CQ398" s="24" t="str">
        <f>IFERROR(IF(CO398="","",ROUND(IF(CP398=0,10,10+SIGN(CP398)*10*(1-((SQRT(5)-1)/2)^MIN(ABS(CP398)/(5*SQRT(CR$1)),3))/(1-((SQRT(5)-1)/2)^3)),2)),"请输入副数")</f>
        <v/>
      </c>
      <c r="CR398" s="25" t="str">
        <f ca="1">IF(CS398="","",IF(选手操作!DT398&lt;&gt;"","/",CV398))</f>
        <v/>
      </c>
      <c r="CS398" s="26" t="str">
        <f ca="1">IF(OR(COUNTA(CA$3:CM$434)=0,选手操作!$K398=""),"",选手操作!$K398)</f>
        <v/>
      </c>
      <c r="CT398" s="22" t="str">
        <f ca="1">IFERROR(IF(CS398="","",RANK(CV398,CV$3:CV$434)+COUNTIF(CV$3:CV398,CV398)-1),"/")</f>
        <v/>
      </c>
      <c r="CU398" s="27" t="str">
        <f ca="1">IF(CS398="","",VLOOKUP(CS398,选手操作!$K:$L,2,0))</f>
        <v/>
      </c>
      <c r="CV398" s="24" t="str">
        <f ca="1">IFERROR(IF(CS398="","",IF(选手操作!CT398&lt;&gt;"",BV398+CW398+CX398+选手操作!CS398,VLOOKUP(CU398,CO:CQ,3,0)+BV398+CW398+CX398+选手操作!CS398)),IF(COUNTIF(CO:CO,CU398)=0,"查找失败",IF(ISNUMBER(VLOOKUP(CU398,CO:CQ,3,0))=FALSE,"VP错误","未知错误")))</f>
        <v/>
      </c>
      <c r="CW398" s="37"/>
      <c r="CX398" s="37"/>
      <c r="CY398" s="39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23" t="str">
        <f ca="1">IFERROR(IF(DS398="","",RANK(DR398,DR$3:DR$434)+COUNTIF(DR$3:DR398,DR398)-1),"/")</f>
        <v/>
      </c>
      <c r="DO398" s="22" t="str">
        <f t="shared" si="123"/>
        <v/>
      </c>
      <c r="DP398" s="22" t="str">
        <f t="shared" si="124"/>
        <v/>
      </c>
      <c r="DQ398" s="24" t="str">
        <f>IFERROR(IF(DO398="","",ROUND(IF(DP398=0,10,10+SIGN(DP398)*10*(1-((SQRT(5)-1)/2)^MIN(ABS(DP398)/(5*SQRT(DR$1)),3))/(1-((SQRT(5)-1)/2)^3)),2)),"请输入副数")</f>
        <v/>
      </c>
      <c r="DR398" s="25" t="str">
        <f ca="1">IF(DS398="","",IF(选手操作!ET398&lt;&gt;"","/",DV398))</f>
        <v/>
      </c>
      <c r="DS398" s="26" t="str">
        <f ca="1">IF(OR(COUNTA(DA$3:DM$434)=0,选手操作!$K398=""),"",选手操作!$K398)</f>
        <v/>
      </c>
      <c r="DT398" s="22" t="str">
        <f ca="1">IFERROR(IF(DS398="","",RANK(DV398,DV$3:DV$434)+COUNTIF(DV$3:DV398,DV398)-1),"/")</f>
        <v/>
      </c>
      <c r="DU398" s="27" t="str">
        <f ca="1">IF(DS398="","",VLOOKUP(DS398,选手操作!$K:$L,2,0))</f>
        <v/>
      </c>
      <c r="DV398" s="24" t="str">
        <f ca="1">IFERROR(IF(DS398="","",IF(选手操作!DT398&lt;&gt;"",CV398+DW398+DX398+选手操作!DS398,VLOOKUP(DU398,DO:DQ,3,0)+CV398+DW398+DX398+选手操作!DS398)),IF(COUNTIF(DO:DO,DU398)=0,"查找失败",IF(ISNUMBER(VLOOKUP(DU398,DO:DQ,3,0))=FALSE,"VP错误","未知错误")))</f>
        <v/>
      </c>
      <c r="DW398" s="37"/>
      <c r="DX398" s="37"/>
      <c r="DY398" s="39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23" t="str">
        <f ca="1">IFERROR(IF(ES398="","",RANK(ER398,ER$3:ER$434)+COUNTIF(ER$3:ER398,ER398)-1),"/")</f>
        <v/>
      </c>
      <c r="EO398" s="22" t="str">
        <f t="shared" si="125"/>
        <v/>
      </c>
      <c r="EP398" s="22" t="str">
        <f t="shared" si="126"/>
        <v/>
      </c>
      <c r="EQ398" s="24" t="str">
        <f>IFERROR(IF(EO398="","",ROUND(IF(EP398=0,10,10+SIGN(EP398)*10*(1-((SQRT(5)-1)/2)^MIN(ABS(EP398)/(5*SQRT(ER$1)),3))/(1-((SQRT(5)-1)/2)^3)),2)),"请输入副数")</f>
        <v/>
      </c>
      <c r="ER398" s="25" t="str">
        <f ca="1">IF(ES398="","",IF(选手操作!FT398&lt;&gt;"","/",EV398))</f>
        <v/>
      </c>
      <c r="ES398" s="26" t="str">
        <f ca="1">IF(OR(COUNTA(EA$3:EM$434)=0,选手操作!$K398=""),"",选手操作!$K398)</f>
        <v/>
      </c>
      <c r="ET398" s="22" t="str">
        <f ca="1">IFERROR(IF(ES398="","",RANK(EV398,EV$3:EV$434)+COUNTIF(EV$3:EV398,EV398)-1),"/")</f>
        <v/>
      </c>
      <c r="EU398" s="27" t="str">
        <f ca="1">IF(ES398="","",VLOOKUP(ES398,选手操作!$K:$L,2,0))</f>
        <v/>
      </c>
      <c r="EV398" s="24" t="str">
        <f ca="1">IFERROR(IF(ES398="","",IF(选手操作!ET398&lt;&gt;"",DV398+EW398+EX398+选手操作!ES398,VLOOKUP(EU398,EO:EQ,3,0)+DV398+EW398+EX398+选手操作!ES398)),IF(COUNTIF(EO:EO,EU398)=0,"查找失败",IF(ISNUMBER(VLOOKUP(EU398,EO:EQ,3,0))=FALSE,"VP错误","未知错误")))</f>
        <v/>
      </c>
      <c r="EW398" s="37"/>
      <c r="EX398" s="37"/>
      <c r="EY398" s="39"/>
      <c r="FA398" s="31"/>
      <c r="FB398" s="31"/>
      <c r="FC398" s="31"/>
      <c r="FD398" s="31"/>
      <c r="FE398" s="31"/>
      <c r="FF398" s="31"/>
      <c r="FG398" s="31"/>
      <c r="FH398" s="31"/>
      <c r="FI398" s="31"/>
      <c r="FJ398" s="31"/>
      <c r="FK398" s="31"/>
      <c r="FL398" s="31"/>
      <c r="FM398" s="31"/>
      <c r="FN398" s="23" t="str">
        <f ca="1">IFERROR(IF(FS398="","",RANK(FR398,FR$3:FR$434)+COUNTIF(FR$3:FR398,FR398)-1),"/")</f>
        <v/>
      </c>
      <c r="FO398" s="22" t="str">
        <f t="shared" si="127"/>
        <v/>
      </c>
      <c r="FP398" s="22" t="str">
        <f t="shared" si="128"/>
        <v/>
      </c>
      <c r="FQ398" s="24" t="str">
        <f>IFERROR(IF(FO398="","",ROUND(IF(FP398=0,10,10+SIGN(FP398)*10*(1-((SQRT(5)-1)/2)^MIN(ABS(FP398)/(5*SQRT(FR$1)),3))/(1-((SQRT(5)-1)/2)^3)),2)),"请输入副数")</f>
        <v/>
      </c>
      <c r="FR398" s="25" t="str">
        <f ca="1">IF(FS398="","",IF(选手操作!GT398&lt;&gt;"","/",FV398))</f>
        <v/>
      </c>
      <c r="FS398" s="26" t="str">
        <f ca="1">IF(OR(COUNTA(FA$3:FM$434)=0,选手操作!$K398=""),"",选手操作!$K398)</f>
        <v/>
      </c>
      <c r="FT398" s="22" t="str">
        <f ca="1">IFERROR(IF(FS398="","",RANK(FV398,FV$3:FV$434)+COUNTIF(FV$3:FV398,FV398)-1),"/")</f>
        <v/>
      </c>
      <c r="FU398" s="27" t="str">
        <f ca="1">IF(FS398="","",VLOOKUP(FS398,选手操作!$K:$L,2,0))</f>
        <v/>
      </c>
      <c r="FV398" s="24" t="str">
        <f ca="1">IFERROR(IF(FS398="","",IF(选手操作!FT398&lt;&gt;"",EV398+FW398+FX398+选手操作!FS398,VLOOKUP(FU398,FO:FQ,3,0)+EV398+FW398+FX398+选手操作!FS398)),IF(COUNTIF(FO:FO,FU398)=0,"查找失败",IF(ISNUMBER(VLOOKUP(FU398,FO:FQ,3,0))=FALSE,"VP错误","未知错误")))</f>
        <v/>
      </c>
      <c r="FW398" s="37"/>
      <c r="FX398" s="37"/>
      <c r="FY398" s="39"/>
      <c r="GA398" s="31"/>
      <c r="GB398" s="31"/>
      <c r="GC398" s="31"/>
      <c r="GD398" s="31"/>
      <c r="GE398" s="31"/>
      <c r="GF398" s="31"/>
      <c r="GG398" s="31"/>
      <c r="GH398" s="31"/>
      <c r="GI398" s="31"/>
      <c r="GJ398" s="31"/>
      <c r="GK398" s="31"/>
      <c r="GL398" s="31"/>
      <c r="GM398" s="31"/>
      <c r="GN398" s="23" t="str">
        <f ca="1">IFERROR(IF(GS398="","",RANK(GR398,GR$3:GR$434)+COUNTIF(GR$3:GR398,GR398)-1),"/")</f>
        <v/>
      </c>
      <c r="GO398" s="22" t="str">
        <f t="shared" si="129"/>
        <v/>
      </c>
      <c r="GP398" s="22" t="str">
        <f t="shared" si="130"/>
        <v/>
      </c>
      <c r="GQ398" s="24" t="str">
        <f>IFERROR(IF(GO398="","",ROUND(IF(GP398=0,10,10+SIGN(GP398)*10*(1-((SQRT(5)-1)/2)^MIN(ABS(GP398)/(5*SQRT(GR$1)),3))/(1-((SQRT(5)-1)/2)^3)),2)),"请输入副数")</f>
        <v/>
      </c>
      <c r="GR398" s="25" t="str">
        <f ca="1">IF(GS398="","",IF(选手操作!HT398&lt;&gt;"","/",GV398))</f>
        <v/>
      </c>
      <c r="GS398" s="26" t="str">
        <f ca="1">IF(OR(COUNTA(GA$3:GM$434)=0,选手操作!$K398=""),"",选手操作!$K398)</f>
        <v/>
      </c>
      <c r="GT398" s="22" t="str">
        <f ca="1">IFERROR(IF(GS398="","",RANK(GV398,GV$3:GV$434)+COUNTIF(GV$3:GV398,GV398)-1),"/")</f>
        <v/>
      </c>
      <c r="GU398" s="27" t="str">
        <f ca="1">IF(GS398="","",VLOOKUP(GS398,选手操作!$K:$L,2,0))</f>
        <v/>
      </c>
      <c r="GV398" s="24" t="str">
        <f ca="1">IFERROR(IF(GS398="","",IF(选手操作!GT398&lt;&gt;"",FV398+GW398+GX398+选手操作!GS398,VLOOKUP(GU398,GO:GQ,3,0)+FV398+GW398+GX398+选手操作!GS398)),IF(COUNTIF(GO:GO,GU398)=0,"查找失败",IF(ISNUMBER(VLOOKUP(GU398,GO:GQ,3,0))=FALSE,"VP错误","未知错误")))</f>
        <v/>
      </c>
      <c r="GW398" s="37"/>
      <c r="GX398" s="37"/>
      <c r="GY398" s="39"/>
      <c r="HA398" s="31"/>
      <c r="HB398" s="31"/>
      <c r="HC398" s="31"/>
      <c r="HD398" s="31"/>
      <c r="HE398" s="31"/>
      <c r="HF398" s="31"/>
      <c r="HG398" s="31"/>
      <c r="HH398" s="31"/>
      <c r="HI398" s="31"/>
      <c r="HJ398" s="31"/>
      <c r="HK398" s="31"/>
      <c r="HL398" s="31"/>
      <c r="HM398" s="31"/>
      <c r="HN398" s="23" t="str">
        <f ca="1">IFERROR(IF(HS398="","",RANK(HR398,HR$3:HR$434)+COUNTIF(HR$3:HR398,HR398)-1),"/")</f>
        <v/>
      </c>
      <c r="HO398" s="22" t="str">
        <f t="shared" si="131"/>
        <v/>
      </c>
      <c r="HP398" s="22" t="str">
        <f t="shared" si="132"/>
        <v/>
      </c>
      <c r="HQ398" s="24" t="str">
        <f>IFERROR(IF(HO398="","",ROUND(IF(HP398=0,10,10+SIGN(HP398)*10*(1-((SQRT(5)-1)/2)^MIN(ABS(HP398)/(5*SQRT(HR$1)),3))/(1-((SQRT(5)-1)/2)^3)),2)),"请输入副数")</f>
        <v/>
      </c>
      <c r="HR398" s="25" t="str">
        <f ca="1">IF(HS398="","",IF(选手操作!IT398&lt;&gt;"","/",HV398))</f>
        <v/>
      </c>
      <c r="HS398" s="26" t="str">
        <f ca="1">IF(OR(COUNTA(HA$3:HM$434)=0,选手操作!$K398=""),"",选手操作!$K398)</f>
        <v/>
      </c>
      <c r="HT398" s="22" t="str">
        <f ca="1">IFERROR(IF(HS398="","",RANK(HV398,HV$3:HV$434)+COUNTIF(HV$3:HV398,HV398)-1),"/")</f>
        <v/>
      </c>
      <c r="HU398" s="27" t="str">
        <f ca="1">IF(HS398="","",VLOOKUP(HS398,选手操作!$K:$L,2,0))</f>
        <v/>
      </c>
      <c r="HV398" s="24" t="str">
        <f ca="1">IFERROR(IF(HS398="","",IF(选手操作!HT398&lt;&gt;"",GV398+HW398+HX398+选手操作!HS398,VLOOKUP(HU398,HO:HQ,3,0)+GV398+HW398+HX398+选手操作!HS398)),IF(COUNTIF(HO:HO,HU398)=0,"查找失败",IF(ISNUMBER(VLOOKUP(HU398,HO:HQ,3,0))=FALSE,"VP错误","未知错误")))</f>
        <v/>
      </c>
      <c r="HW398" s="37"/>
      <c r="HX398" s="37"/>
      <c r="HY398" s="39"/>
    </row>
    <row r="399" spans="1:233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23" t="str">
        <f ca="1">IFERROR(IF(S399="","",RANK(R399,R$3:R$434)+COUNTIF(R$3:R399,R399)-1),"/")</f>
        <v/>
      </c>
      <c r="O399" s="22" t="str">
        <f t="shared" si="133"/>
        <v/>
      </c>
      <c r="P399" s="22" t="str">
        <f t="shared" si="134"/>
        <v/>
      </c>
      <c r="Q399" s="24" t="str">
        <f>IFERROR(IF(O399="","",ROUND(IF(P399=0,10,10+SIGN(P399)*10*(1-((SQRT(5)-1)/2)^MIN(ABS(P399)/(5*SQRT(R$1)),3))/(1-((SQRT(5)-1)/2)^3)),2)),"请输入副数")</f>
        <v/>
      </c>
      <c r="R399" s="25" t="str">
        <f ca="1">IF(S399="","",IF(选手操作!AT399&lt;&gt;"","/",V399))</f>
        <v/>
      </c>
      <c r="S399" s="26" t="str">
        <f ca="1">IF(OR(COUNTA(A$3:M$434)=0,选手操作!$K399=""),"",选手操作!$K399)</f>
        <v/>
      </c>
      <c r="T399" s="22" t="str">
        <f ca="1">IFERROR(IF(S399="","",RANK(V399,V$3:V$434)+COUNTIF(V$3:V399,V399)-1),"/")</f>
        <v/>
      </c>
      <c r="U399" s="27" t="str">
        <f ca="1">IF(S399="","",VLOOKUP(S399,选手操作!$K:$L,2,0))</f>
        <v/>
      </c>
      <c r="V399" s="24" t="str">
        <f ca="1">IFERROR(IF(S399="","",IF(选手操作!T399&lt;&gt;"",选手操作!M399+选手操作!N399+W399+X399+选手操作!S399,VLOOKUP(U399,O:Q,3,0)+选手操作!M399+选手操作!N399+W399+X399+选手操作!S399)),IF(COUNTIF(O:O,U399)=0,"查找失败",IF(ISNUMBER(VLOOKUP(U399,O:Q,3,0))=FALSE,"VP错误","未知错误")))</f>
        <v/>
      </c>
      <c r="W399" s="37"/>
      <c r="X399" s="37"/>
      <c r="Y399" s="39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23" t="str">
        <f ca="1">IFERROR(IF(AS399="","",RANK(AR399,AR$3:AR$434)+COUNTIF(AR$3:AR399,AR399)-1),"/")</f>
        <v/>
      </c>
      <c r="AO399" s="22" t="str">
        <f t="shared" si="117"/>
        <v/>
      </c>
      <c r="AP399" s="22" t="str">
        <f t="shared" si="118"/>
        <v/>
      </c>
      <c r="AQ399" s="24" t="str">
        <f t="shared" si="116"/>
        <v/>
      </c>
      <c r="AR399" s="25" t="str">
        <f ca="1">IF(AS399="","",IF(选手操作!BT399&lt;&gt;"","/",AV399))</f>
        <v/>
      </c>
      <c r="AS399" s="26" t="str">
        <f ca="1">IF(OR(COUNTA(AA$3:AM$434)=0,选手操作!$K399=""),"",选手操作!$K399)</f>
        <v/>
      </c>
      <c r="AT399" s="22" t="str">
        <f ca="1">IFERROR(IF(AS399="","",RANK(AV399,AV$3:AV$434)+COUNTIF(AV$3:AV399,AV399)-1),"/")</f>
        <v/>
      </c>
      <c r="AU399" s="27" t="str">
        <f ca="1">IF(AS399="","",VLOOKUP(AS399,选手操作!$K:$L,2,0))</f>
        <v/>
      </c>
      <c r="AV399" s="24" t="str">
        <f ca="1">IFERROR(IF(AS399="","",IF(选手操作!AT399&lt;&gt;"",V399+AW399+AX399+选手操作!AS399,VLOOKUP(AU399,AO:AQ,3,0)+V399+AW399+AX399+选手操作!AS399)),IF(COUNTIF(AO:AO,AU399)=0,"查找失败",IF(ISNUMBER(VLOOKUP(AU399,AO:AQ,3,0))=FALSE,"VP错误","未知错误")))</f>
        <v/>
      </c>
      <c r="AW399" s="37"/>
      <c r="AX399" s="37"/>
      <c r="AY399" s="39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23" t="str">
        <f ca="1">IFERROR(IF(BS399="","",RANK(BR399,BR$3:BR$434)+COUNTIF(BR$3:BR399,BR399)-1),"/")</f>
        <v/>
      </c>
      <c r="BO399" s="22" t="str">
        <f t="shared" si="119"/>
        <v/>
      </c>
      <c r="BP399" s="22" t="str">
        <f t="shared" si="120"/>
        <v/>
      </c>
      <c r="BQ399" s="24" t="str">
        <f>IFERROR(IF(BO399="","",ROUND(IF(BP399=0,10,10+SIGN(BP399)*10*(1-((SQRT(5)-1)/2)^MIN(ABS(BP399)/(5*SQRT(BR$1)),3))/(1-((SQRT(5)-1)/2)^3)),2)),"请输入副数")</f>
        <v/>
      </c>
      <c r="BR399" s="25" t="str">
        <f ca="1">IF(BS399="","",IF(选手操作!CT399&lt;&gt;"","/",BV399))</f>
        <v/>
      </c>
      <c r="BS399" s="26" t="str">
        <f ca="1">IF(OR(COUNTA(BA$3:BM$434)=0,选手操作!$K399=""),"",选手操作!$K399)</f>
        <v/>
      </c>
      <c r="BT399" s="22" t="str">
        <f ca="1">IFERROR(IF(BS399="","",RANK(BV399,BV$3:BV$434)+COUNTIF(BV$3:BV399,BV399)-1),"/")</f>
        <v/>
      </c>
      <c r="BU399" s="27" t="str">
        <f ca="1">IF(BS399="","",VLOOKUP(BS399,选手操作!$K:$L,2,0))</f>
        <v/>
      </c>
      <c r="BV399" s="24" t="str">
        <f ca="1">IFERROR(IF(BS399="","",IF(选手操作!BT399&lt;&gt;"",AV399+BW399+BX399+选手操作!BS399,VLOOKUP(BU399,BO:BQ,3,0)+AV399+BW399+BX399+选手操作!BS399)),IF(COUNTIF(BO:BO,BU399)=0,"查找失败",IF(ISNUMBER(VLOOKUP(BU399,BO:BQ,3,0))=FALSE,"VP错误","未知错误")))</f>
        <v/>
      </c>
      <c r="BW399" s="37"/>
      <c r="BX399" s="37"/>
      <c r="BY399" s="39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23" t="str">
        <f ca="1">IFERROR(IF(CS399="","",RANK(CR399,CR$3:CR$434)+COUNTIF(CR$3:CR399,CR399)-1),"/")</f>
        <v/>
      </c>
      <c r="CO399" s="22" t="str">
        <f t="shared" si="121"/>
        <v/>
      </c>
      <c r="CP399" s="22" t="str">
        <f t="shared" si="122"/>
        <v/>
      </c>
      <c r="CQ399" s="24" t="str">
        <f>IFERROR(IF(CO399="","",ROUND(IF(CP399=0,10,10+SIGN(CP399)*10*(1-((SQRT(5)-1)/2)^MIN(ABS(CP399)/(5*SQRT(CR$1)),3))/(1-((SQRT(5)-1)/2)^3)),2)),"请输入副数")</f>
        <v/>
      </c>
      <c r="CR399" s="25" t="str">
        <f ca="1">IF(CS399="","",IF(选手操作!DT399&lt;&gt;"","/",CV399))</f>
        <v/>
      </c>
      <c r="CS399" s="26" t="str">
        <f ca="1">IF(OR(COUNTA(CA$3:CM$434)=0,选手操作!$K399=""),"",选手操作!$K399)</f>
        <v/>
      </c>
      <c r="CT399" s="22" t="str">
        <f ca="1">IFERROR(IF(CS399="","",RANK(CV399,CV$3:CV$434)+COUNTIF(CV$3:CV399,CV399)-1),"/")</f>
        <v/>
      </c>
      <c r="CU399" s="27" t="str">
        <f ca="1">IF(CS399="","",VLOOKUP(CS399,选手操作!$K:$L,2,0))</f>
        <v/>
      </c>
      <c r="CV399" s="24" t="str">
        <f ca="1">IFERROR(IF(CS399="","",IF(选手操作!CT399&lt;&gt;"",BV399+CW399+CX399+选手操作!CS399,VLOOKUP(CU399,CO:CQ,3,0)+BV399+CW399+CX399+选手操作!CS399)),IF(COUNTIF(CO:CO,CU399)=0,"查找失败",IF(ISNUMBER(VLOOKUP(CU399,CO:CQ,3,0))=FALSE,"VP错误","未知错误")))</f>
        <v/>
      </c>
      <c r="CW399" s="37"/>
      <c r="CX399" s="37"/>
      <c r="CY399" s="39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23" t="str">
        <f ca="1">IFERROR(IF(DS399="","",RANK(DR399,DR$3:DR$434)+COUNTIF(DR$3:DR399,DR399)-1),"/")</f>
        <v/>
      </c>
      <c r="DO399" s="22" t="str">
        <f t="shared" si="123"/>
        <v/>
      </c>
      <c r="DP399" s="22" t="str">
        <f t="shared" si="124"/>
        <v/>
      </c>
      <c r="DQ399" s="24" t="str">
        <f>IFERROR(IF(DO399="","",ROUND(IF(DP399=0,10,10+SIGN(DP399)*10*(1-((SQRT(5)-1)/2)^MIN(ABS(DP399)/(5*SQRT(DR$1)),3))/(1-((SQRT(5)-1)/2)^3)),2)),"请输入副数")</f>
        <v/>
      </c>
      <c r="DR399" s="25" t="str">
        <f ca="1">IF(DS399="","",IF(选手操作!ET399&lt;&gt;"","/",DV399))</f>
        <v/>
      </c>
      <c r="DS399" s="26" t="str">
        <f ca="1">IF(OR(COUNTA(DA$3:DM$434)=0,选手操作!$K399=""),"",选手操作!$K399)</f>
        <v/>
      </c>
      <c r="DT399" s="22" t="str">
        <f ca="1">IFERROR(IF(DS399="","",RANK(DV399,DV$3:DV$434)+COUNTIF(DV$3:DV399,DV399)-1),"/")</f>
        <v/>
      </c>
      <c r="DU399" s="27" t="str">
        <f ca="1">IF(DS399="","",VLOOKUP(DS399,选手操作!$K:$L,2,0))</f>
        <v/>
      </c>
      <c r="DV399" s="24" t="str">
        <f ca="1">IFERROR(IF(DS399="","",IF(选手操作!DT399&lt;&gt;"",CV399+DW399+DX399+选手操作!DS399,VLOOKUP(DU399,DO:DQ,3,0)+CV399+DW399+DX399+选手操作!DS399)),IF(COUNTIF(DO:DO,DU399)=0,"查找失败",IF(ISNUMBER(VLOOKUP(DU399,DO:DQ,3,0))=FALSE,"VP错误","未知错误")))</f>
        <v/>
      </c>
      <c r="DW399" s="37"/>
      <c r="DX399" s="37"/>
      <c r="DY399" s="39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  <c r="EK399" s="31"/>
      <c r="EL399" s="31"/>
      <c r="EM399" s="31"/>
      <c r="EN399" s="23" t="str">
        <f ca="1">IFERROR(IF(ES399="","",RANK(ER399,ER$3:ER$434)+COUNTIF(ER$3:ER399,ER399)-1),"/")</f>
        <v/>
      </c>
      <c r="EO399" s="22" t="str">
        <f t="shared" si="125"/>
        <v/>
      </c>
      <c r="EP399" s="22" t="str">
        <f t="shared" si="126"/>
        <v/>
      </c>
      <c r="EQ399" s="24" t="str">
        <f>IFERROR(IF(EO399="","",ROUND(IF(EP399=0,10,10+SIGN(EP399)*10*(1-((SQRT(5)-1)/2)^MIN(ABS(EP399)/(5*SQRT(ER$1)),3))/(1-((SQRT(5)-1)/2)^3)),2)),"请输入副数")</f>
        <v/>
      </c>
      <c r="ER399" s="25" t="str">
        <f ca="1">IF(ES399="","",IF(选手操作!FT399&lt;&gt;"","/",EV399))</f>
        <v/>
      </c>
      <c r="ES399" s="26" t="str">
        <f ca="1">IF(OR(COUNTA(EA$3:EM$434)=0,选手操作!$K399=""),"",选手操作!$K399)</f>
        <v/>
      </c>
      <c r="ET399" s="22" t="str">
        <f ca="1">IFERROR(IF(ES399="","",RANK(EV399,EV$3:EV$434)+COUNTIF(EV$3:EV399,EV399)-1),"/")</f>
        <v/>
      </c>
      <c r="EU399" s="27" t="str">
        <f ca="1">IF(ES399="","",VLOOKUP(ES399,选手操作!$K:$L,2,0))</f>
        <v/>
      </c>
      <c r="EV399" s="24" t="str">
        <f ca="1">IFERROR(IF(ES399="","",IF(选手操作!ET399&lt;&gt;"",DV399+EW399+EX399+选手操作!ES399,VLOOKUP(EU399,EO:EQ,3,0)+DV399+EW399+EX399+选手操作!ES399)),IF(COUNTIF(EO:EO,EU399)=0,"查找失败",IF(ISNUMBER(VLOOKUP(EU399,EO:EQ,3,0))=FALSE,"VP错误","未知错误")))</f>
        <v/>
      </c>
      <c r="EW399" s="37"/>
      <c r="EX399" s="37"/>
      <c r="EY399" s="39"/>
      <c r="FA399" s="31"/>
      <c r="FB399" s="31"/>
      <c r="FC399" s="31"/>
      <c r="FD399" s="31"/>
      <c r="FE399" s="31"/>
      <c r="FF399" s="31"/>
      <c r="FG399" s="31"/>
      <c r="FH399" s="31"/>
      <c r="FI399" s="31"/>
      <c r="FJ399" s="31"/>
      <c r="FK399" s="31"/>
      <c r="FL399" s="31"/>
      <c r="FM399" s="31"/>
      <c r="FN399" s="23" t="str">
        <f ca="1">IFERROR(IF(FS399="","",RANK(FR399,FR$3:FR$434)+COUNTIF(FR$3:FR399,FR399)-1),"/")</f>
        <v/>
      </c>
      <c r="FO399" s="22" t="str">
        <f t="shared" si="127"/>
        <v/>
      </c>
      <c r="FP399" s="22" t="str">
        <f t="shared" si="128"/>
        <v/>
      </c>
      <c r="FQ399" s="24" t="str">
        <f>IFERROR(IF(FO399="","",ROUND(IF(FP399=0,10,10+SIGN(FP399)*10*(1-((SQRT(5)-1)/2)^MIN(ABS(FP399)/(5*SQRT(FR$1)),3))/(1-((SQRT(5)-1)/2)^3)),2)),"请输入副数")</f>
        <v/>
      </c>
      <c r="FR399" s="25" t="str">
        <f ca="1">IF(FS399="","",IF(选手操作!GT399&lt;&gt;"","/",FV399))</f>
        <v/>
      </c>
      <c r="FS399" s="26" t="str">
        <f ca="1">IF(OR(COUNTA(FA$3:FM$434)=0,选手操作!$K399=""),"",选手操作!$K399)</f>
        <v/>
      </c>
      <c r="FT399" s="22" t="str">
        <f ca="1">IFERROR(IF(FS399="","",RANK(FV399,FV$3:FV$434)+COUNTIF(FV$3:FV399,FV399)-1),"/")</f>
        <v/>
      </c>
      <c r="FU399" s="27" t="str">
        <f ca="1">IF(FS399="","",VLOOKUP(FS399,选手操作!$K:$L,2,0))</f>
        <v/>
      </c>
      <c r="FV399" s="24" t="str">
        <f ca="1">IFERROR(IF(FS399="","",IF(选手操作!FT399&lt;&gt;"",EV399+FW399+FX399+选手操作!FS399,VLOOKUP(FU399,FO:FQ,3,0)+EV399+FW399+FX399+选手操作!FS399)),IF(COUNTIF(FO:FO,FU399)=0,"查找失败",IF(ISNUMBER(VLOOKUP(FU399,FO:FQ,3,0))=FALSE,"VP错误","未知错误")))</f>
        <v/>
      </c>
      <c r="FW399" s="37"/>
      <c r="FX399" s="37"/>
      <c r="FY399" s="39"/>
      <c r="GA399" s="31"/>
      <c r="GB399" s="31"/>
      <c r="GC399" s="31"/>
      <c r="GD399" s="31"/>
      <c r="GE399" s="31"/>
      <c r="GF399" s="31"/>
      <c r="GG399" s="31"/>
      <c r="GH399" s="31"/>
      <c r="GI399" s="31"/>
      <c r="GJ399" s="31"/>
      <c r="GK399" s="31"/>
      <c r="GL399" s="31"/>
      <c r="GM399" s="31"/>
      <c r="GN399" s="23" t="str">
        <f ca="1">IFERROR(IF(GS399="","",RANK(GR399,GR$3:GR$434)+COUNTIF(GR$3:GR399,GR399)-1),"/")</f>
        <v/>
      </c>
      <c r="GO399" s="22" t="str">
        <f t="shared" si="129"/>
        <v/>
      </c>
      <c r="GP399" s="22" t="str">
        <f t="shared" si="130"/>
        <v/>
      </c>
      <c r="GQ399" s="24" t="str">
        <f>IFERROR(IF(GO399="","",ROUND(IF(GP399=0,10,10+SIGN(GP399)*10*(1-((SQRT(5)-1)/2)^MIN(ABS(GP399)/(5*SQRT(GR$1)),3))/(1-((SQRT(5)-1)/2)^3)),2)),"请输入副数")</f>
        <v/>
      </c>
      <c r="GR399" s="25" t="str">
        <f ca="1">IF(GS399="","",IF(选手操作!HT399&lt;&gt;"","/",GV399))</f>
        <v/>
      </c>
      <c r="GS399" s="26" t="str">
        <f ca="1">IF(OR(COUNTA(GA$3:GM$434)=0,选手操作!$K399=""),"",选手操作!$K399)</f>
        <v/>
      </c>
      <c r="GT399" s="22" t="str">
        <f ca="1">IFERROR(IF(GS399="","",RANK(GV399,GV$3:GV$434)+COUNTIF(GV$3:GV399,GV399)-1),"/")</f>
        <v/>
      </c>
      <c r="GU399" s="27" t="str">
        <f ca="1">IF(GS399="","",VLOOKUP(GS399,选手操作!$K:$L,2,0))</f>
        <v/>
      </c>
      <c r="GV399" s="24" t="str">
        <f ca="1">IFERROR(IF(GS399="","",IF(选手操作!GT399&lt;&gt;"",FV399+GW399+GX399+选手操作!GS399,VLOOKUP(GU399,GO:GQ,3,0)+FV399+GW399+GX399+选手操作!GS399)),IF(COUNTIF(GO:GO,GU399)=0,"查找失败",IF(ISNUMBER(VLOOKUP(GU399,GO:GQ,3,0))=FALSE,"VP错误","未知错误")))</f>
        <v/>
      </c>
      <c r="GW399" s="37"/>
      <c r="GX399" s="37"/>
      <c r="GY399" s="39"/>
      <c r="HA399" s="31"/>
      <c r="HB399" s="31"/>
      <c r="HC399" s="31"/>
      <c r="HD399" s="31"/>
      <c r="HE399" s="31"/>
      <c r="HF399" s="31"/>
      <c r="HG399" s="31"/>
      <c r="HH399" s="31"/>
      <c r="HI399" s="31"/>
      <c r="HJ399" s="31"/>
      <c r="HK399" s="31"/>
      <c r="HL399" s="31"/>
      <c r="HM399" s="31"/>
      <c r="HN399" s="23" t="str">
        <f ca="1">IFERROR(IF(HS399="","",RANK(HR399,HR$3:HR$434)+COUNTIF(HR$3:HR399,HR399)-1),"/")</f>
        <v/>
      </c>
      <c r="HO399" s="22" t="str">
        <f t="shared" si="131"/>
        <v/>
      </c>
      <c r="HP399" s="22" t="str">
        <f t="shared" si="132"/>
        <v/>
      </c>
      <c r="HQ399" s="24" t="str">
        <f>IFERROR(IF(HO399="","",ROUND(IF(HP399=0,10,10+SIGN(HP399)*10*(1-((SQRT(5)-1)/2)^MIN(ABS(HP399)/(5*SQRT(HR$1)),3))/(1-((SQRT(5)-1)/2)^3)),2)),"请输入副数")</f>
        <v/>
      </c>
      <c r="HR399" s="25" t="str">
        <f ca="1">IF(HS399="","",IF(选手操作!IT399&lt;&gt;"","/",HV399))</f>
        <v/>
      </c>
      <c r="HS399" s="26" t="str">
        <f ca="1">IF(OR(COUNTA(HA$3:HM$434)=0,选手操作!$K399=""),"",选手操作!$K399)</f>
        <v/>
      </c>
      <c r="HT399" s="22" t="str">
        <f ca="1">IFERROR(IF(HS399="","",RANK(HV399,HV$3:HV$434)+COUNTIF(HV$3:HV399,HV399)-1),"/")</f>
        <v/>
      </c>
      <c r="HU399" s="27" t="str">
        <f ca="1">IF(HS399="","",VLOOKUP(HS399,选手操作!$K:$L,2,0))</f>
        <v/>
      </c>
      <c r="HV399" s="24" t="str">
        <f ca="1">IFERROR(IF(HS399="","",IF(选手操作!HT399&lt;&gt;"",GV399+HW399+HX399+选手操作!HS399,VLOOKUP(HU399,HO:HQ,3,0)+GV399+HW399+HX399+选手操作!HS399)),IF(COUNTIF(HO:HO,HU399)=0,"查找失败",IF(ISNUMBER(VLOOKUP(HU399,HO:HQ,3,0))=FALSE,"VP错误","未知错误")))</f>
        <v/>
      </c>
      <c r="HW399" s="37"/>
      <c r="HX399" s="37"/>
      <c r="HY399" s="39"/>
    </row>
    <row r="400" spans="1:233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23" t="str">
        <f ca="1">IFERROR(IF(S400="","",RANK(R400,R$3:R$434)+COUNTIF(R$3:R400,R400)-1),"/")</f>
        <v/>
      </c>
      <c r="O400" s="22" t="str">
        <f t="shared" si="133"/>
        <v/>
      </c>
      <c r="P400" s="22" t="str">
        <f t="shared" si="134"/>
        <v/>
      </c>
      <c r="Q400" s="24" t="str">
        <f>IFERROR(IF(O400="","",ROUND(IF(P400=0,10,10+SIGN(P400)*10*(1-((SQRT(5)-1)/2)^MIN(ABS(P400)/(5*SQRT(R$1)),3))/(1-((SQRT(5)-1)/2)^3)),2)),"请输入副数")</f>
        <v/>
      </c>
      <c r="R400" s="25" t="str">
        <f ca="1">IF(S400="","",IF(选手操作!AT400&lt;&gt;"","/",V400))</f>
        <v/>
      </c>
      <c r="S400" s="26" t="str">
        <f ca="1">IF(OR(COUNTA(A$3:M$434)=0,选手操作!$K400=""),"",选手操作!$K400)</f>
        <v/>
      </c>
      <c r="T400" s="22" t="str">
        <f ca="1">IFERROR(IF(S400="","",RANK(V400,V$3:V$434)+COUNTIF(V$3:V400,V400)-1),"/")</f>
        <v/>
      </c>
      <c r="U400" s="27" t="str">
        <f ca="1">IF(S400="","",VLOOKUP(S400,选手操作!$K:$L,2,0))</f>
        <v/>
      </c>
      <c r="V400" s="24" t="str">
        <f ca="1">IFERROR(IF(S400="","",IF(选手操作!T400&lt;&gt;"",选手操作!M400+选手操作!N400+W400+X400+选手操作!S400,VLOOKUP(U400,O:Q,3,0)+选手操作!M400+选手操作!N400+W400+X400+选手操作!S400)),IF(COUNTIF(O:O,U400)=0,"查找失败",IF(ISNUMBER(VLOOKUP(U400,O:Q,3,0))=FALSE,"VP错误","未知错误")))</f>
        <v/>
      </c>
      <c r="W400" s="37"/>
      <c r="X400" s="37"/>
      <c r="Y400" s="39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23" t="str">
        <f ca="1">IFERROR(IF(AS400="","",RANK(AR400,AR$3:AR$434)+COUNTIF(AR$3:AR400,AR400)-1),"/")</f>
        <v/>
      </c>
      <c r="AO400" s="22" t="str">
        <f t="shared" si="117"/>
        <v/>
      </c>
      <c r="AP400" s="22" t="str">
        <f t="shared" si="118"/>
        <v/>
      </c>
      <c r="AQ400" s="24" t="str">
        <f t="shared" si="116"/>
        <v/>
      </c>
      <c r="AR400" s="25" t="str">
        <f ca="1">IF(AS400="","",IF(选手操作!BT400&lt;&gt;"","/",AV400))</f>
        <v/>
      </c>
      <c r="AS400" s="26" t="str">
        <f ca="1">IF(OR(COUNTA(AA$3:AM$434)=0,选手操作!$K400=""),"",选手操作!$K400)</f>
        <v/>
      </c>
      <c r="AT400" s="22" t="str">
        <f ca="1">IFERROR(IF(AS400="","",RANK(AV400,AV$3:AV$434)+COUNTIF(AV$3:AV400,AV400)-1),"/")</f>
        <v/>
      </c>
      <c r="AU400" s="27" t="str">
        <f ca="1">IF(AS400="","",VLOOKUP(AS400,选手操作!$K:$L,2,0))</f>
        <v/>
      </c>
      <c r="AV400" s="24" t="str">
        <f ca="1">IFERROR(IF(AS400="","",IF(选手操作!AT400&lt;&gt;"",V400+AW400+AX400+选手操作!AS400,VLOOKUP(AU400,AO:AQ,3,0)+V400+AW400+AX400+选手操作!AS400)),IF(COUNTIF(AO:AO,AU400)=0,"查找失败",IF(ISNUMBER(VLOOKUP(AU400,AO:AQ,3,0))=FALSE,"VP错误","未知错误")))</f>
        <v/>
      </c>
      <c r="AW400" s="37"/>
      <c r="AX400" s="37"/>
      <c r="AY400" s="39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23" t="str">
        <f ca="1">IFERROR(IF(BS400="","",RANK(BR400,BR$3:BR$434)+COUNTIF(BR$3:BR400,BR400)-1),"/")</f>
        <v/>
      </c>
      <c r="BO400" s="22" t="str">
        <f t="shared" si="119"/>
        <v/>
      </c>
      <c r="BP400" s="22" t="str">
        <f t="shared" si="120"/>
        <v/>
      </c>
      <c r="BQ400" s="24" t="str">
        <f>IFERROR(IF(BO400="","",ROUND(IF(BP400=0,10,10+SIGN(BP400)*10*(1-((SQRT(5)-1)/2)^MIN(ABS(BP400)/(5*SQRT(BR$1)),3))/(1-((SQRT(5)-1)/2)^3)),2)),"请输入副数")</f>
        <v/>
      </c>
      <c r="BR400" s="25" t="str">
        <f ca="1">IF(BS400="","",IF(选手操作!CT400&lt;&gt;"","/",BV400))</f>
        <v/>
      </c>
      <c r="BS400" s="26" t="str">
        <f ca="1">IF(OR(COUNTA(BA$3:BM$434)=0,选手操作!$K400=""),"",选手操作!$K400)</f>
        <v/>
      </c>
      <c r="BT400" s="22" t="str">
        <f ca="1">IFERROR(IF(BS400="","",RANK(BV400,BV$3:BV$434)+COUNTIF(BV$3:BV400,BV400)-1),"/")</f>
        <v/>
      </c>
      <c r="BU400" s="27" t="str">
        <f ca="1">IF(BS400="","",VLOOKUP(BS400,选手操作!$K:$L,2,0))</f>
        <v/>
      </c>
      <c r="BV400" s="24" t="str">
        <f ca="1">IFERROR(IF(BS400="","",IF(选手操作!BT400&lt;&gt;"",AV400+BW400+BX400+选手操作!BS400,VLOOKUP(BU400,BO:BQ,3,0)+AV400+BW400+BX400+选手操作!BS400)),IF(COUNTIF(BO:BO,BU400)=0,"查找失败",IF(ISNUMBER(VLOOKUP(BU400,BO:BQ,3,0))=FALSE,"VP错误","未知错误")))</f>
        <v/>
      </c>
      <c r="BW400" s="37"/>
      <c r="BX400" s="37"/>
      <c r="BY400" s="39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23" t="str">
        <f ca="1">IFERROR(IF(CS400="","",RANK(CR400,CR$3:CR$434)+COUNTIF(CR$3:CR400,CR400)-1),"/")</f>
        <v/>
      </c>
      <c r="CO400" s="22" t="str">
        <f t="shared" si="121"/>
        <v/>
      </c>
      <c r="CP400" s="22" t="str">
        <f t="shared" si="122"/>
        <v/>
      </c>
      <c r="CQ400" s="24" t="str">
        <f>IFERROR(IF(CO400="","",ROUND(IF(CP400=0,10,10+SIGN(CP400)*10*(1-((SQRT(5)-1)/2)^MIN(ABS(CP400)/(5*SQRT(CR$1)),3))/(1-((SQRT(5)-1)/2)^3)),2)),"请输入副数")</f>
        <v/>
      </c>
      <c r="CR400" s="25" t="str">
        <f ca="1">IF(CS400="","",IF(选手操作!DT400&lt;&gt;"","/",CV400))</f>
        <v/>
      </c>
      <c r="CS400" s="26" t="str">
        <f ca="1">IF(OR(COUNTA(CA$3:CM$434)=0,选手操作!$K400=""),"",选手操作!$K400)</f>
        <v/>
      </c>
      <c r="CT400" s="22" t="str">
        <f ca="1">IFERROR(IF(CS400="","",RANK(CV400,CV$3:CV$434)+COUNTIF(CV$3:CV400,CV400)-1),"/")</f>
        <v/>
      </c>
      <c r="CU400" s="27" t="str">
        <f ca="1">IF(CS400="","",VLOOKUP(CS400,选手操作!$K:$L,2,0))</f>
        <v/>
      </c>
      <c r="CV400" s="24" t="str">
        <f ca="1">IFERROR(IF(CS400="","",IF(选手操作!CT400&lt;&gt;"",BV400+CW400+CX400+选手操作!CS400,VLOOKUP(CU400,CO:CQ,3,0)+BV400+CW400+CX400+选手操作!CS400)),IF(COUNTIF(CO:CO,CU400)=0,"查找失败",IF(ISNUMBER(VLOOKUP(CU400,CO:CQ,3,0))=FALSE,"VP错误","未知错误")))</f>
        <v/>
      </c>
      <c r="CW400" s="37"/>
      <c r="CX400" s="37"/>
      <c r="CY400" s="39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23" t="str">
        <f ca="1">IFERROR(IF(DS400="","",RANK(DR400,DR$3:DR$434)+COUNTIF(DR$3:DR400,DR400)-1),"/")</f>
        <v/>
      </c>
      <c r="DO400" s="22" t="str">
        <f t="shared" si="123"/>
        <v/>
      </c>
      <c r="DP400" s="22" t="str">
        <f t="shared" si="124"/>
        <v/>
      </c>
      <c r="DQ400" s="24" t="str">
        <f>IFERROR(IF(DO400="","",ROUND(IF(DP400=0,10,10+SIGN(DP400)*10*(1-((SQRT(5)-1)/2)^MIN(ABS(DP400)/(5*SQRT(DR$1)),3))/(1-((SQRT(5)-1)/2)^3)),2)),"请输入副数")</f>
        <v/>
      </c>
      <c r="DR400" s="25" t="str">
        <f ca="1">IF(DS400="","",IF(选手操作!ET400&lt;&gt;"","/",DV400))</f>
        <v/>
      </c>
      <c r="DS400" s="26" t="str">
        <f ca="1">IF(OR(COUNTA(DA$3:DM$434)=0,选手操作!$K400=""),"",选手操作!$K400)</f>
        <v/>
      </c>
      <c r="DT400" s="22" t="str">
        <f ca="1">IFERROR(IF(DS400="","",RANK(DV400,DV$3:DV$434)+COUNTIF(DV$3:DV400,DV400)-1),"/")</f>
        <v/>
      </c>
      <c r="DU400" s="27" t="str">
        <f ca="1">IF(DS400="","",VLOOKUP(DS400,选手操作!$K:$L,2,0))</f>
        <v/>
      </c>
      <c r="DV400" s="24" t="str">
        <f ca="1">IFERROR(IF(DS400="","",IF(选手操作!DT400&lt;&gt;"",CV400+DW400+DX400+选手操作!DS400,VLOOKUP(DU400,DO:DQ,3,0)+CV400+DW400+DX400+选手操作!DS400)),IF(COUNTIF(DO:DO,DU400)=0,"查找失败",IF(ISNUMBER(VLOOKUP(DU400,DO:DQ,3,0))=FALSE,"VP错误","未知错误")))</f>
        <v/>
      </c>
      <c r="DW400" s="37"/>
      <c r="DX400" s="37"/>
      <c r="DY400" s="39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23" t="str">
        <f ca="1">IFERROR(IF(ES400="","",RANK(ER400,ER$3:ER$434)+COUNTIF(ER$3:ER400,ER400)-1),"/")</f>
        <v/>
      </c>
      <c r="EO400" s="22" t="str">
        <f t="shared" si="125"/>
        <v/>
      </c>
      <c r="EP400" s="22" t="str">
        <f t="shared" si="126"/>
        <v/>
      </c>
      <c r="EQ400" s="24" t="str">
        <f>IFERROR(IF(EO400="","",ROUND(IF(EP400=0,10,10+SIGN(EP400)*10*(1-((SQRT(5)-1)/2)^MIN(ABS(EP400)/(5*SQRT(ER$1)),3))/(1-((SQRT(5)-1)/2)^3)),2)),"请输入副数")</f>
        <v/>
      </c>
      <c r="ER400" s="25" t="str">
        <f ca="1">IF(ES400="","",IF(选手操作!FT400&lt;&gt;"","/",EV400))</f>
        <v/>
      </c>
      <c r="ES400" s="26" t="str">
        <f ca="1">IF(OR(COUNTA(EA$3:EM$434)=0,选手操作!$K400=""),"",选手操作!$K400)</f>
        <v/>
      </c>
      <c r="ET400" s="22" t="str">
        <f ca="1">IFERROR(IF(ES400="","",RANK(EV400,EV$3:EV$434)+COUNTIF(EV$3:EV400,EV400)-1),"/")</f>
        <v/>
      </c>
      <c r="EU400" s="27" t="str">
        <f ca="1">IF(ES400="","",VLOOKUP(ES400,选手操作!$K:$L,2,0))</f>
        <v/>
      </c>
      <c r="EV400" s="24" t="str">
        <f ca="1">IFERROR(IF(ES400="","",IF(选手操作!ET400&lt;&gt;"",DV400+EW400+EX400+选手操作!ES400,VLOOKUP(EU400,EO:EQ,3,0)+DV400+EW400+EX400+选手操作!ES400)),IF(COUNTIF(EO:EO,EU400)=0,"查找失败",IF(ISNUMBER(VLOOKUP(EU400,EO:EQ,3,0))=FALSE,"VP错误","未知错误")))</f>
        <v/>
      </c>
      <c r="EW400" s="37"/>
      <c r="EX400" s="37"/>
      <c r="EY400" s="39"/>
      <c r="FA400" s="31"/>
      <c r="FB400" s="31"/>
      <c r="FC400" s="31"/>
      <c r="FD400" s="31"/>
      <c r="FE400" s="31"/>
      <c r="FF400" s="31"/>
      <c r="FG400" s="31"/>
      <c r="FH400" s="31"/>
      <c r="FI400" s="31"/>
      <c r="FJ400" s="31"/>
      <c r="FK400" s="31"/>
      <c r="FL400" s="31"/>
      <c r="FM400" s="31"/>
      <c r="FN400" s="23" t="str">
        <f ca="1">IFERROR(IF(FS400="","",RANK(FR400,FR$3:FR$434)+COUNTIF(FR$3:FR400,FR400)-1),"/")</f>
        <v/>
      </c>
      <c r="FO400" s="22" t="str">
        <f t="shared" si="127"/>
        <v/>
      </c>
      <c r="FP400" s="22" t="str">
        <f t="shared" si="128"/>
        <v/>
      </c>
      <c r="FQ400" s="24" t="str">
        <f>IFERROR(IF(FO400="","",ROUND(IF(FP400=0,10,10+SIGN(FP400)*10*(1-((SQRT(5)-1)/2)^MIN(ABS(FP400)/(5*SQRT(FR$1)),3))/(1-((SQRT(5)-1)/2)^3)),2)),"请输入副数")</f>
        <v/>
      </c>
      <c r="FR400" s="25" t="str">
        <f ca="1">IF(FS400="","",IF(选手操作!GT400&lt;&gt;"","/",FV400))</f>
        <v/>
      </c>
      <c r="FS400" s="26" t="str">
        <f ca="1">IF(OR(COUNTA(FA$3:FM$434)=0,选手操作!$K400=""),"",选手操作!$K400)</f>
        <v/>
      </c>
      <c r="FT400" s="22" t="str">
        <f ca="1">IFERROR(IF(FS400="","",RANK(FV400,FV$3:FV$434)+COUNTIF(FV$3:FV400,FV400)-1),"/")</f>
        <v/>
      </c>
      <c r="FU400" s="27" t="str">
        <f ca="1">IF(FS400="","",VLOOKUP(FS400,选手操作!$K:$L,2,0))</f>
        <v/>
      </c>
      <c r="FV400" s="24" t="str">
        <f ca="1">IFERROR(IF(FS400="","",IF(选手操作!FT400&lt;&gt;"",EV400+FW400+FX400+选手操作!FS400,VLOOKUP(FU400,FO:FQ,3,0)+EV400+FW400+FX400+选手操作!FS400)),IF(COUNTIF(FO:FO,FU400)=0,"查找失败",IF(ISNUMBER(VLOOKUP(FU400,FO:FQ,3,0))=FALSE,"VP错误","未知错误")))</f>
        <v/>
      </c>
      <c r="FW400" s="37"/>
      <c r="FX400" s="37"/>
      <c r="FY400" s="39"/>
      <c r="GA400" s="31"/>
      <c r="GB400" s="31"/>
      <c r="GC400" s="31"/>
      <c r="GD400" s="31"/>
      <c r="GE400" s="31"/>
      <c r="GF400" s="31"/>
      <c r="GG400" s="31"/>
      <c r="GH400" s="31"/>
      <c r="GI400" s="31"/>
      <c r="GJ400" s="31"/>
      <c r="GK400" s="31"/>
      <c r="GL400" s="31"/>
      <c r="GM400" s="31"/>
      <c r="GN400" s="23" t="str">
        <f ca="1">IFERROR(IF(GS400="","",RANK(GR400,GR$3:GR$434)+COUNTIF(GR$3:GR400,GR400)-1),"/")</f>
        <v/>
      </c>
      <c r="GO400" s="22" t="str">
        <f t="shared" si="129"/>
        <v/>
      </c>
      <c r="GP400" s="22" t="str">
        <f t="shared" si="130"/>
        <v/>
      </c>
      <c r="GQ400" s="24" t="str">
        <f>IFERROR(IF(GO400="","",ROUND(IF(GP400=0,10,10+SIGN(GP400)*10*(1-((SQRT(5)-1)/2)^MIN(ABS(GP400)/(5*SQRT(GR$1)),3))/(1-((SQRT(5)-1)/2)^3)),2)),"请输入副数")</f>
        <v/>
      </c>
      <c r="GR400" s="25" t="str">
        <f ca="1">IF(GS400="","",IF(选手操作!HT400&lt;&gt;"","/",GV400))</f>
        <v/>
      </c>
      <c r="GS400" s="26" t="str">
        <f ca="1">IF(OR(COUNTA(GA$3:GM$434)=0,选手操作!$K400=""),"",选手操作!$K400)</f>
        <v/>
      </c>
      <c r="GT400" s="22" t="str">
        <f ca="1">IFERROR(IF(GS400="","",RANK(GV400,GV$3:GV$434)+COUNTIF(GV$3:GV400,GV400)-1),"/")</f>
        <v/>
      </c>
      <c r="GU400" s="27" t="str">
        <f ca="1">IF(GS400="","",VLOOKUP(GS400,选手操作!$K:$L,2,0))</f>
        <v/>
      </c>
      <c r="GV400" s="24" t="str">
        <f ca="1">IFERROR(IF(GS400="","",IF(选手操作!GT400&lt;&gt;"",FV400+GW400+GX400+选手操作!GS400,VLOOKUP(GU400,GO:GQ,3,0)+FV400+GW400+GX400+选手操作!GS400)),IF(COUNTIF(GO:GO,GU400)=0,"查找失败",IF(ISNUMBER(VLOOKUP(GU400,GO:GQ,3,0))=FALSE,"VP错误","未知错误")))</f>
        <v/>
      </c>
      <c r="GW400" s="37"/>
      <c r="GX400" s="37"/>
      <c r="GY400" s="39"/>
      <c r="HA400" s="31"/>
      <c r="HB400" s="31"/>
      <c r="HC400" s="31"/>
      <c r="HD400" s="31"/>
      <c r="HE400" s="31"/>
      <c r="HF400" s="31"/>
      <c r="HG400" s="31"/>
      <c r="HH400" s="31"/>
      <c r="HI400" s="31"/>
      <c r="HJ400" s="31"/>
      <c r="HK400" s="31"/>
      <c r="HL400" s="31"/>
      <c r="HM400" s="31"/>
      <c r="HN400" s="23" t="str">
        <f ca="1">IFERROR(IF(HS400="","",RANK(HR400,HR$3:HR$434)+COUNTIF(HR$3:HR400,HR400)-1),"/")</f>
        <v/>
      </c>
      <c r="HO400" s="22" t="str">
        <f t="shared" si="131"/>
        <v/>
      </c>
      <c r="HP400" s="22" t="str">
        <f t="shared" si="132"/>
        <v/>
      </c>
      <c r="HQ400" s="24" t="str">
        <f>IFERROR(IF(HO400="","",ROUND(IF(HP400=0,10,10+SIGN(HP400)*10*(1-((SQRT(5)-1)/2)^MIN(ABS(HP400)/(5*SQRT(HR$1)),3))/(1-((SQRT(5)-1)/2)^3)),2)),"请输入副数")</f>
        <v/>
      </c>
      <c r="HR400" s="25" t="str">
        <f ca="1">IF(HS400="","",IF(选手操作!IT400&lt;&gt;"","/",HV400))</f>
        <v/>
      </c>
      <c r="HS400" s="26" t="str">
        <f ca="1">IF(OR(COUNTA(HA$3:HM$434)=0,选手操作!$K400=""),"",选手操作!$K400)</f>
        <v/>
      </c>
      <c r="HT400" s="22" t="str">
        <f ca="1">IFERROR(IF(HS400="","",RANK(HV400,HV$3:HV$434)+COUNTIF(HV$3:HV400,HV400)-1),"/")</f>
        <v/>
      </c>
      <c r="HU400" s="27" t="str">
        <f ca="1">IF(HS400="","",VLOOKUP(HS400,选手操作!$K:$L,2,0))</f>
        <v/>
      </c>
      <c r="HV400" s="24" t="str">
        <f ca="1">IFERROR(IF(HS400="","",IF(选手操作!HT400&lt;&gt;"",GV400+HW400+HX400+选手操作!HS400,VLOOKUP(HU400,HO:HQ,3,0)+GV400+HW400+HX400+选手操作!HS400)),IF(COUNTIF(HO:HO,HU400)=0,"查找失败",IF(ISNUMBER(VLOOKUP(HU400,HO:HQ,3,0))=FALSE,"VP错误","未知错误")))</f>
        <v/>
      </c>
      <c r="HW400" s="37"/>
      <c r="HX400" s="37"/>
      <c r="HY400" s="39"/>
    </row>
    <row r="401" spans="1:233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23" t="str">
        <f ca="1">IFERROR(IF(S401="","",RANK(R401,R$3:R$434)+COUNTIF(R$3:R401,R401)-1),"/")</f>
        <v/>
      </c>
      <c r="O401" s="22" t="str">
        <f t="shared" si="133"/>
        <v/>
      </c>
      <c r="P401" s="22" t="str">
        <f t="shared" si="134"/>
        <v/>
      </c>
      <c r="Q401" s="24" t="str">
        <f>IFERROR(IF(O401="","",ROUND(IF(P401=0,10,10+SIGN(P401)*10*(1-((SQRT(5)-1)/2)^MIN(ABS(P401)/(5*SQRT(R$1)),3))/(1-((SQRT(5)-1)/2)^3)),2)),"请输入副数")</f>
        <v/>
      </c>
      <c r="R401" s="25" t="str">
        <f ca="1">IF(S401="","",IF(选手操作!AT401&lt;&gt;"","/",V401))</f>
        <v/>
      </c>
      <c r="S401" s="26" t="str">
        <f ca="1">IF(OR(COUNTA(A$3:M$434)=0,选手操作!$K401=""),"",选手操作!$K401)</f>
        <v/>
      </c>
      <c r="T401" s="22" t="str">
        <f ca="1">IFERROR(IF(S401="","",RANK(V401,V$3:V$434)+COUNTIF(V$3:V401,V401)-1),"/")</f>
        <v/>
      </c>
      <c r="U401" s="27" t="str">
        <f ca="1">IF(S401="","",VLOOKUP(S401,选手操作!$K:$L,2,0))</f>
        <v/>
      </c>
      <c r="V401" s="24" t="str">
        <f ca="1">IFERROR(IF(S401="","",IF(选手操作!T401&lt;&gt;"",选手操作!M401+选手操作!N401+W401+X401+选手操作!S401,VLOOKUP(U401,O:Q,3,0)+选手操作!M401+选手操作!N401+W401+X401+选手操作!S401)),IF(COUNTIF(O:O,U401)=0,"查找失败",IF(ISNUMBER(VLOOKUP(U401,O:Q,3,0))=FALSE,"VP错误","未知错误")))</f>
        <v/>
      </c>
      <c r="W401" s="37"/>
      <c r="X401" s="37"/>
      <c r="Y401" s="39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23" t="str">
        <f ca="1">IFERROR(IF(AS401="","",RANK(AR401,AR$3:AR$434)+COUNTIF(AR$3:AR401,AR401)-1),"/")</f>
        <v/>
      </c>
      <c r="AO401" s="22" t="str">
        <f t="shared" si="117"/>
        <v/>
      </c>
      <c r="AP401" s="22" t="str">
        <f t="shared" si="118"/>
        <v/>
      </c>
      <c r="AQ401" s="24" t="str">
        <f t="shared" si="116"/>
        <v/>
      </c>
      <c r="AR401" s="25" t="str">
        <f ca="1">IF(AS401="","",IF(选手操作!BT401&lt;&gt;"","/",AV401))</f>
        <v/>
      </c>
      <c r="AS401" s="26" t="str">
        <f ca="1">IF(OR(COUNTA(AA$3:AM$434)=0,选手操作!$K401=""),"",选手操作!$K401)</f>
        <v/>
      </c>
      <c r="AT401" s="22" t="str">
        <f ca="1">IFERROR(IF(AS401="","",RANK(AV401,AV$3:AV$434)+COUNTIF(AV$3:AV401,AV401)-1),"/")</f>
        <v/>
      </c>
      <c r="AU401" s="27" t="str">
        <f ca="1">IF(AS401="","",VLOOKUP(AS401,选手操作!$K:$L,2,0))</f>
        <v/>
      </c>
      <c r="AV401" s="24" t="str">
        <f ca="1">IFERROR(IF(AS401="","",IF(选手操作!AT401&lt;&gt;"",V401+AW401+AX401+选手操作!AS401,VLOOKUP(AU401,AO:AQ,3,0)+V401+AW401+AX401+选手操作!AS401)),IF(COUNTIF(AO:AO,AU401)=0,"查找失败",IF(ISNUMBER(VLOOKUP(AU401,AO:AQ,3,0))=FALSE,"VP错误","未知错误")))</f>
        <v/>
      </c>
      <c r="AW401" s="37"/>
      <c r="AX401" s="37"/>
      <c r="AY401" s="39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23" t="str">
        <f ca="1">IFERROR(IF(BS401="","",RANK(BR401,BR$3:BR$434)+COUNTIF(BR$3:BR401,BR401)-1),"/")</f>
        <v/>
      </c>
      <c r="BO401" s="22" t="str">
        <f t="shared" si="119"/>
        <v/>
      </c>
      <c r="BP401" s="22" t="str">
        <f t="shared" si="120"/>
        <v/>
      </c>
      <c r="BQ401" s="24" t="str">
        <f>IFERROR(IF(BO401="","",ROUND(IF(BP401=0,10,10+SIGN(BP401)*10*(1-((SQRT(5)-1)/2)^MIN(ABS(BP401)/(5*SQRT(BR$1)),3))/(1-((SQRT(5)-1)/2)^3)),2)),"请输入副数")</f>
        <v/>
      </c>
      <c r="BR401" s="25" t="str">
        <f ca="1">IF(BS401="","",IF(选手操作!CT401&lt;&gt;"","/",BV401))</f>
        <v/>
      </c>
      <c r="BS401" s="26" t="str">
        <f ca="1">IF(OR(COUNTA(BA$3:BM$434)=0,选手操作!$K401=""),"",选手操作!$K401)</f>
        <v/>
      </c>
      <c r="BT401" s="22" t="str">
        <f ca="1">IFERROR(IF(BS401="","",RANK(BV401,BV$3:BV$434)+COUNTIF(BV$3:BV401,BV401)-1),"/")</f>
        <v/>
      </c>
      <c r="BU401" s="27" t="str">
        <f ca="1">IF(BS401="","",VLOOKUP(BS401,选手操作!$K:$L,2,0))</f>
        <v/>
      </c>
      <c r="BV401" s="24" t="str">
        <f ca="1">IFERROR(IF(BS401="","",IF(选手操作!BT401&lt;&gt;"",AV401+BW401+BX401+选手操作!BS401,VLOOKUP(BU401,BO:BQ,3,0)+AV401+BW401+BX401+选手操作!BS401)),IF(COUNTIF(BO:BO,BU401)=0,"查找失败",IF(ISNUMBER(VLOOKUP(BU401,BO:BQ,3,0))=FALSE,"VP错误","未知错误")))</f>
        <v/>
      </c>
      <c r="BW401" s="37"/>
      <c r="BX401" s="37"/>
      <c r="BY401" s="39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23" t="str">
        <f ca="1">IFERROR(IF(CS401="","",RANK(CR401,CR$3:CR$434)+COUNTIF(CR$3:CR401,CR401)-1),"/")</f>
        <v/>
      </c>
      <c r="CO401" s="22" t="str">
        <f t="shared" si="121"/>
        <v/>
      </c>
      <c r="CP401" s="22" t="str">
        <f t="shared" si="122"/>
        <v/>
      </c>
      <c r="CQ401" s="24" t="str">
        <f>IFERROR(IF(CO401="","",ROUND(IF(CP401=0,10,10+SIGN(CP401)*10*(1-((SQRT(5)-1)/2)^MIN(ABS(CP401)/(5*SQRT(CR$1)),3))/(1-((SQRT(5)-1)/2)^3)),2)),"请输入副数")</f>
        <v/>
      </c>
      <c r="CR401" s="25" t="str">
        <f ca="1">IF(CS401="","",IF(选手操作!DT401&lt;&gt;"","/",CV401))</f>
        <v/>
      </c>
      <c r="CS401" s="26" t="str">
        <f ca="1">IF(OR(COUNTA(CA$3:CM$434)=0,选手操作!$K401=""),"",选手操作!$K401)</f>
        <v/>
      </c>
      <c r="CT401" s="22" t="str">
        <f ca="1">IFERROR(IF(CS401="","",RANK(CV401,CV$3:CV$434)+COUNTIF(CV$3:CV401,CV401)-1),"/")</f>
        <v/>
      </c>
      <c r="CU401" s="27" t="str">
        <f ca="1">IF(CS401="","",VLOOKUP(CS401,选手操作!$K:$L,2,0))</f>
        <v/>
      </c>
      <c r="CV401" s="24" t="str">
        <f ca="1">IFERROR(IF(CS401="","",IF(选手操作!CT401&lt;&gt;"",BV401+CW401+CX401+选手操作!CS401,VLOOKUP(CU401,CO:CQ,3,0)+BV401+CW401+CX401+选手操作!CS401)),IF(COUNTIF(CO:CO,CU401)=0,"查找失败",IF(ISNUMBER(VLOOKUP(CU401,CO:CQ,3,0))=FALSE,"VP错误","未知错误")))</f>
        <v/>
      </c>
      <c r="CW401" s="37"/>
      <c r="CX401" s="37"/>
      <c r="CY401" s="39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23" t="str">
        <f ca="1">IFERROR(IF(DS401="","",RANK(DR401,DR$3:DR$434)+COUNTIF(DR$3:DR401,DR401)-1),"/")</f>
        <v/>
      </c>
      <c r="DO401" s="22" t="str">
        <f t="shared" si="123"/>
        <v/>
      </c>
      <c r="DP401" s="22" t="str">
        <f t="shared" si="124"/>
        <v/>
      </c>
      <c r="DQ401" s="24" t="str">
        <f>IFERROR(IF(DO401="","",ROUND(IF(DP401=0,10,10+SIGN(DP401)*10*(1-((SQRT(5)-1)/2)^MIN(ABS(DP401)/(5*SQRT(DR$1)),3))/(1-((SQRT(5)-1)/2)^3)),2)),"请输入副数")</f>
        <v/>
      </c>
      <c r="DR401" s="25" t="str">
        <f ca="1">IF(DS401="","",IF(选手操作!ET401&lt;&gt;"","/",DV401))</f>
        <v/>
      </c>
      <c r="DS401" s="26" t="str">
        <f ca="1">IF(OR(COUNTA(DA$3:DM$434)=0,选手操作!$K401=""),"",选手操作!$K401)</f>
        <v/>
      </c>
      <c r="DT401" s="22" t="str">
        <f ca="1">IFERROR(IF(DS401="","",RANK(DV401,DV$3:DV$434)+COUNTIF(DV$3:DV401,DV401)-1),"/")</f>
        <v/>
      </c>
      <c r="DU401" s="27" t="str">
        <f ca="1">IF(DS401="","",VLOOKUP(DS401,选手操作!$K:$L,2,0))</f>
        <v/>
      </c>
      <c r="DV401" s="24" t="str">
        <f ca="1">IFERROR(IF(DS401="","",IF(选手操作!DT401&lt;&gt;"",CV401+DW401+DX401+选手操作!DS401,VLOOKUP(DU401,DO:DQ,3,0)+CV401+DW401+DX401+选手操作!DS401)),IF(COUNTIF(DO:DO,DU401)=0,"查找失败",IF(ISNUMBER(VLOOKUP(DU401,DO:DQ,3,0))=FALSE,"VP错误","未知错误")))</f>
        <v/>
      </c>
      <c r="DW401" s="37"/>
      <c r="DX401" s="37"/>
      <c r="DY401" s="39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  <c r="EK401" s="31"/>
      <c r="EL401" s="31"/>
      <c r="EM401" s="31"/>
      <c r="EN401" s="23" t="str">
        <f ca="1">IFERROR(IF(ES401="","",RANK(ER401,ER$3:ER$434)+COUNTIF(ER$3:ER401,ER401)-1),"/")</f>
        <v/>
      </c>
      <c r="EO401" s="22" t="str">
        <f t="shared" si="125"/>
        <v/>
      </c>
      <c r="EP401" s="22" t="str">
        <f t="shared" si="126"/>
        <v/>
      </c>
      <c r="EQ401" s="24" t="str">
        <f>IFERROR(IF(EO401="","",ROUND(IF(EP401=0,10,10+SIGN(EP401)*10*(1-((SQRT(5)-1)/2)^MIN(ABS(EP401)/(5*SQRT(ER$1)),3))/(1-((SQRT(5)-1)/2)^3)),2)),"请输入副数")</f>
        <v/>
      </c>
      <c r="ER401" s="25" t="str">
        <f ca="1">IF(ES401="","",IF(选手操作!FT401&lt;&gt;"","/",EV401))</f>
        <v/>
      </c>
      <c r="ES401" s="26" t="str">
        <f ca="1">IF(OR(COUNTA(EA$3:EM$434)=0,选手操作!$K401=""),"",选手操作!$K401)</f>
        <v/>
      </c>
      <c r="ET401" s="22" t="str">
        <f ca="1">IFERROR(IF(ES401="","",RANK(EV401,EV$3:EV$434)+COUNTIF(EV$3:EV401,EV401)-1),"/")</f>
        <v/>
      </c>
      <c r="EU401" s="27" t="str">
        <f ca="1">IF(ES401="","",VLOOKUP(ES401,选手操作!$K:$L,2,0))</f>
        <v/>
      </c>
      <c r="EV401" s="24" t="str">
        <f ca="1">IFERROR(IF(ES401="","",IF(选手操作!ET401&lt;&gt;"",DV401+EW401+EX401+选手操作!ES401,VLOOKUP(EU401,EO:EQ,3,0)+DV401+EW401+EX401+选手操作!ES401)),IF(COUNTIF(EO:EO,EU401)=0,"查找失败",IF(ISNUMBER(VLOOKUP(EU401,EO:EQ,3,0))=FALSE,"VP错误","未知错误")))</f>
        <v/>
      </c>
      <c r="EW401" s="37"/>
      <c r="EX401" s="37"/>
      <c r="EY401" s="39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  <c r="FK401" s="31"/>
      <c r="FL401" s="31"/>
      <c r="FM401" s="31"/>
      <c r="FN401" s="23" t="str">
        <f ca="1">IFERROR(IF(FS401="","",RANK(FR401,FR$3:FR$434)+COUNTIF(FR$3:FR401,FR401)-1),"/")</f>
        <v/>
      </c>
      <c r="FO401" s="22" t="str">
        <f t="shared" si="127"/>
        <v/>
      </c>
      <c r="FP401" s="22" t="str">
        <f t="shared" si="128"/>
        <v/>
      </c>
      <c r="FQ401" s="24" t="str">
        <f>IFERROR(IF(FO401="","",ROUND(IF(FP401=0,10,10+SIGN(FP401)*10*(1-((SQRT(5)-1)/2)^MIN(ABS(FP401)/(5*SQRT(FR$1)),3))/(1-((SQRT(5)-1)/2)^3)),2)),"请输入副数")</f>
        <v/>
      </c>
      <c r="FR401" s="25" t="str">
        <f ca="1">IF(FS401="","",IF(选手操作!GT401&lt;&gt;"","/",FV401))</f>
        <v/>
      </c>
      <c r="FS401" s="26" t="str">
        <f ca="1">IF(OR(COUNTA(FA$3:FM$434)=0,选手操作!$K401=""),"",选手操作!$K401)</f>
        <v/>
      </c>
      <c r="FT401" s="22" t="str">
        <f ca="1">IFERROR(IF(FS401="","",RANK(FV401,FV$3:FV$434)+COUNTIF(FV$3:FV401,FV401)-1),"/")</f>
        <v/>
      </c>
      <c r="FU401" s="27" t="str">
        <f ca="1">IF(FS401="","",VLOOKUP(FS401,选手操作!$K:$L,2,0))</f>
        <v/>
      </c>
      <c r="FV401" s="24" t="str">
        <f ca="1">IFERROR(IF(FS401="","",IF(选手操作!FT401&lt;&gt;"",EV401+FW401+FX401+选手操作!FS401,VLOOKUP(FU401,FO:FQ,3,0)+EV401+FW401+FX401+选手操作!FS401)),IF(COUNTIF(FO:FO,FU401)=0,"查找失败",IF(ISNUMBER(VLOOKUP(FU401,FO:FQ,3,0))=FALSE,"VP错误","未知错误")))</f>
        <v/>
      </c>
      <c r="FW401" s="37"/>
      <c r="FX401" s="37"/>
      <c r="FY401" s="39"/>
      <c r="GA401" s="31"/>
      <c r="GB401" s="31"/>
      <c r="GC401" s="31"/>
      <c r="GD401" s="31"/>
      <c r="GE401" s="31"/>
      <c r="GF401" s="31"/>
      <c r="GG401" s="31"/>
      <c r="GH401" s="31"/>
      <c r="GI401" s="31"/>
      <c r="GJ401" s="31"/>
      <c r="GK401" s="31"/>
      <c r="GL401" s="31"/>
      <c r="GM401" s="31"/>
      <c r="GN401" s="23" t="str">
        <f ca="1">IFERROR(IF(GS401="","",RANK(GR401,GR$3:GR$434)+COUNTIF(GR$3:GR401,GR401)-1),"/")</f>
        <v/>
      </c>
      <c r="GO401" s="22" t="str">
        <f t="shared" si="129"/>
        <v/>
      </c>
      <c r="GP401" s="22" t="str">
        <f t="shared" si="130"/>
        <v/>
      </c>
      <c r="GQ401" s="24" t="str">
        <f>IFERROR(IF(GO401="","",ROUND(IF(GP401=0,10,10+SIGN(GP401)*10*(1-((SQRT(5)-1)/2)^MIN(ABS(GP401)/(5*SQRT(GR$1)),3))/(1-((SQRT(5)-1)/2)^3)),2)),"请输入副数")</f>
        <v/>
      </c>
      <c r="GR401" s="25" t="str">
        <f ca="1">IF(GS401="","",IF(选手操作!HT401&lt;&gt;"","/",GV401))</f>
        <v/>
      </c>
      <c r="GS401" s="26" t="str">
        <f ca="1">IF(OR(COUNTA(GA$3:GM$434)=0,选手操作!$K401=""),"",选手操作!$K401)</f>
        <v/>
      </c>
      <c r="GT401" s="22" t="str">
        <f ca="1">IFERROR(IF(GS401="","",RANK(GV401,GV$3:GV$434)+COUNTIF(GV$3:GV401,GV401)-1),"/")</f>
        <v/>
      </c>
      <c r="GU401" s="27" t="str">
        <f ca="1">IF(GS401="","",VLOOKUP(GS401,选手操作!$K:$L,2,0))</f>
        <v/>
      </c>
      <c r="GV401" s="24" t="str">
        <f ca="1">IFERROR(IF(GS401="","",IF(选手操作!GT401&lt;&gt;"",FV401+GW401+GX401+选手操作!GS401,VLOOKUP(GU401,GO:GQ,3,0)+FV401+GW401+GX401+选手操作!GS401)),IF(COUNTIF(GO:GO,GU401)=0,"查找失败",IF(ISNUMBER(VLOOKUP(GU401,GO:GQ,3,0))=FALSE,"VP错误","未知错误")))</f>
        <v/>
      </c>
      <c r="GW401" s="37"/>
      <c r="GX401" s="37"/>
      <c r="GY401" s="39"/>
      <c r="HA401" s="31"/>
      <c r="HB401" s="31"/>
      <c r="HC401" s="31"/>
      <c r="HD401" s="31"/>
      <c r="HE401" s="31"/>
      <c r="HF401" s="31"/>
      <c r="HG401" s="31"/>
      <c r="HH401" s="31"/>
      <c r="HI401" s="31"/>
      <c r="HJ401" s="31"/>
      <c r="HK401" s="31"/>
      <c r="HL401" s="31"/>
      <c r="HM401" s="31"/>
      <c r="HN401" s="23" t="str">
        <f ca="1">IFERROR(IF(HS401="","",RANK(HR401,HR$3:HR$434)+COUNTIF(HR$3:HR401,HR401)-1),"/")</f>
        <v/>
      </c>
      <c r="HO401" s="22" t="str">
        <f t="shared" si="131"/>
        <v/>
      </c>
      <c r="HP401" s="22" t="str">
        <f t="shared" si="132"/>
        <v/>
      </c>
      <c r="HQ401" s="24" t="str">
        <f>IFERROR(IF(HO401="","",ROUND(IF(HP401=0,10,10+SIGN(HP401)*10*(1-((SQRT(5)-1)/2)^MIN(ABS(HP401)/(5*SQRT(HR$1)),3))/(1-((SQRT(5)-1)/2)^3)),2)),"请输入副数")</f>
        <v/>
      </c>
      <c r="HR401" s="25" t="str">
        <f ca="1">IF(HS401="","",IF(选手操作!IT401&lt;&gt;"","/",HV401))</f>
        <v/>
      </c>
      <c r="HS401" s="26" t="str">
        <f ca="1">IF(OR(COUNTA(HA$3:HM$434)=0,选手操作!$K401=""),"",选手操作!$K401)</f>
        <v/>
      </c>
      <c r="HT401" s="22" t="str">
        <f ca="1">IFERROR(IF(HS401="","",RANK(HV401,HV$3:HV$434)+COUNTIF(HV$3:HV401,HV401)-1),"/")</f>
        <v/>
      </c>
      <c r="HU401" s="27" t="str">
        <f ca="1">IF(HS401="","",VLOOKUP(HS401,选手操作!$K:$L,2,0))</f>
        <v/>
      </c>
      <c r="HV401" s="24" t="str">
        <f ca="1">IFERROR(IF(HS401="","",IF(选手操作!HT401&lt;&gt;"",GV401+HW401+HX401+选手操作!HS401,VLOOKUP(HU401,HO:HQ,3,0)+GV401+HW401+HX401+选手操作!HS401)),IF(COUNTIF(HO:HO,HU401)=0,"查找失败",IF(ISNUMBER(VLOOKUP(HU401,HO:HQ,3,0))=FALSE,"VP错误","未知错误")))</f>
        <v/>
      </c>
      <c r="HW401" s="37"/>
      <c r="HX401" s="37"/>
      <c r="HY401" s="39"/>
    </row>
    <row r="402" spans="1:233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23" t="str">
        <f ca="1">IFERROR(IF(S402="","",RANK(R402,R$3:R$434)+COUNTIF(R$3:R402,R402)-1),"/")</f>
        <v/>
      </c>
      <c r="O402" s="22" t="str">
        <f t="shared" si="133"/>
        <v/>
      </c>
      <c r="P402" s="22" t="str">
        <f t="shared" si="134"/>
        <v/>
      </c>
      <c r="Q402" s="24" t="str">
        <f>IFERROR(IF(O402="","",ROUND(IF(P402=0,10,10+SIGN(P402)*10*(1-((SQRT(5)-1)/2)^MIN(ABS(P402)/(5*SQRT(R$1)),3))/(1-((SQRT(5)-1)/2)^3)),2)),"请输入副数")</f>
        <v/>
      </c>
      <c r="R402" s="25" t="str">
        <f ca="1">IF(S402="","",IF(选手操作!AT402&lt;&gt;"","/",V402))</f>
        <v/>
      </c>
      <c r="S402" s="26" t="str">
        <f ca="1">IF(OR(COUNTA(A$3:M$434)=0,选手操作!$K402=""),"",选手操作!$K402)</f>
        <v/>
      </c>
      <c r="T402" s="22" t="str">
        <f ca="1">IFERROR(IF(S402="","",RANK(V402,V$3:V$434)+COUNTIF(V$3:V402,V402)-1),"/")</f>
        <v/>
      </c>
      <c r="U402" s="27" t="str">
        <f ca="1">IF(S402="","",VLOOKUP(S402,选手操作!$K:$L,2,0))</f>
        <v/>
      </c>
      <c r="V402" s="24" t="str">
        <f ca="1">IFERROR(IF(S402="","",IF(选手操作!T402&lt;&gt;"",选手操作!M402+选手操作!N402+W402+X402+选手操作!S402,VLOOKUP(U402,O:Q,3,0)+选手操作!M402+选手操作!N402+W402+X402+选手操作!S402)),IF(COUNTIF(O:O,U402)=0,"查找失败",IF(ISNUMBER(VLOOKUP(U402,O:Q,3,0))=FALSE,"VP错误","未知错误")))</f>
        <v/>
      </c>
      <c r="W402" s="37"/>
      <c r="X402" s="37"/>
      <c r="Y402" s="39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23" t="str">
        <f ca="1">IFERROR(IF(AS402="","",RANK(AR402,AR$3:AR$434)+COUNTIF(AR$3:AR402,AR402)-1),"/")</f>
        <v/>
      </c>
      <c r="AO402" s="22" t="str">
        <f t="shared" si="117"/>
        <v/>
      </c>
      <c r="AP402" s="22" t="str">
        <f t="shared" si="118"/>
        <v/>
      </c>
      <c r="AQ402" s="24" t="str">
        <f t="shared" si="116"/>
        <v/>
      </c>
      <c r="AR402" s="25" t="str">
        <f ca="1">IF(AS402="","",IF(选手操作!BT402&lt;&gt;"","/",AV402))</f>
        <v/>
      </c>
      <c r="AS402" s="26" t="str">
        <f ca="1">IF(OR(COUNTA(AA$3:AM$434)=0,选手操作!$K402=""),"",选手操作!$K402)</f>
        <v/>
      </c>
      <c r="AT402" s="22" t="str">
        <f ca="1">IFERROR(IF(AS402="","",RANK(AV402,AV$3:AV$434)+COUNTIF(AV$3:AV402,AV402)-1),"/")</f>
        <v/>
      </c>
      <c r="AU402" s="27" t="str">
        <f ca="1">IF(AS402="","",VLOOKUP(AS402,选手操作!$K:$L,2,0))</f>
        <v/>
      </c>
      <c r="AV402" s="24" t="str">
        <f ca="1">IFERROR(IF(AS402="","",IF(选手操作!AT402&lt;&gt;"",V402+AW402+AX402+选手操作!AS402,VLOOKUP(AU402,AO:AQ,3,0)+V402+AW402+AX402+选手操作!AS402)),IF(COUNTIF(AO:AO,AU402)=0,"查找失败",IF(ISNUMBER(VLOOKUP(AU402,AO:AQ,3,0))=FALSE,"VP错误","未知错误")))</f>
        <v/>
      </c>
      <c r="AW402" s="37"/>
      <c r="AX402" s="37"/>
      <c r="AY402" s="39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23" t="str">
        <f ca="1">IFERROR(IF(BS402="","",RANK(BR402,BR$3:BR$434)+COUNTIF(BR$3:BR402,BR402)-1),"/")</f>
        <v/>
      </c>
      <c r="BO402" s="22" t="str">
        <f t="shared" si="119"/>
        <v/>
      </c>
      <c r="BP402" s="22" t="str">
        <f t="shared" si="120"/>
        <v/>
      </c>
      <c r="BQ402" s="24" t="str">
        <f>IFERROR(IF(BO402="","",ROUND(IF(BP402=0,10,10+SIGN(BP402)*10*(1-((SQRT(5)-1)/2)^MIN(ABS(BP402)/(5*SQRT(BR$1)),3))/(1-((SQRT(5)-1)/2)^3)),2)),"请输入副数")</f>
        <v/>
      </c>
      <c r="BR402" s="25" t="str">
        <f ca="1">IF(BS402="","",IF(选手操作!CT402&lt;&gt;"","/",BV402))</f>
        <v/>
      </c>
      <c r="BS402" s="26" t="str">
        <f ca="1">IF(OR(COUNTA(BA$3:BM$434)=0,选手操作!$K402=""),"",选手操作!$K402)</f>
        <v/>
      </c>
      <c r="BT402" s="22" t="str">
        <f ca="1">IFERROR(IF(BS402="","",RANK(BV402,BV$3:BV$434)+COUNTIF(BV$3:BV402,BV402)-1),"/")</f>
        <v/>
      </c>
      <c r="BU402" s="27" t="str">
        <f ca="1">IF(BS402="","",VLOOKUP(BS402,选手操作!$K:$L,2,0))</f>
        <v/>
      </c>
      <c r="BV402" s="24" t="str">
        <f ca="1">IFERROR(IF(BS402="","",IF(选手操作!BT402&lt;&gt;"",AV402+BW402+BX402+选手操作!BS402,VLOOKUP(BU402,BO:BQ,3,0)+AV402+BW402+BX402+选手操作!BS402)),IF(COUNTIF(BO:BO,BU402)=0,"查找失败",IF(ISNUMBER(VLOOKUP(BU402,BO:BQ,3,0))=FALSE,"VP错误","未知错误")))</f>
        <v/>
      </c>
      <c r="BW402" s="37"/>
      <c r="BX402" s="37"/>
      <c r="BY402" s="39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23" t="str">
        <f ca="1">IFERROR(IF(CS402="","",RANK(CR402,CR$3:CR$434)+COUNTIF(CR$3:CR402,CR402)-1),"/")</f>
        <v/>
      </c>
      <c r="CO402" s="22" t="str">
        <f t="shared" si="121"/>
        <v/>
      </c>
      <c r="CP402" s="22" t="str">
        <f t="shared" si="122"/>
        <v/>
      </c>
      <c r="CQ402" s="24" t="str">
        <f>IFERROR(IF(CO402="","",ROUND(IF(CP402=0,10,10+SIGN(CP402)*10*(1-((SQRT(5)-1)/2)^MIN(ABS(CP402)/(5*SQRT(CR$1)),3))/(1-((SQRT(5)-1)/2)^3)),2)),"请输入副数")</f>
        <v/>
      </c>
      <c r="CR402" s="25" t="str">
        <f ca="1">IF(CS402="","",IF(选手操作!DT402&lt;&gt;"","/",CV402))</f>
        <v/>
      </c>
      <c r="CS402" s="26" t="str">
        <f ca="1">IF(OR(COUNTA(CA$3:CM$434)=0,选手操作!$K402=""),"",选手操作!$K402)</f>
        <v/>
      </c>
      <c r="CT402" s="22" t="str">
        <f ca="1">IFERROR(IF(CS402="","",RANK(CV402,CV$3:CV$434)+COUNTIF(CV$3:CV402,CV402)-1),"/")</f>
        <v/>
      </c>
      <c r="CU402" s="27" t="str">
        <f ca="1">IF(CS402="","",VLOOKUP(CS402,选手操作!$K:$L,2,0))</f>
        <v/>
      </c>
      <c r="CV402" s="24" t="str">
        <f ca="1">IFERROR(IF(CS402="","",IF(选手操作!CT402&lt;&gt;"",BV402+CW402+CX402+选手操作!CS402,VLOOKUP(CU402,CO:CQ,3,0)+BV402+CW402+CX402+选手操作!CS402)),IF(COUNTIF(CO:CO,CU402)=0,"查找失败",IF(ISNUMBER(VLOOKUP(CU402,CO:CQ,3,0))=FALSE,"VP错误","未知错误")))</f>
        <v/>
      </c>
      <c r="CW402" s="37"/>
      <c r="CX402" s="37"/>
      <c r="CY402" s="39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23" t="str">
        <f ca="1">IFERROR(IF(DS402="","",RANK(DR402,DR$3:DR$434)+COUNTIF(DR$3:DR402,DR402)-1),"/")</f>
        <v/>
      </c>
      <c r="DO402" s="22" t="str">
        <f t="shared" si="123"/>
        <v/>
      </c>
      <c r="DP402" s="22" t="str">
        <f t="shared" si="124"/>
        <v/>
      </c>
      <c r="DQ402" s="24" t="str">
        <f>IFERROR(IF(DO402="","",ROUND(IF(DP402=0,10,10+SIGN(DP402)*10*(1-((SQRT(5)-1)/2)^MIN(ABS(DP402)/(5*SQRT(DR$1)),3))/(1-((SQRT(5)-1)/2)^3)),2)),"请输入副数")</f>
        <v/>
      </c>
      <c r="DR402" s="25" t="str">
        <f ca="1">IF(DS402="","",IF(选手操作!ET402&lt;&gt;"","/",DV402))</f>
        <v/>
      </c>
      <c r="DS402" s="26" t="str">
        <f ca="1">IF(OR(COUNTA(DA$3:DM$434)=0,选手操作!$K402=""),"",选手操作!$K402)</f>
        <v/>
      </c>
      <c r="DT402" s="22" t="str">
        <f ca="1">IFERROR(IF(DS402="","",RANK(DV402,DV$3:DV$434)+COUNTIF(DV$3:DV402,DV402)-1),"/")</f>
        <v/>
      </c>
      <c r="DU402" s="27" t="str">
        <f ca="1">IF(DS402="","",VLOOKUP(DS402,选手操作!$K:$L,2,0))</f>
        <v/>
      </c>
      <c r="DV402" s="24" t="str">
        <f ca="1">IFERROR(IF(DS402="","",IF(选手操作!DT402&lt;&gt;"",CV402+DW402+DX402+选手操作!DS402,VLOOKUP(DU402,DO:DQ,3,0)+CV402+DW402+DX402+选手操作!DS402)),IF(COUNTIF(DO:DO,DU402)=0,"查找失败",IF(ISNUMBER(VLOOKUP(DU402,DO:DQ,3,0))=FALSE,"VP错误","未知错误")))</f>
        <v/>
      </c>
      <c r="DW402" s="37"/>
      <c r="DX402" s="37"/>
      <c r="DY402" s="39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  <c r="EK402" s="31"/>
      <c r="EL402" s="31"/>
      <c r="EM402" s="31"/>
      <c r="EN402" s="23" t="str">
        <f ca="1">IFERROR(IF(ES402="","",RANK(ER402,ER$3:ER$434)+COUNTIF(ER$3:ER402,ER402)-1),"/")</f>
        <v/>
      </c>
      <c r="EO402" s="22" t="str">
        <f t="shared" si="125"/>
        <v/>
      </c>
      <c r="EP402" s="22" t="str">
        <f t="shared" si="126"/>
        <v/>
      </c>
      <c r="EQ402" s="24" t="str">
        <f>IFERROR(IF(EO402="","",ROUND(IF(EP402=0,10,10+SIGN(EP402)*10*(1-((SQRT(5)-1)/2)^MIN(ABS(EP402)/(5*SQRT(ER$1)),3))/(1-((SQRT(5)-1)/2)^3)),2)),"请输入副数")</f>
        <v/>
      </c>
      <c r="ER402" s="25" t="str">
        <f ca="1">IF(ES402="","",IF(选手操作!FT402&lt;&gt;"","/",EV402))</f>
        <v/>
      </c>
      <c r="ES402" s="26" t="str">
        <f ca="1">IF(OR(COUNTA(EA$3:EM$434)=0,选手操作!$K402=""),"",选手操作!$K402)</f>
        <v/>
      </c>
      <c r="ET402" s="22" t="str">
        <f ca="1">IFERROR(IF(ES402="","",RANK(EV402,EV$3:EV$434)+COUNTIF(EV$3:EV402,EV402)-1),"/")</f>
        <v/>
      </c>
      <c r="EU402" s="27" t="str">
        <f ca="1">IF(ES402="","",VLOOKUP(ES402,选手操作!$K:$L,2,0))</f>
        <v/>
      </c>
      <c r="EV402" s="24" t="str">
        <f ca="1">IFERROR(IF(ES402="","",IF(选手操作!ET402&lt;&gt;"",DV402+EW402+EX402+选手操作!ES402,VLOOKUP(EU402,EO:EQ,3,0)+DV402+EW402+EX402+选手操作!ES402)),IF(COUNTIF(EO:EO,EU402)=0,"查找失败",IF(ISNUMBER(VLOOKUP(EU402,EO:EQ,3,0))=FALSE,"VP错误","未知错误")))</f>
        <v/>
      </c>
      <c r="EW402" s="37"/>
      <c r="EX402" s="37"/>
      <c r="EY402" s="39"/>
      <c r="FA402" s="31"/>
      <c r="FB402" s="31"/>
      <c r="FC402" s="31"/>
      <c r="FD402" s="31"/>
      <c r="FE402" s="31"/>
      <c r="FF402" s="31"/>
      <c r="FG402" s="31"/>
      <c r="FH402" s="31"/>
      <c r="FI402" s="31"/>
      <c r="FJ402" s="31"/>
      <c r="FK402" s="31"/>
      <c r="FL402" s="31"/>
      <c r="FM402" s="31"/>
      <c r="FN402" s="23" t="str">
        <f ca="1">IFERROR(IF(FS402="","",RANK(FR402,FR$3:FR$434)+COUNTIF(FR$3:FR402,FR402)-1),"/")</f>
        <v/>
      </c>
      <c r="FO402" s="22" t="str">
        <f t="shared" si="127"/>
        <v/>
      </c>
      <c r="FP402" s="22" t="str">
        <f t="shared" si="128"/>
        <v/>
      </c>
      <c r="FQ402" s="24" t="str">
        <f>IFERROR(IF(FO402="","",ROUND(IF(FP402=0,10,10+SIGN(FP402)*10*(1-((SQRT(5)-1)/2)^MIN(ABS(FP402)/(5*SQRT(FR$1)),3))/(1-((SQRT(5)-1)/2)^3)),2)),"请输入副数")</f>
        <v/>
      </c>
      <c r="FR402" s="25" t="str">
        <f ca="1">IF(FS402="","",IF(选手操作!GT402&lt;&gt;"","/",FV402))</f>
        <v/>
      </c>
      <c r="FS402" s="26" t="str">
        <f ca="1">IF(OR(COUNTA(FA$3:FM$434)=0,选手操作!$K402=""),"",选手操作!$K402)</f>
        <v/>
      </c>
      <c r="FT402" s="22" t="str">
        <f ca="1">IFERROR(IF(FS402="","",RANK(FV402,FV$3:FV$434)+COUNTIF(FV$3:FV402,FV402)-1),"/")</f>
        <v/>
      </c>
      <c r="FU402" s="27" t="str">
        <f ca="1">IF(FS402="","",VLOOKUP(FS402,选手操作!$K:$L,2,0))</f>
        <v/>
      </c>
      <c r="FV402" s="24" t="str">
        <f ca="1">IFERROR(IF(FS402="","",IF(选手操作!FT402&lt;&gt;"",EV402+FW402+FX402+选手操作!FS402,VLOOKUP(FU402,FO:FQ,3,0)+EV402+FW402+FX402+选手操作!FS402)),IF(COUNTIF(FO:FO,FU402)=0,"查找失败",IF(ISNUMBER(VLOOKUP(FU402,FO:FQ,3,0))=FALSE,"VP错误","未知错误")))</f>
        <v/>
      </c>
      <c r="FW402" s="37"/>
      <c r="FX402" s="37"/>
      <c r="FY402" s="39"/>
      <c r="GA402" s="31"/>
      <c r="GB402" s="31"/>
      <c r="GC402" s="31"/>
      <c r="GD402" s="31"/>
      <c r="GE402" s="31"/>
      <c r="GF402" s="31"/>
      <c r="GG402" s="31"/>
      <c r="GH402" s="31"/>
      <c r="GI402" s="31"/>
      <c r="GJ402" s="31"/>
      <c r="GK402" s="31"/>
      <c r="GL402" s="31"/>
      <c r="GM402" s="31"/>
      <c r="GN402" s="23" t="str">
        <f ca="1">IFERROR(IF(GS402="","",RANK(GR402,GR$3:GR$434)+COUNTIF(GR$3:GR402,GR402)-1),"/")</f>
        <v/>
      </c>
      <c r="GO402" s="22" t="str">
        <f t="shared" si="129"/>
        <v/>
      </c>
      <c r="GP402" s="22" t="str">
        <f t="shared" si="130"/>
        <v/>
      </c>
      <c r="GQ402" s="24" t="str">
        <f>IFERROR(IF(GO402="","",ROUND(IF(GP402=0,10,10+SIGN(GP402)*10*(1-((SQRT(5)-1)/2)^MIN(ABS(GP402)/(5*SQRT(GR$1)),3))/(1-((SQRT(5)-1)/2)^3)),2)),"请输入副数")</f>
        <v/>
      </c>
      <c r="GR402" s="25" t="str">
        <f ca="1">IF(GS402="","",IF(选手操作!HT402&lt;&gt;"","/",GV402))</f>
        <v/>
      </c>
      <c r="GS402" s="26" t="str">
        <f ca="1">IF(OR(COUNTA(GA$3:GM$434)=0,选手操作!$K402=""),"",选手操作!$K402)</f>
        <v/>
      </c>
      <c r="GT402" s="22" t="str">
        <f ca="1">IFERROR(IF(GS402="","",RANK(GV402,GV$3:GV$434)+COUNTIF(GV$3:GV402,GV402)-1),"/")</f>
        <v/>
      </c>
      <c r="GU402" s="27" t="str">
        <f ca="1">IF(GS402="","",VLOOKUP(GS402,选手操作!$K:$L,2,0))</f>
        <v/>
      </c>
      <c r="GV402" s="24" t="str">
        <f ca="1">IFERROR(IF(GS402="","",IF(选手操作!GT402&lt;&gt;"",FV402+GW402+GX402+选手操作!GS402,VLOOKUP(GU402,GO:GQ,3,0)+FV402+GW402+GX402+选手操作!GS402)),IF(COUNTIF(GO:GO,GU402)=0,"查找失败",IF(ISNUMBER(VLOOKUP(GU402,GO:GQ,3,0))=FALSE,"VP错误","未知错误")))</f>
        <v/>
      </c>
      <c r="GW402" s="37"/>
      <c r="GX402" s="37"/>
      <c r="GY402" s="39"/>
      <c r="HA402" s="31"/>
      <c r="HB402" s="31"/>
      <c r="HC402" s="31"/>
      <c r="HD402" s="31"/>
      <c r="HE402" s="31"/>
      <c r="HF402" s="31"/>
      <c r="HG402" s="31"/>
      <c r="HH402" s="31"/>
      <c r="HI402" s="31"/>
      <c r="HJ402" s="31"/>
      <c r="HK402" s="31"/>
      <c r="HL402" s="31"/>
      <c r="HM402" s="31"/>
      <c r="HN402" s="23" t="str">
        <f ca="1">IFERROR(IF(HS402="","",RANK(HR402,HR$3:HR$434)+COUNTIF(HR$3:HR402,HR402)-1),"/")</f>
        <v/>
      </c>
      <c r="HO402" s="22" t="str">
        <f t="shared" si="131"/>
        <v/>
      </c>
      <c r="HP402" s="22" t="str">
        <f t="shared" si="132"/>
        <v/>
      </c>
      <c r="HQ402" s="24" t="str">
        <f>IFERROR(IF(HO402="","",ROUND(IF(HP402=0,10,10+SIGN(HP402)*10*(1-((SQRT(5)-1)/2)^MIN(ABS(HP402)/(5*SQRT(HR$1)),3))/(1-((SQRT(5)-1)/2)^3)),2)),"请输入副数")</f>
        <v/>
      </c>
      <c r="HR402" s="25" t="str">
        <f ca="1">IF(HS402="","",IF(选手操作!IT402&lt;&gt;"","/",HV402))</f>
        <v/>
      </c>
      <c r="HS402" s="26" t="str">
        <f ca="1">IF(OR(COUNTA(HA$3:HM$434)=0,选手操作!$K402=""),"",选手操作!$K402)</f>
        <v/>
      </c>
      <c r="HT402" s="22" t="str">
        <f ca="1">IFERROR(IF(HS402="","",RANK(HV402,HV$3:HV$434)+COUNTIF(HV$3:HV402,HV402)-1),"/")</f>
        <v/>
      </c>
      <c r="HU402" s="27" t="str">
        <f ca="1">IF(HS402="","",VLOOKUP(HS402,选手操作!$K:$L,2,0))</f>
        <v/>
      </c>
      <c r="HV402" s="24" t="str">
        <f ca="1">IFERROR(IF(HS402="","",IF(选手操作!HT402&lt;&gt;"",GV402+HW402+HX402+选手操作!HS402,VLOOKUP(HU402,HO:HQ,3,0)+GV402+HW402+HX402+选手操作!HS402)),IF(COUNTIF(HO:HO,HU402)=0,"查找失败",IF(ISNUMBER(VLOOKUP(HU402,HO:HQ,3,0))=FALSE,"VP错误","未知错误")))</f>
        <v/>
      </c>
      <c r="HW402" s="37"/>
      <c r="HX402" s="37"/>
      <c r="HY402" s="39"/>
    </row>
    <row r="403" spans="1:23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23" t="str">
        <f ca="1">IFERROR(IF(S403="","",RANK(R403,R$3:R$434)+COUNTIF(R$3:R403,R403)-1),"/")</f>
        <v/>
      </c>
      <c r="O403" s="22" t="str">
        <f t="shared" si="133"/>
        <v/>
      </c>
      <c r="P403" s="22" t="str">
        <f t="shared" si="134"/>
        <v/>
      </c>
      <c r="Q403" s="24" t="str">
        <f>IFERROR(IF(O403="","",ROUND(IF(P403=0,10,10+SIGN(P403)*10*(1-((SQRT(5)-1)/2)^MIN(ABS(P403)/(5*SQRT(R$1)),3))/(1-((SQRT(5)-1)/2)^3)),2)),"请输入副数")</f>
        <v/>
      </c>
      <c r="R403" s="25" t="str">
        <f ca="1">IF(S403="","",IF(选手操作!AT403&lt;&gt;"","/",V403))</f>
        <v/>
      </c>
      <c r="S403" s="26" t="str">
        <f ca="1">IF(OR(COUNTA(A$3:M$434)=0,选手操作!$K403=""),"",选手操作!$K403)</f>
        <v/>
      </c>
      <c r="T403" s="22" t="str">
        <f ca="1">IFERROR(IF(S403="","",RANK(V403,V$3:V$434)+COUNTIF(V$3:V403,V403)-1),"/")</f>
        <v/>
      </c>
      <c r="U403" s="27" t="str">
        <f ca="1">IF(S403="","",VLOOKUP(S403,选手操作!$K:$L,2,0))</f>
        <v/>
      </c>
      <c r="V403" s="24" t="str">
        <f ca="1">IFERROR(IF(S403="","",IF(选手操作!T403&lt;&gt;"",选手操作!M403+选手操作!N403+W403+X403+选手操作!S403,VLOOKUP(U403,O:Q,3,0)+选手操作!M403+选手操作!N403+W403+X403+选手操作!S403)),IF(COUNTIF(O:O,U403)=0,"查找失败",IF(ISNUMBER(VLOOKUP(U403,O:Q,3,0))=FALSE,"VP错误","未知错误")))</f>
        <v/>
      </c>
      <c r="W403" s="37"/>
      <c r="X403" s="37"/>
      <c r="Y403" s="39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23" t="str">
        <f ca="1">IFERROR(IF(AS403="","",RANK(AR403,AR$3:AR$434)+COUNTIF(AR$3:AR403,AR403)-1),"/")</f>
        <v/>
      </c>
      <c r="AO403" s="22" t="str">
        <f t="shared" si="117"/>
        <v/>
      </c>
      <c r="AP403" s="22" t="str">
        <f t="shared" si="118"/>
        <v/>
      </c>
      <c r="AQ403" s="24" t="str">
        <f>IFERROR(IF(AO403="","",ROUND(IF(AP403=0,10,10+SIGN(AP403)*10*(1-((SQRT(5)-1)/2)^MIN(ABS(AP403)/(5*SQRT(AR$1)),3))/(1-((SQRT(5)-1)/2)^3)),2)),"请输入副数")</f>
        <v/>
      </c>
      <c r="AR403" s="25" t="str">
        <f ca="1">IF(AS403="","",IF(选手操作!BT403&lt;&gt;"","/",AV403))</f>
        <v/>
      </c>
      <c r="AS403" s="26" t="str">
        <f ca="1">IF(OR(COUNTA(AA$3:AM$434)=0,选手操作!$K403=""),"",选手操作!$K403)</f>
        <v/>
      </c>
      <c r="AT403" s="22" t="str">
        <f ca="1">IFERROR(IF(AS403="","",RANK(AV403,AV$3:AV$434)+COUNTIF(AV$3:AV403,AV403)-1),"/")</f>
        <v/>
      </c>
      <c r="AU403" s="27" t="str">
        <f ca="1">IF(AS403="","",VLOOKUP(AS403,选手操作!$K:$L,2,0))</f>
        <v/>
      </c>
      <c r="AV403" s="24" t="str">
        <f ca="1">IFERROR(IF(AS403="","",IF(选手操作!AT403&lt;&gt;"",V403+AW403+AX403+选手操作!AS403,VLOOKUP(AU403,AO:AQ,3,0)+V403+AW403+AX403+选手操作!AS403)),IF(COUNTIF(AO:AO,AU403)=0,"查找失败",IF(ISNUMBER(VLOOKUP(AU403,AO:AQ,3,0))=FALSE,"VP错误","未知错误")))</f>
        <v/>
      </c>
      <c r="AW403" s="37"/>
      <c r="AX403" s="37"/>
      <c r="AY403" s="39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23" t="str">
        <f ca="1">IFERROR(IF(BS403="","",RANK(BR403,BR$3:BR$434)+COUNTIF(BR$3:BR403,BR403)-1),"/")</f>
        <v/>
      </c>
      <c r="BO403" s="22" t="str">
        <f t="shared" si="119"/>
        <v/>
      </c>
      <c r="BP403" s="22" t="str">
        <f t="shared" si="120"/>
        <v/>
      </c>
      <c r="BQ403" s="24" t="str">
        <f>IFERROR(IF(BO403="","",ROUND(IF(BP403=0,10,10+SIGN(BP403)*10*(1-((SQRT(5)-1)/2)^MIN(ABS(BP403)/(5*SQRT(BR$1)),3))/(1-((SQRT(5)-1)/2)^3)),2)),"请输入副数")</f>
        <v/>
      </c>
      <c r="BR403" s="25" t="str">
        <f ca="1">IF(BS403="","",IF(选手操作!CT403&lt;&gt;"","/",BV403))</f>
        <v/>
      </c>
      <c r="BS403" s="26" t="str">
        <f ca="1">IF(OR(COUNTA(BA$3:BM$434)=0,选手操作!$K403=""),"",选手操作!$K403)</f>
        <v/>
      </c>
      <c r="BT403" s="22" t="str">
        <f ca="1">IFERROR(IF(BS403="","",RANK(BV403,BV$3:BV$434)+COUNTIF(BV$3:BV403,BV403)-1),"/")</f>
        <v/>
      </c>
      <c r="BU403" s="27" t="str">
        <f ca="1">IF(BS403="","",VLOOKUP(BS403,选手操作!$K:$L,2,0))</f>
        <v/>
      </c>
      <c r="BV403" s="24" t="str">
        <f ca="1">IFERROR(IF(BS403="","",IF(选手操作!BT403&lt;&gt;"",AV403+BW403+BX403+选手操作!BS403,VLOOKUP(BU403,BO:BQ,3,0)+AV403+BW403+BX403+选手操作!BS403)),IF(COUNTIF(BO:BO,BU403)=0,"查找失败",IF(ISNUMBER(VLOOKUP(BU403,BO:BQ,3,0))=FALSE,"VP错误","未知错误")))</f>
        <v/>
      </c>
      <c r="BW403" s="37"/>
      <c r="BX403" s="37"/>
      <c r="BY403" s="39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23" t="str">
        <f ca="1">IFERROR(IF(CS403="","",RANK(CR403,CR$3:CR$434)+COUNTIF(CR$3:CR403,CR403)-1),"/")</f>
        <v/>
      </c>
      <c r="CO403" s="22" t="str">
        <f t="shared" si="121"/>
        <v/>
      </c>
      <c r="CP403" s="22" t="str">
        <f t="shared" si="122"/>
        <v/>
      </c>
      <c r="CQ403" s="24" t="str">
        <f>IFERROR(IF(CO403="","",ROUND(IF(CP403=0,10,10+SIGN(CP403)*10*(1-((SQRT(5)-1)/2)^MIN(ABS(CP403)/(5*SQRT(CR$1)),3))/(1-((SQRT(5)-1)/2)^3)),2)),"请输入副数")</f>
        <v/>
      </c>
      <c r="CR403" s="25" t="str">
        <f ca="1">IF(CS403="","",IF(选手操作!DT403&lt;&gt;"","/",CV403))</f>
        <v/>
      </c>
      <c r="CS403" s="26" t="str">
        <f ca="1">IF(OR(COUNTA(CA$3:CM$434)=0,选手操作!$K403=""),"",选手操作!$K403)</f>
        <v/>
      </c>
      <c r="CT403" s="22" t="str">
        <f ca="1">IFERROR(IF(CS403="","",RANK(CV403,CV$3:CV$434)+COUNTIF(CV$3:CV403,CV403)-1),"/")</f>
        <v/>
      </c>
      <c r="CU403" s="27" t="str">
        <f ca="1">IF(CS403="","",VLOOKUP(CS403,选手操作!$K:$L,2,0))</f>
        <v/>
      </c>
      <c r="CV403" s="24" t="str">
        <f ca="1">IFERROR(IF(CS403="","",IF(选手操作!CT403&lt;&gt;"",BV403+CW403+CX403+选手操作!CS403,VLOOKUP(CU403,CO:CQ,3,0)+BV403+CW403+CX403+选手操作!CS403)),IF(COUNTIF(CO:CO,CU403)=0,"查找失败",IF(ISNUMBER(VLOOKUP(CU403,CO:CQ,3,0))=FALSE,"VP错误","未知错误")))</f>
        <v/>
      </c>
      <c r="CW403" s="37"/>
      <c r="CX403" s="37"/>
      <c r="CY403" s="39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23" t="str">
        <f ca="1">IFERROR(IF(DS403="","",RANK(DR403,DR$3:DR$434)+COUNTIF(DR$3:DR403,DR403)-1),"/")</f>
        <v/>
      </c>
      <c r="DO403" s="22" t="str">
        <f t="shared" si="123"/>
        <v/>
      </c>
      <c r="DP403" s="22" t="str">
        <f t="shared" si="124"/>
        <v/>
      </c>
      <c r="DQ403" s="24" t="str">
        <f>IFERROR(IF(DO403="","",ROUND(IF(DP403=0,10,10+SIGN(DP403)*10*(1-((SQRT(5)-1)/2)^MIN(ABS(DP403)/(5*SQRT(DR$1)),3))/(1-((SQRT(5)-1)/2)^3)),2)),"请输入副数")</f>
        <v/>
      </c>
      <c r="DR403" s="25" t="str">
        <f ca="1">IF(DS403="","",IF(选手操作!ET403&lt;&gt;"","/",DV403))</f>
        <v/>
      </c>
      <c r="DS403" s="26" t="str">
        <f ca="1">IF(OR(COUNTA(DA$3:DM$434)=0,选手操作!$K403=""),"",选手操作!$K403)</f>
        <v/>
      </c>
      <c r="DT403" s="22" t="str">
        <f ca="1">IFERROR(IF(DS403="","",RANK(DV403,DV$3:DV$434)+COUNTIF(DV$3:DV403,DV403)-1),"/")</f>
        <v/>
      </c>
      <c r="DU403" s="27" t="str">
        <f ca="1">IF(DS403="","",VLOOKUP(DS403,选手操作!$K:$L,2,0))</f>
        <v/>
      </c>
      <c r="DV403" s="24" t="str">
        <f ca="1">IFERROR(IF(DS403="","",IF(选手操作!DT403&lt;&gt;"",CV403+DW403+DX403+选手操作!DS403,VLOOKUP(DU403,DO:DQ,3,0)+CV403+DW403+DX403+选手操作!DS403)),IF(COUNTIF(DO:DO,DU403)=0,"查找失败",IF(ISNUMBER(VLOOKUP(DU403,DO:DQ,3,0))=FALSE,"VP错误","未知错误")))</f>
        <v/>
      </c>
      <c r="DW403" s="37"/>
      <c r="DX403" s="37"/>
      <c r="DY403" s="39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23" t="str">
        <f ca="1">IFERROR(IF(ES403="","",RANK(ER403,ER$3:ER$434)+COUNTIF(ER$3:ER403,ER403)-1),"/")</f>
        <v/>
      </c>
      <c r="EO403" s="22" t="str">
        <f t="shared" si="125"/>
        <v/>
      </c>
      <c r="EP403" s="22" t="str">
        <f t="shared" si="126"/>
        <v/>
      </c>
      <c r="EQ403" s="24" t="str">
        <f>IFERROR(IF(EO403="","",ROUND(IF(EP403=0,10,10+SIGN(EP403)*10*(1-((SQRT(5)-1)/2)^MIN(ABS(EP403)/(5*SQRT(ER$1)),3))/(1-((SQRT(5)-1)/2)^3)),2)),"请输入副数")</f>
        <v/>
      </c>
      <c r="ER403" s="25" t="str">
        <f ca="1">IF(ES403="","",IF(选手操作!FT403&lt;&gt;"","/",EV403))</f>
        <v/>
      </c>
      <c r="ES403" s="26" t="str">
        <f ca="1">IF(OR(COUNTA(EA$3:EM$434)=0,选手操作!$K403=""),"",选手操作!$K403)</f>
        <v/>
      </c>
      <c r="ET403" s="22" t="str">
        <f ca="1">IFERROR(IF(ES403="","",RANK(EV403,EV$3:EV$434)+COUNTIF(EV$3:EV403,EV403)-1),"/")</f>
        <v/>
      </c>
      <c r="EU403" s="27" t="str">
        <f ca="1">IF(ES403="","",VLOOKUP(ES403,选手操作!$K:$L,2,0))</f>
        <v/>
      </c>
      <c r="EV403" s="24" t="str">
        <f ca="1">IFERROR(IF(ES403="","",IF(选手操作!ET403&lt;&gt;"",DV403+EW403+EX403+选手操作!ES403,VLOOKUP(EU403,EO:EQ,3,0)+DV403+EW403+EX403+选手操作!ES403)),IF(COUNTIF(EO:EO,EU403)=0,"查找失败",IF(ISNUMBER(VLOOKUP(EU403,EO:EQ,3,0))=FALSE,"VP错误","未知错误")))</f>
        <v/>
      </c>
      <c r="EW403" s="37"/>
      <c r="EX403" s="37"/>
      <c r="EY403" s="39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31"/>
      <c r="FL403" s="31"/>
      <c r="FM403" s="31"/>
      <c r="FN403" s="23" t="str">
        <f ca="1">IFERROR(IF(FS403="","",RANK(FR403,FR$3:FR$434)+COUNTIF(FR$3:FR403,FR403)-1),"/")</f>
        <v/>
      </c>
      <c r="FO403" s="22" t="str">
        <f t="shared" si="127"/>
        <v/>
      </c>
      <c r="FP403" s="22" t="str">
        <f t="shared" si="128"/>
        <v/>
      </c>
      <c r="FQ403" s="24" t="str">
        <f>IFERROR(IF(FO403="","",ROUND(IF(FP403=0,10,10+SIGN(FP403)*10*(1-((SQRT(5)-1)/2)^MIN(ABS(FP403)/(5*SQRT(FR$1)),3))/(1-((SQRT(5)-1)/2)^3)),2)),"请输入副数")</f>
        <v/>
      </c>
      <c r="FR403" s="25" t="str">
        <f ca="1">IF(FS403="","",IF(选手操作!GT403&lt;&gt;"","/",FV403))</f>
        <v/>
      </c>
      <c r="FS403" s="26" t="str">
        <f ca="1">IF(OR(COUNTA(FA$3:FM$434)=0,选手操作!$K403=""),"",选手操作!$K403)</f>
        <v/>
      </c>
      <c r="FT403" s="22" t="str">
        <f ca="1">IFERROR(IF(FS403="","",RANK(FV403,FV$3:FV$434)+COUNTIF(FV$3:FV403,FV403)-1),"/")</f>
        <v/>
      </c>
      <c r="FU403" s="27" t="str">
        <f ca="1">IF(FS403="","",VLOOKUP(FS403,选手操作!$K:$L,2,0))</f>
        <v/>
      </c>
      <c r="FV403" s="24" t="str">
        <f ca="1">IFERROR(IF(FS403="","",IF(选手操作!FT403&lt;&gt;"",EV403+FW403+FX403+选手操作!FS403,VLOOKUP(FU403,FO:FQ,3,0)+EV403+FW403+FX403+选手操作!FS403)),IF(COUNTIF(FO:FO,FU403)=0,"查找失败",IF(ISNUMBER(VLOOKUP(FU403,FO:FQ,3,0))=FALSE,"VP错误","未知错误")))</f>
        <v/>
      </c>
      <c r="FW403" s="37"/>
      <c r="FX403" s="37"/>
      <c r="FY403" s="39"/>
      <c r="GA403" s="31"/>
      <c r="GB403" s="31"/>
      <c r="GC403" s="31"/>
      <c r="GD403" s="31"/>
      <c r="GE403" s="31"/>
      <c r="GF403" s="31"/>
      <c r="GG403" s="31"/>
      <c r="GH403" s="31"/>
      <c r="GI403" s="31"/>
      <c r="GJ403" s="31"/>
      <c r="GK403" s="31"/>
      <c r="GL403" s="31"/>
      <c r="GM403" s="31"/>
      <c r="GN403" s="23" t="str">
        <f ca="1">IFERROR(IF(GS403="","",RANK(GR403,GR$3:GR$434)+COUNTIF(GR$3:GR403,GR403)-1),"/")</f>
        <v/>
      </c>
      <c r="GO403" s="22" t="str">
        <f t="shared" si="129"/>
        <v/>
      </c>
      <c r="GP403" s="22" t="str">
        <f t="shared" si="130"/>
        <v/>
      </c>
      <c r="GQ403" s="24" t="str">
        <f>IFERROR(IF(GO403="","",ROUND(IF(GP403=0,10,10+SIGN(GP403)*10*(1-((SQRT(5)-1)/2)^MIN(ABS(GP403)/(5*SQRT(GR$1)),3))/(1-((SQRT(5)-1)/2)^3)),2)),"请输入副数")</f>
        <v/>
      </c>
      <c r="GR403" s="25" t="str">
        <f ca="1">IF(GS403="","",IF(选手操作!HT403&lt;&gt;"","/",GV403))</f>
        <v/>
      </c>
      <c r="GS403" s="26" t="str">
        <f ca="1">IF(OR(COUNTA(GA$3:GM$434)=0,选手操作!$K403=""),"",选手操作!$K403)</f>
        <v/>
      </c>
      <c r="GT403" s="22" t="str">
        <f ca="1">IFERROR(IF(GS403="","",RANK(GV403,GV$3:GV$434)+COUNTIF(GV$3:GV403,GV403)-1),"/")</f>
        <v/>
      </c>
      <c r="GU403" s="27" t="str">
        <f ca="1">IF(GS403="","",VLOOKUP(GS403,选手操作!$K:$L,2,0))</f>
        <v/>
      </c>
      <c r="GV403" s="24" t="str">
        <f ca="1">IFERROR(IF(GS403="","",IF(选手操作!GT403&lt;&gt;"",FV403+GW403+GX403+选手操作!GS403,VLOOKUP(GU403,GO:GQ,3,0)+FV403+GW403+GX403+选手操作!GS403)),IF(COUNTIF(GO:GO,GU403)=0,"查找失败",IF(ISNUMBER(VLOOKUP(GU403,GO:GQ,3,0))=FALSE,"VP错误","未知错误")))</f>
        <v/>
      </c>
      <c r="GW403" s="37"/>
      <c r="GX403" s="37"/>
      <c r="GY403" s="39"/>
      <c r="HA403" s="31"/>
      <c r="HB403" s="31"/>
      <c r="HC403" s="31"/>
      <c r="HD403" s="31"/>
      <c r="HE403" s="31"/>
      <c r="HF403" s="31"/>
      <c r="HG403" s="31"/>
      <c r="HH403" s="31"/>
      <c r="HI403" s="31"/>
      <c r="HJ403" s="31"/>
      <c r="HK403" s="31"/>
      <c r="HL403" s="31"/>
      <c r="HM403" s="31"/>
      <c r="HN403" s="23" t="str">
        <f ca="1">IFERROR(IF(HS403="","",RANK(HR403,HR$3:HR$434)+COUNTIF(HR$3:HR403,HR403)-1),"/")</f>
        <v/>
      </c>
      <c r="HO403" s="22" t="str">
        <f t="shared" si="131"/>
        <v/>
      </c>
      <c r="HP403" s="22" t="str">
        <f t="shared" si="132"/>
        <v/>
      </c>
      <c r="HQ403" s="24" t="str">
        <f>IFERROR(IF(HO403="","",ROUND(IF(HP403=0,10,10+SIGN(HP403)*10*(1-((SQRT(5)-1)/2)^MIN(ABS(HP403)/(5*SQRT(HR$1)),3))/(1-((SQRT(5)-1)/2)^3)),2)),"请输入副数")</f>
        <v/>
      </c>
      <c r="HR403" s="25" t="str">
        <f ca="1">IF(HS403="","",IF(选手操作!IT403&lt;&gt;"","/",HV403))</f>
        <v/>
      </c>
      <c r="HS403" s="26" t="str">
        <f ca="1">IF(OR(COUNTA(HA$3:HM$434)=0,选手操作!$K403=""),"",选手操作!$K403)</f>
        <v/>
      </c>
      <c r="HT403" s="22" t="str">
        <f ca="1">IFERROR(IF(HS403="","",RANK(HV403,HV$3:HV$434)+COUNTIF(HV$3:HV403,HV403)-1),"/")</f>
        <v/>
      </c>
      <c r="HU403" s="27" t="str">
        <f ca="1">IF(HS403="","",VLOOKUP(HS403,选手操作!$K:$L,2,0))</f>
        <v/>
      </c>
      <c r="HV403" s="24" t="str">
        <f ca="1">IFERROR(IF(HS403="","",IF(选手操作!HT403&lt;&gt;"",GV403+HW403+HX403+选手操作!HS403,VLOOKUP(HU403,HO:HQ,3,0)+GV403+HW403+HX403+选手操作!HS403)),IF(COUNTIF(HO:HO,HU403)=0,"查找失败",IF(ISNUMBER(VLOOKUP(HU403,HO:HQ,3,0))=FALSE,"VP错误","未知错误")))</f>
        <v/>
      </c>
      <c r="HW403" s="37"/>
      <c r="HX403" s="37"/>
      <c r="HY403" s="39"/>
    </row>
    <row r="404" spans="1:233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23" t="str">
        <f ca="1">IFERROR(IF(S404="","",RANK(R404,R$3:R$434)+COUNTIF(R$3:R404,R404)-1),"/")</f>
        <v/>
      </c>
      <c r="O404" s="22" t="str">
        <f t="shared" si="133"/>
        <v/>
      </c>
      <c r="P404" s="22" t="str">
        <f t="shared" si="134"/>
        <v/>
      </c>
      <c r="Q404" s="24" t="str">
        <f>IFERROR(IF(O404="","",ROUND(IF(P404=0,10,10+SIGN(P404)*10*(1-((SQRT(5)-1)/2)^MIN(ABS(P404)/(5*SQRT(R$1)),3))/(1-((SQRT(5)-1)/2)^3)),2)),"请输入副数")</f>
        <v/>
      </c>
      <c r="R404" s="25" t="str">
        <f ca="1">IF(S404="","",IF(选手操作!AT404&lt;&gt;"","/",V404))</f>
        <v/>
      </c>
      <c r="S404" s="26" t="str">
        <f ca="1">IF(OR(COUNTA(A$3:M$434)=0,选手操作!$K404=""),"",选手操作!$K404)</f>
        <v/>
      </c>
      <c r="T404" s="22" t="str">
        <f ca="1">IFERROR(IF(S404="","",RANK(V404,V$3:V$434)+COUNTIF(V$3:V404,V404)-1),"/")</f>
        <v/>
      </c>
      <c r="U404" s="27" t="str">
        <f ca="1">IF(S404="","",VLOOKUP(S404,选手操作!$K:$L,2,0))</f>
        <v/>
      </c>
      <c r="V404" s="24" t="str">
        <f ca="1">IFERROR(IF(S404="","",IF(选手操作!T404&lt;&gt;"",选手操作!M404+选手操作!N404+W404+X404+选手操作!S404,VLOOKUP(U404,O:Q,3,0)+选手操作!M404+选手操作!N404+W404+X404+选手操作!S404)),IF(COUNTIF(O:O,U404)=0,"查找失败",IF(ISNUMBER(VLOOKUP(U404,O:Q,3,0))=FALSE,"VP错误","未知错误")))</f>
        <v/>
      </c>
      <c r="W404" s="37"/>
      <c r="X404" s="37"/>
      <c r="Y404" s="39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23" t="str">
        <f ca="1">IFERROR(IF(AS404="","",RANK(AR404,AR$3:AR$434)+COUNTIF(AR$3:AR404,AR404)-1),"/")</f>
        <v/>
      </c>
      <c r="AO404" s="22" t="str">
        <f t="shared" si="117"/>
        <v/>
      </c>
      <c r="AP404" s="22" t="str">
        <f t="shared" si="118"/>
        <v/>
      </c>
      <c r="AQ404" s="24" t="str">
        <f>IFERROR(IF(AO404="","",ROUND(IF(AP404=0,10,10+SIGN(AP404)*10*(1-((SQRT(5)-1)/2)^MIN(ABS(AP404)/(5*SQRT(AR$1)),3))/(1-((SQRT(5)-1)/2)^3)),2)),"请输入副数")</f>
        <v/>
      </c>
      <c r="AR404" s="25" t="str">
        <f ca="1">IF(AS404="","",IF(选手操作!BT404&lt;&gt;"","/",AV404))</f>
        <v/>
      </c>
      <c r="AS404" s="26" t="str">
        <f ca="1">IF(OR(COUNTA(AA$3:AM$434)=0,选手操作!$K404=""),"",选手操作!$K404)</f>
        <v/>
      </c>
      <c r="AT404" s="22" t="str">
        <f ca="1">IFERROR(IF(AS404="","",RANK(AV404,AV$3:AV$434)+COUNTIF(AV$3:AV404,AV404)-1),"/")</f>
        <v/>
      </c>
      <c r="AU404" s="27" t="str">
        <f ca="1">IF(AS404="","",VLOOKUP(AS404,选手操作!$K:$L,2,0))</f>
        <v/>
      </c>
      <c r="AV404" s="24" t="str">
        <f ca="1">IFERROR(IF(AS404="","",IF(选手操作!AT404&lt;&gt;"",V404+AW404+AX404+选手操作!AS404,VLOOKUP(AU404,AO:AQ,3,0)+V404+AW404+AX404+选手操作!AS404)),IF(COUNTIF(AO:AO,AU404)=0,"查找失败",IF(ISNUMBER(VLOOKUP(AU404,AO:AQ,3,0))=FALSE,"VP错误","未知错误")))</f>
        <v/>
      </c>
      <c r="AW404" s="37"/>
      <c r="AX404" s="37"/>
      <c r="AY404" s="39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23" t="str">
        <f ca="1">IFERROR(IF(BS404="","",RANK(BR404,BR$3:BR$434)+COUNTIF(BR$3:BR404,BR404)-1),"/")</f>
        <v/>
      </c>
      <c r="BO404" s="22" t="str">
        <f t="shared" si="119"/>
        <v/>
      </c>
      <c r="BP404" s="22" t="str">
        <f t="shared" si="120"/>
        <v/>
      </c>
      <c r="BQ404" s="24" t="str">
        <f>IFERROR(IF(BO404="","",ROUND(IF(BP404=0,10,10+SIGN(BP404)*10*(1-((SQRT(5)-1)/2)^MIN(ABS(BP404)/(5*SQRT(BR$1)),3))/(1-((SQRT(5)-1)/2)^3)),2)),"请输入副数")</f>
        <v/>
      </c>
      <c r="BR404" s="25" t="str">
        <f ca="1">IF(BS404="","",IF(选手操作!CT404&lt;&gt;"","/",BV404))</f>
        <v/>
      </c>
      <c r="BS404" s="26" t="str">
        <f ca="1">IF(OR(COUNTA(BA$3:BM$434)=0,选手操作!$K404=""),"",选手操作!$K404)</f>
        <v/>
      </c>
      <c r="BT404" s="22" t="str">
        <f ca="1">IFERROR(IF(BS404="","",RANK(BV404,BV$3:BV$434)+COUNTIF(BV$3:BV404,BV404)-1),"/")</f>
        <v/>
      </c>
      <c r="BU404" s="27" t="str">
        <f ca="1">IF(BS404="","",VLOOKUP(BS404,选手操作!$K:$L,2,0))</f>
        <v/>
      </c>
      <c r="BV404" s="24" t="str">
        <f ca="1">IFERROR(IF(BS404="","",IF(选手操作!BT404&lt;&gt;"",AV404+BW404+BX404+选手操作!BS404,VLOOKUP(BU404,BO:BQ,3,0)+AV404+BW404+BX404+选手操作!BS404)),IF(COUNTIF(BO:BO,BU404)=0,"查找失败",IF(ISNUMBER(VLOOKUP(BU404,BO:BQ,3,0))=FALSE,"VP错误","未知错误")))</f>
        <v/>
      </c>
      <c r="BW404" s="37"/>
      <c r="BX404" s="37"/>
      <c r="BY404" s="39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23" t="str">
        <f ca="1">IFERROR(IF(CS404="","",RANK(CR404,CR$3:CR$434)+COUNTIF(CR$3:CR404,CR404)-1),"/")</f>
        <v/>
      </c>
      <c r="CO404" s="22" t="str">
        <f t="shared" si="121"/>
        <v/>
      </c>
      <c r="CP404" s="22" t="str">
        <f t="shared" si="122"/>
        <v/>
      </c>
      <c r="CQ404" s="24" t="str">
        <f>IFERROR(IF(CO404="","",ROUND(IF(CP404=0,10,10+SIGN(CP404)*10*(1-((SQRT(5)-1)/2)^MIN(ABS(CP404)/(5*SQRT(CR$1)),3))/(1-((SQRT(5)-1)/2)^3)),2)),"请输入副数")</f>
        <v/>
      </c>
      <c r="CR404" s="25" t="str">
        <f ca="1">IF(CS404="","",IF(选手操作!DT404&lt;&gt;"","/",CV404))</f>
        <v/>
      </c>
      <c r="CS404" s="26" t="str">
        <f ca="1">IF(OR(COUNTA(CA$3:CM$434)=0,选手操作!$K404=""),"",选手操作!$K404)</f>
        <v/>
      </c>
      <c r="CT404" s="22" t="str">
        <f ca="1">IFERROR(IF(CS404="","",RANK(CV404,CV$3:CV$434)+COUNTIF(CV$3:CV404,CV404)-1),"/")</f>
        <v/>
      </c>
      <c r="CU404" s="27" t="str">
        <f ca="1">IF(CS404="","",VLOOKUP(CS404,选手操作!$K:$L,2,0))</f>
        <v/>
      </c>
      <c r="CV404" s="24" t="str">
        <f ca="1">IFERROR(IF(CS404="","",IF(选手操作!CT404&lt;&gt;"",BV404+CW404+CX404+选手操作!CS404,VLOOKUP(CU404,CO:CQ,3,0)+BV404+CW404+CX404+选手操作!CS404)),IF(COUNTIF(CO:CO,CU404)=0,"查找失败",IF(ISNUMBER(VLOOKUP(CU404,CO:CQ,3,0))=FALSE,"VP错误","未知错误")))</f>
        <v/>
      </c>
      <c r="CW404" s="37"/>
      <c r="CX404" s="37"/>
      <c r="CY404" s="39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23" t="str">
        <f ca="1">IFERROR(IF(DS404="","",RANK(DR404,DR$3:DR$434)+COUNTIF(DR$3:DR404,DR404)-1),"/")</f>
        <v/>
      </c>
      <c r="DO404" s="22" t="str">
        <f t="shared" si="123"/>
        <v/>
      </c>
      <c r="DP404" s="22" t="str">
        <f t="shared" si="124"/>
        <v/>
      </c>
      <c r="DQ404" s="24" t="str">
        <f>IFERROR(IF(DO404="","",ROUND(IF(DP404=0,10,10+SIGN(DP404)*10*(1-((SQRT(5)-1)/2)^MIN(ABS(DP404)/(5*SQRT(DR$1)),3))/(1-((SQRT(5)-1)/2)^3)),2)),"请输入副数")</f>
        <v/>
      </c>
      <c r="DR404" s="25" t="str">
        <f ca="1">IF(DS404="","",IF(选手操作!ET404&lt;&gt;"","/",DV404))</f>
        <v/>
      </c>
      <c r="DS404" s="26" t="str">
        <f ca="1">IF(OR(COUNTA(DA$3:DM$434)=0,选手操作!$K404=""),"",选手操作!$K404)</f>
        <v/>
      </c>
      <c r="DT404" s="22" t="str">
        <f ca="1">IFERROR(IF(DS404="","",RANK(DV404,DV$3:DV$434)+COUNTIF(DV$3:DV404,DV404)-1),"/")</f>
        <v/>
      </c>
      <c r="DU404" s="27" t="str">
        <f ca="1">IF(DS404="","",VLOOKUP(DS404,选手操作!$K:$L,2,0))</f>
        <v/>
      </c>
      <c r="DV404" s="24" t="str">
        <f ca="1">IFERROR(IF(DS404="","",IF(选手操作!DT404&lt;&gt;"",CV404+DW404+DX404+选手操作!DS404,VLOOKUP(DU404,DO:DQ,3,0)+CV404+DW404+DX404+选手操作!DS404)),IF(COUNTIF(DO:DO,DU404)=0,"查找失败",IF(ISNUMBER(VLOOKUP(DU404,DO:DQ,3,0))=FALSE,"VP错误","未知错误")))</f>
        <v/>
      </c>
      <c r="DW404" s="37"/>
      <c r="DX404" s="37"/>
      <c r="DY404" s="39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  <c r="EK404" s="31"/>
      <c r="EL404" s="31"/>
      <c r="EM404" s="31"/>
      <c r="EN404" s="23" t="str">
        <f ca="1">IFERROR(IF(ES404="","",RANK(ER404,ER$3:ER$434)+COUNTIF(ER$3:ER404,ER404)-1),"/")</f>
        <v/>
      </c>
      <c r="EO404" s="22" t="str">
        <f t="shared" si="125"/>
        <v/>
      </c>
      <c r="EP404" s="22" t="str">
        <f t="shared" si="126"/>
        <v/>
      </c>
      <c r="EQ404" s="24" t="str">
        <f>IFERROR(IF(EO404="","",ROUND(IF(EP404=0,10,10+SIGN(EP404)*10*(1-((SQRT(5)-1)/2)^MIN(ABS(EP404)/(5*SQRT(ER$1)),3))/(1-((SQRT(5)-1)/2)^3)),2)),"请输入副数")</f>
        <v/>
      </c>
      <c r="ER404" s="25" t="str">
        <f ca="1">IF(ES404="","",IF(选手操作!FT404&lt;&gt;"","/",EV404))</f>
        <v/>
      </c>
      <c r="ES404" s="26" t="str">
        <f ca="1">IF(OR(COUNTA(EA$3:EM$434)=0,选手操作!$K404=""),"",选手操作!$K404)</f>
        <v/>
      </c>
      <c r="ET404" s="22" t="str">
        <f ca="1">IFERROR(IF(ES404="","",RANK(EV404,EV$3:EV$434)+COUNTIF(EV$3:EV404,EV404)-1),"/")</f>
        <v/>
      </c>
      <c r="EU404" s="27" t="str">
        <f ca="1">IF(ES404="","",VLOOKUP(ES404,选手操作!$K:$L,2,0))</f>
        <v/>
      </c>
      <c r="EV404" s="24" t="str">
        <f ca="1">IFERROR(IF(ES404="","",IF(选手操作!ET404&lt;&gt;"",DV404+EW404+EX404+选手操作!ES404,VLOOKUP(EU404,EO:EQ,3,0)+DV404+EW404+EX404+选手操作!ES404)),IF(COUNTIF(EO:EO,EU404)=0,"查找失败",IF(ISNUMBER(VLOOKUP(EU404,EO:EQ,3,0))=FALSE,"VP错误","未知错误")))</f>
        <v/>
      </c>
      <c r="EW404" s="37"/>
      <c r="EX404" s="37"/>
      <c r="EY404" s="39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  <c r="FK404" s="31"/>
      <c r="FL404" s="31"/>
      <c r="FM404" s="31"/>
      <c r="FN404" s="23" t="str">
        <f ca="1">IFERROR(IF(FS404="","",RANK(FR404,FR$3:FR$434)+COUNTIF(FR$3:FR404,FR404)-1),"/")</f>
        <v/>
      </c>
      <c r="FO404" s="22" t="str">
        <f t="shared" si="127"/>
        <v/>
      </c>
      <c r="FP404" s="22" t="str">
        <f t="shared" si="128"/>
        <v/>
      </c>
      <c r="FQ404" s="24" t="str">
        <f>IFERROR(IF(FO404="","",ROUND(IF(FP404=0,10,10+SIGN(FP404)*10*(1-((SQRT(5)-1)/2)^MIN(ABS(FP404)/(5*SQRT(FR$1)),3))/(1-((SQRT(5)-1)/2)^3)),2)),"请输入副数")</f>
        <v/>
      </c>
      <c r="FR404" s="25" t="str">
        <f ca="1">IF(FS404="","",IF(选手操作!GT404&lt;&gt;"","/",FV404))</f>
        <v/>
      </c>
      <c r="FS404" s="26" t="str">
        <f ca="1">IF(OR(COUNTA(FA$3:FM$434)=0,选手操作!$K404=""),"",选手操作!$K404)</f>
        <v/>
      </c>
      <c r="FT404" s="22" t="str">
        <f ca="1">IFERROR(IF(FS404="","",RANK(FV404,FV$3:FV$434)+COUNTIF(FV$3:FV404,FV404)-1),"/")</f>
        <v/>
      </c>
      <c r="FU404" s="27" t="str">
        <f ca="1">IF(FS404="","",VLOOKUP(FS404,选手操作!$K:$L,2,0))</f>
        <v/>
      </c>
      <c r="FV404" s="24" t="str">
        <f ca="1">IFERROR(IF(FS404="","",IF(选手操作!FT404&lt;&gt;"",EV404+FW404+FX404+选手操作!FS404,VLOOKUP(FU404,FO:FQ,3,0)+EV404+FW404+FX404+选手操作!FS404)),IF(COUNTIF(FO:FO,FU404)=0,"查找失败",IF(ISNUMBER(VLOOKUP(FU404,FO:FQ,3,0))=FALSE,"VP错误","未知错误")))</f>
        <v/>
      </c>
      <c r="FW404" s="37"/>
      <c r="FX404" s="37"/>
      <c r="FY404" s="39"/>
      <c r="GA404" s="31"/>
      <c r="GB404" s="31"/>
      <c r="GC404" s="31"/>
      <c r="GD404" s="31"/>
      <c r="GE404" s="31"/>
      <c r="GF404" s="31"/>
      <c r="GG404" s="31"/>
      <c r="GH404" s="31"/>
      <c r="GI404" s="31"/>
      <c r="GJ404" s="31"/>
      <c r="GK404" s="31"/>
      <c r="GL404" s="31"/>
      <c r="GM404" s="31"/>
      <c r="GN404" s="23" t="str">
        <f ca="1">IFERROR(IF(GS404="","",RANK(GR404,GR$3:GR$434)+COUNTIF(GR$3:GR404,GR404)-1),"/")</f>
        <v/>
      </c>
      <c r="GO404" s="22" t="str">
        <f t="shared" si="129"/>
        <v/>
      </c>
      <c r="GP404" s="22" t="str">
        <f t="shared" si="130"/>
        <v/>
      </c>
      <c r="GQ404" s="24" t="str">
        <f>IFERROR(IF(GO404="","",ROUND(IF(GP404=0,10,10+SIGN(GP404)*10*(1-((SQRT(5)-1)/2)^MIN(ABS(GP404)/(5*SQRT(GR$1)),3))/(1-((SQRT(5)-1)/2)^3)),2)),"请输入副数")</f>
        <v/>
      </c>
      <c r="GR404" s="25" t="str">
        <f ca="1">IF(GS404="","",IF(选手操作!HT404&lt;&gt;"","/",GV404))</f>
        <v/>
      </c>
      <c r="GS404" s="26" t="str">
        <f ca="1">IF(OR(COUNTA(GA$3:GM$434)=0,选手操作!$K404=""),"",选手操作!$K404)</f>
        <v/>
      </c>
      <c r="GT404" s="22" t="str">
        <f ca="1">IFERROR(IF(GS404="","",RANK(GV404,GV$3:GV$434)+COUNTIF(GV$3:GV404,GV404)-1),"/")</f>
        <v/>
      </c>
      <c r="GU404" s="27" t="str">
        <f ca="1">IF(GS404="","",VLOOKUP(GS404,选手操作!$K:$L,2,0))</f>
        <v/>
      </c>
      <c r="GV404" s="24" t="str">
        <f ca="1">IFERROR(IF(GS404="","",IF(选手操作!GT404&lt;&gt;"",FV404+GW404+GX404+选手操作!GS404,VLOOKUP(GU404,GO:GQ,3,0)+FV404+GW404+GX404+选手操作!GS404)),IF(COUNTIF(GO:GO,GU404)=0,"查找失败",IF(ISNUMBER(VLOOKUP(GU404,GO:GQ,3,0))=FALSE,"VP错误","未知错误")))</f>
        <v/>
      </c>
      <c r="GW404" s="37"/>
      <c r="GX404" s="37"/>
      <c r="GY404" s="39"/>
      <c r="HA404" s="31"/>
      <c r="HB404" s="31"/>
      <c r="HC404" s="31"/>
      <c r="HD404" s="31"/>
      <c r="HE404" s="31"/>
      <c r="HF404" s="31"/>
      <c r="HG404" s="31"/>
      <c r="HH404" s="31"/>
      <c r="HI404" s="31"/>
      <c r="HJ404" s="31"/>
      <c r="HK404" s="31"/>
      <c r="HL404" s="31"/>
      <c r="HM404" s="31"/>
      <c r="HN404" s="23" t="str">
        <f ca="1">IFERROR(IF(HS404="","",RANK(HR404,HR$3:HR$434)+COUNTIF(HR$3:HR404,HR404)-1),"/")</f>
        <v/>
      </c>
      <c r="HO404" s="22" t="str">
        <f t="shared" si="131"/>
        <v/>
      </c>
      <c r="HP404" s="22" t="str">
        <f t="shared" si="132"/>
        <v/>
      </c>
      <c r="HQ404" s="24" t="str">
        <f>IFERROR(IF(HO404="","",ROUND(IF(HP404=0,10,10+SIGN(HP404)*10*(1-((SQRT(5)-1)/2)^MIN(ABS(HP404)/(5*SQRT(HR$1)),3))/(1-((SQRT(5)-1)/2)^3)),2)),"请输入副数")</f>
        <v/>
      </c>
      <c r="HR404" s="25" t="str">
        <f ca="1">IF(HS404="","",IF(选手操作!IT404&lt;&gt;"","/",HV404))</f>
        <v/>
      </c>
      <c r="HS404" s="26" t="str">
        <f ca="1">IF(OR(COUNTA(HA$3:HM$434)=0,选手操作!$K404=""),"",选手操作!$K404)</f>
        <v/>
      </c>
      <c r="HT404" s="22" t="str">
        <f ca="1">IFERROR(IF(HS404="","",RANK(HV404,HV$3:HV$434)+COUNTIF(HV$3:HV404,HV404)-1),"/")</f>
        <v/>
      </c>
      <c r="HU404" s="27" t="str">
        <f ca="1">IF(HS404="","",VLOOKUP(HS404,选手操作!$K:$L,2,0))</f>
        <v/>
      </c>
      <c r="HV404" s="24" t="str">
        <f ca="1">IFERROR(IF(HS404="","",IF(选手操作!HT404&lt;&gt;"",GV404+HW404+HX404+选手操作!HS404,VLOOKUP(HU404,HO:HQ,3,0)+GV404+HW404+HX404+选手操作!HS404)),IF(COUNTIF(HO:HO,HU404)=0,"查找失败",IF(ISNUMBER(VLOOKUP(HU404,HO:HQ,3,0))=FALSE,"VP错误","未知错误")))</f>
        <v/>
      </c>
      <c r="HW404" s="37"/>
      <c r="HX404" s="37"/>
      <c r="HY404" s="39"/>
    </row>
    <row r="405" spans="1:233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23" t="str">
        <f ca="1">IFERROR(IF(S405="","",RANK(R405,R$3:R$434)+COUNTIF(R$3:R405,R405)-1),"/")</f>
        <v/>
      </c>
      <c r="O405" s="22" t="str">
        <f t="shared" si="133"/>
        <v/>
      </c>
      <c r="P405" s="22" t="str">
        <f t="shared" si="134"/>
        <v/>
      </c>
      <c r="Q405" s="24" t="str">
        <f>IFERROR(IF(O405="","",ROUND(IF(P405=0,10,10+SIGN(P405)*10*(1-((SQRT(5)-1)/2)^MIN(ABS(P405)/(5*SQRT(R$1)),3))/(1-((SQRT(5)-1)/2)^3)),2)),"请输入副数")</f>
        <v/>
      </c>
      <c r="R405" s="25" t="str">
        <f ca="1">IF(S405="","",IF(选手操作!AT405&lt;&gt;"","/",V405))</f>
        <v/>
      </c>
      <c r="S405" s="26" t="str">
        <f ca="1">IF(OR(COUNTA(A$3:M$434)=0,选手操作!$K405=""),"",选手操作!$K405)</f>
        <v/>
      </c>
      <c r="T405" s="22" t="str">
        <f ca="1">IFERROR(IF(S405="","",RANK(V405,V$3:V$434)+COUNTIF(V$3:V405,V405)-1),"/")</f>
        <v/>
      </c>
      <c r="U405" s="27" t="str">
        <f ca="1">IF(S405="","",VLOOKUP(S405,选手操作!$K:$L,2,0))</f>
        <v/>
      </c>
      <c r="V405" s="24" t="str">
        <f ca="1">IFERROR(IF(S405="","",IF(选手操作!T405&lt;&gt;"",选手操作!M405+选手操作!N405+W405+X405+选手操作!S405,VLOOKUP(U405,O:Q,3,0)+选手操作!M405+选手操作!N405+W405+X405+选手操作!S405)),IF(COUNTIF(O:O,U405)=0,"查找失败",IF(ISNUMBER(VLOOKUP(U405,O:Q,3,0))=FALSE,"VP错误","未知错误")))</f>
        <v/>
      </c>
      <c r="W405" s="37"/>
      <c r="X405" s="37"/>
      <c r="Y405" s="39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23" t="str">
        <f ca="1">IFERROR(IF(AS405="","",RANK(AR405,AR$3:AR$434)+COUNTIF(AR$3:AR405,AR405)-1),"/")</f>
        <v/>
      </c>
      <c r="AO405" s="22" t="str">
        <f t="shared" si="117"/>
        <v/>
      </c>
      <c r="AP405" s="22" t="str">
        <f t="shared" si="118"/>
        <v/>
      </c>
      <c r="AQ405" s="24" t="str">
        <f>IFERROR(IF(AO405="","",ROUND(IF(AP405=0,10,10+SIGN(AP405)*10*(1-((SQRT(5)-1)/2)^MIN(ABS(AP405)/(5*SQRT(AR$1)),3))/(1-((SQRT(5)-1)/2)^3)),2)),"请输入副数")</f>
        <v/>
      </c>
      <c r="AR405" s="25" t="str">
        <f ca="1">IF(AS405="","",IF(选手操作!BT405&lt;&gt;"","/",AV405))</f>
        <v/>
      </c>
      <c r="AS405" s="26" t="str">
        <f ca="1">IF(OR(COUNTA(AA$3:AM$434)=0,选手操作!$K405=""),"",选手操作!$K405)</f>
        <v/>
      </c>
      <c r="AT405" s="22" t="str">
        <f ca="1">IFERROR(IF(AS405="","",RANK(AV405,AV$3:AV$434)+COUNTIF(AV$3:AV405,AV405)-1),"/")</f>
        <v/>
      </c>
      <c r="AU405" s="27" t="str">
        <f ca="1">IF(AS405="","",VLOOKUP(AS405,选手操作!$K:$L,2,0))</f>
        <v/>
      </c>
      <c r="AV405" s="24" t="str">
        <f ca="1">IFERROR(IF(AS405="","",IF(选手操作!AT405&lt;&gt;"",V405+AW405+AX405+选手操作!AS405,VLOOKUP(AU405,AO:AQ,3,0)+V405+AW405+AX405+选手操作!AS405)),IF(COUNTIF(AO:AO,AU405)=0,"查找失败",IF(ISNUMBER(VLOOKUP(AU405,AO:AQ,3,0))=FALSE,"VP错误","未知错误")))</f>
        <v/>
      </c>
      <c r="AW405" s="37"/>
      <c r="AX405" s="37"/>
      <c r="AY405" s="39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23" t="str">
        <f ca="1">IFERROR(IF(BS405="","",RANK(BR405,BR$3:BR$434)+COUNTIF(BR$3:BR405,BR405)-1),"/")</f>
        <v/>
      </c>
      <c r="BO405" s="22" t="str">
        <f t="shared" si="119"/>
        <v/>
      </c>
      <c r="BP405" s="22" t="str">
        <f t="shared" si="120"/>
        <v/>
      </c>
      <c r="BQ405" s="24" t="str">
        <f>IFERROR(IF(BO405="","",ROUND(IF(BP405=0,10,10+SIGN(BP405)*10*(1-((SQRT(5)-1)/2)^MIN(ABS(BP405)/(5*SQRT(BR$1)),3))/(1-((SQRT(5)-1)/2)^3)),2)),"请输入副数")</f>
        <v/>
      </c>
      <c r="BR405" s="25" t="str">
        <f ca="1">IF(BS405="","",IF(选手操作!CT405&lt;&gt;"","/",BV405))</f>
        <v/>
      </c>
      <c r="BS405" s="26" t="str">
        <f ca="1">IF(OR(COUNTA(BA$3:BM$434)=0,选手操作!$K405=""),"",选手操作!$K405)</f>
        <v/>
      </c>
      <c r="BT405" s="22" t="str">
        <f ca="1">IFERROR(IF(BS405="","",RANK(BV405,BV$3:BV$434)+COUNTIF(BV$3:BV405,BV405)-1),"/")</f>
        <v/>
      </c>
      <c r="BU405" s="27" t="str">
        <f ca="1">IF(BS405="","",VLOOKUP(BS405,选手操作!$K:$L,2,0))</f>
        <v/>
      </c>
      <c r="BV405" s="24" t="str">
        <f ca="1">IFERROR(IF(BS405="","",IF(选手操作!BT405&lt;&gt;"",AV405+BW405+BX405+选手操作!BS405,VLOOKUP(BU405,BO:BQ,3,0)+AV405+BW405+BX405+选手操作!BS405)),IF(COUNTIF(BO:BO,BU405)=0,"查找失败",IF(ISNUMBER(VLOOKUP(BU405,BO:BQ,3,0))=FALSE,"VP错误","未知错误")))</f>
        <v/>
      </c>
      <c r="BW405" s="37"/>
      <c r="BX405" s="37"/>
      <c r="BY405" s="39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23" t="str">
        <f ca="1">IFERROR(IF(CS405="","",RANK(CR405,CR$3:CR$434)+COUNTIF(CR$3:CR405,CR405)-1),"/")</f>
        <v/>
      </c>
      <c r="CO405" s="22" t="str">
        <f t="shared" si="121"/>
        <v/>
      </c>
      <c r="CP405" s="22" t="str">
        <f t="shared" si="122"/>
        <v/>
      </c>
      <c r="CQ405" s="24" t="str">
        <f>IFERROR(IF(CO405="","",ROUND(IF(CP405=0,10,10+SIGN(CP405)*10*(1-((SQRT(5)-1)/2)^MIN(ABS(CP405)/(5*SQRT(CR$1)),3))/(1-((SQRT(5)-1)/2)^3)),2)),"请输入副数")</f>
        <v/>
      </c>
      <c r="CR405" s="25" t="str">
        <f ca="1">IF(CS405="","",IF(选手操作!DT405&lt;&gt;"","/",CV405))</f>
        <v/>
      </c>
      <c r="CS405" s="26" t="str">
        <f ca="1">IF(OR(COUNTA(CA$3:CM$434)=0,选手操作!$K405=""),"",选手操作!$K405)</f>
        <v/>
      </c>
      <c r="CT405" s="22" t="str">
        <f ca="1">IFERROR(IF(CS405="","",RANK(CV405,CV$3:CV$434)+COUNTIF(CV$3:CV405,CV405)-1),"/")</f>
        <v/>
      </c>
      <c r="CU405" s="27" t="str">
        <f ca="1">IF(CS405="","",VLOOKUP(CS405,选手操作!$K:$L,2,0))</f>
        <v/>
      </c>
      <c r="CV405" s="24" t="str">
        <f ca="1">IFERROR(IF(CS405="","",IF(选手操作!CT405&lt;&gt;"",BV405+CW405+CX405+选手操作!CS405,VLOOKUP(CU405,CO:CQ,3,0)+BV405+CW405+CX405+选手操作!CS405)),IF(COUNTIF(CO:CO,CU405)=0,"查找失败",IF(ISNUMBER(VLOOKUP(CU405,CO:CQ,3,0))=FALSE,"VP错误","未知错误")))</f>
        <v/>
      </c>
      <c r="CW405" s="37"/>
      <c r="CX405" s="37"/>
      <c r="CY405" s="39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23" t="str">
        <f ca="1">IFERROR(IF(DS405="","",RANK(DR405,DR$3:DR$434)+COUNTIF(DR$3:DR405,DR405)-1),"/")</f>
        <v/>
      </c>
      <c r="DO405" s="22" t="str">
        <f t="shared" si="123"/>
        <v/>
      </c>
      <c r="DP405" s="22" t="str">
        <f t="shared" si="124"/>
        <v/>
      </c>
      <c r="DQ405" s="24" t="str">
        <f>IFERROR(IF(DO405="","",ROUND(IF(DP405=0,10,10+SIGN(DP405)*10*(1-((SQRT(5)-1)/2)^MIN(ABS(DP405)/(5*SQRT(DR$1)),3))/(1-((SQRT(5)-1)/2)^3)),2)),"请输入副数")</f>
        <v/>
      </c>
      <c r="DR405" s="25" t="str">
        <f ca="1">IF(DS405="","",IF(选手操作!ET405&lt;&gt;"","/",DV405))</f>
        <v/>
      </c>
      <c r="DS405" s="26" t="str">
        <f ca="1">IF(OR(COUNTA(DA$3:DM$434)=0,选手操作!$K405=""),"",选手操作!$K405)</f>
        <v/>
      </c>
      <c r="DT405" s="22" t="str">
        <f ca="1">IFERROR(IF(DS405="","",RANK(DV405,DV$3:DV$434)+COUNTIF(DV$3:DV405,DV405)-1),"/")</f>
        <v/>
      </c>
      <c r="DU405" s="27" t="str">
        <f ca="1">IF(DS405="","",VLOOKUP(DS405,选手操作!$K:$L,2,0))</f>
        <v/>
      </c>
      <c r="DV405" s="24" t="str">
        <f ca="1">IFERROR(IF(DS405="","",IF(选手操作!DT405&lt;&gt;"",CV405+DW405+DX405+选手操作!DS405,VLOOKUP(DU405,DO:DQ,3,0)+CV405+DW405+DX405+选手操作!DS405)),IF(COUNTIF(DO:DO,DU405)=0,"查找失败",IF(ISNUMBER(VLOOKUP(DU405,DO:DQ,3,0))=FALSE,"VP错误","未知错误")))</f>
        <v/>
      </c>
      <c r="DW405" s="37"/>
      <c r="DX405" s="37"/>
      <c r="DY405" s="39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  <c r="EK405" s="31"/>
      <c r="EL405" s="31"/>
      <c r="EM405" s="31"/>
      <c r="EN405" s="23" t="str">
        <f ca="1">IFERROR(IF(ES405="","",RANK(ER405,ER$3:ER$434)+COUNTIF(ER$3:ER405,ER405)-1),"/")</f>
        <v/>
      </c>
      <c r="EO405" s="22" t="str">
        <f t="shared" si="125"/>
        <v/>
      </c>
      <c r="EP405" s="22" t="str">
        <f t="shared" si="126"/>
        <v/>
      </c>
      <c r="EQ405" s="24" t="str">
        <f>IFERROR(IF(EO405="","",ROUND(IF(EP405=0,10,10+SIGN(EP405)*10*(1-((SQRT(5)-1)/2)^MIN(ABS(EP405)/(5*SQRT(ER$1)),3))/(1-((SQRT(5)-1)/2)^3)),2)),"请输入副数")</f>
        <v/>
      </c>
      <c r="ER405" s="25" t="str">
        <f ca="1">IF(ES405="","",IF(选手操作!FT405&lt;&gt;"","/",EV405))</f>
        <v/>
      </c>
      <c r="ES405" s="26" t="str">
        <f ca="1">IF(OR(COUNTA(EA$3:EM$434)=0,选手操作!$K405=""),"",选手操作!$K405)</f>
        <v/>
      </c>
      <c r="ET405" s="22" t="str">
        <f ca="1">IFERROR(IF(ES405="","",RANK(EV405,EV$3:EV$434)+COUNTIF(EV$3:EV405,EV405)-1),"/")</f>
        <v/>
      </c>
      <c r="EU405" s="27" t="str">
        <f ca="1">IF(ES405="","",VLOOKUP(ES405,选手操作!$K:$L,2,0))</f>
        <v/>
      </c>
      <c r="EV405" s="24" t="str">
        <f ca="1">IFERROR(IF(ES405="","",IF(选手操作!ET405&lt;&gt;"",DV405+EW405+EX405+选手操作!ES405,VLOOKUP(EU405,EO:EQ,3,0)+DV405+EW405+EX405+选手操作!ES405)),IF(COUNTIF(EO:EO,EU405)=0,"查找失败",IF(ISNUMBER(VLOOKUP(EU405,EO:EQ,3,0))=FALSE,"VP错误","未知错误")))</f>
        <v/>
      </c>
      <c r="EW405" s="37"/>
      <c r="EX405" s="37"/>
      <c r="EY405" s="39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  <c r="FK405" s="31"/>
      <c r="FL405" s="31"/>
      <c r="FM405" s="31"/>
      <c r="FN405" s="23" t="str">
        <f ca="1">IFERROR(IF(FS405="","",RANK(FR405,FR$3:FR$434)+COUNTIF(FR$3:FR405,FR405)-1),"/")</f>
        <v/>
      </c>
      <c r="FO405" s="22" t="str">
        <f t="shared" si="127"/>
        <v/>
      </c>
      <c r="FP405" s="22" t="str">
        <f t="shared" si="128"/>
        <v/>
      </c>
      <c r="FQ405" s="24" t="str">
        <f>IFERROR(IF(FO405="","",ROUND(IF(FP405=0,10,10+SIGN(FP405)*10*(1-((SQRT(5)-1)/2)^MIN(ABS(FP405)/(5*SQRT(FR$1)),3))/(1-((SQRT(5)-1)/2)^3)),2)),"请输入副数")</f>
        <v/>
      </c>
      <c r="FR405" s="25" t="str">
        <f ca="1">IF(FS405="","",IF(选手操作!GT405&lt;&gt;"","/",FV405))</f>
        <v/>
      </c>
      <c r="FS405" s="26" t="str">
        <f ca="1">IF(OR(COUNTA(FA$3:FM$434)=0,选手操作!$K405=""),"",选手操作!$K405)</f>
        <v/>
      </c>
      <c r="FT405" s="22" t="str">
        <f ca="1">IFERROR(IF(FS405="","",RANK(FV405,FV$3:FV$434)+COUNTIF(FV$3:FV405,FV405)-1),"/")</f>
        <v/>
      </c>
      <c r="FU405" s="27" t="str">
        <f ca="1">IF(FS405="","",VLOOKUP(FS405,选手操作!$K:$L,2,0))</f>
        <v/>
      </c>
      <c r="FV405" s="24" t="str">
        <f ca="1">IFERROR(IF(FS405="","",IF(选手操作!FT405&lt;&gt;"",EV405+FW405+FX405+选手操作!FS405,VLOOKUP(FU405,FO:FQ,3,0)+EV405+FW405+FX405+选手操作!FS405)),IF(COUNTIF(FO:FO,FU405)=0,"查找失败",IF(ISNUMBER(VLOOKUP(FU405,FO:FQ,3,0))=FALSE,"VP错误","未知错误")))</f>
        <v/>
      </c>
      <c r="FW405" s="37"/>
      <c r="FX405" s="37"/>
      <c r="FY405" s="39"/>
      <c r="GA405" s="31"/>
      <c r="GB405" s="31"/>
      <c r="GC405" s="31"/>
      <c r="GD405" s="31"/>
      <c r="GE405" s="31"/>
      <c r="GF405" s="31"/>
      <c r="GG405" s="31"/>
      <c r="GH405" s="31"/>
      <c r="GI405" s="31"/>
      <c r="GJ405" s="31"/>
      <c r="GK405" s="31"/>
      <c r="GL405" s="31"/>
      <c r="GM405" s="31"/>
      <c r="GN405" s="23" t="str">
        <f ca="1">IFERROR(IF(GS405="","",RANK(GR405,GR$3:GR$434)+COUNTIF(GR$3:GR405,GR405)-1),"/")</f>
        <v/>
      </c>
      <c r="GO405" s="22" t="str">
        <f t="shared" si="129"/>
        <v/>
      </c>
      <c r="GP405" s="22" t="str">
        <f t="shared" si="130"/>
        <v/>
      </c>
      <c r="GQ405" s="24" t="str">
        <f>IFERROR(IF(GO405="","",ROUND(IF(GP405=0,10,10+SIGN(GP405)*10*(1-((SQRT(5)-1)/2)^MIN(ABS(GP405)/(5*SQRT(GR$1)),3))/(1-((SQRT(5)-1)/2)^3)),2)),"请输入副数")</f>
        <v/>
      </c>
      <c r="GR405" s="25" t="str">
        <f ca="1">IF(GS405="","",IF(选手操作!HT405&lt;&gt;"","/",GV405))</f>
        <v/>
      </c>
      <c r="GS405" s="26" t="str">
        <f ca="1">IF(OR(COUNTA(GA$3:GM$434)=0,选手操作!$K405=""),"",选手操作!$K405)</f>
        <v/>
      </c>
      <c r="GT405" s="22" t="str">
        <f ca="1">IFERROR(IF(GS405="","",RANK(GV405,GV$3:GV$434)+COUNTIF(GV$3:GV405,GV405)-1),"/")</f>
        <v/>
      </c>
      <c r="GU405" s="27" t="str">
        <f ca="1">IF(GS405="","",VLOOKUP(GS405,选手操作!$K:$L,2,0))</f>
        <v/>
      </c>
      <c r="GV405" s="24" t="str">
        <f ca="1">IFERROR(IF(GS405="","",IF(选手操作!GT405&lt;&gt;"",FV405+GW405+GX405+选手操作!GS405,VLOOKUP(GU405,GO:GQ,3,0)+FV405+GW405+GX405+选手操作!GS405)),IF(COUNTIF(GO:GO,GU405)=0,"查找失败",IF(ISNUMBER(VLOOKUP(GU405,GO:GQ,3,0))=FALSE,"VP错误","未知错误")))</f>
        <v/>
      </c>
      <c r="GW405" s="37"/>
      <c r="GX405" s="37"/>
      <c r="GY405" s="39"/>
      <c r="HA405" s="31"/>
      <c r="HB405" s="31"/>
      <c r="HC405" s="31"/>
      <c r="HD405" s="31"/>
      <c r="HE405" s="31"/>
      <c r="HF405" s="31"/>
      <c r="HG405" s="31"/>
      <c r="HH405" s="31"/>
      <c r="HI405" s="31"/>
      <c r="HJ405" s="31"/>
      <c r="HK405" s="31"/>
      <c r="HL405" s="31"/>
      <c r="HM405" s="31"/>
      <c r="HN405" s="23" t="str">
        <f ca="1">IFERROR(IF(HS405="","",RANK(HR405,HR$3:HR$434)+COUNTIF(HR$3:HR405,HR405)-1),"/")</f>
        <v/>
      </c>
      <c r="HO405" s="22" t="str">
        <f t="shared" si="131"/>
        <v/>
      </c>
      <c r="HP405" s="22" t="str">
        <f t="shared" si="132"/>
        <v/>
      </c>
      <c r="HQ405" s="24" t="str">
        <f>IFERROR(IF(HO405="","",ROUND(IF(HP405=0,10,10+SIGN(HP405)*10*(1-((SQRT(5)-1)/2)^MIN(ABS(HP405)/(5*SQRT(HR$1)),3))/(1-((SQRT(5)-1)/2)^3)),2)),"请输入副数")</f>
        <v/>
      </c>
      <c r="HR405" s="25" t="str">
        <f ca="1">IF(HS405="","",IF(选手操作!IT405&lt;&gt;"","/",HV405))</f>
        <v/>
      </c>
      <c r="HS405" s="26" t="str">
        <f ca="1">IF(OR(COUNTA(HA$3:HM$434)=0,选手操作!$K405=""),"",选手操作!$K405)</f>
        <v/>
      </c>
      <c r="HT405" s="22" t="str">
        <f ca="1">IFERROR(IF(HS405="","",RANK(HV405,HV$3:HV$434)+COUNTIF(HV$3:HV405,HV405)-1),"/")</f>
        <v/>
      </c>
      <c r="HU405" s="27" t="str">
        <f ca="1">IF(HS405="","",VLOOKUP(HS405,选手操作!$K:$L,2,0))</f>
        <v/>
      </c>
      <c r="HV405" s="24" t="str">
        <f ca="1">IFERROR(IF(HS405="","",IF(选手操作!HT405&lt;&gt;"",GV405+HW405+HX405+选手操作!HS405,VLOOKUP(HU405,HO:HQ,3,0)+GV405+HW405+HX405+选手操作!HS405)),IF(COUNTIF(HO:HO,HU405)=0,"查找失败",IF(ISNUMBER(VLOOKUP(HU405,HO:HQ,3,0))=FALSE,"VP错误","未知错误")))</f>
        <v/>
      </c>
      <c r="HW405" s="37"/>
      <c r="HX405" s="37"/>
      <c r="HY405" s="39"/>
    </row>
    <row r="406" spans="1:233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23" t="str">
        <f ca="1">IFERROR(IF(S406="","",RANK(R406,R$3:R$434)+COUNTIF(R$3:R406,R406)-1),"/")</f>
        <v/>
      </c>
      <c r="O406" s="22" t="str">
        <f t="shared" si="133"/>
        <v/>
      </c>
      <c r="P406" s="22" t="str">
        <f t="shared" si="134"/>
        <v/>
      </c>
      <c r="Q406" s="24" t="str">
        <f>IFERROR(IF(O406="","",ROUND(IF(P406=0,10,10+SIGN(P406)*10*(1-((SQRT(5)-1)/2)^MIN(ABS(P406)/(5*SQRT(R$1)),3))/(1-((SQRT(5)-1)/2)^3)),2)),"请输入副数")</f>
        <v/>
      </c>
      <c r="R406" s="25" t="str">
        <f ca="1">IF(S406="","",IF(选手操作!AT406&lt;&gt;"","/",V406))</f>
        <v/>
      </c>
      <c r="S406" s="26" t="str">
        <f ca="1">IF(OR(COUNTA(A$3:M$434)=0,选手操作!$K406=""),"",选手操作!$K406)</f>
        <v/>
      </c>
      <c r="T406" s="22" t="str">
        <f ca="1">IFERROR(IF(S406="","",RANK(V406,V$3:V$434)+COUNTIF(V$3:V406,V406)-1),"/")</f>
        <v/>
      </c>
      <c r="U406" s="27" t="str">
        <f ca="1">IF(S406="","",VLOOKUP(S406,选手操作!$K:$L,2,0))</f>
        <v/>
      </c>
      <c r="V406" s="24" t="str">
        <f ca="1">IFERROR(IF(S406="","",IF(选手操作!T406&lt;&gt;"",选手操作!M406+选手操作!N406+W406+X406+选手操作!S406,VLOOKUP(U406,O:Q,3,0)+选手操作!M406+选手操作!N406+W406+X406+选手操作!S406)),IF(COUNTIF(O:O,U406)=0,"查找失败",IF(ISNUMBER(VLOOKUP(U406,O:Q,3,0))=FALSE,"VP错误","未知错误")))</f>
        <v/>
      </c>
      <c r="W406" s="37"/>
      <c r="X406" s="37"/>
      <c r="Y406" s="39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23" t="str">
        <f ca="1">IFERROR(IF(AS406="","",RANK(AR406,AR$3:AR$434)+COUNTIF(AR$3:AR406,AR406)-1),"/")</f>
        <v/>
      </c>
      <c r="AO406" s="22" t="str">
        <f t="shared" si="117"/>
        <v/>
      </c>
      <c r="AP406" s="22" t="str">
        <f t="shared" si="118"/>
        <v/>
      </c>
      <c r="AQ406" s="24" t="str">
        <f>IFERROR(IF(AO406="","",ROUND(IF(AP406=0,10,10+SIGN(AP406)*10*(1-((SQRT(5)-1)/2)^MIN(ABS(AP406)/(5*SQRT(AR$1)),3))/(1-((SQRT(5)-1)/2)^3)),2)),"请输入副数")</f>
        <v/>
      </c>
      <c r="AR406" s="25" t="str">
        <f ca="1">IF(AS406="","",IF(选手操作!BT406&lt;&gt;"","/",AV406))</f>
        <v/>
      </c>
      <c r="AS406" s="26" t="str">
        <f ca="1">IF(OR(COUNTA(AA$3:AM$434)=0,选手操作!$K406=""),"",选手操作!$K406)</f>
        <v/>
      </c>
      <c r="AT406" s="22" t="str">
        <f ca="1">IFERROR(IF(AS406="","",RANK(AV406,AV$3:AV$434)+COUNTIF(AV$3:AV406,AV406)-1),"/")</f>
        <v/>
      </c>
      <c r="AU406" s="27" t="str">
        <f ca="1">IF(AS406="","",VLOOKUP(AS406,选手操作!$K:$L,2,0))</f>
        <v/>
      </c>
      <c r="AV406" s="24" t="str">
        <f ca="1">IFERROR(IF(AS406="","",IF(选手操作!AT406&lt;&gt;"",V406+AW406+AX406+选手操作!AS406,VLOOKUP(AU406,AO:AQ,3,0)+V406+AW406+AX406+选手操作!AS406)),IF(COUNTIF(AO:AO,AU406)=0,"查找失败",IF(ISNUMBER(VLOOKUP(AU406,AO:AQ,3,0))=FALSE,"VP错误","未知错误")))</f>
        <v/>
      </c>
      <c r="AW406" s="37"/>
      <c r="AX406" s="37"/>
      <c r="AY406" s="39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23" t="str">
        <f ca="1">IFERROR(IF(BS406="","",RANK(BR406,BR$3:BR$434)+COUNTIF(BR$3:BR406,BR406)-1),"/")</f>
        <v/>
      </c>
      <c r="BO406" s="22" t="str">
        <f t="shared" si="119"/>
        <v/>
      </c>
      <c r="BP406" s="22" t="str">
        <f t="shared" si="120"/>
        <v/>
      </c>
      <c r="BQ406" s="24" t="str">
        <f>IFERROR(IF(BO406="","",ROUND(IF(BP406=0,10,10+SIGN(BP406)*10*(1-((SQRT(5)-1)/2)^MIN(ABS(BP406)/(5*SQRT(BR$1)),3))/(1-((SQRT(5)-1)/2)^3)),2)),"请输入副数")</f>
        <v/>
      </c>
      <c r="BR406" s="25" t="str">
        <f ca="1">IF(BS406="","",IF(选手操作!CT406&lt;&gt;"","/",BV406))</f>
        <v/>
      </c>
      <c r="BS406" s="26" t="str">
        <f ca="1">IF(OR(COUNTA(BA$3:BM$434)=0,选手操作!$K406=""),"",选手操作!$K406)</f>
        <v/>
      </c>
      <c r="BT406" s="22" t="str">
        <f ca="1">IFERROR(IF(BS406="","",RANK(BV406,BV$3:BV$434)+COUNTIF(BV$3:BV406,BV406)-1),"/")</f>
        <v/>
      </c>
      <c r="BU406" s="27" t="str">
        <f ca="1">IF(BS406="","",VLOOKUP(BS406,选手操作!$K:$L,2,0))</f>
        <v/>
      </c>
      <c r="BV406" s="24" t="str">
        <f ca="1">IFERROR(IF(BS406="","",IF(选手操作!BT406&lt;&gt;"",AV406+BW406+BX406+选手操作!BS406,VLOOKUP(BU406,BO:BQ,3,0)+AV406+BW406+BX406+选手操作!BS406)),IF(COUNTIF(BO:BO,BU406)=0,"查找失败",IF(ISNUMBER(VLOOKUP(BU406,BO:BQ,3,0))=FALSE,"VP错误","未知错误")))</f>
        <v/>
      </c>
      <c r="BW406" s="37"/>
      <c r="BX406" s="37"/>
      <c r="BY406" s="39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23" t="str">
        <f ca="1">IFERROR(IF(CS406="","",RANK(CR406,CR$3:CR$434)+COUNTIF(CR$3:CR406,CR406)-1),"/")</f>
        <v/>
      </c>
      <c r="CO406" s="22" t="str">
        <f t="shared" si="121"/>
        <v/>
      </c>
      <c r="CP406" s="22" t="str">
        <f t="shared" si="122"/>
        <v/>
      </c>
      <c r="CQ406" s="24" t="str">
        <f>IFERROR(IF(CO406="","",ROUND(IF(CP406=0,10,10+SIGN(CP406)*10*(1-((SQRT(5)-1)/2)^MIN(ABS(CP406)/(5*SQRT(CR$1)),3))/(1-((SQRT(5)-1)/2)^3)),2)),"请输入副数")</f>
        <v/>
      </c>
      <c r="CR406" s="25" t="str">
        <f ca="1">IF(CS406="","",IF(选手操作!DT406&lt;&gt;"","/",CV406))</f>
        <v/>
      </c>
      <c r="CS406" s="26" t="str">
        <f ca="1">IF(OR(COUNTA(CA$3:CM$434)=0,选手操作!$K406=""),"",选手操作!$K406)</f>
        <v/>
      </c>
      <c r="CT406" s="22" t="str">
        <f ca="1">IFERROR(IF(CS406="","",RANK(CV406,CV$3:CV$434)+COUNTIF(CV$3:CV406,CV406)-1),"/")</f>
        <v/>
      </c>
      <c r="CU406" s="27" t="str">
        <f ca="1">IF(CS406="","",VLOOKUP(CS406,选手操作!$K:$L,2,0))</f>
        <v/>
      </c>
      <c r="CV406" s="24" t="str">
        <f ca="1">IFERROR(IF(CS406="","",IF(选手操作!CT406&lt;&gt;"",BV406+CW406+CX406+选手操作!CS406,VLOOKUP(CU406,CO:CQ,3,0)+BV406+CW406+CX406+选手操作!CS406)),IF(COUNTIF(CO:CO,CU406)=0,"查找失败",IF(ISNUMBER(VLOOKUP(CU406,CO:CQ,3,0))=FALSE,"VP错误","未知错误")))</f>
        <v/>
      </c>
      <c r="CW406" s="37"/>
      <c r="CX406" s="37"/>
      <c r="CY406" s="39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23" t="str">
        <f ca="1">IFERROR(IF(DS406="","",RANK(DR406,DR$3:DR$434)+COUNTIF(DR$3:DR406,DR406)-1),"/")</f>
        <v/>
      </c>
      <c r="DO406" s="22" t="str">
        <f t="shared" si="123"/>
        <v/>
      </c>
      <c r="DP406" s="22" t="str">
        <f t="shared" si="124"/>
        <v/>
      </c>
      <c r="DQ406" s="24" t="str">
        <f>IFERROR(IF(DO406="","",ROUND(IF(DP406=0,10,10+SIGN(DP406)*10*(1-((SQRT(5)-1)/2)^MIN(ABS(DP406)/(5*SQRT(DR$1)),3))/(1-((SQRT(5)-1)/2)^3)),2)),"请输入副数")</f>
        <v/>
      </c>
      <c r="DR406" s="25" t="str">
        <f ca="1">IF(DS406="","",IF(选手操作!ET406&lt;&gt;"","/",DV406))</f>
        <v/>
      </c>
      <c r="DS406" s="26" t="str">
        <f ca="1">IF(OR(COUNTA(DA$3:DM$434)=0,选手操作!$K406=""),"",选手操作!$K406)</f>
        <v/>
      </c>
      <c r="DT406" s="22" t="str">
        <f ca="1">IFERROR(IF(DS406="","",RANK(DV406,DV$3:DV$434)+COUNTIF(DV$3:DV406,DV406)-1),"/")</f>
        <v/>
      </c>
      <c r="DU406" s="27" t="str">
        <f ca="1">IF(DS406="","",VLOOKUP(DS406,选手操作!$K:$L,2,0))</f>
        <v/>
      </c>
      <c r="DV406" s="24" t="str">
        <f ca="1">IFERROR(IF(DS406="","",IF(选手操作!DT406&lt;&gt;"",CV406+DW406+DX406+选手操作!DS406,VLOOKUP(DU406,DO:DQ,3,0)+CV406+DW406+DX406+选手操作!DS406)),IF(COUNTIF(DO:DO,DU406)=0,"查找失败",IF(ISNUMBER(VLOOKUP(DU406,DO:DQ,3,0))=FALSE,"VP错误","未知错误")))</f>
        <v/>
      </c>
      <c r="DW406" s="37"/>
      <c r="DX406" s="37"/>
      <c r="DY406" s="39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  <c r="EK406" s="31"/>
      <c r="EL406" s="31"/>
      <c r="EM406" s="31"/>
      <c r="EN406" s="23" t="str">
        <f ca="1">IFERROR(IF(ES406="","",RANK(ER406,ER$3:ER$434)+COUNTIF(ER$3:ER406,ER406)-1),"/")</f>
        <v/>
      </c>
      <c r="EO406" s="22" t="str">
        <f t="shared" si="125"/>
        <v/>
      </c>
      <c r="EP406" s="22" t="str">
        <f t="shared" si="126"/>
        <v/>
      </c>
      <c r="EQ406" s="24" t="str">
        <f>IFERROR(IF(EO406="","",ROUND(IF(EP406=0,10,10+SIGN(EP406)*10*(1-((SQRT(5)-1)/2)^MIN(ABS(EP406)/(5*SQRT(ER$1)),3))/(1-((SQRT(5)-1)/2)^3)),2)),"请输入副数")</f>
        <v/>
      </c>
      <c r="ER406" s="25" t="str">
        <f ca="1">IF(ES406="","",IF(选手操作!FT406&lt;&gt;"","/",EV406))</f>
        <v/>
      </c>
      <c r="ES406" s="26" t="str">
        <f ca="1">IF(OR(COUNTA(EA$3:EM$434)=0,选手操作!$K406=""),"",选手操作!$K406)</f>
        <v/>
      </c>
      <c r="ET406" s="22" t="str">
        <f ca="1">IFERROR(IF(ES406="","",RANK(EV406,EV$3:EV$434)+COUNTIF(EV$3:EV406,EV406)-1),"/")</f>
        <v/>
      </c>
      <c r="EU406" s="27" t="str">
        <f ca="1">IF(ES406="","",VLOOKUP(ES406,选手操作!$K:$L,2,0))</f>
        <v/>
      </c>
      <c r="EV406" s="24" t="str">
        <f ca="1">IFERROR(IF(ES406="","",IF(选手操作!ET406&lt;&gt;"",DV406+EW406+EX406+选手操作!ES406,VLOOKUP(EU406,EO:EQ,3,0)+DV406+EW406+EX406+选手操作!ES406)),IF(COUNTIF(EO:EO,EU406)=0,"查找失败",IF(ISNUMBER(VLOOKUP(EU406,EO:EQ,3,0))=FALSE,"VP错误","未知错误")))</f>
        <v/>
      </c>
      <c r="EW406" s="37"/>
      <c r="EX406" s="37"/>
      <c r="EY406" s="39"/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  <c r="FK406" s="31"/>
      <c r="FL406" s="31"/>
      <c r="FM406" s="31"/>
      <c r="FN406" s="23" t="str">
        <f ca="1">IFERROR(IF(FS406="","",RANK(FR406,FR$3:FR$434)+COUNTIF(FR$3:FR406,FR406)-1),"/")</f>
        <v/>
      </c>
      <c r="FO406" s="22" t="str">
        <f t="shared" si="127"/>
        <v/>
      </c>
      <c r="FP406" s="22" t="str">
        <f t="shared" si="128"/>
        <v/>
      </c>
      <c r="FQ406" s="24" t="str">
        <f>IFERROR(IF(FO406="","",ROUND(IF(FP406=0,10,10+SIGN(FP406)*10*(1-((SQRT(5)-1)/2)^MIN(ABS(FP406)/(5*SQRT(FR$1)),3))/(1-((SQRT(5)-1)/2)^3)),2)),"请输入副数")</f>
        <v/>
      </c>
      <c r="FR406" s="25" t="str">
        <f ca="1">IF(FS406="","",IF(选手操作!GT406&lt;&gt;"","/",FV406))</f>
        <v/>
      </c>
      <c r="FS406" s="26" t="str">
        <f ca="1">IF(OR(COUNTA(FA$3:FM$434)=0,选手操作!$K406=""),"",选手操作!$K406)</f>
        <v/>
      </c>
      <c r="FT406" s="22" t="str">
        <f ca="1">IFERROR(IF(FS406="","",RANK(FV406,FV$3:FV$434)+COUNTIF(FV$3:FV406,FV406)-1),"/")</f>
        <v/>
      </c>
      <c r="FU406" s="27" t="str">
        <f ca="1">IF(FS406="","",VLOOKUP(FS406,选手操作!$K:$L,2,0))</f>
        <v/>
      </c>
      <c r="FV406" s="24" t="str">
        <f ca="1">IFERROR(IF(FS406="","",IF(选手操作!FT406&lt;&gt;"",EV406+FW406+FX406+选手操作!FS406,VLOOKUP(FU406,FO:FQ,3,0)+EV406+FW406+FX406+选手操作!FS406)),IF(COUNTIF(FO:FO,FU406)=0,"查找失败",IF(ISNUMBER(VLOOKUP(FU406,FO:FQ,3,0))=FALSE,"VP错误","未知错误")))</f>
        <v/>
      </c>
      <c r="FW406" s="37"/>
      <c r="FX406" s="37"/>
      <c r="FY406" s="39"/>
      <c r="GA406" s="31"/>
      <c r="GB406" s="31"/>
      <c r="GC406" s="31"/>
      <c r="GD406" s="31"/>
      <c r="GE406" s="31"/>
      <c r="GF406" s="31"/>
      <c r="GG406" s="31"/>
      <c r="GH406" s="31"/>
      <c r="GI406" s="31"/>
      <c r="GJ406" s="31"/>
      <c r="GK406" s="31"/>
      <c r="GL406" s="31"/>
      <c r="GM406" s="31"/>
      <c r="GN406" s="23" t="str">
        <f ca="1">IFERROR(IF(GS406="","",RANK(GR406,GR$3:GR$434)+COUNTIF(GR$3:GR406,GR406)-1),"/")</f>
        <v/>
      </c>
      <c r="GO406" s="22" t="str">
        <f t="shared" si="129"/>
        <v/>
      </c>
      <c r="GP406" s="22" t="str">
        <f t="shared" si="130"/>
        <v/>
      </c>
      <c r="GQ406" s="24" t="str">
        <f>IFERROR(IF(GO406="","",ROUND(IF(GP406=0,10,10+SIGN(GP406)*10*(1-((SQRT(5)-1)/2)^MIN(ABS(GP406)/(5*SQRT(GR$1)),3))/(1-((SQRT(5)-1)/2)^3)),2)),"请输入副数")</f>
        <v/>
      </c>
      <c r="GR406" s="25" t="str">
        <f ca="1">IF(GS406="","",IF(选手操作!HT406&lt;&gt;"","/",GV406))</f>
        <v/>
      </c>
      <c r="GS406" s="26" t="str">
        <f ca="1">IF(OR(COUNTA(GA$3:GM$434)=0,选手操作!$K406=""),"",选手操作!$K406)</f>
        <v/>
      </c>
      <c r="GT406" s="22" t="str">
        <f ca="1">IFERROR(IF(GS406="","",RANK(GV406,GV$3:GV$434)+COUNTIF(GV$3:GV406,GV406)-1),"/")</f>
        <v/>
      </c>
      <c r="GU406" s="27" t="str">
        <f ca="1">IF(GS406="","",VLOOKUP(GS406,选手操作!$K:$L,2,0))</f>
        <v/>
      </c>
      <c r="GV406" s="24" t="str">
        <f ca="1">IFERROR(IF(GS406="","",IF(选手操作!GT406&lt;&gt;"",FV406+GW406+GX406+选手操作!GS406,VLOOKUP(GU406,GO:GQ,3,0)+FV406+GW406+GX406+选手操作!GS406)),IF(COUNTIF(GO:GO,GU406)=0,"查找失败",IF(ISNUMBER(VLOOKUP(GU406,GO:GQ,3,0))=FALSE,"VP错误","未知错误")))</f>
        <v/>
      </c>
      <c r="GW406" s="37"/>
      <c r="GX406" s="37"/>
      <c r="GY406" s="39"/>
      <c r="HA406" s="31"/>
      <c r="HB406" s="31"/>
      <c r="HC406" s="31"/>
      <c r="HD406" s="31"/>
      <c r="HE406" s="31"/>
      <c r="HF406" s="31"/>
      <c r="HG406" s="31"/>
      <c r="HH406" s="31"/>
      <c r="HI406" s="31"/>
      <c r="HJ406" s="31"/>
      <c r="HK406" s="31"/>
      <c r="HL406" s="31"/>
      <c r="HM406" s="31"/>
      <c r="HN406" s="23" t="str">
        <f ca="1">IFERROR(IF(HS406="","",RANK(HR406,HR$3:HR$434)+COUNTIF(HR$3:HR406,HR406)-1),"/")</f>
        <v/>
      </c>
      <c r="HO406" s="22" t="str">
        <f t="shared" si="131"/>
        <v/>
      </c>
      <c r="HP406" s="22" t="str">
        <f t="shared" si="132"/>
        <v/>
      </c>
      <c r="HQ406" s="24" t="str">
        <f>IFERROR(IF(HO406="","",ROUND(IF(HP406=0,10,10+SIGN(HP406)*10*(1-((SQRT(5)-1)/2)^MIN(ABS(HP406)/(5*SQRT(HR$1)),3))/(1-((SQRT(5)-1)/2)^3)),2)),"请输入副数")</f>
        <v/>
      </c>
      <c r="HR406" s="25" t="str">
        <f ca="1">IF(HS406="","",IF(选手操作!IT406&lt;&gt;"","/",HV406))</f>
        <v/>
      </c>
      <c r="HS406" s="26" t="str">
        <f ca="1">IF(OR(COUNTA(HA$3:HM$434)=0,选手操作!$K406=""),"",选手操作!$K406)</f>
        <v/>
      </c>
      <c r="HT406" s="22" t="str">
        <f ca="1">IFERROR(IF(HS406="","",RANK(HV406,HV$3:HV$434)+COUNTIF(HV$3:HV406,HV406)-1),"/")</f>
        <v/>
      </c>
      <c r="HU406" s="27" t="str">
        <f ca="1">IF(HS406="","",VLOOKUP(HS406,选手操作!$K:$L,2,0))</f>
        <v/>
      </c>
      <c r="HV406" s="24" t="str">
        <f ca="1">IFERROR(IF(HS406="","",IF(选手操作!HT406&lt;&gt;"",GV406+HW406+HX406+选手操作!HS406,VLOOKUP(HU406,HO:HQ,3,0)+GV406+HW406+HX406+选手操作!HS406)),IF(COUNTIF(HO:HO,HU406)=0,"查找失败",IF(ISNUMBER(VLOOKUP(HU406,HO:HQ,3,0))=FALSE,"VP错误","未知错误")))</f>
        <v/>
      </c>
      <c r="HW406" s="37"/>
      <c r="HX406" s="37"/>
      <c r="HY406" s="39"/>
    </row>
    <row r="407" spans="1:233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23" t="str">
        <f ca="1">IFERROR(IF(S407="","",RANK(R407,R$3:R$434)+COUNTIF(R$3:R407,R407)-1),"/")</f>
        <v/>
      </c>
      <c r="O407" s="22" t="str">
        <f t="shared" si="133"/>
        <v/>
      </c>
      <c r="P407" s="22" t="str">
        <f t="shared" si="134"/>
        <v/>
      </c>
      <c r="Q407" s="24" t="str">
        <f>IFERROR(IF(O407="","",ROUND(IF(P407=0,10,10+SIGN(P407)*10*(1-((SQRT(5)-1)/2)^MIN(ABS(P407)/(5*SQRT(R$1)),3))/(1-((SQRT(5)-1)/2)^3)),2)),"请输入副数")</f>
        <v/>
      </c>
      <c r="R407" s="25" t="str">
        <f ca="1">IF(S407="","",IF(选手操作!AT407&lt;&gt;"","/",V407))</f>
        <v/>
      </c>
      <c r="S407" s="26" t="str">
        <f ca="1">IF(OR(COUNTA(A$3:M$434)=0,选手操作!$K407=""),"",选手操作!$K407)</f>
        <v/>
      </c>
      <c r="T407" s="22" t="str">
        <f ca="1">IFERROR(IF(S407="","",RANK(V407,V$3:V$434)+COUNTIF(V$3:V407,V407)-1),"/")</f>
        <v/>
      </c>
      <c r="U407" s="27" t="str">
        <f ca="1">IF(S407="","",VLOOKUP(S407,选手操作!$K:$L,2,0))</f>
        <v/>
      </c>
      <c r="V407" s="24" t="str">
        <f ca="1">IFERROR(IF(S407="","",IF(选手操作!T407&lt;&gt;"",选手操作!M407+选手操作!N407+W407+X407+选手操作!S407,VLOOKUP(U407,O:Q,3,0)+选手操作!M407+选手操作!N407+W407+X407+选手操作!S407)),IF(COUNTIF(O:O,U407)=0,"查找失败",IF(ISNUMBER(VLOOKUP(U407,O:Q,3,0))=FALSE,"VP错误","未知错误")))</f>
        <v/>
      </c>
      <c r="W407" s="37"/>
      <c r="X407" s="37"/>
      <c r="Y407" s="39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23" t="str">
        <f ca="1">IFERROR(IF(AS407="","",RANK(AR407,AR$3:AR$434)+COUNTIF(AR$3:AR407,AR407)-1),"/")</f>
        <v/>
      </c>
      <c r="AO407" s="22" t="str">
        <f t="shared" si="117"/>
        <v/>
      </c>
      <c r="AP407" s="22" t="str">
        <f t="shared" si="118"/>
        <v/>
      </c>
      <c r="AQ407" s="24" t="str">
        <f>IFERROR(IF(AO407="","",ROUND(IF(AP407=0,10,10+SIGN(AP407)*10*(1-((SQRT(5)-1)/2)^MIN(ABS(AP407)/(5*SQRT(AR$1)),3))/(1-((SQRT(5)-1)/2)^3)),2)),"请输入副数")</f>
        <v/>
      </c>
      <c r="AR407" s="25" t="str">
        <f ca="1">IF(AS407="","",IF(选手操作!BT407&lt;&gt;"","/",AV407))</f>
        <v/>
      </c>
      <c r="AS407" s="26" t="str">
        <f ca="1">IF(OR(COUNTA(AA$3:AM$434)=0,选手操作!$K407=""),"",选手操作!$K407)</f>
        <v/>
      </c>
      <c r="AT407" s="22" t="str">
        <f ca="1">IFERROR(IF(AS407="","",RANK(AV407,AV$3:AV$434)+COUNTIF(AV$3:AV407,AV407)-1),"/")</f>
        <v/>
      </c>
      <c r="AU407" s="27" t="str">
        <f ca="1">IF(AS407="","",VLOOKUP(AS407,选手操作!$K:$L,2,0))</f>
        <v/>
      </c>
      <c r="AV407" s="24" t="str">
        <f ca="1">IFERROR(IF(AS407="","",IF(选手操作!AT407&lt;&gt;"",V407+AW407+AX407+选手操作!AS407,VLOOKUP(AU407,AO:AQ,3,0)+V407+AW407+AX407+选手操作!AS407)),IF(COUNTIF(AO:AO,AU407)=0,"查找失败",IF(ISNUMBER(VLOOKUP(AU407,AO:AQ,3,0))=FALSE,"VP错误","未知错误")))</f>
        <v/>
      </c>
      <c r="AW407" s="37"/>
      <c r="AX407" s="37"/>
      <c r="AY407" s="39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23" t="str">
        <f ca="1">IFERROR(IF(BS407="","",RANK(BR407,BR$3:BR$434)+COUNTIF(BR$3:BR407,BR407)-1),"/")</f>
        <v/>
      </c>
      <c r="BO407" s="22" t="str">
        <f t="shared" si="119"/>
        <v/>
      </c>
      <c r="BP407" s="22" t="str">
        <f t="shared" si="120"/>
        <v/>
      </c>
      <c r="BQ407" s="24" t="str">
        <f>IFERROR(IF(BO407="","",ROUND(IF(BP407=0,10,10+SIGN(BP407)*10*(1-((SQRT(5)-1)/2)^MIN(ABS(BP407)/(5*SQRT(BR$1)),3))/(1-((SQRT(5)-1)/2)^3)),2)),"请输入副数")</f>
        <v/>
      </c>
      <c r="BR407" s="25" t="str">
        <f ca="1">IF(BS407="","",IF(选手操作!CT407&lt;&gt;"","/",BV407))</f>
        <v/>
      </c>
      <c r="BS407" s="26" t="str">
        <f ca="1">IF(OR(COUNTA(BA$3:BM$434)=0,选手操作!$K407=""),"",选手操作!$K407)</f>
        <v/>
      </c>
      <c r="BT407" s="22" t="str">
        <f ca="1">IFERROR(IF(BS407="","",RANK(BV407,BV$3:BV$434)+COUNTIF(BV$3:BV407,BV407)-1),"/")</f>
        <v/>
      </c>
      <c r="BU407" s="27" t="str">
        <f ca="1">IF(BS407="","",VLOOKUP(BS407,选手操作!$K:$L,2,0))</f>
        <v/>
      </c>
      <c r="BV407" s="24" t="str">
        <f ca="1">IFERROR(IF(BS407="","",IF(选手操作!BT407&lt;&gt;"",AV407+BW407+BX407+选手操作!BS407,VLOOKUP(BU407,BO:BQ,3,0)+AV407+BW407+BX407+选手操作!BS407)),IF(COUNTIF(BO:BO,BU407)=0,"查找失败",IF(ISNUMBER(VLOOKUP(BU407,BO:BQ,3,0))=FALSE,"VP错误","未知错误")))</f>
        <v/>
      </c>
      <c r="BW407" s="37"/>
      <c r="BX407" s="37"/>
      <c r="BY407" s="39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23" t="str">
        <f ca="1">IFERROR(IF(CS407="","",RANK(CR407,CR$3:CR$434)+COUNTIF(CR$3:CR407,CR407)-1),"/")</f>
        <v/>
      </c>
      <c r="CO407" s="22" t="str">
        <f t="shared" si="121"/>
        <v/>
      </c>
      <c r="CP407" s="22" t="str">
        <f t="shared" si="122"/>
        <v/>
      </c>
      <c r="CQ407" s="24" t="str">
        <f>IFERROR(IF(CO407="","",ROUND(IF(CP407=0,10,10+SIGN(CP407)*10*(1-((SQRT(5)-1)/2)^MIN(ABS(CP407)/(5*SQRT(CR$1)),3))/(1-((SQRT(5)-1)/2)^3)),2)),"请输入副数")</f>
        <v/>
      </c>
      <c r="CR407" s="25" t="str">
        <f ca="1">IF(CS407="","",IF(选手操作!DT407&lt;&gt;"","/",CV407))</f>
        <v/>
      </c>
      <c r="CS407" s="26" t="str">
        <f ca="1">IF(OR(COUNTA(CA$3:CM$434)=0,选手操作!$K407=""),"",选手操作!$K407)</f>
        <v/>
      </c>
      <c r="CT407" s="22" t="str">
        <f ca="1">IFERROR(IF(CS407="","",RANK(CV407,CV$3:CV$434)+COUNTIF(CV$3:CV407,CV407)-1),"/")</f>
        <v/>
      </c>
      <c r="CU407" s="27" t="str">
        <f ca="1">IF(CS407="","",VLOOKUP(CS407,选手操作!$K:$L,2,0))</f>
        <v/>
      </c>
      <c r="CV407" s="24" t="str">
        <f ca="1">IFERROR(IF(CS407="","",IF(选手操作!CT407&lt;&gt;"",BV407+CW407+CX407+选手操作!CS407,VLOOKUP(CU407,CO:CQ,3,0)+BV407+CW407+CX407+选手操作!CS407)),IF(COUNTIF(CO:CO,CU407)=0,"查找失败",IF(ISNUMBER(VLOOKUP(CU407,CO:CQ,3,0))=FALSE,"VP错误","未知错误")))</f>
        <v/>
      </c>
      <c r="CW407" s="37"/>
      <c r="CX407" s="37"/>
      <c r="CY407" s="39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23" t="str">
        <f ca="1">IFERROR(IF(DS407="","",RANK(DR407,DR$3:DR$434)+COUNTIF(DR$3:DR407,DR407)-1),"/")</f>
        <v/>
      </c>
      <c r="DO407" s="22" t="str">
        <f t="shared" si="123"/>
        <v/>
      </c>
      <c r="DP407" s="22" t="str">
        <f t="shared" si="124"/>
        <v/>
      </c>
      <c r="DQ407" s="24" t="str">
        <f>IFERROR(IF(DO407="","",ROUND(IF(DP407=0,10,10+SIGN(DP407)*10*(1-((SQRT(5)-1)/2)^MIN(ABS(DP407)/(5*SQRT(DR$1)),3))/(1-((SQRT(5)-1)/2)^3)),2)),"请输入副数")</f>
        <v/>
      </c>
      <c r="DR407" s="25" t="str">
        <f ca="1">IF(DS407="","",IF(选手操作!ET407&lt;&gt;"","/",DV407))</f>
        <v/>
      </c>
      <c r="DS407" s="26" t="str">
        <f ca="1">IF(OR(COUNTA(DA$3:DM$434)=0,选手操作!$K407=""),"",选手操作!$K407)</f>
        <v/>
      </c>
      <c r="DT407" s="22" t="str">
        <f ca="1">IFERROR(IF(DS407="","",RANK(DV407,DV$3:DV$434)+COUNTIF(DV$3:DV407,DV407)-1),"/")</f>
        <v/>
      </c>
      <c r="DU407" s="27" t="str">
        <f ca="1">IF(DS407="","",VLOOKUP(DS407,选手操作!$K:$L,2,0))</f>
        <v/>
      </c>
      <c r="DV407" s="24" t="str">
        <f ca="1">IFERROR(IF(DS407="","",IF(选手操作!DT407&lt;&gt;"",CV407+DW407+DX407+选手操作!DS407,VLOOKUP(DU407,DO:DQ,3,0)+CV407+DW407+DX407+选手操作!DS407)),IF(COUNTIF(DO:DO,DU407)=0,"查找失败",IF(ISNUMBER(VLOOKUP(DU407,DO:DQ,3,0))=FALSE,"VP错误","未知错误")))</f>
        <v/>
      </c>
      <c r="DW407" s="37"/>
      <c r="DX407" s="37"/>
      <c r="DY407" s="39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  <c r="EK407" s="31"/>
      <c r="EL407" s="31"/>
      <c r="EM407" s="31"/>
      <c r="EN407" s="23" t="str">
        <f ca="1">IFERROR(IF(ES407="","",RANK(ER407,ER$3:ER$434)+COUNTIF(ER$3:ER407,ER407)-1),"/")</f>
        <v/>
      </c>
      <c r="EO407" s="22" t="str">
        <f t="shared" si="125"/>
        <v/>
      </c>
      <c r="EP407" s="22" t="str">
        <f t="shared" si="126"/>
        <v/>
      </c>
      <c r="EQ407" s="24" t="str">
        <f>IFERROR(IF(EO407="","",ROUND(IF(EP407=0,10,10+SIGN(EP407)*10*(1-((SQRT(5)-1)/2)^MIN(ABS(EP407)/(5*SQRT(ER$1)),3))/(1-((SQRT(5)-1)/2)^3)),2)),"请输入副数")</f>
        <v/>
      </c>
      <c r="ER407" s="25" t="str">
        <f ca="1">IF(ES407="","",IF(选手操作!FT407&lt;&gt;"","/",EV407))</f>
        <v/>
      </c>
      <c r="ES407" s="26" t="str">
        <f ca="1">IF(OR(COUNTA(EA$3:EM$434)=0,选手操作!$K407=""),"",选手操作!$K407)</f>
        <v/>
      </c>
      <c r="ET407" s="22" t="str">
        <f ca="1">IFERROR(IF(ES407="","",RANK(EV407,EV$3:EV$434)+COUNTIF(EV$3:EV407,EV407)-1),"/")</f>
        <v/>
      </c>
      <c r="EU407" s="27" t="str">
        <f ca="1">IF(ES407="","",VLOOKUP(ES407,选手操作!$K:$L,2,0))</f>
        <v/>
      </c>
      <c r="EV407" s="24" t="str">
        <f ca="1">IFERROR(IF(ES407="","",IF(选手操作!ET407&lt;&gt;"",DV407+EW407+EX407+选手操作!ES407,VLOOKUP(EU407,EO:EQ,3,0)+DV407+EW407+EX407+选手操作!ES407)),IF(COUNTIF(EO:EO,EU407)=0,"查找失败",IF(ISNUMBER(VLOOKUP(EU407,EO:EQ,3,0))=FALSE,"VP错误","未知错误")))</f>
        <v/>
      </c>
      <c r="EW407" s="37"/>
      <c r="EX407" s="37"/>
      <c r="EY407" s="39"/>
      <c r="FA407" s="31"/>
      <c r="FB407" s="31"/>
      <c r="FC407" s="31"/>
      <c r="FD407" s="31"/>
      <c r="FE407" s="31"/>
      <c r="FF407" s="31"/>
      <c r="FG407" s="31"/>
      <c r="FH407" s="31"/>
      <c r="FI407" s="31"/>
      <c r="FJ407" s="31"/>
      <c r="FK407" s="31"/>
      <c r="FL407" s="31"/>
      <c r="FM407" s="31"/>
      <c r="FN407" s="23" t="str">
        <f ca="1">IFERROR(IF(FS407="","",RANK(FR407,FR$3:FR$434)+COUNTIF(FR$3:FR407,FR407)-1),"/")</f>
        <v/>
      </c>
      <c r="FO407" s="22" t="str">
        <f t="shared" si="127"/>
        <v/>
      </c>
      <c r="FP407" s="22" t="str">
        <f t="shared" si="128"/>
        <v/>
      </c>
      <c r="FQ407" s="24" t="str">
        <f>IFERROR(IF(FO407="","",ROUND(IF(FP407=0,10,10+SIGN(FP407)*10*(1-((SQRT(5)-1)/2)^MIN(ABS(FP407)/(5*SQRT(FR$1)),3))/(1-((SQRT(5)-1)/2)^3)),2)),"请输入副数")</f>
        <v/>
      </c>
      <c r="FR407" s="25" t="str">
        <f ca="1">IF(FS407="","",IF(选手操作!GT407&lt;&gt;"","/",FV407))</f>
        <v/>
      </c>
      <c r="FS407" s="26" t="str">
        <f ca="1">IF(OR(COUNTA(FA$3:FM$434)=0,选手操作!$K407=""),"",选手操作!$K407)</f>
        <v/>
      </c>
      <c r="FT407" s="22" t="str">
        <f ca="1">IFERROR(IF(FS407="","",RANK(FV407,FV$3:FV$434)+COUNTIF(FV$3:FV407,FV407)-1),"/")</f>
        <v/>
      </c>
      <c r="FU407" s="27" t="str">
        <f ca="1">IF(FS407="","",VLOOKUP(FS407,选手操作!$K:$L,2,0))</f>
        <v/>
      </c>
      <c r="FV407" s="24" t="str">
        <f ca="1">IFERROR(IF(FS407="","",IF(选手操作!FT407&lt;&gt;"",EV407+FW407+FX407+选手操作!FS407,VLOOKUP(FU407,FO:FQ,3,0)+EV407+FW407+FX407+选手操作!FS407)),IF(COUNTIF(FO:FO,FU407)=0,"查找失败",IF(ISNUMBER(VLOOKUP(FU407,FO:FQ,3,0))=FALSE,"VP错误","未知错误")))</f>
        <v/>
      </c>
      <c r="FW407" s="37"/>
      <c r="FX407" s="37"/>
      <c r="FY407" s="39"/>
      <c r="GA407" s="31"/>
      <c r="GB407" s="31"/>
      <c r="GC407" s="31"/>
      <c r="GD407" s="31"/>
      <c r="GE407" s="31"/>
      <c r="GF407" s="31"/>
      <c r="GG407" s="31"/>
      <c r="GH407" s="31"/>
      <c r="GI407" s="31"/>
      <c r="GJ407" s="31"/>
      <c r="GK407" s="31"/>
      <c r="GL407" s="31"/>
      <c r="GM407" s="31"/>
      <c r="GN407" s="23" t="str">
        <f ca="1">IFERROR(IF(GS407="","",RANK(GR407,GR$3:GR$434)+COUNTIF(GR$3:GR407,GR407)-1),"/")</f>
        <v/>
      </c>
      <c r="GO407" s="22" t="str">
        <f t="shared" si="129"/>
        <v/>
      </c>
      <c r="GP407" s="22" t="str">
        <f t="shared" si="130"/>
        <v/>
      </c>
      <c r="GQ407" s="24" t="str">
        <f>IFERROR(IF(GO407="","",ROUND(IF(GP407=0,10,10+SIGN(GP407)*10*(1-((SQRT(5)-1)/2)^MIN(ABS(GP407)/(5*SQRT(GR$1)),3))/(1-((SQRT(5)-1)/2)^3)),2)),"请输入副数")</f>
        <v/>
      </c>
      <c r="GR407" s="25" t="str">
        <f ca="1">IF(GS407="","",IF(选手操作!HT407&lt;&gt;"","/",GV407))</f>
        <v/>
      </c>
      <c r="GS407" s="26" t="str">
        <f ca="1">IF(OR(COUNTA(GA$3:GM$434)=0,选手操作!$K407=""),"",选手操作!$K407)</f>
        <v/>
      </c>
      <c r="GT407" s="22" t="str">
        <f ca="1">IFERROR(IF(GS407="","",RANK(GV407,GV$3:GV$434)+COUNTIF(GV$3:GV407,GV407)-1),"/")</f>
        <v/>
      </c>
      <c r="GU407" s="27" t="str">
        <f ca="1">IF(GS407="","",VLOOKUP(GS407,选手操作!$K:$L,2,0))</f>
        <v/>
      </c>
      <c r="GV407" s="24" t="str">
        <f ca="1">IFERROR(IF(GS407="","",IF(选手操作!GT407&lt;&gt;"",FV407+GW407+GX407+选手操作!GS407,VLOOKUP(GU407,GO:GQ,3,0)+FV407+GW407+GX407+选手操作!GS407)),IF(COUNTIF(GO:GO,GU407)=0,"查找失败",IF(ISNUMBER(VLOOKUP(GU407,GO:GQ,3,0))=FALSE,"VP错误","未知错误")))</f>
        <v/>
      </c>
      <c r="GW407" s="37"/>
      <c r="GX407" s="37"/>
      <c r="GY407" s="39"/>
      <c r="HA407" s="31"/>
      <c r="HB407" s="31"/>
      <c r="HC407" s="31"/>
      <c r="HD407" s="31"/>
      <c r="HE407" s="31"/>
      <c r="HF407" s="31"/>
      <c r="HG407" s="31"/>
      <c r="HH407" s="31"/>
      <c r="HI407" s="31"/>
      <c r="HJ407" s="31"/>
      <c r="HK407" s="31"/>
      <c r="HL407" s="31"/>
      <c r="HM407" s="31"/>
      <c r="HN407" s="23" t="str">
        <f ca="1">IFERROR(IF(HS407="","",RANK(HR407,HR$3:HR$434)+COUNTIF(HR$3:HR407,HR407)-1),"/")</f>
        <v/>
      </c>
      <c r="HO407" s="22" t="str">
        <f t="shared" si="131"/>
        <v/>
      </c>
      <c r="HP407" s="22" t="str">
        <f t="shared" si="132"/>
        <v/>
      </c>
      <c r="HQ407" s="24" t="str">
        <f>IFERROR(IF(HO407="","",ROUND(IF(HP407=0,10,10+SIGN(HP407)*10*(1-((SQRT(5)-1)/2)^MIN(ABS(HP407)/(5*SQRT(HR$1)),3))/(1-((SQRT(5)-1)/2)^3)),2)),"请输入副数")</f>
        <v/>
      </c>
      <c r="HR407" s="25" t="str">
        <f ca="1">IF(HS407="","",IF(选手操作!IT407&lt;&gt;"","/",HV407))</f>
        <v/>
      </c>
      <c r="HS407" s="26" t="str">
        <f ca="1">IF(OR(COUNTA(HA$3:HM$434)=0,选手操作!$K407=""),"",选手操作!$K407)</f>
        <v/>
      </c>
      <c r="HT407" s="22" t="str">
        <f ca="1">IFERROR(IF(HS407="","",RANK(HV407,HV$3:HV$434)+COUNTIF(HV$3:HV407,HV407)-1),"/")</f>
        <v/>
      </c>
      <c r="HU407" s="27" t="str">
        <f ca="1">IF(HS407="","",VLOOKUP(HS407,选手操作!$K:$L,2,0))</f>
        <v/>
      </c>
      <c r="HV407" s="24" t="str">
        <f ca="1">IFERROR(IF(HS407="","",IF(选手操作!HT407&lt;&gt;"",GV407+HW407+HX407+选手操作!HS407,VLOOKUP(HU407,HO:HQ,3,0)+GV407+HW407+HX407+选手操作!HS407)),IF(COUNTIF(HO:HO,HU407)=0,"查找失败",IF(ISNUMBER(VLOOKUP(HU407,HO:HQ,3,0))=FALSE,"VP错误","未知错误")))</f>
        <v/>
      </c>
      <c r="HW407" s="37"/>
      <c r="HX407" s="37"/>
      <c r="HY407" s="39"/>
    </row>
    <row r="408" spans="1:233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23" t="str">
        <f ca="1">IFERROR(IF(S408="","",RANK(R408,R$3:R$434)+COUNTIF(R$3:R408,R408)-1),"/")</f>
        <v/>
      </c>
      <c r="O408" s="22" t="str">
        <f t="shared" si="133"/>
        <v/>
      </c>
      <c r="P408" s="22" t="str">
        <f t="shared" si="134"/>
        <v/>
      </c>
      <c r="Q408" s="24" t="str">
        <f>IFERROR(IF(O408="","",ROUND(IF(P408=0,10,10+SIGN(P408)*10*(1-((SQRT(5)-1)/2)^MIN(ABS(P408)/(5*SQRT(R$1)),3))/(1-((SQRT(5)-1)/2)^3)),2)),"请输入副数")</f>
        <v/>
      </c>
      <c r="R408" s="25" t="str">
        <f ca="1">IF(S408="","",IF(选手操作!AT408&lt;&gt;"","/",V408))</f>
        <v/>
      </c>
      <c r="S408" s="26" t="str">
        <f ca="1">IF(OR(COUNTA(A$3:M$434)=0,选手操作!$K408=""),"",选手操作!$K408)</f>
        <v/>
      </c>
      <c r="T408" s="22" t="str">
        <f ca="1">IFERROR(IF(S408="","",RANK(V408,V$3:V$434)+COUNTIF(V$3:V408,V408)-1),"/")</f>
        <v/>
      </c>
      <c r="U408" s="27" t="str">
        <f ca="1">IF(S408="","",VLOOKUP(S408,选手操作!$K:$L,2,0))</f>
        <v/>
      </c>
      <c r="V408" s="24" t="str">
        <f ca="1">IFERROR(IF(S408="","",IF(选手操作!T408&lt;&gt;"",选手操作!M408+选手操作!N408+W408+X408+选手操作!S408,VLOOKUP(U408,O:Q,3,0)+选手操作!M408+选手操作!N408+W408+X408+选手操作!S408)),IF(COUNTIF(O:O,U408)=0,"查找失败",IF(ISNUMBER(VLOOKUP(U408,O:Q,3,0))=FALSE,"VP错误","未知错误")))</f>
        <v/>
      </c>
      <c r="W408" s="37"/>
      <c r="X408" s="37"/>
      <c r="Y408" s="39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23" t="str">
        <f ca="1">IFERROR(IF(AS408="","",RANK(AR408,AR$3:AR$434)+COUNTIF(AR$3:AR408,AR408)-1),"/")</f>
        <v/>
      </c>
      <c r="AO408" s="22" t="str">
        <f t="shared" si="117"/>
        <v/>
      </c>
      <c r="AP408" s="22" t="str">
        <f t="shared" si="118"/>
        <v/>
      </c>
      <c r="AQ408" s="24" t="str">
        <f>IFERROR(IF(AO408="","",ROUND(IF(AP408=0,10,10+SIGN(AP408)*10*(1-((SQRT(5)-1)/2)^MIN(ABS(AP408)/(5*SQRT(AR$1)),3))/(1-((SQRT(5)-1)/2)^3)),2)),"请输入副数")</f>
        <v/>
      </c>
      <c r="AR408" s="25" t="str">
        <f ca="1">IF(AS408="","",IF(选手操作!BT408&lt;&gt;"","/",AV408))</f>
        <v/>
      </c>
      <c r="AS408" s="26" t="str">
        <f ca="1">IF(OR(COUNTA(AA$3:AM$434)=0,选手操作!$K408=""),"",选手操作!$K408)</f>
        <v/>
      </c>
      <c r="AT408" s="22" t="str">
        <f ca="1">IFERROR(IF(AS408="","",RANK(AV408,AV$3:AV$434)+COUNTIF(AV$3:AV408,AV408)-1),"/")</f>
        <v/>
      </c>
      <c r="AU408" s="27" t="str">
        <f ca="1">IF(AS408="","",VLOOKUP(AS408,选手操作!$K:$L,2,0))</f>
        <v/>
      </c>
      <c r="AV408" s="24" t="str">
        <f ca="1">IFERROR(IF(AS408="","",IF(选手操作!AT408&lt;&gt;"",V408+AW408+AX408+选手操作!AS408,VLOOKUP(AU408,AO:AQ,3,0)+V408+AW408+AX408+选手操作!AS408)),IF(COUNTIF(AO:AO,AU408)=0,"查找失败",IF(ISNUMBER(VLOOKUP(AU408,AO:AQ,3,0))=FALSE,"VP错误","未知错误")))</f>
        <v/>
      </c>
      <c r="AW408" s="37"/>
      <c r="AX408" s="37"/>
      <c r="AY408" s="39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23" t="str">
        <f ca="1">IFERROR(IF(BS408="","",RANK(BR408,BR$3:BR$434)+COUNTIF(BR$3:BR408,BR408)-1),"/")</f>
        <v/>
      </c>
      <c r="BO408" s="22" t="str">
        <f t="shared" si="119"/>
        <v/>
      </c>
      <c r="BP408" s="22" t="str">
        <f t="shared" si="120"/>
        <v/>
      </c>
      <c r="BQ408" s="24" t="str">
        <f>IFERROR(IF(BO408="","",ROUND(IF(BP408=0,10,10+SIGN(BP408)*10*(1-((SQRT(5)-1)/2)^MIN(ABS(BP408)/(5*SQRT(BR$1)),3))/(1-((SQRT(5)-1)/2)^3)),2)),"请输入副数")</f>
        <v/>
      </c>
      <c r="BR408" s="25" t="str">
        <f ca="1">IF(BS408="","",IF(选手操作!CT408&lt;&gt;"","/",BV408))</f>
        <v/>
      </c>
      <c r="BS408" s="26" t="str">
        <f ca="1">IF(OR(COUNTA(BA$3:BM$434)=0,选手操作!$K408=""),"",选手操作!$K408)</f>
        <v/>
      </c>
      <c r="BT408" s="22" t="str">
        <f ca="1">IFERROR(IF(BS408="","",RANK(BV408,BV$3:BV$434)+COUNTIF(BV$3:BV408,BV408)-1),"/")</f>
        <v/>
      </c>
      <c r="BU408" s="27" t="str">
        <f ca="1">IF(BS408="","",VLOOKUP(BS408,选手操作!$K:$L,2,0))</f>
        <v/>
      </c>
      <c r="BV408" s="24" t="str">
        <f ca="1">IFERROR(IF(BS408="","",IF(选手操作!BT408&lt;&gt;"",AV408+BW408+BX408+选手操作!BS408,VLOOKUP(BU408,BO:BQ,3,0)+AV408+BW408+BX408+选手操作!BS408)),IF(COUNTIF(BO:BO,BU408)=0,"查找失败",IF(ISNUMBER(VLOOKUP(BU408,BO:BQ,3,0))=FALSE,"VP错误","未知错误")))</f>
        <v/>
      </c>
      <c r="BW408" s="37"/>
      <c r="BX408" s="37"/>
      <c r="BY408" s="39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23" t="str">
        <f ca="1">IFERROR(IF(CS408="","",RANK(CR408,CR$3:CR$434)+COUNTIF(CR$3:CR408,CR408)-1),"/")</f>
        <v/>
      </c>
      <c r="CO408" s="22" t="str">
        <f t="shared" si="121"/>
        <v/>
      </c>
      <c r="CP408" s="22" t="str">
        <f t="shared" si="122"/>
        <v/>
      </c>
      <c r="CQ408" s="24" t="str">
        <f>IFERROR(IF(CO408="","",ROUND(IF(CP408=0,10,10+SIGN(CP408)*10*(1-((SQRT(5)-1)/2)^MIN(ABS(CP408)/(5*SQRT(CR$1)),3))/(1-((SQRT(5)-1)/2)^3)),2)),"请输入副数")</f>
        <v/>
      </c>
      <c r="CR408" s="25" t="str">
        <f ca="1">IF(CS408="","",IF(选手操作!DT408&lt;&gt;"","/",CV408))</f>
        <v/>
      </c>
      <c r="CS408" s="26" t="str">
        <f ca="1">IF(OR(COUNTA(CA$3:CM$434)=0,选手操作!$K408=""),"",选手操作!$K408)</f>
        <v/>
      </c>
      <c r="CT408" s="22" t="str">
        <f ca="1">IFERROR(IF(CS408="","",RANK(CV408,CV$3:CV$434)+COUNTIF(CV$3:CV408,CV408)-1),"/")</f>
        <v/>
      </c>
      <c r="CU408" s="27" t="str">
        <f ca="1">IF(CS408="","",VLOOKUP(CS408,选手操作!$K:$L,2,0))</f>
        <v/>
      </c>
      <c r="CV408" s="24" t="str">
        <f ca="1">IFERROR(IF(CS408="","",IF(选手操作!CT408&lt;&gt;"",BV408+CW408+CX408+选手操作!CS408,VLOOKUP(CU408,CO:CQ,3,0)+BV408+CW408+CX408+选手操作!CS408)),IF(COUNTIF(CO:CO,CU408)=0,"查找失败",IF(ISNUMBER(VLOOKUP(CU408,CO:CQ,3,0))=FALSE,"VP错误","未知错误")))</f>
        <v/>
      </c>
      <c r="CW408" s="37"/>
      <c r="CX408" s="37"/>
      <c r="CY408" s="39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23" t="str">
        <f ca="1">IFERROR(IF(DS408="","",RANK(DR408,DR$3:DR$434)+COUNTIF(DR$3:DR408,DR408)-1),"/")</f>
        <v/>
      </c>
      <c r="DO408" s="22" t="str">
        <f t="shared" si="123"/>
        <v/>
      </c>
      <c r="DP408" s="22" t="str">
        <f t="shared" si="124"/>
        <v/>
      </c>
      <c r="DQ408" s="24" t="str">
        <f>IFERROR(IF(DO408="","",ROUND(IF(DP408=0,10,10+SIGN(DP408)*10*(1-((SQRT(5)-1)/2)^MIN(ABS(DP408)/(5*SQRT(DR$1)),3))/(1-((SQRT(5)-1)/2)^3)),2)),"请输入副数")</f>
        <v/>
      </c>
      <c r="DR408" s="25" t="str">
        <f ca="1">IF(DS408="","",IF(选手操作!ET408&lt;&gt;"","/",DV408))</f>
        <v/>
      </c>
      <c r="DS408" s="26" t="str">
        <f ca="1">IF(OR(COUNTA(DA$3:DM$434)=0,选手操作!$K408=""),"",选手操作!$K408)</f>
        <v/>
      </c>
      <c r="DT408" s="22" t="str">
        <f ca="1">IFERROR(IF(DS408="","",RANK(DV408,DV$3:DV$434)+COUNTIF(DV$3:DV408,DV408)-1),"/")</f>
        <v/>
      </c>
      <c r="DU408" s="27" t="str">
        <f ca="1">IF(DS408="","",VLOOKUP(DS408,选手操作!$K:$L,2,0))</f>
        <v/>
      </c>
      <c r="DV408" s="24" t="str">
        <f ca="1">IFERROR(IF(DS408="","",IF(选手操作!DT408&lt;&gt;"",CV408+DW408+DX408+选手操作!DS408,VLOOKUP(DU408,DO:DQ,3,0)+CV408+DW408+DX408+选手操作!DS408)),IF(COUNTIF(DO:DO,DU408)=0,"查找失败",IF(ISNUMBER(VLOOKUP(DU408,DO:DQ,3,0))=FALSE,"VP错误","未知错误")))</f>
        <v/>
      </c>
      <c r="DW408" s="37"/>
      <c r="DX408" s="37"/>
      <c r="DY408" s="39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23" t="str">
        <f ca="1">IFERROR(IF(ES408="","",RANK(ER408,ER$3:ER$434)+COUNTIF(ER$3:ER408,ER408)-1),"/")</f>
        <v/>
      </c>
      <c r="EO408" s="22" t="str">
        <f t="shared" si="125"/>
        <v/>
      </c>
      <c r="EP408" s="22" t="str">
        <f t="shared" si="126"/>
        <v/>
      </c>
      <c r="EQ408" s="24" t="str">
        <f>IFERROR(IF(EO408="","",ROUND(IF(EP408=0,10,10+SIGN(EP408)*10*(1-((SQRT(5)-1)/2)^MIN(ABS(EP408)/(5*SQRT(ER$1)),3))/(1-((SQRT(5)-1)/2)^3)),2)),"请输入副数")</f>
        <v/>
      </c>
      <c r="ER408" s="25" t="str">
        <f ca="1">IF(ES408="","",IF(选手操作!FT408&lt;&gt;"","/",EV408))</f>
        <v/>
      </c>
      <c r="ES408" s="26" t="str">
        <f ca="1">IF(OR(COUNTA(EA$3:EM$434)=0,选手操作!$K408=""),"",选手操作!$K408)</f>
        <v/>
      </c>
      <c r="ET408" s="22" t="str">
        <f ca="1">IFERROR(IF(ES408="","",RANK(EV408,EV$3:EV$434)+COUNTIF(EV$3:EV408,EV408)-1),"/")</f>
        <v/>
      </c>
      <c r="EU408" s="27" t="str">
        <f ca="1">IF(ES408="","",VLOOKUP(ES408,选手操作!$K:$L,2,0))</f>
        <v/>
      </c>
      <c r="EV408" s="24" t="str">
        <f ca="1">IFERROR(IF(ES408="","",IF(选手操作!ET408&lt;&gt;"",DV408+EW408+EX408+选手操作!ES408,VLOOKUP(EU408,EO:EQ,3,0)+DV408+EW408+EX408+选手操作!ES408)),IF(COUNTIF(EO:EO,EU408)=0,"查找失败",IF(ISNUMBER(VLOOKUP(EU408,EO:EQ,3,0))=FALSE,"VP错误","未知错误")))</f>
        <v/>
      </c>
      <c r="EW408" s="37"/>
      <c r="EX408" s="37"/>
      <c r="EY408" s="39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  <c r="FK408" s="31"/>
      <c r="FL408" s="31"/>
      <c r="FM408" s="31"/>
      <c r="FN408" s="23" t="str">
        <f ca="1">IFERROR(IF(FS408="","",RANK(FR408,FR$3:FR$434)+COUNTIF(FR$3:FR408,FR408)-1),"/")</f>
        <v/>
      </c>
      <c r="FO408" s="22" t="str">
        <f t="shared" si="127"/>
        <v/>
      </c>
      <c r="FP408" s="22" t="str">
        <f t="shared" si="128"/>
        <v/>
      </c>
      <c r="FQ408" s="24" t="str">
        <f>IFERROR(IF(FO408="","",ROUND(IF(FP408=0,10,10+SIGN(FP408)*10*(1-((SQRT(5)-1)/2)^MIN(ABS(FP408)/(5*SQRT(FR$1)),3))/(1-((SQRT(5)-1)/2)^3)),2)),"请输入副数")</f>
        <v/>
      </c>
      <c r="FR408" s="25" t="str">
        <f ca="1">IF(FS408="","",IF(选手操作!GT408&lt;&gt;"","/",FV408))</f>
        <v/>
      </c>
      <c r="FS408" s="26" t="str">
        <f ca="1">IF(OR(COUNTA(FA$3:FM$434)=0,选手操作!$K408=""),"",选手操作!$K408)</f>
        <v/>
      </c>
      <c r="FT408" s="22" t="str">
        <f ca="1">IFERROR(IF(FS408="","",RANK(FV408,FV$3:FV$434)+COUNTIF(FV$3:FV408,FV408)-1),"/")</f>
        <v/>
      </c>
      <c r="FU408" s="27" t="str">
        <f ca="1">IF(FS408="","",VLOOKUP(FS408,选手操作!$K:$L,2,0))</f>
        <v/>
      </c>
      <c r="FV408" s="24" t="str">
        <f ca="1">IFERROR(IF(FS408="","",IF(选手操作!FT408&lt;&gt;"",EV408+FW408+FX408+选手操作!FS408,VLOOKUP(FU408,FO:FQ,3,0)+EV408+FW408+FX408+选手操作!FS408)),IF(COUNTIF(FO:FO,FU408)=0,"查找失败",IF(ISNUMBER(VLOOKUP(FU408,FO:FQ,3,0))=FALSE,"VP错误","未知错误")))</f>
        <v/>
      </c>
      <c r="FW408" s="37"/>
      <c r="FX408" s="37"/>
      <c r="FY408" s="39"/>
      <c r="GA408" s="31"/>
      <c r="GB408" s="31"/>
      <c r="GC408" s="31"/>
      <c r="GD408" s="31"/>
      <c r="GE408" s="31"/>
      <c r="GF408" s="31"/>
      <c r="GG408" s="31"/>
      <c r="GH408" s="31"/>
      <c r="GI408" s="31"/>
      <c r="GJ408" s="31"/>
      <c r="GK408" s="31"/>
      <c r="GL408" s="31"/>
      <c r="GM408" s="31"/>
      <c r="GN408" s="23" t="str">
        <f ca="1">IFERROR(IF(GS408="","",RANK(GR408,GR$3:GR$434)+COUNTIF(GR$3:GR408,GR408)-1),"/")</f>
        <v/>
      </c>
      <c r="GO408" s="22" t="str">
        <f t="shared" si="129"/>
        <v/>
      </c>
      <c r="GP408" s="22" t="str">
        <f t="shared" si="130"/>
        <v/>
      </c>
      <c r="GQ408" s="24" t="str">
        <f>IFERROR(IF(GO408="","",ROUND(IF(GP408=0,10,10+SIGN(GP408)*10*(1-((SQRT(5)-1)/2)^MIN(ABS(GP408)/(5*SQRT(GR$1)),3))/(1-((SQRT(5)-1)/2)^3)),2)),"请输入副数")</f>
        <v/>
      </c>
      <c r="GR408" s="25" t="str">
        <f ca="1">IF(GS408="","",IF(选手操作!HT408&lt;&gt;"","/",GV408))</f>
        <v/>
      </c>
      <c r="GS408" s="26" t="str">
        <f ca="1">IF(OR(COUNTA(GA$3:GM$434)=0,选手操作!$K408=""),"",选手操作!$K408)</f>
        <v/>
      </c>
      <c r="GT408" s="22" t="str">
        <f ca="1">IFERROR(IF(GS408="","",RANK(GV408,GV$3:GV$434)+COUNTIF(GV$3:GV408,GV408)-1),"/")</f>
        <v/>
      </c>
      <c r="GU408" s="27" t="str">
        <f ca="1">IF(GS408="","",VLOOKUP(GS408,选手操作!$K:$L,2,0))</f>
        <v/>
      </c>
      <c r="GV408" s="24" t="str">
        <f ca="1">IFERROR(IF(GS408="","",IF(选手操作!GT408&lt;&gt;"",FV408+GW408+GX408+选手操作!GS408,VLOOKUP(GU408,GO:GQ,3,0)+FV408+GW408+GX408+选手操作!GS408)),IF(COUNTIF(GO:GO,GU408)=0,"查找失败",IF(ISNUMBER(VLOOKUP(GU408,GO:GQ,3,0))=FALSE,"VP错误","未知错误")))</f>
        <v/>
      </c>
      <c r="GW408" s="37"/>
      <c r="GX408" s="37"/>
      <c r="GY408" s="39"/>
      <c r="HA408" s="31"/>
      <c r="HB408" s="31"/>
      <c r="HC408" s="31"/>
      <c r="HD408" s="31"/>
      <c r="HE408" s="31"/>
      <c r="HF408" s="31"/>
      <c r="HG408" s="31"/>
      <c r="HH408" s="31"/>
      <c r="HI408" s="31"/>
      <c r="HJ408" s="31"/>
      <c r="HK408" s="31"/>
      <c r="HL408" s="31"/>
      <c r="HM408" s="31"/>
      <c r="HN408" s="23" t="str">
        <f ca="1">IFERROR(IF(HS408="","",RANK(HR408,HR$3:HR$434)+COUNTIF(HR$3:HR408,HR408)-1),"/")</f>
        <v/>
      </c>
      <c r="HO408" s="22" t="str">
        <f t="shared" si="131"/>
        <v/>
      </c>
      <c r="HP408" s="22" t="str">
        <f t="shared" si="132"/>
        <v/>
      </c>
      <c r="HQ408" s="24" t="str">
        <f>IFERROR(IF(HO408="","",ROUND(IF(HP408=0,10,10+SIGN(HP408)*10*(1-((SQRT(5)-1)/2)^MIN(ABS(HP408)/(5*SQRT(HR$1)),3))/(1-((SQRT(5)-1)/2)^3)),2)),"请输入副数")</f>
        <v/>
      </c>
      <c r="HR408" s="25" t="str">
        <f ca="1">IF(HS408="","",IF(选手操作!IT408&lt;&gt;"","/",HV408))</f>
        <v/>
      </c>
      <c r="HS408" s="26" t="str">
        <f ca="1">IF(OR(COUNTA(HA$3:HM$434)=0,选手操作!$K408=""),"",选手操作!$K408)</f>
        <v/>
      </c>
      <c r="HT408" s="22" t="str">
        <f ca="1">IFERROR(IF(HS408="","",RANK(HV408,HV$3:HV$434)+COUNTIF(HV$3:HV408,HV408)-1),"/")</f>
        <v/>
      </c>
      <c r="HU408" s="27" t="str">
        <f ca="1">IF(HS408="","",VLOOKUP(HS408,选手操作!$K:$L,2,0))</f>
        <v/>
      </c>
      <c r="HV408" s="24" t="str">
        <f ca="1">IFERROR(IF(HS408="","",IF(选手操作!HT408&lt;&gt;"",GV408+HW408+HX408+选手操作!HS408,VLOOKUP(HU408,HO:HQ,3,0)+GV408+HW408+HX408+选手操作!HS408)),IF(COUNTIF(HO:HO,HU408)=0,"查找失败",IF(ISNUMBER(VLOOKUP(HU408,HO:HQ,3,0))=FALSE,"VP错误","未知错误")))</f>
        <v/>
      </c>
      <c r="HW408" s="37"/>
      <c r="HX408" s="37"/>
      <c r="HY408" s="39"/>
    </row>
    <row r="409" spans="1:233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23" t="str">
        <f ca="1">IFERROR(IF(S409="","",RANK(R409,R$3:R$434)+COUNTIF(R$3:R409,R409)-1),"/")</f>
        <v/>
      </c>
      <c r="O409" s="22" t="str">
        <f t="shared" si="133"/>
        <v/>
      </c>
      <c r="P409" s="22" t="str">
        <f t="shared" si="134"/>
        <v/>
      </c>
      <c r="Q409" s="24" t="str">
        <f>IFERROR(IF(O409="","",ROUND(IF(P409=0,10,10+SIGN(P409)*10*(1-((SQRT(5)-1)/2)^MIN(ABS(P409)/(5*SQRT(R$1)),3))/(1-((SQRT(5)-1)/2)^3)),2)),"请输入副数")</f>
        <v/>
      </c>
      <c r="R409" s="25" t="str">
        <f ca="1">IF(S409="","",IF(选手操作!AT409&lt;&gt;"","/",V409))</f>
        <v/>
      </c>
      <c r="S409" s="26" t="str">
        <f ca="1">IF(OR(COUNTA(A$3:M$434)=0,选手操作!$K409=""),"",选手操作!$K409)</f>
        <v/>
      </c>
      <c r="T409" s="22" t="str">
        <f ca="1">IFERROR(IF(S409="","",RANK(V409,V$3:V$434)+COUNTIF(V$3:V409,V409)-1),"/")</f>
        <v/>
      </c>
      <c r="U409" s="27" t="str">
        <f ca="1">IF(S409="","",VLOOKUP(S409,选手操作!$K:$L,2,0))</f>
        <v/>
      </c>
      <c r="V409" s="24" t="str">
        <f ca="1">IFERROR(IF(S409="","",IF(选手操作!T409&lt;&gt;"",选手操作!M409+选手操作!N409+W409+X409+选手操作!S409,VLOOKUP(U409,O:Q,3,0)+选手操作!M409+选手操作!N409+W409+X409+选手操作!S409)),IF(COUNTIF(O:O,U409)=0,"查找失败",IF(ISNUMBER(VLOOKUP(U409,O:Q,3,0))=FALSE,"VP错误","未知错误")))</f>
        <v/>
      </c>
      <c r="W409" s="37"/>
      <c r="X409" s="37"/>
      <c r="Y409" s="39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23" t="str">
        <f ca="1">IFERROR(IF(AS409="","",RANK(AR409,AR$3:AR$434)+COUNTIF(AR$3:AR409,AR409)-1),"/")</f>
        <v/>
      </c>
      <c r="AO409" s="22" t="str">
        <f t="shared" si="117"/>
        <v/>
      </c>
      <c r="AP409" s="22" t="str">
        <f t="shared" si="118"/>
        <v/>
      </c>
      <c r="AQ409" s="24" t="str">
        <f>IFERROR(IF(AO409="","",ROUND(IF(AP409=0,10,10+SIGN(AP409)*10*(1-((SQRT(5)-1)/2)^MIN(ABS(AP409)/(5*SQRT(AR$1)),3))/(1-((SQRT(5)-1)/2)^3)),2)),"请输入副数")</f>
        <v/>
      </c>
      <c r="AR409" s="25" t="str">
        <f ca="1">IF(AS409="","",IF(选手操作!BT409&lt;&gt;"","/",AV409))</f>
        <v/>
      </c>
      <c r="AS409" s="26" t="str">
        <f ca="1">IF(OR(COUNTA(AA$3:AM$434)=0,选手操作!$K409=""),"",选手操作!$K409)</f>
        <v/>
      </c>
      <c r="AT409" s="22" t="str">
        <f ca="1">IFERROR(IF(AS409="","",RANK(AV409,AV$3:AV$434)+COUNTIF(AV$3:AV409,AV409)-1),"/")</f>
        <v/>
      </c>
      <c r="AU409" s="27" t="str">
        <f ca="1">IF(AS409="","",VLOOKUP(AS409,选手操作!$K:$L,2,0))</f>
        <v/>
      </c>
      <c r="AV409" s="24" t="str">
        <f ca="1">IFERROR(IF(AS409="","",IF(选手操作!AT409&lt;&gt;"",V409+AW409+AX409+选手操作!AS409,VLOOKUP(AU409,AO:AQ,3,0)+V409+AW409+AX409+选手操作!AS409)),IF(COUNTIF(AO:AO,AU409)=0,"查找失败",IF(ISNUMBER(VLOOKUP(AU409,AO:AQ,3,0))=FALSE,"VP错误","未知错误")))</f>
        <v/>
      </c>
      <c r="AW409" s="37"/>
      <c r="AX409" s="37"/>
      <c r="AY409" s="39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23" t="str">
        <f ca="1">IFERROR(IF(BS409="","",RANK(BR409,BR$3:BR$434)+COUNTIF(BR$3:BR409,BR409)-1),"/")</f>
        <v/>
      </c>
      <c r="BO409" s="22" t="str">
        <f t="shared" si="119"/>
        <v/>
      </c>
      <c r="BP409" s="22" t="str">
        <f t="shared" si="120"/>
        <v/>
      </c>
      <c r="BQ409" s="24" t="str">
        <f>IFERROR(IF(BO409="","",ROUND(IF(BP409=0,10,10+SIGN(BP409)*10*(1-((SQRT(5)-1)/2)^MIN(ABS(BP409)/(5*SQRT(BR$1)),3))/(1-((SQRT(5)-1)/2)^3)),2)),"请输入副数")</f>
        <v/>
      </c>
      <c r="BR409" s="25" t="str">
        <f ca="1">IF(BS409="","",IF(选手操作!CT409&lt;&gt;"","/",BV409))</f>
        <v/>
      </c>
      <c r="BS409" s="26" t="str">
        <f ca="1">IF(OR(COUNTA(BA$3:BM$434)=0,选手操作!$K409=""),"",选手操作!$K409)</f>
        <v/>
      </c>
      <c r="BT409" s="22" t="str">
        <f ca="1">IFERROR(IF(BS409="","",RANK(BV409,BV$3:BV$434)+COUNTIF(BV$3:BV409,BV409)-1),"/")</f>
        <v/>
      </c>
      <c r="BU409" s="27" t="str">
        <f ca="1">IF(BS409="","",VLOOKUP(BS409,选手操作!$K:$L,2,0))</f>
        <v/>
      </c>
      <c r="BV409" s="24" t="str">
        <f ca="1">IFERROR(IF(BS409="","",IF(选手操作!BT409&lt;&gt;"",AV409+BW409+BX409+选手操作!BS409,VLOOKUP(BU409,BO:BQ,3,0)+AV409+BW409+BX409+选手操作!BS409)),IF(COUNTIF(BO:BO,BU409)=0,"查找失败",IF(ISNUMBER(VLOOKUP(BU409,BO:BQ,3,0))=FALSE,"VP错误","未知错误")))</f>
        <v/>
      </c>
      <c r="BW409" s="37"/>
      <c r="BX409" s="37"/>
      <c r="BY409" s="39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23" t="str">
        <f ca="1">IFERROR(IF(CS409="","",RANK(CR409,CR$3:CR$434)+COUNTIF(CR$3:CR409,CR409)-1),"/")</f>
        <v/>
      </c>
      <c r="CO409" s="22" t="str">
        <f t="shared" si="121"/>
        <v/>
      </c>
      <c r="CP409" s="22" t="str">
        <f t="shared" si="122"/>
        <v/>
      </c>
      <c r="CQ409" s="24" t="str">
        <f>IFERROR(IF(CO409="","",ROUND(IF(CP409=0,10,10+SIGN(CP409)*10*(1-((SQRT(5)-1)/2)^MIN(ABS(CP409)/(5*SQRT(CR$1)),3))/(1-((SQRT(5)-1)/2)^3)),2)),"请输入副数")</f>
        <v/>
      </c>
      <c r="CR409" s="25" t="str">
        <f ca="1">IF(CS409="","",IF(选手操作!DT409&lt;&gt;"","/",CV409))</f>
        <v/>
      </c>
      <c r="CS409" s="26" t="str">
        <f ca="1">IF(OR(COUNTA(CA$3:CM$434)=0,选手操作!$K409=""),"",选手操作!$K409)</f>
        <v/>
      </c>
      <c r="CT409" s="22" t="str">
        <f ca="1">IFERROR(IF(CS409="","",RANK(CV409,CV$3:CV$434)+COUNTIF(CV$3:CV409,CV409)-1),"/")</f>
        <v/>
      </c>
      <c r="CU409" s="27" t="str">
        <f ca="1">IF(CS409="","",VLOOKUP(CS409,选手操作!$K:$L,2,0))</f>
        <v/>
      </c>
      <c r="CV409" s="24" t="str">
        <f ca="1">IFERROR(IF(CS409="","",IF(选手操作!CT409&lt;&gt;"",BV409+CW409+CX409+选手操作!CS409,VLOOKUP(CU409,CO:CQ,3,0)+BV409+CW409+CX409+选手操作!CS409)),IF(COUNTIF(CO:CO,CU409)=0,"查找失败",IF(ISNUMBER(VLOOKUP(CU409,CO:CQ,3,0))=FALSE,"VP错误","未知错误")))</f>
        <v/>
      </c>
      <c r="CW409" s="37"/>
      <c r="CX409" s="37"/>
      <c r="CY409" s="39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23" t="str">
        <f ca="1">IFERROR(IF(DS409="","",RANK(DR409,DR$3:DR$434)+COUNTIF(DR$3:DR409,DR409)-1),"/")</f>
        <v/>
      </c>
      <c r="DO409" s="22" t="str">
        <f t="shared" si="123"/>
        <v/>
      </c>
      <c r="DP409" s="22" t="str">
        <f t="shared" si="124"/>
        <v/>
      </c>
      <c r="DQ409" s="24" t="str">
        <f>IFERROR(IF(DO409="","",ROUND(IF(DP409=0,10,10+SIGN(DP409)*10*(1-((SQRT(5)-1)/2)^MIN(ABS(DP409)/(5*SQRT(DR$1)),3))/(1-((SQRT(5)-1)/2)^3)),2)),"请输入副数")</f>
        <v/>
      </c>
      <c r="DR409" s="25" t="str">
        <f ca="1">IF(DS409="","",IF(选手操作!ET409&lt;&gt;"","/",DV409))</f>
        <v/>
      </c>
      <c r="DS409" s="26" t="str">
        <f ca="1">IF(OR(COUNTA(DA$3:DM$434)=0,选手操作!$K409=""),"",选手操作!$K409)</f>
        <v/>
      </c>
      <c r="DT409" s="22" t="str">
        <f ca="1">IFERROR(IF(DS409="","",RANK(DV409,DV$3:DV$434)+COUNTIF(DV$3:DV409,DV409)-1),"/")</f>
        <v/>
      </c>
      <c r="DU409" s="27" t="str">
        <f ca="1">IF(DS409="","",VLOOKUP(DS409,选手操作!$K:$L,2,0))</f>
        <v/>
      </c>
      <c r="DV409" s="24" t="str">
        <f ca="1">IFERROR(IF(DS409="","",IF(选手操作!DT409&lt;&gt;"",CV409+DW409+DX409+选手操作!DS409,VLOOKUP(DU409,DO:DQ,3,0)+CV409+DW409+DX409+选手操作!DS409)),IF(COUNTIF(DO:DO,DU409)=0,"查找失败",IF(ISNUMBER(VLOOKUP(DU409,DO:DQ,3,0))=FALSE,"VP错误","未知错误")))</f>
        <v/>
      </c>
      <c r="DW409" s="37"/>
      <c r="DX409" s="37"/>
      <c r="DY409" s="39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  <c r="EK409" s="31"/>
      <c r="EL409" s="31"/>
      <c r="EM409" s="31"/>
      <c r="EN409" s="23" t="str">
        <f ca="1">IFERROR(IF(ES409="","",RANK(ER409,ER$3:ER$434)+COUNTIF(ER$3:ER409,ER409)-1),"/")</f>
        <v/>
      </c>
      <c r="EO409" s="22" t="str">
        <f t="shared" si="125"/>
        <v/>
      </c>
      <c r="EP409" s="22" t="str">
        <f t="shared" si="126"/>
        <v/>
      </c>
      <c r="EQ409" s="24" t="str">
        <f>IFERROR(IF(EO409="","",ROUND(IF(EP409=0,10,10+SIGN(EP409)*10*(1-((SQRT(5)-1)/2)^MIN(ABS(EP409)/(5*SQRT(ER$1)),3))/(1-((SQRT(5)-1)/2)^3)),2)),"请输入副数")</f>
        <v/>
      </c>
      <c r="ER409" s="25" t="str">
        <f ca="1">IF(ES409="","",IF(选手操作!FT409&lt;&gt;"","/",EV409))</f>
        <v/>
      </c>
      <c r="ES409" s="26" t="str">
        <f ca="1">IF(OR(COUNTA(EA$3:EM$434)=0,选手操作!$K409=""),"",选手操作!$K409)</f>
        <v/>
      </c>
      <c r="ET409" s="22" t="str">
        <f ca="1">IFERROR(IF(ES409="","",RANK(EV409,EV$3:EV$434)+COUNTIF(EV$3:EV409,EV409)-1),"/")</f>
        <v/>
      </c>
      <c r="EU409" s="27" t="str">
        <f ca="1">IF(ES409="","",VLOOKUP(ES409,选手操作!$K:$L,2,0))</f>
        <v/>
      </c>
      <c r="EV409" s="24" t="str">
        <f ca="1">IFERROR(IF(ES409="","",IF(选手操作!ET409&lt;&gt;"",DV409+EW409+EX409+选手操作!ES409,VLOOKUP(EU409,EO:EQ,3,0)+DV409+EW409+EX409+选手操作!ES409)),IF(COUNTIF(EO:EO,EU409)=0,"查找失败",IF(ISNUMBER(VLOOKUP(EU409,EO:EQ,3,0))=FALSE,"VP错误","未知错误")))</f>
        <v/>
      </c>
      <c r="EW409" s="37"/>
      <c r="EX409" s="37"/>
      <c r="EY409" s="39"/>
      <c r="FA409" s="31"/>
      <c r="FB409" s="31"/>
      <c r="FC409" s="31"/>
      <c r="FD409" s="31"/>
      <c r="FE409" s="31"/>
      <c r="FF409" s="31"/>
      <c r="FG409" s="31"/>
      <c r="FH409" s="31"/>
      <c r="FI409" s="31"/>
      <c r="FJ409" s="31"/>
      <c r="FK409" s="31"/>
      <c r="FL409" s="31"/>
      <c r="FM409" s="31"/>
      <c r="FN409" s="23" t="str">
        <f ca="1">IFERROR(IF(FS409="","",RANK(FR409,FR$3:FR$434)+COUNTIF(FR$3:FR409,FR409)-1),"/")</f>
        <v/>
      </c>
      <c r="FO409" s="22" t="str">
        <f t="shared" si="127"/>
        <v/>
      </c>
      <c r="FP409" s="22" t="str">
        <f t="shared" si="128"/>
        <v/>
      </c>
      <c r="FQ409" s="24" t="str">
        <f>IFERROR(IF(FO409="","",ROUND(IF(FP409=0,10,10+SIGN(FP409)*10*(1-((SQRT(5)-1)/2)^MIN(ABS(FP409)/(5*SQRT(FR$1)),3))/(1-((SQRT(5)-1)/2)^3)),2)),"请输入副数")</f>
        <v/>
      </c>
      <c r="FR409" s="25" t="str">
        <f ca="1">IF(FS409="","",IF(选手操作!GT409&lt;&gt;"","/",FV409))</f>
        <v/>
      </c>
      <c r="FS409" s="26" t="str">
        <f ca="1">IF(OR(COUNTA(FA$3:FM$434)=0,选手操作!$K409=""),"",选手操作!$K409)</f>
        <v/>
      </c>
      <c r="FT409" s="22" t="str">
        <f ca="1">IFERROR(IF(FS409="","",RANK(FV409,FV$3:FV$434)+COUNTIF(FV$3:FV409,FV409)-1),"/")</f>
        <v/>
      </c>
      <c r="FU409" s="27" t="str">
        <f ca="1">IF(FS409="","",VLOOKUP(FS409,选手操作!$K:$L,2,0))</f>
        <v/>
      </c>
      <c r="FV409" s="24" t="str">
        <f ca="1">IFERROR(IF(FS409="","",IF(选手操作!FT409&lt;&gt;"",EV409+FW409+FX409+选手操作!FS409,VLOOKUP(FU409,FO:FQ,3,0)+EV409+FW409+FX409+选手操作!FS409)),IF(COUNTIF(FO:FO,FU409)=0,"查找失败",IF(ISNUMBER(VLOOKUP(FU409,FO:FQ,3,0))=FALSE,"VP错误","未知错误")))</f>
        <v/>
      </c>
      <c r="FW409" s="37"/>
      <c r="FX409" s="37"/>
      <c r="FY409" s="39"/>
      <c r="GA409" s="31"/>
      <c r="GB409" s="31"/>
      <c r="GC409" s="31"/>
      <c r="GD409" s="31"/>
      <c r="GE409" s="31"/>
      <c r="GF409" s="31"/>
      <c r="GG409" s="31"/>
      <c r="GH409" s="31"/>
      <c r="GI409" s="31"/>
      <c r="GJ409" s="31"/>
      <c r="GK409" s="31"/>
      <c r="GL409" s="31"/>
      <c r="GM409" s="31"/>
      <c r="GN409" s="23" t="str">
        <f ca="1">IFERROR(IF(GS409="","",RANK(GR409,GR$3:GR$434)+COUNTIF(GR$3:GR409,GR409)-1),"/")</f>
        <v/>
      </c>
      <c r="GO409" s="22" t="str">
        <f t="shared" si="129"/>
        <v/>
      </c>
      <c r="GP409" s="22" t="str">
        <f t="shared" si="130"/>
        <v/>
      </c>
      <c r="GQ409" s="24" t="str">
        <f>IFERROR(IF(GO409="","",ROUND(IF(GP409=0,10,10+SIGN(GP409)*10*(1-((SQRT(5)-1)/2)^MIN(ABS(GP409)/(5*SQRT(GR$1)),3))/(1-((SQRT(5)-1)/2)^3)),2)),"请输入副数")</f>
        <v/>
      </c>
      <c r="GR409" s="25" t="str">
        <f ca="1">IF(GS409="","",IF(选手操作!HT409&lt;&gt;"","/",GV409))</f>
        <v/>
      </c>
      <c r="GS409" s="26" t="str">
        <f ca="1">IF(OR(COUNTA(GA$3:GM$434)=0,选手操作!$K409=""),"",选手操作!$K409)</f>
        <v/>
      </c>
      <c r="GT409" s="22" t="str">
        <f ca="1">IFERROR(IF(GS409="","",RANK(GV409,GV$3:GV$434)+COUNTIF(GV$3:GV409,GV409)-1),"/")</f>
        <v/>
      </c>
      <c r="GU409" s="27" t="str">
        <f ca="1">IF(GS409="","",VLOOKUP(GS409,选手操作!$K:$L,2,0))</f>
        <v/>
      </c>
      <c r="GV409" s="24" t="str">
        <f ca="1">IFERROR(IF(GS409="","",IF(选手操作!GT409&lt;&gt;"",FV409+GW409+GX409+选手操作!GS409,VLOOKUP(GU409,GO:GQ,3,0)+FV409+GW409+GX409+选手操作!GS409)),IF(COUNTIF(GO:GO,GU409)=0,"查找失败",IF(ISNUMBER(VLOOKUP(GU409,GO:GQ,3,0))=FALSE,"VP错误","未知错误")))</f>
        <v/>
      </c>
      <c r="GW409" s="37"/>
      <c r="GX409" s="37"/>
      <c r="GY409" s="39"/>
      <c r="HA409" s="31"/>
      <c r="HB409" s="31"/>
      <c r="HC409" s="31"/>
      <c r="HD409" s="31"/>
      <c r="HE409" s="31"/>
      <c r="HF409" s="31"/>
      <c r="HG409" s="31"/>
      <c r="HH409" s="31"/>
      <c r="HI409" s="31"/>
      <c r="HJ409" s="31"/>
      <c r="HK409" s="31"/>
      <c r="HL409" s="31"/>
      <c r="HM409" s="31"/>
      <c r="HN409" s="23" t="str">
        <f ca="1">IFERROR(IF(HS409="","",RANK(HR409,HR$3:HR$434)+COUNTIF(HR$3:HR409,HR409)-1),"/")</f>
        <v/>
      </c>
      <c r="HO409" s="22" t="str">
        <f t="shared" si="131"/>
        <v/>
      </c>
      <c r="HP409" s="22" t="str">
        <f t="shared" si="132"/>
        <v/>
      </c>
      <c r="HQ409" s="24" t="str">
        <f>IFERROR(IF(HO409="","",ROUND(IF(HP409=0,10,10+SIGN(HP409)*10*(1-((SQRT(5)-1)/2)^MIN(ABS(HP409)/(5*SQRT(HR$1)),3))/(1-((SQRT(5)-1)/2)^3)),2)),"请输入副数")</f>
        <v/>
      </c>
      <c r="HR409" s="25" t="str">
        <f ca="1">IF(HS409="","",IF(选手操作!IT409&lt;&gt;"","/",HV409))</f>
        <v/>
      </c>
      <c r="HS409" s="26" t="str">
        <f ca="1">IF(OR(COUNTA(HA$3:HM$434)=0,选手操作!$K409=""),"",选手操作!$K409)</f>
        <v/>
      </c>
      <c r="HT409" s="22" t="str">
        <f ca="1">IFERROR(IF(HS409="","",RANK(HV409,HV$3:HV$434)+COUNTIF(HV$3:HV409,HV409)-1),"/")</f>
        <v/>
      </c>
      <c r="HU409" s="27" t="str">
        <f ca="1">IF(HS409="","",VLOOKUP(HS409,选手操作!$K:$L,2,0))</f>
        <v/>
      </c>
      <c r="HV409" s="24" t="str">
        <f ca="1">IFERROR(IF(HS409="","",IF(选手操作!HT409&lt;&gt;"",GV409+HW409+HX409+选手操作!HS409,VLOOKUP(HU409,HO:HQ,3,0)+GV409+HW409+HX409+选手操作!HS409)),IF(COUNTIF(HO:HO,HU409)=0,"查找失败",IF(ISNUMBER(VLOOKUP(HU409,HO:HQ,3,0))=FALSE,"VP错误","未知错误")))</f>
        <v/>
      </c>
      <c r="HW409" s="37"/>
      <c r="HX409" s="37"/>
      <c r="HY409" s="39"/>
    </row>
    <row r="410" spans="1:233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23" t="str">
        <f ca="1">IFERROR(IF(S410="","",RANK(R410,R$3:R$434)+COUNTIF(R$3:R410,R410)-1),"/")</f>
        <v/>
      </c>
      <c r="O410" s="22" t="str">
        <f t="shared" si="133"/>
        <v/>
      </c>
      <c r="P410" s="22" t="str">
        <f t="shared" si="134"/>
        <v/>
      </c>
      <c r="Q410" s="24" t="str">
        <f>IFERROR(IF(O410="","",ROUND(IF(P410=0,10,10+SIGN(P410)*10*(1-((SQRT(5)-1)/2)^MIN(ABS(P410)/(5*SQRT(R$1)),3))/(1-((SQRT(5)-1)/2)^3)),2)),"请输入副数")</f>
        <v/>
      </c>
      <c r="R410" s="25" t="str">
        <f ca="1">IF(S410="","",IF(选手操作!AT410&lt;&gt;"","/",V410))</f>
        <v/>
      </c>
      <c r="S410" s="26" t="str">
        <f ca="1">IF(OR(COUNTA(A$3:M$434)=0,选手操作!$K410=""),"",选手操作!$K410)</f>
        <v/>
      </c>
      <c r="T410" s="22" t="str">
        <f ca="1">IFERROR(IF(S410="","",RANK(V410,V$3:V$434)+COUNTIF(V$3:V410,V410)-1),"/")</f>
        <v/>
      </c>
      <c r="U410" s="27" t="str">
        <f ca="1">IF(S410="","",VLOOKUP(S410,选手操作!$K:$L,2,0))</f>
        <v/>
      </c>
      <c r="V410" s="24" t="str">
        <f ca="1">IFERROR(IF(S410="","",IF(选手操作!T410&lt;&gt;"",选手操作!M410+选手操作!N410+W410+X410+选手操作!S410,VLOOKUP(U410,O:Q,3,0)+选手操作!M410+选手操作!N410+W410+X410+选手操作!S410)),IF(COUNTIF(O:O,U410)=0,"查找失败",IF(ISNUMBER(VLOOKUP(U410,O:Q,3,0))=FALSE,"VP错误","未知错误")))</f>
        <v/>
      </c>
      <c r="W410" s="37"/>
      <c r="X410" s="37"/>
      <c r="Y410" s="39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23" t="str">
        <f ca="1">IFERROR(IF(AS410="","",RANK(AR410,AR$3:AR$434)+COUNTIF(AR$3:AR410,AR410)-1),"/")</f>
        <v/>
      </c>
      <c r="AO410" s="22" t="str">
        <f t="shared" si="117"/>
        <v/>
      </c>
      <c r="AP410" s="22" t="str">
        <f t="shared" si="118"/>
        <v/>
      </c>
      <c r="AQ410" s="24" t="str">
        <f>IFERROR(IF(AO410="","",ROUND(IF(AP410=0,10,10+SIGN(AP410)*10*(1-((SQRT(5)-1)/2)^MIN(ABS(AP410)/(5*SQRT(AR$1)),3))/(1-((SQRT(5)-1)/2)^3)),2)),"请输入副数")</f>
        <v/>
      </c>
      <c r="AR410" s="25" t="str">
        <f ca="1">IF(AS410="","",IF(选手操作!BT410&lt;&gt;"","/",AV410))</f>
        <v/>
      </c>
      <c r="AS410" s="26" t="str">
        <f ca="1">IF(OR(COUNTA(AA$3:AM$434)=0,选手操作!$K410=""),"",选手操作!$K410)</f>
        <v/>
      </c>
      <c r="AT410" s="22" t="str">
        <f ca="1">IFERROR(IF(AS410="","",RANK(AV410,AV$3:AV$434)+COUNTIF(AV$3:AV410,AV410)-1),"/")</f>
        <v/>
      </c>
      <c r="AU410" s="27" t="str">
        <f ca="1">IF(AS410="","",VLOOKUP(AS410,选手操作!$K:$L,2,0))</f>
        <v/>
      </c>
      <c r="AV410" s="24" t="str">
        <f ca="1">IFERROR(IF(AS410="","",IF(选手操作!AT410&lt;&gt;"",V410+AW410+AX410+选手操作!AS410,VLOOKUP(AU410,AO:AQ,3,0)+V410+AW410+AX410+选手操作!AS410)),IF(COUNTIF(AO:AO,AU410)=0,"查找失败",IF(ISNUMBER(VLOOKUP(AU410,AO:AQ,3,0))=FALSE,"VP错误","未知错误")))</f>
        <v/>
      </c>
      <c r="AW410" s="37"/>
      <c r="AX410" s="37"/>
      <c r="AY410" s="39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23" t="str">
        <f ca="1">IFERROR(IF(BS410="","",RANK(BR410,BR$3:BR$434)+COUNTIF(BR$3:BR410,BR410)-1),"/")</f>
        <v/>
      </c>
      <c r="BO410" s="22" t="str">
        <f t="shared" si="119"/>
        <v/>
      </c>
      <c r="BP410" s="22" t="str">
        <f t="shared" si="120"/>
        <v/>
      </c>
      <c r="BQ410" s="24" t="str">
        <f>IFERROR(IF(BO410="","",ROUND(IF(BP410=0,10,10+SIGN(BP410)*10*(1-((SQRT(5)-1)/2)^MIN(ABS(BP410)/(5*SQRT(BR$1)),3))/(1-((SQRT(5)-1)/2)^3)),2)),"请输入副数")</f>
        <v/>
      </c>
      <c r="BR410" s="25" t="str">
        <f ca="1">IF(BS410="","",IF(选手操作!CT410&lt;&gt;"","/",BV410))</f>
        <v/>
      </c>
      <c r="BS410" s="26" t="str">
        <f ca="1">IF(OR(COUNTA(BA$3:BM$434)=0,选手操作!$K410=""),"",选手操作!$K410)</f>
        <v/>
      </c>
      <c r="BT410" s="22" t="str">
        <f ca="1">IFERROR(IF(BS410="","",RANK(BV410,BV$3:BV$434)+COUNTIF(BV$3:BV410,BV410)-1),"/")</f>
        <v/>
      </c>
      <c r="BU410" s="27" t="str">
        <f ca="1">IF(BS410="","",VLOOKUP(BS410,选手操作!$K:$L,2,0))</f>
        <v/>
      </c>
      <c r="BV410" s="24" t="str">
        <f ca="1">IFERROR(IF(BS410="","",IF(选手操作!BT410&lt;&gt;"",AV410+BW410+BX410+选手操作!BS410,VLOOKUP(BU410,BO:BQ,3,0)+AV410+BW410+BX410+选手操作!BS410)),IF(COUNTIF(BO:BO,BU410)=0,"查找失败",IF(ISNUMBER(VLOOKUP(BU410,BO:BQ,3,0))=FALSE,"VP错误","未知错误")))</f>
        <v/>
      </c>
      <c r="BW410" s="37"/>
      <c r="BX410" s="37"/>
      <c r="BY410" s="39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23" t="str">
        <f ca="1">IFERROR(IF(CS410="","",RANK(CR410,CR$3:CR$434)+COUNTIF(CR$3:CR410,CR410)-1),"/")</f>
        <v/>
      </c>
      <c r="CO410" s="22" t="str">
        <f t="shared" si="121"/>
        <v/>
      </c>
      <c r="CP410" s="22" t="str">
        <f t="shared" si="122"/>
        <v/>
      </c>
      <c r="CQ410" s="24" t="str">
        <f>IFERROR(IF(CO410="","",ROUND(IF(CP410=0,10,10+SIGN(CP410)*10*(1-((SQRT(5)-1)/2)^MIN(ABS(CP410)/(5*SQRT(CR$1)),3))/(1-((SQRT(5)-1)/2)^3)),2)),"请输入副数")</f>
        <v/>
      </c>
      <c r="CR410" s="25" t="str">
        <f ca="1">IF(CS410="","",IF(选手操作!DT410&lt;&gt;"","/",CV410))</f>
        <v/>
      </c>
      <c r="CS410" s="26" t="str">
        <f ca="1">IF(OR(COUNTA(CA$3:CM$434)=0,选手操作!$K410=""),"",选手操作!$K410)</f>
        <v/>
      </c>
      <c r="CT410" s="22" t="str">
        <f ca="1">IFERROR(IF(CS410="","",RANK(CV410,CV$3:CV$434)+COUNTIF(CV$3:CV410,CV410)-1),"/")</f>
        <v/>
      </c>
      <c r="CU410" s="27" t="str">
        <f ca="1">IF(CS410="","",VLOOKUP(CS410,选手操作!$K:$L,2,0))</f>
        <v/>
      </c>
      <c r="CV410" s="24" t="str">
        <f ca="1">IFERROR(IF(CS410="","",IF(选手操作!CT410&lt;&gt;"",BV410+CW410+CX410+选手操作!CS410,VLOOKUP(CU410,CO:CQ,3,0)+BV410+CW410+CX410+选手操作!CS410)),IF(COUNTIF(CO:CO,CU410)=0,"查找失败",IF(ISNUMBER(VLOOKUP(CU410,CO:CQ,3,0))=FALSE,"VP错误","未知错误")))</f>
        <v/>
      </c>
      <c r="CW410" s="37"/>
      <c r="CX410" s="37"/>
      <c r="CY410" s="39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23" t="str">
        <f ca="1">IFERROR(IF(DS410="","",RANK(DR410,DR$3:DR$434)+COUNTIF(DR$3:DR410,DR410)-1),"/")</f>
        <v/>
      </c>
      <c r="DO410" s="22" t="str">
        <f t="shared" si="123"/>
        <v/>
      </c>
      <c r="DP410" s="22" t="str">
        <f t="shared" si="124"/>
        <v/>
      </c>
      <c r="DQ410" s="24" t="str">
        <f>IFERROR(IF(DO410="","",ROUND(IF(DP410=0,10,10+SIGN(DP410)*10*(1-((SQRT(5)-1)/2)^MIN(ABS(DP410)/(5*SQRT(DR$1)),3))/(1-((SQRT(5)-1)/2)^3)),2)),"请输入副数")</f>
        <v/>
      </c>
      <c r="DR410" s="25" t="str">
        <f ca="1">IF(DS410="","",IF(选手操作!ET410&lt;&gt;"","/",DV410))</f>
        <v/>
      </c>
      <c r="DS410" s="26" t="str">
        <f ca="1">IF(OR(COUNTA(DA$3:DM$434)=0,选手操作!$K410=""),"",选手操作!$K410)</f>
        <v/>
      </c>
      <c r="DT410" s="22" t="str">
        <f ca="1">IFERROR(IF(DS410="","",RANK(DV410,DV$3:DV$434)+COUNTIF(DV$3:DV410,DV410)-1),"/")</f>
        <v/>
      </c>
      <c r="DU410" s="27" t="str">
        <f ca="1">IF(DS410="","",VLOOKUP(DS410,选手操作!$K:$L,2,0))</f>
        <v/>
      </c>
      <c r="DV410" s="24" t="str">
        <f ca="1">IFERROR(IF(DS410="","",IF(选手操作!DT410&lt;&gt;"",CV410+DW410+DX410+选手操作!DS410,VLOOKUP(DU410,DO:DQ,3,0)+CV410+DW410+DX410+选手操作!DS410)),IF(COUNTIF(DO:DO,DU410)=0,"查找失败",IF(ISNUMBER(VLOOKUP(DU410,DO:DQ,3,0))=FALSE,"VP错误","未知错误")))</f>
        <v/>
      </c>
      <c r="DW410" s="37"/>
      <c r="DX410" s="37"/>
      <c r="DY410" s="39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  <c r="EK410" s="31"/>
      <c r="EL410" s="31"/>
      <c r="EM410" s="31"/>
      <c r="EN410" s="23" t="str">
        <f ca="1">IFERROR(IF(ES410="","",RANK(ER410,ER$3:ER$434)+COUNTIF(ER$3:ER410,ER410)-1),"/")</f>
        <v/>
      </c>
      <c r="EO410" s="22" t="str">
        <f t="shared" si="125"/>
        <v/>
      </c>
      <c r="EP410" s="22" t="str">
        <f t="shared" si="126"/>
        <v/>
      </c>
      <c r="EQ410" s="24" t="str">
        <f>IFERROR(IF(EO410="","",ROUND(IF(EP410=0,10,10+SIGN(EP410)*10*(1-((SQRT(5)-1)/2)^MIN(ABS(EP410)/(5*SQRT(ER$1)),3))/(1-((SQRT(5)-1)/2)^3)),2)),"请输入副数")</f>
        <v/>
      </c>
      <c r="ER410" s="25" t="str">
        <f ca="1">IF(ES410="","",IF(选手操作!FT410&lt;&gt;"","/",EV410))</f>
        <v/>
      </c>
      <c r="ES410" s="26" t="str">
        <f ca="1">IF(OR(COUNTA(EA$3:EM$434)=0,选手操作!$K410=""),"",选手操作!$K410)</f>
        <v/>
      </c>
      <c r="ET410" s="22" t="str">
        <f ca="1">IFERROR(IF(ES410="","",RANK(EV410,EV$3:EV$434)+COUNTIF(EV$3:EV410,EV410)-1),"/")</f>
        <v/>
      </c>
      <c r="EU410" s="27" t="str">
        <f ca="1">IF(ES410="","",VLOOKUP(ES410,选手操作!$K:$L,2,0))</f>
        <v/>
      </c>
      <c r="EV410" s="24" t="str">
        <f ca="1">IFERROR(IF(ES410="","",IF(选手操作!ET410&lt;&gt;"",DV410+EW410+EX410+选手操作!ES410,VLOOKUP(EU410,EO:EQ,3,0)+DV410+EW410+EX410+选手操作!ES410)),IF(COUNTIF(EO:EO,EU410)=0,"查找失败",IF(ISNUMBER(VLOOKUP(EU410,EO:EQ,3,0))=FALSE,"VP错误","未知错误")))</f>
        <v/>
      </c>
      <c r="EW410" s="37"/>
      <c r="EX410" s="37"/>
      <c r="EY410" s="39"/>
      <c r="FA410" s="31"/>
      <c r="FB410" s="31"/>
      <c r="FC410" s="31"/>
      <c r="FD410" s="31"/>
      <c r="FE410" s="31"/>
      <c r="FF410" s="31"/>
      <c r="FG410" s="31"/>
      <c r="FH410" s="31"/>
      <c r="FI410" s="31"/>
      <c r="FJ410" s="31"/>
      <c r="FK410" s="31"/>
      <c r="FL410" s="31"/>
      <c r="FM410" s="31"/>
      <c r="FN410" s="23" t="str">
        <f ca="1">IFERROR(IF(FS410="","",RANK(FR410,FR$3:FR$434)+COUNTIF(FR$3:FR410,FR410)-1),"/")</f>
        <v/>
      </c>
      <c r="FO410" s="22" t="str">
        <f t="shared" si="127"/>
        <v/>
      </c>
      <c r="FP410" s="22" t="str">
        <f t="shared" si="128"/>
        <v/>
      </c>
      <c r="FQ410" s="24" t="str">
        <f>IFERROR(IF(FO410="","",ROUND(IF(FP410=0,10,10+SIGN(FP410)*10*(1-((SQRT(5)-1)/2)^MIN(ABS(FP410)/(5*SQRT(FR$1)),3))/(1-((SQRT(5)-1)/2)^3)),2)),"请输入副数")</f>
        <v/>
      </c>
      <c r="FR410" s="25" t="str">
        <f ca="1">IF(FS410="","",IF(选手操作!GT410&lt;&gt;"","/",FV410))</f>
        <v/>
      </c>
      <c r="FS410" s="26" t="str">
        <f ca="1">IF(OR(COUNTA(FA$3:FM$434)=0,选手操作!$K410=""),"",选手操作!$K410)</f>
        <v/>
      </c>
      <c r="FT410" s="22" t="str">
        <f ca="1">IFERROR(IF(FS410="","",RANK(FV410,FV$3:FV$434)+COUNTIF(FV$3:FV410,FV410)-1),"/")</f>
        <v/>
      </c>
      <c r="FU410" s="27" t="str">
        <f ca="1">IF(FS410="","",VLOOKUP(FS410,选手操作!$K:$L,2,0))</f>
        <v/>
      </c>
      <c r="FV410" s="24" t="str">
        <f ca="1">IFERROR(IF(FS410="","",IF(选手操作!FT410&lt;&gt;"",EV410+FW410+FX410+选手操作!FS410,VLOOKUP(FU410,FO:FQ,3,0)+EV410+FW410+FX410+选手操作!FS410)),IF(COUNTIF(FO:FO,FU410)=0,"查找失败",IF(ISNUMBER(VLOOKUP(FU410,FO:FQ,3,0))=FALSE,"VP错误","未知错误")))</f>
        <v/>
      </c>
      <c r="FW410" s="37"/>
      <c r="FX410" s="37"/>
      <c r="FY410" s="39"/>
      <c r="GA410" s="31"/>
      <c r="GB410" s="31"/>
      <c r="GC410" s="31"/>
      <c r="GD410" s="31"/>
      <c r="GE410" s="31"/>
      <c r="GF410" s="31"/>
      <c r="GG410" s="31"/>
      <c r="GH410" s="31"/>
      <c r="GI410" s="31"/>
      <c r="GJ410" s="31"/>
      <c r="GK410" s="31"/>
      <c r="GL410" s="31"/>
      <c r="GM410" s="31"/>
      <c r="GN410" s="23" t="str">
        <f ca="1">IFERROR(IF(GS410="","",RANK(GR410,GR$3:GR$434)+COUNTIF(GR$3:GR410,GR410)-1),"/")</f>
        <v/>
      </c>
      <c r="GO410" s="22" t="str">
        <f t="shared" si="129"/>
        <v/>
      </c>
      <c r="GP410" s="22" t="str">
        <f t="shared" si="130"/>
        <v/>
      </c>
      <c r="GQ410" s="24" t="str">
        <f>IFERROR(IF(GO410="","",ROUND(IF(GP410=0,10,10+SIGN(GP410)*10*(1-((SQRT(5)-1)/2)^MIN(ABS(GP410)/(5*SQRT(GR$1)),3))/(1-((SQRT(5)-1)/2)^3)),2)),"请输入副数")</f>
        <v/>
      </c>
      <c r="GR410" s="25" t="str">
        <f ca="1">IF(GS410="","",IF(选手操作!HT410&lt;&gt;"","/",GV410))</f>
        <v/>
      </c>
      <c r="GS410" s="26" t="str">
        <f ca="1">IF(OR(COUNTA(GA$3:GM$434)=0,选手操作!$K410=""),"",选手操作!$K410)</f>
        <v/>
      </c>
      <c r="GT410" s="22" t="str">
        <f ca="1">IFERROR(IF(GS410="","",RANK(GV410,GV$3:GV$434)+COUNTIF(GV$3:GV410,GV410)-1),"/")</f>
        <v/>
      </c>
      <c r="GU410" s="27" t="str">
        <f ca="1">IF(GS410="","",VLOOKUP(GS410,选手操作!$K:$L,2,0))</f>
        <v/>
      </c>
      <c r="GV410" s="24" t="str">
        <f ca="1">IFERROR(IF(GS410="","",IF(选手操作!GT410&lt;&gt;"",FV410+GW410+GX410+选手操作!GS410,VLOOKUP(GU410,GO:GQ,3,0)+FV410+GW410+GX410+选手操作!GS410)),IF(COUNTIF(GO:GO,GU410)=0,"查找失败",IF(ISNUMBER(VLOOKUP(GU410,GO:GQ,3,0))=FALSE,"VP错误","未知错误")))</f>
        <v/>
      </c>
      <c r="GW410" s="37"/>
      <c r="GX410" s="37"/>
      <c r="GY410" s="39"/>
      <c r="HA410" s="31"/>
      <c r="HB410" s="31"/>
      <c r="HC410" s="31"/>
      <c r="HD410" s="31"/>
      <c r="HE410" s="31"/>
      <c r="HF410" s="31"/>
      <c r="HG410" s="31"/>
      <c r="HH410" s="31"/>
      <c r="HI410" s="31"/>
      <c r="HJ410" s="31"/>
      <c r="HK410" s="31"/>
      <c r="HL410" s="31"/>
      <c r="HM410" s="31"/>
      <c r="HN410" s="23" t="str">
        <f ca="1">IFERROR(IF(HS410="","",RANK(HR410,HR$3:HR$434)+COUNTIF(HR$3:HR410,HR410)-1),"/")</f>
        <v/>
      </c>
      <c r="HO410" s="22" t="str">
        <f t="shared" si="131"/>
        <v/>
      </c>
      <c r="HP410" s="22" t="str">
        <f t="shared" si="132"/>
        <v/>
      </c>
      <c r="HQ410" s="24" t="str">
        <f>IFERROR(IF(HO410="","",ROUND(IF(HP410=0,10,10+SIGN(HP410)*10*(1-((SQRT(5)-1)/2)^MIN(ABS(HP410)/(5*SQRT(HR$1)),3))/(1-((SQRT(5)-1)/2)^3)),2)),"请输入副数")</f>
        <v/>
      </c>
      <c r="HR410" s="25" t="str">
        <f ca="1">IF(HS410="","",IF(选手操作!IT410&lt;&gt;"","/",HV410))</f>
        <v/>
      </c>
      <c r="HS410" s="26" t="str">
        <f ca="1">IF(OR(COUNTA(HA$3:HM$434)=0,选手操作!$K410=""),"",选手操作!$K410)</f>
        <v/>
      </c>
      <c r="HT410" s="22" t="str">
        <f ca="1">IFERROR(IF(HS410="","",RANK(HV410,HV$3:HV$434)+COUNTIF(HV$3:HV410,HV410)-1),"/")</f>
        <v/>
      </c>
      <c r="HU410" s="27" t="str">
        <f ca="1">IF(HS410="","",VLOOKUP(HS410,选手操作!$K:$L,2,0))</f>
        <v/>
      </c>
      <c r="HV410" s="24" t="str">
        <f ca="1">IFERROR(IF(HS410="","",IF(选手操作!HT410&lt;&gt;"",GV410+HW410+HX410+选手操作!HS410,VLOOKUP(HU410,HO:HQ,3,0)+GV410+HW410+HX410+选手操作!HS410)),IF(COUNTIF(HO:HO,HU410)=0,"查找失败",IF(ISNUMBER(VLOOKUP(HU410,HO:HQ,3,0))=FALSE,"VP错误","未知错误")))</f>
        <v/>
      </c>
      <c r="HW410" s="37"/>
      <c r="HX410" s="37"/>
      <c r="HY410" s="39"/>
    </row>
    <row r="411" spans="1:233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23" t="str">
        <f ca="1">IFERROR(IF(S411="","",RANK(R411,R$3:R$434)+COUNTIF(R$3:R411,R411)-1),"/")</f>
        <v/>
      </c>
      <c r="O411" s="22" t="str">
        <f t="shared" si="133"/>
        <v/>
      </c>
      <c r="P411" s="22" t="str">
        <f t="shared" si="134"/>
        <v/>
      </c>
      <c r="Q411" s="24" t="str">
        <f>IFERROR(IF(O411="","",ROUND(IF(P411=0,10,10+SIGN(P411)*10*(1-((SQRT(5)-1)/2)^MIN(ABS(P411)/(5*SQRT(R$1)),3))/(1-((SQRT(5)-1)/2)^3)),2)),"请输入副数")</f>
        <v/>
      </c>
      <c r="R411" s="25" t="str">
        <f ca="1">IF(S411="","",IF(选手操作!AT411&lt;&gt;"","/",V411))</f>
        <v/>
      </c>
      <c r="S411" s="26" t="str">
        <f ca="1">IF(OR(COUNTA(A$3:M$434)=0,选手操作!$K411=""),"",选手操作!$K411)</f>
        <v/>
      </c>
      <c r="T411" s="22" t="str">
        <f ca="1">IFERROR(IF(S411="","",RANK(V411,V$3:V$434)+COUNTIF(V$3:V411,V411)-1),"/")</f>
        <v/>
      </c>
      <c r="U411" s="27" t="str">
        <f ca="1">IF(S411="","",VLOOKUP(S411,选手操作!$K:$L,2,0))</f>
        <v/>
      </c>
      <c r="V411" s="24" t="str">
        <f ca="1">IFERROR(IF(S411="","",IF(选手操作!T411&lt;&gt;"",选手操作!M411+选手操作!N411+W411+X411+选手操作!S411,VLOOKUP(U411,O:Q,3,0)+选手操作!M411+选手操作!N411+W411+X411+选手操作!S411)),IF(COUNTIF(O:O,U411)=0,"查找失败",IF(ISNUMBER(VLOOKUP(U411,O:Q,3,0))=FALSE,"VP错误","未知错误")))</f>
        <v/>
      </c>
      <c r="W411" s="37"/>
      <c r="X411" s="37"/>
      <c r="Y411" s="39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23" t="str">
        <f ca="1">IFERROR(IF(AS411="","",RANK(AR411,AR$3:AR$434)+COUNTIF(AR$3:AR411,AR411)-1),"/")</f>
        <v/>
      </c>
      <c r="AO411" s="22" t="str">
        <f t="shared" si="117"/>
        <v/>
      </c>
      <c r="AP411" s="22" t="str">
        <f t="shared" si="118"/>
        <v/>
      </c>
      <c r="AQ411" s="24" t="str">
        <f>IFERROR(IF(AO411="","",ROUND(IF(AP411=0,10,10+SIGN(AP411)*10*(1-((SQRT(5)-1)/2)^MIN(ABS(AP411)/(5*SQRT(AR$1)),3))/(1-((SQRT(5)-1)/2)^3)),2)),"请输入副数")</f>
        <v/>
      </c>
      <c r="AR411" s="25" t="str">
        <f ca="1">IF(AS411="","",IF(选手操作!BT411&lt;&gt;"","/",AV411))</f>
        <v/>
      </c>
      <c r="AS411" s="26" t="str">
        <f ca="1">IF(OR(COUNTA(AA$3:AM$434)=0,选手操作!$K411=""),"",选手操作!$K411)</f>
        <v/>
      </c>
      <c r="AT411" s="22" t="str">
        <f ca="1">IFERROR(IF(AS411="","",RANK(AV411,AV$3:AV$434)+COUNTIF(AV$3:AV411,AV411)-1),"/")</f>
        <v/>
      </c>
      <c r="AU411" s="27" t="str">
        <f ca="1">IF(AS411="","",VLOOKUP(AS411,选手操作!$K:$L,2,0))</f>
        <v/>
      </c>
      <c r="AV411" s="24" t="str">
        <f ca="1">IFERROR(IF(AS411="","",IF(选手操作!AT411&lt;&gt;"",V411+AW411+AX411+选手操作!AS411,VLOOKUP(AU411,AO:AQ,3,0)+V411+AW411+AX411+选手操作!AS411)),IF(COUNTIF(AO:AO,AU411)=0,"查找失败",IF(ISNUMBER(VLOOKUP(AU411,AO:AQ,3,0))=FALSE,"VP错误","未知错误")))</f>
        <v/>
      </c>
      <c r="AW411" s="37"/>
      <c r="AX411" s="37"/>
      <c r="AY411" s="39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23" t="str">
        <f ca="1">IFERROR(IF(BS411="","",RANK(BR411,BR$3:BR$434)+COUNTIF(BR$3:BR411,BR411)-1),"/")</f>
        <v/>
      </c>
      <c r="BO411" s="22" t="str">
        <f t="shared" si="119"/>
        <v/>
      </c>
      <c r="BP411" s="22" t="str">
        <f t="shared" si="120"/>
        <v/>
      </c>
      <c r="BQ411" s="24" t="str">
        <f>IFERROR(IF(BO411="","",ROUND(IF(BP411=0,10,10+SIGN(BP411)*10*(1-((SQRT(5)-1)/2)^MIN(ABS(BP411)/(5*SQRT(BR$1)),3))/(1-((SQRT(5)-1)/2)^3)),2)),"请输入副数")</f>
        <v/>
      </c>
      <c r="BR411" s="25" t="str">
        <f ca="1">IF(BS411="","",IF(选手操作!CT411&lt;&gt;"","/",BV411))</f>
        <v/>
      </c>
      <c r="BS411" s="26" t="str">
        <f ca="1">IF(OR(COUNTA(BA$3:BM$434)=0,选手操作!$K411=""),"",选手操作!$K411)</f>
        <v/>
      </c>
      <c r="BT411" s="22" t="str">
        <f ca="1">IFERROR(IF(BS411="","",RANK(BV411,BV$3:BV$434)+COUNTIF(BV$3:BV411,BV411)-1),"/")</f>
        <v/>
      </c>
      <c r="BU411" s="27" t="str">
        <f ca="1">IF(BS411="","",VLOOKUP(BS411,选手操作!$K:$L,2,0))</f>
        <v/>
      </c>
      <c r="BV411" s="24" t="str">
        <f ca="1">IFERROR(IF(BS411="","",IF(选手操作!BT411&lt;&gt;"",AV411+BW411+BX411+选手操作!BS411,VLOOKUP(BU411,BO:BQ,3,0)+AV411+BW411+BX411+选手操作!BS411)),IF(COUNTIF(BO:BO,BU411)=0,"查找失败",IF(ISNUMBER(VLOOKUP(BU411,BO:BQ,3,0))=FALSE,"VP错误","未知错误")))</f>
        <v/>
      </c>
      <c r="BW411" s="37"/>
      <c r="BX411" s="37"/>
      <c r="BY411" s="39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23" t="str">
        <f ca="1">IFERROR(IF(CS411="","",RANK(CR411,CR$3:CR$434)+COUNTIF(CR$3:CR411,CR411)-1),"/")</f>
        <v/>
      </c>
      <c r="CO411" s="22" t="str">
        <f t="shared" si="121"/>
        <v/>
      </c>
      <c r="CP411" s="22" t="str">
        <f t="shared" si="122"/>
        <v/>
      </c>
      <c r="CQ411" s="24" t="str">
        <f>IFERROR(IF(CO411="","",ROUND(IF(CP411=0,10,10+SIGN(CP411)*10*(1-((SQRT(5)-1)/2)^MIN(ABS(CP411)/(5*SQRT(CR$1)),3))/(1-((SQRT(5)-1)/2)^3)),2)),"请输入副数")</f>
        <v/>
      </c>
      <c r="CR411" s="25" t="str">
        <f ca="1">IF(CS411="","",IF(选手操作!DT411&lt;&gt;"","/",CV411))</f>
        <v/>
      </c>
      <c r="CS411" s="26" t="str">
        <f ca="1">IF(OR(COUNTA(CA$3:CM$434)=0,选手操作!$K411=""),"",选手操作!$K411)</f>
        <v/>
      </c>
      <c r="CT411" s="22" t="str">
        <f ca="1">IFERROR(IF(CS411="","",RANK(CV411,CV$3:CV$434)+COUNTIF(CV$3:CV411,CV411)-1),"/")</f>
        <v/>
      </c>
      <c r="CU411" s="27" t="str">
        <f ca="1">IF(CS411="","",VLOOKUP(CS411,选手操作!$K:$L,2,0))</f>
        <v/>
      </c>
      <c r="CV411" s="24" t="str">
        <f ca="1">IFERROR(IF(CS411="","",IF(选手操作!CT411&lt;&gt;"",BV411+CW411+CX411+选手操作!CS411,VLOOKUP(CU411,CO:CQ,3,0)+BV411+CW411+CX411+选手操作!CS411)),IF(COUNTIF(CO:CO,CU411)=0,"查找失败",IF(ISNUMBER(VLOOKUP(CU411,CO:CQ,3,0))=FALSE,"VP错误","未知错误")))</f>
        <v/>
      </c>
      <c r="CW411" s="37"/>
      <c r="CX411" s="37"/>
      <c r="CY411" s="39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23" t="str">
        <f ca="1">IFERROR(IF(DS411="","",RANK(DR411,DR$3:DR$434)+COUNTIF(DR$3:DR411,DR411)-1),"/")</f>
        <v/>
      </c>
      <c r="DO411" s="22" t="str">
        <f t="shared" si="123"/>
        <v/>
      </c>
      <c r="DP411" s="22" t="str">
        <f t="shared" si="124"/>
        <v/>
      </c>
      <c r="DQ411" s="24" t="str">
        <f>IFERROR(IF(DO411="","",ROUND(IF(DP411=0,10,10+SIGN(DP411)*10*(1-((SQRT(5)-1)/2)^MIN(ABS(DP411)/(5*SQRT(DR$1)),3))/(1-((SQRT(5)-1)/2)^3)),2)),"请输入副数")</f>
        <v/>
      </c>
      <c r="DR411" s="25" t="str">
        <f ca="1">IF(DS411="","",IF(选手操作!ET411&lt;&gt;"","/",DV411))</f>
        <v/>
      </c>
      <c r="DS411" s="26" t="str">
        <f ca="1">IF(OR(COUNTA(DA$3:DM$434)=0,选手操作!$K411=""),"",选手操作!$K411)</f>
        <v/>
      </c>
      <c r="DT411" s="22" t="str">
        <f ca="1">IFERROR(IF(DS411="","",RANK(DV411,DV$3:DV$434)+COUNTIF(DV$3:DV411,DV411)-1),"/")</f>
        <v/>
      </c>
      <c r="DU411" s="27" t="str">
        <f ca="1">IF(DS411="","",VLOOKUP(DS411,选手操作!$K:$L,2,0))</f>
        <v/>
      </c>
      <c r="DV411" s="24" t="str">
        <f ca="1">IFERROR(IF(DS411="","",IF(选手操作!DT411&lt;&gt;"",CV411+DW411+DX411+选手操作!DS411,VLOOKUP(DU411,DO:DQ,3,0)+CV411+DW411+DX411+选手操作!DS411)),IF(COUNTIF(DO:DO,DU411)=0,"查找失败",IF(ISNUMBER(VLOOKUP(DU411,DO:DQ,3,0))=FALSE,"VP错误","未知错误")))</f>
        <v/>
      </c>
      <c r="DW411" s="37"/>
      <c r="DX411" s="37"/>
      <c r="DY411" s="39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  <c r="EK411" s="31"/>
      <c r="EL411" s="31"/>
      <c r="EM411" s="31"/>
      <c r="EN411" s="23" t="str">
        <f ca="1">IFERROR(IF(ES411="","",RANK(ER411,ER$3:ER$434)+COUNTIF(ER$3:ER411,ER411)-1),"/")</f>
        <v/>
      </c>
      <c r="EO411" s="22" t="str">
        <f t="shared" si="125"/>
        <v/>
      </c>
      <c r="EP411" s="22" t="str">
        <f t="shared" si="126"/>
        <v/>
      </c>
      <c r="EQ411" s="24" t="str">
        <f>IFERROR(IF(EO411="","",ROUND(IF(EP411=0,10,10+SIGN(EP411)*10*(1-((SQRT(5)-1)/2)^MIN(ABS(EP411)/(5*SQRT(ER$1)),3))/(1-((SQRT(5)-1)/2)^3)),2)),"请输入副数")</f>
        <v/>
      </c>
      <c r="ER411" s="25" t="str">
        <f ca="1">IF(ES411="","",IF(选手操作!FT411&lt;&gt;"","/",EV411))</f>
        <v/>
      </c>
      <c r="ES411" s="26" t="str">
        <f ca="1">IF(OR(COUNTA(EA$3:EM$434)=0,选手操作!$K411=""),"",选手操作!$K411)</f>
        <v/>
      </c>
      <c r="ET411" s="22" t="str">
        <f ca="1">IFERROR(IF(ES411="","",RANK(EV411,EV$3:EV$434)+COUNTIF(EV$3:EV411,EV411)-1),"/")</f>
        <v/>
      </c>
      <c r="EU411" s="27" t="str">
        <f ca="1">IF(ES411="","",VLOOKUP(ES411,选手操作!$K:$L,2,0))</f>
        <v/>
      </c>
      <c r="EV411" s="24" t="str">
        <f ca="1">IFERROR(IF(ES411="","",IF(选手操作!ET411&lt;&gt;"",DV411+EW411+EX411+选手操作!ES411,VLOOKUP(EU411,EO:EQ,3,0)+DV411+EW411+EX411+选手操作!ES411)),IF(COUNTIF(EO:EO,EU411)=0,"查找失败",IF(ISNUMBER(VLOOKUP(EU411,EO:EQ,3,0))=FALSE,"VP错误","未知错误")))</f>
        <v/>
      </c>
      <c r="EW411" s="37"/>
      <c r="EX411" s="37"/>
      <c r="EY411" s="39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  <c r="FK411" s="31"/>
      <c r="FL411" s="31"/>
      <c r="FM411" s="31"/>
      <c r="FN411" s="23" t="str">
        <f ca="1">IFERROR(IF(FS411="","",RANK(FR411,FR$3:FR$434)+COUNTIF(FR$3:FR411,FR411)-1),"/")</f>
        <v/>
      </c>
      <c r="FO411" s="22" t="str">
        <f t="shared" si="127"/>
        <v/>
      </c>
      <c r="FP411" s="22" t="str">
        <f t="shared" si="128"/>
        <v/>
      </c>
      <c r="FQ411" s="24" t="str">
        <f>IFERROR(IF(FO411="","",ROUND(IF(FP411=0,10,10+SIGN(FP411)*10*(1-((SQRT(5)-1)/2)^MIN(ABS(FP411)/(5*SQRT(FR$1)),3))/(1-((SQRT(5)-1)/2)^3)),2)),"请输入副数")</f>
        <v/>
      </c>
      <c r="FR411" s="25" t="str">
        <f ca="1">IF(FS411="","",IF(选手操作!GT411&lt;&gt;"","/",FV411))</f>
        <v/>
      </c>
      <c r="FS411" s="26" t="str">
        <f ca="1">IF(OR(COUNTA(FA$3:FM$434)=0,选手操作!$K411=""),"",选手操作!$K411)</f>
        <v/>
      </c>
      <c r="FT411" s="22" t="str">
        <f ca="1">IFERROR(IF(FS411="","",RANK(FV411,FV$3:FV$434)+COUNTIF(FV$3:FV411,FV411)-1),"/")</f>
        <v/>
      </c>
      <c r="FU411" s="27" t="str">
        <f ca="1">IF(FS411="","",VLOOKUP(FS411,选手操作!$K:$L,2,0))</f>
        <v/>
      </c>
      <c r="FV411" s="24" t="str">
        <f ca="1">IFERROR(IF(FS411="","",IF(选手操作!FT411&lt;&gt;"",EV411+FW411+FX411+选手操作!FS411,VLOOKUP(FU411,FO:FQ,3,0)+EV411+FW411+FX411+选手操作!FS411)),IF(COUNTIF(FO:FO,FU411)=0,"查找失败",IF(ISNUMBER(VLOOKUP(FU411,FO:FQ,3,0))=FALSE,"VP错误","未知错误")))</f>
        <v/>
      </c>
      <c r="FW411" s="37"/>
      <c r="FX411" s="37"/>
      <c r="FY411" s="39"/>
      <c r="GA411" s="31"/>
      <c r="GB411" s="31"/>
      <c r="GC411" s="31"/>
      <c r="GD411" s="31"/>
      <c r="GE411" s="31"/>
      <c r="GF411" s="31"/>
      <c r="GG411" s="31"/>
      <c r="GH411" s="31"/>
      <c r="GI411" s="31"/>
      <c r="GJ411" s="31"/>
      <c r="GK411" s="31"/>
      <c r="GL411" s="31"/>
      <c r="GM411" s="31"/>
      <c r="GN411" s="23" t="str">
        <f ca="1">IFERROR(IF(GS411="","",RANK(GR411,GR$3:GR$434)+COUNTIF(GR$3:GR411,GR411)-1),"/")</f>
        <v/>
      </c>
      <c r="GO411" s="22" t="str">
        <f t="shared" si="129"/>
        <v/>
      </c>
      <c r="GP411" s="22" t="str">
        <f t="shared" si="130"/>
        <v/>
      </c>
      <c r="GQ411" s="24" t="str">
        <f>IFERROR(IF(GO411="","",ROUND(IF(GP411=0,10,10+SIGN(GP411)*10*(1-((SQRT(5)-1)/2)^MIN(ABS(GP411)/(5*SQRT(GR$1)),3))/(1-((SQRT(5)-1)/2)^3)),2)),"请输入副数")</f>
        <v/>
      </c>
      <c r="GR411" s="25" t="str">
        <f ca="1">IF(GS411="","",IF(选手操作!HT411&lt;&gt;"","/",GV411))</f>
        <v/>
      </c>
      <c r="GS411" s="26" t="str">
        <f ca="1">IF(OR(COUNTA(GA$3:GM$434)=0,选手操作!$K411=""),"",选手操作!$K411)</f>
        <v/>
      </c>
      <c r="GT411" s="22" t="str">
        <f ca="1">IFERROR(IF(GS411="","",RANK(GV411,GV$3:GV$434)+COUNTIF(GV$3:GV411,GV411)-1),"/")</f>
        <v/>
      </c>
      <c r="GU411" s="27" t="str">
        <f ca="1">IF(GS411="","",VLOOKUP(GS411,选手操作!$K:$L,2,0))</f>
        <v/>
      </c>
      <c r="GV411" s="24" t="str">
        <f ca="1">IFERROR(IF(GS411="","",IF(选手操作!GT411&lt;&gt;"",FV411+GW411+GX411+选手操作!GS411,VLOOKUP(GU411,GO:GQ,3,0)+FV411+GW411+GX411+选手操作!GS411)),IF(COUNTIF(GO:GO,GU411)=0,"查找失败",IF(ISNUMBER(VLOOKUP(GU411,GO:GQ,3,0))=FALSE,"VP错误","未知错误")))</f>
        <v/>
      </c>
      <c r="GW411" s="37"/>
      <c r="GX411" s="37"/>
      <c r="GY411" s="39"/>
      <c r="HA411" s="31"/>
      <c r="HB411" s="31"/>
      <c r="HC411" s="31"/>
      <c r="HD411" s="31"/>
      <c r="HE411" s="31"/>
      <c r="HF411" s="31"/>
      <c r="HG411" s="31"/>
      <c r="HH411" s="31"/>
      <c r="HI411" s="31"/>
      <c r="HJ411" s="31"/>
      <c r="HK411" s="31"/>
      <c r="HL411" s="31"/>
      <c r="HM411" s="31"/>
      <c r="HN411" s="23" t="str">
        <f ca="1">IFERROR(IF(HS411="","",RANK(HR411,HR$3:HR$434)+COUNTIF(HR$3:HR411,HR411)-1),"/")</f>
        <v/>
      </c>
      <c r="HO411" s="22" t="str">
        <f t="shared" si="131"/>
        <v/>
      </c>
      <c r="HP411" s="22" t="str">
        <f t="shared" si="132"/>
        <v/>
      </c>
      <c r="HQ411" s="24" t="str">
        <f>IFERROR(IF(HO411="","",ROUND(IF(HP411=0,10,10+SIGN(HP411)*10*(1-((SQRT(5)-1)/2)^MIN(ABS(HP411)/(5*SQRT(HR$1)),3))/(1-((SQRT(5)-1)/2)^3)),2)),"请输入副数")</f>
        <v/>
      </c>
      <c r="HR411" s="25" t="str">
        <f ca="1">IF(HS411="","",IF(选手操作!IT411&lt;&gt;"","/",HV411))</f>
        <v/>
      </c>
      <c r="HS411" s="26" t="str">
        <f ca="1">IF(OR(COUNTA(HA$3:HM$434)=0,选手操作!$K411=""),"",选手操作!$K411)</f>
        <v/>
      </c>
      <c r="HT411" s="22" t="str">
        <f ca="1">IFERROR(IF(HS411="","",RANK(HV411,HV$3:HV$434)+COUNTIF(HV$3:HV411,HV411)-1),"/")</f>
        <v/>
      </c>
      <c r="HU411" s="27" t="str">
        <f ca="1">IF(HS411="","",VLOOKUP(HS411,选手操作!$K:$L,2,0))</f>
        <v/>
      </c>
      <c r="HV411" s="24" t="str">
        <f ca="1">IFERROR(IF(HS411="","",IF(选手操作!HT411&lt;&gt;"",GV411+HW411+HX411+选手操作!HS411,VLOOKUP(HU411,HO:HQ,3,0)+GV411+HW411+HX411+选手操作!HS411)),IF(COUNTIF(HO:HO,HU411)=0,"查找失败",IF(ISNUMBER(VLOOKUP(HU411,HO:HQ,3,0))=FALSE,"VP错误","未知错误")))</f>
        <v/>
      </c>
      <c r="HW411" s="37"/>
      <c r="HX411" s="37"/>
      <c r="HY411" s="39"/>
    </row>
    <row r="412" spans="1:233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23" t="str">
        <f ca="1">IFERROR(IF(S412="","",RANK(R412,R$3:R$434)+COUNTIF(R$3:R412,R412)-1),"/")</f>
        <v/>
      </c>
      <c r="O412" s="22" t="str">
        <f t="shared" si="133"/>
        <v/>
      </c>
      <c r="P412" s="22" t="str">
        <f t="shared" si="134"/>
        <v/>
      </c>
      <c r="Q412" s="24" t="str">
        <f>IFERROR(IF(O412="","",ROUND(IF(P412=0,10,10+SIGN(P412)*10*(1-((SQRT(5)-1)/2)^MIN(ABS(P412)/(5*SQRT(R$1)),3))/(1-((SQRT(5)-1)/2)^3)),2)),"请输入副数")</f>
        <v/>
      </c>
      <c r="R412" s="25" t="str">
        <f ca="1">IF(S412="","",IF(选手操作!AT412&lt;&gt;"","/",V412))</f>
        <v/>
      </c>
      <c r="S412" s="26" t="str">
        <f ca="1">IF(OR(COUNTA(A$3:M$434)=0,选手操作!$K412=""),"",选手操作!$K412)</f>
        <v/>
      </c>
      <c r="T412" s="22" t="str">
        <f ca="1">IFERROR(IF(S412="","",RANK(V412,V$3:V$434)+COUNTIF(V$3:V412,V412)-1),"/")</f>
        <v/>
      </c>
      <c r="U412" s="27" t="str">
        <f ca="1">IF(S412="","",VLOOKUP(S412,选手操作!$K:$L,2,0))</f>
        <v/>
      </c>
      <c r="V412" s="24" t="str">
        <f ca="1">IFERROR(IF(S412="","",IF(选手操作!T412&lt;&gt;"",选手操作!M412+选手操作!N412+W412+X412+选手操作!S412,VLOOKUP(U412,O:Q,3,0)+选手操作!M412+选手操作!N412+W412+X412+选手操作!S412)),IF(COUNTIF(O:O,U412)=0,"查找失败",IF(ISNUMBER(VLOOKUP(U412,O:Q,3,0))=FALSE,"VP错误","未知错误")))</f>
        <v/>
      </c>
      <c r="W412" s="37"/>
      <c r="X412" s="37"/>
      <c r="Y412" s="39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23" t="str">
        <f ca="1">IFERROR(IF(AS412="","",RANK(AR412,AR$3:AR$434)+COUNTIF(AR$3:AR412,AR412)-1),"/")</f>
        <v/>
      </c>
      <c r="AO412" s="22" t="str">
        <f t="shared" si="117"/>
        <v/>
      </c>
      <c r="AP412" s="22" t="str">
        <f t="shared" si="118"/>
        <v/>
      </c>
      <c r="AQ412" s="24" t="str">
        <f>IFERROR(IF(AO412="","",ROUND(IF(AP412=0,10,10+SIGN(AP412)*10*(1-((SQRT(5)-1)/2)^MIN(ABS(AP412)/(5*SQRT(AR$1)),3))/(1-((SQRT(5)-1)/2)^3)),2)),"请输入副数")</f>
        <v/>
      </c>
      <c r="AR412" s="25" t="str">
        <f ca="1">IF(AS412="","",IF(选手操作!BT412&lt;&gt;"","/",AV412))</f>
        <v/>
      </c>
      <c r="AS412" s="26" t="str">
        <f ca="1">IF(OR(COUNTA(AA$3:AM$434)=0,选手操作!$K412=""),"",选手操作!$K412)</f>
        <v/>
      </c>
      <c r="AT412" s="22" t="str">
        <f ca="1">IFERROR(IF(AS412="","",RANK(AV412,AV$3:AV$434)+COUNTIF(AV$3:AV412,AV412)-1),"/")</f>
        <v/>
      </c>
      <c r="AU412" s="27" t="str">
        <f ca="1">IF(AS412="","",VLOOKUP(AS412,选手操作!$K:$L,2,0))</f>
        <v/>
      </c>
      <c r="AV412" s="24" t="str">
        <f ca="1">IFERROR(IF(AS412="","",IF(选手操作!AT412&lt;&gt;"",V412+AW412+AX412+选手操作!AS412,VLOOKUP(AU412,AO:AQ,3,0)+V412+AW412+AX412+选手操作!AS412)),IF(COUNTIF(AO:AO,AU412)=0,"查找失败",IF(ISNUMBER(VLOOKUP(AU412,AO:AQ,3,0))=FALSE,"VP错误","未知错误")))</f>
        <v/>
      </c>
      <c r="AW412" s="37"/>
      <c r="AX412" s="37"/>
      <c r="AY412" s="39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23" t="str">
        <f ca="1">IFERROR(IF(BS412="","",RANK(BR412,BR$3:BR$434)+COUNTIF(BR$3:BR412,BR412)-1),"/")</f>
        <v/>
      </c>
      <c r="BO412" s="22" t="str">
        <f t="shared" si="119"/>
        <v/>
      </c>
      <c r="BP412" s="22" t="str">
        <f t="shared" si="120"/>
        <v/>
      </c>
      <c r="BQ412" s="24" t="str">
        <f>IFERROR(IF(BO412="","",ROUND(IF(BP412=0,10,10+SIGN(BP412)*10*(1-((SQRT(5)-1)/2)^MIN(ABS(BP412)/(5*SQRT(BR$1)),3))/(1-((SQRT(5)-1)/2)^3)),2)),"请输入副数")</f>
        <v/>
      </c>
      <c r="BR412" s="25" t="str">
        <f ca="1">IF(BS412="","",IF(选手操作!CT412&lt;&gt;"","/",BV412))</f>
        <v/>
      </c>
      <c r="BS412" s="26" t="str">
        <f ca="1">IF(OR(COUNTA(BA$3:BM$434)=0,选手操作!$K412=""),"",选手操作!$K412)</f>
        <v/>
      </c>
      <c r="BT412" s="22" t="str">
        <f ca="1">IFERROR(IF(BS412="","",RANK(BV412,BV$3:BV$434)+COUNTIF(BV$3:BV412,BV412)-1),"/")</f>
        <v/>
      </c>
      <c r="BU412" s="27" t="str">
        <f ca="1">IF(BS412="","",VLOOKUP(BS412,选手操作!$K:$L,2,0))</f>
        <v/>
      </c>
      <c r="BV412" s="24" t="str">
        <f ca="1">IFERROR(IF(BS412="","",IF(选手操作!BT412&lt;&gt;"",AV412+BW412+BX412+选手操作!BS412,VLOOKUP(BU412,BO:BQ,3,0)+AV412+BW412+BX412+选手操作!BS412)),IF(COUNTIF(BO:BO,BU412)=0,"查找失败",IF(ISNUMBER(VLOOKUP(BU412,BO:BQ,3,0))=FALSE,"VP错误","未知错误")))</f>
        <v/>
      </c>
      <c r="BW412" s="37"/>
      <c r="BX412" s="37"/>
      <c r="BY412" s="39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23" t="str">
        <f ca="1">IFERROR(IF(CS412="","",RANK(CR412,CR$3:CR$434)+COUNTIF(CR$3:CR412,CR412)-1),"/")</f>
        <v/>
      </c>
      <c r="CO412" s="22" t="str">
        <f t="shared" si="121"/>
        <v/>
      </c>
      <c r="CP412" s="22" t="str">
        <f t="shared" si="122"/>
        <v/>
      </c>
      <c r="CQ412" s="24" t="str">
        <f>IFERROR(IF(CO412="","",ROUND(IF(CP412=0,10,10+SIGN(CP412)*10*(1-((SQRT(5)-1)/2)^MIN(ABS(CP412)/(5*SQRT(CR$1)),3))/(1-((SQRT(5)-1)/2)^3)),2)),"请输入副数")</f>
        <v/>
      </c>
      <c r="CR412" s="25" t="str">
        <f ca="1">IF(CS412="","",IF(选手操作!DT412&lt;&gt;"","/",CV412))</f>
        <v/>
      </c>
      <c r="CS412" s="26" t="str">
        <f ca="1">IF(OR(COUNTA(CA$3:CM$434)=0,选手操作!$K412=""),"",选手操作!$K412)</f>
        <v/>
      </c>
      <c r="CT412" s="22" t="str">
        <f ca="1">IFERROR(IF(CS412="","",RANK(CV412,CV$3:CV$434)+COUNTIF(CV$3:CV412,CV412)-1),"/")</f>
        <v/>
      </c>
      <c r="CU412" s="27" t="str">
        <f ca="1">IF(CS412="","",VLOOKUP(CS412,选手操作!$K:$L,2,0))</f>
        <v/>
      </c>
      <c r="CV412" s="24" t="str">
        <f ca="1">IFERROR(IF(CS412="","",IF(选手操作!CT412&lt;&gt;"",BV412+CW412+CX412+选手操作!CS412,VLOOKUP(CU412,CO:CQ,3,0)+BV412+CW412+CX412+选手操作!CS412)),IF(COUNTIF(CO:CO,CU412)=0,"查找失败",IF(ISNUMBER(VLOOKUP(CU412,CO:CQ,3,0))=FALSE,"VP错误","未知错误")))</f>
        <v/>
      </c>
      <c r="CW412" s="37"/>
      <c r="CX412" s="37"/>
      <c r="CY412" s="39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23" t="str">
        <f ca="1">IFERROR(IF(DS412="","",RANK(DR412,DR$3:DR$434)+COUNTIF(DR$3:DR412,DR412)-1),"/")</f>
        <v/>
      </c>
      <c r="DO412" s="22" t="str">
        <f t="shared" si="123"/>
        <v/>
      </c>
      <c r="DP412" s="22" t="str">
        <f t="shared" si="124"/>
        <v/>
      </c>
      <c r="DQ412" s="24" t="str">
        <f>IFERROR(IF(DO412="","",ROUND(IF(DP412=0,10,10+SIGN(DP412)*10*(1-((SQRT(5)-1)/2)^MIN(ABS(DP412)/(5*SQRT(DR$1)),3))/(1-((SQRT(5)-1)/2)^3)),2)),"请输入副数")</f>
        <v/>
      </c>
      <c r="DR412" s="25" t="str">
        <f ca="1">IF(DS412="","",IF(选手操作!ET412&lt;&gt;"","/",DV412))</f>
        <v/>
      </c>
      <c r="DS412" s="26" t="str">
        <f ca="1">IF(OR(COUNTA(DA$3:DM$434)=0,选手操作!$K412=""),"",选手操作!$K412)</f>
        <v/>
      </c>
      <c r="DT412" s="22" t="str">
        <f ca="1">IFERROR(IF(DS412="","",RANK(DV412,DV$3:DV$434)+COUNTIF(DV$3:DV412,DV412)-1),"/")</f>
        <v/>
      </c>
      <c r="DU412" s="27" t="str">
        <f ca="1">IF(DS412="","",VLOOKUP(DS412,选手操作!$K:$L,2,0))</f>
        <v/>
      </c>
      <c r="DV412" s="24" t="str">
        <f ca="1">IFERROR(IF(DS412="","",IF(选手操作!DT412&lt;&gt;"",CV412+DW412+DX412+选手操作!DS412,VLOOKUP(DU412,DO:DQ,3,0)+CV412+DW412+DX412+选手操作!DS412)),IF(COUNTIF(DO:DO,DU412)=0,"查找失败",IF(ISNUMBER(VLOOKUP(DU412,DO:DQ,3,0))=FALSE,"VP错误","未知错误")))</f>
        <v/>
      </c>
      <c r="DW412" s="37"/>
      <c r="DX412" s="37"/>
      <c r="DY412" s="39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  <c r="EK412" s="31"/>
      <c r="EL412" s="31"/>
      <c r="EM412" s="31"/>
      <c r="EN412" s="23" t="str">
        <f ca="1">IFERROR(IF(ES412="","",RANK(ER412,ER$3:ER$434)+COUNTIF(ER$3:ER412,ER412)-1),"/")</f>
        <v/>
      </c>
      <c r="EO412" s="22" t="str">
        <f t="shared" si="125"/>
        <v/>
      </c>
      <c r="EP412" s="22" t="str">
        <f t="shared" si="126"/>
        <v/>
      </c>
      <c r="EQ412" s="24" t="str">
        <f>IFERROR(IF(EO412="","",ROUND(IF(EP412=0,10,10+SIGN(EP412)*10*(1-((SQRT(5)-1)/2)^MIN(ABS(EP412)/(5*SQRT(ER$1)),3))/(1-((SQRT(5)-1)/2)^3)),2)),"请输入副数")</f>
        <v/>
      </c>
      <c r="ER412" s="25" t="str">
        <f ca="1">IF(ES412="","",IF(选手操作!FT412&lt;&gt;"","/",EV412))</f>
        <v/>
      </c>
      <c r="ES412" s="26" t="str">
        <f ca="1">IF(OR(COUNTA(EA$3:EM$434)=0,选手操作!$K412=""),"",选手操作!$K412)</f>
        <v/>
      </c>
      <c r="ET412" s="22" t="str">
        <f ca="1">IFERROR(IF(ES412="","",RANK(EV412,EV$3:EV$434)+COUNTIF(EV$3:EV412,EV412)-1),"/")</f>
        <v/>
      </c>
      <c r="EU412" s="27" t="str">
        <f ca="1">IF(ES412="","",VLOOKUP(ES412,选手操作!$K:$L,2,0))</f>
        <v/>
      </c>
      <c r="EV412" s="24" t="str">
        <f ca="1">IFERROR(IF(ES412="","",IF(选手操作!ET412&lt;&gt;"",DV412+EW412+EX412+选手操作!ES412,VLOOKUP(EU412,EO:EQ,3,0)+DV412+EW412+EX412+选手操作!ES412)),IF(COUNTIF(EO:EO,EU412)=0,"查找失败",IF(ISNUMBER(VLOOKUP(EU412,EO:EQ,3,0))=FALSE,"VP错误","未知错误")))</f>
        <v/>
      </c>
      <c r="EW412" s="37"/>
      <c r="EX412" s="37"/>
      <c r="EY412" s="39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  <c r="FK412" s="31"/>
      <c r="FL412" s="31"/>
      <c r="FM412" s="31"/>
      <c r="FN412" s="23" t="str">
        <f ca="1">IFERROR(IF(FS412="","",RANK(FR412,FR$3:FR$434)+COUNTIF(FR$3:FR412,FR412)-1),"/")</f>
        <v/>
      </c>
      <c r="FO412" s="22" t="str">
        <f t="shared" si="127"/>
        <v/>
      </c>
      <c r="FP412" s="22" t="str">
        <f t="shared" si="128"/>
        <v/>
      </c>
      <c r="FQ412" s="24" t="str">
        <f>IFERROR(IF(FO412="","",ROUND(IF(FP412=0,10,10+SIGN(FP412)*10*(1-((SQRT(5)-1)/2)^MIN(ABS(FP412)/(5*SQRT(FR$1)),3))/(1-((SQRT(5)-1)/2)^3)),2)),"请输入副数")</f>
        <v/>
      </c>
      <c r="FR412" s="25" t="str">
        <f ca="1">IF(FS412="","",IF(选手操作!GT412&lt;&gt;"","/",FV412))</f>
        <v/>
      </c>
      <c r="FS412" s="26" t="str">
        <f ca="1">IF(OR(COUNTA(FA$3:FM$434)=0,选手操作!$K412=""),"",选手操作!$K412)</f>
        <v/>
      </c>
      <c r="FT412" s="22" t="str">
        <f ca="1">IFERROR(IF(FS412="","",RANK(FV412,FV$3:FV$434)+COUNTIF(FV$3:FV412,FV412)-1),"/")</f>
        <v/>
      </c>
      <c r="FU412" s="27" t="str">
        <f ca="1">IF(FS412="","",VLOOKUP(FS412,选手操作!$K:$L,2,0))</f>
        <v/>
      </c>
      <c r="FV412" s="24" t="str">
        <f ca="1">IFERROR(IF(FS412="","",IF(选手操作!FT412&lt;&gt;"",EV412+FW412+FX412+选手操作!FS412,VLOOKUP(FU412,FO:FQ,3,0)+EV412+FW412+FX412+选手操作!FS412)),IF(COUNTIF(FO:FO,FU412)=0,"查找失败",IF(ISNUMBER(VLOOKUP(FU412,FO:FQ,3,0))=FALSE,"VP错误","未知错误")))</f>
        <v/>
      </c>
      <c r="FW412" s="37"/>
      <c r="FX412" s="37"/>
      <c r="FY412" s="39"/>
      <c r="GA412" s="31"/>
      <c r="GB412" s="31"/>
      <c r="GC412" s="31"/>
      <c r="GD412" s="31"/>
      <c r="GE412" s="31"/>
      <c r="GF412" s="31"/>
      <c r="GG412" s="31"/>
      <c r="GH412" s="31"/>
      <c r="GI412" s="31"/>
      <c r="GJ412" s="31"/>
      <c r="GK412" s="31"/>
      <c r="GL412" s="31"/>
      <c r="GM412" s="31"/>
      <c r="GN412" s="23" t="str">
        <f ca="1">IFERROR(IF(GS412="","",RANK(GR412,GR$3:GR$434)+COUNTIF(GR$3:GR412,GR412)-1),"/")</f>
        <v/>
      </c>
      <c r="GO412" s="22" t="str">
        <f t="shared" si="129"/>
        <v/>
      </c>
      <c r="GP412" s="22" t="str">
        <f t="shared" si="130"/>
        <v/>
      </c>
      <c r="GQ412" s="24" t="str">
        <f>IFERROR(IF(GO412="","",ROUND(IF(GP412=0,10,10+SIGN(GP412)*10*(1-((SQRT(5)-1)/2)^MIN(ABS(GP412)/(5*SQRT(GR$1)),3))/(1-((SQRT(5)-1)/2)^3)),2)),"请输入副数")</f>
        <v/>
      </c>
      <c r="GR412" s="25" t="str">
        <f ca="1">IF(GS412="","",IF(选手操作!HT412&lt;&gt;"","/",GV412))</f>
        <v/>
      </c>
      <c r="GS412" s="26" t="str">
        <f ca="1">IF(OR(COUNTA(GA$3:GM$434)=0,选手操作!$K412=""),"",选手操作!$K412)</f>
        <v/>
      </c>
      <c r="GT412" s="22" t="str">
        <f ca="1">IFERROR(IF(GS412="","",RANK(GV412,GV$3:GV$434)+COUNTIF(GV$3:GV412,GV412)-1),"/")</f>
        <v/>
      </c>
      <c r="GU412" s="27" t="str">
        <f ca="1">IF(GS412="","",VLOOKUP(GS412,选手操作!$K:$L,2,0))</f>
        <v/>
      </c>
      <c r="GV412" s="24" t="str">
        <f ca="1">IFERROR(IF(GS412="","",IF(选手操作!GT412&lt;&gt;"",FV412+GW412+GX412+选手操作!GS412,VLOOKUP(GU412,GO:GQ,3,0)+FV412+GW412+GX412+选手操作!GS412)),IF(COUNTIF(GO:GO,GU412)=0,"查找失败",IF(ISNUMBER(VLOOKUP(GU412,GO:GQ,3,0))=FALSE,"VP错误","未知错误")))</f>
        <v/>
      </c>
      <c r="GW412" s="37"/>
      <c r="GX412" s="37"/>
      <c r="GY412" s="39"/>
      <c r="HA412" s="31"/>
      <c r="HB412" s="31"/>
      <c r="HC412" s="31"/>
      <c r="HD412" s="31"/>
      <c r="HE412" s="31"/>
      <c r="HF412" s="31"/>
      <c r="HG412" s="31"/>
      <c r="HH412" s="31"/>
      <c r="HI412" s="31"/>
      <c r="HJ412" s="31"/>
      <c r="HK412" s="31"/>
      <c r="HL412" s="31"/>
      <c r="HM412" s="31"/>
      <c r="HN412" s="23" t="str">
        <f ca="1">IFERROR(IF(HS412="","",RANK(HR412,HR$3:HR$434)+COUNTIF(HR$3:HR412,HR412)-1),"/")</f>
        <v/>
      </c>
      <c r="HO412" s="22" t="str">
        <f t="shared" si="131"/>
        <v/>
      </c>
      <c r="HP412" s="22" t="str">
        <f t="shared" si="132"/>
        <v/>
      </c>
      <c r="HQ412" s="24" t="str">
        <f>IFERROR(IF(HO412="","",ROUND(IF(HP412=0,10,10+SIGN(HP412)*10*(1-((SQRT(5)-1)/2)^MIN(ABS(HP412)/(5*SQRT(HR$1)),3))/(1-((SQRT(5)-1)/2)^3)),2)),"请输入副数")</f>
        <v/>
      </c>
      <c r="HR412" s="25" t="str">
        <f ca="1">IF(HS412="","",IF(选手操作!IT412&lt;&gt;"","/",HV412))</f>
        <v/>
      </c>
      <c r="HS412" s="26" t="str">
        <f ca="1">IF(OR(COUNTA(HA$3:HM$434)=0,选手操作!$K412=""),"",选手操作!$K412)</f>
        <v/>
      </c>
      <c r="HT412" s="22" t="str">
        <f ca="1">IFERROR(IF(HS412="","",RANK(HV412,HV$3:HV$434)+COUNTIF(HV$3:HV412,HV412)-1),"/")</f>
        <v/>
      </c>
      <c r="HU412" s="27" t="str">
        <f ca="1">IF(HS412="","",VLOOKUP(HS412,选手操作!$K:$L,2,0))</f>
        <v/>
      </c>
      <c r="HV412" s="24" t="str">
        <f ca="1">IFERROR(IF(HS412="","",IF(选手操作!HT412&lt;&gt;"",GV412+HW412+HX412+选手操作!HS412,VLOOKUP(HU412,HO:HQ,3,0)+GV412+HW412+HX412+选手操作!HS412)),IF(COUNTIF(HO:HO,HU412)=0,"查找失败",IF(ISNUMBER(VLOOKUP(HU412,HO:HQ,3,0))=FALSE,"VP错误","未知错误")))</f>
        <v/>
      </c>
      <c r="HW412" s="37"/>
      <c r="HX412" s="37"/>
      <c r="HY412" s="39"/>
    </row>
    <row r="413" spans="1:23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23" t="str">
        <f ca="1">IFERROR(IF(S413="","",RANK(R413,R$3:R$434)+COUNTIF(R$3:R413,R413)-1),"/")</f>
        <v/>
      </c>
      <c r="O413" s="22" t="str">
        <f t="shared" si="133"/>
        <v/>
      </c>
      <c r="P413" s="22" t="str">
        <f t="shared" si="134"/>
        <v/>
      </c>
      <c r="Q413" s="24" t="str">
        <f>IFERROR(IF(O413="","",ROUND(IF(P413=0,10,10+SIGN(P413)*10*(1-((SQRT(5)-1)/2)^MIN(ABS(P413)/(5*SQRT(R$1)),3))/(1-((SQRT(5)-1)/2)^3)),2)),"请输入副数")</f>
        <v/>
      </c>
      <c r="R413" s="25" t="str">
        <f ca="1">IF(S413="","",IF(选手操作!AT413&lt;&gt;"","/",V413))</f>
        <v/>
      </c>
      <c r="S413" s="26" t="str">
        <f ca="1">IF(OR(COUNTA(A$3:M$434)=0,选手操作!$K413=""),"",选手操作!$K413)</f>
        <v/>
      </c>
      <c r="T413" s="22" t="str">
        <f ca="1">IFERROR(IF(S413="","",RANK(V413,V$3:V$434)+COUNTIF(V$3:V413,V413)-1),"/")</f>
        <v/>
      </c>
      <c r="U413" s="27" t="str">
        <f ca="1">IF(S413="","",VLOOKUP(S413,选手操作!$K:$L,2,0))</f>
        <v/>
      </c>
      <c r="V413" s="24" t="str">
        <f ca="1">IFERROR(IF(S413="","",IF(选手操作!T413&lt;&gt;"",选手操作!M413+选手操作!N413+W413+X413+选手操作!S413,VLOOKUP(U413,O:Q,3,0)+选手操作!M413+选手操作!N413+W413+X413+选手操作!S413)),IF(COUNTIF(O:O,U413)=0,"查找失败",IF(ISNUMBER(VLOOKUP(U413,O:Q,3,0))=FALSE,"VP错误","未知错误")))</f>
        <v/>
      </c>
      <c r="W413" s="37"/>
      <c r="X413" s="37"/>
      <c r="Y413" s="39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23" t="str">
        <f ca="1">IFERROR(IF(AS413="","",RANK(AR413,AR$3:AR$434)+COUNTIF(AR$3:AR413,AR413)-1),"/")</f>
        <v/>
      </c>
      <c r="AO413" s="22" t="str">
        <f t="shared" si="117"/>
        <v/>
      </c>
      <c r="AP413" s="22" t="str">
        <f t="shared" si="118"/>
        <v/>
      </c>
      <c r="AQ413" s="24" t="str">
        <f>IFERROR(IF(AO413="","",ROUND(IF(AP413=0,10,10+SIGN(AP413)*10*(1-((SQRT(5)-1)/2)^MIN(ABS(AP413)/(5*SQRT(AR$1)),3))/(1-((SQRT(5)-1)/2)^3)),2)),"请输入副数")</f>
        <v/>
      </c>
      <c r="AR413" s="25" t="str">
        <f ca="1">IF(AS413="","",IF(选手操作!BT413&lt;&gt;"","/",AV413))</f>
        <v/>
      </c>
      <c r="AS413" s="26" t="str">
        <f ca="1">IF(OR(COUNTA(AA$3:AM$434)=0,选手操作!$K413=""),"",选手操作!$K413)</f>
        <v/>
      </c>
      <c r="AT413" s="22" t="str">
        <f ca="1">IFERROR(IF(AS413="","",RANK(AV413,AV$3:AV$434)+COUNTIF(AV$3:AV413,AV413)-1),"/")</f>
        <v/>
      </c>
      <c r="AU413" s="27" t="str">
        <f ca="1">IF(AS413="","",VLOOKUP(AS413,选手操作!$K:$L,2,0))</f>
        <v/>
      </c>
      <c r="AV413" s="24" t="str">
        <f ca="1">IFERROR(IF(AS413="","",IF(选手操作!AT413&lt;&gt;"",V413+AW413+AX413+选手操作!AS413,VLOOKUP(AU413,AO:AQ,3,0)+V413+AW413+AX413+选手操作!AS413)),IF(COUNTIF(AO:AO,AU413)=0,"查找失败",IF(ISNUMBER(VLOOKUP(AU413,AO:AQ,3,0))=FALSE,"VP错误","未知错误")))</f>
        <v/>
      </c>
      <c r="AW413" s="37"/>
      <c r="AX413" s="37"/>
      <c r="AY413" s="39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23" t="str">
        <f ca="1">IFERROR(IF(BS413="","",RANK(BR413,BR$3:BR$434)+COUNTIF(BR$3:BR413,BR413)-1),"/")</f>
        <v/>
      </c>
      <c r="BO413" s="22" t="str">
        <f t="shared" si="119"/>
        <v/>
      </c>
      <c r="BP413" s="22" t="str">
        <f t="shared" si="120"/>
        <v/>
      </c>
      <c r="BQ413" s="24" t="str">
        <f>IFERROR(IF(BO413="","",ROUND(IF(BP413=0,10,10+SIGN(BP413)*10*(1-((SQRT(5)-1)/2)^MIN(ABS(BP413)/(5*SQRT(BR$1)),3))/(1-((SQRT(5)-1)/2)^3)),2)),"请输入副数")</f>
        <v/>
      </c>
      <c r="BR413" s="25" t="str">
        <f ca="1">IF(BS413="","",IF(选手操作!CT413&lt;&gt;"","/",BV413))</f>
        <v/>
      </c>
      <c r="BS413" s="26" t="str">
        <f ca="1">IF(OR(COUNTA(BA$3:BM$434)=0,选手操作!$K413=""),"",选手操作!$K413)</f>
        <v/>
      </c>
      <c r="BT413" s="22" t="str">
        <f ca="1">IFERROR(IF(BS413="","",RANK(BV413,BV$3:BV$434)+COUNTIF(BV$3:BV413,BV413)-1),"/")</f>
        <v/>
      </c>
      <c r="BU413" s="27" t="str">
        <f ca="1">IF(BS413="","",VLOOKUP(BS413,选手操作!$K:$L,2,0))</f>
        <v/>
      </c>
      <c r="BV413" s="24" t="str">
        <f ca="1">IFERROR(IF(BS413="","",IF(选手操作!BT413&lt;&gt;"",AV413+BW413+BX413+选手操作!BS413,VLOOKUP(BU413,BO:BQ,3,0)+AV413+BW413+BX413+选手操作!BS413)),IF(COUNTIF(BO:BO,BU413)=0,"查找失败",IF(ISNUMBER(VLOOKUP(BU413,BO:BQ,3,0))=FALSE,"VP错误","未知错误")))</f>
        <v/>
      </c>
      <c r="BW413" s="37"/>
      <c r="BX413" s="37"/>
      <c r="BY413" s="39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23" t="str">
        <f ca="1">IFERROR(IF(CS413="","",RANK(CR413,CR$3:CR$434)+COUNTIF(CR$3:CR413,CR413)-1),"/")</f>
        <v/>
      </c>
      <c r="CO413" s="22" t="str">
        <f t="shared" si="121"/>
        <v/>
      </c>
      <c r="CP413" s="22" t="str">
        <f t="shared" si="122"/>
        <v/>
      </c>
      <c r="CQ413" s="24" t="str">
        <f>IFERROR(IF(CO413="","",ROUND(IF(CP413=0,10,10+SIGN(CP413)*10*(1-((SQRT(5)-1)/2)^MIN(ABS(CP413)/(5*SQRT(CR$1)),3))/(1-((SQRT(5)-1)/2)^3)),2)),"请输入副数")</f>
        <v/>
      </c>
      <c r="CR413" s="25" t="str">
        <f ca="1">IF(CS413="","",IF(选手操作!DT413&lt;&gt;"","/",CV413))</f>
        <v/>
      </c>
      <c r="CS413" s="26" t="str">
        <f ca="1">IF(OR(COUNTA(CA$3:CM$434)=0,选手操作!$K413=""),"",选手操作!$K413)</f>
        <v/>
      </c>
      <c r="CT413" s="22" t="str">
        <f ca="1">IFERROR(IF(CS413="","",RANK(CV413,CV$3:CV$434)+COUNTIF(CV$3:CV413,CV413)-1),"/")</f>
        <v/>
      </c>
      <c r="CU413" s="27" t="str">
        <f ca="1">IF(CS413="","",VLOOKUP(CS413,选手操作!$K:$L,2,0))</f>
        <v/>
      </c>
      <c r="CV413" s="24" t="str">
        <f ca="1">IFERROR(IF(CS413="","",IF(选手操作!CT413&lt;&gt;"",BV413+CW413+CX413+选手操作!CS413,VLOOKUP(CU413,CO:CQ,3,0)+BV413+CW413+CX413+选手操作!CS413)),IF(COUNTIF(CO:CO,CU413)=0,"查找失败",IF(ISNUMBER(VLOOKUP(CU413,CO:CQ,3,0))=FALSE,"VP错误","未知错误")))</f>
        <v/>
      </c>
      <c r="CW413" s="37"/>
      <c r="CX413" s="37"/>
      <c r="CY413" s="39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23" t="str">
        <f ca="1">IFERROR(IF(DS413="","",RANK(DR413,DR$3:DR$434)+COUNTIF(DR$3:DR413,DR413)-1),"/")</f>
        <v/>
      </c>
      <c r="DO413" s="22" t="str">
        <f t="shared" si="123"/>
        <v/>
      </c>
      <c r="DP413" s="22" t="str">
        <f t="shared" si="124"/>
        <v/>
      </c>
      <c r="DQ413" s="24" t="str">
        <f>IFERROR(IF(DO413="","",ROUND(IF(DP413=0,10,10+SIGN(DP413)*10*(1-((SQRT(5)-1)/2)^MIN(ABS(DP413)/(5*SQRT(DR$1)),3))/(1-((SQRT(5)-1)/2)^3)),2)),"请输入副数")</f>
        <v/>
      </c>
      <c r="DR413" s="25" t="str">
        <f ca="1">IF(DS413="","",IF(选手操作!ET413&lt;&gt;"","/",DV413))</f>
        <v/>
      </c>
      <c r="DS413" s="26" t="str">
        <f ca="1">IF(OR(COUNTA(DA$3:DM$434)=0,选手操作!$K413=""),"",选手操作!$K413)</f>
        <v/>
      </c>
      <c r="DT413" s="22" t="str">
        <f ca="1">IFERROR(IF(DS413="","",RANK(DV413,DV$3:DV$434)+COUNTIF(DV$3:DV413,DV413)-1),"/")</f>
        <v/>
      </c>
      <c r="DU413" s="27" t="str">
        <f ca="1">IF(DS413="","",VLOOKUP(DS413,选手操作!$K:$L,2,0))</f>
        <v/>
      </c>
      <c r="DV413" s="24" t="str">
        <f ca="1">IFERROR(IF(DS413="","",IF(选手操作!DT413&lt;&gt;"",CV413+DW413+DX413+选手操作!DS413,VLOOKUP(DU413,DO:DQ,3,0)+CV413+DW413+DX413+选手操作!DS413)),IF(COUNTIF(DO:DO,DU413)=0,"查找失败",IF(ISNUMBER(VLOOKUP(DU413,DO:DQ,3,0))=FALSE,"VP错误","未知错误")))</f>
        <v/>
      </c>
      <c r="DW413" s="37"/>
      <c r="DX413" s="37"/>
      <c r="DY413" s="39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  <c r="EK413" s="31"/>
      <c r="EL413" s="31"/>
      <c r="EM413" s="31"/>
      <c r="EN413" s="23" t="str">
        <f ca="1">IFERROR(IF(ES413="","",RANK(ER413,ER$3:ER$434)+COUNTIF(ER$3:ER413,ER413)-1),"/")</f>
        <v/>
      </c>
      <c r="EO413" s="22" t="str">
        <f t="shared" si="125"/>
        <v/>
      </c>
      <c r="EP413" s="22" t="str">
        <f t="shared" si="126"/>
        <v/>
      </c>
      <c r="EQ413" s="24" t="str">
        <f>IFERROR(IF(EO413="","",ROUND(IF(EP413=0,10,10+SIGN(EP413)*10*(1-((SQRT(5)-1)/2)^MIN(ABS(EP413)/(5*SQRT(ER$1)),3))/(1-((SQRT(5)-1)/2)^3)),2)),"请输入副数")</f>
        <v/>
      </c>
      <c r="ER413" s="25" t="str">
        <f ca="1">IF(ES413="","",IF(选手操作!FT413&lt;&gt;"","/",EV413))</f>
        <v/>
      </c>
      <c r="ES413" s="26" t="str">
        <f ca="1">IF(OR(COUNTA(EA$3:EM$434)=0,选手操作!$K413=""),"",选手操作!$K413)</f>
        <v/>
      </c>
      <c r="ET413" s="22" t="str">
        <f ca="1">IFERROR(IF(ES413="","",RANK(EV413,EV$3:EV$434)+COUNTIF(EV$3:EV413,EV413)-1),"/")</f>
        <v/>
      </c>
      <c r="EU413" s="27" t="str">
        <f ca="1">IF(ES413="","",VLOOKUP(ES413,选手操作!$K:$L,2,0))</f>
        <v/>
      </c>
      <c r="EV413" s="24" t="str">
        <f ca="1">IFERROR(IF(ES413="","",IF(选手操作!ET413&lt;&gt;"",DV413+EW413+EX413+选手操作!ES413,VLOOKUP(EU413,EO:EQ,3,0)+DV413+EW413+EX413+选手操作!ES413)),IF(COUNTIF(EO:EO,EU413)=0,"查找失败",IF(ISNUMBER(VLOOKUP(EU413,EO:EQ,3,0))=FALSE,"VP错误","未知错误")))</f>
        <v/>
      </c>
      <c r="EW413" s="37"/>
      <c r="EX413" s="37"/>
      <c r="EY413" s="39"/>
      <c r="FA413" s="31"/>
      <c r="FB413" s="31"/>
      <c r="FC413" s="31"/>
      <c r="FD413" s="31"/>
      <c r="FE413" s="31"/>
      <c r="FF413" s="31"/>
      <c r="FG413" s="31"/>
      <c r="FH413" s="31"/>
      <c r="FI413" s="31"/>
      <c r="FJ413" s="31"/>
      <c r="FK413" s="31"/>
      <c r="FL413" s="31"/>
      <c r="FM413" s="31"/>
      <c r="FN413" s="23" t="str">
        <f ca="1">IFERROR(IF(FS413="","",RANK(FR413,FR$3:FR$434)+COUNTIF(FR$3:FR413,FR413)-1),"/")</f>
        <v/>
      </c>
      <c r="FO413" s="22" t="str">
        <f t="shared" si="127"/>
        <v/>
      </c>
      <c r="FP413" s="22" t="str">
        <f t="shared" si="128"/>
        <v/>
      </c>
      <c r="FQ413" s="24" t="str">
        <f>IFERROR(IF(FO413="","",ROUND(IF(FP413=0,10,10+SIGN(FP413)*10*(1-((SQRT(5)-1)/2)^MIN(ABS(FP413)/(5*SQRT(FR$1)),3))/(1-((SQRT(5)-1)/2)^3)),2)),"请输入副数")</f>
        <v/>
      </c>
      <c r="FR413" s="25" t="str">
        <f ca="1">IF(FS413="","",IF(选手操作!GT413&lt;&gt;"","/",FV413))</f>
        <v/>
      </c>
      <c r="FS413" s="26" t="str">
        <f ca="1">IF(OR(COUNTA(FA$3:FM$434)=0,选手操作!$K413=""),"",选手操作!$K413)</f>
        <v/>
      </c>
      <c r="FT413" s="22" t="str">
        <f ca="1">IFERROR(IF(FS413="","",RANK(FV413,FV$3:FV$434)+COUNTIF(FV$3:FV413,FV413)-1),"/")</f>
        <v/>
      </c>
      <c r="FU413" s="27" t="str">
        <f ca="1">IF(FS413="","",VLOOKUP(FS413,选手操作!$K:$L,2,0))</f>
        <v/>
      </c>
      <c r="FV413" s="24" t="str">
        <f ca="1">IFERROR(IF(FS413="","",IF(选手操作!FT413&lt;&gt;"",EV413+FW413+FX413+选手操作!FS413,VLOOKUP(FU413,FO:FQ,3,0)+EV413+FW413+FX413+选手操作!FS413)),IF(COUNTIF(FO:FO,FU413)=0,"查找失败",IF(ISNUMBER(VLOOKUP(FU413,FO:FQ,3,0))=FALSE,"VP错误","未知错误")))</f>
        <v/>
      </c>
      <c r="FW413" s="37"/>
      <c r="FX413" s="37"/>
      <c r="FY413" s="39"/>
      <c r="GA413" s="31"/>
      <c r="GB413" s="31"/>
      <c r="GC413" s="31"/>
      <c r="GD413" s="31"/>
      <c r="GE413" s="31"/>
      <c r="GF413" s="31"/>
      <c r="GG413" s="31"/>
      <c r="GH413" s="31"/>
      <c r="GI413" s="31"/>
      <c r="GJ413" s="31"/>
      <c r="GK413" s="31"/>
      <c r="GL413" s="31"/>
      <c r="GM413" s="31"/>
      <c r="GN413" s="23" t="str">
        <f ca="1">IFERROR(IF(GS413="","",RANK(GR413,GR$3:GR$434)+COUNTIF(GR$3:GR413,GR413)-1),"/")</f>
        <v/>
      </c>
      <c r="GO413" s="22" t="str">
        <f t="shared" si="129"/>
        <v/>
      </c>
      <c r="GP413" s="22" t="str">
        <f t="shared" si="130"/>
        <v/>
      </c>
      <c r="GQ413" s="24" t="str">
        <f>IFERROR(IF(GO413="","",ROUND(IF(GP413=0,10,10+SIGN(GP413)*10*(1-((SQRT(5)-1)/2)^MIN(ABS(GP413)/(5*SQRT(GR$1)),3))/(1-((SQRT(5)-1)/2)^3)),2)),"请输入副数")</f>
        <v/>
      </c>
      <c r="GR413" s="25" t="str">
        <f ca="1">IF(GS413="","",IF(选手操作!HT413&lt;&gt;"","/",GV413))</f>
        <v/>
      </c>
      <c r="GS413" s="26" t="str">
        <f ca="1">IF(OR(COUNTA(GA$3:GM$434)=0,选手操作!$K413=""),"",选手操作!$K413)</f>
        <v/>
      </c>
      <c r="GT413" s="22" t="str">
        <f ca="1">IFERROR(IF(GS413="","",RANK(GV413,GV$3:GV$434)+COUNTIF(GV$3:GV413,GV413)-1),"/")</f>
        <v/>
      </c>
      <c r="GU413" s="27" t="str">
        <f ca="1">IF(GS413="","",VLOOKUP(GS413,选手操作!$K:$L,2,0))</f>
        <v/>
      </c>
      <c r="GV413" s="24" t="str">
        <f ca="1">IFERROR(IF(GS413="","",IF(选手操作!GT413&lt;&gt;"",FV413+GW413+GX413+选手操作!GS413,VLOOKUP(GU413,GO:GQ,3,0)+FV413+GW413+GX413+选手操作!GS413)),IF(COUNTIF(GO:GO,GU413)=0,"查找失败",IF(ISNUMBER(VLOOKUP(GU413,GO:GQ,3,0))=FALSE,"VP错误","未知错误")))</f>
        <v/>
      </c>
      <c r="GW413" s="37"/>
      <c r="GX413" s="37"/>
      <c r="GY413" s="39"/>
      <c r="HA413" s="31"/>
      <c r="HB413" s="31"/>
      <c r="HC413" s="31"/>
      <c r="HD413" s="31"/>
      <c r="HE413" s="31"/>
      <c r="HF413" s="31"/>
      <c r="HG413" s="31"/>
      <c r="HH413" s="31"/>
      <c r="HI413" s="31"/>
      <c r="HJ413" s="31"/>
      <c r="HK413" s="31"/>
      <c r="HL413" s="31"/>
      <c r="HM413" s="31"/>
      <c r="HN413" s="23" t="str">
        <f ca="1">IFERROR(IF(HS413="","",RANK(HR413,HR$3:HR$434)+COUNTIF(HR$3:HR413,HR413)-1),"/")</f>
        <v/>
      </c>
      <c r="HO413" s="22" t="str">
        <f t="shared" si="131"/>
        <v/>
      </c>
      <c r="HP413" s="22" t="str">
        <f t="shared" si="132"/>
        <v/>
      </c>
      <c r="HQ413" s="24" t="str">
        <f>IFERROR(IF(HO413="","",ROUND(IF(HP413=0,10,10+SIGN(HP413)*10*(1-((SQRT(5)-1)/2)^MIN(ABS(HP413)/(5*SQRT(HR$1)),3))/(1-((SQRT(5)-1)/2)^3)),2)),"请输入副数")</f>
        <v/>
      </c>
      <c r="HR413" s="25" t="str">
        <f ca="1">IF(HS413="","",IF(选手操作!IT413&lt;&gt;"","/",HV413))</f>
        <v/>
      </c>
      <c r="HS413" s="26" t="str">
        <f ca="1">IF(OR(COUNTA(HA$3:HM$434)=0,选手操作!$K413=""),"",选手操作!$K413)</f>
        <v/>
      </c>
      <c r="HT413" s="22" t="str">
        <f ca="1">IFERROR(IF(HS413="","",RANK(HV413,HV$3:HV$434)+COUNTIF(HV$3:HV413,HV413)-1),"/")</f>
        <v/>
      </c>
      <c r="HU413" s="27" t="str">
        <f ca="1">IF(HS413="","",VLOOKUP(HS413,选手操作!$K:$L,2,0))</f>
        <v/>
      </c>
      <c r="HV413" s="24" t="str">
        <f ca="1">IFERROR(IF(HS413="","",IF(选手操作!HT413&lt;&gt;"",GV413+HW413+HX413+选手操作!HS413,VLOOKUP(HU413,HO:HQ,3,0)+GV413+HW413+HX413+选手操作!HS413)),IF(COUNTIF(HO:HO,HU413)=0,"查找失败",IF(ISNUMBER(VLOOKUP(HU413,HO:HQ,3,0))=FALSE,"VP错误","未知错误")))</f>
        <v/>
      </c>
      <c r="HW413" s="37"/>
      <c r="HX413" s="37"/>
      <c r="HY413" s="39"/>
    </row>
    <row r="414" spans="1:233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23" t="str">
        <f ca="1">IFERROR(IF(S414="","",RANK(R414,R$3:R$434)+COUNTIF(R$3:R414,R414)-1),"/")</f>
        <v/>
      </c>
      <c r="O414" s="22" t="str">
        <f t="shared" si="133"/>
        <v/>
      </c>
      <c r="P414" s="22" t="str">
        <f t="shared" si="134"/>
        <v/>
      </c>
      <c r="Q414" s="24" t="str">
        <f>IFERROR(IF(O414="","",ROUND(IF(P414=0,10,10+SIGN(P414)*10*(1-((SQRT(5)-1)/2)^MIN(ABS(P414)/(5*SQRT(R$1)),3))/(1-((SQRT(5)-1)/2)^3)),2)),"请输入副数")</f>
        <v/>
      </c>
      <c r="R414" s="25" t="str">
        <f ca="1">IF(S414="","",IF(选手操作!AT414&lt;&gt;"","/",V414))</f>
        <v/>
      </c>
      <c r="S414" s="26" t="str">
        <f ca="1">IF(OR(COUNTA(A$3:M$434)=0,选手操作!$K414=""),"",选手操作!$K414)</f>
        <v/>
      </c>
      <c r="T414" s="22" t="str">
        <f ca="1">IFERROR(IF(S414="","",RANK(V414,V$3:V$434)+COUNTIF(V$3:V414,V414)-1),"/")</f>
        <v/>
      </c>
      <c r="U414" s="27" t="str">
        <f ca="1">IF(S414="","",VLOOKUP(S414,选手操作!$K:$L,2,0))</f>
        <v/>
      </c>
      <c r="V414" s="24" t="str">
        <f ca="1">IFERROR(IF(S414="","",IF(选手操作!T414&lt;&gt;"",选手操作!M414+选手操作!N414+W414+X414+选手操作!S414,VLOOKUP(U414,O:Q,3,0)+选手操作!M414+选手操作!N414+W414+X414+选手操作!S414)),IF(COUNTIF(O:O,U414)=0,"查找失败",IF(ISNUMBER(VLOOKUP(U414,O:Q,3,0))=FALSE,"VP错误","未知错误")))</f>
        <v/>
      </c>
      <c r="W414" s="37"/>
      <c r="X414" s="37"/>
      <c r="Y414" s="39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23" t="str">
        <f ca="1">IFERROR(IF(AS414="","",RANK(AR414,AR$3:AR$434)+COUNTIF(AR$3:AR414,AR414)-1),"/")</f>
        <v/>
      </c>
      <c r="AO414" s="22" t="str">
        <f t="shared" si="117"/>
        <v/>
      </c>
      <c r="AP414" s="22" t="str">
        <f t="shared" si="118"/>
        <v/>
      </c>
      <c r="AQ414" s="24" t="str">
        <f>IFERROR(IF(AO414="","",ROUND(IF(AP414=0,10,10+SIGN(AP414)*10*(1-((SQRT(5)-1)/2)^MIN(ABS(AP414)/(5*SQRT(AR$1)),3))/(1-((SQRT(5)-1)/2)^3)),2)),"请输入副数")</f>
        <v/>
      </c>
      <c r="AR414" s="25" t="str">
        <f ca="1">IF(AS414="","",IF(选手操作!BT414&lt;&gt;"","/",AV414))</f>
        <v/>
      </c>
      <c r="AS414" s="26" t="str">
        <f ca="1">IF(OR(COUNTA(AA$3:AM$434)=0,选手操作!$K414=""),"",选手操作!$K414)</f>
        <v/>
      </c>
      <c r="AT414" s="22" t="str">
        <f ca="1">IFERROR(IF(AS414="","",RANK(AV414,AV$3:AV$434)+COUNTIF(AV$3:AV414,AV414)-1),"/")</f>
        <v/>
      </c>
      <c r="AU414" s="27" t="str">
        <f ca="1">IF(AS414="","",VLOOKUP(AS414,选手操作!$K:$L,2,0))</f>
        <v/>
      </c>
      <c r="AV414" s="24" t="str">
        <f ca="1">IFERROR(IF(AS414="","",IF(选手操作!AT414&lt;&gt;"",V414+AW414+AX414+选手操作!AS414,VLOOKUP(AU414,AO:AQ,3,0)+V414+AW414+AX414+选手操作!AS414)),IF(COUNTIF(AO:AO,AU414)=0,"查找失败",IF(ISNUMBER(VLOOKUP(AU414,AO:AQ,3,0))=FALSE,"VP错误","未知错误")))</f>
        <v/>
      </c>
      <c r="AW414" s="37"/>
      <c r="AX414" s="37"/>
      <c r="AY414" s="39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23" t="str">
        <f ca="1">IFERROR(IF(BS414="","",RANK(BR414,BR$3:BR$434)+COUNTIF(BR$3:BR414,BR414)-1),"/")</f>
        <v/>
      </c>
      <c r="BO414" s="22" t="str">
        <f t="shared" si="119"/>
        <v/>
      </c>
      <c r="BP414" s="22" t="str">
        <f t="shared" si="120"/>
        <v/>
      </c>
      <c r="BQ414" s="24" t="str">
        <f>IFERROR(IF(BO414="","",ROUND(IF(BP414=0,10,10+SIGN(BP414)*10*(1-((SQRT(5)-1)/2)^MIN(ABS(BP414)/(5*SQRT(BR$1)),3))/(1-((SQRT(5)-1)/2)^3)),2)),"请输入副数")</f>
        <v/>
      </c>
      <c r="BR414" s="25" t="str">
        <f ca="1">IF(BS414="","",IF(选手操作!CT414&lt;&gt;"","/",BV414))</f>
        <v/>
      </c>
      <c r="BS414" s="26" t="str">
        <f ca="1">IF(OR(COUNTA(BA$3:BM$434)=0,选手操作!$K414=""),"",选手操作!$K414)</f>
        <v/>
      </c>
      <c r="BT414" s="22" t="str">
        <f ca="1">IFERROR(IF(BS414="","",RANK(BV414,BV$3:BV$434)+COUNTIF(BV$3:BV414,BV414)-1),"/")</f>
        <v/>
      </c>
      <c r="BU414" s="27" t="str">
        <f ca="1">IF(BS414="","",VLOOKUP(BS414,选手操作!$K:$L,2,0))</f>
        <v/>
      </c>
      <c r="BV414" s="24" t="str">
        <f ca="1">IFERROR(IF(BS414="","",IF(选手操作!BT414&lt;&gt;"",AV414+BW414+BX414+选手操作!BS414,VLOOKUP(BU414,BO:BQ,3,0)+AV414+BW414+BX414+选手操作!BS414)),IF(COUNTIF(BO:BO,BU414)=0,"查找失败",IF(ISNUMBER(VLOOKUP(BU414,BO:BQ,3,0))=FALSE,"VP错误","未知错误")))</f>
        <v/>
      </c>
      <c r="BW414" s="37"/>
      <c r="BX414" s="37"/>
      <c r="BY414" s="39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23" t="str">
        <f ca="1">IFERROR(IF(CS414="","",RANK(CR414,CR$3:CR$434)+COUNTIF(CR$3:CR414,CR414)-1),"/")</f>
        <v/>
      </c>
      <c r="CO414" s="22" t="str">
        <f t="shared" si="121"/>
        <v/>
      </c>
      <c r="CP414" s="22" t="str">
        <f t="shared" si="122"/>
        <v/>
      </c>
      <c r="CQ414" s="24" t="str">
        <f>IFERROR(IF(CO414="","",ROUND(IF(CP414=0,10,10+SIGN(CP414)*10*(1-((SQRT(5)-1)/2)^MIN(ABS(CP414)/(5*SQRT(CR$1)),3))/(1-((SQRT(5)-1)/2)^3)),2)),"请输入副数")</f>
        <v/>
      </c>
      <c r="CR414" s="25" t="str">
        <f ca="1">IF(CS414="","",IF(选手操作!DT414&lt;&gt;"","/",CV414))</f>
        <v/>
      </c>
      <c r="CS414" s="26" t="str">
        <f ca="1">IF(OR(COUNTA(CA$3:CM$434)=0,选手操作!$K414=""),"",选手操作!$K414)</f>
        <v/>
      </c>
      <c r="CT414" s="22" t="str">
        <f ca="1">IFERROR(IF(CS414="","",RANK(CV414,CV$3:CV$434)+COUNTIF(CV$3:CV414,CV414)-1),"/")</f>
        <v/>
      </c>
      <c r="CU414" s="27" t="str">
        <f ca="1">IF(CS414="","",VLOOKUP(CS414,选手操作!$K:$L,2,0))</f>
        <v/>
      </c>
      <c r="CV414" s="24" t="str">
        <f ca="1">IFERROR(IF(CS414="","",IF(选手操作!CT414&lt;&gt;"",BV414+CW414+CX414+选手操作!CS414,VLOOKUP(CU414,CO:CQ,3,0)+BV414+CW414+CX414+选手操作!CS414)),IF(COUNTIF(CO:CO,CU414)=0,"查找失败",IF(ISNUMBER(VLOOKUP(CU414,CO:CQ,3,0))=FALSE,"VP错误","未知错误")))</f>
        <v/>
      </c>
      <c r="CW414" s="37"/>
      <c r="CX414" s="37"/>
      <c r="CY414" s="39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23" t="str">
        <f ca="1">IFERROR(IF(DS414="","",RANK(DR414,DR$3:DR$434)+COUNTIF(DR$3:DR414,DR414)-1),"/")</f>
        <v/>
      </c>
      <c r="DO414" s="22" t="str">
        <f t="shared" si="123"/>
        <v/>
      </c>
      <c r="DP414" s="22" t="str">
        <f t="shared" si="124"/>
        <v/>
      </c>
      <c r="DQ414" s="24" t="str">
        <f>IFERROR(IF(DO414="","",ROUND(IF(DP414=0,10,10+SIGN(DP414)*10*(1-((SQRT(5)-1)/2)^MIN(ABS(DP414)/(5*SQRT(DR$1)),3))/(1-((SQRT(5)-1)/2)^3)),2)),"请输入副数")</f>
        <v/>
      </c>
      <c r="DR414" s="25" t="str">
        <f ca="1">IF(DS414="","",IF(选手操作!ET414&lt;&gt;"","/",DV414))</f>
        <v/>
      </c>
      <c r="DS414" s="26" t="str">
        <f ca="1">IF(OR(COUNTA(DA$3:DM$434)=0,选手操作!$K414=""),"",选手操作!$K414)</f>
        <v/>
      </c>
      <c r="DT414" s="22" t="str">
        <f ca="1">IFERROR(IF(DS414="","",RANK(DV414,DV$3:DV$434)+COUNTIF(DV$3:DV414,DV414)-1),"/")</f>
        <v/>
      </c>
      <c r="DU414" s="27" t="str">
        <f ca="1">IF(DS414="","",VLOOKUP(DS414,选手操作!$K:$L,2,0))</f>
        <v/>
      </c>
      <c r="DV414" s="24" t="str">
        <f ca="1">IFERROR(IF(DS414="","",IF(选手操作!DT414&lt;&gt;"",CV414+DW414+DX414+选手操作!DS414,VLOOKUP(DU414,DO:DQ,3,0)+CV414+DW414+DX414+选手操作!DS414)),IF(COUNTIF(DO:DO,DU414)=0,"查找失败",IF(ISNUMBER(VLOOKUP(DU414,DO:DQ,3,0))=FALSE,"VP错误","未知错误")))</f>
        <v/>
      </c>
      <c r="DW414" s="37"/>
      <c r="DX414" s="37"/>
      <c r="DY414" s="39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  <c r="EK414" s="31"/>
      <c r="EL414" s="31"/>
      <c r="EM414" s="31"/>
      <c r="EN414" s="23" t="str">
        <f ca="1">IFERROR(IF(ES414="","",RANK(ER414,ER$3:ER$434)+COUNTIF(ER$3:ER414,ER414)-1),"/")</f>
        <v/>
      </c>
      <c r="EO414" s="22" t="str">
        <f t="shared" si="125"/>
        <v/>
      </c>
      <c r="EP414" s="22" t="str">
        <f t="shared" si="126"/>
        <v/>
      </c>
      <c r="EQ414" s="24" t="str">
        <f>IFERROR(IF(EO414="","",ROUND(IF(EP414=0,10,10+SIGN(EP414)*10*(1-((SQRT(5)-1)/2)^MIN(ABS(EP414)/(5*SQRT(ER$1)),3))/(1-((SQRT(5)-1)/2)^3)),2)),"请输入副数")</f>
        <v/>
      </c>
      <c r="ER414" s="25" t="str">
        <f ca="1">IF(ES414="","",IF(选手操作!FT414&lt;&gt;"","/",EV414))</f>
        <v/>
      </c>
      <c r="ES414" s="26" t="str">
        <f ca="1">IF(OR(COUNTA(EA$3:EM$434)=0,选手操作!$K414=""),"",选手操作!$K414)</f>
        <v/>
      </c>
      <c r="ET414" s="22" t="str">
        <f ca="1">IFERROR(IF(ES414="","",RANK(EV414,EV$3:EV$434)+COUNTIF(EV$3:EV414,EV414)-1),"/")</f>
        <v/>
      </c>
      <c r="EU414" s="27" t="str">
        <f ca="1">IF(ES414="","",VLOOKUP(ES414,选手操作!$K:$L,2,0))</f>
        <v/>
      </c>
      <c r="EV414" s="24" t="str">
        <f ca="1">IFERROR(IF(ES414="","",IF(选手操作!ET414&lt;&gt;"",DV414+EW414+EX414+选手操作!ES414,VLOOKUP(EU414,EO:EQ,3,0)+DV414+EW414+EX414+选手操作!ES414)),IF(COUNTIF(EO:EO,EU414)=0,"查找失败",IF(ISNUMBER(VLOOKUP(EU414,EO:EQ,3,0))=FALSE,"VP错误","未知错误")))</f>
        <v/>
      </c>
      <c r="EW414" s="37"/>
      <c r="EX414" s="37"/>
      <c r="EY414" s="39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  <c r="FK414" s="31"/>
      <c r="FL414" s="31"/>
      <c r="FM414" s="31"/>
      <c r="FN414" s="23" t="str">
        <f ca="1">IFERROR(IF(FS414="","",RANK(FR414,FR$3:FR$434)+COUNTIF(FR$3:FR414,FR414)-1),"/")</f>
        <v/>
      </c>
      <c r="FO414" s="22" t="str">
        <f t="shared" si="127"/>
        <v/>
      </c>
      <c r="FP414" s="22" t="str">
        <f t="shared" si="128"/>
        <v/>
      </c>
      <c r="FQ414" s="24" t="str">
        <f>IFERROR(IF(FO414="","",ROUND(IF(FP414=0,10,10+SIGN(FP414)*10*(1-((SQRT(5)-1)/2)^MIN(ABS(FP414)/(5*SQRT(FR$1)),3))/(1-((SQRT(5)-1)/2)^3)),2)),"请输入副数")</f>
        <v/>
      </c>
      <c r="FR414" s="25" t="str">
        <f ca="1">IF(FS414="","",IF(选手操作!GT414&lt;&gt;"","/",FV414))</f>
        <v/>
      </c>
      <c r="FS414" s="26" t="str">
        <f ca="1">IF(OR(COUNTA(FA$3:FM$434)=0,选手操作!$K414=""),"",选手操作!$K414)</f>
        <v/>
      </c>
      <c r="FT414" s="22" t="str">
        <f ca="1">IFERROR(IF(FS414="","",RANK(FV414,FV$3:FV$434)+COUNTIF(FV$3:FV414,FV414)-1),"/")</f>
        <v/>
      </c>
      <c r="FU414" s="27" t="str">
        <f ca="1">IF(FS414="","",VLOOKUP(FS414,选手操作!$K:$L,2,0))</f>
        <v/>
      </c>
      <c r="FV414" s="24" t="str">
        <f ca="1">IFERROR(IF(FS414="","",IF(选手操作!FT414&lt;&gt;"",EV414+FW414+FX414+选手操作!FS414,VLOOKUP(FU414,FO:FQ,3,0)+EV414+FW414+FX414+选手操作!FS414)),IF(COUNTIF(FO:FO,FU414)=0,"查找失败",IF(ISNUMBER(VLOOKUP(FU414,FO:FQ,3,0))=FALSE,"VP错误","未知错误")))</f>
        <v/>
      </c>
      <c r="FW414" s="37"/>
      <c r="FX414" s="37"/>
      <c r="FY414" s="39"/>
      <c r="GA414" s="31"/>
      <c r="GB414" s="31"/>
      <c r="GC414" s="31"/>
      <c r="GD414" s="31"/>
      <c r="GE414" s="31"/>
      <c r="GF414" s="31"/>
      <c r="GG414" s="31"/>
      <c r="GH414" s="31"/>
      <c r="GI414" s="31"/>
      <c r="GJ414" s="31"/>
      <c r="GK414" s="31"/>
      <c r="GL414" s="31"/>
      <c r="GM414" s="31"/>
      <c r="GN414" s="23" t="str">
        <f ca="1">IFERROR(IF(GS414="","",RANK(GR414,GR$3:GR$434)+COUNTIF(GR$3:GR414,GR414)-1),"/")</f>
        <v/>
      </c>
      <c r="GO414" s="22" t="str">
        <f t="shared" si="129"/>
        <v/>
      </c>
      <c r="GP414" s="22" t="str">
        <f t="shared" si="130"/>
        <v/>
      </c>
      <c r="GQ414" s="24" t="str">
        <f>IFERROR(IF(GO414="","",ROUND(IF(GP414=0,10,10+SIGN(GP414)*10*(1-((SQRT(5)-1)/2)^MIN(ABS(GP414)/(5*SQRT(GR$1)),3))/(1-((SQRT(5)-1)/2)^3)),2)),"请输入副数")</f>
        <v/>
      </c>
      <c r="GR414" s="25" t="str">
        <f ca="1">IF(GS414="","",IF(选手操作!HT414&lt;&gt;"","/",GV414))</f>
        <v/>
      </c>
      <c r="GS414" s="26" t="str">
        <f ca="1">IF(OR(COUNTA(GA$3:GM$434)=0,选手操作!$K414=""),"",选手操作!$K414)</f>
        <v/>
      </c>
      <c r="GT414" s="22" t="str">
        <f ca="1">IFERROR(IF(GS414="","",RANK(GV414,GV$3:GV$434)+COUNTIF(GV$3:GV414,GV414)-1),"/")</f>
        <v/>
      </c>
      <c r="GU414" s="27" t="str">
        <f ca="1">IF(GS414="","",VLOOKUP(GS414,选手操作!$K:$L,2,0))</f>
        <v/>
      </c>
      <c r="GV414" s="24" t="str">
        <f ca="1">IFERROR(IF(GS414="","",IF(选手操作!GT414&lt;&gt;"",FV414+GW414+GX414+选手操作!GS414,VLOOKUP(GU414,GO:GQ,3,0)+FV414+GW414+GX414+选手操作!GS414)),IF(COUNTIF(GO:GO,GU414)=0,"查找失败",IF(ISNUMBER(VLOOKUP(GU414,GO:GQ,3,0))=FALSE,"VP错误","未知错误")))</f>
        <v/>
      </c>
      <c r="GW414" s="37"/>
      <c r="GX414" s="37"/>
      <c r="GY414" s="39"/>
      <c r="HA414" s="31"/>
      <c r="HB414" s="31"/>
      <c r="HC414" s="31"/>
      <c r="HD414" s="31"/>
      <c r="HE414" s="31"/>
      <c r="HF414" s="31"/>
      <c r="HG414" s="31"/>
      <c r="HH414" s="31"/>
      <c r="HI414" s="31"/>
      <c r="HJ414" s="31"/>
      <c r="HK414" s="31"/>
      <c r="HL414" s="31"/>
      <c r="HM414" s="31"/>
      <c r="HN414" s="23" t="str">
        <f ca="1">IFERROR(IF(HS414="","",RANK(HR414,HR$3:HR$434)+COUNTIF(HR$3:HR414,HR414)-1),"/")</f>
        <v/>
      </c>
      <c r="HO414" s="22" t="str">
        <f t="shared" si="131"/>
        <v/>
      </c>
      <c r="HP414" s="22" t="str">
        <f t="shared" si="132"/>
        <v/>
      </c>
      <c r="HQ414" s="24" t="str">
        <f>IFERROR(IF(HO414="","",ROUND(IF(HP414=0,10,10+SIGN(HP414)*10*(1-((SQRT(5)-1)/2)^MIN(ABS(HP414)/(5*SQRT(HR$1)),3))/(1-((SQRT(5)-1)/2)^3)),2)),"请输入副数")</f>
        <v/>
      </c>
      <c r="HR414" s="25" t="str">
        <f ca="1">IF(HS414="","",IF(选手操作!IT414&lt;&gt;"","/",HV414))</f>
        <v/>
      </c>
      <c r="HS414" s="26" t="str">
        <f ca="1">IF(OR(COUNTA(HA$3:HM$434)=0,选手操作!$K414=""),"",选手操作!$K414)</f>
        <v/>
      </c>
      <c r="HT414" s="22" t="str">
        <f ca="1">IFERROR(IF(HS414="","",RANK(HV414,HV$3:HV$434)+COUNTIF(HV$3:HV414,HV414)-1),"/")</f>
        <v/>
      </c>
      <c r="HU414" s="27" t="str">
        <f ca="1">IF(HS414="","",VLOOKUP(HS414,选手操作!$K:$L,2,0))</f>
        <v/>
      </c>
      <c r="HV414" s="24" t="str">
        <f ca="1">IFERROR(IF(HS414="","",IF(选手操作!HT414&lt;&gt;"",GV414+HW414+HX414+选手操作!HS414,VLOOKUP(HU414,HO:HQ,3,0)+GV414+HW414+HX414+选手操作!HS414)),IF(COUNTIF(HO:HO,HU414)=0,"查找失败",IF(ISNUMBER(VLOOKUP(HU414,HO:HQ,3,0))=FALSE,"VP错误","未知错误")))</f>
        <v/>
      </c>
      <c r="HW414" s="37"/>
      <c r="HX414" s="37"/>
      <c r="HY414" s="39"/>
    </row>
    <row r="415" spans="1:233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23" t="str">
        <f ca="1">IFERROR(IF(S415="","",RANK(R415,R$3:R$434)+COUNTIF(R$3:R415,R415)-1),"/")</f>
        <v/>
      </c>
      <c r="O415" s="22" t="str">
        <f t="shared" si="133"/>
        <v/>
      </c>
      <c r="P415" s="22" t="str">
        <f t="shared" si="134"/>
        <v/>
      </c>
      <c r="Q415" s="24" t="str">
        <f>IFERROR(IF(O415="","",ROUND(IF(P415=0,10,10+SIGN(P415)*10*(1-((SQRT(5)-1)/2)^MIN(ABS(P415)/(5*SQRT(R$1)),3))/(1-((SQRT(5)-1)/2)^3)),2)),"请输入副数")</f>
        <v/>
      </c>
      <c r="R415" s="25" t="str">
        <f ca="1">IF(S415="","",IF(选手操作!AT415&lt;&gt;"","/",V415))</f>
        <v/>
      </c>
      <c r="S415" s="26" t="str">
        <f ca="1">IF(OR(COUNTA(A$3:M$434)=0,选手操作!$K415=""),"",选手操作!$K415)</f>
        <v/>
      </c>
      <c r="T415" s="22" t="str">
        <f ca="1">IFERROR(IF(S415="","",RANK(V415,V$3:V$434)+COUNTIF(V$3:V415,V415)-1),"/")</f>
        <v/>
      </c>
      <c r="U415" s="27" t="str">
        <f ca="1">IF(S415="","",VLOOKUP(S415,选手操作!$K:$L,2,0))</f>
        <v/>
      </c>
      <c r="V415" s="24" t="str">
        <f ca="1">IFERROR(IF(S415="","",IF(选手操作!T415&lt;&gt;"",选手操作!M415+选手操作!N415+W415+X415+选手操作!S415,VLOOKUP(U415,O:Q,3,0)+选手操作!M415+选手操作!N415+W415+X415+选手操作!S415)),IF(COUNTIF(O:O,U415)=0,"查找失败",IF(ISNUMBER(VLOOKUP(U415,O:Q,3,0))=FALSE,"VP错误","未知错误")))</f>
        <v/>
      </c>
      <c r="W415" s="37"/>
      <c r="X415" s="37"/>
      <c r="Y415" s="39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23" t="str">
        <f ca="1">IFERROR(IF(AS415="","",RANK(AR415,AR$3:AR$434)+COUNTIF(AR$3:AR415,AR415)-1),"/")</f>
        <v/>
      </c>
      <c r="AO415" s="22" t="str">
        <f t="shared" si="117"/>
        <v/>
      </c>
      <c r="AP415" s="22" t="str">
        <f t="shared" si="118"/>
        <v/>
      </c>
      <c r="AQ415" s="24" t="str">
        <f>IFERROR(IF(AO415="","",ROUND(IF(AP415=0,10,10+SIGN(AP415)*10*(1-((SQRT(5)-1)/2)^MIN(ABS(AP415)/(5*SQRT(AR$1)),3))/(1-((SQRT(5)-1)/2)^3)),2)),"请输入副数")</f>
        <v/>
      </c>
      <c r="AR415" s="25" t="str">
        <f ca="1">IF(AS415="","",IF(选手操作!BT415&lt;&gt;"","/",AV415))</f>
        <v/>
      </c>
      <c r="AS415" s="26" t="str">
        <f ca="1">IF(OR(COUNTA(AA$3:AM$434)=0,选手操作!$K415=""),"",选手操作!$K415)</f>
        <v/>
      </c>
      <c r="AT415" s="22" t="str">
        <f ca="1">IFERROR(IF(AS415="","",RANK(AV415,AV$3:AV$434)+COUNTIF(AV$3:AV415,AV415)-1),"/")</f>
        <v/>
      </c>
      <c r="AU415" s="27" t="str">
        <f ca="1">IF(AS415="","",VLOOKUP(AS415,选手操作!$K:$L,2,0))</f>
        <v/>
      </c>
      <c r="AV415" s="24" t="str">
        <f ca="1">IFERROR(IF(AS415="","",IF(选手操作!AT415&lt;&gt;"",V415+AW415+AX415+选手操作!AS415,VLOOKUP(AU415,AO:AQ,3,0)+V415+AW415+AX415+选手操作!AS415)),IF(COUNTIF(AO:AO,AU415)=0,"查找失败",IF(ISNUMBER(VLOOKUP(AU415,AO:AQ,3,0))=FALSE,"VP错误","未知错误")))</f>
        <v/>
      </c>
      <c r="AW415" s="37"/>
      <c r="AX415" s="37"/>
      <c r="AY415" s="39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23" t="str">
        <f ca="1">IFERROR(IF(BS415="","",RANK(BR415,BR$3:BR$434)+COUNTIF(BR$3:BR415,BR415)-1),"/")</f>
        <v/>
      </c>
      <c r="BO415" s="22" t="str">
        <f t="shared" si="119"/>
        <v/>
      </c>
      <c r="BP415" s="22" t="str">
        <f t="shared" si="120"/>
        <v/>
      </c>
      <c r="BQ415" s="24" t="str">
        <f>IFERROR(IF(BO415="","",ROUND(IF(BP415=0,10,10+SIGN(BP415)*10*(1-((SQRT(5)-1)/2)^MIN(ABS(BP415)/(5*SQRT(BR$1)),3))/(1-((SQRT(5)-1)/2)^3)),2)),"请输入副数")</f>
        <v/>
      </c>
      <c r="BR415" s="25" t="str">
        <f ca="1">IF(BS415="","",IF(选手操作!CT415&lt;&gt;"","/",BV415))</f>
        <v/>
      </c>
      <c r="BS415" s="26" t="str">
        <f ca="1">IF(OR(COUNTA(BA$3:BM$434)=0,选手操作!$K415=""),"",选手操作!$K415)</f>
        <v/>
      </c>
      <c r="BT415" s="22" t="str">
        <f ca="1">IFERROR(IF(BS415="","",RANK(BV415,BV$3:BV$434)+COUNTIF(BV$3:BV415,BV415)-1),"/")</f>
        <v/>
      </c>
      <c r="BU415" s="27" t="str">
        <f ca="1">IF(BS415="","",VLOOKUP(BS415,选手操作!$K:$L,2,0))</f>
        <v/>
      </c>
      <c r="BV415" s="24" t="str">
        <f ca="1">IFERROR(IF(BS415="","",IF(选手操作!BT415&lt;&gt;"",AV415+BW415+BX415+选手操作!BS415,VLOOKUP(BU415,BO:BQ,3,0)+AV415+BW415+BX415+选手操作!BS415)),IF(COUNTIF(BO:BO,BU415)=0,"查找失败",IF(ISNUMBER(VLOOKUP(BU415,BO:BQ,3,0))=FALSE,"VP错误","未知错误")))</f>
        <v/>
      </c>
      <c r="BW415" s="37"/>
      <c r="BX415" s="37"/>
      <c r="BY415" s="39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23" t="str">
        <f ca="1">IFERROR(IF(CS415="","",RANK(CR415,CR$3:CR$434)+COUNTIF(CR$3:CR415,CR415)-1),"/")</f>
        <v/>
      </c>
      <c r="CO415" s="22" t="str">
        <f t="shared" si="121"/>
        <v/>
      </c>
      <c r="CP415" s="22" t="str">
        <f t="shared" si="122"/>
        <v/>
      </c>
      <c r="CQ415" s="24" t="str">
        <f>IFERROR(IF(CO415="","",ROUND(IF(CP415=0,10,10+SIGN(CP415)*10*(1-((SQRT(5)-1)/2)^MIN(ABS(CP415)/(5*SQRT(CR$1)),3))/(1-((SQRT(5)-1)/2)^3)),2)),"请输入副数")</f>
        <v/>
      </c>
      <c r="CR415" s="25" t="str">
        <f ca="1">IF(CS415="","",IF(选手操作!DT415&lt;&gt;"","/",CV415))</f>
        <v/>
      </c>
      <c r="CS415" s="26" t="str">
        <f ca="1">IF(OR(COUNTA(CA$3:CM$434)=0,选手操作!$K415=""),"",选手操作!$K415)</f>
        <v/>
      </c>
      <c r="CT415" s="22" t="str">
        <f ca="1">IFERROR(IF(CS415="","",RANK(CV415,CV$3:CV$434)+COUNTIF(CV$3:CV415,CV415)-1),"/")</f>
        <v/>
      </c>
      <c r="CU415" s="27" t="str">
        <f ca="1">IF(CS415="","",VLOOKUP(CS415,选手操作!$K:$L,2,0))</f>
        <v/>
      </c>
      <c r="CV415" s="24" t="str">
        <f ca="1">IFERROR(IF(CS415="","",IF(选手操作!CT415&lt;&gt;"",BV415+CW415+CX415+选手操作!CS415,VLOOKUP(CU415,CO:CQ,3,0)+BV415+CW415+CX415+选手操作!CS415)),IF(COUNTIF(CO:CO,CU415)=0,"查找失败",IF(ISNUMBER(VLOOKUP(CU415,CO:CQ,3,0))=FALSE,"VP错误","未知错误")))</f>
        <v/>
      </c>
      <c r="CW415" s="37"/>
      <c r="CX415" s="37"/>
      <c r="CY415" s="39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23" t="str">
        <f ca="1">IFERROR(IF(DS415="","",RANK(DR415,DR$3:DR$434)+COUNTIF(DR$3:DR415,DR415)-1),"/")</f>
        <v/>
      </c>
      <c r="DO415" s="22" t="str">
        <f t="shared" si="123"/>
        <v/>
      </c>
      <c r="DP415" s="22" t="str">
        <f t="shared" si="124"/>
        <v/>
      </c>
      <c r="DQ415" s="24" t="str">
        <f>IFERROR(IF(DO415="","",ROUND(IF(DP415=0,10,10+SIGN(DP415)*10*(1-((SQRT(5)-1)/2)^MIN(ABS(DP415)/(5*SQRT(DR$1)),3))/(1-((SQRT(5)-1)/2)^3)),2)),"请输入副数")</f>
        <v/>
      </c>
      <c r="DR415" s="25" t="str">
        <f ca="1">IF(DS415="","",IF(选手操作!ET415&lt;&gt;"","/",DV415))</f>
        <v/>
      </c>
      <c r="DS415" s="26" t="str">
        <f ca="1">IF(OR(COUNTA(DA$3:DM$434)=0,选手操作!$K415=""),"",选手操作!$K415)</f>
        <v/>
      </c>
      <c r="DT415" s="22" t="str">
        <f ca="1">IFERROR(IF(DS415="","",RANK(DV415,DV$3:DV$434)+COUNTIF(DV$3:DV415,DV415)-1),"/")</f>
        <v/>
      </c>
      <c r="DU415" s="27" t="str">
        <f ca="1">IF(DS415="","",VLOOKUP(DS415,选手操作!$K:$L,2,0))</f>
        <v/>
      </c>
      <c r="DV415" s="24" t="str">
        <f ca="1">IFERROR(IF(DS415="","",IF(选手操作!DT415&lt;&gt;"",CV415+DW415+DX415+选手操作!DS415,VLOOKUP(DU415,DO:DQ,3,0)+CV415+DW415+DX415+选手操作!DS415)),IF(COUNTIF(DO:DO,DU415)=0,"查找失败",IF(ISNUMBER(VLOOKUP(DU415,DO:DQ,3,0))=FALSE,"VP错误","未知错误")))</f>
        <v/>
      </c>
      <c r="DW415" s="37"/>
      <c r="DX415" s="37"/>
      <c r="DY415" s="39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  <c r="EN415" s="23" t="str">
        <f ca="1">IFERROR(IF(ES415="","",RANK(ER415,ER$3:ER$434)+COUNTIF(ER$3:ER415,ER415)-1),"/")</f>
        <v/>
      </c>
      <c r="EO415" s="22" t="str">
        <f t="shared" si="125"/>
        <v/>
      </c>
      <c r="EP415" s="22" t="str">
        <f t="shared" si="126"/>
        <v/>
      </c>
      <c r="EQ415" s="24" t="str">
        <f>IFERROR(IF(EO415="","",ROUND(IF(EP415=0,10,10+SIGN(EP415)*10*(1-((SQRT(5)-1)/2)^MIN(ABS(EP415)/(5*SQRT(ER$1)),3))/(1-((SQRT(5)-1)/2)^3)),2)),"请输入副数")</f>
        <v/>
      </c>
      <c r="ER415" s="25" t="str">
        <f ca="1">IF(ES415="","",IF(选手操作!FT415&lt;&gt;"","/",EV415))</f>
        <v/>
      </c>
      <c r="ES415" s="26" t="str">
        <f ca="1">IF(OR(COUNTA(EA$3:EM$434)=0,选手操作!$K415=""),"",选手操作!$K415)</f>
        <v/>
      </c>
      <c r="ET415" s="22" t="str">
        <f ca="1">IFERROR(IF(ES415="","",RANK(EV415,EV$3:EV$434)+COUNTIF(EV$3:EV415,EV415)-1),"/")</f>
        <v/>
      </c>
      <c r="EU415" s="27" t="str">
        <f ca="1">IF(ES415="","",VLOOKUP(ES415,选手操作!$K:$L,2,0))</f>
        <v/>
      </c>
      <c r="EV415" s="24" t="str">
        <f ca="1">IFERROR(IF(ES415="","",IF(选手操作!ET415&lt;&gt;"",DV415+EW415+EX415+选手操作!ES415,VLOOKUP(EU415,EO:EQ,3,0)+DV415+EW415+EX415+选手操作!ES415)),IF(COUNTIF(EO:EO,EU415)=0,"查找失败",IF(ISNUMBER(VLOOKUP(EU415,EO:EQ,3,0))=FALSE,"VP错误","未知错误")))</f>
        <v/>
      </c>
      <c r="EW415" s="37"/>
      <c r="EX415" s="37"/>
      <c r="EY415" s="39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  <c r="FK415" s="31"/>
      <c r="FL415" s="31"/>
      <c r="FM415" s="31"/>
      <c r="FN415" s="23" t="str">
        <f ca="1">IFERROR(IF(FS415="","",RANK(FR415,FR$3:FR$434)+COUNTIF(FR$3:FR415,FR415)-1),"/")</f>
        <v/>
      </c>
      <c r="FO415" s="22" t="str">
        <f t="shared" si="127"/>
        <v/>
      </c>
      <c r="FP415" s="22" t="str">
        <f t="shared" si="128"/>
        <v/>
      </c>
      <c r="FQ415" s="24" t="str">
        <f>IFERROR(IF(FO415="","",ROUND(IF(FP415=0,10,10+SIGN(FP415)*10*(1-((SQRT(5)-1)/2)^MIN(ABS(FP415)/(5*SQRT(FR$1)),3))/(1-((SQRT(5)-1)/2)^3)),2)),"请输入副数")</f>
        <v/>
      </c>
      <c r="FR415" s="25" t="str">
        <f ca="1">IF(FS415="","",IF(选手操作!GT415&lt;&gt;"","/",FV415))</f>
        <v/>
      </c>
      <c r="FS415" s="26" t="str">
        <f ca="1">IF(OR(COUNTA(FA$3:FM$434)=0,选手操作!$K415=""),"",选手操作!$K415)</f>
        <v/>
      </c>
      <c r="FT415" s="22" t="str">
        <f ca="1">IFERROR(IF(FS415="","",RANK(FV415,FV$3:FV$434)+COUNTIF(FV$3:FV415,FV415)-1),"/")</f>
        <v/>
      </c>
      <c r="FU415" s="27" t="str">
        <f ca="1">IF(FS415="","",VLOOKUP(FS415,选手操作!$K:$L,2,0))</f>
        <v/>
      </c>
      <c r="FV415" s="24" t="str">
        <f ca="1">IFERROR(IF(FS415="","",IF(选手操作!FT415&lt;&gt;"",EV415+FW415+FX415+选手操作!FS415,VLOOKUP(FU415,FO:FQ,3,0)+EV415+FW415+FX415+选手操作!FS415)),IF(COUNTIF(FO:FO,FU415)=0,"查找失败",IF(ISNUMBER(VLOOKUP(FU415,FO:FQ,3,0))=FALSE,"VP错误","未知错误")))</f>
        <v/>
      </c>
      <c r="FW415" s="37"/>
      <c r="FX415" s="37"/>
      <c r="FY415" s="39"/>
      <c r="GA415" s="31"/>
      <c r="GB415" s="31"/>
      <c r="GC415" s="31"/>
      <c r="GD415" s="31"/>
      <c r="GE415" s="31"/>
      <c r="GF415" s="31"/>
      <c r="GG415" s="31"/>
      <c r="GH415" s="31"/>
      <c r="GI415" s="31"/>
      <c r="GJ415" s="31"/>
      <c r="GK415" s="31"/>
      <c r="GL415" s="31"/>
      <c r="GM415" s="31"/>
      <c r="GN415" s="23" t="str">
        <f ca="1">IFERROR(IF(GS415="","",RANK(GR415,GR$3:GR$434)+COUNTIF(GR$3:GR415,GR415)-1),"/")</f>
        <v/>
      </c>
      <c r="GO415" s="22" t="str">
        <f t="shared" si="129"/>
        <v/>
      </c>
      <c r="GP415" s="22" t="str">
        <f t="shared" si="130"/>
        <v/>
      </c>
      <c r="GQ415" s="24" t="str">
        <f>IFERROR(IF(GO415="","",ROUND(IF(GP415=0,10,10+SIGN(GP415)*10*(1-((SQRT(5)-1)/2)^MIN(ABS(GP415)/(5*SQRT(GR$1)),3))/(1-((SQRT(5)-1)/2)^3)),2)),"请输入副数")</f>
        <v/>
      </c>
      <c r="GR415" s="25" t="str">
        <f ca="1">IF(GS415="","",IF(选手操作!HT415&lt;&gt;"","/",GV415))</f>
        <v/>
      </c>
      <c r="GS415" s="26" t="str">
        <f ca="1">IF(OR(COUNTA(GA$3:GM$434)=0,选手操作!$K415=""),"",选手操作!$K415)</f>
        <v/>
      </c>
      <c r="GT415" s="22" t="str">
        <f ca="1">IFERROR(IF(GS415="","",RANK(GV415,GV$3:GV$434)+COUNTIF(GV$3:GV415,GV415)-1),"/")</f>
        <v/>
      </c>
      <c r="GU415" s="27" t="str">
        <f ca="1">IF(GS415="","",VLOOKUP(GS415,选手操作!$K:$L,2,0))</f>
        <v/>
      </c>
      <c r="GV415" s="24" t="str">
        <f ca="1">IFERROR(IF(GS415="","",IF(选手操作!GT415&lt;&gt;"",FV415+GW415+GX415+选手操作!GS415,VLOOKUP(GU415,GO:GQ,3,0)+FV415+GW415+GX415+选手操作!GS415)),IF(COUNTIF(GO:GO,GU415)=0,"查找失败",IF(ISNUMBER(VLOOKUP(GU415,GO:GQ,3,0))=FALSE,"VP错误","未知错误")))</f>
        <v/>
      </c>
      <c r="GW415" s="37"/>
      <c r="GX415" s="37"/>
      <c r="GY415" s="39"/>
      <c r="HA415" s="31"/>
      <c r="HB415" s="31"/>
      <c r="HC415" s="31"/>
      <c r="HD415" s="31"/>
      <c r="HE415" s="31"/>
      <c r="HF415" s="31"/>
      <c r="HG415" s="31"/>
      <c r="HH415" s="31"/>
      <c r="HI415" s="31"/>
      <c r="HJ415" s="31"/>
      <c r="HK415" s="31"/>
      <c r="HL415" s="31"/>
      <c r="HM415" s="31"/>
      <c r="HN415" s="23" t="str">
        <f ca="1">IFERROR(IF(HS415="","",RANK(HR415,HR$3:HR$434)+COUNTIF(HR$3:HR415,HR415)-1),"/")</f>
        <v/>
      </c>
      <c r="HO415" s="22" t="str">
        <f t="shared" si="131"/>
        <v/>
      </c>
      <c r="HP415" s="22" t="str">
        <f t="shared" si="132"/>
        <v/>
      </c>
      <c r="HQ415" s="24" t="str">
        <f>IFERROR(IF(HO415="","",ROUND(IF(HP415=0,10,10+SIGN(HP415)*10*(1-((SQRT(5)-1)/2)^MIN(ABS(HP415)/(5*SQRT(HR$1)),3))/(1-((SQRT(5)-1)/2)^3)),2)),"请输入副数")</f>
        <v/>
      </c>
      <c r="HR415" s="25" t="str">
        <f ca="1">IF(HS415="","",IF(选手操作!IT415&lt;&gt;"","/",HV415))</f>
        <v/>
      </c>
      <c r="HS415" s="26" t="str">
        <f ca="1">IF(OR(COUNTA(HA$3:HM$434)=0,选手操作!$K415=""),"",选手操作!$K415)</f>
        <v/>
      </c>
      <c r="HT415" s="22" t="str">
        <f ca="1">IFERROR(IF(HS415="","",RANK(HV415,HV$3:HV$434)+COUNTIF(HV$3:HV415,HV415)-1),"/")</f>
        <v/>
      </c>
      <c r="HU415" s="27" t="str">
        <f ca="1">IF(HS415="","",VLOOKUP(HS415,选手操作!$K:$L,2,0))</f>
        <v/>
      </c>
      <c r="HV415" s="24" t="str">
        <f ca="1">IFERROR(IF(HS415="","",IF(选手操作!HT415&lt;&gt;"",GV415+HW415+HX415+选手操作!HS415,VLOOKUP(HU415,HO:HQ,3,0)+GV415+HW415+HX415+选手操作!HS415)),IF(COUNTIF(HO:HO,HU415)=0,"查找失败",IF(ISNUMBER(VLOOKUP(HU415,HO:HQ,3,0))=FALSE,"VP错误","未知错误")))</f>
        <v/>
      </c>
      <c r="HW415" s="37"/>
      <c r="HX415" s="37"/>
      <c r="HY415" s="39"/>
    </row>
    <row r="416" spans="1:233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23" t="str">
        <f ca="1">IFERROR(IF(S416="","",RANK(R416,R$3:R$434)+COUNTIF(R$3:R416,R416)-1),"/")</f>
        <v/>
      </c>
      <c r="O416" s="22" t="str">
        <f t="shared" si="133"/>
        <v/>
      </c>
      <c r="P416" s="22" t="str">
        <f t="shared" si="134"/>
        <v/>
      </c>
      <c r="Q416" s="24" t="str">
        <f>IFERROR(IF(O416="","",ROUND(IF(P416=0,10,10+SIGN(P416)*10*(1-((SQRT(5)-1)/2)^MIN(ABS(P416)/(5*SQRT(R$1)),3))/(1-((SQRT(5)-1)/2)^3)),2)),"请输入副数")</f>
        <v/>
      </c>
      <c r="R416" s="25" t="str">
        <f ca="1">IF(S416="","",IF(选手操作!AT416&lt;&gt;"","/",V416))</f>
        <v/>
      </c>
      <c r="S416" s="26" t="str">
        <f ca="1">IF(OR(COUNTA(A$3:M$434)=0,选手操作!$K416=""),"",选手操作!$K416)</f>
        <v/>
      </c>
      <c r="T416" s="22" t="str">
        <f ca="1">IFERROR(IF(S416="","",RANK(V416,V$3:V$434)+COUNTIF(V$3:V416,V416)-1),"/")</f>
        <v/>
      </c>
      <c r="U416" s="27" t="str">
        <f ca="1">IF(S416="","",VLOOKUP(S416,选手操作!$K:$L,2,0))</f>
        <v/>
      </c>
      <c r="V416" s="24" t="str">
        <f ca="1">IFERROR(IF(S416="","",IF(选手操作!T416&lt;&gt;"",选手操作!M416+选手操作!N416+W416+X416+选手操作!S416,VLOOKUP(U416,O:Q,3,0)+选手操作!M416+选手操作!N416+W416+X416+选手操作!S416)),IF(COUNTIF(O:O,U416)=0,"查找失败",IF(ISNUMBER(VLOOKUP(U416,O:Q,3,0))=FALSE,"VP错误","未知错误")))</f>
        <v/>
      </c>
      <c r="W416" s="37"/>
      <c r="X416" s="37"/>
      <c r="Y416" s="39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23" t="str">
        <f ca="1">IFERROR(IF(AS416="","",RANK(AR416,AR$3:AR$434)+COUNTIF(AR$3:AR416,AR416)-1),"/")</f>
        <v/>
      </c>
      <c r="AO416" s="22" t="str">
        <f t="shared" si="117"/>
        <v/>
      </c>
      <c r="AP416" s="22" t="str">
        <f t="shared" si="118"/>
        <v/>
      </c>
      <c r="AQ416" s="24" t="str">
        <f>IFERROR(IF(AO416="","",ROUND(IF(AP416=0,10,10+SIGN(AP416)*10*(1-((SQRT(5)-1)/2)^MIN(ABS(AP416)/(5*SQRT(AR$1)),3))/(1-((SQRT(5)-1)/2)^3)),2)),"请输入副数")</f>
        <v/>
      </c>
      <c r="AR416" s="25" t="str">
        <f ca="1">IF(AS416="","",IF(选手操作!BT416&lt;&gt;"","/",AV416))</f>
        <v/>
      </c>
      <c r="AS416" s="26" t="str">
        <f ca="1">IF(OR(COUNTA(AA$3:AM$434)=0,选手操作!$K416=""),"",选手操作!$K416)</f>
        <v/>
      </c>
      <c r="AT416" s="22" t="str">
        <f ca="1">IFERROR(IF(AS416="","",RANK(AV416,AV$3:AV$434)+COUNTIF(AV$3:AV416,AV416)-1),"/")</f>
        <v/>
      </c>
      <c r="AU416" s="27" t="str">
        <f ca="1">IF(AS416="","",VLOOKUP(AS416,选手操作!$K:$L,2,0))</f>
        <v/>
      </c>
      <c r="AV416" s="24" t="str">
        <f ca="1">IFERROR(IF(AS416="","",IF(选手操作!AT416&lt;&gt;"",V416+AW416+AX416+选手操作!AS416,VLOOKUP(AU416,AO:AQ,3,0)+V416+AW416+AX416+选手操作!AS416)),IF(COUNTIF(AO:AO,AU416)=0,"查找失败",IF(ISNUMBER(VLOOKUP(AU416,AO:AQ,3,0))=FALSE,"VP错误","未知错误")))</f>
        <v/>
      </c>
      <c r="AW416" s="37"/>
      <c r="AX416" s="37"/>
      <c r="AY416" s="39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23" t="str">
        <f ca="1">IFERROR(IF(BS416="","",RANK(BR416,BR$3:BR$434)+COUNTIF(BR$3:BR416,BR416)-1),"/")</f>
        <v/>
      </c>
      <c r="BO416" s="22" t="str">
        <f t="shared" si="119"/>
        <v/>
      </c>
      <c r="BP416" s="22" t="str">
        <f t="shared" si="120"/>
        <v/>
      </c>
      <c r="BQ416" s="24" t="str">
        <f>IFERROR(IF(BO416="","",ROUND(IF(BP416=0,10,10+SIGN(BP416)*10*(1-((SQRT(5)-1)/2)^MIN(ABS(BP416)/(5*SQRT(BR$1)),3))/(1-((SQRT(5)-1)/2)^3)),2)),"请输入副数")</f>
        <v/>
      </c>
      <c r="BR416" s="25" t="str">
        <f ca="1">IF(BS416="","",IF(选手操作!CT416&lt;&gt;"","/",BV416))</f>
        <v/>
      </c>
      <c r="BS416" s="26" t="str">
        <f ca="1">IF(OR(COUNTA(BA$3:BM$434)=0,选手操作!$K416=""),"",选手操作!$K416)</f>
        <v/>
      </c>
      <c r="BT416" s="22" t="str">
        <f ca="1">IFERROR(IF(BS416="","",RANK(BV416,BV$3:BV$434)+COUNTIF(BV$3:BV416,BV416)-1),"/")</f>
        <v/>
      </c>
      <c r="BU416" s="27" t="str">
        <f ca="1">IF(BS416="","",VLOOKUP(BS416,选手操作!$K:$L,2,0))</f>
        <v/>
      </c>
      <c r="BV416" s="24" t="str">
        <f ca="1">IFERROR(IF(BS416="","",IF(选手操作!BT416&lt;&gt;"",AV416+BW416+BX416+选手操作!BS416,VLOOKUP(BU416,BO:BQ,3,0)+AV416+BW416+BX416+选手操作!BS416)),IF(COUNTIF(BO:BO,BU416)=0,"查找失败",IF(ISNUMBER(VLOOKUP(BU416,BO:BQ,3,0))=FALSE,"VP错误","未知错误")))</f>
        <v/>
      </c>
      <c r="BW416" s="37"/>
      <c r="BX416" s="37"/>
      <c r="BY416" s="39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23" t="str">
        <f ca="1">IFERROR(IF(CS416="","",RANK(CR416,CR$3:CR$434)+COUNTIF(CR$3:CR416,CR416)-1),"/")</f>
        <v/>
      </c>
      <c r="CO416" s="22" t="str">
        <f t="shared" si="121"/>
        <v/>
      </c>
      <c r="CP416" s="22" t="str">
        <f t="shared" si="122"/>
        <v/>
      </c>
      <c r="CQ416" s="24" t="str">
        <f>IFERROR(IF(CO416="","",ROUND(IF(CP416=0,10,10+SIGN(CP416)*10*(1-((SQRT(5)-1)/2)^MIN(ABS(CP416)/(5*SQRT(CR$1)),3))/(1-((SQRT(5)-1)/2)^3)),2)),"请输入副数")</f>
        <v/>
      </c>
      <c r="CR416" s="25" t="str">
        <f ca="1">IF(CS416="","",IF(选手操作!DT416&lt;&gt;"","/",CV416))</f>
        <v/>
      </c>
      <c r="CS416" s="26" t="str">
        <f ca="1">IF(OR(COUNTA(CA$3:CM$434)=0,选手操作!$K416=""),"",选手操作!$K416)</f>
        <v/>
      </c>
      <c r="CT416" s="22" t="str">
        <f ca="1">IFERROR(IF(CS416="","",RANK(CV416,CV$3:CV$434)+COUNTIF(CV$3:CV416,CV416)-1),"/")</f>
        <v/>
      </c>
      <c r="CU416" s="27" t="str">
        <f ca="1">IF(CS416="","",VLOOKUP(CS416,选手操作!$K:$L,2,0))</f>
        <v/>
      </c>
      <c r="CV416" s="24" t="str">
        <f ca="1">IFERROR(IF(CS416="","",IF(选手操作!CT416&lt;&gt;"",BV416+CW416+CX416+选手操作!CS416,VLOOKUP(CU416,CO:CQ,3,0)+BV416+CW416+CX416+选手操作!CS416)),IF(COUNTIF(CO:CO,CU416)=0,"查找失败",IF(ISNUMBER(VLOOKUP(CU416,CO:CQ,3,0))=FALSE,"VP错误","未知错误")))</f>
        <v/>
      </c>
      <c r="CW416" s="37"/>
      <c r="CX416" s="37"/>
      <c r="CY416" s="39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23" t="str">
        <f ca="1">IFERROR(IF(DS416="","",RANK(DR416,DR$3:DR$434)+COUNTIF(DR$3:DR416,DR416)-1),"/")</f>
        <v/>
      </c>
      <c r="DO416" s="22" t="str">
        <f t="shared" si="123"/>
        <v/>
      </c>
      <c r="DP416" s="22" t="str">
        <f t="shared" si="124"/>
        <v/>
      </c>
      <c r="DQ416" s="24" t="str">
        <f>IFERROR(IF(DO416="","",ROUND(IF(DP416=0,10,10+SIGN(DP416)*10*(1-((SQRT(5)-1)/2)^MIN(ABS(DP416)/(5*SQRT(DR$1)),3))/(1-((SQRT(5)-1)/2)^3)),2)),"请输入副数")</f>
        <v/>
      </c>
      <c r="DR416" s="25" t="str">
        <f ca="1">IF(DS416="","",IF(选手操作!ET416&lt;&gt;"","/",DV416))</f>
        <v/>
      </c>
      <c r="DS416" s="26" t="str">
        <f ca="1">IF(OR(COUNTA(DA$3:DM$434)=0,选手操作!$K416=""),"",选手操作!$K416)</f>
        <v/>
      </c>
      <c r="DT416" s="22" t="str">
        <f ca="1">IFERROR(IF(DS416="","",RANK(DV416,DV$3:DV$434)+COUNTIF(DV$3:DV416,DV416)-1),"/")</f>
        <v/>
      </c>
      <c r="DU416" s="27" t="str">
        <f ca="1">IF(DS416="","",VLOOKUP(DS416,选手操作!$K:$L,2,0))</f>
        <v/>
      </c>
      <c r="DV416" s="24" t="str">
        <f ca="1">IFERROR(IF(DS416="","",IF(选手操作!DT416&lt;&gt;"",CV416+DW416+DX416+选手操作!DS416,VLOOKUP(DU416,DO:DQ,3,0)+CV416+DW416+DX416+选手操作!DS416)),IF(COUNTIF(DO:DO,DU416)=0,"查找失败",IF(ISNUMBER(VLOOKUP(DU416,DO:DQ,3,0))=FALSE,"VP错误","未知错误")))</f>
        <v/>
      </c>
      <c r="DW416" s="37"/>
      <c r="DX416" s="37"/>
      <c r="DY416" s="39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  <c r="EK416" s="31"/>
      <c r="EL416" s="31"/>
      <c r="EM416" s="31"/>
      <c r="EN416" s="23" t="str">
        <f ca="1">IFERROR(IF(ES416="","",RANK(ER416,ER$3:ER$434)+COUNTIF(ER$3:ER416,ER416)-1),"/")</f>
        <v/>
      </c>
      <c r="EO416" s="22" t="str">
        <f t="shared" si="125"/>
        <v/>
      </c>
      <c r="EP416" s="22" t="str">
        <f t="shared" si="126"/>
        <v/>
      </c>
      <c r="EQ416" s="24" t="str">
        <f>IFERROR(IF(EO416="","",ROUND(IF(EP416=0,10,10+SIGN(EP416)*10*(1-((SQRT(5)-1)/2)^MIN(ABS(EP416)/(5*SQRT(ER$1)),3))/(1-((SQRT(5)-1)/2)^3)),2)),"请输入副数")</f>
        <v/>
      </c>
      <c r="ER416" s="25" t="str">
        <f ca="1">IF(ES416="","",IF(选手操作!FT416&lt;&gt;"","/",EV416))</f>
        <v/>
      </c>
      <c r="ES416" s="26" t="str">
        <f ca="1">IF(OR(COUNTA(EA$3:EM$434)=0,选手操作!$K416=""),"",选手操作!$K416)</f>
        <v/>
      </c>
      <c r="ET416" s="22" t="str">
        <f ca="1">IFERROR(IF(ES416="","",RANK(EV416,EV$3:EV$434)+COUNTIF(EV$3:EV416,EV416)-1),"/")</f>
        <v/>
      </c>
      <c r="EU416" s="27" t="str">
        <f ca="1">IF(ES416="","",VLOOKUP(ES416,选手操作!$K:$L,2,0))</f>
        <v/>
      </c>
      <c r="EV416" s="24" t="str">
        <f ca="1">IFERROR(IF(ES416="","",IF(选手操作!ET416&lt;&gt;"",DV416+EW416+EX416+选手操作!ES416,VLOOKUP(EU416,EO:EQ,3,0)+DV416+EW416+EX416+选手操作!ES416)),IF(COUNTIF(EO:EO,EU416)=0,"查找失败",IF(ISNUMBER(VLOOKUP(EU416,EO:EQ,3,0))=FALSE,"VP错误","未知错误")))</f>
        <v/>
      </c>
      <c r="EW416" s="37"/>
      <c r="EX416" s="37"/>
      <c r="EY416" s="39"/>
      <c r="FA416" s="31"/>
      <c r="FB416" s="31"/>
      <c r="FC416" s="31"/>
      <c r="FD416" s="31"/>
      <c r="FE416" s="31"/>
      <c r="FF416" s="31"/>
      <c r="FG416" s="31"/>
      <c r="FH416" s="31"/>
      <c r="FI416" s="31"/>
      <c r="FJ416" s="31"/>
      <c r="FK416" s="31"/>
      <c r="FL416" s="31"/>
      <c r="FM416" s="31"/>
      <c r="FN416" s="23" t="str">
        <f ca="1">IFERROR(IF(FS416="","",RANK(FR416,FR$3:FR$434)+COUNTIF(FR$3:FR416,FR416)-1),"/")</f>
        <v/>
      </c>
      <c r="FO416" s="22" t="str">
        <f t="shared" si="127"/>
        <v/>
      </c>
      <c r="FP416" s="22" t="str">
        <f t="shared" si="128"/>
        <v/>
      </c>
      <c r="FQ416" s="24" t="str">
        <f>IFERROR(IF(FO416="","",ROUND(IF(FP416=0,10,10+SIGN(FP416)*10*(1-((SQRT(5)-1)/2)^MIN(ABS(FP416)/(5*SQRT(FR$1)),3))/(1-((SQRT(5)-1)/2)^3)),2)),"请输入副数")</f>
        <v/>
      </c>
      <c r="FR416" s="25" t="str">
        <f ca="1">IF(FS416="","",IF(选手操作!GT416&lt;&gt;"","/",FV416))</f>
        <v/>
      </c>
      <c r="FS416" s="26" t="str">
        <f ca="1">IF(OR(COUNTA(FA$3:FM$434)=0,选手操作!$K416=""),"",选手操作!$K416)</f>
        <v/>
      </c>
      <c r="FT416" s="22" t="str">
        <f ca="1">IFERROR(IF(FS416="","",RANK(FV416,FV$3:FV$434)+COUNTIF(FV$3:FV416,FV416)-1),"/")</f>
        <v/>
      </c>
      <c r="FU416" s="27" t="str">
        <f ca="1">IF(FS416="","",VLOOKUP(FS416,选手操作!$K:$L,2,0))</f>
        <v/>
      </c>
      <c r="FV416" s="24" t="str">
        <f ca="1">IFERROR(IF(FS416="","",IF(选手操作!FT416&lt;&gt;"",EV416+FW416+FX416+选手操作!FS416,VLOOKUP(FU416,FO:FQ,3,0)+EV416+FW416+FX416+选手操作!FS416)),IF(COUNTIF(FO:FO,FU416)=0,"查找失败",IF(ISNUMBER(VLOOKUP(FU416,FO:FQ,3,0))=FALSE,"VP错误","未知错误")))</f>
        <v/>
      </c>
      <c r="FW416" s="37"/>
      <c r="FX416" s="37"/>
      <c r="FY416" s="39"/>
      <c r="GA416" s="31"/>
      <c r="GB416" s="31"/>
      <c r="GC416" s="31"/>
      <c r="GD416" s="31"/>
      <c r="GE416" s="31"/>
      <c r="GF416" s="31"/>
      <c r="GG416" s="31"/>
      <c r="GH416" s="31"/>
      <c r="GI416" s="31"/>
      <c r="GJ416" s="31"/>
      <c r="GK416" s="31"/>
      <c r="GL416" s="31"/>
      <c r="GM416" s="31"/>
      <c r="GN416" s="23" t="str">
        <f ca="1">IFERROR(IF(GS416="","",RANK(GR416,GR$3:GR$434)+COUNTIF(GR$3:GR416,GR416)-1),"/")</f>
        <v/>
      </c>
      <c r="GO416" s="22" t="str">
        <f t="shared" si="129"/>
        <v/>
      </c>
      <c r="GP416" s="22" t="str">
        <f t="shared" si="130"/>
        <v/>
      </c>
      <c r="GQ416" s="24" t="str">
        <f>IFERROR(IF(GO416="","",ROUND(IF(GP416=0,10,10+SIGN(GP416)*10*(1-((SQRT(5)-1)/2)^MIN(ABS(GP416)/(5*SQRT(GR$1)),3))/(1-((SQRT(5)-1)/2)^3)),2)),"请输入副数")</f>
        <v/>
      </c>
      <c r="GR416" s="25" t="str">
        <f ca="1">IF(GS416="","",IF(选手操作!HT416&lt;&gt;"","/",GV416))</f>
        <v/>
      </c>
      <c r="GS416" s="26" t="str">
        <f ca="1">IF(OR(COUNTA(GA$3:GM$434)=0,选手操作!$K416=""),"",选手操作!$K416)</f>
        <v/>
      </c>
      <c r="GT416" s="22" t="str">
        <f ca="1">IFERROR(IF(GS416="","",RANK(GV416,GV$3:GV$434)+COUNTIF(GV$3:GV416,GV416)-1),"/")</f>
        <v/>
      </c>
      <c r="GU416" s="27" t="str">
        <f ca="1">IF(GS416="","",VLOOKUP(GS416,选手操作!$K:$L,2,0))</f>
        <v/>
      </c>
      <c r="GV416" s="24" t="str">
        <f ca="1">IFERROR(IF(GS416="","",IF(选手操作!GT416&lt;&gt;"",FV416+GW416+GX416+选手操作!GS416,VLOOKUP(GU416,GO:GQ,3,0)+FV416+GW416+GX416+选手操作!GS416)),IF(COUNTIF(GO:GO,GU416)=0,"查找失败",IF(ISNUMBER(VLOOKUP(GU416,GO:GQ,3,0))=FALSE,"VP错误","未知错误")))</f>
        <v/>
      </c>
      <c r="GW416" s="37"/>
      <c r="GX416" s="37"/>
      <c r="GY416" s="39"/>
      <c r="HA416" s="31"/>
      <c r="HB416" s="31"/>
      <c r="HC416" s="31"/>
      <c r="HD416" s="31"/>
      <c r="HE416" s="31"/>
      <c r="HF416" s="31"/>
      <c r="HG416" s="31"/>
      <c r="HH416" s="31"/>
      <c r="HI416" s="31"/>
      <c r="HJ416" s="31"/>
      <c r="HK416" s="31"/>
      <c r="HL416" s="31"/>
      <c r="HM416" s="31"/>
      <c r="HN416" s="23" t="str">
        <f ca="1">IFERROR(IF(HS416="","",RANK(HR416,HR$3:HR$434)+COUNTIF(HR$3:HR416,HR416)-1),"/")</f>
        <v/>
      </c>
      <c r="HO416" s="22" t="str">
        <f t="shared" si="131"/>
        <v/>
      </c>
      <c r="HP416" s="22" t="str">
        <f t="shared" si="132"/>
        <v/>
      </c>
      <c r="HQ416" s="24" t="str">
        <f>IFERROR(IF(HO416="","",ROUND(IF(HP416=0,10,10+SIGN(HP416)*10*(1-((SQRT(5)-1)/2)^MIN(ABS(HP416)/(5*SQRT(HR$1)),3))/(1-((SQRT(5)-1)/2)^3)),2)),"请输入副数")</f>
        <v/>
      </c>
      <c r="HR416" s="25" t="str">
        <f ca="1">IF(HS416="","",IF(选手操作!IT416&lt;&gt;"","/",HV416))</f>
        <v/>
      </c>
      <c r="HS416" s="26" t="str">
        <f ca="1">IF(OR(COUNTA(HA$3:HM$434)=0,选手操作!$K416=""),"",选手操作!$K416)</f>
        <v/>
      </c>
      <c r="HT416" s="22" t="str">
        <f ca="1">IFERROR(IF(HS416="","",RANK(HV416,HV$3:HV$434)+COUNTIF(HV$3:HV416,HV416)-1),"/")</f>
        <v/>
      </c>
      <c r="HU416" s="27" t="str">
        <f ca="1">IF(HS416="","",VLOOKUP(HS416,选手操作!$K:$L,2,0))</f>
        <v/>
      </c>
      <c r="HV416" s="24" t="str">
        <f ca="1">IFERROR(IF(HS416="","",IF(选手操作!HT416&lt;&gt;"",GV416+HW416+HX416+选手操作!HS416,VLOOKUP(HU416,HO:HQ,3,0)+GV416+HW416+HX416+选手操作!HS416)),IF(COUNTIF(HO:HO,HU416)=0,"查找失败",IF(ISNUMBER(VLOOKUP(HU416,HO:HQ,3,0))=FALSE,"VP错误","未知错误")))</f>
        <v/>
      </c>
      <c r="HW416" s="37"/>
      <c r="HX416" s="37"/>
      <c r="HY416" s="39"/>
    </row>
    <row r="417" spans="1:233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23" t="str">
        <f ca="1">IFERROR(IF(S417="","",RANK(R417,R$3:R$434)+COUNTIF(R$3:R417,R417)-1),"/")</f>
        <v/>
      </c>
      <c r="O417" s="22" t="str">
        <f t="shared" si="133"/>
        <v/>
      </c>
      <c r="P417" s="22" t="str">
        <f t="shared" si="134"/>
        <v/>
      </c>
      <c r="Q417" s="24" t="str">
        <f>IFERROR(IF(O417="","",ROUND(IF(P417=0,10,10+SIGN(P417)*10*(1-((SQRT(5)-1)/2)^MIN(ABS(P417)/(5*SQRT(R$1)),3))/(1-((SQRT(5)-1)/2)^3)),2)),"请输入副数")</f>
        <v/>
      </c>
      <c r="R417" s="25" t="str">
        <f ca="1">IF(S417="","",IF(选手操作!AT417&lt;&gt;"","/",V417))</f>
        <v/>
      </c>
      <c r="S417" s="26" t="str">
        <f ca="1">IF(OR(COUNTA(A$3:M$434)=0,选手操作!$K417=""),"",选手操作!$K417)</f>
        <v/>
      </c>
      <c r="T417" s="22" t="str">
        <f ca="1">IFERROR(IF(S417="","",RANK(V417,V$3:V$434)+COUNTIF(V$3:V417,V417)-1),"/")</f>
        <v/>
      </c>
      <c r="U417" s="27" t="str">
        <f ca="1">IF(S417="","",VLOOKUP(S417,选手操作!$K:$L,2,0))</f>
        <v/>
      </c>
      <c r="V417" s="24" t="str">
        <f ca="1">IFERROR(IF(S417="","",IF(选手操作!T417&lt;&gt;"",选手操作!M417+选手操作!N417+W417+X417+选手操作!S417,VLOOKUP(U417,O:Q,3,0)+选手操作!M417+选手操作!N417+W417+X417+选手操作!S417)),IF(COUNTIF(O:O,U417)=0,"查找失败",IF(ISNUMBER(VLOOKUP(U417,O:Q,3,0))=FALSE,"VP错误","未知错误")))</f>
        <v/>
      </c>
      <c r="W417" s="37"/>
      <c r="X417" s="37"/>
      <c r="Y417" s="39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23" t="str">
        <f ca="1">IFERROR(IF(AS417="","",RANK(AR417,AR$3:AR$434)+COUNTIF(AR$3:AR417,AR417)-1),"/")</f>
        <v/>
      </c>
      <c r="AO417" s="22" t="str">
        <f t="shared" si="117"/>
        <v/>
      </c>
      <c r="AP417" s="22" t="str">
        <f t="shared" si="118"/>
        <v/>
      </c>
      <c r="AQ417" s="24" t="str">
        <f>IFERROR(IF(AO417="","",ROUND(IF(AP417=0,10,10+SIGN(AP417)*10*(1-((SQRT(5)-1)/2)^MIN(ABS(AP417)/(5*SQRT(AR$1)),3))/(1-((SQRT(5)-1)/2)^3)),2)),"请输入副数")</f>
        <v/>
      </c>
      <c r="AR417" s="25" t="str">
        <f ca="1">IF(AS417="","",IF(选手操作!BT417&lt;&gt;"","/",AV417))</f>
        <v/>
      </c>
      <c r="AS417" s="26" t="str">
        <f ca="1">IF(OR(COUNTA(AA$3:AM$434)=0,选手操作!$K417=""),"",选手操作!$K417)</f>
        <v/>
      </c>
      <c r="AT417" s="22" t="str">
        <f ca="1">IFERROR(IF(AS417="","",RANK(AV417,AV$3:AV$434)+COUNTIF(AV$3:AV417,AV417)-1),"/")</f>
        <v/>
      </c>
      <c r="AU417" s="27" t="str">
        <f ca="1">IF(AS417="","",VLOOKUP(AS417,选手操作!$K:$L,2,0))</f>
        <v/>
      </c>
      <c r="AV417" s="24" t="str">
        <f ca="1">IFERROR(IF(AS417="","",IF(选手操作!AT417&lt;&gt;"",V417+AW417+AX417+选手操作!AS417,VLOOKUP(AU417,AO:AQ,3,0)+V417+AW417+AX417+选手操作!AS417)),IF(COUNTIF(AO:AO,AU417)=0,"查找失败",IF(ISNUMBER(VLOOKUP(AU417,AO:AQ,3,0))=FALSE,"VP错误","未知错误")))</f>
        <v/>
      </c>
      <c r="AW417" s="37"/>
      <c r="AX417" s="37"/>
      <c r="AY417" s="39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23" t="str">
        <f ca="1">IFERROR(IF(BS417="","",RANK(BR417,BR$3:BR$434)+COUNTIF(BR$3:BR417,BR417)-1),"/")</f>
        <v/>
      </c>
      <c r="BO417" s="22" t="str">
        <f t="shared" si="119"/>
        <v/>
      </c>
      <c r="BP417" s="22" t="str">
        <f t="shared" si="120"/>
        <v/>
      </c>
      <c r="BQ417" s="24" t="str">
        <f>IFERROR(IF(BO417="","",ROUND(IF(BP417=0,10,10+SIGN(BP417)*10*(1-((SQRT(5)-1)/2)^MIN(ABS(BP417)/(5*SQRT(BR$1)),3))/(1-((SQRT(5)-1)/2)^3)),2)),"请输入副数")</f>
        <v/>
      </c>
      <c r="BR417" s="25" t="str">
        <f ca="1">IF(BS417="","",IF(选手操作!CT417&lt;&gt;"","/",BV417))</f>
        <v/>
      </c>
      <c r="BS417" s="26" t="str">
        <f ca="1">IF(OR(COUNTA(BA$3:BM$434)=0,选手操作!$K417=""),"",选手操作!$K417)</f>
        <v/>
      </c>
      <c r="BT417" s="22" t="str">
        <f ca="1">IFERROR(IF(BS417="","",RANK(BV417,BV$3:BV$434)+COUNTIF(BV$3:BV417,BV417)-1),"/")</f>
        <v/>
      </c>
      <c r="BU417" s="27" t="str">
        <f ca="1">IF(BS417="","",VLOOKUP(BS417,选手操作!$K:$L,2,0))</f>
        <v/>
      </c>
      <c r="BV417" s="24" t="str">
        <f ca="1">IFERROR(IF(BS417="","",IF(选手操作!BT417&lt;&gt;"",AV417+BW417+BX417+选手操作!BS417,VLOOKUP(BU417,BO:BQ,3,0)+AV417+BW417+BX417+选手操作!BS417)),IF(COUNTIF(BO:BO,BU417)=0,"查找失败",IF(ISNUMBER(VLOOKUP(BU417,BO:BQ,3,0))=FALSE,"VP错误","未知错误")))</f>
        <v/>
      </c>
      <c r="BW417" s="37"/>
      <c r="BX417" s="37"/>
      <c r="BY417" s="39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23" t="str">
        <f ca="1">IFERROR(IF(CS417="","",RANK(CR417,CR$3:CR$434)+COUNTIF(CR$3:CR417,CR417)-1),"/")</f>
        <v/>
      </c>
      <c r="CO417" s="22" t="str">
        <f t="shared" si="121"/>
        <v/>
      </c>
      <c r="CP417" s="22" t="str">
        <f t="shared" si="122"/>
        <v/>
      </c>
      <c r="CQ417" s="24" t="str">
        <f>IFERROR(IF(CO417="","",ROUND(IF(CP417=0,10,10+SIGN(CP417)*10*(1-((SQRT(5)-1)/2)^MIN(ABS(CP417)/(5*SQRT(CR$1)),3))/(1-((SQRT(5)-1)/2)^3)),2)),"请输入副数")</f>
        <v/>
      </c>
      <c r="CR417" s="25" t="str">
        <f ca="1">IF(CS417="","",IF(选手操作!DT417&lt;&gt;"","/",CV417))</f>
        <v/>
      </c>
      <c r="CS417" s="26" t="str">
        <f ca="1">IF(OR(COUNTA(CA$3:CM$434)=0,选手操作!$K417=""),"",选手操作!$K417)</f>
        <v/>
      </c>
      <c r="CT417" s="22" t="str">
        <f ca="1">IFERROR(IF(CS417="","",RANK(CV417,CV$3:CV$434)+COUNTIF(CV$3:CV417,CV417)-1),"/")</f>
        <v/>
      </c>
      <c r="CU417" s="27" t="str">
        <f ca="1">IF(CS417="","",VLOOKUP(CS417,选手操作!$K:$L,2,0))</f>
        <v/>
      </c>
      <c r="CV417" s="24" t="str">
        <f ca="1">IFERROR(IF(CS417="","",IF(选手操作!CT417&lt;&gt;"",BV417+CW417+CX417+选手操作!CS417,VLOOKUP(CU417,CO:CQ,3,0)+BV417+CW417+CX417+选手操作!CS417)),IF(COUNTIF(CO:CO,CU417)=0,"查找失败",IF(ISNUMBER(VLOOKUP(CU417,CO:CQ,3,0))=FALSE,"VP错误","未知错误")))</f>
        <v/>
      </c>
      <c r="CW417" s="37"/>
      <c r="CX417" s="37"/>
      <c r="CY417" s="39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23" t="str">
        <f ca="1">IFERROR(IF(DS417="","",RANK(DR417,DR$3:DR$434)+COUNTIF(DR$3:DR417,DR417)-1),"/")</f>
        <v/>
      </c>
      <c r="DO417" s="22" t="str">
        <f t="shared" si="123"/>
        <v/>
      </c>
      <c r="DP417" s="22" t="str">
        <f t="shared" si="124"/>
        <v/>
      </c>
      <c r="DQ417" s="24" t="str">
        <f>IFERROR(IF(DO417="","",ROUND(IF(DP417=0,10,10+SIGN(DP417)*10*(1-((SQRT(5)-1)/2)^MIN(ABS(DP417)/(5*SQRT(DR$1)),3))/(1-((SQRT(5)-1)/2)^3)),2)),"请输入副数")</f>
        <v/>
      </c>
      <c r="DR417" s="25" t="str">
        <f ca="1">IF(DS417="","",IF(选手操作!ET417&lt;&gt;"","/",DV417))</f>
        <v/>
      </c>
      <c r="DS417" s="26" t="str">
        <f ca="1">IF(OR(COUNTA(DA$3:DM$434)=0,选手操作!$K417=""),"",选手操作!$K417)</f>
        <v/>
      </c>
      <c r="DT417" s="22" t="str">
        <f ca="1">IFERROR(IF(DS417="","",RANK(DV417,DV$3:DV$434)+COUNTIF(DV$3:DV417,DV417)-1),"/")</f>
        <v/>
      </c>
      <c r="DU417" s="27" t="str">
        <f ca="1">IF(DS417="","",VLOOKUP(DS417,选手操作!$K:$L,2,0))</f>
        <v/>
      </c>
      <c r="DV417" s="24" t="str">
        <f ca="1">IFERROR(IF(DS417="","",IF(选手操作!DT417&lt;&gt;"",CV417+DW417+DX417+选手操作!DS417,VLOOKUP(DU417,DO:DQ,3,0)+CV417+DW417+DX417+选手操作!DS417)),IF(COUNTIF(DO:DO,DU417)=0,"查找失败",IF(ISNUMBER(VLOOKUP(DU417,DO:DQ,3,0))=FALSE,"VP错误","未知错误")))</f>
        <v/>
      </c>
      <c r="DW417" s="37"/>
      <c r="DX417" s="37"/>
      <c r="DY417" s="39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  <c r="EK417" s="31"/>
      <c r="EL417" s="31"/>
      <c r="EM417" s="31"/>
      <c r="EN417" s="23" t="str">
        <f ca="1">IFERROR(IF(ES417="","",RANK(ER417,ER$3:ER$434)+COUNTIF(ER$3:ER417,ER417)-1),"/")</f>
        <v/>
      </c>
      <c r="EO417" s="22" t="str">
        <f t="shared" si="125"/>
        <v/>
      </c>
      <c r="EP417" s="22" t="str">
        <f t="shared" si="126"/>
        <v/>
      </c>
      <c r="EQ417" s="24" t="str">
        <f>IFERROR(IF(EO417="","",ROUND(IF(EP417=0,10,10+SIGN(EP417)*10*(1-((SQRT(5)-1)/2)^MIN(ABS(EP417)/(5*SQRT(ER$1)),3))/(1-((SQRT(5)-1)/2)^3)),2)),"请输入副数")</f>
        <v/>
      </c>
      <c r="ER417" s="25" t="str">
        <f ca="1">IF(ES417="","",IF(选手操作!FT417&lt;&gt;"","/",EV417))</f>
        <v/>
      </c>
      <c r="ES417" s="26" t="str">
        <f ca="1">IF(OR(COUNTA(EA$3:EM$434)=0,选手操作!$K417=""),"",选手操作!$K417)</f>
        <v/>
      </c>
      <c r="ET417" s="22" t="str">
        <f ca="1">IFERROR(IF(ES417="","",RANK(EV417,EV$3:EV$434)+COUNTIF(EV$3:EV417,EV417)-1),"/")</f>
        <v/>
      </c>
      <c r="EU417" s="27" t="str">
        <f ca="1">IF(ES417="","",VLOOKUP(ES417,选手操作!$K:$L,2,0))</f>
        <v/>
      </c>
      <c r="EV417" s="24" t="str">
        <f ca="1">IFERROR(IF(ES417="","",IF(选手操作!ET417&lt;&gt;"",DV417+EW417+EX417+选手操作!ES417,VLOOKUP(EU417,EO:EQ,3,0)+DV417+EW417+EX417+选手操作!ES417)),IF(COUNTIF(EO:EO,EU417)=0,"查找失败",IF(ISNUMBER(VLOOKUP(EU417,EO:EQ,3,0))=FALSE,"VP错误","未知错误")))</f>
        <v/>
      </c>
      <c r="EW417" s="37"/>
      <c r="EX417" s="37"/>
      <c r="EY417" s="39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  <c r="FK417" s="31"/>
      <c r="FL417" s="31"/>
      <c r="FM417" s="31"/>
      <c r="FN417" s="23" t="str">
        <f ca="1">IFERROR(IF(FS417="","",RANK(FR417,FR$3:FR$434)+COUNTIF(FR$3:FR417,FR417)-1),"/")</f>
        <v/>
      </c>
      <c r="FO417" s="22" t="str">
        <f t="shared" si="127"/>
        <v/>
      </c>
      <c r="FP417" s="22" t="str">
        <f t="shared" si="128"/>
        <v/>
      </c>
      <c r="FQ417" s="24" t="str">
        <f>IFERROR(IF(FO417="","",ROUND(IF(FP417=0,10,10+SIGN(FP417)*10*(1-((SQRT(5)-1)/2)^MIN(ABS(FP417)/(5*SQRT(FR$1)),3))/(1-((SQRT(5)-1)/2)^3)),2)),"请输入副数")</f>
        <v/>
      </c>
      <c r="FR417" s="25" t="str">
        <f ca="1">IF(FS417="","",IF(选手操作!GT417&lt;&gt;"","/",FV417))</f>
        <v/>
      </c>
      <c r="FS417" s="26" t="str">
        <f ca="1">IF(OR(COUNTA(FA$3:FM$434)=0,选手操作!$K417=""),"",选手操作!$K417)</f>
        <v/>
      </c>
      <c r="FT417" s="22" t="str">
        <f ca="1">IFERROR(IF(FS417="","",RANK(FV417,FV$3:FV$434)+COUNTIF(FV$3:FV417,FV417)-1),"/")</f>
        <v/>
      </c>
      <c r="FU417" s="27" t="str">
        <f ca="1">IF(FS417="","",VLOOKUP(FS417,选手操作!$K:$L,2,0))</f>
        <v/>
      </c>
      <c r="FV417" s="24" t="str">
        <f ca="1">IFERROR(IF(FS417="","",IF(选手操作!FT417&lt;&gt;"",EV417+FW417+FX417+选手操作!FS417,VLOOKUP(FU417,FO:FQ,3,0)+EV417+FW417+FX417+选手操作!FS417)),IF(COUNTIF(FO:FO,FU417)=0,"查找失败",IF(ISNUMBER(VLOOKUP(FU417,FO:FQ,3,0))=FALSE,"VP错误","未知错误")))</f>
        <v/>
      </c>
      <c r="FW417" s="37"/>
      <c r="FX417" s="37"/>
      <c r="FY417" s="39"/>
      <c r="GA417" s="31"/>
      <c r="GB417" s="31"/>
      <c r="GC417" s="31"/>
      <c r="GD417" s="31"/>
      <c r="GE417" s="31"/>
      <c r="GF417" s="31"/>
      <c r="GG417" s="31"/>
      <c r="GH417" s="31"/>
      <c r="GI417" s="31"/>
      <c r="GJ417" s="31"/>
      <c r="GK417" s="31"/>
      <c r="GL417" s="31"/>
      <c r="GM417" s="31"/>
      <c r="GN417" s="23" t="str">
        <f ca="1">IFERROR(IF(GS417="","",RANK(GR417,GR$3:GR$434)+COUNTIF(GR$3:GR417,GR417)-1),"/")</f>
        <v/>
      </c>
      <c r="GO417" s="22" t="str">
        <f t="shared" si="129"/>
        <v/>
      </c>
      <c r="GP417" s="22" t="str">
        <f t="shared" si="130"/>
        <v/>
      </c>
      <c r="GQ417" s="24" t="str">
        <f>IFERROR(IF(GO417="","",ROUND(IF(GP417=0,10,10+SIGN(GP417)*10*(1-((SQRT(5)-1)/2)^MIN(ABS(GP417)/(5*SQRT(GR$1)),3))/(1-((SQRT(5)-1)/2)^3)),2)),"请输入副数")</f>
        <v/>
      </c>
      <c r="GR417" s="25" t="str">
        <f ca="1">IF(GS417="","",IF(选手操作!HT417&lt;&gt;"","/",GV417))</f>
        <v/>
      </c>
      <c r="GS417" s="26" t="str">
        <f ca="1">IF(OR(COUNTA(GA$3:GM$434)=0,选手操作!$K417=""),"",选手操作!$K417)</f>
        <v/>
      </c>
      <c r="GT417" s="22" t="str">
        <f ca="1">IFERROR(IF(GS417="","",RANK(GV417,GV$3:GV$434)+COUNTIF(GV$3:GV417,GV417)-1),"/")</f>
        <v/>
      </c>
      <c r="GU417" s="27" t="str">
        <f ca="1">IF(GS417="","",VLOOKUP(GS417,选手操作!$K:$L,2,0))</f>
        <v/>
      </c>
      <c r="GV417" s="24" t="str">
        <f ca="1">IFERROR(IF(GS417="","",IF(选手操作!GT417&lt;&gt;"",FV417+GW417+GX417+选手操作!GS417,VLOOKUP(GU417,GO:GQ,3,0)+FV417+GW417+GX417+选手操作!GS417)),IF(COUNTIF(GO:GO,GU417)=0,"查找失败",IF(ISNUMBER(VLOOKUP(GU417,GO:GQ,3,0))=FALSE,"VP错误","未知错误")))</f>
        <v/>
      </c>
      <c r="GW417" s="37"/>
      <c r="GX417" s="37"/>
      <c r="GY417" s="39"/>
      <c r="HA417" s="31"/>
      <c r="HB417" s="31"/>
      <c r="HC417" s="31"/>
      <c r="HD417" s="31"/>
      <c r="HE417" s="31"/>
      <c r="HF417" s="31"/>
      <c r="HG417" s="31"/>
      <c r="HH417" s="31"/>
      <c r="HI417" s="31"/>
      <c r="HJ417" s="31"/>
      <c r="HK417" s="31"/>
      <c r="HL417" s="31"/>
      <c r="HM417" s="31"/>
      <c r="HN417" s="23" t="str">
        <f ca="1">IFERROR(IF(HS417="","",RANK(HR417,HR$3:HR$434)+COUNTIF(HR$3:HR417,HR417)-1),"/")</f>
        <v/>
      </c>
      <c r="HO417" s="22" t="str">
        <f t="shared" si="131"/>
        <v/>
      </c>
      <c r="HP417" s="22" t="str">
        <f t="shared" si="132"/>
        <v/>
      </c>
      <c r="HQ417" s="24" t="str">
        <f>IFERROR(IF(HO417="","",ROUND(IF(HP417=0,10,10+SIGN(HP417)*10*(1-((SQRT(5)-1)/2)^MIN(ABS(HP417)/(5*SQRT(HR$1)),3))/(1-((SQRT(5)-1)/2)^3)),2)),"请输入副数")</f>
        <v/>
      </c>
      <c r="HR417" s="25" t="str">
        <f ca="1">IF(HS417="","",IF(选手操作!IT417&lt;&gt;"","/",HV417))</f>
        <v/>
      </c>
      <c r="HS417" s="26" t="str">
        <f ca="1">IF(OR(COUNTA(HA$3:HM$434)=0,选手操作!$K417=""),"",选手操作!$K417)</f>
        <v/>
      </c>
      <c r="HT417" s="22" t="str">
        <f ca="1">IFERROR(IF(HS417="","",RANK(HV417,HV$3:HV$434)+COUNTIF(HV$3:HV417,HV417)-1),"/")</f>
        <v/>
      </c>
      <c r="HU417" s="27" t="str">
        <f ca="1">IF(HS417="","",VLOOKUP(HS417,选手操作!$K:$L,2,0))</f>
        <v/>
      </c>
      <c r="HV417" s="24" t="str">
        <f ca="1">IFERROR(IF(HS417="","",IF(选手操作!HT417&lt;&gt;"",GV417+HW417+HX417+选手操作!HS417,VLOOKUP(HU417,HO:HQ,3,0)+GV417+HW417+HX417+选手操作!HS417)),IF(COUNTIF(HO:HO,HU417)=0,"查找失败",IF(ISNUMBER(VLOOKUP(HU417,HO:HQ,3,0))=FALSE,"VP错误","未知错误")))</f>
        <v/>
      </c>
      <c r="HW417" s="37"/>
      <c r="HX417" s="37"/>
      <c r="HY417" s="39"/>
    </row>
    <row r="418" spans="1:233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23" t="str">
        <f ca="1">IFERROR(IF(S418="","",RANK(R418,R$3:R$434)+COUNTIF(R$3:R418,R418)-1),"/")</f>
        <v/>
      </c>
      <c r="O418" s="22" t="str">
        <f t="shared" si="133"/>
        <v/>
      </c>
      <c r="P418" s="22" t="str">
        <f t="shared" si="134"/>
        <v/>
      </c>
      <c r="Q418" s="24" t="str">
        <f>IFERROR(IF(O418="","",ROUND(IF(P418=0,10,10+SIGN(P418)*10*(1-((SQRT(5)-1)/2)^MIN(ABS(P418)/(5*SQRT(R$1)),3))/(1-((SQRT(5)-1)/2)^3)),2)),"请输入副数")</f>
        <v/>
      </c>
      <c r="R418" s="25" t="str">
        <f ca="1">IF(S418="","",IF(选手操作!AT418&lt;&gt;"","/",V418))</f>
        <v/>
      </c>
      <c r="S418" s="26" t="str">
        <f ca="1">IF(OR(COUNTA(A$3:M$434)=0,选手操作!$K418=""),"",选手操作!$K418)</f>
        <v/>
      </c>
      <c r="T418" s="22" t="str">
        <f ca="1">IFERROR(IF(S418="","",RANK(V418,V$3:V$434)+COUNTIF(V$3:V418,V418)-1),"/")</f>
        <v/>
      </c>
      <c r="U418" s="27" t="str">
        <f ca="1">IF(S418="","",VLOOKUP(S418,选手操作!$K:$L,2,0))</f>
        <v/>
      </c>
      <c r="V418" s="24" t="str">
        <f ca="1">IFERROR(IF(S418="","",IF(选手操作!T418&lt;&gt;"",选手操作!M418+选手操作!N418+W418+X418+选手操作!S418,VLOOKUP(U418,O:Q,3,0)+选手操作!M418+选手操作!N418+W418+X418+选手操作!S418)),IF(COUNTIF(O:O,U418)=0,"查找失败",IF(ISNUMBER(VLOOKUP(U418,O:Q,3,0))=FALSE,"VP错误","未知错误")))</f>
        <v/>
      </c>
      <c r="W418" s="37"/>
      <c r="X418" s="37"/>
      <c r="Y418" s="39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23" t="str">
        <f ca="1">IFERROR(IF(AS418="","",RANK(AR418,AR$3:AR$434)+COUNTIF(AR$3:AR418,AR418)-1),"/")</f>
        <v/>
      </c>
      <c r="AO418" s="22" t="str">
        <f t="shared" si="117"/>
        <v/>
      </c>
      <c r="AP418" s="22" t="str">
        <f t="shared" si="118"/>
        <v/>
      </c>
      <c r="AQ418" s="24" t="str">
        <f>IFERROR(IF(AO418="","",ROUND(IF(AP418=0,10,10+SIGN(AP418)*10*(1-((SQRT(5)-1)/2)^MIN(ABS(AP418)/(5*SQRT(AR$1)),3))/(1-((SQRT(5)-1)/2)^3)),2)),"请输入副数")</f>
        <v/>
      </c>
      <c r="AR418" s="25" t="str">
        <f ca="1">IF(AS418="","",IF(选手操作!BT418&lt;&gt;"","/",AV418))</f>
        <v/>
      </c>
      <c r="AS418" s="26" t="str">
        <f ca="1">IF(OR(COUNTA(AA$3:AM$434)=0,选手操作!$K418=""),"",选手操作!$K418)</f>
        <v/>
      </c>
      <c r="AT418" s="22" t="str">
        <f ca="1">IFERROR(IF(AS418="","",RANK(AV418,AV$3:AV$434)+COUNTIF(AV$3:AV418,AV418)-1),"/")</f>
        <v/>
      </c>
      <c r="AU418" s="27" t="str">
        <f ca="1">IF(AS418="","",VLOOKUP(AS418,选手操作!$K:$L,2,0))</f>
        <v/>
      </c>
      <c r="AV418" s="24" t="str">
        <f ca="1">IFERROR(IF(AS418="","",IF(选手操作!AT418&lt;&gt;"",V418+AW418+AX418+选手操作!AS418,VLOOKUP(AU418,AO:AQ,3,0)+V418+AW418+AX418+选手操作!AS418)),IF(COUNTIF(AO:AO,AU418)=0,"查找失败",IF(ISNUMBER(VLOOKUP(AU418,AO:AQ,3,0))=FALSE,"VP错误","未知错误")))</f>
        <v/>
      </c>
      <c r="AW418" s="37"/>
      <c r="AX418" s="37"/>
      <c r="AY418" s="39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23" t="str">
        <f ca="1">IFERROR(IF(BS418="","",RANK(BR418,BR$3:BR$434)+COUNTIF(BR$3:BR418,BR418)-1),"/")</f>
        <v/>
      </c>
      <c r="BO418" s="22" t="str">
        <f t="shared" si="119"/>
        <v/>
      </c>
      <c r="BP418" s="22" t="str">
        <f t="shared" si="120"/>
        <v/>
      </c>
      <c r="BQ418" s="24" t="str">
        <f>IFERROR(IF(BO418="","",ROUND(IF(BP418=0,10,10+SIGN(BP418)*10*(1-((SQRT(5)-1)/2)^MIN(ABS(BP418)/(5*SQRT(BR$1)),3))/(1-((SQRT(5)-1)/2)^3)),2)),"请输入副数")</f>
        <v/>
      </c>
      <c r="BR418" s="25" t="str">
        <f ca="1">IF(BS418="","",IF(选手操作!CT418&lt;&gt;"","/",BV418))</f>
        <v/>
      </c>
      <c r="BS418" s="26" t="str">
        <f ca="1">IF(OR(COUNTA(BA$3:BM$434)=0,选手操作!$K418=""),"",选手操作!$K418)</f>
        <v/>
      </c>
      <c r="BT418" s="22" t="str">
        <f ca="1">IFERROR(IF(BS418="","",RANK(BV418,BV$3:BV$434)+COUNTIF(BV$3:BV418,BV418)-1),"/")</f>
        <v/>
      </c>
      <c r="BU418" s="27" t="str">
        <f ca="1">IF(BS418="","",VLOOKUP(BS418,选手操作!$K:$L,2,0))</f>
        <v/>
      </c>
      <c r="BV418" s="24" t="str">
        <f ca="1">IFERROR(IF(BS418="","",IF(选手操作!BT418&lt;&gt;"",AV418+BW418+BX418+选手操作!BS418,VLOOKUP(BU418,BO:BQ,3,0)+AV418+BW418+BX418+选手操作!BS418)),IF(COUNTIF(BO:BO,BU418)=0,"查找失败",IF(ISNUMBER(VLOOKUP(BU418,BO:BQ,3,0))=FALSE,"VP错误","未知错误")))</f>
        <v/>
      </c>
      <c r="BW418" s="37"/>
      <c r="BX418" s="37"/>
      <c r="BY418" s="39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23" t="str">
        <f ca="1">IFERROR(IF(CS418="","",RANK(CR418,CR$3:CR$434)+COUNTIF(CR$3:CR418,CR418)-1),"/")</f>
        <v/>
      </c>
      <c r="CO418" s="22" t="str">
        <f t="shared" si="121"/>
        <v/>
      </c>
      <c r="CP418" s="22" t="str">
        <f t="shared" si="122"/>
        <v/>
      </c>
      <c r="CQ418" s="24" t="str">
        <f>IFERROR(IF(CO418="","",ROUND(IF(CP418=0,10,10+SIGN(CP418)*10*(1-((SQRT(5)-1)/2)^MIN(ABS(CP418)/(5*SQRT(CR$1)),3))/(1-((SQRT(5)-1)/2)^3)),2)),"请输入副数")</f>
        <v/>
      </c>
      <c r="CR418" s="25" t="str">
        <f ca="1">IF(CS418="","",IF(选手操作!DT418&lt;&gt;"","/",CV418))</f>
        <v/>
      </c>
      <c r="CS418" s="26" t="str">
        <f ca="1">IF(OR(COUNTA(CA$3:CM$434)=0,选手操作!$K418=""),"",选手操作!$K418)</f>
        <v/>
      </c>
      <c r="CT418" s="22" t="str">
        <f ca="1">IFERROR(IF(CS418="","",RANK(CV418,CV$3:CV$434)+COUNTIF(CV$3:CV418,CV418)-1),"/")</f>
        <v/>
      </c>
      <c r="CU418" s="27" t="str">
        <f ca="1">IF(CS418="","",VLOOKUP(CS418,选手操作!$K:$L,2,0))</f>
        <v/>
      </c>
      <c r="CV418" s="24" t="str">
        <f ca="1">IFERROR(IF(CS418="","",IF(选手操作!CT418&lt;&gt;"",BV418+CW418+CX418+选手操作!CS418,VLOOKUP(CU418,CO:CQ,3,0)+BV418+CW418+CX418+选手操作!CS418)),IF(COUNTIF(CO:CO,CU418)=0,"查找失败",IF(ISNUMBER(VLOOKUP(CU418,CO:CQ,3,0))=FALSE,"VP错误","未知错误")))</f>
        <v/>
      </c>
      <c r="CW418" s="37"/>
      <c r="CX418" s="37"/>
      <c r="CY418" s="39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23" t="str">
        <f ca="1">IFERROR(IF(DS418="","",RANK(DR418,DR$3:DR$434)+COUNTIF(DR$3:DR418,DR418)-1),"/")</f>
        <v/>
      </c>
      <c r="DO418" s="22" t="str">
        <f t="shared" si="123"/>
        <v/>
      </c>
      <c r="DP418" s="22" t="str">
        <f t="shared" si="124"/>
        <v/>
      </c>
      <c r="DQ418" s="24" t="str">
        <f>IFERROR(IF(DO418="","",ROUND(IF(DP418=0,10,10+SIGN(DP418)*10*(1-((SQRT(5)-1)/2)^MIN(ABS(DP418)/(5*SQRT(DR$1)),3))/(1-((SQRT(5)-1)/2)^3)),2)),"请输入副数")</f>
        <v/>
      </c>
      <c r="DR418" s="25" t="str">
        <f ca="1">IF(DS418="","",IF(选手操作!ET418&lt;&gt;"","/",DV418))</f>
        <v/>
      </c>
      <c r="DS418" s="26" t="str">
        <f ca="1">IF(OR(COUNTA(DA$3:DM$434)=0,选手操作!$K418=""),"",选手操作!$K418)</f>
        <v/>
      </c>
      <c r="DT418" s="22" t="str">
        <f ca="1">IFERROR(IF(DS418="","",RANK(DV418,DV$3:DV$434)+COUNTIF(DV$3:DV418,DV418)-1),"/")</f>
        <v/>
      </c>
      <c r="DU418" s="27" t="str">
        <f ca="1">IF(DS418="","",VLOOKUP(DS418,选手操作!$K:$L,2,0))</f>
        <v/>
      </c>
      <c r="DV418" s="24" t="str">
        <f ca="1">IFERROR(IF(DS418="","",IF(选手操作!DT418&lt;&gt;"",CV418+DW418+DX418+选手操作!DS418,VLOOKUP(DU418,DO:DQ,3,0)+CV418+DW418+DX418+选手操作!DS418)),IF(COUNTIF(DO:DO,DU418)=0,"查找失败",IF(ISNUMBER(VLOOKUP(DU418,DO:DQ,3,0))=FALSE,"VP错误","未知错误")))</f>
        <v/>
      </c>
      <c r="DW418" s="37"/>
      <c r="DX418" s="37"/>
      <c r="DY418" s="39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  <c r="EK418" s="31"/>
      <c r="EL418" s="31"/>
      <c r="EM418" s="31"/>
      <c r="EN418" s="23" t="str">
        <f ca="1">IFERROR(IF(ES418="","",RANK(ER418,ER$3:ER$434)+COUNTIF(ER$3:ER418,ER418)-1),"/")</f>
        <v/>
      </c>
      <c r="EO418" s="22" t="str">
        <f t="shared" si="125"/>
        <v/>
      </c>
      <c r="EP418" s="22" t="str">
        <f t="shared" si="126"/>
        <v/>
      </c>
      <c r="EQ418" s="24" t="str">
        <f>IFERROR(IF(EO418="","",ROUND(IF(EP418=0,10,10+SIGN(EP418)*10*(1-((SQRT(5)-1)/2)^MIN(ABS(EP418)/(5*SQRT(ER$1)),3))/(1-((SQRT(5)-1)/2)^3)),2)),"请输入副数")</f>
        <v/>
      </c>
      <c r="ER418" s="25" t="str">
        <f ca="1">IF(ES418="","",IF(选手操作!FT418&lt;&gt;"","/",EV418))</f>
        <v/>
      </c>
      <c r="ES418" s="26" t="str">
        <f ca="1">IF(OR(COUNTA(EA$3:EM$434)=0,选手操作!$K418=""),"",选手操作!$K418)</f>
        <v/>
      </c>
      <c r="ET418" s="22" t="str">
        <f ca="1">IFERROR(IF(ES418="","",RANK(EV418,EV$3:EV$434)+COUNTIF(EV$3:EV418,EV418)-1),"/")</f>
        <v/>
      </c>
      <c r="EU418" s="27" t="str">
        <f ca="1">IF(ES418="","",VLOOKUP(ES418,选手操作!$K:$L,2,0))</f>
        <v/>
      </c>
      <c r="EV418" s="24" t="str">
        <f ca="1">IFERROR(IF(ES418="","",IF(选手操作!ET418&lt;&gt;"",DV418+EW418+EX418+选手操作!ES418,VLOOKUP(EU418,EO:EQ,3,0)+DV418+EW418+EX418+选手操作!ES418)),IF(COUNTIF(EO:EO,EU418)=0,"查找失败",IF(ISNUMBER(VLOOKUP(EU418,EO:EQ,3,0))=FALSE,"VP错误","未知错误")))</f>
        <v/>
      </c>
      <c r="EW418" s="37"/>
      <c r="EX418" s="37"/>
      <c r="EY418" s="39"/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  <c r="FK418" s="31"/>
      <c r="FL418" s="31"/>
      <c r="FM418" s="31"/>
      <c r="FN418" s="23" t="str">
        <f ca="1">IFERROR(IF(FS418="","",RANK(FR418,FR$3:FR$434)+COUNTIF(FR$3:FR418,FR418)-1),"/")</f>
        <v/>
      </c>
      <c r="FO418" s="22" t="str">
        <f t="shared" si="127"/>
        <v/>
      </c>
      <c r="FP418" s="22" t="str">
        <f t="shared" si="128"/>
        <v/>
      </c>
      <c r="FQ418" s="24" t="str">
        <f>IFERROR(IF(FO418="","",ROUND(IF(FP418=0,10,10+SIGN(FP418)*10*(1-((SQRT(5)-1)/2)^MIN(ABS(FP418)/(5*SQRT(FR$1)),3))/(1-((SQRT(5)-1)/2)^3)),2)),"请输入副数")</f>
        <v/>
      </c>
      <c r="FR418" s="25" t="str">
        <f ca="1">IF(FS418="","",IF(选手操作!GT418&lt;&gt;"","/",FV418))</f>
        <v/>
      </c>
      <c r="FS418" s="26" t="str">
        <f ca="1">IF(OR(COUNTA(FA$3:FM$434)=0,选手操作!$K418=""),"",选手操作!$K418)</f>
        <v/>
      </c>
      <c r="FT418" s="22" t="str">
        <f ca="1">IFERROR(IF(FS418="","",RANK(FV418,FV$3:FV$434)+COUNTIF(FV$3:FV418,FV418)-1),"/")</f>
        <v/>
      </c>
      <c r="FU418" s="27" t="str">
        <f ca="1">IF(FS418="","",VLOOKUP(FS418,选手操作!$K:$L,2,0))</f>
        <v/>
      </c>
      <c r="FV418" s="24" t="str">
        <f ca="1">IFERROR(IF(FS418="","",IF(选手操作!FT418&lt;&gt;"",EV418+FW418+FX418+选手操作!FS418,VLOOKUP(FU418,FO:FQ,3,0)+EV418+FW418+FX418+选手操作!FS418)),IF(COUNTIF(FO:FO,FU418)=0,"查找失败",IF(ISNUMBER(VLOOKUP(FU418,FO:FQ,3,0))=FALSE,"VP错误","未知错误")))</f>
        <v/>
      </c>
      <c r="FW418" s="37"/>
      <c r="FX418" s="37"/>
      <c r="FY418" s="39"/>
      <c r="GA418" s="31"/>
      <c r="GB418" s="31"/>
      <c r="GC418" s="31"/>
      <c r="GD418" s="31"/>
      <c r="GE418" s="31"/>
      <c r="GF418" s="31"/>
      <c r="GG418" s="31"/>
      <c r="GH418" s="31"/>
      <c r="GI418" s="31"/>
      <c r="GJ418" s="31"/>
      <c r="GK418" s="31"/>
      <c r="GL418" s="31"/>
      <c r="GM418" s="31"/>
      <c r="GN418" s="23" t="str">
        <f ca="1">IFERROR(IF(GS418="","",RANK(GR418,GR$3:GR$434)+COUNTIF(GR$3:GR418,GR418)-1),"/")</f>
        <v/>
      </c>
      <c r="GO418" s="22" t="str">
        <f t="shared" si="129"/>
        <v/>
      </c>
      <c r="GP418" s="22" t="str">
        <f t="shared" si="130"/>
        <v/>
      </c>
      <c r="GQ418" s="24" t="str">
        <f>IFERROR(IF(GO418="","",ROUND(IF(GP418=0,10,10+SIGN(GP418)*10*(1-((SQRT(5)-1)/2)^MIN(ABS(GP418)/(5*SQRT(GR$1)),3))/(1-((SQRT(5)-1)/2)^3)),2)),"请输入副数")</f>
        <v/>
      </c>
      <c r="GR418" s="25" t="str">
        <f ca="1">IF(GS418="","",IF(选手操作!HT418&lt;&gt;"","/",GV418))</f>
        <v/>
      </c>
      <c r="GS418" s="26" t="str">
        <f ca="1">IF(OR(COUNTA(GA$3:GM$434)=0,选手操作!$K418=""),"",选手操作!$K418)</f>
        <v/>
      </c>
      <c r="GT418" s="22" t="str">
        <f ca="1">IFERROR(IF(GS418="","",RANK(GV418,GV$3:GV$434)+COUNTIF(GV$3:GV418,GV418)-1),"/")</f>
        <v/>
      </c>
      <c r="GU418" s="27" t="str">
        <f ca="1">IF(GS418="","",VLOOKUP(GS418,选手操作!$K:$L,2,0))</f>
        <v/>
      </c>
      <c r="GV418" s="24" t="str">
        <f ca="1">IFERROR(IF(GS418="","",IF(选手操作!GT418&lt;&gt;"",FV418+GW418+GX418+选手操作!GS418,VLOOKUP(GU418,GO:GQ,3,0)+FV418+GW418+GX418+选手操作!GS418)),IF(COUNTIF(GO:GO,GU418)=0,"查找失败",IF(ISNUMBER(VLOOKUP(GU418,GO:GQ,3,0))=FALSE,"VP错误","未知错误")))</f>
        <v/>
      </c>
      <c r="GW418" s="37"/>
      <c r="GX418" s="37"/>
      <c r="GY418" s="39"/>
      <c r="HA418" s="31"/>
      <c r="HB418" s="31"/>
      <c r="HC418" s="31"/>
      <c r="HD418" s="31"/>
      <c r="HE418" s="31"/>
      <c r="HF418" s="31"/>
      <c r="HG418" s="31"/>
      <c r="HH418" s="31"/>
      <c r="HI418" s="31"/>
      <c r="HJ418" s="31"/>
      <c r="HK418" s="31"/>
      <c r="HL418" s="31"/>
      <c r="HM418" s="31"/>
      <c r="HN418" s="23" t="str">
        <f ca="1">IFERROR(IF(HS418="","",RANK(HR418,HR$3:HR$434)+COUNTIF(HR$3:HR418,HR418)-1),"/")</f>
        <v/>
      </c>
      <c r="HO418" s="22" t="str">
        <f t="shared" si="131"/>
        <v/>
      </c>
      <c r="HP418" s="22" t="str">
        <f t="shared" si="132"/>
        <v/>
      </c>
      <c r="HQ418" s="24" t="str">
        <f>IFERROR(IF(HO418="","",ROUND(IF(HP418=0,10,10+SIGN(HP418)*10*(1-((SQRT(5)-1)/2)^MIN(ABS(HP418)/(5*SQRT(HR$1)),3))/(1-((SQRT(5)-1)/2)^3)),2)),"请输入副数")</f>
        <v/>
      </c>
      <c r="HR418" s="25" t="str">
        <f ca="1">IF(HS418="","",IF(选手操作!IT418&lt;&gt;"","/",HV418))</f>
        <v/>
      </c>
      <c r="HS418" s="26" t="str">
        <f ca="1">IF(OR(COUNTA(HA$3:HM$434)=0,选手操作!$K418=""),"",选手操作!$K418)</f>
        <v/>
      </c>
      <c r="HT418" s="22" t="str">
        <f ca="1">IFERROR(IF(HS418="","",RANK(HV418,HV$3:HV$434)+COUNTIF(HV$3:HV418,HV418)-1),"/")</f>
        <v/>
      </c>
      <c r="HU418" s="27" t="str">
        <f ca="1">IF(HS418="","",VLOOKUP(HS418,选手操作!$K:$L,2,0))</f>
        <v/>
      </c>
      <c r="HV418" s="24" t="str">
        <f ca="1">IFERROR(IF(HS418="","",IF(选手操作!HT418&lt;&gt;"",GV418+HW418+HX418+选手操作!HS418,VLOOKUP(HU418,HO:HQ,3,0)+GV418+HW418+HX418+选手操作!HS418)),IF(COUNTIF(HO:HO,HU418)=0,"查找失败",IF(ISNUMBER(VLOOKUP(HU418,HO:HQ,3,0))=FALSE,"VP错误","未知错误")))</f>
        <v/>
      </c>
      <c r="HW418" s="37"/>
      <c r="HX418" s="37"/>
      <c r="HY418" s="39"/>
    </row>
    <row r="419" spans="1:233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23" t="str">
        <f ca="1">IFERROR(IF(S419="","",RANK(R419,R$3:R$434)+COUNTIF(R$3:R419,R419)-1),"/")</f>
        <v/>
      </c>
      <c r="O419" s="22" t="str">
        <f t="shared" si="133"/>
        <v/>
      </c>
      <c r="P419" s="22" t="str">
        <f t="shared" si="134"/>
        <v/>
      </c>
      <c r="Q419" s="24" t="str">
        <f t="shared" ref="Q419:Q434" si="135">IFERROR(IF(O419="","",ROUND(IF(P419=0,10,10+SIGN(P419)*10*(1-((SQRT(5)-1)/2)^MIN(ABS(P419)/(5*SQRT(R$1)),3))/(1-((SQRT(5)-1)/2)^3)),2)),"请输入副数")</f>
        <v/>
      </c>
      <c r="R419" s="25" t="str">
        <f ca="1">IF(S419="","",IF(选手操作!AT419&lt;&gt;"","/",V419))</f>
        <v/>
      </c>
      <c r="S419" s="26" t="str">
        <f ca="1">IF(OR(COUNTA(A$3:M$434)=0,选手操作!$K419=""),"",选手操作!$K419)</f>
        <v/>
      </c>
      <c r="T419" s="22" t="str">
        <f ca="1">IFERROR(IF(S419="","",RANK(V419,V$3:V$434)+COUNTIF(V$3:V419,V419)-1),"/")</f>
        <v/>
      </c>
      <c r="U419" s="27" t="str">
        <f ca="1">IF(S419="","",VLOOKUP(S419,选手操作!$K:$L,2,0))</f>
        <v/>
      </c>
      <c r="V419" s="24" t="str">
        <f ca="1">IFERROR(IF(S419="","",IF(选手操作!T419&lt;&gt;"",选手操作!M419+选手操作!N419+W419+X419+选手操作!S419,VLOOKUP(U419,O:Q,3,0)+选手操作!M419+选手操作!N419+W419+X419+选手操作!S419)),IF(COUNTIF(O:O,U419)=0,"查找失败",IF(ISNUMBER(VLOOKUP(U419,O:Q,3,0))=FALSE,"VP错误","未知错误")))</f>
        <v/>
      </c>
      <c r="W419" s="37"/>
      <c r="X419" s="37"/>
      <c r="Y419" s="39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23" t="str">
        <f ca="1">IFERROR(IF(AS419="","",RANK(AR419,AR$3:AR$434)+COUNTIF(AR$3:AR419,AR419)-1),"/")</f>
        <v/>
      </c>
      <c r="AO419" s="22" t="str">
        <f t="shared" si="117"/>
        <v/>
      </c>
      <c r="AP419" s="22" t="str">
        <f t="shared" si="118"/>
        <v/>
      </c>
      <c r="AQ419" s="24" t="str">
        <f t="shared" ref="AQ419:AQ434" si="136">IFERROR(IF(AO419="","",ROUND(IF(AP419=0,10,10+SIGN(AP419)*10*(1-((SQRT(5)-1)/2)^MIN(ABS(AP419)/(5*SQRT(AR$1)),3))/(1-((SQRT(5)-1)/2)^3)),2)),"请输入副数")</f>
        <v/>
      </c>
      <c r="AR419" s="25" t="str">
        <f ca="1">IF(AS419="","",IF(选手操作!BT419&lt;&gt;"","/",AV419))</f>
        <v/>
      </c>
      <c r="AS419" s="26" t="str">
        <f ca="1">IF(OR(COUNTA(AA$3:AM$434)=0,选手操作!$K419=""),"",选手操作!$K419)</f>
        <v/>
      </c>
      <c r="AT419" s="22" t="str">
        <f ca="1">IFERROR(IF(AS419="","",RANK(AV419,AV$3:AV$434)+COUNTIF(AV$3:AV419,AV419)-1),"/")</f>
        <v/>
      </c>
      <c r="AU419" s="27" t="str">
        <f ca="1">IF(AS419="","",VLOOKUP(AS419,选手操作!$K:$L,2,0))</f>
        <v/>
      </c>
      <c r="AV419" s="24" t="str">
        <f ca="1">IFERROR(IF(AS419="","",IF(选手操作!AT419&lt;&gt;"",V419+AW419+AX419+选手操作!AS419,VLOOKUP(AU419,AO:AQ,3,0)+V419+AW419+AX419+选手操作!AS419)),IF(COUNTIF(AO:AO,AU419)=0,"查找失败",IF(ISNUMBER(VLOOKUP(AU419,AO:AQ,3,0))=FALSE,"VP错误","未知错误")))</f>
        <v/>
      </c>
      <c r="AW419" s="37"/>
      <c r="AX419" s="37"/>
      <c r="AY419" s="39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23" t="str">
        <f ca="1">IFERROR(IF(BS419="","",RANK(BR419,BR$3:BR$434)+COUNTIF(BR$3:BR419,BR419)-1),"/")</f>
        <v/>
      </c>
      <c r="BO419" s="22" t="str">
        <f t="shared" si="119"/>
        <v/>
      </c>
      <c r="BP419" s="22" t="str">
        <f t="shared" si="120"/>
        <v/>
      </c>
      <c r="BQ419" s="24" t="str">
        <f>IFERROR(IF(BO419="","",ROUND(IF(BP419=0,10,10+SIGN(BP419)*10*(1-((SQRT(5)-1)/2)^MIN(ABS(BP419)/(5*SQRT(BR$1)),3))/(1-((SQRT(5)-1)/2)^3)),2)),"请输入副数")</f>
        <v/>
      </c>
      <c r="BR419" s="25" t="str">
        <f ca="1">IF(BS419="","",IF(选手操作!CT419&lt;&gt;"","/",BV419))</f>
        <v/>
      </c>
      <c r="BS419" s="26" t="str">
        <f ca="1">IF(OR(COUNTA(BA$3:BM$434)=0,选手操作!$K419=""),"",选手操作!$K419)</f>
        <v/>
      </c>
      <c r="BT419" s="22" t="str">
        <f ca="1">IFERROR(IF(BS419="","",RANK(BV419,BV$3:BV$434)+COUNTIF(BV$3:BV419,BV419)-1),"/")</f>
        <v/>
      </c>
      <c r="BU419" s="27" t="str">
        <f ca="1">IF(BS419="","",VLOOKUP(BS419,选手操作!$K:$L,2,0))</f>
        <v/>
      </c>
      <c r="BV419" s="24" t="str">
        <f ca="1">IFERROR(IF(BS419="","",IF(选手操作!BT419&lt;&gt;"",AV419+BW419+BX419+选手操作!BS419,VLOOKUP(BU419,BO:BQ,3,0)+AV419+BW419+BX419+选手操作!BS419)),IF(COUNTIF(BO:BO,BU419)=0,"查找失败",IF(ISNUMBER(VLOOKUP(BU419,BO:BQ,3,0))=FALSE,"VP错误","未知错误")))</f>
        <v/>
      </c>
      <c r="BW419" s="37"/>
      <c r="BX419" s="37"/>
      <c r="BY419" s="39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23" t="str">
        <f ca="1">IFERROR(IF(CS419="","",RANK(CR419,CR$3:CR$434)+COUNTIF(CR$3:CR419,CR419)-1),"/")</f>
        <v/>
      </c>
      <c r="CO419" s="22" t="str">
        <f t="shared" si="121"/>
        <v/>
      </c>
      <c r="CP419" s="22" t="str">
        <f t="shared" si="122"/>
        <v/>
      </c>
      <c r="CQ419" s="24" t="str">
        <f>IFERROR(IF(CO419="","",ROUND(IF(CP419=0,10,10+SIGN(CP419)*10*(1-((SQRT(5)-1)/2)^MIN(ABS(CP419)/(5*SQRT(CR$1)),3))/(1-((SQRT(5)-1)/2)^3)),2)),"请输入副数")</f>
        <v/>
      </c>
      <c r="CR419" s="25" t="str">
        <f ca="1">IF(CS419="","",IF(选手操作!DT419&lt;&gt;"","/",CV419))</f>
        <v/>
      </c>
      <c r="CS419" s="26" t="str">
        <f ca="1">IF(OR(COUNTA(CA$3:CM$434)=0,选手操作!$K419=""),"",选手操作!$K419)</f>
        <v/>
      </c>
      <c r="CT419" s="22" t="str">
        <f ca="1">IFERROR(IF(CS419="","",RANK(CV419,CV$3:CV$434)+COUNTIF(CV$3:CV419,CV419)-1),"/")</f>
        <v/>
      </c>
      <c r="CU419" s="27" t="str">
        <f ca="1">IF(CS419="","",VLOOKUP(CS419,选手操作!$K:$L,2,0))</f>
        <v/>
      </c>
      <c r="CV419" s="24" t="str">
        <f ca="1">IFERROR(IF(CS419="","",IF(选手操作!CT419&lt;&gt;"",BV419+CW419+CX419+选手操作!CS419,VLOOKUP(CU419,CO:CQ,3,0)+BV419+CW419+CX419+选手操作!CS419)),IF(COUNTIF(CO:CO,CU419)=0,"查找失败",IF(ISNUMBER(VLOOKUP(CU419,CO:CQ,3,0))=FALSE,"VP错误","未知错误")))</f>
        <v/>
      </c>
      <c r="CW419" s="37"/>
      <c r="CX419" s="37"/>
      <c r="CY419" s="39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23" t="str">
        <f ca="1">IFERROR(IF(DS419="","",RANK(DR419,DR$3:DR$434)+COUNTIF(DR$3:DR419,DR419)-1),"/")</f>
        <v/>
      </c>
      <c r="DO419" s="22" t="str">
        <f t="shared" si="123"/>
        <v/>
      </c>
      <c r="DP419" s="22" t="str">
        <f t="shared" si="124"/>
        <v/>
      </c>
      <c r="DQ419" s="24" t="str">
        <f>IFERROR(IF(DO419="","",ROUND(IF(DP419=0,10,10+SIGN(DP419)*10*(1-((SQRT(5)-1)/2)^MIN(ABS(DP419)/(5*SQRT(DR$1)),3))/(1-((SQRT(5)-1)/2)^3)),2)),"请输入副数")</f>
        <v/>
      </c>
      <c r="DR419" s="25" t="str">
        <f ca="1">IF(DS419="","",IF(选手操作!ET419&lt;&gt;"","/",DV419))</f>
        <v/>
      </c>
      <c r="DS419" s="26" t="str">
        <f ca="1">IF(OR(COUNTA(DA$3:DM$434)=0,选手操作!$K419=""),"",选手操作!$K419)</f>
        <v/>
      </c>
      <c r="DT419" s="22" t="str">
        <f ca="1">IFERROR(IF(DS419="","",RANK(DV419,DV$3:DV$434)+COUNTIF(DV$3:DV419,DV419)-1),"/")</f>
        <v/>
      </c>
      <c r="DU419" s="27" t="str">
        <f ca="1">IF(DS419="","",VLOOKUP(DS419,选手操作!$K:$L,2,0))</f>
        <v/>
      </c>
      <c r="DV419" s="24" t="str">
        <f ca="1">IFERROR(IF(DS419="","",IF(选手操作!DT419&lt;&gt;"",CV419+DW419+DX419+选手操作!DS419,VLOOKUP(DU419,DO:DQ,3,0)+CV419+DW419+DX419+选手操作!DS419)),IF(COUNTIF(DO:DO,DU419)=0,"查找失败",IF(ISNUMBER(VLOOKUP(DU419,DO:DQ,3,0))=FALSE,"VP错误","未知错误")))</f>
        <v/>
      </c>
      <c r="DW419" s="37"/>
      <c r="DX419" s="37"/>
      <c r="DY419" s="39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23" t="str">
        <f ca="1">IFERROR(IF(ES419="","",RANK(ER419,ER$3:ER$434)+COUNTIF(ER$3:ER419,ER419)-1),"/")</f>
        <v/>
      </c>
      <c r="EO419" s="22" t="str">
        <f t="shared" si="125"/>
        <v/>
      </c>
      <c r="EP419" s="22" t="str">
        <f t="shared" si="126"/>
        <v/>
      </c>
      <c r="EQ419" s="24" t="str">
        <f>IFERROR(IF(EO419="","",ROUND(IF(EP419=0,10,10+SIGN(EP419)*10*(1-((SQRT(5)-1)/2)^MIN(ABS(EP419)/(5*SQRT(ER$1)),3))/(1-((SQRT(5)-1)/2)^3)),2)),"请输入副数")</f>
        <v/>
      </c>
      <c r="ER419" s="25" t="str">
        <f ca="1">IF(ES419="","",IF(选手操作!FT419&lt;&gt;"","/",EV419))</f>
        <v/>
      </c>
      <c r="ES419" s="26" t="str">
        <f ca="1">IF(OR(COUNTA(EA$3:EM$434)=0,选手操作!$K419=""),"",选手操作!$K419)</f>
        <v/>
      </c>
      <c r="ET419" s="22" t="str">
        <f ca="1">IFERROR(IF(ES419="","",RANK(EV419,EV$3:EV$434)+COUNTIF(EV$3:EV419,EV419)-1),"/")</f>
        <v/>
      </c>
      <c r="EU419" s="27" t="str">
        <f ca="1">IF(ES419="","",VLOOKUP(ES419,选手操作!$K:$L,2,0))</f>
        <v/>
      </c>
      <c r="EV419" s="24" t="str">
        <f ca="1">IFERROR(IF(ES419="","",IF(选手操作!ET419&lt;&gt;"",DV419+EW419+EX419+选手操作!ES419,VLOOKUP(EU419,EO:EQ,3,0)+DV419+EW419+EX419+选手操作!ES419)),IF(COUNTIF(EO:EO,EU419)=0,"查找失败",IF(ISNUMBER(VLOOKUP(EU419,EO:EQ,3,0))=FALSE,"VP错误","未知错误")))</f>
        <v/>
      </c>
      <c r="EW419" s="37"/>
      <c r="EX419" s="37"/>
      <c r="EY419" s="39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  <c r="FK419" s="31"/>
      <c r="FL419" s="31"/>
      <c r="FM419" s="31"/>
      <c r="FN419" s="23" t="str">
        <f ca="1">IFERROR(IF(FS419="","",RANK(FR419,FR$3:FR$434)+COUNTIF(FR$3:FR419,FR419)-1),"/")</f>
        <v/>
      </c>
      <c r="FO419" s="22" t="str">
        <f t="shared" si="127"/>
        <v/>
      </c>
      <c r="FP419" s="22" t="str">
        <f t="shared" si="128"/>
        <v/>
      </c>
      <c r="FQ419" s="24" t="str">
        <f>IFERROR(IF(FO419="","",ROUND(IF(FP419=0,10,10+SIGN(FP419)*10*(1-((SQRT(5)-1)/2)^MIN(ABS(FP419)/(5*SQRT(FR$1)),3))/(1-((SQRT(5)-1)/2)^3)),2)),"请输入副数")</f>
        <v/>
      </c>
      <c r="FR419" s="25" t="str">
        <f ca="1">IF(FS419="","",IF(选手操作!GT419&lt;&gt;"","/",FV419))</f>
        <v/>
      </c>
      <c r="FS419" s="26" t="str">
        <f ca="1">IF(OR(COUNTA(FA$3:FM$434)=0,选手操作!$K419=""),"",选手操作!$K419)</f>
        <v/>
      </c>
      <c r="FT419" s="22" t="str">
        <f ca="1">IFERROR(IF(FS419="","",RANK(FV419,FV$3:FV$434)+COUNTIF(FV$3:FV419,FV419)-1),"/")</f>
        <v/>
      </c>
      <c r="FU419" s="27" t="str">
        <f ca="1">IF(FS419="","",VLOOKUP(FS419,选手操作!$K:$L,2,0))</f>
        <v/>
      </c>
      <c r="FV419" s="24" t="str">
        <f ca="1">IFERROR(IF(FS419="","",IF(选手操作!FT419&lt;&gt;"",EV419+FW419+FX419+选手操作!FS419,VLOOKUP(FU419,FO:FQ,3,0)+EV419+FW419+FX419+选手操作!FS419)),IF(COUNTIF(FO:FO,FU419)=0,"查找失败",IF(ISNUMBER(VLOOKUP(FU419,FO:FQ,3,0))=FALSE,"VP错误","未知错误")))</f>
        <v/>
      </c>
      <c r="FW419" s="37"/>
      <c r="FX419" s="37"/>
      <c r="FY419" s="39"/>
      <c r="GA419" s="31"/>
      <c r="GB419" s="31"/>
      <c r="GC419" s="31"/>
      <c r="GD419" s="31"/>
      <c r="GE419" s="31"/>
      <c r="GF419" s="31"/>
      <c r="GG419" s="31"/>
      <c r="GH419" s="31"/>
      <c r="GI419" s="31"/>
      <c r="GJ419" s="31"/>
      <c r="GK419" s="31"/>
      <c r="GL419" s="31"/>
      <c r="GM419" s="31"/>
      <c r="GN419" s="23" t="str">
        <f ca="1">IFERROR(IF(GS419="","",RANK(GR419,GR$3:GR$434)+COUNTIF(GR$3:GR419,GR419)-1),"/")</f>
        <v/>
      </c>
      <c r="GO419" s="22" t="str">
        <f t="shared" si="129"/>
        <v/>
      </c>
      <c r="GP419" s="22" t="str">
        <f t="shared" si="130"/>
        <v/>
      </c>
      <c r="GQ419" s="24" t="str">
        <f>IFERROR(IF(GO419="","",ROUND(IF(GP419=0,10,10+SIGN(GP419)*10*(1-((SQRT(5)-1)/2)^MIN(ABS(GP419)/(5*SQRT(GR$1)),3))/(1-((SQRT(5)-1)/2)^3)),2)),"请输入副数")</f>
        <v/>
      </c>
      <c r="GR419" s="25" t="str">
        <f ca="1">IF(GS419="","",IF(选手操作!HT419&lt;&gt;"","/",GV419))</f>
        <v/>
      </c>
      <c r="GS419" s="26" t="str">
        <f ca="1">IF(OR(COUNTA(GA$3:GM$434)=0,选手操作!$K419=""),"",选手操作!$K419)</f>
        <v/>
      </c>
      <c r="GT419" s="22" t="str">
        <f ca="1">IFERROR(IF(GS419="","",RANK(GV419,GV$3:GV$434)+COUNTIF(GV$3:GV419,GV419)-1),"/")</f>
        <v/>
      </c>
      <c r="GU419" s="27" t="str">
        <f ca="1">IF(GS419="","",VLOOKUP(GS419,选手操作!$K:$L,2,0))</f>
        <v/>
      </c>
      <c r="GV419" s="24" t="str">
        <f ca="1">IFERROR(IF(GS419="","",IF(选手操作!GT419&lt;&gt;"",FV419+GW419+GX419+选手操作!GS419,VLOOKUP(GU419,GO:GQ,3,0)+FV419+GW419+GX419+选手操作!GS419)),IF(COUNTIF(GO:GO,GU419)=0,"查找失败",IF(ISNUMBER(VLOOKUP(GU419,GO:GQ,3,0))=FALSE,"VP错误","未知错误")))</f>
        <v/>
      </c>
      <c r="GW419" s="37"/>
      <c r="GX419" s="37"/>
      <c r="GY419" s="39"/>
      <c r="HA419" s="31"/>
      <c r="HB419" s="31"/>
      <c r="HC419" s="31"/>
      <c r="HD419" s="31"/>
      <c r="HE419" s="31"/>
      <c r="HF419" s="31"/>
      <c r="HG419" s="31"/>
      <c r="HH419" s="31"/>
      <c r="HI419" s="31"/>
      <c r="HJ419" s="31"/>
      <c r="HK419" s="31"/>
      <c r="HL419" s="31"/>
      <c r="HM419" s="31"/>
      <c r="HN419" s="23" t="str">
        <f ca="1">IFERROR(IF(HS419="","",RANK(HR419,HR$3:HR$434)+COUNTIF(HR$3:HR419,HR419)-1),"/")</f>
        <v/>
      </c>
      <c r="HO419" s="22" t="str">
        <f t="shared" si="131"/>
        <v/>
      </c>
      <c r="HP419" s="22" t="str">
        <f t="shared" si="132"/>
        <v/>
      </c>
      <c r="HQ419" s="24" t="str">
        <f>IFERROR(IF(HO419="","",ROUND(IF(HP419=0,10,10+SIGN(HP419)*10*(1-((SQRT(5)-1)/2)^MIN(ABS(HP419)/(5*SQRT(HR$1)),3))/(1-((SQRT(5)-1)/2)^3)),2)),"请输入副数")</f>
        <v/>
      </c>
      <c r="HR419" s="25" t="str">
        <f ca="1">IF(HS419="","",IF(选手操作!IT419&lt;&gt;"","/",HV419))</f>
        <v/>
      </c>
      <c r="HS419" s="26" t="str">
        <f ca="1">IF(OR(COUNTA(HA$3:HM$434)=0,选手操作!$K419=""),"",选手操作!$K419)</f>
        <v/>
      </c>
      <c r="HT419" s="22" t="str">
        <f ca="1">IFERROR(IF(HS419="","",RANK(HV419,HV$3:HV$434)+COUNTIF(HV$3:HV419,HV419)-1),"/")</f>
        <v/>
      </c>
      <c r="HU419" s="27" t="str">
        <f ca="1">IF(HS419="","",VLOOKUP(HS419,选手操作!$K:$L,2,0))</f>
        <v/>
      </c>
      <c r="HV419" s="24" t="str">
        <f ca="1">IFERROR(IF(HS419="","",IF(选手操作!HT419&lt;&gt;"",GV419+HW419+HX419+选手操作!HS419,VLOOKUP(HU419,HO:HQ,3,0)+GV419+HW419+HX419+选手操作!HS419)),IF(COUNTIF(HO:HO,HU419)=0,"查找失败",IF(ISNUMBER(VLOOKUP(HU419,HO:HQ,3,0))=FALSE,"VP错误","未知错误")))</f>
        <v/>
      </c>
      <c r="HW419" s="37"/>
      <c r="HX419" s="37"/>
      <c r="HY419" s="39"/>
    </row>
    <row r="420" spans="1:233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23" t="str">
        <f ca="1">IFERROR(IF(S420="","",RANK(R420,R$3:R$434)+COUNTIF(R$3:R420,R420)-1),"/")</f>
        <v/>
      </c>
      <c r="O420" s="22" t="str">
        <f t="shared" si="133"/>
        <v/>
      </c>
      <c r="P420" s="22" t="str">
        <f t="shared" si="134"/>
        <v/>
      </c>
      <c r="Q420" s="24" t="str">
        <f t="shared" si="135"/>
        <v/>
      </c>
      <c r="R420" s="25" t="str">
        <f ca="1">IF(S420="","",IF(选手操作!AT420&lt;&gt;"","/",V420))</f>
        <v/>
      </c>
      <c r="S420" s="26" t="str">
        <f ca="1">IF(OR(COUNTA(A$3:M$434)=0,选手操作!$K420=""),"",选手操作!$K420)</f>
        <v/>
      </c>
      <c r="T420" s="22" t="str">
        <f ca="1">IFERROR(IF(S420="","",RANK(V420,V$3:V$434)+COUNTIF(V$3:V420,V420)-1),"/")</f>
        <v/>
      </c>
      <c r="U420" s="27" t="str">
        <f ca="1">IF(S420="","",VLOOKUP(S420,选手操作!$K:$L,2,0))</f>
        <v/>
      </c>
      <c r="V420" s="24" t="str">
        <f ca="1">IFERROR(IF(S420="","",IF(选手操作!T420&lt;&gt;"",选手操作!M420+选手操作!N420+W420+X420+选手操作!S420,VLOOKUP(U420,O:Q,3,0)+选手操作!M420+选手操作!N420+W420+X420+选手操作!S420)),IF(COUNTIF(O:O,U420)=0,"查找失败",IF(ISNUMBER(VLOOKUP(U420,O:Q,3,0))=FALSE,"VP错误","未知错误")))</f>
        <v/>
      </c>
      <c r="W420" s="37"/>
      <c r="X420" s="37"/>
      <c r="Y420" s="39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23" t="str">
        <f ca="1">IFERROR(IF(AS420="","",RANK(AR420,AR$3:AR$434)+COUNTIF(AR$3:AR420,AR420)-1),"/")</f>
        <v/>
      </c>
      <c r="AO420" s="22" t="str">
        <f t="shared" si="117"/>
        <v/>
      </c>
      <c r="AP420" s="22" t="str">
        <f t="shared" si="118"/>
        <v/>
      </c>
      <c r="AQ420" s="24" t="str">
        <f t="shared" si="136"/>
        <v/>
      </c>
      <c r="AR420" s="25" t="str">
        <f ca="1">IF(AS420="","",IF(选手操作!BT420&lt;&gt;"","/",AV420))</f>
        <v/>
      </c>
      <c r="AS420" s="26" t="str">
        <f ca="1">IF(OR(COUNTA(AA$3:AM$434)=0,选手操作!$K420=""),"",选手操作!$K420)</f>
        <v/>
      </c>
      <c r="AT420" s="22" t="str">
        <f ca="1">IFERROR(IF(AS420="","",RANK(AV420,AV$3:AV$434)+COUNTIF(AV$3:AV420,AV420)-1),"/")</f>
        <v/>
      </c>
      <c r="AU420" s="27" t="str">
        <f ca="1">IF(AS420="","",VLOOKUP(AS420,选手操作!$K:$L,2,0))</f>
        <v/>
      </c>
      <c r="AV420" s="24" t="str">
        <f ca="1">IFERROR(IF(AS420="","",IF(选手操作!AT420&lt;&gt;"",V420+AW420+AX420+选手操作!AS420,VLOOKUP(AU420,AO:AQ,3,0)+V420+AW420+AX420+选手操作!AS420)),IF(COUNTIF(AO:AO,AU420)=0,"查找失败",IF(ISNUMBER(VLOOKUP(AU420,AO:AQ,3,0))=FALSE,"VP错误","未知错误")))</f>
        <v/>
      </c>
      <c r="AW420" s="37"/>
      <c r="AX420" s="37"/>
      <c r="AY420" s="39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23" t="str">
        <f ca="1">IFERROR(IF(BS420="","",RANK(BR420,BR$3:BR$434)+COUNTIF(BR$3:BR420,BR420)-1),"/")</f>
        <v/>
      </c>
      <c r="BO420" s="22" t="str">
        <f t="shared" si="119"/>
        <v/>
      </c>
      <c r="BP420" s="22" t="str">
        <f t="shared" si="120"/>
        <v/>
      </c>
      <c r="BQ420" s="24" t="str">
        <f>IFERROR(IF(BO420="","",ROUND(IF(BP420=0,10,10+SIGN(BP420)*10*(1-((SQRT(5)-1)/2)^MIN(ABS(BP420)/(5*SQRT(BR$1)),3))/(1-((SQRT(5)-1)/2)^3)),2)),"请输入副数")</f>
        <v/>
      </c>
      <c r="BR420" s="25" t="str">
        <f ca="1">IF(BS420="","",IF(选手操作!CT420&lt;&gt;"","/",BV420))</f>
        <v/>
      </c>
      <c r="BS420" s="26" t="str">
        <f ca="1">IF(OR(COUNTA(BA$3:BM$434)=0,选手操作!$K420=""),"",选手操作!$K420)</f>
        <v/>
      </c>
      <c r="BT420" s="22" t="str">
        <f ca="1">IFERROR(IF(BS420="","",RANK(BV420,BV$3:BV$434)+COUNTIF(BV$3:BV420,BV420)-1),"/")</f>
        <v/>
      </c>
      <c r="BU420" s="27" t="str">
        <f ca="1">IF(BS420="","",VLOOKUP(BS420,选手操作!$K:$L,2,0))</f>
        <v/>
      </c>
      <c r="BV420" s="24" t="str">
        <f ca="1">IFERROR(IF(BS420="","",IF(选手操作!BT420&lt;&gt;"",AV420+BW420+BX420+选手操作!BS420,VLOOKUP(BU420,BO:BQ,3,0)+AV420+BW420+BX420+选手操作!BS420)),IF(COUNTIF(BO:BO,BU420)=0,"查找失败",IF(ISNUMBER(VLOOKUP(BU420,BO:BQ,3,0))=FALSE,"VP错误","未知错误")))</f>
        <v/>
      </c>
      <c r="BW420" s="37"/>
      <c r="BX420" s="37"/>
      <c r="BY420" s="39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23" t="str">
        <f ca="1">IFERROR(IF(CS420="","",RANK(CR420,CR$3:CR$434)+COUNTIF(CR$3:CR420,CR420)-1),"/")</f>
        <v/>
      </c>
      <c r="CO420" s="22" t="str">
        <f t="shared" si="121"/>
        <v/>
      </c>
      <c r="CP420" s="22" t="str">
        <f t="shared" si="122"/>
        <v/>
      </c>
      <c r="CQ420" s="24" t="str">
        <f>IFERROR(IF(CO420="","",ROUND(IF(CP420=0,10,10+SIGN(CP420)*10*(1-((SQRT(5)-1)/2)^MIN(ABS(CP420)/(5*SQRT(CR$1)),3))/(1-((SQRT(5)-1)/2)^3)),2)),"请输入副数")</f>
        <v/>
      </c>
      <c r="CR420" s="25" t="str">
        <f ca="1">IF(CS420="","",IF(选手操作!DT420&lt;&gt;"","/",CV420))</f>
        <v/>
      </c>
      <c r="CS420" s="26" t="str">
        <f ca="1">IF(OR(COUNTA(CA$3:CM$434)=0,选手操作!$K420=""),"",选手操作!$K420)</f>
        <v/>
      </c>
      <c r="CT420" s="22" t="str">
        <f ca="1">IFERROR(IF(CS420="","",RANK(CV420,CV$3:CV$434)+COUNTIF(CV$3:CV420,CV420)-1),"/")</f>
        <v/>
      </c>
      <c r="CU420" s="27" t="str">
        <f ca="1">IF(CS420="","",VLOOKUP(CS420,选手操作!$K:$L,2,0))</f>
        <v/>
      </c>
      <c r="CV420" s="24" t="str">
        <f ca="1">IFERROR(IF(CS420="","",IF(选手操作!CT420&lt;&gt;"",BV420+CW420+CX420+选手操作!CS420,VLOOKUP(CU420,CO:CQ,3,0)+BV420+CW420+CX420+选手操作!CS420)),IF(COUNTIF(CO:CO,CU420)=0,"查找失败",IF(ISNUMBER(VLOOKUP(CU420,CO:CQ,3,0))=FALSE,"VP错误","未知错误")))</f>
        <v/>
      </c>
      <c r="CW420" s="37"/>
      <c r="CX420" s="37"/>
      <c r="CY420" s="39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23" t="str">
        <f ca="1">IFERROR(IF(DS420="","",RANK(DR420,DR$3:DR$434)+COUNTIF(DR$3:DR420,DR420)-1),"/")</f>
        <v/>
      </c>
      <c r="DO420" s="22" t="str">
        <f t="shared" si="123"/>
        <v/>
      </c>
      <c r="DP420" s="22" t="str">
        <f t="shared" si="124"/>
        <v/>
      </c>
      <c r="DQ420" s="24" t="str">
        <f>IFERROR(IF(DO420="","",ROUND(IF(DP420=0,10,10+SIGN(DP420)*10*(1-((SQRT(5)-1)/2)^MIN(ABS(DP420)/(5*SQRT(DR$1)),3))/(1-((SQRT(5)-1)/2)^3)),2)),"请输入副数")</f>
        <v/>
      </c>
      <c r="DR420" s="25" t="str">
        <f ca="1">IF(DS420="","",IF(选手操作!ET420&lt;&gt;"","/",DV420))</f>
        <v/>
      </c>
      <c r="DS420" s="26" t="str">
        <f ca="1">IF(OR(COUNTA(DA$3:DM$434)=0,选手操作!$K420=""),"",选手操作!$K420)</f>
        <v/>
      </c>
      <c r="DT420" s="22" t="str">
        <f ca="1">IFERROR(IF(DS420="","",RANK(DV420,DV$3:DV$434)+COUNTIF(DV$3:DV420,DV420)-1),"/")</f>
        <v/>
      </c>
      <c r="DU420" s="27" t="str">
        <f ca="1">IF(DS420="","",VLOOKUP(DS420,选手操作!$K:$L,2,0))</f>
        <v/>
      </c>
      <c r="DV420" s="24" t="str">
        <f ca="1">IFERROR(IF(DS420="","",IF(选手操作!DT420&lt;&gt;"",CV420+DW420+DX420+选手操作!DS420,VLOOKUP(DU420,DO:DQ,3,0)+CV420+DW420+DX420+选手操作!DS420)),IF(COUNTIF(DO:DO,DU420)=0,"查找失败",IF(ISNUMBER(VLOOKUP(DU420,DO:DQ,3,0))=FALSE,"VP错误","未知错误")))</f>
        <v/>
      </c>
      <c r="DW420" s="37"/>
      <c r="DX420" s="37"/>
      <c r="DY420" s="39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  <c r="EK420" s="31"/>
      <c r="EL420" s="31"/>
      <c r="EM420" s="31"/>
      <c r="EN420" s="23" t="str">
        <f ca="1">IFERROR(IF(ES420="","",RANK(ER420,ER$3:ER$434)+COUNTIF(ER$3:ER420,ER420)-1),"/")</f>
        <v/>
      </c>
      <c r="EO420" s="22" t="str">
        <f t="shared" si="125"/>
        <v/>
      </c>
      <c r="EP420" s="22" t="str">
        <f t="shared" si="126"/>
        <v/>
      </c>
      <c r="EQ420" s="24" t="str">
        <f>IFERROR(IF(EO420="","",ROUND(IF(EP420=0,10,10+SIGN(EP420)*10*(1-((SQRT(5)-1)/2)^MIN(ABS(EP420)/(5*SQRT(ER$1)),3))/(1-((SQRT(5)-1)/2)^3)),2)),"请输入副数")</f>
        <v/>
      </c>
      <c r="ER420" s="25" t="str">
        <f ca="1">IF(ES420="","",IF(选手操作!FT420&lt;&gt;"","/",EV420))</f>
        <v/>
      </c>
      <c r="ES420" s="26" t="str">
        <f ca="1">IF(OR(COUNTA(EA$3:EM$434)=0,选手操作!$K420=""),"",选手操作!$K420)</f>
        <v/>
      </c>
      <c r="ET420" s="22" t="str">
        <f ca="1">IFERROR(IF(ES420="","",RANK(EV420,EV$3:EV$434)+COUNTIF(EV$3:EV420,EV420)-1),"/")</f>
        <v/>
      </c>
      <c r="EU420" s="27" t="str">
        <f ca="1">IF(ES420="","",VLOOKUP(ES420,选手操作!$K:$L,2,0))</f>
        <v/>
      </c>
      <c r="EV420" s="24" t="str">
        <f ca="1">IFERROR(IF(ES420="","",IF(选手操作!ET420&lt;&gt;"",DV420+EW420+EX420+选手操作!ES420,VLOOKUP(EU420,EO:EQ,3,0)+DV420+EW420+EX420+选手操作!ES420)),IF(COUNTIF(EO:EO,EU420)=0,"查找失败",IF(ISNUMBER(VLOOKUP(EU420,EO:EQ,3,0))=FALSE,"VP错误","未知错误")))</f>
        <v/>
      </c>
      <c r="EW420" s="37"/>
      <c r="EX420" s="37"/>
      <c r="EY420" s="39"/>
      <c r="FA420" s="31"/>
      <c r="FB420" s="31"/>
      <c r="FC420" s="31"/>
      <c r="FD420" s="31"/>
      <c r="FE420" s="31"/>
      <c r="FF420" s="31"/>
      <c r="FG420" s="31"/>
      <c r="FH420" s="31"/>
      <c r="FI420" s="31"/>
      <c r="FJ420" s="31"/>
      <c r="FK420" s="31"/>
      <c r="FL420" s="31"/>
      <c r="FM420" s="31"/>
      <c r="FN420" s="23" t="str">
        <f ca="1">IFERROR(IF(FS420="","",RANK(FR420,FR$3:FR$434)+COUNTIF(FR$3:FR420,FR420)-1),"/")</f>
        <v/>
      </c>
      <c r="FO420" s="22" t="str">
        <f t="shared" si="127"/>
        <v/>
      </c>
      <c r="FP420" s="22" t="str">
        <f t="shared" si="128"/>
        <v/>
      </c>
      <c r="FQ420" s="24" t="str">
        <f>IFERROR(IF(FO420="","",ROUND(IF(FP420=0,10,10+SIGN(FP420)*10*(1-((SQRT(5)-1)/2)^MIN(ABS(FP420)/(5*SQRT(FR$1)),3))/(1-((SQRT(5)-1)/2)^3)),2)),"请输入副数")</f>
        <v/>
      </c>
      <c r="FR420" s="25" t="str">
        <f ca="1">IF(FS420="","",IF(选手操作!GT420&lt;&gt;"","/",FV420))</f>
        <v/>
      </c>
      <c r="FS420" s="26" t="str">
        <f ca="1">IF(OR(COUNTA(FA$3:FM$434)=0,选手操作!$K420=""),"",选手操作!$K420)</f>
        <v/>
      </c>
      <c r="FT420" s="22" t="str">
        <f ca="1">IFERROR(IF(FS420="","",RANK(FV420,FV$3:FV$434)+COUNTIF(FV$3:FV420,FV420)-1),"/")</f>
        <v/>
      </c>
      <c r="FU420" s="27" t="str">
        <f ca="1">IF(FS420="","",VLOOKUP(FS420,选手操作!$K:$L,2,0))</f>
        <v/>
      </c>
      <c r="FV420" s="24" t="str">
        <f ca="1">IFERROR(IF(FS420="","",IF(选手操作!FT420&lt;&gt;"",EV420+FW420+FX420+选手操作!FS420,VLOOKUP(FU420,FO:FQ,3,0)+EV420+FW420+FX420+选手操作!FS420)),IF(COUNTIF(FO:FO,FU420)=0,"查找失败",IF(ISNUMBER(VLOOKUP(FU420,FO:FQ,3,0))=FALSE,"VP错误","未知错误")))</f>
        <v/>
      </c>
      <c r="FW420" s="37"/>
      <c r="FX420" s="37"/>
      <c r="FY420" s="39"/>
      <c r="GA420" s="31"/>
      <c r="GB420" s="31"/>
      <c r="GC420" s="31"/>
      <c r="GD420" s="31"/>
      <c r="GE420" s="31"/>
      <c r="GF420" s="31"/>
      <c r="GG420" s="31"/>
      <c r="GH420" s="31"/>
      <c r="GI420" s="31"/>
      <c r="GJ420" s="31"/>
      <c r="GK420" s="31"/>
      <c r="GL420" s="31"/>
      <c r="GM420" s="31"/>
      <c r="GN420" s="23" t="str">
        <f ca="1">IFERROR(IF(GS420="","",RANK(GR420,GR$3:GR$434)+COUNTIF(GR$3:GR420,GR420)-1),"/")</f>
        <v/>
      </c>
      <c r="GO420" s="22" t="str">
        <f t="shared" si="129"/>
        <v/>
      </c>
      <c r="GP420" s="22" t="str">
        <f t="shared" si="130"/>
        <v/>
      </c>
      <c r="GQ420" s="24" t="str">
        <f>IFERROR(IF(GO420="","",ROUND(IF(GP420=0,10,10+SIGN(GP420)*10*(1-((SQRT(5)-1)/2)^MIN(ABS(GP420)/(5*SQRT(GR$1)),3))/(1-((SQRT(5)-1)/2)^3)),2)),"请输入副数")</f>
        <v/>
      </c>
      <c r="GR420" s="25" t="str">
        <f ca="1">IF(GS420="","",IF(选手操作!HT420&lt;&gt;"","/",GV420))</f>
        <v/>
      </c>
      <c r="GS420" s="26" t="str">
        <f ca="1">IF(OR(COUNTA(GA$3:GM$434)=0,选手操作!$K420=""),"",选手操作!$K420)</f>
        <v/>
      </c>
      <c r="GT420" s="22" t="str">
        <f ca="1">IFERROR(IF(GS420="","",RANK(GV420,GV$3:GV$434)+COUNTIF(GV$3:GV420,GV420)-1),"/")</f>
        <v/>
      </c>
      <c r="GU420" s="27" t="str">
        <f ca="1">IF(GS420="","",VLOOKUP(GS420,选手操作!$K:$L,2,0))</f>
        <v/>
      </c>
      <c r="GV420" s="24" t="str">
        <f ca="1">IFERROR(IF(GS420="","",IF(选手操作!GT420&lt;&gt;"",FV420+GW420+GX420+选手操作!GS420,VLOOKUP(GU420,GO:GQ,3,0)+FV420+GW420+GX420+选手操作!GS420)),IF(COUNTIF(GO:GO,GU420)=0,"查找失败",IF(ISNUMBER(VLOOKUP(GU420,GO:GQ,3,0))=FALSE,"VP错误","未知错误")))</f>
        <v/>
      </c>
      <c r="GW420" s="37"/>
      <c r="GX420" s="37"/>
      <c r="GY420" s="39"/>
      <c r="HA420" s="31"/>
      <c r="HB420" s="31"/>
      <c r="HC420" s="31"/>
      <c r="HD420" s="31"/>
      <c r="HE420" s="31"/>
      <c r="HF420" s="31"/>
      <c r="HG420" s="31"/>
      <c r="HH420" s="31"/>
      <c r="HI420" s="31"/>
      <c r="HJ420" s="31"/>
      <c r="HK420" s="31"/>
      <c r="HL420" s="31"/>
      <c r="HM420" s="31"/>
      <c r="HN420" s="23" t="str">
        <f ca="1">IFERROR(IF(HS420="","",RANK(HR420,HR$3:HR$434)+COUNTIF(HR$3:HR420,HR420)-1),"/")</f>
        <v/>
      </c>
      <c r="HO420" s="22" t="str">
        <f t="shared" si="131"/>
        <v/>
      </c>
      <c r="HP420" s="22" t="str">
        <f t="shared" si="132"/>
        <v/>
      </c>
      <c r="HQ420" s="24" t="str">
        <f>IFERROR(IF(HO420="","",ROUND(IF(HP420=0,10,10+SIGN(HP420)*10*(1-((SQRT(5)-1)/2)^MIN(ABS(HP420)/(5*SQRT(HR$1)),3))/(1-((SQRT(5)-1)/2)^3)),2)),"请输入副数")</f>
        <v/>
      </c>
      <c r="HR420" s="25" t="str">
        <f ca="1">IF(HS420="","",IF(选手操作!IT420&lt;&gt;"","/",HV420))</f>
        <v/>
      </c>
      <c r="HS420" s="26" t="str">
        <f ca="1">IF(OR(COUNTA(HA$3:HM$434)=0,选手操作!$K420=""),"",选手操作!$K420)</f>
        <v/>
      </c>
      <c r="HT420" s="22" t="str">
        <f ca="1">IFERROR(IF(HS420="","",RANK(HV420,HV$3:HV$434)+COUNTIF(HV$3:HV420,HV420)-1),"/")</f>
        <v/>
      </c>
      <c r="HU420" s="27" t="str">
        <f ca="1">IF(HS420="","",VLOOKUP(HS420,选手操作!$K:$L,2,0))</f>
        <v/>
      </c>
      <c r="HV420" s="24" t="str">
        <f ca="1">IFERROR(IF(HS420="","",IF(选手操作!HT420&lt;&gt;"",GV420+HW420+HX420+选手操作!HS420,VLOOKUP(HU420,HO:HQ,3,0)+GV420+HW420+HX420+选手操作!HS420)),IF(COUNTIF(HO:HO,HU420)=0,"查找失败",IF(ISNUMBER(VLOOKUP(HU420,HO:HQ,3,0))=FALSE,"VP错误","未知错误")))</f>
        <v/>
      </c>
      <c r="HW420" s="37"/>
      <c r="HX420" s="37"/>
      <c r="HY420" s="39"/>
    </row>
    <row r="421" spans="1:233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23" t="str">
        <f ca="1">IFERROR(IF(S421="","",RANK(R421,R$3:R$434)+COUNTIF(R$3:R421,R421)-1),"/")</f>
        <v/>
      </c>
      <c r="O421" s="22" t="str">
        <f t="shared" si="133"/>
        <v/>
      </c>
      <c r="P421" s="22" t="str">
        <f t="shared" si="134"/>
        <v/>
      </c>
      <c r="Q421" s="24" t="str">
        <f t="shared" si="135"/>
        <v/>
      </c>
      <c r="R421" s="25" t="str">
        <f ca="1">IF(S421="","",IF(选手操作!AT421&lt;&gt;"","/",V421))</f>
        <v/>
      </c>
      <c r="S421" s="26" t="str">
        <f ca="1">IF(OR(COUNTA(A$3:M$434)=0,选手操作!$K421=""),"",选手操作!$K421)</f>
        <v/>
      </c>
      <c r="T421" s="22" t="str">
        <f ca="1">IFERROR(IF(S421="","",RANK(V421,V$3:V$434)+COUNTIF(V$3:V421,V421)-1),"/")</f>
        <v/>
      </c>
      <c r="U421" s="27" t="str">
        <f ca="1">IF(S421="","",VLOOKUP(S421,选手操作!$K:$L,2,0))</f>
        <v/>
      </c>
      <c r="V421" s="24" t="str">
        <f ca="1">IFERROR(IF(S421="","",IF(选手操作!T421&lt;&gt;"",选手操作!M421+选手操作!N421+W421+X421+选手操作!S421,VLOOKUP(U421,O:Q,3,0)+选手操作!M421+选手操作!N421+W421+X421+选手操作!S421)),IF(COUNTIF(O:O,U421)=0,"查找失败",IF(ISNUMBER(VLOOKUP(U421,O:Q,3,0))=FALSE,"VP错误","未知错误")))</f>
        <v/>
      </c>
      <c r="W421" s="37"/>
      <c r="X421" s="37"/>
      <c r="Y421" s="39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23" t="str">
        <f ca="1">IFERROR(IF(AS421="","",RANK(AR421,AR$3:AR$434)+COUNTIF(AR$3:AR421,AR421)-1),"/")</f>
        <v/>
      </c>
      <c r="AO421" s="22" t="str">
        <f t="shared" si="117"/>
        <v/>
      </c>
      <c r="AP421" s="22" t="str">
        <f t="shared" si="118"/>
        <v/>
      </c>
      <c r="AQ421" s="24" t="str">
        <f t="shared" si="136"/>
        <v/>
      </c>
      <c r="AR421" s="25" t="str">
        <f ca="1">IF(AS421="","",IF(选手操作!BT421&lt;&gt;"","/",AV421))</f>
        <v/>
      </c>
      <c r="AS421" s="26" t="str">
        <f ca="1">IF(OR(COUNTA(AA$3:AM$434)=0,选手操作!$K421=""),"",选手操作!$K421)</f>
        <v/>
      </c>
      <c r="AT421" s="22" t="str">
        <f ca="1">IFERROR(IF(AS421="","",RANK(AV421,AV$3:AV$434)+COUNTIF(AV$3:AV421,AV421)-1),"/")</f>
        <v/>
      </c>
      <c r="AU421" s="27" t="str">
        <f ca="1">IF(AS421="","",VLOOKUP(AS421,选手操作!$K:$L,2,0))</f>
        <v/>
      </c>
      <c r="AV421" s="24" t="str">
        <f ca="1">IFERROR(IF(AS421="","",IF(选手操作!AT421&lt;&gt;"",V421+AW421+AX421+选手操作!AS421,VLOOKUP(AU421,AO:AQ,3,0)+V421+AW421+AX421+选手操作!AS421)),IF(COUNTIF(AO:AO,AU421)=0,"查找失败",IF(ISNUMBER(VLOOKUP(AU421,AO:AQ,3,0))=FALSE,"VP错误","未知错误")))</f>
        <v/>
      </c>
      <c r="AW421" s="37"/>
      <c r="AX421" s="37"/>
      <c r="AY421" s="39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23" t="str">
        <f ca="1">IFERROR(IF(BS421="","",RANK(BR421,BR$3:BR$434)+COUNTIF(BR$3:BR421,BR421)-1),"/")</f>
        <v/>
      </c>
      <c r="BO421" s="22" t="str">
        <f t="shared" si="119"/>
        <v/>
      </c>
      <c r="BP421" s="22" t="str">
        <f t="shared" si="120"/>
        <v/>
      </c>
      <c r="BQ421" s="24" t="str">
        <f>IFERROR(IF(BO421="","",ROUND(IF(BP421=0,10,10+SIGN(BP421)*10*(1-((SQRT(5)-1)/2)^MIN(ABS(BP421)/(5*SQRT(BR$1)),3))/(1-((SQRT(5)-1)/2)^3)),2)),"请输入副数")</f>
        <v/>
      </c>
      <c r="BR421" s="25" t="str">
        <f ca="1">IF(BS421="","",IF(选手操作!CT421&lt;&gt;"","/",BV421))</f>
        <v/>
      </c>
      <c r="BS421" s="26" t="str">
        <f ca="1">IF(OR(COUNTA(BA$3:BM$434)=0,选手操作!$K421=""),"",选手操作!$K421)</f>
        <v/>
      </c>
      <c r="BT421" s="22" t="str">
        <f ca="1">IFERROR(IF(BS421="","",RANK(BV421,BV$3:BV$434)+COUNTIF(BV$3:BV421,BV421)-1),"/")</f>
        <v/>
      </c>
      <c r="BU421" s="27" t="str">
        <f ca="1">IF(BS421="","",VLOOKUP(BS421,选手操作!$K:$L,2,0))</f>
        <v/>
      </c>
      <c r="BV421" s="24" t="str">
        <f ca="1">IFERROR(IF(BS421="","",IF(选手操作!BT421&lt;&gt;"",AV421+BW421+BX421+选手操作!BS421,VLOOKUP(BU421,BO:BQ,3,0)+AV421+BW421+BX421+选手操作!BS421)),IF(COUNTIF(BO:BO,BU421)=0,"查找失败",IF(ISNUMBER(VLOOKUP(BU421,BO:BQ,3,0))=FALSE,"VP错误","未知错误")))</f>
        <v/>
      </c>
      <c r="BW421" s="37"/>
      <c r="BX421" s="37"/>
      <c r="BY421" s="39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23" t="str">
        <f ca="1">IFERROR(IF(CS421="","",RANK(CR421,CR$3:CR$434)+COUNTIF(CR$3:CR421,CR421)-1),"/")</f>
        <v/>
      </c>
      <c r="CO421" s="22" t="str">
        <f t="shared" si="121"/>
        <v/>
      </c>
      <c r="CP421" s="22" t="str">
        <f t="shared" si="122"/>
        <v/>
      </c>
      <c r="CQ421" s="24" t="str">
        <f>IFERROR(IF(CO421="","",ROUND(IF(CP421=0,10,10+SIGN(CP421)*10*(1-((SQRT(5)-1)/2)^MIN(ABS(CP421)/(5*SQRT(CR$1)),3))/(1-((SQRT(5)-1)/2)^3)),2)),"请输入副数")</f>
        <v/>
      </c>
      <c r="CR421" s="25" t="str">
        <f ca="1">IF(CS421="","",IF(选手操作!DT421&lt;&gt;"","/",CV421))</f>
        <v/>
      </c>
      <c r="CS421" s="26" t="str">
        <f ca="1">IF(OR(COUNTA(CA$3:CM$434)=0,选手操作!$K421=""),"",选手操作!$K421)</f>
        <v/>
      </c>
      <c r="CT421" s="22" t="str">
        <f ca="1">IFERROR(IF(CS421="","",RANK(CV421,CV$3:CV$434)+COUNTIF(CV$3:CV421,CV421)-1),"/")</f>
        <v/>
      </c>
      <c r="CU421" s="27" t="str">
        <f ca="1">IF(CS421="","",VLOOKUP(CS421,选手操作!$K:$L,2,0))</f>
        <v/>
      </c>
      <c r="CV421" s="24" t="str">
        <f ca="1">IFERROR(IF(CS421="","",IF(选手操作!CT421&lt;&gt;"",BV421+CW421+CX421+选手操作!CS421,VLOOKUP(CU421,CO:CQ,3,0)+BV421+CW421+CX421+选手操作!CS421)),IF(COUNTIF(CO:CO,CU421)=0,"查找失败",IF(ISNUMBER(VLOOKUP(CU421,CO:CQ,3,0))=FALSE,"VP错误","未知错误")))</f>
        <v/>
      </c>
      <c r="CW421" s="37"/>
      <c r="CX421" s="37"/>
      <c r="CY421" s="39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23" t="str">
        <f ca="1">IFERROR(IF(DS421="","",RANK(DR421,DR$3:DR$434)+COUNTIF(DR$3:DR421,DR421)-1),"/")</f>
        <v/>
      </c>
      <c r="DO421" s="22" t="str">
        <f t="shared" si="123"/>
        <v/>
      </c>
      <c r="DP421" s="22" t="str">
        <f t="shared" si="124"/>
        <v/>
      </c>
      <c r="DQ421" s="24" t="str">
        <f>IFERROR(IF(DO421="","",ROUND(IF(DP421=0,10,10+SIGN(DP421)*10*(1-((SQRT(5)-1)/2)^MIN(ABS(DP421)/(5*SQRT(DR$1)),3))/(1-((SQRT(5)-1)/2)^3)),2)),"请输入副数")</f>
        <v/>
      </c>
      <c r="DR421" s="25" t="str">
        <f ca="1">IF(DS421="","",IF(选手操作!ET421&lt;&gt;"","/",DV421))</f>
        <v/>
      </c>
      <c r="DS421" s="26" t="str">
        <f ca="1">IF(OR(COUNTA(DA$3:DM$434)=0,选手操作!$K421=""),"",选手操作!$K421)</f>
        <v/>
      </c>
      <c r="DT421" s="22" t="str">
        <f ca="1">IFERROR(IF(DS421="","",RANK(DV421,DV$3:DV$434)+COUNTIF(DV$3:DV421,DV421)-1),"/")</f>
        <v/>
      </c>
      <c r="DU421" s="27" t="str">
        <f ca="1">IF(DS421="","",VLOOKUP(DS421,选手操作!$K:$L,2,0))</f>
        <v/>
      </c>
      <c r="DV421" s="24" t="str">
        <f ca="1">IFERROR(IF(DS421="","",IF(选手操作!DT421&lt;&gt;"",CV421+DW421+DX421+选手操作!DS421,VLOOKUP(DU421,DO:DQ,3,0)+CV421+DW421+DX421+选手操作!DS421)),IF(COUNTIF(DO:DO,DU421)=0,"查找失败",IF(ISNUMBER(VLOOKUP(DU421,DO:DQ,3,0))=FALSE,"VP错误","未知错误")))</f>
        <v/>
      </c>
      <c r="DW421" s="37"/>
      <c r="DX421" s="37"/>
      <c r="DY421" s="39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31"/>
      <c r="EL421" s="31"/>
      <c r="EM421" s="31"/>
      <c r="EN421" s="23" t="str">
        <f ca="1">IFERROR(IF(ES421="","",RANK(ER421,ER$3:ER$434)+COUNTIF(ER$3:ER421,ER421)-1),"/")</f>
        <v/>
      </c>
      <c r="EO421" s="22" t="str">
        <f t="shared" si="125"/>
        <v/>
      </c>
      <c r="EP421" s="22" t="str">
        <f t="shared" si="126"/>
        <v/>
      </c>
      <c r="EQ421" s="24" t="str">
        <f>IFERROR(IF(EO421="","",ROUND(IF(EP421=0,10,10+SIGN(EP421)*10*(1-((SQRT(5)-1)/2)^MIN(ABS(EP421)/(5*SQRT(ER$1)),3))/(1-((SQRT(5)-1)/2)^3)),2)),"请输入副数")</f>
        <v/>
      </c>
      <c r="ER421" s="25" t="str">
        <f ca="1">IF(ES421="","",IF(选手操作!FT421&lt;&gt;"","/",EV421))</f>
        <v/>
      </c>
      <c r="ES421" s="26" t="str">
        <f ca="1">IF(OR(COUNTA(EA$3:EM$434)=0,选手操作!$K421=""),"",选手操作!$K421)</f>
        <v/>
      </c>
      <c r="ET421" s="22" t="str">
        <f ca="1">IFERROR(IF(ES421="","",RANK(EV421,EV$3:EV$434)+COUNTIF(EV$3:EV421,EV421)-1),"/")</f>
        <v/>
      </c>
      <c r="EU421" s="27" t="str">
        <f ca="1">IF(ES421="","",VLOOKUP(ES421,选手操作!$K:$L,2,0))</f>
        <v/>
      </c>
      <c r="EV421" s="24" t="str">
        <f ca="1">IFERROR(IF(ES421="","",IF(选手操作!ET421&lt;&gt;"",DV421+EW421+EX421+选手操作!ES421,VLOOKUP(EU421,EO:EQ,3,0)+DV421+EW421+EX421+选手操作!ES421)),IF(COUNTIF(EO:EO,EU421)=0,"查找失败",IF(ISNUMBER(VLOOKUP(EU421,EO:EQ,3,0))=FALSE,"VP错误","未知错误")))</f>
        <v/>
      </c>
      <c r="EW421" s="37"/>
      <c r="EX421" s="37"/>
      <c r="EY421" s="39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  <c r="FK421" s="31"/>
      <c r="FL421" s="31"/>
      <c r="FM421" s="31"/>
      <c r="FN421" s="23" t="str">
        <f ca="1">IFERROR(IF(FS421="","",RANK(FR421,FR$3:FR$434)+COUNTIF(FR$3:FR421,FR421)-1),"/")</f>
        <v/>
      </c>
      <c r="FO421" s="22" t="str">
        <f t="shared" si="127"/>
        <v/>
      </c>
      <c r="FP421" s="22" t="str">
        <f t="shared" si="128"/>
        <v/>
      </c>
      <c r="FQ421" s="24" t="str">
        <f>IFERROR(IF(FO421="","",ROUND(IF(FP421=0,10,10+SIGN(FP421)*10*(1-((SQRT(5)-1)/2)^MIN(ABS(FP421)/(5*SQRT(FR$1)),3))/(1-((SQRT(5)-1)/2)^3)),2)),"请输入副数")</f>
        <v/>
      </c>
      <c r="FR421" s="25" t="str">
        <f ca="1">IF(FS421="","",IF(选手操作!GT421&lt;&gt;"","/",FV421))</f>
        <v/>
      </c>
      <c r="FS421" s="26" t="str">
        <f ca="1">IF(OR(COUNTA(FA$3:FM$434)=0,选手操作!$K421=""),"",选手操作!$K421)</f>
        <v/>
      </c>
      <c r="FT421" s="22" t="str">
        <f ca="1">IFERROR(IF(FS421="","",RANK(FV421,FV$3:FV$434)+COUNTIF(FV$3:FV421,FV421)-1),"/")</f>
        <v/>
      </c>
      <c r="FU421" s="27" t="str">
        <f ca="1">IF(FS421="","",VLOOKUP(FS421,选手操作!$K:$L,2,0))</f>
        <v/>
      </c>
      <c r="FV421" s="24" t="str">
        <f ca="1">IFERROR(IF(FS421="","",IF(选手操作!FT421&lt;&gt;"",EV421+FW421+FX421+选手操作!FS421,VLOOKUP(FU421,FO:FQ,3,0)+EV421+FW421+FX421+选手操作!FS421)),IF(COUNTIF(FO:FO,FU421)=0,"查找失败",IF(ISNUMBER(VLOOKUP(FU421,FO:FQ,3,0))=FALSE,"VP错误","未知错误")))</f>
        <v/>
      </c>
      <c r="FW421" s="37"/>
      <c r="FX421" s="37"/>
      <c r="FY421" s="39"/>
      <c r="GA421" s="31"/>
      <c r="GB421" s="31"/>
      <c r="GC421" s="31"/>
      <c r="GD421" s="31"/>
      <c r="GE421" s="31"/>
      <c r="GF421" s="31"/>
      <c r="GG421" s="31"/>
      <c r="GH421" s="31"/>
      <c r="GI421" s="31"/>
      <c r="GJ421" s="31"/>
      <c r="GK421" s="31"/>
      <c r="GL421" s="31"/>
      <c r="GM421" s="31"/>
      <c r="GN421" s="23" t="str">
        <f ca="1">IFERROR(IF(GS421="","",RANK(GR421,GR$3:GR$434)+COUNTIF(GR$3:GR421,GR421)-1),"/")</f>
        <v/>
      </c>
      <c r="GO421" s="22" t="str">
        <f t="shared" si="129"/>
        <v/>
      </c>
      <c r="GP421" s="22" t="str">
        <f t="shared" si="130"/>
        <v/>
      </c>
      <c r="GQ421" s="24" t="str">
        <f>IFERROR(IF(GO421="","",ROUND(IF(GP421=0,10,10+SIGN(GP421)*10*(1-((SQRT(5)-1)/2)^MIN(ABS(GP421)/(5*SQRT(GR$1)),3))/(1-((SQRT(5)-1)/2)^3)),2)),"请输入副数")</f>
        <v/>
      </c>
      <c r="GR421" s="25" t="str">
        <f ca="1">IF(GS421="","",IF(选手操作!HT421&lt;&gt;"","/",GV421))</f>
        <v/>
      </c>
      <c r="GS421" s="26" t="str">
        <f ca="1">IF(OR(COUNTA(GA$3:GM$434)=0,选手操作!$K421=""),"",选手操作!$K421)</f>
        <v/>
      </c>
      <c r="GT421" s="22" t="str">
        <f ca="1">IFERROR(IF(GS421="","",RANK(GV421,GV$3:GV$434)+COUNTIF(GV$3:GV421,GV421)-1),"/")</f>
        <v/>
      </c>
      <c r="GU421" s="27" t="str">
        <f ca="1">IF(GS421="","",VLOOKUP(GS421,选手操作!$K:$L,2,0))</f>
        <v/>
      </c>
      <c r="GV421" s="24" t="str">
        <f ca="1">IFERROR(IF(GS421="","",IF(选手操作!GT421&lt;&gt;"",FV421+GW421+GX421+选手操作!GS421,VLOOKUP(GU421,GO:GQ,3,0)+FV421+GW421+GX421+选手操作!GS421)),IF(COUNTIF(GO:GO,GU421)=0,"查找失败",IF(ISNUMBER(VLOOKUP(GU421,GO:GQ,3,0))=FALSE,"VP错误","未知错误")))</f>
        <v/>
      </c>
      <c r="GW421" s="37"/>
      <c r="GX421" s="37"/>
      <c r="GY421" s="39"/>
      <c r="HA421" s="31"/>
      <c r="HB421" s="31"/>
      <c r="HC421" s="31"/>
      <c r="HD421" s="31"/>
      <c r="HE421" s="31"/>
      <c r="HF421" s="31"/>
      <c r="HG421" s="31"/>
      <c r="HH421" s="31"/>
      <c r="HI421" s="31"/>
      <c r="HJ421" s="31"/>
      <c r="HK421" s="31"/>
      <c r="HL421" s="31"/>
      <c r="HM421" s="31"/>
      <c r="HN421" s="23" t="str">
        <f ca="1">IFERROR(IF(HS421="","",RANK(HR421,HR$3:HR$434)+COUNTIF(HR$3:HR421,HR421)-1),"/")</f>
        <v/>
      </c>
      <c r="HO421" s="22" t="str">
        <f t="shared" si="131"/>
        <v/>
      </c>
      <c r="HP421" s="22" t="str">
        <f t="shared" si="132"/>
        <v/>
      </c>
      <c r="HQ421" s="24" t="str">
        <f>IFERROR(IF(HO421="","",ROUND(IF(HP421=0,10,10+SIGN(HP421)*10*(1-((SQRT(5)-1)/2)^MIN(ABS(HP421)/(5*SQRT(HR$1)),3))/(1-((SQRT(5)-1)/2)^3)),2)),"请输入副数")</f>
        <v/>
      </c>
      <c r="HR421" s="25" t="str">
        <f ca="1">IF(HS421="","",IF(选手操作!IT421&lt;&gt;"","/",HV421))</f>
        <v/>
      </c>
      <c r="HS421" s="26" t="str">
        <f ca="1">IF(OR(COUNTA(HA$3:HM$434)=0,选手操作!$K421=""),"",选手操作!$K421)</f>
        <v/>
      </c>
      <c r="HT421" s="22" t="str">
        <f ca="1">IFERROR(IF(HS421="","",RANK(HV421,HV$3:HV$434)+COUNTIF(HV$3:HV421,HV421)-1),"/")</f>
        <v/>
      </c>
      <c r="HU421" s="27" t="str">
        <f ca="1">IF(HS421="","",VLOOKUP(HS421,选手操作!$K:$L,2,0))</f>
        <v/>
      </c>
      <c r="HV421" s="24" t="str">
        <f ca="1">IFERROR(IF(HS421="","",IF(选手操作!HT421&lt;&gt;"",GV421+HW421+HX421+选手操作!HS421,VLOOKUP(HU421,HO:HQ,3,0)+GV421+HW421+HX421+选手操作!HS421)),IF(COUNTIF(HO:HO,HU421)=0,"查找失败",IF(ISNUMBER(VLOOKUP(HU421,HO:HQ,3,0))=FALSE,"VP错误","未知错误")))</f>
        <v/>
      </c>
      <c r="HW421" s="37"/>
      <c r="HX421" s="37"/>
      <c r="HY421" s="39"/>
    </row>
    <row r="422" spans="1:233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23" t="str">
        <f ca="1">IFERROR(IF(S422="","",RANK(R422,R$3:R$434)+COUNTIF(R$3:R422,R422)-1),"/")</f>
        <v/>
      </c>
      <c r="O422" s="22" t="str">
        <f t="shared" si="133"/>
        <v/>
      </c>
      <c r="P422" s="22" t="str">
        <f t="shared" si="134"/>
        <v/>
      </c>
      <c r="Q422" s="24" t="str">
        <f t="shared" si="135"/>
        <v/>
      </c>
      <c r="R422" s="25" t="str">
        <f ca="1">IF(S422="","",IF(选手操作!AT422&lt;&gt;"","/",V422))</f>
        <v/>
      </c>
      <c r="S422" s="26" t="str">
        <f ca="1">IF(OR(COUNTA(A$3:M$434)=0,选手操作!$K422=""),"",选手操作!$K422)</f>
        <v/>
      </c>
      <c r="T422" s="22" t="str">
        <f ca="1">IFERROR(IF(S422="","",RANK(V422,V$3:V$434)+COUNTIF(V$3:V422,V422)-1),"/")</f>
        <v/>
      </c>
      <c r="U422" s="27" t="str">
        <f ca="1">IF(S422="","",VLOOKUP(S422,选手操作!$K:$L,2,0))</f>
        <v/>
      </c>
      <c r="V422" s="24" t="str">
        <f ca="1">IFERROR(IF(S422="","",IF(选手操作!T422&lt;&gt;"",选手操作!M422+选手操作!N422+W422+X422+选手操作!S422,VLOOKUP(U422,O:Q,3,0)+选手操作!M422+选手操作!N422+W422+X422+选手操作!S422)),IF(COUNTIF(O:O,U422)=0,"查找失败",IF(ISNUMBER(VLOOKUP(U422,O:Q,3,0))=FALSE,"VP错误","未知错误")))</f>
        <v/>
      </c>
      <c r="W422" s="37"/>
      <c r="X422" s="37"/>
      <c r="Y422" s="39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23" t="str">
        <f ca="1">IFERROR(IF(AS422="","",RANK(AR422,AR$3:AR$434)+COUNTIF(AR$3:AR422,AR422)-1),"/")</f>
        <v/>
      </c>
      <c r="AO422" s="22" t="str">
        <f t="shared" si="117"/>
        <v/>
      </c>
      <c r="AP422" s="22" t="str">
        <f t="shared" si="118"/>
        <v/>
      </c>
      <c r="AQ422" s="24" t="str">
        <f t="shared" si="136"/>
        <v/>
      </c>
      <c r="AR422" s="25" t="str">
        <f ca="1">IF(AS422="","",IF(选手操作!BT422&lt;&gt;"","/",AV422))</f>
        <v/>
      </c>
      <c r="AS422" s="26" t="str">
        <f ca="1">IF(OR(COUNTA(AA$3:AM$434)=0,选手操作!$K422=""),"",选手操作!$K422)</f>
        <v/>
      </c>
      <c r="AT422" s="22" t="str">
        <f ca="1">IFERROR(IF(AS422="","",RANK(AV422,AV$3:AV$434)+COUNTIF(AV$3:AV422,AV422)-1),"/")</f>
        <v/>
      </c>
      <c r="AU422" s="27" t="str">
        <f ca="1">IF(AS422="","",VLOOKUP(AS422,选手操作!$K:$L,2,0))</f>
        <v/>
      </c>
      <c r="AV422" s="24" t="str">
        <f ca="1">IFERROR(IF(AS422="","",IF(选手操作!AT422&lt;&gt;"",V422+AW422+AX422+选手操作!AS422,VLOOKUP(AU422,AO:AQ,3,0)+V422+AW422+AX422+选手操作!AS422)),IF(COUNTIF(AO:AO,AU422)=0,"查找失败",IF(ISNUMBER(VLOOKUP(AU422,AO:AQ,3,0))=FALSE,"VP错误","未知错误")))</f>
        <v/>
      </c>
      <c r="AW422" s="37"/>
      <c r="AX422" s="37"/>
      <c r="AY422" s="39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23" t="str">
        <f ca="1">IFERROR(IF(BS422="","",RANK(BR422,BR$3:BR$434)+COUNTIF(BR$3:BR422,BR422)-1),"/")</f>
        <v/>
      </c>
      <c r="BO422" s="22" t="str">
        <f t="shared" si="119"/>
        <v/>
      </c>
      <c r="BP422" s="22" t="str">
        <f t="shared" si="120"/>
        <v/>
      </c>
      <c r="BQ422" s="24" t="str">
        <f>IFERROR(IF(BO422="","",ROUND(IF(BP422=0,10,10+SIGN(BP422)*10*(1-((SQRT(5)-1)/2)^MIN(ABS(BP422)/(5*SQRT(BR$1)),3))/(1-((SQRT(5)-1)/2)^3)),2)),"请输入副数")</f>
        <v/>
      </c>
      <c r="BR422" s="25" t="str">
        <f ca="1">IF(BS422="","",IF(选手操作!CT422&lt;&gt;"","/",BV422))</f>
        <v/>
      </c>
      <c r="BS422" s="26" t="str">
        <f ca="1">IF(OR(COUNTA(BA$3:BM$434)=0,选手操作!$K422=""),"",选手操作!$K422)</f>
        <v/>
      </c>
      <c r="BT422" s="22" t="str">
        <f ca="1">IFERROR(IF(BS422="","",RANK(BV422,BV$3:BV$434)+COUNTIF(BV$3:BV422,BV422)-1),"/")</f>
        <v/>
      </c>
      <c r="BU422" s="27" t="str">
        <f ca="1">IF(BS422="","",VLOOKUP(BS422,选手操作!$K:$L,2,0))</f>
        <v/>
      </c>
      <c r="BV422" s="24" t="str">
        <f ca="1">IFERROR(IF(BS422="","",IF(选手操作!BT422&lt;&gt;"",AV422+BW422+BX422+选手操作!BS422,VLOOKUP(BU422,BO:BQ,3,0)+AV422+BW422+BX422+选手操作!BS422)),IF(COUNTIF(BO:BO,BU422)=0,"查找失败",IF(ISNUMBER(VLOOKUP(BU422,BO:BQ,3,0))=FALSE,"VP错误","未知错误")))</f>
        <v/>
      </c>
      <c r="BW422" s="37"/>
      <c r="BX422" s="37"/>
      <c r="BY422" s="39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23" t="str">
        <f ca="1">IFERROR(IF(CS422="","",RANK(CR422,CR$3:CR$434)+COUNTIF(CR$3:CR422,CR422)-1),"/")</f>
        <v/>
      </c>
      <c r="CO422" s="22" t="str">
        <f t="shared" si="121"/>
        <v/>
      </c>
      <c r="CP422" s="22" t="str">
        <f t="shared" si="122"/>
        <v/>
      </c>
      <c r="CQ422" s="24" t="str">
        <f>IFERROR(IF(CO422="","",ROUND(IF(CP422=0,10,10+SIGN(CP422)*10*(1-((SQRT(5)-1)/2)^MIN(ABS(CP422)/(5*SQRT(CR$1)),3))/(1-((SQRT(5)-1)/2)^3)),2)),"请输入副数")</f>
        <v/>
      </c>
      <c r="CR422" s="25" t="str">
        <f ca="1">IF(CS422="","",IF(选手操作!DT422&lt;&gt;"","/",CV422))</f>
        <v/>
      </c>
      <c r="CS422" s="26" t="str">
        <f ca="1">IF(OR(COUNTA(CA$3:CM$434)=0,选手操作!$K422=""),"",选手操作!$K422)</f>
        <v/>
      </c>
      <c r="CT422" s="22" t="str">
        <f ca="1">IFERROR(IF(CS422="","",RANK(CV422,CV$3:CV$434)+COUNTIF(CV$3:CV422,CV422)-1),"/")</f>
        <v/>
      </c>
      <c r="CU422" s="27" t="str">
        <f ca="1">IF(CS422="","",VLOOKUP(CS422,选手操作!$K:$L,2,0))</f>
        <v/>
      </c>
      <c r="CV422" s="24" t="str">
        <f ca="1">IFERROR(IF(CS422="","",IF(选手操作!CT422&lt;&gt;"",BV422+CW422+CX422+选手操作!CS422,VLOOKUP(CU422,CO:CQ,3,0)+BV422+CW422+CX422+选手操作!CS422)),IF(COUNTIF(CO:CO,CU422)=0,"查找失败",IF(ISNUMBER(VLOOKUP(CU422,CO:CQ,3,0))=FALSE,"VP错误","未知错误")))</f>
        <v/>
      </c>
      <c r="CW422" s="37"/>
      <c r="CX422" s="37"/>
      <c r="CY422" s="39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23" t="str">
        <f ca="1">IFERROR(IF(DS422="","",RANK(DR422,DR$3:DR$434)+COUNTIF(DR$3:DR422,DR422)-1),"/")</f>
        <v/>
      </c>
      <c r="DO422" s="22" t="str">
        <f t="shared" si="123"/>
        <v/>
      </c>
      <c r="DP422" s="22" t="str">
        <f t="shared" si="124"/>
        <v/>
      </c>
      <c r="DQ422" s="24" t="str">
        <f>IFERROR(IF(DO422="","",ROUND(IF(DP422=0,10,10+SIGN(DP422)*10*(1-((SQRT(5)-1)/2)^MIN(ABS(DP422)/(5*SQRT(DR$1)),3))/(1-((SQRT(5)-1)/2)^3)),2)),"请输入副数")</f>
        <v/>
      </c>
      <c r="DR422" s="25" t="str">
        <f ca="1">IF(DS422="","",IF(选手操作!ET422&lt;&gt;"","/",DV422))</f>
        <v/>
      </c>
      <c r="DS422" s="26" t="str">
        <f ca="1">IF(OR(COUNTA(DA$3:DM$434)=0,选手操作!$K422=""),"",选手操作!$K422)</f>
        <v/>
      </c>
      <c r="DT422" s="22" t="str">
        <f ca="1">IFERROR(IF(DS422="","",RANK(DV422,DV$3:DV$434)+COUNTIF(DV$3:DV422,DV422)-1),"/")</f>
        <v/>
      </c>
      <c r="DU422" s="27" t="str">
        <f ca="1">IF(DS422="","",VLOOKUP(DS422,选手操作!$K:$L,2,0))</f>
        <v/>
      </c>
      <c r="DV422" s="24" t="str">
        <f ca="1">IFERROR(IF(DS422="","",IF(选手操作!DT422&lt;&gt;"",CV422+DW422+DX422+选手操作!DS422,VLOOKUP(DU422,DO:DQ,3,0)+CV422+DW422+DX422+选手操作!DS422)),IF(COUNTIF(DO:DO,DU422)=0,"查找失败",IF(ISNUMBER(VLOOKUP(DU422,DO:DQ,3,0))=FALSE,"VP错误","未知错误")))</f>
        <v/>
      </c>
      <c r="DW422" s="37"/>
      <c r="DX422" s="37"/>
      <c r="DY422" s="39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  <c r="EK422" s="31"/>
      <c r="EL422" s="31"/>
      <c r="EM422" s="31"/>
      <c r="EN422" s="23" t="str">
        <f ca="1">IFERROR(IF(ES422="","",RANK(ER422,ER$3:ER$434)+COUNTIF(ER$3:ER422,ER422)-1),"/")</f>
        <v/>
      </c>
      <c r="EO422" s="22" t="str">
        <f t="shared" si="125"/>
        <v/>
      </c>
      <c r="EP422" s="22" t="str">
        <f t="shared" si="126"/>
        <v/>
      </c>
      <c r="EQ422" s="24" t="str">
        <f>IFERROR(IF(EO422="","",ROUND(IF(EP422=0,10,10+SIGN(EP422)*10*(1-((SQRT(5)-1)/2)^MIN(ABS(EP422)/(5*SQRT(ER$1)),3))/(1-((SQRT(5)-1)/2)^3)),2)),"请输入副数")</f>
        <v/>
      </c>
      <c r="ER422" s="25" t="str">
        <f ca="1">IF(ES422="","",IF(选手操作!FT422&lt;&gt;"","/",EV422))</f>
        <v/>
      </c>
      <c r="ES422" s="26" t="str">
        <f ca="1">IF(OR(COUNTA(EA$3:EM$434)=0,选手操作!$K422=""),"",选手操作!$K422)</f>
        <v/>
      </c>
      <c r="ET422" s="22" t="str">
        <f ca="1">IFERROR(IF(ES422="","",RANK(EV422,EV$3:EV$434)+COUNTIF(EV$3:EV422,EV422)-1),"/")</f>
        <v/>
      </c>
      <c r="EU422" s="27" t="str">
        <f ca="1">IF(ES422="","",VLOOKUP(ES422,选手操作!$K:$L,2,0))</f>
        <v/>
      </c>
      <c r="EV422" s="24" t="str">
        <f ca="1">IFERROR(IF(ES422="","",IF(选手操作!ET422&lt;&gt;"",DV422+EW422+EX422+选手操作!ES422,VLOOKUP(EU422,EO:EQ,3,0)+DV422+EW422+EX422+选手操作!ES422)),IF(COUNTIF(EO:EO,EU422)=0,"查找失败",IF(ISNUMBER(VLOOKUP(EU422,EO:EQ,3,0))=FALSE,"VP错误","未知错误")))</f>
        <v/>
      </c>
      <c r="EW422" s="37"/>
      <c r="EX422" s="37"/>
      <c r="EY422" s="39"/>
      <c r="FA422" s="31"/>
      <c r="FB422" s="31"/>
      <c r="FC422" s="31"/>
      <c r="FD422" s="31"/>
      <c r="FE422" s="31"/>
      <c r="FF422" s="31"/>
      <c r="FG422" s="31"/>
      <c r="FH422" s="31"/>
      <c r="FI422" s="31"/>
      <c r="FJ422" s="31"/>
      <c r="FK422" s="31"/>
      <c r="FL422" s="31"/>
      <c r="FM422" s="31"/>
      <c r="FN422" s="23" t="str">
        <f ca="1">IFERROR(IF(FS422="","",RANK(FR422,FR$3:FR$434)+COUNTIF(FR$3:FR422,FR422)-1),"/")</f>
        <v/>
      </c>
      <c r="FO422" s="22" t="str">
        <f t="shared" si="127"/>
        <v/>
      </c>
      <c r="FP422" s="22" t="str">
        <f t="shared" si="128"/>
        <v/>
      </c>
      <c r="FQ422" s="24" t="str">
        <f>IFERROR(IF(FO422="","",ROUND(IF(FP422=0,10,10+SIGN(FP422)*10*(1-((SQRT(5)-1)/2)^MIN(ABS(FP422)/(5*SQRT(FR$1)),3))/(1-((SQRT(5)-1)/2)^3)),2)),"请输入副数")</f>
        <v/>
      </c>
      <c r="FR422" s="25" t="str">
        <f ca="1">IF(FS422="","",IF(选手操作!GT422&lt;&gt;"","/",FV422))</f>
        <v/>
      </c>
      <c r="FS422" s="26" t="str">
        <f ca="1">IF(OR(COUNTA(FA$3:FM$434)=0,选手操作!$K422=""),"",选手操作!$K422)</f>
        <v/>
      </c>
      <c r="FT422" s="22" t="str">
        <f ca="1">IFERROR(IF(FS422="","",RANK(FV422,FV$3:FV$434)+COUNTIF(FV$3:FV422,FV422)-1),"/")</f>
        <v/>
      </c>
      <c r="FU422" s="27" t="str">
        <f ca="1">IF(FS422="","",VLOOKUP(FS422,选手操作!$K:$L,2,0))</f>
        <v/>
      </c>
      <c r="FV422" s="24" t="str">
        <f ca="1">IFERROR(IF(FS422="","",IF(选手操作!FT422&lt;&gt;"",EV422+FW422+FX422+选手操作!FS422,VLOOKUP(FU422,FO:FQ,3,0)+EV422+FW422+FX422+选手操作!FS422)),IF(COUNTIF(FO:FO,FU422)=0,"查找失败",IF(ISNUMBER(VLOOKUP(FU422,FO:FQ,3,0))=FALSE,"VP错误","未知错误")))</f>
        <v/>
      </c>
      <c r="FW422" s="37"/>
      <c r="FX422" s="37"/>
      <c r="FY422" s="39"/>
      <c r="GA422" s="31"/>
      <c r="GB422" s="31"/>
      <c r="GC422" s="31"/>
      <c r="GD422" s="31"/>
      <c r="GE422" s="31"/>
      <c r="GF422" s="31"/>
      <c r="GG422" s="31"/>
      <c r="GH422" s="31"/>
      <c r="GI422" s="31"/>
      <c r="GJ422" s="31"/>
      <c r="GK422" s="31"/>
      <c r="GL422" s="31"/>
      <c r="GM422" s="31"/>
      <c r="GN422" s="23" t="str">
        <f ca="1">IFERROR(IF(GS422="","",RANK(GR422,GR$3:GR$434)+COUNTIF(GR$3:GR422,GR422)-1),"/")</f>
        <v/>
      </c>
      <c r="GO422" s="22" t="str">
        <f t="shared" si="129"/>
        <v/>
      </c>
      <c r="GP422" s="22" t="str">
        <f t="shared" si="130"/>
        <v/>
      </c>
      <c r="GQ422" s="24" t="str">
        <f>IFERROR(IF(GO422="","",ROUND(IF(GP422=0,10,10+SIGN(GP422)*10*(1-((SQRT(5)-1)/2)^MIN(ABS(GP422)/(5*SQRT(GR$1)),3))/(1-((SQRT(5)-1)/2)^3)),2)),"请输入副数")</f>
        <v/>
      </c>
      <c r="GR422" s="25" t="str">
        <f ca="1">IF(GS422="","",IF(选手操作!HT422&lt;&gt;"","/",GV422))</f>
        <v/>
      </c>
      <c r="GS422" s="26" t="str">
        <f ca="1">IF(OR(COUNTA(GA$3:GM$434)=0,选手操作!$K422=""),"",选手操作!$K422)</f>
        <v/>
      </c>
      <c r="GT422" s="22" t="str">
        <f ca="1">IFERROR(IF(GS422="","",RANK(GV422,GV$3:GV$434)+COUNTIF(GV$3:GV422,GV422)-1),"/")</f>
        <v/>
      </c>
      <c r="GU422" s="27" t="str">
        <f ca="1">IF(GS422="","",VLOOKUP(GS422,选手操作!$K:$L,2,0))</f>
        <v/>
      </c>
      <c r="GV422" s="24" t="str">
        <f ca="1">IFERROR(IF(GS422="","",IF(选手操作!GT422&lt;&gt;"",FV422+GW422+GX422+选手操作!GS422,VLOOKUP(GU422,GO:GQ,3,0)+FV422+GW422+GX422+选手操作!GS422)),IF(COUNTIF(GO:GO,GU422)=0,"查找失败",IF(ISNUMBER(VLOOKUP(GU422,GO:GQ,3,0))=FALSE,"VP错误","未知错误")))</f>
        <v/>
      </c>
      <c r="GW422" s="37"/>
      <c r="GX422" s="37"/>
      <c r="GY422" s="39"/>
      <c r="HA422" s="31"/>
      <c r="HB422" s="31"/>
      <c r="HC422" s="31"/>
      <c r="HD422" s="31"/>
      <c r="HE422" s="31"/>
      <c r="HF422" s="31"/>
      <c r="HG422" s="31"/>
      <c r="HH422" s="31"/>
      <c r="HI422" s="31"/>
      <c r="HJ422" s="31"/>
      <c r="HK422" s="31"/>
      <c r="HL422" s="31"/>
      <c r="HM422" s="31"/>
      <c r="HN422" s="23" t="str">
        <f ca="1">IFERROR(IF(HS422="","",RANK(HR422,HR$3:HR$434)+COUNTIF(HR$3:HR422,HR422)-1),"/")</f>
        <v/>
      </c>
      <c r="HO422" s="22" t="str">
        <f t="shared" si="131"/>
        <v/>
      </c>
      <c r="HP422" s="22" t="str">
        <f t="shared" si="132"/>
        <v/>
      </c>
      <c r="HQ422" s="24" t="str">
        <f>IFERROR(IF(HO422="","",ROUND(IF(HP422=0,10,10+SIGN(HP422)*10*(1-((SQRT(5)-1)/2)^MIN(ABS(HP422)/(5*SQRT(HR$1)),3))/(1-((SQRT(5)-1)/2)^3)),2)),"请输入副数")</f>
        <v/>
      </c>
      <c r="HR422" s="25" t="str">
        <f ca="1">IF(HS422="","",IF(选手操作!IT422&lt;&gt;"","/",HV422))</f>
        <v/>
      </c>
      <c r="HS422" s="26" t="str">
        <f ca="1">IF(OR(COUNTA(HA$3:HM$434)=0,选手操作!$K422=""),"",选手操作!$K422)</f>
        <v/>
      </c>
      <c r="HT422" s="22" t="str">
        <f ca="1">IFERROR(IF(HS422="","",RANK(HV422,HV$3:HV$434)+COUNTIF(HV$3:HV422,HV422)-1),"/")</f>
        <v/>
      </c>
      <c r="HU422" s="27" t="str">
        <f ca="1">IF(HS422="","",VLOOKUP(HS422,选手操作!$K:$L,2,0))</f>
        <v/>
      </c>
      <c r="HV422" s="24" t="str">
        <f ca="1">IFERROR(IF(HS422="","",IF(选手操作!HT422&lt;&gt;"",GV422+HW422+HX422+选手操作!HS422,VLOOKUP(HU422,HO:HQ,3,0)+GV422+HW422+HX422+选手操作!HS422)),IF(COUNTIF(HO:HO,HU422)=0,"查找失败",IF(ISNUMBER(VLOOKUP(HU422,HO:HQ,3,0))=FALSE,"VP错误","未知错误")))</f>
        <v/>
      </c>
      <c r="HW422" s="37"/>
      <c r="HX422" s="37"/>
      <c r="HY422" s="39"/>
    </row>
    <row r="423" spans="1:23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23" t="str">
        <f ca="1">IFERROR(IF(S423="","",RANK(R423,R$3:R$434)+COUNTIF(R$3:R423,R423)-1),"/")</f>
        <v/>
      </c>
      <c r="O423" s="22" t="str">
        <f t="shared" si="133"/>
        <v/>
      </c>
      <c r="P423" s="22" t="str">
        <f t="shared" si="134"/>
        <v/>
      </c>
      <c r="Q423" s="24" t="str">
        <f t="shared" si="135"/>
        <v/>
      </c>
      <c r="R423" s="25" t="str">
        <f ca="1">IF(S423="","",IF(选手操作!AT423&lt;&gt;"","/",V423))</f>
        <v/>
      </c>
      <c r="S423" s="26" t="str">
        <f ca="1">IF(OR(COUNTA(A$3:M$434)=0,选手操作!$K423=""),"",选手操作!$K423)</f>
        <v/>
      </c>
      <c r="T423" s="22" t="str">
        <f ca="1">IFERROR(IF(S423="","",RANK(V423,V$3:V$434)+COUNTIF(V$3:V423,V423)-1),"/")</f>
        <v/>
      </c>
      <c r="U423" s="27" t="str">
        <f ca="1">IF(S423="","",VLOOKUP(S423,选手操作!$K:$L,2,0))</f>
        <v/>
      </c>
      <c r="V423" s="24" t="str">
        <f ca="1">IFERROR(IF(S423="","",IF(选手操作!T423&lt;&gt;"",选手操作!M423+选手操作!N423+W423+X423+选手操作!S423,VLOOKUP(U423,O:Q,3,0)+选手操作!M423+选手操作!N423+W423+X423+选手操作!S423)),IF(COUNTIF(O:O,U423)=0,"查找失败",IF(ISNUMBER(VLOOKUP(U423,O:Q,3,0))=FALSE,"VP错误","未知错误")))</f>
        <v/>
      </c>
      <c r="W423" s="37"/>
      <c r="X423" s="37"/>
      <c r="Y423" s="39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23" t="str">
        <f ca="1">IFERROR(IF(AS423="","",RANK(AR423,AR$3:AR$434)+COUNTIF(AR$3:AR423,AR423)-1),"/")</f>
        <v/>
      </c>
      <c r="AO423" s="22" t="str">
        <f t="shared" si="117"/>
        <v/>
      </c>
      <c r="AP423" s="22" t="str">
        <f t="shared" si="118"/>
        <v/>
      </c>
      <c r="AQ423" s="24" t="str">
        <f t="shared" si="136"/>
        <v/>
      </c>
      <c r="AR423" s="25" t="str">
        <f ca="1">IF(AS423="","",IF(选手操作!BT423&lt;&gt;"","/",AV423))</f>
        <v/>
      </c>
      <c r="AS423" s="26" t="str">
        <f ca="1">IF(OR(COUNTA(AA$3:AM$434)=0,选手操作!$K423=""),"",选手操作!$K423)</f>
        <v/>
      </c>
      <c r="AT423" s="22" t="str">
        <f ca="1">IFERROR(IF(AS423="","",RANK(AV423,AV$3:AV$434)+COUNTIF(AV$3:AV423,AV423)-1),"/")</f>
        <v/>
      </c>
      <c r="AU423" s="27" t="str">
        <f ca="1">IF(AS423="","",VLOOKUP(AS423,选手操作!$K:$L,2,0))</f>
        <v/>
      </c>
      <c r="AV423" s="24" t="str">
        <f ca="1">IFERROR(IF(AS423="","",IF(选手操作!AT423&lt;&gt;"",V423+AW423+AX423+选手操作!AS423,VLOOKUP(AU423,AO:AQ,3,0)+V423+AW423+AX423+选手操作!AS423)),IF(COUNTIF(AO:AO,AU423)=0,"查找失败",IF(ISNUMBER(VLOOKUP(AU423,AO:AQ,3,0))=FALSE,"VP错误","未知错误")))</f>
        <v/>
      </c>
      <c r="AW423" s="37"/>
      <c r="AX423" s="37"/>
      <c r="AY423" s="39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23" t="str">
        <f ca="1">IFERROR(IF(BS423="","",RANK(BR423,BR$3:BR$434)+COUNTIF(BR$3:BR423,BR423)-1),"/")</f>
        <v/>
      </c>
      <c r="BO423" s="22" t="str">
        <f t="shared" si="119"/>
        <v/>
      </c>
      <c r="BP423" s="22" t="str">
        <f t="shared" si="120"/>
        <v/>
      </c>
      <c r="BQ423" s="24" t="str">
        <f>IFERROR(IF(BO423="","",ROUND(IF(BP423=0,10,10+SIGN(BP423)*10*(1-((SQRT(5)-1)/2)^MIN(ABS(BP423)/(5*SQRT(BR$1)),3))/(1-((SQRT(5)-1)/2)^3)),2)),"请输入副数")</f>
        <v/>
      </c>
      <c r="BR423" s="25" t="str">
        <f ca="1">IF(BS423="","",IF(选手操作!CT423&lt;&gt;"","/",BV423))</f>
        <v/>
      </c>
      <c r="BS423" s="26" t="str">
        <f ca="1">IF(OR(COUNTA(BA$3:BM$434)=0,选手操作!$K423=""),"",选手操作!$K423)</f>
        <v/>
      </c>
      <c r="BT423" s="22" t="str">
        <f ca="1">IFERROR(IF(BS423="","",RANK(BV423,BV$3:BV$434)+COUNTIF(BV$3:BV423,BV423)-1),"/")</f>
        <v/>
      </c>
      <c r="BU423" s="27" t="str">
        <f ca="1">IF(BS423="","",VLOOKUP(BS423,选手操作!$K:$L,2,0))</f>
        <v/>
      </c>
      <c r="BV423" s="24" t="str">
        <f ca="1">IFERROR(IF(BS423="","",IF(选手操作!BT423&lt;&gt;"",AV423+BW423+BX423+选手操作!BS423,VLOOKUP(BU423,BO:BQ,3,0)+AV423+BW423+BX423+选手操作!BS423)),IF(COUNTIF(BO:BO,BU423)=0,"查找失败",IF(ISNUMBER(VLOOKUP(BU423,BO:BQ,3,0))=FALSE,"VP错误","未知错误")))</f>
        <v/>
      </c>
      <c r="BW423" s="37"/>
      <c r="BX423" s="37"/>
      <c r="BY423" s="39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23" t="str">
        <f ca="1">IFERROR(IF(CS423="","",RANK(CR423,CR$3:CR$434)+COUNTIF(CR$3:CR423,CR423)-1),"/")</f>
        <v/>
      </c>
      <c r="CO423" s="22" t="str">
        <f t="shared" si="121"/>
        <v/>
      </c>
      <c r="CP423" s="22" t="str">
        <f t="shared" si="122"/>
        <v/>
      </c>
      <c r="CQ423" s="24" t="str">
        <f>IFERROR(IF(CO423="","",ROUND(IF(CP423=0,10,10+SIGN(CP423)*10*(1-((SQRT(5)-1)/2)^MIN(ABS(CP423)/(5*SQRT(CR$1)),3))/(1-((SQRT(5)-1)/2)^3)),2)),"请输入副数")</f>
        <v/>
      </c>
      <c r="CR423" s="25" t="str">
        <f ca="1">IF(CS423="","",IF(选手操作!DT423&lt;&gt;"","/",CV423))</f>
        <v/>
      </c>
      <c r="CS423" s="26" t="str">
        <f ca="1">IF(OR(COUNTA(CA$3:CM$434)=0,选手操作!$K423=""),"",选手操作!$K423)</f>
        <v/>
      </c>
      <c r="CT423" s="22" t="str">
        <f ca="1">IFERROR(IF(CS423="","",RANK(CV423,CV$3:CV$434)+COUNTIF(CV$3:CV423,CV423)-1),"/")</f>
        <v/>
      </c>
      <c r="CU423" s="27" t="str">
        <f ca="1">IF(CS423="","",VLOOKUP(CS423,选手操作!$K:$L,2,0))</f>
        <v/>
      </c>
      <c r="CV423" s="24" t="str">
        <f ca="1">IFERROR(IF(CS423="","",IF(选手操作!CT423&lt;&gt;"",BV423+CW423+CX423+选手操作!CS423,VLOOKUP(CU423,CO:CQ,3,0)+BV423+CW423+CX423+选手操作!CS423)),IF(COUNTIF(CO:CO,CU423)=0,"查找失败",IF(ISNUMBER(VLOOKUP(CU423,CO:CQ,3,0))=FALSE,"VP错误","未知错误")))</f>
        <v/>
      </c>
      <c r="CW423" s="37"/>
      <c r="CX423" s="37"/>
      <c r="CY423" s="39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23" t="str">
        <f ca="1">IFERROR(IF(DS423="","",RANK(DR423,DR$3:DR$434)+COUNTIF(DR$3:DR423,DR423)-1),"/")</f>
        <v/>
      </c>
      <c r="DO423" s="22" t="str">
        <f t="shared" si="123"/>
        <v/>
      </c>
      <c r="DP423" s="22" t="str">
        <f t="shared" si="124"/>
        <v/>
      </c>
      <c r="DQ423" s="24" t="str">
        <f>IFERROR(IF(DO423="","",ROUND(IF(DP423=0,10,10+SIGN(DP423)*10*(1-((SQRT(5)-1)/2)^MIN(ABS(DP423)/(5*SQRT(DR$1)),3))/(1-((SQRT(5)-1)/2)^3)),2)),"请输入副数")</f>
        <v/>
      </c>
      <c r="DR423" s="25" t="str">
        <f ca="1">IF(DS423="","",IF(选手操作!ET423&lt;&gt;"","/",DV423))</f>
        <v/>
      </c>
      <c r="DS423" s="26" t="str">
        <f ca="1">IF(OR(COUNTA(DA$3:DM$434)=0,选手操作!$K423=""),"",选手操作!$K423)</f>
        <v/>
      </c>
      <c r="DT423" s="22" t="str">
        <f ca="1">IFERROR(IF(DS423="","",RANK(DV423,DV$3:DV$434)+COUNTIF(DV$3:DV423,DV423)-1),"/")</f>
        <v/>
      </c>
      <c r="DU423" s="27" t="str">
        <f ca="1">IF(DS423="","",VLOOKUP(DS423,选手操作!$K:$L,2,0))</f>
        <v/>
      </c>
      <c r="DV423" s="24" t="str">
        <f ca="1">IFERROR(IF(DS423="","",IF(选手操作!DT423&lt;&gt;"",CV423+DW423+DX423+选手操作!DS423,VLOOKUP(DU423,DO:DQ,3,0)+CV423+DW423+DX423+选手操作!DS423)),IF(COUNTIF(DO:DO,DU423)=0,"查找失败",IF(ISNUMBER(VLOOKUP(DU423,DO:DQ,3,0))=FALSE,"VP错误","未知错误")))</f>
        <v/>
      </c>
      <c r="DW423" s="37"/>
      <c r="DX423" s="37"/>
      <c r="DY423" s="39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  <c r="EK423" s="31"/>
      <c r="EL423" s="31"/>
      <c r="EM423" s="31"/>
      <c r="EN423" s="23" t="str">
        <f ca="1">IFERROR(IF(ES423="","",RANK(ER423,ER$3:ER$434)+COUNTIF(ER$3:ER423,ER423)-1),"/")</f>
        <v/>
      </c>
      <c r="EO423" s="22" t="str">
        <f t="shared" si="125"/>
        <v/>
      </c>
      <c r="EP423" s="22" t="str">
        <f t="shared" si="126"/>
        <v/>
      </c>
      <c r="EQ423" s="24" t="str">
        <f>IFERROR(IF(EO423="","",ROUND(IF(EP423=0,10,10+SIGN(EP423)*10*(1-((SQRT(5)-1)/2)^MIN(ABS(EP423)/(5*SQRT(ER$1)),3))/(1-((SQRT(5)-1)/2)^3)),2)),"请输入副数")</f>
        <v/>
      </c>
      <c r="ER423" s="25" t="str">
        <f ca="1">IF(ES423="","",IF(选手操作!FT423&lt;&gt;"","/",EV423))</f>
        <v/>
      </c>
      <c r="ES423" s="26" t="str">
        <f ca="1">IF(OR(COUNTA(EA$3:EM$434)=0,选手操作!$K423=""),"",选手操作!$K423)</f>
        <v/>
      </c>
      <c r="ET423" s="22" t="str">
        <f ca="1">IFERROR(IF(ES423="","",RANK(EV423,EV$3:EV$434)+COUNTIF(EV$3:EV423,EV423)-1),"/")</f>
        <v/>
      </c>
      <c r="EU423" s="27" t="str">
        <f ca="1">IF(ES423="","",VLOOKUP(ES423,选手操作!$K:$L,2,0))</f>
        <v/>
      </c>
      <c r="EV423" s="24" t="str">
        <f ca="1">IFERROR(IF(ES423="","",IF(选手操作!ET423&lt;&gt;"",DV423+EW423+EX423+选手操作!ES423,VLOOKUP(EU423,EO:EQ,3,0)+DV423+EW423+EX423+选手操作!ES423)),IF(COUNTIF(EO:EO,EU423)=0,"查找失败",IF(ISNUMBER(VLOOKUP(EU423,EO:EQ,3,0))=FALSE,"VP错误","未知错误")))</f>
        <v/>
      </c>
      <c r="EW423" s="37"/>
      <c r="EX423" s="37"/>
      <c r="EY423" s="39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  <c r="FK423" s="31"/>
      <c r="FL423" s="31"/>
      <c r="FM423" s="31"/>
      <c r="FN423" s="23" t="str">
        <f ca="1">IFERROR(IF(FS423="","",RANK(FR423,FR$3:FR$434)+COUNTIF(FR$3:FR423,FR423)-1),"/")</f>
        <v/>
      </c>
      <c r="FO423" s="22" t="str">
        <f t="shared" si="127"/>
        <v/>
      </c>
      <c r="FP423" s="22" t="str">
        <f t="shared" si="128"/>
        <v/>
      </c>
      <c r="FQ423" s="24" t="str">
        <f>IFERROR(IF(FO423="","",ROUND(IF(FP423=0,10,10+SIGN(FP423)*10*(1-((SQRT(5)-1)/2)^MIN(ABS(FP423)/(5*SQRT(FR$1)),3))/(1-((SQRT(5)-1)/2)^3)),2)),"请输入副数")</f>
        <v/>
      </c>
      <c r="FR423" s="25" t="str">
        <f ca="1">IF(FS423="","",IF(选手操作!GT423&lt;&gt;"","/",FV423))</f>
        <v/>
      </c>
      <c r="FS423" s="26" t="str">
        <f ca="1">IF(OR(COUNTA(FA$3:FM$434)=0,选手操作!$K423=""),"",选手操作!$K423)</f>
        <v/>
      </c>
      <c r="FT423" s="22" t="str">
        <f ca="1">IFERROR(IF(FS423="","",RANK(FV423,FV$3:FV$434)+COUNTIF(FV$3:FV423,FV423)-1),"/")</f>
        <v/>
      </c>
      <c r="FU423" s="27" t="str">
        <f ca="1">IF(FS423="","",VLOOKUP(FS423,选手操作!$K:$L,2,0))</f>
        <v/>
      </c>
      <c r="FV423" s="24" t="str">
        <f ca="1">IFERROR(IF(FS423="","",IF(选手操作!FT423&lt;&gt;"",EV423+FW423+FX423+选手操作!FS423,VLOOKUP(FU423,FO:FQ,3,0)+EV423+FW423+FX423+选手操作!FS423)),IF(COUNTIF(FO:FO,FU423)=0,"查找失败",IF(ISNUMBER(VLOOKUP(FU423,FO:FQ,3,0))=FALSE,"VP错误","未知错误")))</f>
        <v/>
      </c>
      <c r="FW423" s="37"/>
      <c r="FX423" s="37"/>
      <c r="FY423" s="39"/>
      <c r="GA423" s="31"/>
      <c r="GB423" s="31"/>
      <c r="GC423" s="31"/>
      <c r="GD423" s="31"/>
      <c r="GE423" s="31"/>
      <c r="GF423" s="31"/>
      <c r="GG423" s="31"/>
      <c r="GH423" s="31"/>
      <c r="GI423" s="31"/>
      <c r="GJ423" s="31"/>
      <c r="GK423" s="31"/>
      <c r="GL423" s="31"/>
      <c r="GM423" s="31"/>
      <c r="GN423" s="23" t="str">
        <f ca="1">IFERROR(IF(GS423="","",RANK(GR423,GR$3:GR$434)+COUNTIF(GR$3:GR423,GR423)-1),"/")</f>
        <v/>
      </c>
      <c r="GO423" s="22" t="str">
        <f t="shared" si="129"/>
        <v/>
      </c>
      <c r="GP423" s="22" t="str">
        <f t="shared" si="130"/>
        <v/>
      </c>
      <c r="GQ423" s="24" t="str">
        <f>IFERROR(IF(GO423="","",ROUND(IF(GP423=0,10,10+SIGN(GP423)*10*(1-((SQRT(5)-1)/2)^MIN(ABS(GP423)/(5*SQRT(GR$1)),3))/(1-((SQRT(5)-1)/2)^3)),2)),"请输入副数")</f>
        <v/>
      </c>
      <c r="GR423" s="25" t="str">
        <f ca="1">IF(GS423="","",IF(选手操作!HT423&lt;&gt;"","/",GV423))</f>
        <v/>
      </c>
      <c r="GS423" s="26" t="str">
        <f ca="1">IF(OR(COUNTA(GA$3:GM$434)=0,选手操作!$K423=""),"",选手操作!$K423)</f>
        <v/>
      </c>
      <c r="GT423" s="22" t="str">
        <f ca="1">IFERROR(IF(GS423="","",RANK(GV423,GV$3:GV$434)+COUNTIF(GV$3:GV423,GV423)-1),"/")</f>
        <v/>
      </c>
      <c r="GU423" s="27" t="str">
        <f ca="1">IF(GS423="","",VLOOKUP(GS423,选手操作!$K:$L,2,0))</f>
        <v/>
      </c>
      <c r="GV423" s="24" t="str">
        <f ca="1">IFERROR(IF(GS423="","",IF(选手操作!GT423&lt;&gt;"",FV423+GW423+GX423+选手操作!GS423,VLOOKUP(GU423,GO:GQ,3,0)+FV423+GW423+GX423+选手操作!GS423)),IF(COUNTIF(GO:GO,GU423)=0,"查找失败",IF(ISNUMBER(VLOOKUP(GU423,GO:GQ,3,0))=FALSE,"VP错误","未知错误")))</f>
        <v/>
      </c>
      <c r="GW423" s="37"/>
      <c r="GX423" s="37"/>
      <c r="GY423" s="39"/>
      <c r="HA423" s="31"/>
      <c r="HB423" s="31"/>
      <c r="HC423" s="31"/>
      <c r="HD423" s="31"/>
      <c r="HE423" s="31"/>
      <c r="HF423" s="31"/>
      <c r="HG423" s="31"/>
      <c r="HH423" s="31"/>
      <c r="HI423" s="31"/>
      <c r="HJ423" s="31"/>
      <c r="HK423" s="31"/>
      <c r="HL423" s="31"/>
      <c r="HM423" s="31"/>
      <c r="HN423" s="23" t="str">
        <f ca="1">IFERROR(IF(HS423="","",RANK(HR423,HR$3:HR$434)+COUNTIF(HR$3:HR423,HR423)-1),"/")</f>
        <v/>
      </c>
      <c r="HO423" s="22" t="str">
        <f t="shared" si="131"/>
        <v/>
      </c>
      <c r="HP423" s="22" t="str">
        <f t="shared" si="132"/>
        <v/>
      </c>
      <c r="HQ423" s="24" t="str">
        <f>IFERROR(IF(HO423="","",ROUND(IF(HP423=0,10,10+SIGN(HP423)*10*(1-((SQRT(5)-1)/2)^MIN(ABS(HP423)/(5*SQRT(HR$1)),3))/(1-((SQRT(5)-1)/2)^3)),2)),"请输入副数")</f>
        <v/>
      </c>
      <c r="HR423" s="25" t="str">
        <f ca="1">IF(HS423="","",IF(选手操作!IT423&lt;&gt;"","/",HV423))</f>
        <v/>
      </c>
      <c r="HS423" s="26" t="str">
        <f ca="1">IF(OR(COUNTA(HA$3:HM$434)=0,选手操作!$K423=""),"",选手操作!$K423)</f>
        <v/>
      </c>
      <c r="HT423" s="22" t="str">
        <f ca="1">IFERROR(IF(HS423="","",RANK(HV423,HV$3:HV$434)+COUNTIF(HV$3:HV423,HV423)-1),"/")</f>
        <v/>
      </c>
      <c r="HU423" s="27" t="str">
        <f ca="1">IF(HS423="","",VLOOKUP(HS423,选手操作!$K:$L,2,0))</f>
        <v/>
      </c>
      <c r="HV423" s="24" t="str">
        <f ca="1">IFERROR(IF(HS423="","",IF(选手操作!HT423&lt;&gt;"",GV423+HW423+HX423+选手操作!HS423,VLOOKUP(HU423,HO:HQ,3,0)+GV423+HW423+HX423+选手操作!HS423)),IF(COUNTIF(HO:HO,HU423)=0,"查找失败",IF(ISNUMBER(VLOOKUP(HU423,HO:HQ,3,0))=FALSE,"VP错误","未知错误")))</f>
        <v/>
      </c>
      <c r="HW423" s="37"/>
      <c r="HX423" s="37"/>
      <c r="HY423" s="39"/>
    </row>
    <row r="424" spans="1:233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23" t="str">
        <f ca="1">IFERROR(IF(S424="","",RANK(R424,R$3:R$434)+COUNTIF(R$3:R424,R424)-1),"/")</f>
        <v/>
      </c>
      <c r="O424" s="22" t="str">
        <f t="shared" si="133"/>
        <v/>
      </c>
      <c r="P424" s="22" t="str">
        <f t="shared" si="134"/>
        <v/>
      </c>
      <c r="Q424" s="24" t="str">
        <f t="shared" si="135"/>
        <v/>
      </c>
      <c r="R424" s="25" t="str">
        <f ca="1">IF(S424="","",IF(选手操作!AT424&lt;&gt;"","/",V424))</f>
        <v/>
      </c>
      <c r="S424" s="26" t="str">
        <f ca="1">IF(OR(COUNTA(A$3:M$434)=0,选手操作!$K424=""),"",选手操作!$K424)</f>
        <v/>
      </c>
      <c r="T424" s="22" t="str">
        <f ca="1">IFERROR(IF(S424="","",RANK(V424,V$3:V$434)+COUNTIF(V$3:V424,V424)-1),"/")</f>
        <v/>
      </c>
      <c r="U424" s="27" t="str">
        <f ca="1">IF(S424="","",VLOOKUP(S424,选手操作!$K:$L,2,0))</f>
        <v/>
      </c>
      <c r="V424" s="24" t="str">
        <f ca="1">IFERROR(IF(S424="","",IF(选手操作!T424&lt;&gt;"",选手操作!M424+选手操作!N424+W424+X424+选手操作!S424,VLOOKUP(U424,O:Q,3,0)+选手操作!M424+选手操作!N424+W424+X424+选手操作!S424)),IF(COUNTIF(O:O,U424)=0,"查找失败",IF(ISNUMBER(VLOOKUP(U424,O:Q,3,0))=FALSE,"VP错误","未知错误")))</f>
        <v/>
      </c>
      <c r="W424" s="37"/>
      <c r="X424" s="37"/>
      <c r="Y424" s="39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23" t="str">
        <f ca="1">IFERROR(IF(AS424="","",RANK(AR424,AR$3:AR$434)+COUNTIF(AR$3:AR424,AR424)-1),"/")</f>
        <v/>
      </c>
      <c r="AO424" s="22" t="str">
        <f t="shared" si="117"/>
        <v/>
      </c>
      <c r="AP424" s="22" t="str">
        <f t="shared" si="118"/>
        <v/>
      </c>
      <c r="AQ424" s="24" t="str">
        <f t="shared" si="136"/>
        <v/>
      </c>
      <c r="AR424" s="25" t="str">
        <f ca="1">IF(AS424="","",IF(选手操作!BT424&lt;&gt;"","/",AV424))</f>
        <v/>
      </c>
      <c r="AS424" s="26" t="str">
        <f ca="1">IF(OR(COUNTA(AA$3:AM$434)=0,选手操作!$K424=""),"",选手操作!$K424)</f>
        <v/>
      </c>
      <c r="AT424" s="22" t="str">
        <f ca="1">IFERROR(IF(AS424="","",RANK(AV424,AV$3:AV$434)+COUNTIF(AV$3:AV424,AV424)-1),"/")</f>
        <v/>
      </c>
      <c r="AU424" s="27" t="str">
        <f ca="1">IF(AS424="","",VLOOKUP(AS424,选手操作!$K:$L,2,0))</f>
        <v/>
      </c>
      <c r="AV424" s="24" t="str">
        <f ca="1">IFERROR(IF(AS424="","",IF(选手操作!AT424&lt;&gt;"",V424+AW424+AX424+选手操作!AS424,VLOOKUP(AU424,AO:AQ,3,0)+V424+AW424+AX424+选手操作!AS424)),IF(COUNTIF(AO:AO,AU424)=0,"查找失败",IF(ISNUMBER(VLOOKUP(AU424,AO:AQ,3,0))=FALSE,"VP错误","未知错误")))</f>
        <v/>
      </c>
      <c r="AW424" s="37"/>
      <c r="AX424" s="37"/>
      <c r="AY424" s="39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23" t="str">
        <f ca="1">IFERROR(IF(BS424="","",RANK(BR424,BR$3:BR$434)+COUNTIF(BR$3:BR424,BR424)-1),"/")</f>
        <v/>
      </c>
      <c r="BO424" s="22" t="str">
        <f t="shared" si="119"/>
        <v/>
      </c>
      <c r="BP424" s="22" t="str">
        <f t="shared" si="120"/>
        <v/>
      </c>
      <c r="BQ424" s="24" t="str">
        <f>IFERROR(IF(BO424="","",ROUND(IF(BP424=0,10,10+SIGN(BP424)*10*(1-((SQRT(5)-1)/2)^MIN(ABS(BP424)/(5*SQRT(BR$1)),3))/(1-((SQRT(5)-1)/2)^3)),2)),"请输入副数")</f>
        <v/>
      </c>
      <c r="BR424" s="25" t="str">
        <f ca="1">IF(BS424="","",IF(选手操作!CT424&lt;&gt;"","/",BV424))</f>
        <v/>
      </c>
      <c r="BS424" s="26" t="str">
        <f ca="1">IF(OR(COUNTA(BA$3:BM$434)=0,选手操作!$K424=""),"",选手操作!$K424)</f>
        <v/>
      </c>
      <c r="BT424" s="22" t="str">
        <f ca="1">IFERROR(IF(BS424="","",RANK(BV424,BV$3:BV$434)+COUNTIF(BV$3:BV424,BV424)-1),"/")</f>
        <v/>
      </c>
      <c r="BU424" s="27" t="str">
        <f ca="1">IF(BS424="","",VLOOKUP(BS424,选手操作!$K:$L,2,0))</f>
        <v/>
      </c>
      <c r="BV424" s="24" t="str">
        <f ca="1">IFERROR(IF(BS424="","",IF(选手操作!BT424&lt;&gt;"",AV424+BW424+BX424+选手操作!BS424,VLOOKUP(BU424,BO:BQ,3,0)+AV424+BW424+BX424+选手操作!BS424)),IF(COUNTIF(BO:BO,BU424)=0,"查找失败",IF(ISNUMBER(VLOOKUP(BU424,BO:BQ,3,0))=FALSE,"VP错误","未知错误")))</f>
        <v/>
      </c>
      <c r="BW424" s="37"/>
      <c r="BX424" s="37"/>
      <c r="BY424" s="39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23" t="str">
        <f ca="1">IFERROR(IF(CS424="","",RANK(CR424,CR$3:CR$434)+COUNTIF(CR$3:CR424,CR424)-1),"/")</f>
        <v/>
      </c>
      <c r="CO424" s="22" t="str">
        <f t="shared" si="121"/>
        <v/>
      </c>
      <c r="CP424" s="22" t="str">
        <f t="shared" si="122"/>
        <v/>
      </c>
      <c r="CQ424" s="24" t="str">
        <f>IFERROR(IF(CO424="","",ROUND(IF(CP424=0,10,10+SIGN(CP424)*10*(1-((SQRT(5)-1)/2)^MIN(ABS(CP424)/(5*SQRT(CR$1)),3))/(1-((SQRT(5)-1)/2)^3)),2)),"请输入副数")</f>
        <v/>
      </c>
      <c r="CR424" s="25" t="str">
        <f ca="1">IF(CS424="","",IF(选手操作!DT424&lt;&gt;"","/",CV424))</f>
        <v/>
      </c>
      <c r="CS424" s="26" t="str">
        <f ca="1">IF(OR(COUNTA(CA$3:CM$434)=0,选手操作!$K424=""),"",选手操作!$K424)</f>
        <v/>
      </c>
      <c r="CT424" s="22" t="str">
        <f ca="1">IFERROR(IF(CS424="","",RANK(CV424,CV$3:CV$434)+COUNTIF(CV$3:CV424,CV424)-1),"/")</f>
        <v/>
      </c>
      <c r="CU424" s="27" t="str">
        <f ca="1">IF(CS424="","",VLOOKUP(CS424,选手操作!$K:$L,2,0))</f>
        <v/>
      </c>
      <c r="CV424" s="24" t="str">
        <f ca="1">IFERROR(IF(CS424="","",IF(选手操作!CT424&lt;&gt;"",BV424+CW424+CX424+选手操作!CS424,VLOOKUP(CU424,CO:CQ,3,0)+BV424+CW424+CX424+选手操作!CS424)),IF(COUNTIF(CO:CO,CU424)=0,"查找失败",IF(ISNUMBER(VLOOKUP(CU424,CO:CQ,3,0))=FALSE,"VP错误","未知错误")))</f>
        <v/>
      </c>
      <c r="CW424" s="37"/>
      <c r="CX424" s="37"/>
      <c r="CY424" s="39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23" t="str">
        <f ca="1">IFERROR(IF(DS424="","",RANK(DR424,DR$3:DR$434)+COUNTIF(DR$3:DR424,DR424)-1),"/")</f>
        <v/>
      </c>
      <c r="DO424" s="22" t="str">
        <f t="shared" si="123"/>
        <v/>
      </c>
      <c r="DP424" s="22" t="str">
        <f t="shared" si="124"/>
        <v/>
      </c>
      <c r="DQ424" s="24" t="str">
        <f>IFERROR(IF(DO424="","",ROUND(IF(DP424=0,10,10+SIGN(DP424)*10*(1-((SQRT(5)-1)/2)^MIN(ABS(DP424)/(5*SQRT(DR$1)),3))/(1-((SQRT(5)-1)/2)^3)),2)),"请输入副数")</f>
        <v/>
      </c>
      <c r="DR424" s="25" t="str">
        <f ca="1">IF(DS424="","",IF(选手操作!ET424&lt;&gt;"","/",DV424))</f>
        <v/>
      </c>
      <c r="DS424" s="26" t="str">
        <f ca="1">IF(OR(COUNTA(DA$3:DM$434)=0,选手操作!$K424=""),"",选手操作!$K424)</f>
        <v/>
      </c>
      <c r="DT424" s="22" t="str">
        <f ca="1">IFERROR(IF(DS424="","",RANK(DV424,DV$3:DV$434)+COUNTIF(DV$3:DV424,DV424)-1),"/")</f>
        <v/>
      </c>
      <c r="DU424" s="27" t="str">
        <f ca="1">IF(DS424="","",VLOOKUP(DS424,选手操作!$K:$L,2,0))</f>
        <v/>
      </c>
      <c r="DV424" s="24" t="str">
        <f ca="1">IFERROR(IF(DS424="","",IF(选手操作!DT424&lt;&gt;"",CV424+DW424+DX424+选手操作!DS424,VLOOKUP(DU424,DO:DQ,3,0)+CV424+DW424+DX424+选手操作!DS424)),IF(COUNTIF(DO:DO,DU424)=0,"查找失败",IF(ISNUMBER(VLOOKUP(DU424,DO:DQ,3,0))=FALSE,"VP错误","未知错误")))</f>
        <v/>
      </c>
      <c r="DW424" s="37"/>
      <c r="DX424" s="37"/>
      <c r="DY424" s="39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  <c r="EN424" s="23" t="str">
        <f ca="1">IFERROR(IF(ES424="","",RANK(ER424,ER$3:ER$434)+COUNTIF(ER$3:ER424,ER424)-1),"/")</f>
        <v/>
      </c>
      <c r="EO424" s="22" t="str">
        <f t="shared" si="125"/>
        <v/>
      </c>
      <c r="EP424" s="22" t="str">
        <f t="shared" si="126"/>
        <v/>
      </c>
      <c r="EQ424" s="24" t="str">
        <f>IFERROR(IF(EO424="","",ROUND(IF(EP424=0,10,10+SIGN(EP424)*10*(1-((SQRT(5)-1)/2)^MIN(ABS(EP424)/(5*SQRT(ER$1)),3))/(1-((SQRT(5)-1)/2)^3)),2)),"请输入副数")</f>
        <v/>
      </c>
      <c r="ER424" s="25" t="str">
        <f ca="1">IF(ES424="","",IF(选手操作!FT424&lt;&gt;"","/",EV424))</f>
        <v/>
      </c>
      <c r="ES424" s="26" t="str">
        <f ca="1">IF(OR(COUNTA(EA$3:EM$434)=0,选手操作!$K424=""),"",选手操作!$K424)</f>
        <v/>
      </c>
      <c r="ET424" s="22" t="str">
        <f ca="1">IFERROR(IF(ES424="","",RANK(EV424,EV$3:EV$434)+COUNTIF(EV$3:EV424,EV424)-1),"/")</f>
        <v/>
      </c>
      <c r="EU424" s="27" t="str">
        <f ca="1">IF(ES424="","",VLOOKUP(ES424,选手操作!$K:$L,2,0))</f>
        <v/>
      </c>
      <c r="EV424" s="24" t="str">
        <f ca="1">IFERROR(IF(ES424="","",IF(选手操作!ET424&lt;&gt;"",DV424+EW424+EX424+选手操作!ES424,VLOOKUP(EU424,EO:EQ,3,0)+DV424+EW424+EX424+选手操作!ES424)),IF(COUNTIF(EO:EO,EU424)=0,"查找失败",IF(ISNUMBER(VLOOKUP(EU424,EO:EQ,3,0))=FALSE,"VP错误","未知错误")))</f>
        <v/>
      </c>
      <c r="EW424" s="37"/>
      <c r="EX424" s="37"/>
      <c r="EY424" s="39"/>
      <c r="FA424" s="31"/>
      <c r="FB424" s="31"/>
      <c r="FC424" s="31"/>
      <c r="FD424" s="31"/>
      <c r="FE424" s="31"/>
      <c r="FF424" s="31"/>
      <c r="FG424" s="31"/>
      <c r="FH424" s="31"/>
      <c r="FI424" s="31"/>
      <c r="FJ424" s="31"/>
      <c r="FK424" s="31"/>
      <c r="FL424" s="31"/>
      <c r="FM424" s="31"/>
      <c r="FN424" s="23" t="str">
        <f ca="1">IFERROR(IF(FS424="","",RANK(FR424,FR$3:FR$434)+COUNTIF(FR$3:FR424,FR424)-1),"/")</f>
        <v/>
      </c>
      <c r="FO424" s="22" t="str">
        <f t="shared" si="127"/>
        <v/>
      </c>
      <c r="FP424" s="22" t="str">
        <f t="shared" si="128"/>
        <v/>
      </c>
      <c r="FQ424" s="24" t="str">
        <f>IFERROR(IF(FO424="","",ROUND(IF(FP424=0,10,10+SIGN(FP424)*10*(1-((SQRT(5)-1)/2)^MIN(ABS(FP424)/(5*SQRT(FR$1)),3))/(1-((SQRT(5)-1)/2)^3)),2)),"请输入副数")</f>
        <v/>
      </c>
      <c r="FR424" s="25" t="str">
        <f ca="1">IF(FS424="","",IF(选手操作!GT424&lt;&gt;"","/",FV424))</f>
        <v/>
      </c>
      <c r="FS424" s="26" t="str">
        <f ca="1">IF(OR(COUNTA(FA$3:FM$434)=0,选手操作!$K424=""),"",选手操作!$K424)</f>
        <v/>
      </c>
      <c r="FT424" s="22" t="str">
        <f ca="1">IFERROR(IF(FS424="","",RANK(FV424,FV$3:FV$434)+COUNTIF(FV$3:FV424,FV424)-1),"/")</f>
        <v/>
      </c>
      <c r="FU424" s="27" t="str">
        <f ca="1">IF(FS424="","",VLOOKUP(FS424,选手操作!$K:$L,2,0))</f>
        <v/>
      </c>
      <c r="FV424" s="24" t="str">
        <f ca="1">IFERROR(IF(FS424="","",IF(选手操作!FT424&lt;&gt;"",EV424+FW424+FX424+选手操作!FS424,VLOOKUP(FU424,FO:FQ,3,0)+EV424+FW424+FX424+选手操作!FS424)),IF(COUNTIF(FO:FO,FU424)=0,"查找失败",IF(ISNUMBER(VLOOKUP(FU424,FO:FQ,3,0))=FALSE,"VP错误","未知错误")))</f>
        <v/>
      </c>
      <c r="FW424" s="37"/>
      <c r="FX424" s="37"/>
      <c r="FY424" s="39"/>
      <c r="GA424" s="31"/>
      <c r="GB424" s="31"/>
      <c r="GC424" s="31"/>
      <c r="GD424" s="31"/>
      <c r="GE424" s="31"/>
      <c r="GF424" s="31"/>
      <c r="GG424" s="31"/>
      <c r="GH424" s="31"/>
      <c r="GI424" s="31"/>
      <c r="GJ424" s="31"/>
      <c r="GK424" s="31"/>
      <c r="GL424" s="31"/>
      <c r="GM424" s="31"/>
      <c r="GN424" s="23" t="str">
        <f ca="1">IFERROR(IF(GS424="","",RANK(GR424,GR$3:GR$434)+COUNTIF(GR$3:GR424,GR424)-1),"/")</f>
        <v/>
      </c>
      <c r="GO424" s="22" t="str">
        <f t="shared" si="129"/>
        <v/>
      </c>
      <c r="GP424" s="22" t="str">
        <f t="shared" si="130"/>
        <v/>
      </c>
      <c r="GQ424" s="24" t="str">
        <f>IFERROR(IF(GO424="","",ROUND(IF(GP424=0,10,10+SIGN(GP424)*10*(1-((SQRT(5)-1)/2)^MIN(ABS(GP424)/(5*SQRT(GR$1)),3))/(1-((SQRT(5)-1)/2)^3)),2)),"请输入副数")</f>
        <v/>
      </c>
      <c r="GR424" s="25" t="str">
        <f ca="1">IF(GS424="","",IF(选手操作!HT424&lt;&gt;"","/",GV424))</f>
        <v/>
      </c>
      <c r="GS424" s="26" t="str">
        <f ca="1">IF(OR(COUNTA(GA$3:GM$434)=0,选手操作!$K424=""),"",选手操作!$K424)</f>
        <v/>
      </c>
      <c r="GT424" s="22" t="str">
        <f ca="1">IFERROR(IF(GS424="","",RANK(GV424,GV$3:GV$434)+COUNTIF(GV$3:GV424,GV424)-1),"/")</f>
        <v/>
      </c>
      <c r="GU424" s="27" t="str">
        <f ca="1">IF(GS424="","",VLOOKUP(GS424,选手操作!$K:$L,2,0))</f>
        <v/>
      </c>
      <c r="GV424" s="24" t="str">
        <f ca="1">IFERROR(IF(GS424="","",IF(选手操作!GT424&lt;&gt;"",FV424+GW424+GX424+选手操作!GS424,VLOOKUP(GU424,GO:GQ,3,0)+FV424+GW424+GX424+选手操作!GS424)),IF(COUNTIF(GO:GO,GU424)=0,"查找失败",IF(ISNUMBER(VLOOKUP(GU424,GO:GQ,3,0))=FALSE,"VP错误","未知错误")))</f>
        <v/>
      </c>
      <c r="GW424" s="37"/>
      <c r="GX424" s="37"/>
      <c r="GY424" s="39"/>
      <c r="HA424" s="31"/>
      <c r="HB424" s="31"/>
      <c r="HC424" s="31"/>
      <c r="HD424" s="31"/>
      <c r="HE424" s="31"/>
      <c r="HF424" s="31"/>
      <c r="HG424" s="31"/>
      <c r="HH424" s="31"/>
      <c r="HI424" s="31"/>
      <c r="HJ424" s="31"/>
      <c r="HK424" s="31"/>
      <c r="HL424" s="31"/>
      <c r="HM424" s="31"/>
      <c r="HN424" s="23" t="str">
        <f ca="1">IFERROR(IF(HS424="","",RANK(HR424,HR$3:HR$434)+COUNTIF(HR$3:HR424,HR424)-1),"/")</f>
        <v/>
      </c>
      <c r="HO424" s="22" t="str">
        <f t="shared" si="131"/>
        <v/>
      </c>
      <c r="HP424" s="22" t="str">
        <f t="shared" si="132"/>
        <v/>
      </c>
      <c r="HQ424" s="24" t="str">
        <f>IFERROR(IF(HO424="","",ROUND(IF(HP424=0,10,10+SIGN(HP424)*10*(1-((SQRT(5)-1)/2)^MIN(ABS(HP424)/(5*SQRT(HR$1)),3))/(1-((SQRT(5)-1)/2)^3)),2)),"请输入副数")</f>
        <v/>
      </c>
      <c r="HR424" s="25" t="str">
        <f ca="1">IF(HS424="","",IF(选手操作!IT424&lt;&gt;"","/",HV424))</f>
        <v/>
      </c>
      <c r="HS424" s="26" t="str">
        <f ca="1">IF(OR(COUNTA(HA$3:HM$434)=0,选手操作!$K424=""),"",选手操作!$K424)</f>
        <v/>
      </c>
      <c r="HT424" s="22" t="str">
        <f ca="1">IFERROR(IF(HS424="","",RANK(HV424,HV$3:HV$434)+COUNTIF(HV$3:HV424,HV424)-1),"/")</f>
        <v/>
      </c>
      <c r="HU424" s="27" t="str">
        <f ca="1">IF(HS424="","",VLOOKUP(HS424,选手操作!$K:$L,2,0))</f>
        <v/>
      </c>
      <c r="HV424" s="24" t="str">
        <f ca="1">IFERROR(IF(HS424="","",IF(选手操作!HT424&lt;&gt;"",GV424+HW424+HX424+选手操作!HS424,VLOOKUP(HU424,HO:HQ,3,0)+GV424+HW424+HX424+选手操作!HS424)),IF(COUNTIF(HO:HO,HU424)=0,"查找失败",IF(ISNUMBER(VLOOKUP(HU424,HO:HQ,3,0))=FALSE,"VP错误","未知错误")))</f>
        <v/>
      </c>
      <c r="HW424" s="37"/>
      <c r="HX424" s="37"/>
      <c r="HY424" s="39"/>
    </row>
    <row r="425" spans="1:233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23" t="str">
        <f ca="1">IFERROR(IF(S425="","",RANK(R425,R$3:R$434)+COUNTIF(R$3:R425,R425)-1),"/")</f>
        <v/>
      </c>
      <c r="O425" s="22" t="str">
        <f t="shared" si="133"/>
        <v/>
      </c>
      <c r="P425" s="22" t="str">
        <f t="shared" si="134"/>
        <v/>
      </c>
      <c r="Q425" s="24" t="str">
        <f t="shared" si="135"/>
        <v/>
      </c>
      <c r="R425" s="25" t="str">
        <f ca="1">IF(S425="","",IF(选手操作!AT425&lt;&gt;"","/",V425))</f>
        <v/>
      </c>
      <c r="S425" s="26" t="str">
        <f ca="1">IF(OR(COUNTA(A$3:M$434)=0,选手操作!$K425=""),"",选手操作!$K425)</f>
        <v/>
      </c>
      <c r="T425" s="22" t="str">
        <f ca="1">IFERROR(IF(S425="","",RANK(V425,V$3:V$434)+COUNTIF(V$3:V425,V425)-1),"/")</f>
        <v/>
      </c>
      <c r="U425" s="27" t="str">
        <f ca="1">IF(S425="","",VLOOKUP(S425,选手操作!$K:$L,2,0))</f>
        <v/>
      </c>
      <c r="V425" s="24" t="str">
        <f ca="1">IFERROR(IF(S425="","",IF(选手操作!T425&lt;&gt;"",选手操作!M425+选手操作!N425+W425+X425+选手操作!S425,VLOOKUP(U425,O:Q,3,0)+选手操作!M425+选手操作!N425+W425+X425+选手操作!S425)),IF(COUNTIF(O:O,U425)=0,"查找失败",IF(ISNUMBER(VLOOKUP(U425,O:Q,3,0))=FALSE,"VP错误","未知错误")))</f>
        <v/>
      </c>
      <c r="W425" s="37"/>
      <c r="X425" s="37"/>
      <c r="Y425" s="39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23" t="str">
        <f ca="1">IFERROR(IF(AS425="","",RANK(AR425,AR$3:AR$434)+COUNTIF(AR$3:AR425,AR425)-1),"/")</f>
        <v/>
      </c>
      <c r="AO425" s="22" t="str">
        <f t="shared" si="117"/>
        <v/>
      </c>
      <c r="AP425" s="22" t="str">
        <f t="shared" si="118"/>
        <v/>
      </c>
      <c r="AQ425" s="24" t="str">
        <f t="shared" si="136"/>
        <v/>
      </c>
      <c r="AR425" s="25" t="str">
        <f ca="1">IF(AS425="","",IF(选手操作!BT425&lt;&gt;"","/",AV425))</f>
        <v/>
      </c>
      <c r="AS425" s="26" t="str">
        <f ca="1">IF(OR(COUNTA(AA$3:AM$434)=0,选手操作!$K425=""),"",选手操作!$K425)</f>
        <v/>
      </c>
      <c r="AT425" s="22" t="str">
        <f ca="1">IFERROR(IF(AS425="","",RANK(AV425,AV$3:AV$434)+COUNTIF(AV$3:AV425,AV425)-1),"/")</f>
        <v/>
      </c>
      <c r="AU425" s="27" t="str">
        <f ca="1">IF(AS425="","",VLOOKUP(AS425,选手操作!$K:$L,2,0))</f>
        <v/>
      </c>
      <c r="AV425" s="24" t="str">
        <f ca="1">IFERROR(IF(AS425="","",IF(选手操作!AT425&lt;&gt;"",V425+AW425+AX425+选手操作!AS425,VLOOKUP(AU425,AO:AQ,3,0)+V425+AW425+AX425+选手操作!AS425)),IF(COUNTIF(AO:AO,AU425)=0,"查找失败",IF(ISNUMBER(VLOOKUP(AU425,AO:AQ,3,0))=FALSE,"VP错误","未知错误")))</f>
        <v/>
      </c>
      <c r="AW425" s="37"/>
      <c r="AX425" s="37"/>
      <c r="AY425" s="39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23" t="str">
        <f ca="1">IFERROR(IF(BS425="","",RANK(BR425,BR$3:BR$434)+COUNTIF(BR$3:BR425,BR425)-1),"/")</f>
        <v/>
      </c>
      <c r="BO425" s="22" t="str">
        <f t="shared" si="119"/>
        <v/>
      </c>
      <c r="BP425" s="22" t="str">
        <f t="shared" si="120"/>
        <v/>
      </c>
      <c r="BQ425" s="24" t="str">
        <f>IFERROR(IF(BO425="","",ROUND(IF(BP425=0,10,10+SIGN(BP425)*10*(1-((SQRT(5)-1)/2)^MIN(ABS(BP425)/(5*SQRT(BR$1)),3))/(1-((SQRT(5)-1)/2)^3)),2)),"请输入副数")</f>
        <v/>
      </c>
      <c r="BR425" s="25" t="str">
        <f ca="1">IF(BS425="","",IF(选手操作!CT425&lt;&gt;"","/",BV425))</f>
        <v/>
      </c>
      <c r="BS425" s="26" t="str">
        <f ca="1">IF(OR(COUNTA(BA$3:BM$434)=0,选手操作!$K425=""),"",选手操作!$K425)</f>
        <v/>
      </c>
      <c r="BT425" s="22" t="str">
        <f ca="1">IFERROR(IF(BS425="","",RANK(BV425,BV$3:BV$434)+COUNTIF(BV$3:BV425,BV425)-1),"/")</f>
        <v/>
      </c>
      <c r="BU425" s="27" t="str">
        <f ca="1">IF(BS425="","",VLOOKUP(BS425,选手操作!$K:$L,2,0))</f>
        <v/>
      </c>
      <c r="BV425" s="24" t="str">
        <f ca="1">IFERROR(IF(BS425="","",IF(选手操作!BT425&lt;&gt;"",AV425+BW425+BX425+选手操作!BS425,VLOOKUP(BU425,BO:BQ,3,0)+AV425+BW425+BX425+选手操作!BS425)),IF(COUNTIF(BO:BO,BU425)=0,"查找失败",IF(ISNUMBER(VLOOKUP(BU425,BO:BQ,3,0))=FALSE,"VP错误","未知错误")))</f>
        <v/>
      </c>
      <c r="BW425" s="37"/>
      <c r="BX425" s="37"/>
      <c r="BY425" s="39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23" t="str">
        <f ca="1">IFERROR(IF(CS425="","",RANK(CR425,CR$3:CR$434)+COUNTIF(CR$3:CR425,CR425)-1),"/")</f>
        <v/>
      </c>
      <c r="CO425" s="22" t="str">
        <f t="shared" si="121"/>
        <v/>
      </c>
      <c r="CP425" s="22" t="str">
        <f t="shared" si="122"/>
        <v/>
      </c>
      <c r="CQ425" s="24" t="str">
        <f>IFERROR(IF(CO425="","",ROUND(IF(CP425=0,10,10+SIGN(CP425)*10*(1-((SQRT(5)-1)/2)^MIN(ABS(CP425)/(5*SQRT(CR$1)),3))/(1-((SQRT(5)-1)/2)^3)),2)),"请输入副数")</f>
        <v/>
      </c>
      <c r="CR425" s="25" t="str">
        <f ca="1">IF(CS425="","",IF(选手操作!DT425&lt;&gt;"","/",CV425))</f>
        <v/>
      </c>
      <c r="CS425" s="26" t="str">
        <f ca="1">IF(OR(COUNTA(CA$3:CM$434)=0,选手操作!$K425=""),"",选手操作!$K425)</f>
        <v/>
      </c>
      <c r="CT425" s="22" t="str">
        <f ca="1">IFERROR(IF(CS425="","",RANK(CV425,CV$3:CV$434)+COUNTIF(CV$3:CV425,CV425)-1),"/")</f>
        <v/>
      </c>
      <c r="CU425" s="27" t="str">
        <f ca="1">IF(CS425="","",VLOOKUP(CS425,选手操作!$K:$L,2,0))</f>
        <v/>
      </c>
      <c r="CV425" s="24" t="str">
        <f ca="1">IFERROR(IF(CS425="","",IF(选手操作!CT425&lt;&gt;"",BV425+CW425+CX425+选手操作!CS425,VLOOKUP(CU425,CO:CQ,3,0)+BV425+CW425+CX425+选手操作!CS425)),IF(COUNTIF(CO:CO,CU425)=0,"查找失败",IF(ISNUMBER(VLOOKUP(CU425,CO:CQ,3,0))=FALSE,"VP错误","未知错误")))</f>
        <v/>
      </c>
      <c r="CW425" s="37"/>
      <c r="CX425" s="37"/>
      <c r="CY425" s="39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23" t="str">
        <f ca="1">IFERROR(IF(DS425="","",RANK(DR425,DR$3:DR$434)+COUNTIF(DR$3:DR425,DR425)-1),"/")</f>
        <v/>
      </c>
      <c r="DO425" s="22" t="str">
        <f t="shared" si="123"/>
        <v/>
      </c>
      <c r="DP425" s="22" t="str">
        <f t="shared" si="124"/>
        <v/>
      </c>
      <c r="DQ425" s="24" t="str">
        <f>IFERROR(IF(DO425="","",ROUND(IF(DP425=0,10,10+SIGN(DP425)*10*(1-((SQRT(5)-1)/2)^MIN(ABS(DP425)/(5*SQRT(DR$1)),3))/(1-((SQRT(5)-1)/2)^3)),2)),"请输入副数")</f>
        <v/>
      </c>
      <c r="DR425" s="25" t="str">
        <f ca="1">IF(DS425="","",IF(选手操作!ET425&lt;&gt;"","/",DV425))</f>
        <v/>
      </c>
      <c r="DS425" s="26" t="str">
        <f ca="1">IF(OR(COUNTA(DA$3:DM$434)=0,选手操作!$K425=""),"",选手操作!$K425)</f>
        <v/>
      </c>
      <c r="DT425" s="22" t="str">
        <f ca="1">IFERROR(IF(DS425="","",RANK(DV425,DV$3:DV$434)+COUNTIF(DV$3:DV425,DV425)-1),"/")</f>
        <v/>
      </c>
      <c r="DU425" s="27" t="str">
        <f ca="1">IF(DS425="","",VLOOKUP(DS425,选手操作!$K:$L,2,0))</f>
        <v/>
      </c>
      <c r="DV425" s="24" t="str">
        <f ca="1">IFERROR(IF(DS425="","",IF(选手操作!DT425&lt;&gt;"",CV425+DW425+DX425+选手操作!DS425,VLOOKUP(DU425,DO:DQ,3,0)+CV425+DW425+DX425+选手操作!DS425)),IF(COUNTIF(DO:DO,DU425)=0,"查找失败",IF(ISNUMBER(VLOOKUP(DU425,DO:DQ,3,0))=FALSE,"VP错误","未知错误")))</f>
        <v/>
      </c>
      <c r="DW425" s="37"/>
      <c r="DX425" s="37"/>
      <c r="DY425" s="39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  <c r="EK425" s="31"/>
      <c r="EL425" s="31"/>
      <c r="EM425" s="31"/>
      <c r="EN425" s="23" t="str">
        <f ca="1">IFERROR(IF(ES425="","",RANK(ER425,ER$3:ER$434)+COUNTIF(ER$3:ER425,ER425)-1),"/")</f>
        <v/>
      </c>
      <c r="EO425" s="22" t="str">
        <f t="shared" si="125"/>
        <v/>
      </c>
      <c r="EP425" s="22" t="str">
        <f t="shared" si="126"/>
        <v/>
      </c>
      <c r="EQ425" s="24" t="str">
        <f>IFERROR(IF(EO425="","",ROUND(IF(EP425=0,10,10+SIGN(EP425)*10*(1-((SQRT(5)-1)/2)^MIN(ABS(EP425)/(5*SQRT(ER$1)),3))/(1-((SQRT(5)-1)/2)^3)),2)),"请输入副数")</f>
        <v/>
      </c>
      <c r="ER425" s="25" t="str">
        <f ca="1">IF(ES425="","",IF(选手操作!FT425&lt;&gt;"","/",EV425))</f>
        <v/>
      </c>
      <c r="ES425" s="26" t="str">
        <f ca="1">IF(OR(COUNTA(EA$3:EM$434)=0,选手操作!$K425=""),"",选手操作!$K425)</f>
        <v/>
      </c>
      <c r="ET425" s="22" t="str">
        <f ca="1">IFERROR(IF(ES425="","",RANK(EV425,EV$3:EV$434)+COUNTIF(EV$3:EV425,EV425)-1),"/")</f>
        <v/>
      </c>
      <c r="EU425" s="27" t="str">
        <f ca="1">IF(ES425="","",VLOOKUP(ES425,选手操作!$K:$L,2,0))</f>
        <v/>
      </c>
      <c r="EV425" s="24" t="str">
        <f ca="1">IFERROR(IF(ES425="","",IF(选手操作!ET425&lt;&gt;"",DV425+EW425+EX425+选手操作!ES425,VLOOKUP(EU425,EO:EQ,3,0)+DV425+EW425+EX425+选手操作!ES425)),IF(COUNTIF(EO:EO,EU425)=0,"查找失败",IF(ISNUMBER(VLOOKUP(EU425,EO:EQ,3,0))=FALSE,"VP错误","未知错误")))</f>
        <v/>
      </c>
      <c r="EW425" s="37"/>
      <c r="EX425" s="37"/>
      <c r="EY425" s="39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  <c r="FK425" s="31"/>
      <c r="FL425" s="31"/>
      <c r="FM425" s="31"/>
      <c r="FN425" s="23" t="str">
        <f ca="1">IFERROR(IF(FS425="","",RANK(FR425,FR$3:FR$434)+COUNTIF(FR$3:FR425,FR425)-1),"/")</f>
        <v/>
      </c>
      <c r="FO425" s="22" t="str">
        <f t="shared" si="127"/>
        <v/>
      </c>
      <c r="FP425" s="22" t="str">
        <f t="shared" si="128"/>
        <v/>
      </c>
      <c r="FQ425" s="24" t="str">
        <f>IFERROR(IF(FO425="","",ROUND(IF(FP425=0,10,10+SIGN(FP425)*10*(1-((SQRT(5)-1)/2)^MIN(ABS(FP425)/(5*SQRT(FR$1)),3))/(1-((SQRT(5)-1)/2)^3)),2)),"请输入副数")</f>
        <v/>
      </c>
      <c r="FR425" s="25" t="str">
        <f ca="1">IF(FS425="","",IF(选手操作!GT425&lt;&gt;"","/",FV425))</f>
        <v/>
      </c>
      <c r="FS425" s="26" t="str">
        <f ca="1">IF(OR(COUNTA(FA$3:FM$434)=0,选手操作!$K425=""),"",选手操作!$K425)</f>
        <v/>
      </c>
      <c r="FT425" s="22" t="str">
        <f ca="1">IFERROR(IF(FS425="","",RANK(FV425,FV$3:FV$434)+COUNTIF(FV$3:FV425,FV425)-1),"/")</f>
        <v/>
      </c>
      <c r="FU425" s="27" t="str">
        <f ca="1">IF(FS425="","",VLOOKUP(FS425,选手操作!$K:$L,2,0))</f>
        <v/>
      </c>
      <c r="FV425" s="24" t="str">
        <f ca="1">IFERROR(IF(FS425="","",IF(选手操作!FT425&lt;&gt;"",EV425+FW425+FX425+选手操作!FS425,VLOOKUP(FU425,FO:FQ,3,0)+EV425+FW425+FX425+选手操作!FS425)),IF(COUNTIF(FO:FO,FU425)=0,"查找失败",IF(ISNUMBER(VLOOKUP(FU425,FO:FQ,3,0))=FALSE,"VP错误","未知错误")))</f>
        <v/>
      </c>
      <c r="FW425" s="37"/>
      <c r="FX425" s="37"/>
      <c r="FY425" s="39"/>
      <c r="GA425" s="31"/>
      <c r="GB425" s="31"/>
      <c r="GC425" s="31"/>
      <c r="GD425" s="31"/>
      <c r="GE425" s="31"/>
      <c r="GF425" s="31"/>
      <c r="GG425" s="31"/>
      <c r="GH425" s="31"/>
      <c r="GI425" s="31"/>
      <c r="GJ425" s="31"/>
      <c r="GK425" s="31"/>
      <c r="GL425" s="31"/>
      <c r="GM425" s="31"/>
      <c r="GN425" s="23" t="str">
        <f ca="1">IFERROR(IF(GS425="","",RANK(GR425,GR$3:GR$434)+COUNTIF(GR$3:GR425,GR425)-1),"/")</f>
        <v/>
      </c>
      <c r="GO425" s="22" t="str">
        <f t="shared" si="129"/>
        <v/>
      </c>
      <c r="GP425" s="22" t="str">
        <f t="shared" si="130"/>
        <v/>
      </c>
      <c r="GQ425" s="24" t="str">
        <f>IFERROR(IF(GO425="","",ROUND(IF(GP425=0,10,10+SIGN(GP425)*10*(1-((SQRT(5)-1)/2)^MIN(ABS(GP425)/(5*SQRT(GR$1)),3))/(1-((SQRT(5)-1)/2)^3)),2)),"请输入副数")</f>
        <v/>
      </c>
      <c r="GR425" s="25" t="str">
        <f ca="1">IF(GS425="","",IF(选手操作!HT425&lt;&gt;"","/",GV425))</f>
        <v/>
      </c>
      <c r="GS425" s="26" t="str">
        <f ca="1">IF(OR(COUNTA(GA$3:GM$434)=0,选手操作!$K425=""),"",选手操作!$K425)</f>
        <v/>
      </c>
      <c r="GT425" s="22" t="str">
        <f ca="1">IFERROR(IF(GS425="","",RANK(GV425,GV$3:GV$434)+COUNTIF(GV$3:GV425,GV425)-1),"/")</f>
        <v/>
      </c>
      <c r="GU425" s="27" t="str">
        <f ca="1">IF(GS425="","",VLOOKUP(GS425,选手操作!$K:$L,2,0))</f>
        <v/>
      </c>
      <c r="GV425" s="24" t="str">
        <f ca="1">IFERROR(IF(GS425="","",IF(选手操作!GT425&lt;&gt;"",FV425+GW425+GX425+选手操作!GS425,VLOOKUP(GU425,GO:GQ,3,0)+FV425+GW425+GX425+选手操作!GS425)),IF(COUNTIF(GO:GO,GU425)=0,"查找失败",IF(ISNUMBER(VLOOKUP(GU425,GO:GQ,3,0))=FALSE,"VP错误","未知错误")))</f>
        <v/>
      </c>
      <c r="GW425" s="37"/>
      <c r="GX425" s="37"/>
      <c r="GY425" s="39"/>
      <c r="HA425" s="31"/>
      <c r="HB425" s="31"/>
      <c r="HC425" s="31"/>
      <c r="HD425" s="31"/>
      <c r="HE425" s="31"/>
      <c r="HF425" s="31"/>
      <c r="HG425" s="31"/>
      <c r="HH425" s="31"/>
      <c r="HI425" s="31"/>
      <c r="HJ425" s="31"/>
      <c r="HK425" s="31"/>
      <c r="HL425" s="31"/>
      <c r="HM425" s="31"/>
      <c r="HN425" s="23" t="str">
        <f ca="1">IFERROR(IF(HS425="","",RANK(HR425,HR$3:HR$434)+COUNTIF(HR$3:HR425,HR425)-1),"/")</f>
        <v/>
      </c>
      <c r="HO425" s="22" t="str">
        <f t="shared" si="131"/>
        <v/>
      </c>
      <c r="HP425" s="22" t="str">
        <f t="shared" si="132"/>
        <v/>
      </c>
      <c r="HQ425" s="24" t="str">
        <f>IFERROR(IF(HO425="","",ROUND(IF(HP425=0,10,10+SIGN(HP425)*10*(1-((SQRT(5)-1)/2)^MIN(ABS(HP425)/(5*SQRT(HR$1)),3))/(1-((SQRT(5)-1)/2)^3)),2)),"请输入副数")</f>
        <v/>
      </c>
      <c r="HR425" s="25" t="str">
        <f ca="1">IF(HS425="","",IF(选手操作!IT425&lt;&gt;"","/",HV425))</f>
        <v/>
      </c>
      <c r="HS425" s="26" t="str">
        <f ca="1">IF(OR(COUNTA(HA$3:HM$434)=0,选手操作!$K425=""),"",选手操作!$K425)</f>
        <v/>
      </c>
      <c r="HT425" s="22" t="str">
        <f ca="1">IFERROR(IF(HS425="","",RANK(HV425,HV$3:HV$434)+COUNTIF(HV$3:HV425,HV425)-1),"/")</f>
        <v/>
      </c>
      <c r="HU425" s="27" t="str">
        <f ca="1">IF(HS425="","",VLOOKUP(HS425,选手操作!$K:$L,2,0))</f>
        <v/>
      </c>
      <c r="HV425" s="24" t="str">
        <f ca="1">IFERROR(IF(HS425="","",IF(选手操作!HT425&lt;&gt;"",GV425+HW425+HX425+选手操作!HS425,VLOOKUP(HU425,HO:HQ,3,0)+GV425+HW425+HX425+选手操作!HS425)),IF(COUNTIF(HO:HO,HU425)=0,"查找失败",IF(ISNUMBER(VLOOKUP(HU425,HO:HQ,3,0))=FALSE,"VP错误","未知错误")))</f>
        <v/>
      </c>
      <c r="HW425" s="37"/>
      <c r="HX425" s="37"/>
      <c r="HY425" s="39"/>
    </row>
    <row r="426" spans="1:233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23" t="str">
        <f ca="1">IFERROR(IF(S426="","",RANK(R426,R$3:R$434)+COUNTIF(R$3:R426,R426)-1),"/")</f>
        <v/>
      </c>
      <c r="O426" s="22" t="str">
        <f t="shared" si="133"/>
        <v/>
      </c>
      <c r="P426" s="22" t="str">
        <f t="shared" si="134"/>
        <v/>
      </c>
      <c r="Q426" s="24" t="str">
        <f t="shared" si="135"/>
        <v/>
      </c>
      <c r="R426" s="25" t="str">
        <f ca="1">IF(S426="","",IF(选手操作!AT426&lt;&gt;"","/",V426))</f>
        <v/>
      </c>
      <c r="S426" s="26" t="str">
        <f ca="1">IF(OR(COUNTA(A$3:M$434)=0,选手操作!$K426=""),"",选手操作!$K426)</f>
        <v/>
      </c>
      <c r="T426" s="22" t="str">
        <f ca="1">IFERROR(IF(S426="","",RANK(V426,V$3:V$434)+COUNTIF(V$3:V426,V426)-1),"/")</f>
        <v/>
      </c>
      <c r="U426" s="27" t="str">
        <f ca="1">IF(S426="","",VLOOKUP(S426,选手操作!$K:$L,2,0))</f>
        <v/>
      </c>
      <c r="V426" s="24" t="str">
        <f ca="1">IFERROR(IF(S426="","",IF(选手操作!T426&lt;&gt;"",选手操作!M426+选手操作!N426+W426+X426+选手操作!S426,VLOOKUP(U426,O:Q,3,0)+选手操作!M426+选手操作!N426+W426+X426+选手操作!S426)),IF(COUNTIF(O:O,U426)=0,"查找失败",IF(ISNUMBER(VLOOKUP(U426,O:Q,3,0))=FALSE,"VP错误","未知错误")))</f>
        <v/>
      </c>
      <c r="W426" s="37"/>
      <c r="X426" s="37"/>
      <c r="Y426" s="39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23" t="str">
        <f ca="1">IFERROR(IF(AS426="","",RANK(AR426,AR$3:AR$434)+COUNTIF(AR$3:AR426,AR426)-1),"/")</f>
        <v/>
      </c>
      <c r="AO426" s="22" t="str">
        <f t="shared" si="117"/>
        <v/>
      </c>
      <c r="AP426" s="22" t="str">
        <f t="shared" si="118"/>
        <v/>
      </c>
      <c r="AQ426" s="24" t="str">
        <f t="shared" si="136"/>
        <v/>
      </c>
      <c r="AR426" s="25" t="str">
        <f ca="1">IF(AS426="","",IF(选手操作!BT426&lt;&gt;"","/",AV426))</f>
        <v/>
      </c>
      <c r="AS426" s="26" t="str">
        <f ca="1">IF(OR(COUNTA(AA$3:AM$434)=0,选手操作!$K426=""),"",选手操作!$K426)</f>
        <v/>
      </c>
      <c r="AT426" s="22" t="str">
        <f ca="1">IFERROR(IF(AS426="","",RANK(AV426,AV$3:AV$434)+COUNTIF(AV$3:AV426,AV426)-1),"/")</f>
        <v/>
      </c>
      <c r="AU426" s="27" t="str">
        <f ca="1">IF(AS426="","",VLOOKUP(AS426,选手操作!$K:$L,2,0))</f>
        <v/>
      </c>
      <c r="AV426" s="24" t="str">
        <f ca="1">IFERROR(IF(AS426="","",IF(选手操作!AT426&lt;&gt;"",V426+AW426+AX426+选手操作!AS426,VLOOKUP(AU426,AO:AQ,3,0)+V426+AW426+AX426+选手操作!AS426)),IF(COUNTIF(AO:AO,AU426)=0,"查找失败",IF(ISNUMBER(VLOOKUP(AU426,AO:AQ,3,0))=FALSE,"VP错误","未知错误")))</f>
        <v/>
      </c>
      <c r="AW426" s="37"/>
      <c r="AX426" s="37"/>
      <c r="AY426" s="39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23" t="str">
        <f ca="1">IFERROR(IF(BS426="","",RANK(BR426,BR$3:BR$434)+COUNTIF(BR$3:BR426,BR426)-1),"/")</f>
        <v/>
      </c>
      <c r="BO426" s="22" t="str">
        <f t="shared" si="119"/>
        <v/>
      </c>
      <c r="BP426" s="22" t="str">
        <f t="shared" si="120"/>
        <v/>
      </c>
      <c r="BQ426" s="24" t="str">
        <f>IFERROR(IF(BO426="","",ROUND(IF(BP426=0,10,10+SIGN(BP426)*10*(1-((SQRT(5)-1)/2)^MIN(ABS(BP426)/(5*SQRT(BR$1)),3))/(1-((SQRT(5)-1)/2)^3)),2)),"请输入副数")</f>
        <v/>
      </c>
      <c r="BR426" s="25" t="str">
        <f ca="1">IF(BS426="","",IF(选手操作!CT426&lt;&gt;"","/",BV426))</f>
        <v/>
      </c>
      <c r="BS426" s="26" t="str">
        <f ca="1">IF(OR(COUNTA(BA$3:BM$434)=0,选手操作!$K426=""),"",选手操作!$K426)</f>
        <v/>
      </c>
      <c r="BT426" s="22" t="str">
        <f ca="1">IFERROR(IF(BS426="","",RANK(BV426,BV$3:BV$434)+COUNTIF(BV$3:BV426,BV426)-1),"/")</f>
        <v/>
      </c>
      <c r="BU426" s="27" t="str">
        <f ca="1">IF(BS426="","",VLOOKUP(BS426,选手操作!$K:$L,2,0))</f>
        <v/>
      </c>
      <c r="BV426" s="24" t="str">
        <f ca="1">IFERROR(IF(BS426="","",IF(选手操作!BT426&lt;&gt;"",AV426+BW426+BX426+选手操作!BS426,VLOOKUP(BU426,BO:BQ,3,0)+AV426+BW426+BX426+选手操作!BS426)),IF(COUNTIF(BO:BO,BU426)=0,"查找失败",IF(ISNUMBER(VLOOKUP(BU426,BO:BQ,3,0))=FALSE,"VP错误","未知错误")))</f>
        <v/>
      </c>
      <c r="BW426" s="37"/>
      <c r="BX426" s="37"/>
      <c r="BY426" s="39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23" t="str">
        <f ca="1">IFERROR(IF(CS426="","",RANK(CR426,CR$3:CR$434)+COUNTIF(CR$3:CR426,CR426)-1),"/")</f>
        <v/>
      </c>
      <c r="CO426" s="22" t="str">
        <f t="shared" si="121"/>
        <v/>
      </c>
      <c r="CP426" s="22" t="str">
        <f t="shared" si="122"/>
        <v/>
      </c>
      <c r="CQ426" s="24" t="str">
        <f>IFERROR(IF(CO426="","",ROUND(IF(CP426=0,10,10+SIGN(CP426)*10*(1-((SQRT(5)-1)/2)^MIN(ABS(CP426)/(5*SQRT(CR$1)),3))/(1-((SQRT(5)-1)/2)^3)),2)),"请输入副数")</f>
        <v/>
      </c>
      <c r="CR426" s="25" t="str">
        <f ca="1">IF(CS426="","",IF(选手操作!DT426&lt;&gt;"","/",CV426))</f>
        <v/>
      </c>
      <c r="CS426" s="26" t="str">
        <f ca="1">IF(OR(COUNTA(CA$3:CM$434)=0,选手操作!$K426=""),"",选手操作!$K426)</f>
        <v/>
      </c>
      <c r="CT426" s="22" t="str">
        <f ca="1">IFERROR(IF(CS426="","",RANK(CV426,CV$3:CV$434)+COUNTIF(CV$3:CV426,CV426)-1),"/")</f>
        <v/>
      </c>
      <c r="CU426" s="27" t="str">
        <f ca="1">IF(CS426="","",VLOOKUP(CS426,选手操作!$K:$L,2,0))</f>
        <v/>
      </c>
      <c r="CV426" s="24" t="str">
        <f ca="1">IFERROR(IF(CS426="","",IF(选手操作!CT426&lt;&gt;"",BV426+CW426+CX426+选手操作!CS426,VLOOKUP(CU426,CO:CQ,3,0)+BV426+CW426+CX426+选手操作!CS426)),IF(COUNTIF(CO:CO,CU426)=0,"查找失败",IF(ISNUMBER(VLOOKUP(CU426,CO:CQ,3,0))=FALSE,"VP错误","未知错误")))</f>
        <v/>
      </c>
      <c r="CW426" s="37"/>
      <c r="CX426" s="37"/>
      <c r="CY426" s="39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23" t="str">
        <f ca="1">IFERROR(IF(DS426="","",RANK(DR426,DR$3:DR$434)+COUNTIF(DR$3:DR426,DR426)-1),"/")</f>
        <v/>
      </c>
      <c r="DO426" s="22" t="str">
        <f t="shared" si="123"/>
        <v/>
      </c>
      <c r="DP426" s="22" t="str">
        <f t="shared" si="124"/>
        <v/>
      </c>
      <c r="DQ426" s="24" t="str">
        <f>IFERROR(IF(DO426="","",ROUND(IF(DP426=0,10,10+SIGN(DP426)*10*(1-((SQRT(5)-1)/2)^MIN(ABS(DP426)/(5*SQRT(DR$1)),3))/(1-((SQRT(5)-1)/2)^3)),2)),"请输入副数")</f>
        <v/>
      </c>
      <c r="DR426" s="25" t="str">
        <f ca="1">IF(DS426="","",IF(选手操作!ET426&lt;&gt;"","/",DV426))</f>
        <v/>
      </c>
      <c r="DS426" s="26" t="str">
        <f ca="1">IF(OR(COUNTA(DA$3:DM$434)=0,选手操作!$K426=""),"",选手操作!$K426)</f>
        <v/>
      </c>
      <c r="DT426" s="22" t="str">
        <f ca="1">IFERROR(IF(DS426="","",RANK(DV426,DV$3:DV$434)+COUNTIF(DV$3:DV426,DV426)-1),"/")</f>
        <v/>
      </c>
      <c r="DU426" s="27" t="str">
        <f ca="1">IF(DS426="","",VLOOKUP(DS426,选手操作!$K:$L,2,0))</f>
        <v/>
      </c>
      <c r="DV426" s="24" t="str">
        <f ca="1">IFERROR(IF(DS426="","",IF(选手操作!DT426&lt;&gt;"",CV426+DW426+DX426+选手操作!DS426,VLOOKUP(DU426,DO:DQ,3,0)+CV426+DW426+DX426+选手操作!DS426)),IF(COUNTIF(DO:DO,DU426)=0,"查找失败",IF(ISNUMBER(VLOOKUP(DU426,DO:DQ,3,0))=FALSE,"VP错误","未知错误")))</f>
        <v/>
      </c>
      <c r="DW426" s="37"/>
      <c r="DX426" s="37"/>
      <c r="DY426" s="39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  <c r="EK426" s="31"/>
      <c r="EL426" s="31"/>
      <c r="EM426" s="31"/>
      <c r="EN426" s="23" t="str">
        <f ca="1">IFERROR(IF(ES426="","",RANK(ER426,ER$3:ER$434)+COUNTIF(ER$3:ER426,ER426)-1),"/")</f>
        <v/>
      </c>
      <c r="EO426" s="22" t="str">
        <f t="shared" si="125"/>
        <v/>
      </c>
      <c r="EP426" s="22" t="str">
        <f t="shared" si="126"/>
        <v/>
      </c>
      <c r="EQ426" s="24" t="str">
        <f>IFERROR(IF(EO426="","",ROUND(IF(EP426=0,10,10+SIGN(EP426)*10*(1-((SQRT(5)-1)/2)^MIN(ABS(EP426)/(5*SQRT(ER$1)),3))/(1-((SQRT(5)-1)/2)^3)),2)),"请输入副数")</f>
        <v/>
      </c>
      <c r="ER426" s="25" t="str">
        <f ca="1">IF(ES426="","",IF(选手操作!FT426&lt;&gt;"","/",EV426))</f>
        <v/>
      </c>
      <c r="ES426" s="26" t="str">
        <f ca="1">IF(OR(COUNTA(EA$3:EM$434)=0,选手操作!$K426=""),"",选手操作!$K426)</f>
        <v/>
      </c>
      <c r="ET426" s="22" t="str">
        <f ca="1">IFERROR(IF(ES426="","",RANK(EV426,EV$3:EV$434)+COUNTIF(EV$3:EV426,EV426)-1),"/")</f>
        <v/>
      </c>
      <c r="EU426" s="27" t="str">
        <f ca="1">IF(ES426="","",VLOOKUP(ES426,选手操作!$K:$L,2,0))</f>
        <v/>
      </c>
      <c r="EV426" s="24" t="str">
        <f ca="1">IFERROR(IF(ES426="","",IF(选手操作!ET426&lt;&gt;"",DV426+EW426+EX426+选手操作!ES426,VLOOKUP(EU426,EO:EQ,3,0)+DV426+EW426+EX426+选手操作!ES426)),IF(COUNTIF(EO:EO,EU426)=0,"查找失败",IF(ISNUMBER(VLOOKUP(EU426,EO:EQ,3,0))=FALSE,"VP错误","未知错误")))</f>
        <v/>
      </c>
      <c r="EW426" s="37"/>
      <c r="EX426" s="37"/>
      <c r="EY426" s="39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  <c r="FK426" s="31"/>
      <c r="FL426" s="31"/>
      <c r="FM426" s="31"/>
      <c r="FN426" s="23" t="str">
        <f ca="1">IFERROR(IF(FS426="","",RANK(FR426,FR$3:FR$434)+COUNTIF(FR$3:FR426,FR426)-1),"/")</f>
        <v/>
      </c>
      <c r="FO426" s="22" t="str">
        <f t="shared" si="127"/>
        <v/>
      </c>
      <c r="FP426" s="22" t="str">
        <f t="shared" si="128"/>
        <v/>
      </c>
      <c r="FQ426" s="24" t="str">
        <f>IFERROR(IF(FO426="","",ROUND(IF(FP426=0,10,10+SIGN(FP426)*10*(1-((SQRT(5)-1)/2)^MIN(ABS(FP426)/(5*SQRT(FR$1)),3))/(1-((SQRT(5)-1)/2)^3)),2)),"请输入副数")</f>
        <v/>
      </c>
      <c r="FR426" s="25" t="str">
        <f ca="1">IF(FS426="","",IF(选手操作!GT426&lt;&gt;"","/",FV426))</f>
        <v/>
      </c>
      <c r="FS426" s="26" t="str">
        <f ca="1">IF(OR(COUNTA(FA$3:FM$434)=0,选手操作!$K426=""),"",选手操作!$K426)</f>
        <v/>
      </c>
      <c r="FT426" s="22" t="str">
        <f ca="1">IFERROR(IF(FS426="","",RANK(FV426,FV$3:FV$434)+COUNTIF(FV$3:FV426,FV426)-1),"/")</f>
        <v/>
      </c>
      <c r="FU426" s="27" t="str">
        <f ca="1">IF(FS426="","",VLOOKUP(FS426,选手操作!$K:$L,2,0))</f>
        <v/>
      </c>
      <c r="FV426" s="24" t="str">
        <f ca="1">IFERROR(IF(FS426="","",IF(选手操作!FT426&lt;&gt;"",EV426+FW426+FX426+选手操作!FS426,VLOOKUP(FU426,FO:FQ,3,0)+EV426+FW426+FX426+选手操作!FS426)),IF(COUNTIF(FO:FO,FU426)=0,"查找失败",IF(ISNUMBER(VLOOKUP(FU426,FO:FQ,3,0))=FALSE,"VP错误","未知错误")))</f>
        <v/>
      </c>
      <c r="FW426" s="37"/>
      <c r="FX426" s="37"/>
      <c r="FY426" s="39"/>
      <c r="GA426" s="31"/>
      <c r="GB426" s="31"/>
      <c r="GC426" s="31"/>
      <c r="GD426" s="31"/>
      <c r="GE426" s="31"/>
      <c r="GF426" s="31"/>
      <c r="GG426" s="31"/>
      <c r="GH426" s="31"/>
      <c r="GI426" s="31"/>
      <c r="GJ426" s="31"/>
      <c r="GK426" s="31"/>
      <c r="GL426" s="31"/>
      <c r="GM426" s="31"/>
      <c r="GN426" s="23" t="str">
        <f ca="1">IFERROR(IF(GS426="","",RANK(GR426,GR$3:GR$434)+COUNTIF(GR$3:GR426,GR426)-1),"/")</f>
        <v/>
      </c>
      <c r="GO426" s="22" t="str">
        <f t="shared" si="129"/>
        <v/>
      </c>
      <c r="GP426" s="22" t="str">
        <f t="shared" si="130"/>
        <v/>
      </c>
      <c r="GQ426" s="24" t="str">
        <f>IFERROR(IF(GO426="","",ROUND(IF(GP426=0,10,10+SIGN(GP426)*10*(1-((SQRT(5)-1)/2)^MIN(ABS(GP426)/(5*SQRT(GR$1)),3))/(1-((SQRT(5)-1)/2)^3)),2)),"请输入副数")</f>
        <v/>
      </c>
      <c r="GR426" s="25" t="str">
        <f ca="1">IF(GS426="","",IF(选手操作!HT426&lt;&gt;"","/",GV426))</f>
        <v/>
      </c>
      <c r="GS426" s="26" t="str">
        <f ca="1">IF(OR(COUNTA(GA$3:GM$434)=0,选手操作!$K426=""),"",选手操作!$K426)</f>
        <v/>
      </c>
      <c r="GT426" s="22" t="str">
        <f ca="1">IFERROR(IF(GS426="","",RANK(GV426,GV$3:GV$434)+COUNTIF(GV$3:GV426,GV426)-1),"/")</f>
        <v/>
      </c>
      <c r="GU426" s="27" t="str">
        <f ca="1">IF(GS426="","",VLOOKUP(GS426,选手操作!$K:$L,2,0))</f>
        <v/>
      </c>
      <c r="GV426" s="24" t="str">
        <f ca="1">IFERROR(IF(GS426="","",IF(选手操作!GT426&lt;&gt;"",FV426+GW426+GX426+选手操作!GS426,VLOOKUP(GU426,GO:GQ,3,0)+FV426+GW426+GX426+选手操作!GS426)),IF(COUNTIF(GO:GO,GU426)=0,"查找失败",IF(ISNUMBER(VLOOKUP(GU426,GO:GQ,3,0))=FALSE,"VP错误","未知错误")))</f>
        <v/>
      </c>
      <c r="GW426" s="37"/>
      <c r="GX426" s="37"/>
      <c r="GY426" s="39"/>
      <c r="HA426" s="31"/>
      <c r="HB426" s="31"/>
      <c r="HC426" s="31"/>
      <c r="HD426" s="31"/>
      <c r="HE426" s="31"/>
      <c r="HF426" s="31"/>
      <c r="HG426" s="31"/>
      <c r="HH426" s="31"/>
      <c r="HI426" s="31"/>
      <c r="HJ426" s="31"/>
      <c r="HK426" s="31"/>
      <c r="HL426" s="31"/>
      <c r="HM426" s="31"/>
      <c r="HN426" s="23" t="str">
        <f ca="1">IFERROR(IF(HS426="","",RANK(HR426,HR$3:HR$434)+COUNTIF(HR$3:HR426,HR426)-1),"/")</f>
        <v/>
      </c>
      <c r="HO426" s="22" t="str">
        <f t="shared" si="131"/>
        <v/>
      </c>
      <c r="HP426" s="22" t="str">
        <f t="shared" si="132"/>
        <v/>
      </c>
      <c r="HQ426" s="24" t="str">
        <f>IFERROR(IF(HO426="","",ROUND(IF(HP426=0,10,10+SIGN(HP426)*10*(1-((SQRT(5)-1)/2)^MIN(ABS(HP426)/(5*SQRT(HR$1)),3))/(1-((SQRT(5)-1)/2)^3)),2)),"请输入副数")</f>
        <v/>
      </c>
      <c r="HR426" s="25" t="str">
        <f ca="1">IF(HS426="","",IF(选手操作!IT426&lt;&gt;"","/",HV426))</f>
        <v/>
      </c>
      <c r="HS426" s="26" t="str">
        <f ca="1">IF(OR(COUNTA(HA$3:HM$434)=0,选手操作!$K426=""),"",选手操作!$K426)</f>
        <v/>
      </c>
      <c r="HT426" s="22" t="str">
        <f ca="1">IFERROR(IF(HS426="","",RANK(HV426,HV$3:HV$434)+COUNTIF(HV$3:HV426,HV426)-1),"/")</f>
        <v/>
      </c>
      <c r="HU426" s="27" t="str">
        <f ca="1">IF(HS426="","",VLOOKUP(HS426,选手操作!$K:$L,2,0))</f>
        <v/>
      </c>
      <c r="HV426" s="24" t="str">
        <f ca="1">IFERROR(IF(HS426="","",IF(选手操作!HT426&lt;&gt;"",GV426+HW426+HX426+选手操作!HS426,VLOOKUP(HU426,HO:HQ,3,0)+GV426+HW426+HX426+选手操作!HS426)),IF(COUNTIF(HO:HO,HU426)=0,"查找失败",IF(ISNUMBER(VLOOKUP(HU426,HO:HQ,3,0))=FALSE,"VP错误","未知错误")))</f>
        <v/>
      </c>
      <c r="HW426" s="37"/>
      <c r="HX426" s="37"/>
      <c r="HY426" s="39"/>
    </row>
    <row r="427" spans="1:233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23" t="str">
        <f ca="1">IFERROR(IF(S427="","",RANK(R427,R$3:R$434)+COUNTIF(R$3:R427,R427)-1),"/")</f>
        <v/>
      </c>
      <c r="O427" s="22" t="str">
        <f t="shared" si="133"/>
        <v/>
      </c>
      <c r="P427" s="22" t="str">
        <f t="shared" si="134"/>
        <v/>
      </c>
      <c r="Q427" s="24" t="str">
        <f t="shared" si="135"/>
        <v/>
      </c>
      <c r="R427" s="25" t="str">
        <f ca="1">IF(S427="","",IF(选手操作!AT427&lt;&gt;"","/",V427))</f>
        <v/>
      </c>
      <c r="S427" s="26" t="str">
        <f ca="1">IF(OR(COUNTA(A$3:M$434)=0,选手操作!$K427=""),"",选手操作!$K427)</f>
        <v/>
      </c>
      <c r="T427" s="22" t="str">
        <f ca="1">IFERROR(IF(S427="","",RANK(V427,V$3:V$434)+COUNTIF(V$3:V427,V427)-1),"/")</f>
        <v/>
      </c>
      <c r="U427" s="27" t="str">
        <f ca="1">IF(S427="","",VLOOKUP(S427,选手操作!$K:$L,2,0))</f>
        <v/>
      </c>
      <c r="V427" s="24" t="str">
        <f ca="1">IFERROR(IF(S427="","",IF(选手操作!T427&lt;&gt;"",选手操作!M427+选手操作!N427+W427+X427+选手操作!S427,VLOOKUP(U427,O:Q,3,0)+选手操作!M427+选手操作!N427+W427+X427+选手操作!S427)),IF(COUNTIF(O:O,U427)=0,"查找失败",IF(ISNUMBER(VLOOKUP(U427,O:Q,3,0))=FALSE,"VP错误","未知错误")))</f>
        <v/>
      </c>
      <c r="W427" s="37"/>
      <c r="X427" s="37"/>
      <c r="Y427" s="39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23" t="str">
        <f ca="1">IFERROR(IF(AS427="","",RANK(AR427,AR$3:AR$434)+COUNTIF(AR$3:AR427,AR427)-1),"/")</f>
        <v/>
      </c>
      <c r="AO427" s="22" t="str">
        <f t="shared" si="117"/>
        <v/>
      </c>
      <c r="AP427" s="22" t="str">
        <f t="shared" si="118"/>
        <v/>
      </c>
      <c r="AQ427" s="24" t="str">
        <f t="shared" si="136"/>
        <v/>
      </c>
      <c r="AR427" s="25" t="str">
        <f ca="1">IF(AS427="","",IF(选手操作!BT427&lt;&gt;"","/",AV427))</f>
        <v/>
      </c>
      <c r="AS427" s="26" t="str">
        <f ca="1">IF(OR(COUNTA(AA$3:AM$434)=0,选手操作!$K427=""),"",选手操作!$K427)</f>
        <v/>
      </c>
      <c r="AT427" s="22" t="str">
        <f ca="1">IFERROR(IF(AS427="","",RANK(AV427,AV$3:AV$434)+COUNTIF(AV$3:AV427,AV427)-1),"/")</f>
        <v/>
      </c>
      <c r="AU427" s="27" t="str">
        <f ca="1">IF(AS427="","",VLOOKUP(AS427,选手操作!$K:$L,2,0))</f>
        <v/>
      </c>
      <c r="AV427" s="24" t="str">
        <f ca="1">IFERROR(IF(AS427="","",IF(选手操作!AT427&lt;&gt;"",V427+AW427+AX427+选手操作!AS427,VLOOKUP(AU427,AO:AQ,3,0)+V427+AW427+AX427+选手操作!AS427)),IF(COUNTIF(AO:AO,AU427)=0,"查找失败",IF(ISNUMBER(VLOOKUP(AU427,AO:AQ,3,0))=FALSE,"VP错误","未知错误")))</f>
        <v/>
      </c>
      <c r="AW427" s="37"/>
      <c r="AX427" s="37"/>
      <c r="AY427" s="39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23" t="str">
        <f ca="1">IFERROR(IF(BS427="","",RANK(BR427,BR$3:BR$434)+COUNTIF(BR$3:BR427,BR427)-1),"/")</f>
        <v/>
      </c>
      <c r="BO427" s="22" t="str">
        <f t="shared" si="119"/>
        <v/>
      </c>
      <c r="BP427" s="22" t="str">
        <f t="shared" si="120"/>
        <v/>
      </c>
      <c r="BQ427" s="24" t="str">
        <f>IFERROR(IF(BO427="","",ROUND(IF(BP427=0,10,10+SIGN(BP427)*10*(1-((SQRT(5)-1)/2)^MIN(ABS(BP427)/(5*SQRT(BR$1)),3))/(1-((SQRT(5)-1)/2)^3)),2)),"请输入副数")</f>
        <v/>
      </c>
      <c r="BR427" s="25" t="str">
        <f ca="1">IF(BS427="","",IF(选手操作!CT427&lt;&gt;"","/",BV427))</f>
        <v/>
      </c>
      <c r="BS427" s="26" t="str">
        <f ca="1">IF(OR(COUNTA(BA$3:BM$434)=0,选手操作!$K427=""),"",选手操作!$K427)</f>
        <v/>
      </c>
      <c r="BT427" s="22" t="str">
        <f ca="1">IFERROR(IF(BS427="","",RANK(BV427,BV$3:BV$434)+COUNTIF(BV$3:BV427,BV427)-1),"/")</f>
        <v/>
      </c>
      <c r="BU427" s="27" t="str">
        <f ca="1">IF(BS427="","",VLOOKUP(BS427,选手操作!$K:$L,2,0))</f>
        <v/>
      </c>
      <c r="BV427" s="24" t="str">
        <f ca="1">IFERROR(IF(BS427="","",IF(选手操作!BT427&lt;&gt;"",AV427+BW427+BX427+选手操作!BS427,VLOOKUP(BU427,BO:BQ,3,0)+AV427+BW427+BX427+选手操作!BS427)),IF(COUNTIF(BO:BO,BU427)=0,"查找失败",IF(ISNUMBER(VLOOKUP(BU427,BO:BQ,3,0))=FALSE,"VP错误","未知错误")))</f>
        <v/>
      </c>
      <c r="BW427" s="37"/>
      <c r="BX427" s="37"/>
      <c r="BY427" s="39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23" t="str">
        <f ca="1">IFERROR(IF(CS427="","",RANK(CR427,CR$3:CR$434)+COUNTIF(CR$3:CR427,CR427)-1),"/")</f>
        <v/>
      </c>
      <c r="CO427" s="22" t="str">
        <f t="shared" si="121"/>
        <v/>
      </c>
      <c r="CP427" s="22" t="str">
        <f t="shared" si="122"/>
        <v/>
      </c>
      <c r="CQ427" s="24" t="str">
        <f>IFERROR(IF(CO427="","",ROUND(IF(CP427=0,10,10+SIGN(CP427)*10*(1-((SQRT(5)-1)/2)^MIN(ABS(CP427)/(5*SQRT(CR$1)),3))/(1-((SQRT(5)-1)/2)^3)),2)),"请输入副数")</f>
        <v/>
      </c>
      <c r="CR427" s="25" t="str">
        <f ca="1">IF(CS427="","",IF(选手操作!DT427&lt;&gt;"","/",CV427))</f>
        <v/>
      </c>
      <c r="CS427" s="26" t="str">
        <f ca="1">IF(OR(COUNTA(CA$3:CM$434)=0,选手操作!$K427=""),"",选手操作!$K427)</f>
        <v/>
      </c>
      <c r="CT427" s="22" t="str">
        <f ca="1">IFERROR(IF(CS427="","",RANK(CV427,CV$3:CV$434)+COUNTIF(CV$3:CV427,CV427)-1),"/")</f>
        <v/>
      </c>
      <c r="CU427" s="27" t="str">
        <f ca="1">IF(CS427="","",VLOOKUP(CS427,选手操作!$K:$L,2,0))</f>
        <v/>
      </c>
      <c r="CV427" s="24" t="str">
        <f ca="1">IFERROR(IF(CS427="","",IF(选手操作!CT427&lt;&gt;"",BV427+CW427+CX427+选手操作!CS427,VLOOKUP(CU427,CO:CQ,3,0)+BV427+CW427+CX427+选手操作!CS427)),IF(COUNTIF(CO:CO,CU427)=0,"查找失败",IF(ISNUMBER(VLOOKUP(CU427,CO:CQ,3,0))=FALSE,"VP错误","未知错误")))</f>
        <v/>
      </c>
      <c r="CW427" s="37"/>
      <c r="CX427" s="37"/>
      <c r="CY427" s="39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23" t="str">
        <f ca="1">IFERROR(IF(DS427="","",RANK(DR427,DR$3:DR$434)+COUNTIF(DR$3:DR427,DR427)-1),"/")</f>
        <v/>
      </c>
      <c r="DO427" s="22" t="str">
        <f t="shared" si="123"/>
        <v/>
      </c>
      <c r="DP427" s="22" t="str">
        <f t="shared" si="124"/>
        <v/>
      </c>
      <c r="DQ427" s="24" t="str">
        <f>IFERROR(IF(DO427="","",ROUND(IF(DP427=0,10,10+SIGN(DP427)*10*(1-((SQRT(5)-1)/2)^MIN(ABS(DP427)/(5*SQRT(DR$1)),3))/(1-((SQRT(5)-1)/2)^3)),2)),"请输入副数")</f>
        <v/>
      </c>
      <c r="DR427" s="25" t="str">
        <f ca="1">IF(DS427="","",IF(选手操作!ET427&lt;&gt;"","/",DV427))</f>
        <v/>
      </c>
      <c r="DS427" s="26" t="str">
        <f ca="1">IF(OR(COUNTA(DA$3:DM$434)=0,选手操作!$K427=""),"",选手操作!$K427)</f>
        <v/>
      </c>
      <c r="DT427" s="22" t="str">
        <f ca="1">IFERROR(IF(DS427="","",RANK(DV427,DV$3:DV$434)+COUNTIF(DV$3:DV427,DV427)-1),"/")</f>
        <v/>
      </c>
      <c r="DU427" s="27" t="str">
        <f ca="1">IF(DS427="","",VLOOKUP(DS427,选手操作!$K:$L,2,0))</f>
        <v/>
      </c>
      <c r="DV427" s="24" t="str">
        <f ca="1">IFERROR(IF(DS427="","",IF(选手操作!DT427&lt;&gt;"",CV427+DW427+DX427+选手操作!DS427,VLOOKUP(DU427,DO:DQ,3,0)+CV427+DW427+DX427+选手操作!DS427)),IF(COUNTIF(DO:DO,DU427)=0,"查找失败",IF(ISNUMBER(VLOOKUP(DU427,DO:DQ,3,0))=FALSE,"VP错误","未知错误")))</f>
        <v/>
      </c>
      <c r="DW427" s="37"/>
      <c r="DX427" s="37"/>
      <c r="DY427" s="39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  <c r="EK427" s="31"/>
      <c r="EL427" s="31"/>
      <c r="EM427" s="31"/>
      <c r="EN427" s="23" t="str">
        <f ca="1">IFERROR(IF(ES427="","",RANK(ER427,ER$3:ER$434)+COUNTIF(ER$3:ER427,ER427)-1),"/")</f>
        <v/>
      </c>
      <c r="EO427" s="22" t="str">
        <f t="shared" si="125"/>
        <v/>
      </c>
      <c r="EP427" s="22" t="str">
        <f t="shared" si="126"/>
        <v/>
      </c>
      <c r="EQ427" s="24" t="str">
        <f>IFERROR(IF(EO427="","",ROUND(IF(EP427=0,10,10+SIGN(EP427)*10*(1-((SQRT(5)-1)/2)^MIN(ABS(EP427)/(5*SQRT(ER$1)),3))/(1-((SQRT(5)-1)/2)^3)),2)),"请输入副数")</f>
        <v/>
      </c>
      <c r="ER427" s="25" t="str">
        <f ca="1">IF(ES427="","",IF(选手操作!FT427&lt;&gt;"","/",EV427))</f>
        <v/>
      </c>
      <c r="ES427" s="26" t="str">
        <f ca="1">IF(OR(COUNTA(EA$3:EM$434)=0,选手操作!$K427=""),"",选手操作!$K427)</f>
        <v/>
      </c>
      <c r="ET427" s="22" t="str">
        <f ca="1">IFERROR(IF(ES427="","",RANK(EV427,EV$3:EV$434)+COUNTIF(EV$3:EV427,EV427)-1),"/")</f>
        <v/>
      </c>
      <c r="EU427" s="27" t="str">
        <f ca="1">IF(ES427="","",VLOOKUP(ES427,选手操作!$K:$L,2,0))</f>
        <v/>
      </c>
      <c r="EV427" s="24" t="str">
        <f ca="1">IFERROR(IF(ES427="","",IF(选手操作!ET427&lt;&gt;"",DV427+EW427+EX427+选手操作!ES427,VLOOKUP(EU427,EO:EQ,3,0)+DV427+EW427+EX427+选手操作!ES427)),IF(COUNTIF(EO:EO,EU427)=0,"查找失败",IF(ISNUMBER(VLOOKUP(EU427,EO:EQ,3,0))=FALSE,"VP错误","未知错误")))</f>
        <v/>
      </c>
      <c r="EW427" s="37"/>
      <c r="EX427" s="37"/>
      <c r="EY427" s="39"/>
      <c r="FA427" s="31"/>
      <c r="FB427" s="31"/>
      <c r="FC427" s="31"/>
      <c r="FD427" s="31"/>
      <c r="FE427" s="31"/>
      <c r="FF427" s="31"/>
      <c r="FG427" s="31"/>
      <c r="FH427" s="31"/>
      <c r="FI427" s="31"/>
      <c r="FJ427" s="31"/>
      <c r="FK427" s="31"/>
      <c r="FL427" s="31"/>
      <c r="FM427" s="31"/>
      <c r="FN427" s="23" t="str">
        <f ca="1">IFERROR(IF(FS427="","",RANK(FR427,FR$3:FR$434)+COUNTIF(FR$3:FR427,FR427)-1),"/")</f>
        <v/>
      </c>
      <c r="FO427" s="22" t="str">
        <f t="shared" si="127"/>
        <v/>
      </c>
      <c r="FP427" s="22" t="str">
        <f t="shared" si="128"/>
        <v/>
      </c>
      <c r="FQ427" s="24" t="str">
        <f>IFERROR(IF(FO427="","",ROUND(IF(FP427=0,10,10+SIGN(FP427)*10*(1-((SQRT(5)-1)/2)^MIN(ABS(FP427)/(5*SQRT(FR$1)),3))/(1-((SQRT(5)-1)/2)^3)),2)),"请输入副数")</f>
        <v/>
      </c>
      <c r="FR427" s="25" t="str">
        <f ca="1">IF(FS427="","",IF(选手操作!GT427&lt;&gt;"","/",FV427))</f>
        <v/>
      </c>
      <c r="FS427" s="26" t="str">
        <f ca="1">IF(OR(COUNTA(FA$3:FM$434)=0,选手操作!$K427=""),"",选手操作!$K427)</f>
        <v/>
      </c>
      <c r="FT427" s="22" t="str">
        <f ca="1">IFERROR(IF(FS427="","",RANK(FV427,FV$3:FV$434)+COUNTIF(FV$3:FV427,FV427)-1),"/")</f>
        <v/>
      </c>
      <c r="FU427" s="27" t="str">
        <f ca="1">IF(FS427="","",VLOOKUP(FS427,选手操作!$K:$L,2,0))</f>
        <v/>
      </c>
      <c r="FV427" s="24" t="str">
        <f ca="1">IFERROR(IF(FS427="","",IF(选手操作!FT427&lt;&gt;"",EV427+FW427+FX427+选手操作!FS427,VLOOKUP(FU427,FO:FQ,3,0)+EV427+FW427+FX427+选手操作!FS427)),IF(COUNTIF(FO:FO,FU427)=0,"查找失败",IF(ISNUMBER(VLOOKUP(FU427,FO:FQ,3,0))=FALSE,"VP错误","未知错误")))</f>
        <v/>
      </c>
      <c r="FW427" s="37"/>
      <c r="FX427" s="37"/>
      <c r="FY427" s="39"/>
      <c r="GA427" s="31"/>
      <c r="GB427" s="31"/>
      <c r="GC427" s="31"/>
      <c r="GD427" s="31"/>
      <c r="GE427" s="31"/>
      <c r="GF427" s="31"/>
      <c r="GG427" s="31"/>
      <c r="GH427" s="31"/>
      <c r="GI427" s="31"/>
      <c r="GJ427" s="31"/>
      <c r="GK427" s="31"/>
      <c r="GL427" s="31"/>
      <c r="GM427" s="31"/>
      <c r="GN427" s="23" t="str">
        <f ca="1">IFERROR(IF(GS427="","",RANK(GR427,GR$3:GR$434)+COUNTIF(GR$3:GR427,GR427)-1),"/")</f>
        <v/>
      </c>
      <c r="GO427" s="22" t="str">
        <f t="shared" si="129"/>
        <v/>
      </c>
      <c r="GP427" s="22" t="str">
        <f t="shared" si="130"/>
        <v/>
      </c>
      <c r="GQ427" s="24" t="str">
        <f>IFERROR(IF(GO427="","",ROUND(IF(GP427=0,10,10+SIGN(GP427)*10*(1-((SQRT(5)-1)/2)^MIN(ABS(GP427)/(5*SQRT(GR$1)),3))/(1-((SQRT(5)-1)/2)^3)),2)),"请输入副数")</f>
        <v/>
      </c>
      <c r="GR427" s="25" t="str">
        <f ca="1">IF(GS427="","",IF(选手操作!HT427&lt;&gt;"","/",GV427))</f>
        <v/>
      </c>
      <c r="GS427" s="26" t="str">
        <f ca="1">IF(OR(COUNTA(GA$3:GM$434)=0,选手操作!$K427=""),"",选手操作!$K427)</f>
        <v/>
      </c>
      <c r="GT427" s="22" t="str">
        <f ca="1">IFERROR(IF(GS427="","",RANK(GV427,GV$3:GV$434)+COUNTIF(GV$3:GV427,GV427)-1),"/")</f>
        <v/>
      </c>
      <c r="GU427" s="27" t="str">
        <f ca="1">IF(GS427="","",VLOOKUP(GS427,选手操作!$K:$L,2,0))</f>
        <v/>
      </c>
      <c r="GV427" s="24" t="str">
        <f ca="1">IFERROR(IF(GS427="","",IF(选手操作!GT427&lt;&gt;"",FV427+GW427+GX427+选手操作!GS427,VLOOKUP(GU427,GO:GQ,3,0)+FV427+GW427+GX427+选手操作!GS427)),IF(COUNTIF(GO:GO,GU427)=0,"查找失败",IF(ISNUMBER(VLOOKUP(GU427,GO:GQ,3,0))=FALSE,"VP错误","未知错误")))</f>
        <v/>
      </c>
      <c r="GW427" s="37"/>
      <c r="GX427" s="37"/>
      <c r="GY427" s="39"/>
      <c r="HA427" s="31"/>
      <c r="HB427" s="31"/>
      <c r="HC427" s="31"/>
      <c r="HD427" s="31"/>
      <c r="HE427" s="31"/>
      <c r="HF427" s="31"/>
      <c r="HG427" s="31"/>
      <c r="HH427" s="31"/>
      <c r="HI427" s="31"/>
      <c r="HJ427" s="31"/>
      <c r="HK427" s="31"/>
      <c r="HL427" s="31"/>
      <c r="HM427" s="31"/>
      <c r="HN427" s="23" t="str">
        <f ca="1">IFERROR(IF(HS427="","",RANK(HR427,HR$3:HR$434)+COUNTIF(HR$3:HR427,HR427)-1),"/")</f>
        <v/>
      </c>
      <c r="HO427" s="22" t="str">
        <f t="shared" si="131"/>
        <v/>
      </c>
      <c r="HP427" s="22" t="str">
        <f t="shared" si="132"/>
        <v/>
      </c>
      <c r="HQ427" s="24" t="str">
        <f>IFERROR(IF(HO427="","",ROUND(IF(HP427=0,10,10+SIGN(HP427)*10*(1-((SQRT(5)-1)/2)^MIN(ABS(HP427)/(5*SQRT(HR$1)),3))/(1-((SQRT(5)-1)/2)^3)),2)),"请输入副数")</f>
        <v/>
      </c>
      <c r="HR427" s="25" t="str">
        <f ca="1">IF(HS427="","",IF(选手操作!IT427&lt;&gt;"","/",HV427))</f>
        <v/>
      </c>
      <c r="HS427" s="26" t="str">
        <f ca="1">IF(OR(COUNTA(HA$3:HM$434)=0,选手操作!$K427=""),"",选手操作!$K427)</f>
        <v/>
      </c>
      <c r="HT427" s="22" t="str">
        <f ca="1">IFERROR(IF(HS427="","",RANK(HV427,HV$3:HV$434)+COUNTIF(HV$3:HV427,HV427)-1),"/")</f>
        <v/>
      </c>
      <c r="HU427" s="27" t="str">
        <f ca="1">IF(HS427="","",VLOOKUP(HS427,选手操作!$K:$L,2,0))</f>
        <v/>
      </c>
      <c r="HV427" s="24" t="str">
        <f ca="1">IFERROR(IF(HS427="","",IF(选手操作!HT427&lt;&gt;"",GV427+HW427+HX427+选手操作!HS427,VLOOKUP(HU427,HO:HQ,3,0)+GV427+HW427+HX427+选手操作!HS427)),IF(COUNTIF(HO:HO,HU427)=0,"查找失败",IF(ISNUMBER(VLOOKUP(HU427,HO:HQ,3,0))=FALSE,"VP错误","未知错误")))</f>
        <v/>
      </c>
      <c r="HW427" s="37"/>
      <c r="HX427" s="37"/>
      <c r="HY427" s="39"/>
    </row>
    <row r="428" spans="1:233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23" t="str">
        <f ca="1">IFERROR(IF(S428="","",RANK(R428,R$3:R$434)+COUNTIF(R$3:R428,R428)-1),"/")</f>
        <v/>
      </c>
      <c r="O428" s="22" t="str">
        <f t="shared" si="133"/>
        <v/>
      </c>
      <c r="P428" s="22" t="str">
        <f t="shared" si="134"/>
        <v/>
      </c>
      <c r="Q428" s="24" t="str">
        <f t="shared" si="135"/>
        <v/>
      </c>
      <c r="R428" s="25" t="str">
        <f ca="1">IF(S428="","",IF(选手操作!AT428&lt;&gt;"","/",V428))</f>
        <v/>
      </c>
      <c r="S428" s="26" t="str">
        <f ca="1">IF(OR(COUNTA(A$3:M$434)=0,选手操作!$K428=""),"",选手操作!$K428)</f>
        <v/>
      </c>
      <c r="T428" s="22" t="str">
        <f ca="1">IFERROR(IF(S428="","",RANK(V428,V$3:V$434)+COUNTIF(V$3:V428,V428)-1),"/")</f>
        <v/>
      </c>
      <c r="U428" s="27" t="str">
        <f ca="1">IF(S428="","",VLOOKUP(S428,选手操作!$K:$L,2,0))</f>
        <v/>
      </c>
      <c r="V428" s="24" t="str">
        <f ca="1">IFERROR(IF(S428="","",IF(选手操作!T428&lt;&gt;"",选手操作!M428+选手操作!N428+W428+X428+选手操作!S428,VLOOKUP(U428,O:Q,3,0)+选手操作!M428+选手操作!N428+W428+X428+选手操作!S428)),IF(COUNTIF(O:O,U428)=0,"查找失败",IF(ISNUMBER(VLOOKUP(U428,O:Q,3,0))=FALSE,"VP错误","未知错误")))</f>
        <v/>
      </c>
      <c r="W428" s="37"/>
      <c r="X428" s="37"/>
      <c r="Y428" s="39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23" t="str">
        <f ca="1">IFERROR(IF(AS428="","",RANK(AR428,AR$3:AR$434)+COUNTIF(AR$3:AR428,AR428)-1),"/")</f>
        <v/>
      </c>
      <c r="AO428" s="22" t="str">
        <f t="shared" si="117"/>
        <v/>
      </c>
      <c r="AP428" s="22" t="str">
        <f t="shared" si="118"/>
        <v/>
      </c>
      <c r="AQ428" s="24" t="str">
        <f t="shared" si="136"/>
        <v/>
      </c>
      <c r="AR428" s="25" t="str">
        <f ca="1">IF(AS428="","",IF(选手操作!BT428&lt;&gt;"","/",AV428))</f>
        <v/>
      </c>
      <c r="AS428" s="26" t="str">
        <f ca="1">IF(OR(COUNTA(AA$3:AM$434)=0,选手操作!$K428=""),"",选手操作!$K428)</f>
        <v/>
      </c>
      <c r="AT428" s="22" t="str">
        <f ca="1">IFERROR(IF(AS428="","",RANK(AV428,AV$3:AV$434)+COUNTIF(AV$3:AV428,AV428)-1),"/")</f>
        <v/>
      </c>
      <c r="AU428" s="27" t="str">
        <f ca="1">IF(AS428="","",VLOOKUP(AS428,选手操作!$K:$L,2,0))</f>
        <v/>
      </c>
      <c r="AV428" s="24" t="str">
        <f ca="1">IFERROR(IF(AS428="","",IF(选手操作!AT428&lt;&gt;"",V428+AW428+AX428+选手操作!AS428,VLOOKUP(AU428,AO:AQ,3,0)+V428+AW428+AX428+选手操作!AS428)),IF(COUNTIF(AO:AO,AU428)=0,"查找失败",IF(ISNUMBER(VLOOKUP(AU428,AO:AQ,3,0))=FALSE,"VP错误","未知错误")))</f>
        <v/>
      </c>
      <c r="AW428" s="37"/>
      <c r="AX428" s="37"/>
      <c r="AY428" s="39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23" t="str">
        <f ca="1">IFERROR(IF(BS428="","",RANK(BR428,BR$3:BR$434)+COUNTIF(BR$3:BR428,BR428)-1),"/")</f>
        <v/>
      </c>
      <c r="BO428" s="22" t="str">
        <f t="shared" si="119"/>
        <v/>
      </c>
      <c r="BP428" s="22" t="str">
        <f t="shared" si="120"/>
        <v/>
      </c>
      <c r="BQ428" s="24" t="str">
        <f>IFERROR(IF(BO428="","",ROUND(IF(BP428=0,10,10+SIGN(BP428)*10*(1-((SQRT(5)-1)/2)^MIN(ABS(BP428)/(5*SQRT(BR$1)),3))/(1-((SQRT(5)-1)/2)^3)),2)),"请输入副数")</f>
        <v/>
      </c>
      <c r="BR428" s="25" t="str">
        <f ca="1">IF(BS428="","",IF(选手操作!CT428&lt;&gt;"","/",BV428))</f>
        <v/>
      </c>
      <c r="BS428" s="26" t="str">
        <f ca="1">IF(OR(COUNTA(BA$3:BM$434)=0,选手操作!$K428=""),"",选手操作!$K428)</f>
        <v/>
      </c>
      <c r="BT428" s="22" t="str">
        <f ca="1">IFERROR(IF(BS428="","",RANK(BV428,BV$3:BV$434)+COUNTIF(BV$3:BV428,BV428)-1),"/")</f>
        <v/>
      </c>
      <c r="BU428" s="27" t="str">
        <f ca="1">IF(BS428="","",VLOOKUP(BS428,选手操作!$K:$L,2,0))</f>
        <v/>
      </c>
      <c r="BV428" s="24" t="str">
        <f ca="1">IFERROR(IF(BS428="","",IF(选手操作!BT428&lt;&gt;"",AV428+BW428+BX428+选手操作!BS428,VLOOKUP(BU428,BO:BQ,3,0)+AV428+BW428+BX428+选手操作!BS428)),IF(COUNTIF(BO:BO,BU428)=0,"查找失败",IF(ISNUMBER(VLOOKUP(BU428,BO:BQ,3,0))=FALSE,"VP错误","未知错误")))</f>
        <v/>
      </c>
      <c r="BW428" s="37"/>
      <c r="BX428" s="37"/>
      <c r="BY428" s="39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23" t="str">
        <f ca="1">IFERROR(IF(CS428="","",RANK(CR428,CR$3:CR$434)+COUNTIF(CR$3:CR428,CR428)-1),"/")</f>
        <v/>
      </c>
      <c r="CO428" s="22" t="str">
        <f t="shared" si="121"/>
        <v/>
      </c>
      <c r="CP428" s="22" t="str">
        <f t="shared" si="122"/>
        <v/>
      </c>
      <c r="CQ428" s="24" t="str">
        <f>IFERROR(IF(CO428="","",ROUND(IF(CP428=0,10,10+SIGN(CP428)*10*(1-((SQRT(5)-1)/2)^MIN(ABS(CP428)/(5*SQRT(CR$1)),3))/(1-((SQRT(5)-1)/2)^3)),2)),"请输入副数")</f>
        <v/>
      </c>
      <c r="CR428" s="25" t="str">
        <f ca="1">IF(CS428="","",IF(选手操作!DT428&lt;&gt;"","/",CV428))</f>
        <v/>
      </c>
      <c r="CS428" s="26" t="str">
        <f ca="1">IF(OR(COUNTA(CA$3:CM$434)=0,选手操作!$K428=""),"",选手操作!$K428)</f>
        <v/>
      </c>
      <c r="CT428" s="22" t="str">
        <f ca="1">IFERROR(IF(CS428="","",RANK(CV428,CV$3:CV$434)+COUNTIF(CV$3:CV428,CV428)-1),"/")</f>
        <v/>
      </c>
      <c r="CU428" s="27" t="str">
        <f ca="1">IF(CS428="","",VLOOKUP(CS428,选手操作!$K:$L,2,0))</f>
        <v/>
      </c>
      <c r="CV428" s="24" t="str">
        <f ca="1">IFERROR(IF(CS428="","",IF(选手操作!CT428&lt;&gt;"",BV428+CW428+CX428+选手操作!CS428,VLOOKUP(CU428,CO:CQ,3,0)+BV428+CW428+CX428+选手操作!CS428)),IF(COUNTIF(CO:CO,CU428)=0,"查找失败",IF(ISNUMBER(VLOOKUP(CU428,CO:CQ,3,0))=FALSE,"VP错误","未知错误")))</f>
        <v/>
      </c>
      <c r="CW428" s="37"/>
      <c r="CX428" s="37"/>
      <c r="CY428" s="39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23" t="str">
        <f ca="1">IFERROR(IF(DS428="","",RANK(DR428,DR$3:DR$434)+COUNTIF(DR$3:DR428,DR428)-1),"/")</f>
        <v/>
      </c>
      <c r="DO428" s="22" t="str">
        <f t="shared" si="123"/>
        <v/>
      </c>
      <c r="DP428" s="22" t="str">
        <f t="shared" si="124"/>
        <v/>
      </c>
      <c r="DQ428" s="24" t="str">
        <f>IFERROR(IF(DO428="","",ROUND(IF(DP428=0,10,10+SIGN(DP428)*10*(1-((SQRT(5)-1)/2)^MIN(ABS(DP428)/(5*SQRT(DR$1)),3))/(1-((SQRT(5)-1)/2)^3)),2)),"请输入副数")</f>
        <v/>
      </c>
      <c r="DR428" s="25" t="str">
        <f ca="1">IF(DS428="","",IF(选手操作!ET428&lt;&gt;"","/",DV428))</f>
        <v/>
      </c>
      <c r="DS428" s="26" t="str">
        <f ca="1">IF(OR(COUNTA(DA$3:DM$434)=0,选手操作!$K428=""),"",选手操作!$K428)</f>
        <v/>
      </c>
      <c r="DT428" s="22" t="str">
        <f ca="1">IFERROR(IF(DS428="","",RANK(DV428,DV$3:DV$434)+COUNTIF(DV$3:DV428,DV428)-1),"/")</f>
        <v/>
      </c>
      <c r="DU428" s="27" t="str">
        <f ca="1">IF(DS428="","",VLOOKUP(DS428,选手操作!$K:$L,2,0))</f>
        <v/>
      </c>
      <c r="DV428" s="24" t="str">
        <f ca="1">IFERROR(IF(DS428="","",IF(选手操作!DT428&lt;&gt;"",CV428+DW428+DX428+选手操作!DS428,VLOOKUP(DU428,DO:DQ,3,0)+CV428+DW428+DX428+选手操作!DS428)),IF(COUNTIF(DO:DO,DU428)=0,"查找失败",IF(ISNUMBER(VLOOKUP(DU428,DO:DQ,3,0))=FALSE,"VP错误","未知错误")))</f>
        <v/>
      </c>
      <c r="DW428" s="37"/>
      <c r="DX428" s="37"/>
      <c r="DY428" s="39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  <c r="EK428" s="31"/>
      <c r="EL428" s="31"/>
      <c r="EM428" s="31"/>
      <c r="EN428" s="23" t="str">
        <f ca="1">IFERROR(IF(ES428="","",RANK(ER428,ER$3:ER$434)+COUNTIF(ER$3:ER428,ER428)-1),"/")</f>
        <v/>
      </c>
      <c r="EO428" s="22" t="str">
        <f t="shared" si="125"/>
        <v/>
      </c>
      <c r="EP428" s="22" t="str">
        <f t="shared" si="126"/>
        <v/>
      </c>
      <c r="EQ428" s="24" t="str">
        <f>IFERROR(IF(EO428="","",ROUND(IF(EP428=0,10,10+SIGN(EP428)*10*(1-((SQRT(5)-1)/2)^MIN(ABS(EP428)/(5*SQRT(ER$1)),3))/(1-((SQRT(5)-1)/2)^3)),2)),"请输入副数")</f>
        <v/>
      </c>
      <c r="ER428" s="25" t="str">
        <f ca="1">IF(ES428="","",IF(选手操作!FT428&lt;&gt;"","/",EV428))</f>
        <v/>
      </c>
      <c r="ES428" s="26" t="str">
        <f ca="1">IF(OR(COUNTA(EA$3:EM$434)=0,选手操作!$K428=""),"",选手操作!$K428)</f>
        <v/>
      </c>
      <c r="ET428" s="22" t="str">
        <f ca="1">IFERROR(IF(ES428="","",RANK(EV428,EV$3:EV$434)+COUNTIF(EV$3:EV428,EV428)-1),"/")</f>
        <v/>
      </c>
      <c r="EU428" s="27" t="str">
        <f ca="1">IF(ES428="","",VLOOKUP(ES428,选手操作!$K:$L,2,0))</f>
        <v/>
      </c>
      <c r="EV428" s="24" t="str">
        <f ca="1">IFERROR(IF(ES428="","",IF(选手操作!ET428&lt;&gt;"",DV428+EW428+EX428+选手操作!ES428,VLOOKUP(EU428,EO:EQ,3,0)+DV428+EW428+EX428+选手操作!ES428)),IF(COUNTIF(EO:EO,EU428)=0,"查找失败",IF(ISNUMBER(VLOOKUP(EU428,EO:EQ,3,0))=FALSE,"VP错误","未知错误")))</f>
        <v/>
      </c>
      <c r="EW428" s="37"/>
      <c r="EX428" s="37"/>
      <c r="EY428" s="39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  <c r="FK428" s="31"/>
      <c r="FL428" s="31"/>
      <c r="FM428" s="31"/>
      <c r="FN428" s="23" t="str">
        <f ca="1">IFERROR(IF(FS428="","",RANK(FR428,FR$3:FR$434)+COUNTIF(FR$3:FR428,FR428)-1),"/")</f>
        <v/>
      </c>
      <c r="FO428" s="22" t="str">
        <f t="shared" si="127"/>
        <v/>
      </c>
      <c r="FP428" s="22" t="str">
        <f t="shared" si="128"/>
        <v/>
      </c>
      <c r="FQ428" s="24" t="str">
        <f>IFERROR(IF(FO428="","",ROUND(IF(FP428=0,10,10+SIGN(FP428)*10*(1-((SQRT(5)-1)/2)^MIN(ABS(FP428)/(5*SQRT(FR$1)),3))/(1-((SQRT(5)-1)/2)^3)),2)),"请输入副数")</f>
        <v/>
      </c>
      <c r="FR428" s="25" t="str">
        <f ca="1">IF(FS428="","",IF(选手操作!GT428&lt;&gt;"","/",FV428))</f>
        <v/>
      </c>
      <c r="FS428" s="26" t="str">
        <f ca="1">IF(OR(COUNTA(FA$3:FM$434)=0,选手操作!$K428=""),"",选手操作!$K428)</f>
        <v/>
      </c>
      <c r="FT428" s="22" t="str">
        <f ca="1">IFERROR(IF(FS428="","",RANK(FV428,FV$3:FV$434)+COUNTIF(FV$3:FV428,FV428)-1),"/")</f>
        <v/>
      </c>
      <c r="FU428" s="27" t="str">
        <f ca="1">IF(FS428="","",VLOOKUP(FS428,选手操作!$K:$L,2,0))</f>
        <v/>
      </c>
      <c r="FV428" s="24" t="str">
        <f ca="1">IFERROR(IF(FS428="","",IF(选手操作!FT428&lt;&gt;"",EV428+FW428+FX428+选手操作!FS428,VLOOKUP(FU428,FO:FQ,3,0)+EV428+FW428+FX428+选手操作!FS428)),IF(COUNTIF(FO:FO,FU428)=0,"查找失败",IF(ISNUMBER(VLOOKUP(FU428,FO:FQ,3,0))=FALSE,"VP错误","未知错误")))</f>
        <v/>
      </c>
      <c r="FW428" s="37"/>
      <c r="FX428" s="37"/>
      <c r="FY428" s="39"/>
      <c r="GA428" s="31"/>
      <c r="GB428" s="31"/>
      <c r="GC428" s="31"/>
      <c r="GD428" s="31"/>
      <c r="GE428" s="31"/>
      <c r="GF428" s="31"/>
      <c r="GG428" s="31"/>
      <c r="GH428" s="31"/>
      <c r="GI428" s="31"/>
      <c r="GJ428" s="31"/>
      <c r="GK428" s="31"/>
      <c r="GL428" s="31"/>
      <c r="GM428" s="31"/>
      <c r="GN428" s="23" t="str">
        <f ca="1">IFERROR(IF(GS428="","",RANK(GR428,GR$3:GR$434)+COUNTIF(GR$3:GR428,GR428)-1),"/")</f>
        <v/>
      </c>
      <c r="GO428" s="22" t="str">
        <f t="shared" si="129"/>
        <v/>
      </c>
      <c r="GP428" s="22" t="str">
        <f t="shared" si="130"/>
        <v/>
      </c>
      <c r="GQ428" s="24" t="str">
        <f>IFERROR(IF(GO428="","",ROUND(IF(GP428=0,10,10+SIGN(GP428)*10*(1-((SQRT(5)-1)/2)^MIN(ABS(GP428)/(5*SQRT(GR$1)),3))/(1-((SQRT(5)-1)/2)^3)),2)),"请输入副数")</f>
        <v/>
      </c>
      <c r="GR428" s="25" t="str">
        <f ca="1">IF(GS428="","",IF(选手操作!HT428&lt;&gt;"","/",GV428))</f>
        <v/>
      </c>
      <c r="GS428" s="26" t="str">
        <f ca="1">IF(OR(COUNTA(GA$3:GM$434)=0,选手操作!$K428=""),"",选手操作!$K428)</f>
        <v/>
      </c>
      <c r="GT428" s="22" t="str">
        <f ca="1">IFERROR(IF(GS428="","",RANK(GV428,GV$3:GV$434)+COUNTIF(GV$3:GV428,GV428)-1),"/")</f>
        <v/>
      </c>
      <c r="GU428" s="27" t="str">
        <f ca="1">IF(GS428="","",VLOOKUP(GS428,选手操作!$K:$L,2,0))</f>
        <v/>
      </c>
      <c r="GV428" s="24" t="str">
        <f ca="1">IFERROR(IF(GS428="","",IF(选手操作!GT428&lt;&gt;"",FV428+GW428+GX428+选手操作!GS428,VLOOKUP(GU428,GO:GQ,3,0)+FV428+GW428+GX428+选手操作!GS428)),IF(COUNTIF(GO:GO,GU428)=0,"查找失败",IF(ISNUMBER(VLOOKUP(GU428,GO:GQ,3,0))=FALSE,"VP错误","未知错误")))</f>
        <v/>
      </c>
      <c r="GW428" s="37"/>
      <c r="GX428" s="37"/>
      <c r="GY428" s="39"/>
      <c r="HA428" s="31"/>
      <c r="HB428" s="31"/>
      <c r="HC428" s="31"/>
      <c r="HD428" s="31"/>
      <c r="HE428" s="31"/>
      <c r="HF428" s="31"/>
      <c r="HG428" s="31"/>
      <c r="HH428" s="31"/>
      <c r="HI428" s="31"/>
      <c r="HJ428" s="31"/>
      <c r="HK428" s="31"/>
      <c r="HL428" s="31"/>
      <c r="HM428" s="31"/>
      <c r="HN428" s="23" t="str">
        <f ca="1">IFERROR(IF(HS428="","",RANK(HR428,HR$3:HR$434)+COUNTIF(HR$3:HR428,HR428)-1),"/")</f>
        <v/>
      </c>
      <c r="HO428" s="22" t="str">
        <f t="shared" si="131"/>
        <v/>
      </c>
      <c r="HP428" s="22" t="str">
        <f t="shared" si="132"/>
        <v/>
      </c>
      <c r="HQ428" s="24" t="str">
        <f>IFERROR(IF(HO428="","",ROUND(IF(HP428=0,10,10+SIGN(HP428)*10*(1-((SQRT(5)-1)/2)^MIN(ABS(HP428)/(5*SQRT(HR$1)),3))/(1-((SQRT(5)-1)/2)^3)),2)),"请输入副数")</f>
        <v/>
      </c>
      <c r="HR428" s="25" t="str">
        <f ca="1">IF(HS428="","",IF(选手操作!IT428&lt;&gt;"","/",HV428))</f>
        <v/>
      </c>
      <c r="HS428" s="26" t="str">
        <f ca="1">IF(OR(COUNTA(HA$3:HM$434)=0,选手操作!$K428=""),"",选手操作!$K428)</f>
        <v/>
      </c>
      <c r="HT428" s="22" t="str">
        <f ca="1">IFERROR(IF(HS428="","",RANK(HV428,HV$3:HV$434)+COUNTIF(HV$3:HV428,HV428)-1),"/")</f>
        <v/>
      </c>
      <c r="HU428" s="27" t="str">
        <f ca="1">IF(HS428="","",VLOOKUP(HS428,选手操作!$K:$L,2,0))</f>
        <v/>
      </c>
      <c r="HV428" s="24" t="str">
        <f ca="1">IFERROR(IF(HS428="","",IF(选手操作!HT428&lt;&gt;"",GV428+HW428+HX428+选手操作!HS428,VLOOKUP(HU428,HO:HQ,3,0)+GV428+HW428+HX428+选手操作!HS428)),IF(COUNTIF(HO:HO,HU428)=0,"查找失败",IF(ISNUMBER(VLOOKUP(HU428,HO:HQ,3,0))=FALSE,"VP错误","未知错误")))</f>
        <v/>
      </c>
      <c r="HW428" s="37"/>
      <c r="HX428" s="37"/>
      <c r="HY428" s="39"/>
    </row>
    <row r="429" spans="1:233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23" t="str">
        <f ca="1">IFERROR(IF(S429="","",RANK(R429,R$3:R$434)+COUNTIF(R$3:R429,R429)-1),"/")</f>
        <v/>
      </c>
      <c r="O429" s="22" t="str">
        <f t="shared" si="133"/>
        <v/>
      </c>
      <c r="P429" s="22" t="str">
        <f t="shared" si="134"/>
        <v/>
      </c>
      <c r="Q429" s="24" t="str">
        <f t="shared" si="135"/>
        <v/>
      </c>
      <c r="R429" s="25" t="str">
        <f ca="1">IF(S429="","",IF(选手操作!AT429&lt;&gt;"","/",V429))</f>
        <v/>
      </c>
      <c r="S429" s="26" t="str">
        <f ca="1">IF(OR(COUNTA(A$3:M$434)=0,选手操作!$K429=""),"",选手操作!$K429)</f>
        <v/>
      </c>
      <c r="T429" s="22" t="str">
        <f ca="1">IFERROR(IF(S429="","",RANK(V429,V$3:V$434)+COUNTIF(V$3:V429,V429)-1),"/")</f>
        <v/>
      </c>
      <c r="U429" s="27" t="str">
        <f ca="1">IF(S429="","",VLOOKUP(S429,选手操作!$K:$L,2,0))</f>
        <v/>
      </c>
      <c r="V429" s="24" t="str">
        <f ca="1">IFERROR(IF(S429="","",IF(选手操作!T429&lt;&gt;"",选手操作!M429+选手操作!N429+W429+X429+选手操作!S429,VLOOKUP(U429,O:Q,3,0)+选手操作!M429+选手操作!N429+W429+X429+选手操作!S429)),IF(COUNTIF(O:O,U429)=0,"查找失败",IF(ISNUMBER(VLOOKUP(U429,O:Q,3,0))=FALSE,"VP错误","未知错误")))</f>
        <v/>
      </c>
      <c r="W429" s="37"/>
      <c r="X429" s="37"/>
      <c r="Y429" s="39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23" t="str">
        <f ca="1">IFERROR(IF(AS429="","",RANK(AR429,AR$3:AR$434)+COUNTIF(AR$3:AR429,AR429)-1),"/")</f>
        <v/>
      </c>
      <c r="AO429" s="22" t="str">
        <f t="shared" si="117"/>
        <v/>
      </c>
      <c r="AP429" s="22" t="str">
        <f t="shared" si="118"/>
        <v/>
      </c>
      <c r="AQ429" s="24" t="str">
        <f t="shared" si="136"/>
        <v/>
      </c>
      <c r="AR429" s="25" t="str">
        <f ca="1">IF(AS429="","",IF(选手操作!BT429&lt;&gt;"","/",AV429))</f>
        <v/>
      </c>
      <c r="AS429" s="26" t="str">
        <f ca="1">IF(OR(COUNTA(AA$3:AM$434)=0,选手操作!$K429=""),"",选手操作!$K429)</f>
        <v/>
      </c>
      <c r="AT429" s="22" t="str">
        <f ca="1">IFERROR(IF(AS429="","",RANK(AV429,AV$3:AV$434)+COUNTIF(AV$3:AV429,AV429)-1),"/")</f>
        <v/>
      </c>
      <c r="AU429" s="27" t="str">
        <f ca="1">IF(AS429="","",VLOOKUP(AS429,选手操作!$K:$L,2,0))</f>
        <v/>
      </c>
      <c r="AV429" s="24" t="str">
        <f ca="1">IFERROR(IF(AS429="","",IF(选手操作!AT429&lt;&gt;"",V429+AW429+AX429+选手操作!AS429,VLOOKUP(AU429,AO:AQ,3,0)+V429+AW429+AX429+选手操作!AS429)),IF(COUNTIF(AO:AO,AU429)=0,"查找失败",IF(ISNUMBER(VLOOKUP(AU429,AO:AQ,3,0))=FALSE,"VP错误","未知错误")))</f>
        <v/>
      </c>
      <c r="AW429" s="37"/>
      <c r="AX429" s="37"/>
      <c r="AY429" s="39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23" t="str">
        <f ca="1">IFERROR(IF(BS429="","",RANK(BR429,BR$3:BR$434)+COUNTIF(BR$3:BR429,BR429)-1),"/")</f>
        <v/>
      </c>
      <c r="BO429" s="22" t="str">
        <f t="shared" si="119"/>
        <v/>
      </c>
      <c r="BP429" s="22" t="str">
        <f t="shared" si="120"/>
        <v/>
      </c>
      <c r="BQ429" s="24" t="str">
        <f>IFERROR(IF(BO429="","",ROUND(IF(BP429=0,10,10+SIGN(BP429)*10*(1-((SQRT(5)-1)/2)^MIN(ABS(BP429)/(5*SQRT(BR$1)),3))/(1-((SQRT(5)-1)/2)^3)),2)),"请输入副数")</f>
        <v/>
      </c>
      <c r="BR429" s="25" t="str">
        <f ca="1">IF(BS429="","",IF(选手操作!CT429&lt;&gt;"","/",BV429))</f>
        <v/>
      </c>
      <c r="BS429" s="26" t="str">
        <f ca="1">IF(OR(COUNTA(BA$3:BM$434)=0,选手操作!$K429=""),"",选手操作!$K429)</f>
        <v/>
      </c>
      <c r="BT429" s="22" t="str">
        <f ca="1">IFERROR(IF(BS429="","",RANK(BV429,BV$3:BV$434)+COUNTIF(BV$3:BV429,BV429)-1),"/")</f>
        <v/>
      </c>
      <c r="BU429" s="27" t="str">
        <f ca="1">IF(BS429="","",VLOOKUP(BS429,选手操作!$K:$L,2,0))</f>
        <v/>
      </c>
      <c r="BV429" s="24" t="str">
        <f ca="1">IFERROR(IF(BS429="","",IF(选手操作!BT429&lt;&gt;"",AV429+BW429+BX429+选手操作!BS429,VLOOKUP(BU429,BO:BQ,3,0)+AV429+BW429+BX429+选手操作!BS429)),IF(COUNTIF(BO:BO,BU429)=0,"查找失败",IF(ISNUMBER(VLOOKUP(BU429,BO:BQ,3,0))=FALSE,"VP错误","未知错误")))</f>
        <v/>
      </c>
      <c r="BW429" s="37"/>
      <c r="BX429" s="37"/>
      <c r="BY429" s="39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23" t="str">
        <f ca="1">IFERROR(IF(CS429="","",RANK(CR429,CR$3:CR$434)+COUNTIF(CR$3:CR429,CR429)-1),"/")</f>
        <v/>
      </c>
      <c r="CO429" s="22" t="str">
        <f t="shared" si="121"/>
        <v/>
      </c>
      <c r="CP429" s="22" t="str">
        <f t="shared" si="122"/>
        <v/>
      </c>
      <c r="CQ429" s="24" t="str">
        <f>IFERROR(IF(CO429="","",ROUND(IF(CP429=0,10,10+SIGN(CP429)*10*(1-((SQRT(5)-1)/2)^MIN(ABS(CP429)/(5*SQRT(CR$1)),3))/(1-((SQRT(5)-1)/2)^3)),2)),"请输入副数")</f>
        <v/>
      </c>
      <c r="CR429" s="25" t="str">
        <f ca="1">IF(CS429="","",IF(选手操作!DT429&lt;&gt;"","/",CV429))</f>
        <v/>
      </c>
      <c r="CS429" s="26" t="str">
        <f ca="1">IF(OR(COUNTA(CA$3:CM$434)=0,选手操作!$K429=""),"",选手操作!$K429)</f>
        <v/>
      </c>
      <c r="CT429" s="22" t="str">
        <f ca="1">IFERROR(IF(CS429="","",RANK(CV429,CV$3:CV$434)+COUNTIF(CV$3:CV429,CV429)-1),"/")</f>
        <v/>
      </c>
      <c r="CU429" s="27" t="str">
        <f ca="1">IF(CS429="","",VLOOKUP(CS429,选手操作!$K:$L,2,0))</f>
        <v/>
      </c>
      <c r="CV429" s="24" t="str">
        <f ca="1">IFERROR(IF(CS429="","",IF(选手操作!CT429&lt;&gt;"",BV429+CW429+CX429+选手操作!CS429,VLOOKUP(CU429,CO:CQ,3,0)+BV429+CW429+CX429+选手操作!CS429)),IF(COUNTIF(CO:CO,CU429)=0,"查找失败",IF(ISNUMBER(VLOOKUP(CU429,CO:CQ,3,0))=FALSE,"VP错误","未知错误")))</f>
        <v/>
      </c>
      <c r="CW429" s="37"/>
      <c r="CX429" s="37"/>
      <c r="CY429" s="39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23" t="str">
        <f ca="1">IFERROR(IF(DS429="","",RANK(DR429,DR$3:DR$434)+COUNTIF(DR$3:DR429,DR429)-1),"/")</f>
        <v/>
      </c>
      <c r="DO429" s="22" t="str">
        <f t="shared" si="123"/>
        <v/>
      </c>
      <c r="DP429" s="22" t="str">
        <f t="shared" si="124"/>
        <v/>
      </c>
      <c r="DQ429" s="24" t="str">
        <f>IFERROR(IF(DO429="","",ROUND(IF(DP429=0,10,10+SIGN(DP429)*10*(1-((SQRT(5)-1)/2)^MIN(ABS(DP429)/(5*SQRT(DR$1)),3))/(1-((SQRT(5)-1)/2)^3)),2)),"请输入副数")</f>
        <v/>
      </c>
      <c r="DR429" s="25" t="str">
        <f ca="1">IF(DS429="","",IF(选手操作!ET429&lt;&gt;"","/",DV429))</f>
        <v/>
      </c>
      <c r="DS429" s="26" t="str">
        <f ca="1">IF(OR(COUNTA(DA$3:DM$434)=0,选手操作!$K429=""),"",选手操作!$K429)</f>
        <v/>
      </c>
      <c r="DT429" s="22" t="str">
        <f ca="1">IFERROR(IF(DS429="","",RANK(DV429,DV$3:DV$434)+COUNTIF(DV$3:DV429,DV429)-1),"/")</f>
        <v/>
      </c>
      <c r="DU429" s="27" t="str">
        <f ca="1">IF(DS429="","",VLOOKUP(DS429,选手操作!$K:$L,2,0))</f>
        <v/>
      </c>
      <c r="DV429" s="24" t="str">
        <f ca="1">IFERROR(IF(DS429="","",IF(选手操作!DT429&lt;&gt;"",CV429+DW429+DX429+选手操作!DS429,VLOOKUP(DU429,DO:DQ,3,0)+CV429+DW429+DX429+选手操作!DS429)),IF(COUNTIF(DO:DO,DU429)=0,"查找失败",IF(ISNUMBER(VLOOKUP(DU429,DO:DQ,3,0))=FALSE,"VP错误","未知错误")))</f>
        <v/>
      </c>
      <c r="DW429" s="37"/>
      <c r="DX429" s="37"/>
      <c r="DY429" s="39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  <c r="EN429" s="23" t="str">
        <f ca="1">IFERROR(IF(ES429="","",RANK(ER429,ER$3:ER$434)+COUNTIF(ER$3:ER429,ER429)-1),"/")</f>
        <v/>
      </c>
      <c r="EO429" s="22" t="str">
        <f t="shared" si="125"/>
        <v/>
      </c>
      <c r="EP429" s="22" t="str">
        <f t="shared" si="126"/>
        <v/>
      </c>
      <c r="EQ429" s="24" t="str">
        <f>IFERROR(IF(EO429="","",ROUND(IF(EP429=0,10,10+SIGN(EP429)*10*(1-((SQRT(5)-1)/2)^MIN(ABS(EP429)/(5*SQRT(ER$1)),3))/(1-((SQRT(5)-1)/2)^3)),2)),"请输入副数")</f>
        <v/>
      </c>
      <c r="ER429" s="25" t="str">
        <f ca="1">IF(ES429="","",IF(选手操作!FT429&lt;&gt;"","/",EV429))</f>
        <v/>
      </c>
      <c r="ES429" s="26" t="str">
        <f ca="1">IF(OR(COUNTA(EA$3:EM$434)=0,选手操作!$K429=""),"",选手操作!$K429)</f>
        <v/>
      </c>
      <c r="ET429" s="22" t="str">
        <f ca="1">IFERROR(IF(ES429="","",RANK(EV429,EV$3:EV$434)+COUNTIF(EV$3:EV429,EV429)-1),"/")</f>
        <v/>
      </c>
      <c r="EU429" s="27" t="str">
        <f ca="1">IF(ES429="","",VLOOKUP(ES429,选手操作!$K:$L,2,0))</f>
        <v/>
      </c>
      <c r="EV429" s="24" t="str">
        <f ca="1">IFERROR(IF(ES429="","",IF(选手操作!ET429&lt;&gt;"",DV429+EW429+EX429+选手操作!ES429,VLOOKUP(EU429,EO:EQ,3,0)+DV429+EW429+EX429+选手操作!ES429)),IF(COUNTIF(EO:EO,EU429)=0,"查找失败",IF(ISNUMBER(VLOOKUP(EU429,EO:EQ,3,0))=FALSE,"VP错误","未知错误")))</f>
        <v/>
      </c>
      <c r="EW429" s="37"/>
      <c r="EX429" s="37"/>
      <c r="EY429" s="39"/>
      <c r="FA429" s="31"/>
      <c r="FB429" s="31"/>
      <c r="FC429" s="31"/>
      <c r="FD429" s="31"/>
      <c r="FE429" s="31"/>
      <c r="FF429" s="31"/>
      <c r="FG429" s="31"/>
      <c r="FH429" s="31"/>
      <c r="FI429" s="31"/>
      <c r="FJ429" s="31"/>
      <c r="FK429" s="31"/>
      <c r="FL429" s="31"/>
      <c r="FM429" s="31"/>
      <c r="FN429" s="23" t="str">
        <f ca="1">IFERROR(IF(FS429="","",RANK(FR429,FR$3:FR$434)+COUNTIF(FR$3:FR429,FR429)-1),"/")</f>
        <v/>
      </c>
      <c r="FO429" s="22" t="str">
        <f t="shared" si="127"/>
        <v/>
      </c>
      <c r="FP429" s="22" t="str">
        <f t="shared" si="128"/>
        <v/>
      </c>
      <c r="FQ429" s="24" t="str">
        <f>IFERROR(IF(FO429="","",ROUND(IF(FP429=0,10,10+SIGN(FP429)*10*(1-((SQRT(5)-1)/2)^MIN(ABS(FP429)/(5*SQRT(FR$1)),3))/(1-((SQRT(5)-1)/2)^3)),2)),"请输入副数")</f>
        <v/>
      </c>
      <c r="FR429" s="25" t="str">
        <f ca="1">IF(FS429="","",IF(选手操作!GT429&lt;&gt;"","/",FV429))</f>
        <v/>
      </c>
      <c r="FS429" s="26" t="str">
        <f ca="1">IF(OR(COUNTA(FA$3:FM$434)=0,选手操作!$K429=""),"",选手操作!$K429)</f>
        <v/>
      </c>
      <c r="FT429" s="22" t="str">
        <f ca="1">IFERROR(IF(FS429="","",RANK(FV429,FV$3:FV$434)+COUNTIF(FV$3:FV429,FV429)-1),"/")</f>
        <v/>
      </c>
      <c r="FU429" s="27" t="str">
        <f ca="1">IF(FS429="","",VLOOKUP(FS429,选手操作!$K:$L,2,0))</f>
        <v/>
      </c>
      <c r="FV429" s="24" t="str">
        <f ca="1">IFERROR(IF(FS429="","",IF(选手操作!FT429&lt;&gt;"",EV429+FW429+FX429+选手操作!FS429,VLOOKUP(FU429,FO:FQ,3,0)+EV429+FW429+FX429+选手操作!FS429)),IF(COUNTIF(FO:FO,FU429)=0,"查找失败",IF(ISNUMBER(VLOOKUP(FU429,FO:FQ,3,0))=FALSE,"VP错误","未知错误")))</f>
        <v/>
      </c>
      <c r="FW429" s="37"/>
      <c r="FX429" s="37"/>
      <c r="FY429" s="39"/>
      <c r="GA429" s="31"/>
      <c r="GB429" s="31"/>
      <c r="GC429" s="31"/>
      <c r="GD429" s="31"/>
      <c r="GE429" s="31"/>
      <c r="GF429" s="31"/>
      <c r="GG429" s="31"/>
      <c r="GH429" s="31"/>
      <c r="GI429" s="31"/>
      <c r="GJ429" s="31"/>
      <c r="GK429" s="31"/>
      <c r="GL429" s="31"/>
      <c r="GM429" s="31"/>
      <c r="GN429" s="23" t="str">
        <f ca="1">IFERROR(IF(GS429="","",RANK(GR429,GR$3:GR$434)+COUNTIF(GR$3:GR429,GR429)-1),"/")</f>
        <v/>
      </c>
      <c r="GO429" s="22" t="str">
        <f t="shared" si="129"/>
        <v/>
      </c>
      <c r="GP429" s="22" t="str">
        <f t="shared" si="130"/>
        <v/>
      </c>
      <c r="GQ429" s="24" t="str">
        <f>IFERROR(IF(GO429="","",ROUND(IF(GP429=0,10,10+SIGN(GP429)*10*(1-((SQRT(5)-1)/2)^MIN(ABS(GP429)/(5*SQRT(GR$1)),3))/(1-((SQRT(5)-1)/2)^3)),2)),"请输入副数")</f>
        <v/>
      </c>
      <c r="GR429" s="25" t="str">
        <f ca="1">IF(GS429="","",IF(选手操作!HT429&lt;&gt;"","/",GV429))</f>
        <v/>
      </c>
      <c r="GS429" s="26" t="str">
        <f ca="1">IF(OR(COUNTA(GA$3:GM$434)=0,选手操作!$K429=""),"",选手操作!$K429)</f>
        <v/>
      </c>
      <c r="GT429" s="22" t="str">
        <f ca="1">IFERROR(IF(GS429="","",RANK(GV429,GV$3:GV$434)+COUNTIF(GV$3:GV429,GV429)-1),"/")</f>
        <v/>
      </c>
      <c r="GU429" s="27" t="str">
        <f ca="1">IF(GS429="","",VLOOKUP(GS429,选手操作!$K:$L,2,0))</f>
        <v/>
      </c>
      <c r="GV429" s="24" t="str">
        <f ca="1">IFERROR(IF(GS429="","",IF(选手操作!GT429&lt;&gt;"",FV429+GW429+GX429+选手操作!GS429,VLOOKUP(GU429,GO:GQ,3,0)+FV429+GW429+GX429+选手操作!GS429)),IF(COUNTIF(GO:GO,GU429)=0,"查找失败",IF(ISNUMBER(VLOOKUP(GU429,GO:GQ,3,0))=FALSE,"VP错误","未知错误")))</f>
        <v/>
      </c>
      <c r="GW429" s="37"/>
      <c r="GX429" s="37"/>
      <c r="GY429" s="39"/>
      <c r="HA429" s="31"/>
      <c r="HB429" s="31"/>
      <c r="HC429" s="31"/>
      <c r="HD429" s="31"/>
      <c r="HE429" s="31"/>
      <c r="HF429" s="31"/>
      <c r="HG429" s="31"/>
      <c r="HH429" s="31"/>
      <c r="HI429" s="31"/>
      <c r="HJ429" s="31"/>
      <c r="HK429" s="31"/>
      <c r="HL429" s="31"/>
      <c r="HM429" s="31"/>
      <c r="HN429" s="23" t="str">
        <f ca="1">IFERROR(IF(HS429="","",RANK(HR429,HR$3:HR$434)+COUNTIF(HR$3:HR429,HR429)-1),"/")</f>
        <v/>
      </c>
      <c r="HO429" s="22" t="str">
        <f t="shared" si="131"/>
        <v/>
      </c>
      <c r="HP429" s="22" t="str">
        <f t="shared" si="132"/>
        <v/>
      </c>
      <c r="HQ429" s="24" t="str">
        <f>IFERROR(IF(HO429="","",ROUND(IF(HP429=0,10,10+SIGN(HP429)*10*(1-((SQRT(5)-1)/2)^MIN(ABS(HP429)/(5*SQRT(HR$1)),3))/(1-((SQRT(5)-1)/2)^3)),2)),"请输入副数")</f>
        <v/>
      </c>
      <c r="HR429" s="25" t="str">
        <f ca="1">IF(HS429="","",IF(选手操作!IT429&lt;&gt;"","/",HV429))</f>
        <v/>
      </c>
      <c r="HS429" s="26" t="str">
        <f ca="1">IF(OR(COUNTA(HA$3:HM$434)=0,选手操作!$K429=""),"",选手操作!$K429)</f>
        <v/>
      </c>
      <c r="HT429" s="22" t="str">
        <f ca="1">IFERROR(IF(HS429="","",RANK(HV429,HV$3:HV$434)+COUNTIF(HV$3:HV429,HV429)-1),"/")</f>
        <v/>
      </c>
      <c r="HU429" s="27" t="str">
        <f ca="1">IF(HS429="","",VLOOKUP(HS429,选手操作!$K:$L,2,0))</f>
        <v/>
      </c>
      <c r="HV429" s="24" t="str">
        <f ca="1">IFERROR(IF(HS429="","",IF(选手操作!HT429&lt;&gt;"",GV429+HW429+HX429+选手操作!HS429,VLOOKUP(HU429,HO:HQ,3,0)+GV429+HW429+HX429+选手操作!HS429)),IF(COUNTIF(HO:HO,HU429)=0,"查找失败",IF(ISNUMBER(VLOOKUP(HU429,HO:HQ,3,0))=FALSE,"VP错误","未知错误")))</f>
        <v/>
      </c>
      <c r="HW429" s="37"/>
      <c r="HX429" s="37"/>
      <c r="HY429" s="39"/>
    </row>
    <row r="430" spans="1:233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23" t="str">
        <f ca="1">IFERROR(IF(S430="","",RANK(R430,R$3:R$434)+COUNTIF(R$3:R430,R430)-1),"/")</f>
        <v/>
      </c>
      <c r="O430" s="22" t="str">
        <f t="shared" si="133"/>
        <v/>
      </c>
      <c r="P430" s="22" t="str">
        <f t="shared" si="134"/>
        <v/>
      </c>
      <c r="Q430" s="24" t="str">
        <f t="shared" si="135"/>
        <v/>
      </c>
      <c r="R430" s="25" t="str">
        <f ca="1">IF(S430="","",IF(选手操作!AT430&lt;&gt;"","/",V430))</f>
        <v/>
      </c>
      <c r="S430" s="26" t="str">
        <f ca="1">IF(OR(COUNTA(A$3:M$434)=0,选手操作!$K430=""),"",选手操作!$K430)</f>
        <v/>
      </c>
      <c r="T430" s="22" t="str">
        <f ca="1">IFERROR(IF(S430="","",RANK(V430,V$3:V$434)+COUNTIF(V$3:V430,V430)-1),"/")</f>
        <v/>
      </c>
      <c r="U430" s="27" t="str">
        <f ca="1">IF(S430="","",VLOOKUP(S430,选手操作!$K:$L,2,0))</f>
        <v/>
      </c>
      <c r="V430" s="24" t="str">
        <f ca="1">IFERROR(IF(S430="","",IF(选手操作!T430&lt;&gt;"",选手操作!M430+选手操作!N430+W430+X430+选手操作!S430,VLOOKUP(U430,O:Q,3,0)+选手操作!M430+选手操作!N430+W430+X430+选手操作!S430)),IF(COUNTIF(O:O,U430)=0,"查找失败",IF(ISNUMBER(VLOOKUP(U430,O:Q,3,0))=FALSE,"VP错误","未知错误")))</f>
        <v/>
      </c>
      <c r="W430" s="37"/>
      <c r="X430" s="37"/>
      <c r="Y430" s="39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23" t="str">
        <f ca="1">IFERROR(IF(AS430="","",RANK(AR430,AR$3:AR$434)+COUNTIF(AR$3:AR430,AR430)-1),"/")</f>
        <v/>
      </c>
      <c r="AO430" s="22" t="str">
        <f t="shared" si="117"/>
        <v/>
      </c>
      <c r="AP430" s="22" t="str">
        <f t="shared" si="118"/>
        <v/>
      </c>
      <c r="AQ430" s="24" t="str">
        <f t="shared" si="136"/>
        <v/>
      </c>
      <c r="AR430" s="25" t="str">
        <f ca="1">IF(AS430="","",IF(选手操作!BT430&lt;&gt;"","/",AV430))</f>
        <v/>
      </c>
      <c r="AS430" s="26" t="str">
        <f ca="1">IF(OR(COUNTA(AA$3:AM$434)=0,选手操作!$K430=""),"",选手操作!$K430)</f>
        <v/>
      </c>
      <c r="AT430" s="22" t="str">
        <f ca="1">IFERROR(IF(AS430="","",RANK(AV430,AV$3:AV$434)+COUNTIF(AV$3:AV430,AV430)-1),"/")</f>
        <v/>
      </c>
      <c r="AU430" s="27" t="str">
        <f ca="1">IF(AS430="","",VLOOKUP(AS430,选手操作!$K:$L,2,0))</f>
        <v/>
      </c>
      <c r="AV430" s="24" t="str">
        <f ca="1">IFERROR(IF(AS430="","",IF(选手操作!AT430&lt;&gt;"",V430+AW430+AX430+选手操作!AS430,VLOOKUP(AU430,AO:AQ,3,0)+V430+AW430+AX430+选手操作!AS430)),IF(COUNTIF(AO:AO,AU430)=0,"查找失败",IF(ISNUMBER(VLOOKUP(AU430,AO:AQ,3,0))=FALSE,"VP错误","未知错误")))</f>
        <v/>
      </c>
      <c r="AW430" s="37"/>
      <c r="AX430" s="37"/>
      <c r="AY430" s="39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23" t="str">
        <f ca="1">IFERROR(IF(BS430="","",RANK(BR430,BR$3:BR$434)+COUNTIF(BR$3:BR430,BR430)-1),"/")</f>
        <v/>
      </c>
      <c r="BO430" s="22" t="str">
        <f t="shared" si="119"/>
        <v/>
      </c>
      <c r="BP430" s="22" t="str">
        <f t="shared" si="120"/>
        <v/>
      </c>
      <c r="BQ430" s="24" t="str">
        <f>IFERROR(IF(BO430="","",ROUND(IF(BP430=0,10,10+SIGN(BP430)*10*(1-((SQRT(5)-1)/2)^MIN(ABS(BP430)/(5*SQRT(BR$1)),3))/(1-((SQRT(5)-1)/2)^3)),2)),"请输入副数")</f>
        <v/>
      </c>
      <c r="BR430" s="25" t="str">
        <f ca="1">IF(BS430="","",IF(选手操作!CT430&lt;&gt;"","/",BV430))</f>
        <v/>
      </c>
      <c r="BS430" s="26" t="str">
        <f ca="1">IF(OR(COUNTA(BA$3:BM$434)=0,选手操作!$K430=""),"",选手操作!$K430)</f>
        <v/>
      </c>
      <c r="BT430" s="22" t="str">
        <f ca="1">IFERROR(IF(BS430="","",RANK(BV430,BV$3:BV$434)+COUNTIF(BV$3:BV430,BV430)-1),"/")</f>
        <v/>
      </c>
      <c r="BU430" s="27" t="str">
        <f ca="1">IF(BS430="","",VLOOKUP(BS430,选手操作!$K:$L,2,0))</f>
        <v/>
      </c>
      <c r="BV430" s="24" t="str">
        <f ca="1">IFERROR(IF(BS430="","",IF(选手操作!BT430&lt;&gt;"",AV430+BW430+BX430+选手操作!BS430,VLOOKUP(BU430,BO:BQ,3,0)+AV430+BW430+BX430+选手操作!BS430)),IF(COUNTIF(BO:BO,BU430)=0,"查找失败",IF(ISNUMBER(VLOOKUP(BU430,BO:BQ,3,0))=FALSE,"VP错误","未知错误")))</f>
        <v/>
      </c>
      <c r="BW430" s="37"/>
      <c r="BX430" s="37"/>
      <c r="BY430" s="39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23" t="str">
        <f ca="1">IFERROR(IF(CS430="","",RANK(CR430,CR$3:CR$434)+COUNTIF(CR$3:CR430,CR430)-1),"/")</f>
        <v/>
      </c>
      <c r="CO430" s="22" t="str">
        <f t="shared" si="121"/>
        <v/>
      </c>
      <c r="CP430" s="22" t="str">
        <f t="shared" si="122"/>
        <v/>
      </c>
      <c r="CQ430" s="24" t="str">
        <f>IFERROR(IF(CO430="","",ROUND(IF(CP430=0,10,10+SIGN(CP430)*10*(1-((SQRT(5)-1)/2)^MIN(ABS(CP430)/(5*SQRT(CR$1)),3))/(1-((SQRT(5)-1)/2)^3)),2)),"请输入副数")</f>
        <v/>
      </c>
      <c r="CR430" s="25" t="str">
        <f ca="1">IF(CS430="","",IF(选手操作!DT430&lt;&gt;"","/",CV430))</f>
        <v/>
      </c>
      <c r="CS430" s="26" t="str">
        <f ca="1">IF(OR(COUNTA(CA$3:CM$434)=0,选手操作!$K430=""),"",选手操作!$K430)</f>
        <v/>
      </c>
      <c r="CT430" s="22" t="str">
        <f ca="1">IFERROR(IF(CS430="","",RANK(CV430,CV$3:CV$434)+COUNTIF(CV$3:CV430,CV430)-1),"/")</f>
        <v/>
      </c>
      <c r="CU430" s="27" t="str">
        <f ca="1">IF(CS430="","",VLOOKUP(CS430,选手操作!$K:$L,2,0))</f>
        <v/>
      </c>
      <c r="CV430" s="24" t="str">
        <f ca="1">IFERROR(IF(CS430="","",IF(选手操作!CT430&lt;&gt;"",BV430+CW430+CX430+选手操作!CS430,VLOOKUP(CU430,CO:CQ,3,0)+BV430+CW430+CX430+选手操作!CS430)),IF(COUNTIF(CO:CO,CU430)=0,"查找失败",IF(ISNUMBER(VLOOKUP(CU430,CO:CQ,3,0))=FALSE,"VP错误","未知错误")))</f>
        <v/>
      </c>
      <c r="CW430" s="37"/>
      <c r="CX430" s="37"/>
      <c r="CY430" s="39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23" t="str">
        <f ca="1">IFERROR(IF(DS430="","",RANK(DR430,DR$3:DR$434)+COUNTIF(DR$3:DR430,DR430)-1),"/")</f>
        <v/>
      </c>
      <c r="DO430" s="22" t="str">
        <f t="shared" si="123"/>
        <v/>
      </c>
      <c r="DP430" s="22" t="str">
        <f t="shared" si="124"/>
        <v/>
      </c>
      <c r="DQ430" s="24" t="str">
        <f>IFERROR(IF(DO430="","",ROUND(IF(DP430=0,10,10+SIGN(DP430)*10*(1-((SQRT(5)-1)/2)^MIN(ABS(DP430)/(5*SQRT(DR$1)),3))/(1-((SQRT(5)-1)/2)^3)),2)),"请输入副数")</f>
        <v/>
      </c>
      <c r="DR430" s="25" t="str">
        <f ca="1">IF(DS430="","",IF(选手操作!ET430&lt;&gt;"","/",DV430))</f>
        <v/>
      </c>
      <c r="DS430" s="26" t="str">
        <f ca="1">IF(OR(COUNTA(DA$3:DM$434)=0,选手操作!$K430=""),"",选手操作!$K430)</f>
        <v/>
      </c>
      <c r="DT430" s="22" t="str">
        <f ca="1">IFERROR(IF(DS430="","",RANK(DV430,DV$3:DV$434)+COUNTIF(DV$3:DV430,DV430)-1),"/")</f>
        <v/>
      </c>
      <c r="DU430" s="27" t="str">
        <f ca="1">IF(DS430="","",VLOOKUP(DS430,选手操作!$K:$L,2,0))</f>
        <v/>
      </c>
      <c r="DV430" s="24" t="str">
        <f ca="1">IFERROR(IF(DS430="","",IF(选手操作!DT430&lt;&gt;"",CV430+DW430+DX430+选手操作!DS430,VLOOKUP(DU430,DO:DQ,3,0)+CV430+DW430+DX430+选手操作!DS430)),IF(COUNTIF(DO:DO,DU430)=0,"查找失败",IF(ISNUMBER(VLOOKUP(DU430,DO:DQ,3,0))=FALSE,"VP错误","未知错误")))</f>
        <v/>
      </c>
      <c r="DW430" s="37"/>
      <c r="DX430" s="37"/>
      <c r="DY430" s="39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  <c r="EK430" s="31"/>
      <c r="EL430" s="31"/>
      <c r="EM430" s="31"/>
      <c r="EN430" s="23" t="str">
        <f ca="1">IFERROR(IF(ES430="","",RANK(ER430,ER$3:ER$434)+COUNTIF(ER$3:ER430,ER430)-1),"/")</f>
        <v/>
      </c>
      <c r="EO430" s="22" t="str">
        <f t="shared" si="125"/>
        <v/>
      </c>
      <c r="EP430" s="22" t="str">
        <f t="shared" si="126"/>
        <v/>
      </c>
      <c r="EQ430" s="24" t="str">
        <f>IFERROR(IF(EO430="","",ROUND(IF(EP430=0,10,10+SIGN(EP430)*10*(1-((SQRT(5)-1)/2)^MIN(ABS(EP430)/(5*SQRT(ER$1)),3))/(1-((SQRT(5)-1)/2)^3)),2)),"请输入副数")</f>
        <v/>
      </c>
      <c r="ER430" s="25" t="str">
        <f ca="1">IF(ES430="","",IF(选手操作!FT430&lt;&gt;"","/",EV430))</f>
        <v/>
      </c>
      <c r="ES430" s="26" t="str">
        <f ca="1">IF(OR(COUNTA(EA$3:EM$434)=0,选手操作!$K430=""),"",选手操作!$K430)</f>
        <v/>
      </c>
      <c r="ET430" s="22" t="str">
        <f ca="1">IFERROR(IF(ES430="","",RANK(EV430,EV$3:EV$434)+COUNTIF(EV$3:EV430,EV430)-1),"/")</f>
        <v/>
      </c>
      <c r="EU430" s="27" t="str">
        <f ca="1">IF(ES430="","",VLOOKUP(ES430,选手操作!$K:$L,2,0))</f>
        <v/>
      </c>
      <c r="EV430" s="24" t="str">
        <f ca="1">IFERROR(IF(ES430="","",IF(选手操作!ET430&lt;&gt;"",DV430+EW430+EX430+选手操作!ES430,VLOOKUP(EU430,EO:EQ,3,0)+DV430+EW430+EX430+选手操作!ES430)),IF(COUNTIF(EO:EO,EU430)=0,"查找失败",IF(ISNUMBER(VLOOKUP(EU430,EO:EQ,3,0))=FALSE,"VP错误","未知错误")))</f>
        <v/>
      </c>
      <c r="EW430" s="37"/>
      <c r="EX430" s="37"/>
      <c r="EY430" s="39"/>
      <c r="FA430" s="31"/>
      <c r="FB430" s="31"/>
      <c r="FC430" s="31"/>
      <c r="FD430" s="31"/>
      <c r="FE430" s="31"/>
      <c r="FF430" s="31"/>
      <c r="FG430" s="31"/>
      <c r="FH430" s="31"/>
      <c r="FI430" s="31"/>
      <c r="FJ430" s="31"/>
      <c r="FK430" s="31"/>
      <c r="FL430" s="31"/>
      <c r="FM430" s="31"/>
      <c r="FN430" s="23" t="str">
        <f ca="1">IFERROR(IF(FS430="","",RANK(FR430,FR$3:FR$434)+COUNTIF(FR$3:FR430,FR430)-1),"/")</f>
        <v/>
      </c>
      <c r="FO430" s="22" t="str">
        <f t="shared" si="127"/>
        <v/>
      </c>
      <c r="FP430" s="22" t="str">
        <f t="shared" si="128"/>
        <v/>
      </c>
      <c r="FQ430" s="24" t="str">
        <f>IFERROR(IF(FO430="","",ROUND(IF(FP430=0,10,10+SIGN(FP430)*10*(1-((SQRT(5)-1)/2)^MIN(ABS(FP430)/(5*SQRT(FR$1)),3))/(1-((SQRT(5)-1)/2)^3)),2)),"请输入副数")</f>
        <v/>
      </c>
      <c r="FR430" s="25" t="str">
        <f ca="1">IF(FS430="","",IF(选手操作!GT430&lt;&gt;"","/",FV430))</f>
        <v/>
      </c>
      <c r="FS430" s="26" t="str">
        <f ca="1">IF(OR(COUNTA(FA$3:FM$434)=0,选手操作!$K430=""),"",选手操作!$K430)</f>
        <v/>
      </c>
      <c r="FT430" s="22" t="str">
        <f ca="1">IFERROR(IF(FS430="","",RANK(FV430,FV$3:FV$434)+COUNTIF(FV$3:FV430,FV430)-1),"/")</f>
        <v/>
      </c>
      <c r="FU430" s="27" t="str">
        <f ca="1">IF(FS430="","",VLOOKUP(FS430,选手操作!$K:$L,2,0))</f>
        <v/>
      </c>
      <c r="FV430" s="24" t="str">
        <f ca="1">IFERROR(IF(FS430="","",IF(选手操作!FT430&lt;&gt;"",EV430+FW430+FX430+选手操作!FS430,VLOOKUP(FU430,FO:FQ,3,0)+EV430+FW430+FX430+选手操作!FS430)),IF(COUNTIF(FO:FO,FU430)=0,"查找失败",IF(ISNUMBER(VLOOKUP(FU430,FO:FQ,3,0))=FALSE,"VP错误","未知错误")))</f>
        <v/>
      </c>
      <c r="FW430" s="37"/>
      <c r="FX430" s="37"/>
      <c r="FY430" s="39"/>
      <c r="GA430" s="31"/>
      <c r="GB430" s="31"/>
      <c r="GC430" s="31"/>
      <c r="GD430" s="31"/>
      <c r="GE430" s="31"/>
      <c r="GF430" s="31"/>
      <c r="GG430" s="31"/>
      <c r="GH430" s="31"/>
      <c r="GI430" s="31"/>
      <c r="GJ430" s="31"/>
      <c r="GK430" s="31"/>
      <c r="GL430" s="31"/>
      <c r="GM430" s="31"/>
      <c r="GN430" s="23" t="str">
        <f ca="1">IFERROR(IF(GS430="","",RANK(GR430,GR$3:GR$434)+COUNTIF(GR$3:GR430,GR430)-1),"/")</f>
        <v/>
      </c>
      <c r="GO430" s="22" t="str">
        <f t="shared" si="129"/>
        <v/>
      </c>
      <c r="GP430" s="22" t="str">
        <f t="shared" si="130"/>
        <v/>
      </c>
      <c r="GQ430" s="24" t="str">
        <f>IFERROR(IF(GO430="","",ROUND(IF(GP430=0,10,10+SIGN(GP430)*10*(1-((SQRT(5)-1)/2)^MIN(ABS(GP430)/(5*SQRT(GR$1)),3))/(1-((SQRT(5)-1)/2)^3)),2)),"请输入副数")</f>
        <v/>
      </c>
      <c r="GR430" s="25" t="str">
        <f ca="1">IF(GS430="","",IF(选手操作!HT430&lt;&gt;"","/",GV430))</f>
        <v/>
      </c>
      <c r="GS430" s="26" t="str">
        <f ca="1">IF(OR(COUNTA(GA$3:GM$434)=0,选手操作!$K430=""),"",选手操作!$K430)</f>
        <v/>
      </c>
      <c r="GT430" s="22" t="str">
        <f ca="1">IFERROR(IF(GS430="","",RANK(GV430,GV$3:GV$434)+COUNTIF(GV$3:GV430,GV430)-1),"/")</f>
        <v/>
      </c>
      <c r="GU430" s="27" t="str">
        <f ca="1">IF(GS430="","",VLOOKUP(GS430,选手操作!$K:$L,2,0))</f>
        <v/>
      </c>
      <c r="GV430" s="24" t="str">
        <f ca="1">IFERROR(IF(GS430="","",IF(选手操作!GT430&lt;&gt;"",FV430+GW430+GX430+选手操作!GS430,VLOOKUP(GU430,GO:GQ,3,0)+FV430+GW430+GX430+选手操作!GS430)),IF(COUNTIF(GO:GO,GU430)=0,"查找失败",IF(ISNUMBER(VLOOKUP(GU430,GO:GQ,3,0))=FALSE,"VP错误","未知错误")))</f>
        <v/>
      </c>
      <c r="GW430" s="37"/>
      <c r="GX430" s="37"/>
      <c r="GY430" s="39"/>
      <c r="HA430" s="31"/>
      <c r="HB430" s="31"/>
      <c r="HC430" s="31"/>
      <c r="HD430" s="31"/>
      <c r="HE430" s="31"/>
      <c r="HF430" s="31"/>
      <c r="HG430" s="31"/>
      <c r="HH430" s="31"/>
      <c r="HI430" s="31"/>
      <c r="HJ430" s="31"/>
      <c r="HK430" s="31"/>
      <c r="HL430" s="31"/>
      <c r="HM430" s="31"/>
      <c r="HN430" s="23" t="str">
        <f ca="1">IFERROR(IF(HS430="","",RANK(HR430,HR$3:HR$434)+COUNTIF(HR$3:HR430,HR430)-1),"/")</f>
        <v/>
      </c>
      <c r="HO430" s="22" t="str">
        <f t="shared" si="131"/>
        <v/>
      </c>
      <c r="HP430" s="22" t="str">
        <f t="shared" si="132"/>
        <v/>
      </c>
      <c r="HQ430" s="24" t="str">
        <f>IFERROR(IF(HO430="","",ROUND(IF(HP430=0,10,10+SIGN(HP430)*10*(1-((SQRT(5)-1)/2)^MIN(ABS(HP430)/(5*SQRT(HR$1)),3))/(1-((SQRT(5)-1)/2)^3)),2)),"请输入副数")</f>
        <v/>
      </c>
      <c r="HR430" s="25" t="str">
        <f ca="1">IF(HS430="","",IF(选手操作!IT430&lt;&gt;"","/",HV430))</f>
        <v/>
      </c>
      <c r="HS430" s="26" t="str">
        <f ca="1">IF(OR(COUNTA(HA$3:HM$434)=0,选手操作!$K430=""),"",选手操作!$K430)</f>
        <v/>
      </c>
      <c r="HT430" s="22" t="str">
        <f ca="1">IFERROR(IF(HS430="","",RANK(HV430,HV$3:HV$434)+COUNTIF(HV$3:HV430,HV430)-1),"/")</f>
        <v/>
      </c>
      <c r="HU430" s="27" t="str">
        <f ca="1">IF(HS430="","",VLOOKUP(HS430,选手操作!$K:$L,2,0))</f>
        <v/>
      </c>
      <c r="HV430" s="24" t="str">
        <f ca="1">IFERROR(IF(HS430="","",IF(选手操作!HT430&lt;&gt;"",GV430+HW430+HX430+选手操作!HS430,VLOOKUP(HU430,HO:HQ,3,0)+GV430+HW430+HX430+选手操作!HS430)),IF(COUNTIF(HO:HO,HU430)=0,"查找失败",IF(ISNUMBER(VLOOKUP(HU430,HO:HQ,3,0))=FALSE,"VP错误","未知错误")))</f>
        <v/>
      </c>
      <c r="HW430" s="37"/>
      <c r="HX430" s="37"/>
      <c r="HY430" s="39"/>
    </row>
    <row r="431" spans="1:233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23" t="str">
        <f ca="1">IFERROR(IF(S431="","",RANK(R431,R$3:R$434)+COUNTIF(R$3:R431,R431)-1),"/")</f>
        <v/>
      </c>
      <c r="O431" s="22" t="str">
        <f t="shared" si="133"/>
        <v/>
      </c>
      <c r="P431" s="22" t="str">
        <f t="shared" si="134"/>
        <v/>
      </c>
      <c r="Q431" s="24" t="str">
        <f t="shared" si="135"/>
        <v/>
      </c>
      <c r="R431" s="25" t="str">
        <f ca="1">IF(S431="","",IF(选手操作!AT431&lt;&gt;"","/",V431))</f>
        <v/>
      </c>
      <c r="S431" s="26" t="str">
        <f ca="1">IF(OR(COUNTA(A$3:M$434)=0,选手操作!$K431=""),"",选手操作!$K431)</f>
        <v/>
      </c>
      <c r="T431" s="22" t="str">
        <f ca="1">IFERROR(IF(S431="","",RANK(V431,V$3:V$434)+COUNTIF(V$3:V431,V431)-1),"/")</f>
        <v/>
      </c>
      <c r="U431" s="27" t="str">
        <f ca="1">IF(S431="","",VLOOKUP(S431,选手操作!$K:$L,2,0))</f>
        <v/>
      </c>
      <c r="V431" s="24" t="str">
        <f ca="1">IFERROR(IF(S431="","",IF(选手操作!T431&lt;&gt;"",选手操作!M431+选手操作!N431+W431+X431+选手操作!S431,VLOOKUP(U431,O:Q,3,0)+选手操作!M431+选手操作!N431+W431+X431+选手操作!S431)),IF(COUNTIF(O:O,U431)=0,"查找失败",IF(ISNUMBER(VLOOKUP(U431,O:Q,3,0))=FALSE,"VP错误","未知错误")))</f>
        <v/>
      </c>
      <c r="W431" s="37"/>
      <c r="X431" s="37"/>
      <c r="Y431" s="39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23" t="str">
        <f ca="1">IFERROR(IF(AS431="","",RANK(AR431,AR$3:AR$434)+COUNTIF(AR$3:AR431,AR431)-1),"/")</f>
        <v/>
      </c>
      <c r="AO431" s="22" t="str">
        <f t="shared" si="117"/>
        <v/>
      </c>
      <c r="AP431" s="22" t="str">
        <f t="shared" si="118"/>
        <v/>
      </c>
      <c r="AQ431" s="24" t="str">
        <f t="shared" si="136"/>
        <v/>
      </c>
      <c r="AR431" s="25" t="str">
        <f ca="1">IF(AS431="","",IF(选手操作!BT431&lt;&gt;"","/",AV431))</f>
        <v/>
      </c>
      <c r="AS431" s="26" t="str">
        <f ca="1">IF(OR(COUNTA(AA$3:AM$434)=0,选手操作!$K431=""),"",选手操作!$K431)</f>
        <v/>
      </c>
      <c r="AT431" s="22" t="str">
        <f ca="1">IFERROR(IF(AS431="","",RANK(AV431,AV$3:AV$434)+COUNTIF(AV$3:AV431,AV431)-1),"/")</f>
        <v/>
      </c>
      <c r="AU431" s="27" t="str">
        <f ca="1">IF(AS431="","",VLOOKUP(AS431,选手操作!$K:$L,2,0))</f>
        <v/>
      </c>
      <c r="AV431" s="24" t="str">
        <f ca="1">IFERROR(IF(AS431="","",IF(选手操作!AT431&lt;&gt;"",V431+AW431+AX431+选手操作!AS431,VLOOKUP(AU431,AO:AQ,3,0)+V431+AW431+AX431+选手操作!AS431)),IF(COUNTIF(AO:AO,AU431)=0,"查找失败",IF(ISNUMBER(VLOOKUP(AU431,AO:AQ,3,0))=FALSE,"VP错误","未知错误")))</f>
        <v/>
      </c>
      <c r="AW431" s="37"/>
      <c r="AX431" s="37"/>
      <c r="AY431" s="39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23" t="str">
        <f ca="1">IFERROR(IF(BS431="","",RANK(BR431,BR$3:BR$434)+COUNTIF(BR$3:BR431,BR431)-1),"/")</f>
        <v/>
      </c>
      <c r="BO431" s="22" t="str">
        <f t="shared" si="119"/>
        <v/>
      </c>
      <c r="BP431" s="22" t="str">
        <f t="shared" si="120"/>
        <v/>
      </c>
      <c r="BQ431" s="24" t="str">
        <f>IFERROR(IF(BO431="","",ROUND(IF(BP431=0,10,10+SIGN(BP431)*10*(1-((SQRT(5)-1)/2)^MIN(ABS(BP431)/(5*SQRT(BR$1)),3))/(1-((SQRT(5)-1)/2)^3)),2)),"请输入副数")</f>
        <v/>
      </c>
      <c r="BR431" s="25" t="str">
        <f ca="1">IF(BS431="","",IF(选手操作!CT431&lt;&gt;"","/",BV431))</f>
        <v/>
      </c>
      <c r="BS431" s="26" t="str">
        <f ca="1">IF(OR(COUNTA(BA$3:BM$434)=0,选手操作!$K431=""),"",选手操作!$K431)</f>
        <v/>
      </c>
      <c r="BT431" s="22" t="str">
        <f ca="1">IFERROR(IF(BS431="","",RANK(BV431,BV$3:BV$434)+COUNTIF(BV$3:BV431,BV431)-1),"/")</f>
        <v/>
      </c>
      <c r="BU431" s="27" t="str">
        <f ca="1">IF(BS431="","",VLOOKUP(BS431,选手操作!$K:$L,2,0))</f>
        <v/>
      </c>
      <c r="BV431" s="24" t="str">
        <f ca="1">IFERROR(IF(BS431="","",IF(选手操作!BT431&lt;&gt;"",AV431+BW431+BX431+选手操作!BS431,VLOOKUP(BU431,BO:BQ,3,0)+AV431+BW431+BX431+选手操作!BS431)),IF(COUNTIF(BO:BO,BU431)=0,"查找失败",IF(ISNUMBER(VLOOKUP(BU431,BO:BQ,3,0))=FALSE,"VP错误","未知错误")))</f>
        <v/>
      </c>
      <c r="BW431" s="37"/>
      <c r="BX431" s="37"/>
      <c r="BY431" s="39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23" t="str">
        <f ca="1">IFERROR(IF(CS431="","",RANK(CR431,CR$3:CR$434)+COUNTIF(CR$3:CR431,CR431)-1),"/")</f>
        <v/>
      </c>
      <c r="CO431" s="22" t="str">
        <f t="shared" si="121"/>
        <v/>
      </c>
      <c r="CP431" s="22" t="str">
        <f t="shared" si="122"/>
        <v/>
      </c>
      <c r="CQ431" s="24" t="str">
        <f>IFERROR(IF(CO431="","",ROUND(IF(CP431=0,10,10+SIGN(CP431)*10*(1-((SQRT(5)-1)/2)^MIN(ABS(CP431)/(5*SQRT(CR$1)),3))/(1-((SQRT(5)-1)/2)^3)),2)),"请输入副数")</f>
        <v/>
      </c>
      <c r="CR431" s="25" t="str">
        <f ca="1">IF(CS431="","",IF(选手操作!DT431&lt;&gt;"","/",CV431))</f>
        <v/>
      </c>
      <c r="CS431" s="26" t="str">
        <f ca="1">IF(OR(COUNTA(CA$3:CM$434)=0,选手操作!$K431=""),"",选手操作!$K431)</f>
        <v/>
      </c>
      <c r="CT431" s="22" t="str">
        <f ca="1">IFERROR(IF(CS431="","",RANK(CV431,CV$3:CV$434)+COUNTIF(CV$3:CV431,CV431)-1),"/")</f>
        <v/>
      </c>
      <c r="CU431" s="27" t="str">
        <f ca="1">IF(CS431="","",VLOOKUP(CS431,选手操作!$K:$L,2,0))</f>
        <v/>
      </c>
      <c r="CV431" s="24" t="str">
        <f ca="1">IFERROR(IF(CS431="","",IF(选手操作!CT431&lt;&gt;"",BV431+CW431+CX431+选手操作!CS431,VLOOKUP(CU431,CO:CQ,3,0)+BV431+CW431+CX431+选手操作!CS431)),IF(COUNTIF(CO:CO,CU431)=0,"查找失败",IF(ISNUMBER(VLOOKUP(CU431,CO:CQ,3,0))=FALSE,"VP错误","未知错误")))</f>
        <v/>
      </c>
      <c r="CW431" s="37"/>
      <c r="CX431" s="37"/>
      <c r="CY431" s="39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23" t="str">
        <f ca="1">IFERROR(IF(DS431="","",RANK(DR431,DR$3:DR$434)+COUNTIF(DR$3:DR431,DR431)-1),"/")</f>
        <v/>
      </c>
      <c r="DO431" s="22" t="str">
        <f t="shared" si="123"/>
        <v/>
      </c>
      <c r="DP431" s="22" t="str">
        <f t="shared" si="124"/>
        <v/>
      </c>
      <c r="DQ431" s="24" t="str">
        <f>IFERROR(IF(DO431="","",ROUND(IF(DP431=0,10,10+SIGN(DP431)*10*(1-((SQRT(5)-1)/2)^MIN(ABS(DP431)/(5*SQRT(DR$1)),3))/(1-((SQRT(5)-1)/2)^3)),2)),"请输入副数")</f>
        <v/>
      </c>
      <c r="DR431" s="25" t="str">
        <f ca="1">IF(DS431="","",IF(选手操作!ET431&lt;&gt;"","/",DV431))</f>
        <v/>
      </c>
      <c r="DS431" s="26" t="str">
        <f ca="1">IF(OR(COUNTA(DA$3:DM$434)=0,选手操作!$K431=""),"",选手操作!$K431)</f>
        <v/>
      </c>
      <c r="DT431" s="22" t="str">
        <f ca="1">IFERROR(IF(DS431="","",RANK(DV431,DV$3:DV$434)+COUNTIF(DV$3:DV431,DV431)-1),"/")</f>
        <v/>
      </c>
      <c r="DU431" s="27" t="str">
        <f ca="1">IF(DS431="","",VLOOKUP(DS431,选手操作!$K:$L,2,0))</f>
        <v/>
      </c>
      <c r="DV431" s="24" t="str">
        <f ca="1">IFERROR(IF(DS431="","",IF(选手操作!DT431&lt;&gt;"",CV431+DW431+DX431+选手操作!DS431,VLOOKUP(DU431,DO:DQ,3,0)+CV431+DW431+DX431+选手操作!DS431)),IF(COUNTIF(DO:DO,DU431)=0,"查找失败",IF(ISNUMBER(VLOOKUP(DU431,DO:DQ,3,0))=FALSE,"VP错误","未知错误")))</f>
        <v/>
      </c>
      <c r="DW431" s="37"/>
      <c r="DX431" s="37"/>
      <c r="DY431" s="39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  <c r="EK431" s="31"/>
      <c r="EL431" s="31"/>
      <c r="EM431" s="31"/>
      <c r="EN431" s="23" t="str">
        <f ca="1">IFERROR(IF(ES431="","",RANK(ER431,ER$3:ER$434)+COUNTIF(ER$3:ER431,ER431)-1),"/")</f>
        <v/>
      </c>
      <c r="EO431" s="22" t="str">
        <f t="shared" si="125"/>
        <v/>
      </c>
      <c r="EP431" s="22" t="str">
        <f t="shared" si="126"/>
        <v/>
      </c>
      <c r="EQ431" s="24" t="str">
        <f>IFERROR(IF(EO431="","",ROUND(IF(EP431=0,10,10+SIGN(EP431)*10*(1-((SQRT(5)-1)/2)^MIN(ABS(EP431)/(5*SQRT(ER$1)),3))/(1-((SQRT(5)-1)/2)^3)),2)),"请输入副数")</f>
        <v/>
      </c>
      <c r="ER431" s="25" t="str">
        <f ca="1">IF(ES431="","",IF(选手操作!FT431&lt;&gt;"","/",EV431))</f>
        <v/>
      </c>
      <c r="ES431" s="26" t="str">
        <f ca="1">IF(OR(COUNTA(EA$3:EM$434)=0,选手操作!$K431=""),"",选手操作!$K431)</f>
        <v/>
      </c>
      <c r="ET431" s="22" t="str">
        <f ca="1">IFERROR(IF(ES431="","",RANK(EV431,EV$3:EV$434)+COUNTIF(EV$3:EV431,EV431)-1),"/")</f>
        <v/>
      </c>
      <c r="EU431" s="27" t="str">
        <f ca="1">IF(ES431="","",VLOOKUP(ES431,选手操作!$K:$L,2,0))</f>
        <v/>
      </c>
      <c r="EV431" s="24" t="str">
        <f ca="1">IFERROR(IF(ES431="","",IF(选手操作!ET431&lt;&gt;"",DV431+EW431+EX431+选手操作!ES431,VLOOKUP(EU431,EO:EQ,3,0)+DV431+EW431+EX431+选手操作!ES431)),IF(COUNTIF(EO:EO,EU431)=0,"查找失败",IF(ISNUMBER(VLOOKUP(EU431,EO:EQ,3,0))=FALSE,"VP错误","未知错误")))</f>
        <v/>
      </c>
      <c r="EW431" s="37"/>
      <c r="EX431" s="37"/>
      <c r="EY431" s="39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  <c r="FK431" s="31"/>
      <c r="FL431" s="31"/>
      <c r="FM431" s="31"/>
      <c r="FN431" s="23" t="str">
        <f ca="1">IFERROR(IF(FS431="","",RANK(FR431,FR$3:FR$434)+COUNTIF(FR$3:FR431,FR431)-1),"/")</f>
        <v/>
      </c>
      <c r="FO431" s="22" t="str">
        <f t="shared" si="127"/>
        <v/>
      </c>
      <c r="FP431" s="22" t="str">
        <f t="shared" si="128"/>
        <v/>
      </c>
      <c r="FQ431" s="24" t="str">
        <f>IFERROR(IF(FO431="","",ROUND(IF(FP431=0,10,10+SIGN(FP431)*10*(1-((SQRT(5)-1)/2)^MIN(ABS(FP431)/(5*SQRT(FR$1)),3))/(1-((SQRT(5)-1)/2)^3)),2)),"请输入副数")</f>
        <v/>
      </c>
      <c r="FR431" s="25" t="str">
        <f ca="1">IF(FS431="","",IF(选手操作!GT431&lt;&gt;"","/",FV431))</f>
        <v/>
      </c>
      <c r="FS431" s="26" t="str">
        <f ca="1">IF(OR(COUNTA(FA$3:FM$434)=0,选手操作!$K431=""),"",选手操作!$K431)</f>
        <v/>
      </c>
      <c r="FT431" s="22" t="str">
        <f ca="1">IFERROR(IF(FS431="","",RANK(FV431,FV$3:FV$434)+COUNTIF(FV$3:FV431,FV431)-1),"/")</f>
        <v/>
      </c>
      <c r="FU431" s="27" t="str">
        <f ca="1">IF(FS431="","",VLOOKUP(FS431,选手操作!$K:$L,2,0))</f>
        <v/>
      </c>
      <c r="FV431" s="24" t="str">
        <f ca="1">IFERROR(IF(FS431="","",IF(选手操作!FT431&lt;&gt;"",EV431+FW431+FX431+选手操作!FS431,VLOOKUP(FU431,FO:FQ,3,0)+EV431+FW431+FX431+选手操作!FS431)),IF(COUNTIF(FO:FO,FU431)=0,"查找失败",IF(ISNUMBER(VLOOKUP(FU431,FO:FQ,3,0))=FALSE,"VP错误","未知错误")))</f>
        <v/>
      </c>
      <c r="FW431" s="37"/>
      <c r="FX431" s="37"/>
      <c r="FY431" s="39"/>
      <c r="GA431" s="31"/>
      <c r="GB431" s="31"/>
      <c r="GC431" s="31"/>
      <c r="GD431" s="31"/>
      <c r="GE431" s="31"/>
      <c r="GF431" s="31"/>
      <c r="GG431" s="31"/>
      <c r="GH431" s="31"/>
      <c r="GI431" s="31"/>
      <c r="GJ431" s="31"/>
      <c r="GK431" s="31"/>
      <c r="GL431" s="31"/>
      <c r="GM431" s="31"/>
      <c r="GN431" s="23" t="str">
        <f ca="1">IFERROR(IF(GS431="","",RANK(GR431,GR$3:GR$434)+COUNTIF(GR$3:GR431,GR431)-1),"/")</f>
        <v/>
      </c>
      <c r="GO431" s="22" t="str">
        <f t="shared" si="129"/>
        <v/>
      </c>
      <c r="GP431" s="22" t="str">
        <f t="shared" si="130"/>
        <v/>
      </c>
      <c r="GQ431" s="24" t="str">
        <f>IFERROR(IF(GO431="","",ROUND(IF(GP431=0,10,10+SIGN(GP431)*10*(1-((SQRT(5)-1)/2)^MIN(ABS(GP431)/(5*SQRT(GR$1)),3))/(1-((SQRT(5)-1)/2)^3)),2)),"请输入副数")</f>
        <v/>
      </c>
      <c r="GR431" s="25" t="str">
        <f ca="1">IF(GS431="","",IF(选手操作!HT431&lt;&gt;"","/",GV431))</f>
        <v/>
      </c>
      <c r="GS431" s="26" t="str">
        <f ca="1">IF(OR(COUNTA(GA$3:GM$434)=0,选手操作!$K431=""),"",选手操作!$K431)</f>
        <v/>
      </c>
      <c r="GT431" s="22" t="str">
        <f ca="1">IFERROR(IF(GS431="","",RANK(GV431,GV$3:GV$434)+COUNTIF(GV$3:GV431,GV431)-1),"/")</f>
        <v/>
      </c>
      <c r="GU431" s="27" t="str">
        <f ca="1">IF(GS431="","",VLOOKUP(GS431,选手操作!$K:$L,2,0))</f>
        <v/>
      </c>
      <c r="GV431" s="24" t="str">
        <f ca="1">IFERROR(IF(GS431="","",IF(选手操作!GT431&lt;&gt;"",FV431+GW431+GX431+选手操作!GS431,VLOOKUP(GU431,GO:GQ,3,0)+FV431+GW431+GX431+选手操作!GS431)),IF(COUNTIF(GO:GO,GU431)=0,"查找失败",IF(ISNUMBER(VLOOKUP(GU431,GO:GQ,3,0))=FALSE,"VP错误","未知错误")))</f>
        <v/>
      </c>
      <c r="GW431" s="37"/>
      <c r="GX431" s="37"/>
      <c r="GY431" s="39"/>
      <c r="HA431" s="31"/>
      <c r="HB431" s="31"/>
      <c r="HC431" s="31"/>
      <c r="HD431" s="31"/>
      <c r="HE431" s="31"/>
      <c r="HF431" s="31"/>
      <c r="HG431" s="31"/>
      <c r="HH431" s="31"/>
      <c r="HI431" s="31"/>
      <c r="HJ431" s="31"/>
      <c r="HK431" s="31"/>
      <c r="HL431" s="31"/>
      <c r="HM431" s="31"/>
      <c r="HN431" s="23" t="str">
        <f ca="1">IFERROR(IF(HS431="","",RANK(HR431,HR$3:HR$434)+COUNTIF(HR$3:HR431,HR431)-1),"/")</f>
        <v/>
      </c>
      <c r="HO431" s="22" t="str">
        <f t="shared" si="131"/>
        <v/>
      </c>
      <c r="HP431" s="22" t="str">
        <f t="shared" si="132"/>
        <v/>
      </c>
      <c r="HQ431" s="24" t="str">
        <f>IFERROR(IF(HO431="","",ROUND(IF(HP431=0,10,10+SIGN(HP431)*10*(1-((SQRT(5)-1)/2)^MIN(ABS(HP431)/(5*SQRT(HR$1)),3))/(1-((SQRT(5)-1)/2)^3)),2)),"请输入副数")</f>
        <v/>
      </c>
      <c r="HR431" s="25" t="str">
        <f ca="1">IF(HS431="","",IF(选手操作!IT431&lt;&gt;"","/",HV431))</f>
        <v/>
      </c>
      <c r="HS431" s="26" t="str">
        <f ca="1">IF(OR(COUNTA(HA$3:HM$434)=0,选手操作!$K431=""),"",选手操作!$K431)</f>
        <v/>
      </c>
      <c r="HT431" s="22" t="str">
        <f ca="1">IFERROR(IF(HS431="","",RANK(HV431,HV$3:HV$434)+COUNTIF(HV$3:HV431,HV431)-1),"/")</f>
        <v/>
      </c>
      <c r="HU431" s="27" t="str">
        <f ca="1">IF(HS431="","",VLOOKUP(HS431,选手操作!$K:$L,2,0))</f>
        <v/>
      </c>
      <c r="HV431" s="24" t="str">
        <f ca="1">IFERROR(IF(HS431="","",IF(选手操作!HT431&lt;&gt;"",GV431+HW431+HX431+选手操作!HS431,VLOOKUP(HU431,HO:HQ,3,0)+GV431+HW431+HX431+选手操作!HS431)),IF(COUNTIF(HO:HO,HU431)=0,"查找失败",IF(ISNUMBER(VLOOKUP(HU431,HO:HQ,3,0))=FALSE,"VP错误","未知错误")))</f>
        <v/>
      </c>
      <c r="HW431" s="37"/>
      <c r="HX431" s="37"/>
      <c r="HY431" s="39"/>
    </row>
    <row r="432" spans="1:233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23" t="str">
        <f ca="1">IFERROR(IF(S432="","",RANK(R432,R$3:R$434)+COUNTIF(R$3:R432,R432)-1),"/")</f>
        <v/>
      </c>
      <c r="O432" s="22" t="str">
        <f t="shared" si="133"/>
        <v/>
      </c>
      <c r="P432" s="22" t="str">
        <f t="shared" si="134"/>
        <v/>
      </c>
      <c r="Q432" s="24" t="str">
        <f t="shared" si="135"/>
        <v/>
      </c>
      <c r="R432" s="25" t="str">
        <f ca="1">IF(S432="","",IF(选手操作!AT432&lt;&gt;"","/",V432))</f>
        <v/>
      </c>
      <c r="S432" s="26" t="str">
        <f ca="1">IF(OR(COUNTA(A$3:M$434)=0,选手操作!$K432=""),"",选手操作!$K432)</f>
        <v/>
      </c>
      <c r="T432" s="22" t="str">
        <f ca="1">IFERROR(IF(S432="","",RANK(V432,V$3:V$434)+COUNTIF(V$3:V432,V432)-1),"/")</f>
        <v/>
      </c>
      <c r="U432" s="27" t="str">
        <f ca="1">IF(S432="","",VLOOKUP(S432,选手操作!$K:$L,2,0))</f>
        <v/>
      </c>
      <c r="V432" s="24" t="str">
        <f ca="1">IFERROR(IF(S432="","",IF(选手操作!T432&lt;&gt;"",选手操作!M432+选手操作!N432+W432+X432+选手操作!S432,VLOOKUP(U432,O:Q,3,0)+选手操作!M432+选手操作!N432+W432+X432+选手操作!S432)),IF(COUNTIF(O:O,U432)=0,"查找失败",IF(ISNUMBER(VLOOKUP(U432,O:Q,3,0))=FALSE,"VP错误","未知错误")))</f>
        <v/>
      </c>
      <c r="W432" s="37"/>
      <c r="X432" s="37"/>
      <c r="Y432" s="39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23" t="str">
        <f ca="1">IFERROR(IF(AS432="","",RANK(AR432,AR$3:AR$434)+COUNTIF(AR$3:AR432,AR432)-1),"/")</f>
        <v/>
      </c>
      <c r="AO432" s="22" t="str">
        <f t="shared" si="117"/>
        <v/>
      </c>
      <c r="AP432" s="22" t="str">
        <f t="shared" si="118"/>
        <v/>
      </c>
      <c r="AQ432" s="24" t="str">
        <f t="shared" si="136"/>
        <v/>
      </c>
      <c r="AR432" s="25" t="str">
        <f ca="1">IF(AS432="","",IF(选手操作!BT432&lt;&gt;"","/",AV432))</f>
        <v/>
      </c>
      <c r="AS432" s="26" t="str">
        <f ca="1">IF(OR(COUNTA(AA$3:AM$434)=0,选手操作!$K432=""),"",选手操作!$K432)</f>
        <v/>
      </c>
      <c r="AT432" s="22" t="str">
        <f ca="1">IFERROR(IF(AS432="","",RANK(AV432,AV$3:AV$434)+COUNTIF(AV$3:AV432,AV432)-1),"/")</f>
        <v/>
      </c>
      <c r="AU432" s="27" t="str">
        <f ca="1">IF(AS432="","",VLOOKUP(AS432,选手操作!$K:$L,2,0))</f>
        <v/>
      </c>
      <c r="AV432" s="24" t="str">
        <f ca="1">IFERROR(IF(AS432="","",IF(选手操作!AT432&lt;&gt;"",V432+AW432+AX432+选手操作!AS432,VLOOKUP(AU432,AO:AQ,3,0)+V432+AW432+AX432+选手操作!AS432)),IF(COUNTIF(AO:AO,AU432)=0,"查找失败",IF(ISNUMBER(VLOOKUP(AU432,AO:AQ,3,0))=FALSE,"VP错误","未知错误")))</f>
        <v/>
      </c>
      <c r="AW432" s="37"/>
      <c r="AX432" s="37"/>
      <c r="AY432" s="39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23" t="str">
        <f ca="1">IFERROR(IF(BS432="","",RANK(BR432,BR$3:BR$434)+COUNTIF(BR$3:BR432,BR432)-1),"/")</f>
        <v/>
      </c>
      <c r="BO432" s="22" t="str">
        <f t="shared" si="119"/>
        <v/>
      </c>
      <c r="BP432" s="22" t="str">
        <f t="shared" si="120"/>
        <v/>
      </c>
      <c r="BQ432" s="24" t="str">
        <f>IFERROR(IF(BO432="","",ROUND(IF(BP432=0,10,10+SIGN(BP432)*10*(1-((SQRT(5)-1)/2)^MIN(ABS(BP432)/(5*SQRT(BR$1)),3))/(1-((SQRT(5)-1)/2)^3)),2)),"请输入副数")</f>
        <v/>
      </c>
      <c r="BR432" s="25" t="str">
        <f ca="1">IF(BS432="","",IF(选手操作!CT432&lt;&gt;"","/",BV432))</f>
        <v/>
      </c>
      <c r="BS432" s="26" t="str">
        <f ca="1">IF(OR(COUNTA(BA$3:BM$434)=0,选手操作!$K432=""),"",选手操作!$K432)</f>
        <v/>
      </c>
      <c r="BT432" s="22" t="str">
        <f ca="1">IFERROR(IF(BS432="","",RANK(BV432,BV$3:BV$434)+COUNTIF(BV$3:BV432,BV432)-1),"/")</f>
        <v/>
      </c>
      <c r="BU432" s="27" t="str">
        <f ca="1">IF(BS432="","",VLOOKUP(BS432,选手操作!$K:$L,2,0))</f>
        <v/>
      </c>
      <c r="BV432" s="24" t="str">
        <f ca="1">IFERROR(IF(BS432="","",IF(选手操作!BT432&lt;&gt;"",AV432+BW432+BX432+选手操作!BS432,VLOOKUP(BU432,BO:BQ,3,0)+AV432+BW432+BX432+选手操作!BS432)),IF(COUNTIF(BO:BO,BU432)=0,"查找失败",IF(ISNUMBER(VLOOKUP(BU432,BO:BQ,3,0))=FALSE,"VP错误","未知错误")))</f>
        <v/>
      </c>
      <c r="BW432" s="37"/>
      <c r="BX432" s="37"/>
      <c r="BY432" s="39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23" t="str">
        <f ca="1">IFERROR(IF(CS432="","",RANK(CR432,CR$3:CR$434)+COUNTIF(CR$3:CR432,CR432)-1),"/")</f>
        <v/>
      </c>
      <c r="CO432" s="22" t="str">
        <f t="shared" si="121"/>
        <v/>
      </c>
      <c r="CP432" s="22" t="str">
        <f t="shared" si="122"/>
        <v/>
      </c>
      <c r="CQ432" s="24" t="str">
        <f>IFERROR(IF(CO432="","",ROUND(IF(CP432=0,10,10+SIGN(CP432)*10*(1-((SQRT(5)-1)/2)^MIN(ABS(CP432)/(5*SQRT(CR$1)),3))/(1-((SQRT(5)-1)/2)^3)),2)),"请输入副数")</f>
        <v/>
      </c>
      <c r="CR432" s="25" t="str">
        <f ca="1">IF(CS432="","",IF(选手操作!DT432&lt;&gt;"","/",CV432))</f>
        <v/>
      </c>
      <c r="CS432" s="26" t="str">
        <f ca="1">IF(OR(COUNTA(CA$3:CM$434)=0,选手操作!$K432=""),"",选手操作!$K432)</f>
        <v/>
      </c>
      <c r="CT432" s="22" t="str">
        <f ca="1">IFERROR(IF(CS432="","",RANK(CV432,CV$3:CV$434)+COUNTIF(CV$3:CV432,CV432)-1),"/")</f>
        <v/>
      </c>
      <c r="CU432" s="27" t="str">
        <f ca="1">IF(CS432="","",VLOOKUP(CS432,选手操作!$K:$L,2,0))</f>
        <v/>
      </c>
      <c r="CV432" s="24" t="str">
        <f ca="1">IFERROR(IF(CS432="","",IF(选手操作!CT432&lt;&gt;"",BV432+CW432+CX432+选手操作!CS432,VLOOKUP(CU432,CO:CQ,3,0)+BV432+CW432+CX432+选手操作!CS432)),IF(COUNTIF(CO:CO,CU432)=0,"查找失败",IF(ISNUMBER(VLOOKUP(CU432,CO:CQ,3,0))=FALSE,"VP错误","未知错误")))</f>
        <v/>
      </c>
      <c r="CW432" s="37"/>
      <c r="CX432" s="37"/>
      <c r="CY432" s="39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23" t="str">
        <f ca="1">IFERROR(IF(DS432="","",RANK(DR432,DR$3:DR$434)+COUNTIF(DR$3:DR432,DR432)-1),"/")</f>
        <v/>
      </c>
      <c r="DO432" s="22" t="str">
        <f t="shared" si="123"/>
        <v/>
      </c>
      <c r="DP432" s="22" t="str">
        <f t="shared" si="124"/>
        <v/>
      </c>
      <c r="DQ432" s="24" t="str">
        <f>IFERROR(IF(DO432="","",ROUND(IF(DP432=0,10,10+SIGN(DP432)*10*(1-((SQRT(5)-1)/2)^MIN(ABS(DP432)/(5*SQRT(DR$1)),3))/(1-((SQRT(5)-1)/2)^3)),2)),"请输入副数")</f>
        <v/>
      </c>
      <c r="DR432" s="25" t="str">
        <f ca="1">IF(DS432="","",IF(选手操作!ET432&lt;&gt;"","/",DV432))</f>
        <v/>
      </c>
      <c r="DS432" s="26" t="str">
        <f ca="1">IF(OR(COUNTA(DA$3:DM$434)=0,选手操作!$K432=""),"",选手操作!$K432)</f>
        <v/>
      </c>
      <c r="DT432" s="22" t="str">
        <f ca="1">IFERROR(IF(DS432="","",RANK(DV432,DV$3:DV$434)+COUNTIF(DV$3:DV432,DV432)-1),"/")</f>
        <v/>
      </c>
      <c r="DU432" s="27" t="str">
        <f ca="1">IF(DS432="","",VLOOKUP(DS432,选手操作!$K:$L,2,0))</f>
        <v/>
      </c>
      <c r="DV432" s="24" t="str">
        <f ca="1">IFERROR(IF(DS432="","",IF(选手操作!DT432&lt;&gt;"",CV432+DW432+DX432+选手操作!DS432,VLOOKUP(DU432,DO:DQ,3,0)+CV432+DW432+DX432+选手操作!DS432)),IF(COUNTIF(DO:DO,DU432)=0,"查找失败",IF(ISNUMBER(VLOOKUP(DU432,DO:DQ,3,0))=FALSE,"VP错误","未知错误")))</f>
        <v/>
      </c>
      <c r="DW432" s="37"/>
      <c r="DX432" s="37"/>
      <c r="DY432" s="39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  <c r="EK432" s="31"/>
      <c r="EL432" s="31"/>
      <c r="EM432" s="31"/>
      <c r="EN432" s="23" t="str">
        <f ca="1">IFERROR(IF(ES432="","",RANK(ER432,ER$3:ER$434)+COUNTIF(ER$3:ER432,ER432)-1),"/")</f>
        <v/>
      </c>
      <c r="EO432" s="22" t="str">
        <f t="shared" si="125"/>
        <v/>
      </c>
      <c r="EP432" s="22" t="str">
        <f t="shared" si="126"/>
        <v/>
      </c>
      <c r="EQ432" s="24" t="str">
        <f>IFERROR(IF(EO432="","",ROUND(IF(EP432=0,10,10+SIGN(EP432)*10*(1-((SQRT(5)-1)/2)^MIN(ABS(EP432)/(5*SQRT(ER$1)),3))/(1-((SQRT(5)-1)/2)^3)),2)),"请输入副数")</f>
        <v/>
      </c>
      <c r="ER432" s="25" t="str">
        <f ca="1">IF(ES432="","",IF(选手操作!FT432&lt;&gt;"","/",EV432))</f>
        <v/>
      </c>
      <c r="ES432" s="26" t="str">
        <f ca="1">IF(OR(COUNTA(EA$3:EM$434)=0,选手操作!$K432=""),"",选手操作!$K432)</f>
        <v/>
      </c>
      <c r="ET432" s="22" t="str">
        <f ca="1">IFERROR(IF(ES432="","",RANK(EV432,EV$3:EV$434)+COUNTIF(EV$3:EV432,EV432)-1),"/")</f>
        <v/>
      </c>
      <c r="EU432" s="27" t="str">
        <f ca="1">IF(ES432="","",VLOOKUP(ES432,选手操作!$K:$L,2,0))</f>
        <v/>
      </c>
      <c r="EV432" s="24" t="str">
        <f ca="1">IFERROR(IF(ES432="","",IF(选手操作!ET432&lt;&gt;"",DV432+EW432+EX432+选手操作!ES432,VLOOKUP(EU432,EO:EQ,3,0)+DV432+EW432+EX432+选手操作!ES432)),IF(COUNTIF(EO:EO,EU432)=0,"查找失败",IF(ISNUMBER(VLOOKUP(EU432,EO:EQ,3,0))=FALSE,"VP错误","未知错误")))</f>
        <v/>
      </c>
      <c r="EW432" s="37"/>
      <c r="EX432" s="37"/>
      <c r="EY432" s="39"/>
      <c r="FA432" s="31"/>
      <c r="FB432" s="31"/>
      <c r="FC432" s="31"/>
      <c r="FD432" s="31"/>
      <c r="FE432" s="31"/>
      <c r="FF432" s="31"/>
      <c r="FG432" s="31"/>
      <c r="FH432" s="31"/>
      <c r="FI432" s="31"/>
      <c r="FJ432" s="31"/>
      <c r="FK432" s="31"/>
      <c r="FL432" s="31"/>
      <c r="FM432" s="31"/>
      <c r="FN432" s="23" t="str">
        <f ca="1">IFERROR(IF(FS432="","",RANK(FR432,FR$3:FR$434)+COUNTIF(FR$3:FR432,FR432)-1),"/")</f>
        <v/>
      </c>
      <c r="FO432" s="22" t="str">
        <f t="shared" si="127"/>
        <v/>
      </c>
      <c r="FP432" s="22" t="str">
        <f t="shared" si="128"/>
        <v/>
      </c>
      <c r="FQ432" s="24" t="str">
        <f>IFERROR(IF(FO432="","",ROUND(IF(FP432=0,10,10+SIGN(FP432)*10*(1-((SQRT(5)-1)/2)^MIN(ABS(FP432)/(5*SQRT(FR$1)),3))/(1-((SQRT(5)-1)/2)^3)),2)),"请输入副数")</f>
        <v/>
      </c>
      <c r="FR432" s="25" t="str">
        <f ca="1">IF(FS432="","",IF(选手操作!GT432&lt;&gt;"","/",FV432))</f>
        <v/>
      </c>
      <c r="FS432" s="26" t="str">
        <f ca="1">IF(OR(COUNTA(FA$3:FM$434)=0,选手操作!$K432=""),"",选手操作!$K432)</f>
        <v/>
      </c>
      <c r="FT432" s="22" t="str">
        <f ca="1">IFERROR(IF(FS432="","",RANK(FV432,FV$3:FV$434)+COUNTIF(FV$3:FV432,FV432)-1),"/")</f>
        <v/>
      </c>
      <c r="FU432" s="27" t="str">
        <f ca="1">IF(FS432="","",VLOOKUP(FS432,选手操作!$K:$L,2,0))</f>
        <v/>
      </c>
      <c r="FV432" s="24" t="str">
        <f ca="1">IFERROR(IF(FS432="","",IF(选手操作!FT432&lt;&gt;"",EV432+FW432+FX432+选手操作!FS432,VLOOKUP(FU432,FO:FQ,3,0)+EV432+FW432+FX432+选手操作!FS432)),IF(COUNTIF(FO:FO,FU432)=0,"查找失败",IF(ISNUMBER(VLOOKUP(FU432,FO:FQ,3,0))=FALSE,"VP错误","未知错误")))</f>
        <v/>
      </c>
      <c r="FW432" s="37"/>
      <c r="FX432" s="37"/>
      <c r="FY432" s="39"/>
      <c r="GA432" s="31"/>
      <c r="GB432" s="31"/>
      <c r="GC432" s="31"/>
      <c r="GD432" s="31"/>
      <c r="GE432" s="31"/>
      <c r="GF432" s="31"/>
      <c r="GG432" s="31"/>
      <c r="GH432" s="31"/>
      <c r="GI432" s="31"/>
      <c r="GJ432" s="31"/>
      <c r="GK432" s="31"/>
      <c r="GL432" s="31"/>
      <c r="GM432" s="31"/>
      <c r="GN432" s="23" t="str">
        <f ca="1">IFERROR(IF(GS432="","",RANK(GR432,GR$3:GR$434)+COUNTIF(GR$3:GR432,GR432)-1),"/")</f>
        <v/>
      </c>
      <c r="GO432" s="22" t="str">
        <f t="shared" si="129"/>
        <v/>
      </c>
      <c r="GP432" s="22" t="str">
        <f t="shared" si="130"/>
        <v/>
      </c>
      <c r="GQ432" s="24" t="str">
        <f>IFERROR(IF(GO432="","",ROUND(IF(GP432=0,10,10+SIGN(GP432)*10*(1-((SQRT(5)-1)/2)^MIN(ABS(GP432)/(5*SQRT(GR$1)),3))/(1-((SQRT(5)-1)/2)^3)),2)),"请输入副数")</f>
        <v/>
      </c>
      <c r="GR432" s="25" t="str">
        <f ca="1">IF(GS432="","",IF(选手操作!HT432&lt;&gt;"","/",GV432))</f>
        <v/>
      </c>
      <c r="GS432" s="26" t="str">
        <f ca="1">IF(OR(COUNTA(GA$3:GM$434)=0,选手操作!$K432=""),"",选手操作!$K432)</f>
        <v/>
      </c>
      <c r="GT432" s="22" t="str">
        <f ca="1">IFERROR(IF(GS432="","",RANK(GV432,GV$3:GV$434)+COUNTIF(GV$3:GV432,GV432)-1),"/")</f>
        <v/>
      </c>
      <c r="GU432" s="27" t="str">
        <f ca="1">IF(GS432="","",VLOOKUP(GS432,选手操作!$K:$L,2,0))</f>
        <v/>
      </c>
      <c r="GV432" s="24" t="str">
        <f ca="1">IFERROR(IF(GS432="","",IF(选手操作!GT432&lt;&gt;"",FV432+GW432+GX432+选手操作!GS432,VLOOKUP(GU432,GO:GQ,3,0)+FV432+GW432+GX432+选手操作!GS432)),IF(COUNTIF(GO:GO,GU432)=0,"查找失败",IF(ISNUMBER(VLOOKUP(GU432,GO:GQ,3,0))=FALSE,"VP错误","未知错误")))</f>
        <v/>
      </c>
      <c r="GW432" s="37"/>
      <c r="GX432" s="37"/>
      <c r="GY432" s="39"/>
      <c r="HA432" s="31"/>
      <c r="HB432" s="31"/>
      <c r="HC432" s="31"/>
      <c r="HD432" s="31"/>
      <c r="HE432" s="31"/>
      <c r="HF432" s="31"/>
      <c r="HG432" s="31"/>
      <c r="HH432" s="31"/>
      <c r="HI432" s="31"/>
      <c r="HJ432" s="31"/>
      <c r="HK432" s="31"/>
      <c r="HL432" s="31"/>
      <c r="HM432" s="31"/>
      <c r="HN432" s="23" t="str">
        <f ca="1">IFERROR(IF(HS432="","",RANK(HR432,HR$3:HR$434)+COUNTIF(HR$3:HR432,HR432)-1),"/")</f>
        <v/>
      </c>
      <c r="HO432" s="22" t="str">
        <f t="shared" si="131"/>
        <v/>
      </c>
      <c r="HP432" s="22" t="str">
        <f t="shared" si="132"/>
        <v/>
      </c>
      <c r="HQ432" s="24" t="str">
        <f>IFERROR(IF(HO432="","",ROUND(IF(HP432=0,10,10+SIGN(HP432)*10*(1-((SQRT(5)-1)/2)^MIN(ABS(HP432)/(5*SQRT(HR$1)),3))/(1-((SQRT(5)-1)/2)^3)),2)),"请输入副数")</f>
        <v/>
      </c>
      <c r="HR432" s="25" t="str">
        <f ca="1">IF(HS432="","",IF(选手操作!IT432&lt;&gt;"","/",HV432))</f>
        <v/>
      </c>
      <c r="HS432" s="26" t="str">
        <f ca="1">IF(OR(COUNTA(HA$3:HM$434)=0,选手操作!$K432=""),"",选手操作!$K432)</f>
        <v/>
      </c>
      <c r="HT432" s="22" t="str">
        <f ca="1">IFERROR(IF(HS432="","",RANK(HV432,HV$3:HV$434)+COUNTIF(HV$3:HV432,HV432)-1),"/")</f>
        <v/>
      </c>
      <c r="HU432" s="27" t="str">
        <f ca="1">IF(HS432="","",VLOOKUP(HS432,选手操作!$K:$L,2,0))</f>
        <v/>
      </c>
      <c r="HV432" s="24" t="str">
        <f ca="1">IFERROR(IF(HS432="","",IF(选手操作!HT432&lt;&gt;"",GV432+HW432+HX432+选手操作!HS432,VLOOKUP(HU432,HO:HQ,3,0)+GV432+HW432+HX432+选手操作!HS432)),IF(COUNTIF(HO:HO,HU432)=0,"查找失败",IF(ISNUMBER(VLOOKUP(HU432,HO:HQ,3,0))=FALSE,"VP错误","未知错误")))</f>
        <v/>
      </c>
      <c r="HW432" s="37"/>
      <c r="HX432" s="37"/>
      <c r="HY432" s="39"/>
    </row>
    <row r="433" spans="1:2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23" t="str">
        <f ca="1">IFERROR(IF(S433="","",RANK(R433,R$3:R$434)+COUNTIF(R$3:R433,R433)-1),"/")</f>
        <v/>
      </c>
      <c r="O433" s="22" t="str">
        <f t="shared" si="133"/>
        <v/>
      </c>
      <c r="P433" s="22" t="str">
        <f t="shared" si="134"/>
        <v/>
      </c>
      <c r="Q433" s="24" t="str">
        <f t="shared" si="135"/>
        <v/>
      </c>
      <c r="R433" s="25" t="str">
        <f ca="1">IF(S433="","",IF(选手操作!AT433&lt;&gt;"","/",V433))</f>
        <v/>
      </c>
      <c r="S433" s="26" t="str">
        <f ca="1">IF(OR(COUNTA(A$3:M$434)=0,选手操作!$K433=""),"",选手操作!$K433)</f>
        <v/>
      </c>
      <c r="T433" s="22" t="str">
        <f ca="1">IFERROR(IF(S433="","",RANK(V433,V$3:V$434)+COUNTIF(V$3:V433,V433)-1),"/")</f>
        <v/>
      </c>
      <c r="U433" s="27" t="str">
        <f ca="1">IF(S433="","",VLOOKUP(S433,选手操作!$K:$L,2,0))</f>
        <v/>
      </c>
      <c r="V433" s="24" t="str">
        <f ca="1">IFERROR(IF(S433="","",IF(选手操作!T433&lt;&gt;"",选手操作!M433+选手操作!N433+W433+X433+选手操作!S433,VLOOKUP(U433,O:Q,3,0)+选手操作!M433+选手操作!N433+W433+X433+选手操作!S433)),IF(COUNTIF(O:O,U433)=0,"查找失败",IF(ISNUMBER(VLOOKUP(U433,O:Q,3,0))=FALSE,"VP错误","未知错误")))</f>
        <v/>
      </c>
      <c r="W433" s="37"/>
      <c r="X433" s="37"/>
      <c r="Y433" s="39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23" t="str">
        <f ca="1">IFERROR(IF(AS433="","",RANK(AR433,AR$3:AR$434)+COUNTIF(AR$3:AR433,AR433)-1),"/")</f>
        <v/>
      </c>
      <c r="AO433" s="22" t="str">
        <f t="shared" si="117"/>
        <v/>
      </c>
      <c r="AP433" s="22" t="str">
        <f t="shared" si="118"/>
        <v/>
      </c>
      <c r="AQ433" s="24" t="str">
        <f t="shared" si="136"/>
        <v/>
      </c>
      <c r="AR433" s="25" t="str">
        <f ca="1">IF(AS433="","",IF(选手操作!BT433&lt;&gt;"","/",AV433))</f>
        <v/>
      </c>
      <c r="AS433" s="26" t="str">
        <f ca="1">IF(OR(COUNTA(AA$3:AM$434)=0,选手操作!$K433=""),"",选手操作!$K433)</f>
        <v/>
      </c>
      <c r="AT433" s="22" t="str">
        <f ca="1">IFERROR(IF(AS433="","",RANK(AV433,AV$3:AV$434)+COUNTIF(AV$3:AV433,AV433)-1),"/")</f>
        <v/>
      </c>
      <c r="AU433" s="27" t="str">
        <f ca="1">IF(AS433="","",VLOOKUP(AS433,选手操作!$K:$L,2,0))</f>
        <v/>
      </c>
      <c r="AV433" s="24" t="str">
        <f ca="1">IFERROR(IF(AS433="","",IF(选手操作!AT433&lt;&gt;"",V433+AW433+AX433+选手操作!AS433,VLOOKUP(AU433,AO:AQ,3,0)+V433+AW433+AX433+选手操作!AS433)),IF(COUNTIF(AO:AO,AU433)=0,"查找失败",IF(ISNUMBER(VLOOKUP(AU433,AO:AQ,3,0))=FALSE,"VP错误","未知错误")))</f>
        <v/>
      </c>
      <c r="AW433" s="37"/>
      <c r="AX433" s="37"/>
      <c r="AY433" s="39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23" t="str">
        <f ca="1">IFERROR(IF(BS433="","",RANK(BR433,BR$3:BR$434)+COUNTIF(BR$3:BR433,BR433)-1),"/")</f>
        <v/>
      </c>
      <c r="BO433" s="22" t="str">
        <f t="shared" si="119"/>
        <v/>
      </c>
      <c r="BP433" s="22" t="str">
        <f t="shared" si="120"/>
        <v/>
      </c>
      <c r="BQ433" s="24" t="str">
        <f>IFERROR(IF(BO433="","",ROUND(IF(BP433=0,10,10+SIGN(BP433)*10*(1-((SQRT(5)-1)/2)^MIN(ABS(BP433)/(5*SQRT(BR$1)),3))/(1-((SQRT(5)-1)/2)^3)),2)),"请输入副数")</f>
        <v/>
      </c>
      <c r="BR433" s="25" t="str">
        <f ca="1">IF(BS433="","",IF(选手操作!CT433&lt;&gt;"","/",BV433))</f>
        <v/>
      </c>
      <c r="BS433" s="26" t="str">
        <f ca="1">IF(OR(COUNTA(BA$3:BM$434)=0,选手操作!$K433=""),"",选手操作!$K433)</f>
        <v/>
      </c>
      <c r="BT433" s="22" t="str">
        <f ca="1">IFERROR(IF(BS433="","",RANK(BV433,BV$3:BV$434)+COUNTIF(BV$3:BV433,BV433)-1),"/")</f>
        <v/>
      </c>
      <c r="BU433" s="27" t="str">
        <f ca="1">IF(BS433="","",VLOOKUP(BS433,选手操作!$K:$L,2,0))</f>
        <v/>
      </c>
      <c r="BV433" s="24" t="str">
        <f ca="1">IFERROR(IF(BS433="","",IF(选手操作!BT433&lt;&gt;"",AV433+BW433+BX433+选手操作!BS433,VLOOKUP(BU433,BO:BQ,3,0)+AV433+BW433+BX433+选手操作!BS433)),IF(COUNTIF(BO:BO,BU433)=0,"查找失败",IF(ISNUMBER(VLOOKUP(BU433,BO:BQ,3,0))=FALSE,"VP错误","未知错误")))</f>
        <v/>
      </c>
      <c r="BW433" s="37"/>
      <c r="BX433" s="37"/>
      <c r="BY433" s="39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23" t="str">
        <f ca="1">IFERROR(IF(CS433="","",RANK(CR433,CR$3:CR$434)+COUNTIF(CR$3:CR433,CR433)-1),"/")</f>
        <v/>
      </c>
      <c r="CO433" s="22" t="str">
        <f t="shared" si="121"/>
        <v/>
      </c>
      <c r="CP433" s="22" t="str">
        <f t="shared" si="122"/>
        <v/>
      </c>
      <c r="CQ433" s="24" t="str">
        <f>IFERROR(IF(CO433="","",ROUND(IF(CP433=0,10,10+SIGN(CP433)*10*(1-((SQRT(5)-1)/2)^MIN(ABS(CP433)/(5*SQRT(CR$1)),3))/(1-((SQRT(5)-1)/2)^3)),2)),"请输入副数")</f>
        <v/>
      </c>
      <c r="CR433" s="25" t="str">
        <f ca="1">IF(CS433="","",IF(选手操作!DT433&lt;&gt;"","/",CV433))</f>
        <v/>
      </c>
      <c r="CS433" s="26" t="str">
        <f ca="1">IF(OR(COUNTA(CA$3:CM$434)=0,选手操作!$K433=""),"",选手操作!$K433)</f>
        <v/>
      </c>
      <c r="CT433" s="22" t="str">
        <f ca="1">IFERROR(IF(CS433="","",RANK(CV433,CV$3:CV$434)+COUNTIF(CV$3:CV433,CV433)-1),"/")</f>
        <v/>
      </c>
      <c r="CU433" s="27" t="str">
        <f ca="1">IF(CS433="","",VLOOKUP(CS433,选手操作!$K:$L,2,0))</f>
        <v/>
      </c>
      <c r="CV433" s="24" t="str">
        <f ca="1">IFERROR(IF(CS433="","",IF(选手操作!CT433&lt;&gt;"",BV433+CW433+CX433+选手操作!CS433,VLOOKUP(CU433,CO:CQ,3,0)+BV433+CW433+CX433+选手操作!CS433)),IF(COUNTIF(CO:CO,CU433)=0,"查找失败",IF(ISNUMBER(VLOOKUP(CU433,CO:CQ,3,0))=FALSE,"VP错误","未知错误")))</f>
        <v/>
      </c>
      <c r="CW433" s="37"/>
      <c r="CX433" s="37"/>
      <c r="CY433" s="39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23" t="str">
        <f ca="1">IFERROR(IF(DS433="","",RANK(DR433,DR$3:DR$434)+COUNTIF(DR$3:DR433,DR433)-1),"/")</f>
        <v/>
      </c>
      <c r="DO433" s="22" t="str">
        <f t="shared" si="123"/>
        <v/>
      </c>
      <c r="DP433" s="22" t="str">
        <f t="shared" si="124"/>
        <v/>
      </c>
      <c r="DQ433" s="24" t="str">
        <f>IFERROR(IF(DO433="","",ROUND(IF(DP433=0,10,10+SIGN(DP433)*10*(1-((SQRT(5)-1)/2)^MIN(ABS(DP433)/(5*SQRT(DR$1)),3))/(1-((SQRT(5)-1)/2)^3)),2)),"请输入副数")</f>
        <v/>
      </c>
      <c r="DR433" s="25" t="str">
        <f ca="1">IF(DS433="","",IF(选手操作!ET433&lt;&gt;"","/",DV433))</f>
        <v/>
      </c>
      <c r="DS433" s="26" t="str">
        <f ca="1">IF(OR(COUNTA(DA$3:DM$434)=0,选手操作!$K433=""),"",选手操作!$K433)</f>
        <v/>
      </c>
      <c r="DT433" s="22" t="str">
        <f ca="1">IFERROR(IF(DS433="","",RANK(DV433,DV$3:DV$434)+COUNTIF(DV$3:DV433,DV433)-1),"/")</f>
        <v/>
      </c>
      <c r="DU433" s="27" t="str">
        <f ca="1">IF(DS433="","",VLOOKUP(DS433,选手操作!$K:$L,2,0))</f>
        <v/>
      </c>
      <c r="DV433" s="24" t="str">
        <f ca="1">IFERROR(IF(DS433="","",IF(选手操作!DT433&lt;&gt;"",CV433+DW433+DX433+选手操作!DS433,VLOOKUP(DU433,DO:DQ,3,0)+CV433+DW433+DX433+选手操作!DS433)),IF(COUNTIF(DO:DO,DU433)=0,"查找失败",IF(ISNUMBER(VLOOKUP(DU433,DO:DQ,3,0))=FALSE,"VP错误","未知错误")))</f>
        <v/>
      </c>
      <c r="DW433" s="37"/>
      <c r="DX433" s="37"/>
      <c r="DY433" s="39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  <c r="EK433" s="31"/>
      <c r="EL433" s="31"/>
      <c r="EM433" s="31"/>
      <c r="EN433" s="23" t="str">
        <f ca="1">IFERROR(IF(ES433="","",RANK(ER433,ER$3:ER$434)+COUNTIF(ER$3:ER433,ER433)-1),"/")</f>
        <v/>
      </c>
      <c r="EO433" s="22" t="str">
        <f t="shared" si="125"/>
        <v/>
      </c>
      <c r="EP433" s="22" t="str">
        <f t="shared" si="126"/>
        <v/>
      </c>
      <c r="EQ433" s="24" t="str">
        <f>IFERROR(IF(EO433="","",ROUND(IF(EP433=0,10,10+SIGN(EP433)*10*(1-((SQRT(5)-1)/2)^MIN(ABS(EP433)/(5*SQRT(ER$1)),3))/(1-((SQRT(5)-1)/2)^3)),2)),"请输入副数")</f>
        <v/>
      </c>
      <c r="ER433" s="25" t="str">
        <f ca="1">IF(ES433="","",IF(选手操作!FT433&lt;&gt;"","/",EV433))</f>
        <v/>
      </c>
      <c r="ES433" s="26" t="str">
        <f ca="1">IF(OR(COUNTA(EA$3:EM$434)=0,选手操作!$K433=""),"",选手操作!$K433)</f>
        <v/>
      </c>
      <c r="ET433" s="22" t="str">
        <f ca="1">IFERROR(IF(ES433="","",RANK(EV433,EV$3:EV$434)+COUNTIF(EV$3:EV433,EV433)-1),"/")</f>
        <v/>
      </c>
      <c r="EU433" s="27" t="str">
        <f ca="1">IF(ES433="","",VLOOKUP(ES433,选手操作!$K:$L,2,0))</f>
        <v/>
      </c>
      <c r="EV433" s="24" t="str">
        <f ca="1">IFERROR(IF(ES433="","",IF(选手操作!ET433&lt;&gt;"",DV433+EW433+EX433+选手操作!ES433,VLOOKUP(EU433,EO:EQ,3,0)+DV433+EW433+EX433+选手操作!ES433)),IF(COUNTIF(EO:EO,EU433)=0,"查找失败",IF(ISNUMBER(VLOOKUP(EU433,EO:EQ,3,0))=FALSE,"VP错误","未知错误")))</f>
        <v/>
      </c>
      <c r="EW433" s="37"/>
      <c r="EX433" s="37"/>
      <c r="EY433" s="39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  <c r="FK433" s="31"/>
      <c r="FL433" s="31"/>
      <c r="FM433" s="31"/>
      <c r="FN433" s="23" t="str">
        <f ca="1">IFERROR(IF(FS433="","",RANK(FR433,FR$3:FR$434)+COUNTIF(FR$3:FR433,FR433)-1),"/")</f>
        <v/>
      </c>
      <c r="FO433" s="22" t="str">
        <f t="shared" si="127"/>
        <v/>
      </c>
      <c r="FP433" s="22" t="str">
        <f t="shared" si="128"/>
        <v/>
      </c>
      <c r="FQ433" s="24" t="str">
        <f>IFERROR(IF(FO433="","",ROUND(IF(FP433=0,10,10+SIGN(FP433)*10*(1-((SQRT(5)-1)/2)^MIN(ABS(FP433)/(5*SQRT(FR$1)),3))/(1-((SQRT(5)-1)/2)^3)),2)),"请输入副数")</f>
        <v/>
      </c>
      <c r="FR433" s="25" t="str">
        <f ca="1">IF(FS433="","",IF(选手操作!GT433&lt;&gt;"","/",FV433))</f>
        <v/>
      </c>
      <c r="FS433" s="26" t="str">
        <f ca="1">IF(OR(COUNTA(FA$3:FM$434)=0,选手操作!$K433=""),"",选手操作!$K433)</f>
        <v/>
      </c>
      <c r="FT433" s="22" t="str">
        <f ca="1">IFERROR(IF(FS433="","",RANK(FV433,FV$3:FV$434)+COUNTIF(FV$3:FV433,FV433)-1),"/")</f>
        <v/>
      </c>
      <c r="FU433" s="27" t="str">
        <f ca="1">IF(FS433="","",VLOOKUP(FS433,选手操作!$K:$L,2,0))</f>
        <v/>
      </c>
      <c r="FV433" s="24" t="str">
        <f ca="1">IFERROR(IF(FS433="","",IF(选手操作!FT433&lt;&gt;"",EV433+FW433+FX433+选手操作!FS433,VLOOKUP(FU433,FO:FQ,3,0)+EV433+FW433+FX433+选手操作!FS433)),IF(COUNTIF(FO:FO,FU433)=0,"查找失败",IF(ISNUMBER(VLOOKUP(FU433,FO:FQ,3,0))=FALSE,"VP错误","未知错误")))</f>
        <v/>
      </c>
      <c r="FW433" s="37"/>
      <c r="FX433" s="37"/>
      <c r="FY433" s="39"/>
      <c r="GA433" s="31"/>
      <c r="GB433" s="31"/>
      <c r="GC433" s="31"/>
      <c r="GD433" s="31"/>
      <c r="GE433" s="31"/>
      <c r="GF433" s="31"/>
      <c r="GG433" s="31"/>
      <c r="GH433" s="31"/>
      <c r="GI433" s="31"/>
      <c r="GJ433" s="31"/>
      <c r="GK433" s="31"/>
      <c r="GL433" s="31"/>
      <c r="GM433" s="31"/>
      <c r="GN433" s="23" t="str">
        <f ca="1">IFERROR(IF(GS433="","",RANK(GR433,GR$3:GR$434)+COUNTIF(GR$3:GR433,GR433)-1),"/")</f>
        <v/>
      </c>
      <c r="GO433" s="22" t="str">
        <f t="shared" si="129"/>
        <v/>
      </c>
      <c r="GP433" s="22" t="str">
        <f t="shared" si="130"/>
        <v/>
      </c>
      <c r="GQ433" s="24" t="str">
        <f>IFERROR(IF(GO433="","",ROUND(IF(GP433=0,10,10+SIGN(GP433)*10*(1-((SQRT(5)-1)/2)^MIN(ABS(GP433)/(5*SQRT(GR$1)),3))/(1-((SQRT(5)-1)/2)^3)),2)),"请输入副数")</f>
        <v/>
      </c>
      <c r="GR433" s="25" t="str">
        <f ca="1">IF(GS433="","",IF(选手操作!HT433&lt;&gt;"","/",GV433))</f>
        <v/>
      </c>
      <c r="GS433" s="26" t="str">
        <f ca="1">IF(OR(COUNTA(GA$3:GM$434)=0,选手操作!$K433=""),"",选手操作!$K433)</f>
        <v/>
      </c>
      <c r="GT433" s="22" t="str">
        <f ca="1">IFERROR(IF(GS433="","",RANK(GV433,GV$3:GV$434)+COUNTIF(GV$3:GV433,GV433)-1),"/")</f>
        <v/>
      </c>
      <c r="GU433" s="27" t="str">
        <f ca="1">IF(GS433="","",VLOOKUP(GS433,选手操作!$K:$L,2,0))</f>
        <v/>
      </c>
      <c r="GV433" s="24" t="str">
        <f ca="1">IFERROR(IF(GS433="","",IF(选手操作!GT433&lt;&gt;"",FV433+GW433+GX433+选手操作!GS433,VLOOKUP(GU433,GO:GQ,3,0)+FV433+GW433+GX433+选手操作!GS433)),IF(COUNTIF(GO:GO,GU433)=0,"查找失败",IF(ISNUMBER(VLOOKUP(GU433,GO:GQ,3,0))=FALSE,"VP错误","未知错误")))</f>
        <v/>
      </c>
      <c r="GW433" s="37"/>
      <c r="GX433" s="37"/>
      <c r="GY433" s="39"/>
      <c r="HA433" s="31"/>
      <c r="HB433" s="31"/>
      <c r="HC433" s="31"/>
      <c r="HD433" s="31"/>
      <c r="HE433" s="31"/>
      <c r="HF433" s="31"/>
      <c r="HG433" s="31"/>
      <c r="HH433" s="31"/>
      <c r="HI433" s="31"/>
      <c r="HJ433" s="31"/>
      <c r="HK433" s="31"/>
      <c r="HL433" s="31"/>
      <c r="HM433" s="31"/>
      <c r="HN433" s="23" t="str">
        <f ca="1">IFERROR(IF(HS433="","",RANK(HR433,HR$3:HR$434)+COUNTIF(HR$3:HR433,HR433)-1),"/")</f>
        <v/>
      </c>
      <c r="HO433" s="22" t="str">
        <f t="shared" si="131"/>
        <v/>
      </c>
      <c r="HP433" s="22" t="str">
        <f t="shared" si="132"/>
        <v/>
      </c>
      <c r="HQ433" s="24" t="str">
        <f>IFERROR(IF(HO433="","",ROUND(IF(HP433=0,10,10+SIGN(HP433)*10*(1-((SQRT(5)-1)/2)^MIN(ABS(HP433)/(5*SQRT(HR$1)),3))/(1-((SQRT(5)-1)/2)^3)),2)),"请输入副数")</f>
        <v/>
      </c>
      <c r="HR433" s="25" t="str">
        <f ca="1">IF(HS433="","",IF(选手操作!IT433&lt;&gt;"","/",HV433))</f>
        <v/>
      </c>
      <c r="HS433" s="26" t="str">
        <f ca="1">IF(OR(COUNTA(HA$3:HM$434)=0,选手操作!$K433=""),"",选手操作!$K433)</f>
        <v/>
      </c>
      <c r="HT433" s="22" t="str">
        <f ca="1">IFERROR(IF(HS433="","",RANK(HV433,HV$3:HV$434)+COUNTIF(HV$3:HV433,HV433)-1),"/")</f>
        <v/>
      </c>
      <c r="HU433" s="27" t="str">
        <f ca="1">IF(HS433="","",VLOOKUP(HS433,选手操作!$K:$L,2,0))</f>
        <v/>
      </c>
      <c r="HV433" s="24" t="str">
        <f ca="1">IFERROR(IF(HS433="","",IF(选手操作!HT433&lt;&gt;"",GV433+HW433+HX433+选手操作!HS433,VLOOKUP(HU433,HO:HQ,3,0)+GV433+HW433+HX433+选手操作!HS433)),IF(COUNTIF(HO:HO,HU433)=0,"查找失败",IF(ISNUMBER(VLOOKUP(HU433,HO:HQ,3,0))=FALSE,"VP错误","未知错误")))</f>
        <v/>
      </c>
      <c r="HW433" s="37"/>
      <c r="HX433" s="37"/>
      <c r="HY433" s="39"/>
    </row>
    <row r="434" spans="1:233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23" t="str">
        <f ca="1">IFERROR(IF(S434="","",RANK(R434,R$3:R$434)+COUNTIF(R$3:R434,R434)-1),"/")</f>
        <v/>
      </c>
      <c r="O434" s="22" t="str">
        <f t="shared" si="133"/>
        <v/>
      </c>
      <c r="P434" s="22" t="str">
        <f t="shared" si="134"/>
        <v/>
      </c>
      <c r="Q434" s="24" t="str">
        <f t="shared" si="135"/>
        <v/>
      </c>
      <c r="R434" s="25" t="str">
        <f ca="1">IF(S434="","",IF(选手操作!AT434&lt;&gt;"","/",V434))</f>
        <v/>
      </c>
      <c r="S434" s="26" t="str">
        <f ca="1">IF(OR(COUNTA(A$3:M$434)=0,选手操作!$K434=""),"",选手操作!$K434)</f>
        <v/>
      </c>
      <c r="T434" s="22" t="str">
        <f ca="1">IFERROR(IF(S434="","",RANK(V434,V$3:V$434)+COUNTIF(V$3:V434,V434)-1),"/")</f>
        <v/>
      </c>
      <c r="U434" s="27" t="str">
        <f ca="1">IF(S434="","",VLOOKUP(S434,选手操作!$K:$L,2,0))</f>
        <v/>
      </c>
      <c r="V434" s="24" t="str">
        <f ca="1">IFERROR(IF(S434="","",IF(选手操作!T434&lt;&gt;"",选手操作!M434+选手操作!N434+W434+X434+选手操作!S434,VLOOKUP(U434,O:Q,3,0)+选手操作!M434+选手操作!N434+W434+X434+选手操作!S434)),IF(COUNTIF(O:O,U434)=0,"查找失败",IF(ISNUMBER(VLOOKUP(U434,O:Q,3,0))=FALSE,"VP错误","未知错误")))</f>
        <v/>
      </c>
      <c r="W434" s="37"/>
      <c r="X434" s="37"/>
      <c r="Y434" s="39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23" t="str">
        <f ca="1">IFERROR(IF(AS434="","",RANK(AR434,AR$3:AR$434)+COUNTIF(AR$3:AR434,AR434)-1),"/")</f>
        <v/>
      </c>
      <c r="AO434" s="22" t="str">
        <f t="shared" si="117"/>
        <v/>
      </c>
      <c r="AP434" s="22" t="str">
        <f t="shared" si="118"/>
        <v/>
      </c>
      <c r="AQ434" s="24" t="str">
        <f t="shared" si="136"/>
        <v/>
      </c>
      <c r="AR434" s="25" t="str">
        <f ca="1">IF(AS434="","",IF(选手操作!BT434&lt;&gt;"","/",AV434))</f>
        <v/>
      </c>
      <c r="AS434" s="26" t="str">
        <f ca="1">IF(OR(COUNTA(AA$3:AM$434)=0,选手操作!$K434=""),"",选手操作!$K434)</f>
        <v/>
      </c>
      <c r="AT434" s="22" t="str">
        <f ca="1">IFERROR(IF(AS434="","",RANK(AV434,AV$3:AV$434)+COUNTIF(AV$3:AV434,AV434)-1),"/")</f>
        <v/>
      </c>
      <c r="AU434" s="27" t="str">
        <f ca="1">IF(AS434="","",VLOOKUP(AS434,选手操作!$K:$L,2,0))</f>
        <v/>
      </c>
      <c r="AV434" s="24" t="str">
        <f ca="1">IFERROR(IF(AS434="","",IF(选手操作!AT434&lt;&gt;"",V434+AW434+AX434+选手操作!AS434,VLOOKUP(AU434,AO:AQ,3,0)+V434+AW434+AX434+选手操作!AS434)),IF(COUNTIF(AO:AO,AU434)=0,"查找失败",IF(ISNUMBER(VLOOKUP(AU434,AO:AQ,3,0))=FALSE,"VP错误","未知错误")))</f>
        <v/>
      </c>
      <c r="AW434" s="37"/>
      <c r="AX434" s="37"/>
      <c r="AY434" s="39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23" t="str">
        <f ca="1">IFERROR(IF(BS434="","",RANK(BR434,BR$3:BR$434)+COUNTIF(BR$3:BR434,BR434)-1),"/")</f>
        <v/>
      </c>
      <c r="BO434" s="22" t="str">
        <f t="shared" si="119"/>
        <v/>
      </c>
      <c r="BP434" s="22" t="str">
        <f t="shared" si="120"/>
        <v/>
      </c>
      <c r="BQ434" s="24" t="str">
        <f>IFERROR(IF(BO434="","",ROUND(IF(BP434=0,10,10+SIGN(BP434)*10*(1-((SQRT(5)-1)/2)^MIN(ABS(BP434)/(5*SQRT(BR$1)),3))/(1-((SQRT(5)-1)/2)^3)),2)),"请输入副数")</f>
        <v/>
      </c>
      <c r="BR434" s="25" t="str">
        <f ca="1">IF(BS434="","",IF(选手操作!CT434&lt;&gt;"","/",BV434))</f>
        <v/>
      </c>
      <c r="BS434" s="26" t="str">
        <f ca="1">IF(OR(COUNTA(BA$3:BM$434)=0,选手操作!$K434=""),"",选手操作!$K434)</f>
        <v/>
      </c>
      <c r="BT434" s="22" t="str">
        <f ca="1">IFERROR(IF(BS434="","",RANK(BV434,BV$3:BV$434)+COUNTIF(BV$3:BV434,BV434)-1),"/")</f>
        <v/>
      </c>
      <c r="BU434" s="27" t="str">
        <f ca="1">IF(BS434="","",VLOOKUP(BS434,选手操作!$K:$L,2,0))</f>
        <v/>
      </c>
      <c r="BV434" s="24" t="str">
        <f ca="1">IFERROR(IF(BS434="","",IF(选手操作!BT434&lt;&gt;"",AV434+BW434+BX434+选手操作!BS434,VLOOKUP(BU434,BO:BQ,3,0)+AV434+BW434+BX434+选手操作!BS434)),IF(COUNTIF(BO:BO,BU434)=0,"查找失败",IF(ISNUMBER(VLOOKUP(BU434,BO:BQ,3,0))=FALSE,"VP错误","未知错误")))</f>
        <v/>
      </c>
      <c r="BW434" s="37"/>
      <c r="BX434" s="37"/>
      <c r="BY434" s="39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23" t="str">
        <f ca="1">IFERROR(IF(CS434="","",RANK(CR434,CR$3:CR$434)+COUNTIF(CR$3:CR434,CR434)-1),"/")</f>
        <v/>
      </c>
      <c r="CO434" s="22" t="str">
        <f t="shared" si="121"/>
        <v/>
      </c>
      <c r="CP434" s="22" t="str">
        <f t="shared" si="122"/>
        <v/>
      </c>
      <c r="CQ434" s="24" t="str">
        <f>IFERROR(IF(CO434="","",ROUND(IF(CP434=0,10,10+SIGN(CP434)*10*(1-((SQRT(5)-1)/2)^MIN(ABS(CP434)/(5*SQRT(CR$1)),3))/(1-((SQRT(5)-1)/2)^3)),2)),"请输入副数")</f>
        <v/>
      </c>
      <c r="CR434" s="25" t="str">
        <f ca="1">IF(CS434="","",IF(选手操作!DT434&lt;&gt;"","/",CV434))</f>
        <v/>
      </c>
      <c r="CS434" s="26" t="str">
        <f ca="1">IF(OR(COUNTA(CA$3:CM$434)=0,选手操作!$K434=""),"",选手操作!$K434)</f>
        <v/>
      </c>
      <c r="CT434" s="22" t="str">
        <f ca="1">IFERROR(IF(CS434="","",RANK(CV434,CV$3:CV$434)+COUNTIF(CV$3:CV434,CV434)-1),"/")</f>
        <v/>
      </c>
      <c r="CU434" s="27" t="str">
        <f ca="1">IF(CS434="","",VLOOKUP(CS434,选手操作!$K:$L,2,0))</f>
        <v/>
      </c>
      <c r="CV434" s="24" t="str">
        <f ca="1">IFERROR(IF(CS434="","",IF(选手操作!CT434&lt;&gt;"",BV434+CW434+CX434+选手操作!CS434,VLOOKUP(CU434,CO:CQ,3,0)+BV434+CW434+CX434+选手操作!CS434)),IF(COUNTIF(CO:CO,CU434)=0,"查找失败",IF(ISNUMBER(VLOOKUP(CU434,CO:CQ,3,0))=FALSE,"VP错误","未知错误")))</f>
        <v/>
      </c>
      <c r="CW434" s="37"/>
      <c r="CX434" s="37"/>
      <c r="CY434" s="39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23" t="str">
        <f ca="1">IFERROR(IF(DS434="","",RANK(DR434,DR$3:DR$434)+COUNTIF(DR$3:DR434,DR434)-1),"/")</f>
        <v/>
      </c>
      <c r="DO434" s="22" t="str">
        <f t="shared" si="123"/>
        <v/>
      </c>
      <c r="DP434" s="22" t="str">
        <f t="shared" si="124"/>
        <v/>
      </c>
      <c r="DQ434" s="24" t="str">
        <f>IFERROR(IF(DO434="","",ROUND(IF(DP434=0,10,10+SIGN(DP434)*10*(1-((SQRT(5)-1)/2)^MIN(ABS(DP434)/(5*SQRT(DR$1)),3))/(1-((SQRT(5)-1)/2)^3)),2)),"请输入副数")</f>
        <v/>
      </c>
      <c r="DR434" s="25" t="str">
        <f ca="1">IF(DS434="","",IF(选手操作!ET434&lt;&gt;"","/",DV434))</f>
        <v/>
      </c>
      <c r="DS434" s="26" t="str">
        <f ca="1">IF(OR(COUNTA(DA$3:DM$434)=0,选手操作!$K434=""),"",选手操作!$K434)</f>
        <v/>
      </c>
      <c r="DT434" s="22" t="str">
        <f ca="1">IFERROR(IF(DS434="","",RANK(DV434,DV$3:DV$434)+COUNTIF(DV$3:DV434,DV434)-1),"/")</f>
        <v/>
      </c>
      <c r="DU434" s="27" t="str">
        <f ca="1">IF(DS434="","",VLOOKUP(DS434,选手操作!$K:$L,2,0))</f>
        <v/>
      </c>
      <c r="DV434" s="24" t="str">
        <f ca="1">IFERROR(IF(DS434="","",IF(选手操作!DT434&lt;&gt;"",CV434+DW434+DX434+选手操作!DS434,VLOOKUP(DU434,DO:DQ,3,0)+CV434+DW434+DX434+选手操作!DS434)),IF(COUNTIF(DO:DO,DU434)=0,"查找失败",IF(ISNUMBER(VLOOKUP(DU434,DO:DQ,3,0))=FALSE,"VP错误","未知错误")))</f>
        <v/>
      </c>
      <c r="DW434" s="37"/>
      <c r="DX434" s="37"/>
      <c r="DY434" s="39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23" t="str">
        <f ca="1">IFERROR(IF(ES434="","",RANK(ER434,ER$3:ER$434)+COUNTIF(ER$3:ER434,ER434)-1),"/")</f>
        <v/>
      </c>
      <c r="EO434" s="22" t="str">
        <f t="shared" si="125"/>
        <v/>
      </c>
      <c r="EP434" s="22" t="str">
        <f t="shared" si="126"/>
        <v/>
      </c>
      <c r="EQ434" s="24" t="str">
        <f>IFERROR(IF(EO434="","",ROUND(IF(EP434=0,10,10+SIGN(EP434)*10*(1-((SQRT(5)-1)/2)^MIN(ABS(EP434)/(5*SQRT(ER$1)),3))/(1-((SQRT(5)-1)/2)^3)),2)),"请输入副数")</f>
        <v/>
      </c>
      <c r="ER434" s="25" t="str">
        <f ca="1">IF(ES434="","",IF(选手操作!FT434&lt;&gt;"","/",EV434))</f>
        <v/>
      </c>
      <c r="ES434" s="26" t="str">
        <f ca="1">IF(OR(COUNTA(EA$3:EM$434)=0,选手操作!$K434=""),"",选手操作!$K434)</f>
        <v/>
      </c>
      <c r="ET434" s="22" t="str">
        <f ca="1">IFERROR(IF(ES434="","",RANK(EV434,EV$3:EV$434)+COUNTIF(EV$3:EV434,EV434)-1),"/")</f>
        <v/>
      </c>
      <c r="EU434" s="27" t="str">
        <f ca="1">IF(ES434="","",VLOOKUP(ES434,选手操作!$K:$L,2,0))</f>
        <v/>
      </c>
      <c r="EV434" s="24" t="str">
        <f ca="1">IFERROR(IF(ES434="","",IF(选手操作!ET434&lt;&gt;"",DV434+EW434+EX434+选手操作!ES434,VLOOKUP(EU434,EO:EQ,3,0)+DV434+EW434+EX434+选手操作!ES434)),IF(COUNTIF(EO:EO,EU434)=0,"查找失败",IF(ISNUMBER(VLOOKUP(EU434,EO:EQ,3,0))=FALSE,"VP错误","未知错误")))</f>
        <v/>
      </c>
      <c r="EW434" s="37"/>
      <c r="EX434" s="37"/>
      <c r="EY434" s="39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  <c r="FK434" s="31"/>
      <c r="FL434" s="31"/>
      <c r="FM434" s="31"/>
      <c r="FN434" s="23" t="str">
        <f ca="1">IFERROR(IF(FS434="","",RANK(FR434,FR$3:FR$434)+COUNTIF(FR$3:FR434,FR434)-1),"/")</f>
        <v/>
      </c>
      <c r="FO434" s="22" t="str">
        <f t="shared" si="127"/>
        <v/>
      </c>
      <c r="FP434" s="22" t="str">
        <f t="shared" si="128"/>
        <v/>
      </c>
      <c r="FQ434" s="24" t="str">
        <f>IFERROR(IF(FO434="","",ROUND(IF(FP434=0,10,10+SIGN(FP434)*10*(1-((SQRT(5)-1)/2)^MIN(ABS(FP434)/(5*SQRT(FR$1)),3))/(1-((SQRT(5)-1)/2)^3)),2)),"请输入副数")</f>
        <v/>
      </c>
      <c r="FR434" s="25" t="str">
        <f ca="1">IF(FS434="","",IF(选手操作!GT434&lt;&gt;"","/",FV434))</f>
        <v/>
      </c>
      <c r="FS434" s="26" t="str">
        <f ca="1">IF(OR(COUNTA(FA$3:FM$434)=0,选手操作!$K434=""),"",选手操作!$K434)</f>
        <v/>
      </c>
      <c r="FT434" s="22" t="str">
        <f ca="1">IFERROR(IF(FS434="","",RANK(FV434,FV$3:FV$434)+COUNTIF(FV$3:FV434,FV434)-1),"/")</f>
        <v/>
      </c>
      <c r="FU434" s="27" t="str">
        <f ca="1">IF(FS434="","",VLOOKUP(FS434,选手操作!$K:$L,2,0))</f>
        <v/>
      </c>
      <c r="FV434" s="24" t="str">
        <f ca="1">IFERROR(IF(FS434="","",IF(选手操作!FT434&lt;&gt;"",EV434+FW434+FX434+选手操作!FS434,VLOOKUP(FU434,FO:FQ,3,0)+EV434+FW434+FX434+选手操作!FS434)),IF(COUNTIF(FO:FO,FU434)=0,"查找失败",IF(ISNUMBER(VLOOKUP(FU434,FO:FQ,3,0))=FALSE,"VP错误","未知错误")))</f>
        <v/>
      </c>
      <c r="FW434" s="37"/>
      <c r="FX434" s="37"/>
      <c r="FY434" s="39"/>
      <c r="GA434" s="31"/>
      <c r="GB434" s="31"/>
      <c r="GC434" s="31"/>
      <c r="GD434" s="31"/>
      <c r="GE434" s="31"/>
      <c r="GF434" s="31"/>
      <c r="GG434" s="31"/>
      <c r="GH434" s="31"/>
      <c r="GI434" s="31"/>
      <c r="GJ434" s="31"/>
      <c r="GK434" s="31"/>
      <c r="GL434" s="31"/>
      <c r="GM434" s="31"/>
      <c r="GN434" s="23" t="str">
        <f ca="1">IFERROR(IF(GS434="","",RANK(GR434,GR$3:GR$434)+COUNTIF(GR$3:GR434,GR434)-1),"/")</f>
        <v/>
      </c>
      <c r="GO434" s="22" t="str">
        <f t="shared" si="129"/>
        <v/>
      </c>
      <c r="GP434" s="22" t="str">
        <f t="shared" si="130"/>
        <v/>
      </c>
      <c r="GQ434" s="24" t="str">
        <f>IFERROR(IF(GO434="","",ROUND(IF(GP434=0,10,10+SIGN(GP434)*10*(1-((SQRT(5)-1)/2)^MIN(ABS(GP434)/(5*SQRT(GR$1)),3))/(1-((SQRT(5)-1)/2)^3)),2)),"请输入副数")</f>
        <v/>
      </c>
      <c r="GR434" s="25" t="str">
        <f ca="1">IF(GS434="","",IF(选手操作!HT434&lt;&gt;"","/",GV434))</f>
        <v/>
      </c>
      <c r="GS434" s="26" t="str">
        <f ca="1">IF(OR(COUNTA(GA$3:GM$434)=0,选手操作!$K434=""),"",选手操作!$K434)</f>
        <v/>
      </c>
      <c r="GT434" s="22" t="str">
        <f ca="1">IFERROR(IF(GS434="","",RANK(GV434,GV$3:GV$434)+COUNTIF(GV$3:GV434,GV434)-1),"/")</f>
        <v/>
      </c>
      <c r="GU434" s="27" t="str">
        <f ca="1">IF(GS434="","",VLOOKUP(GS434,选手操作!$K:$L,2,0))</f>
        <v/>
      </c>
      <c r="GV434" s="24" t="str">
        <f ca="1">IFERROR(IF(GS434="","",IF(选手操作!GT434&lt;&gt;"",FV434+GW434+GX434+选手操作!GS434,VLOOKUP(GU434,GO:GQ,3,0)+FV434+GW434+GX434+选手操作!GS434)),IF(COUNTIF(GO:GO,GU434)=0,"查找失败",IF(ISNUMBER(VLOOKUP(GU434,GO:GQ,3,0))=FALSE,"VP错误","未知错误")))</f>
        <v/>
      </c>
      <c r="GW434" s="37"/>
      <c r="GX434" s="37"/>
      <c r="GY434" s="39"/>
      <c r="HA434" s="31"/>
      <c r="HB434" s="31"/>
      <c r="HC434" s="31"/>
      <c r="HD434" s="31"/>
      <c r="HE434" s="31"/>
      <c r="HF434" s="31"/>
      <c r="HG434" s="31"/>
      <c r="HH434" s="31"/>
      <c r="HI434" s="31"/>
      <c r="HJ434" s="31"/>
      <c r="HK434" s="31"/>
      <c r="HL434" s="31"/>
      <c r="HM434" s="31"/>
      <c r="HN434" s="23" t="str">
        <f ca="1">IFERROR(IF(HS434="","",RANK(HR434,HR$3:HR$434)+COUNTIF(HR$3:HR434,HR434)-1),"/")</f>
        <v/>
      </c>
      <c r="HO434" s="22" t="str">
        <f t="shared" si="131"/>
        <v/>
      </c>
      <c r="HP434" s="22" t="str">
        <f t="shared" si="132"/>
        <v/>
      </c>
      <c r="HQ434" s="24" t="str">
        <f>IFERROR(IF(HO434="","",ROUND(IF(HP434=0,10,10+SIGN(HP434)*10*(1-((SQRT(5)-1)/2)^MIN(ABS(HP434)/(5*SQRT(HR$1)),3))/(1-((SQRT(5)-1)/2)^3)),2)),"请输入副数")</f>
        <v/>
      </c>
      <c r="HR434" s="25" t="str">
        <f ca="1">IF(HS434="","",IF(选手操作!IT434&lt;&gt;"","/",HV434))</f>
        <v/>
      </c>
      <c r="HS434" s="26" t="str">
        <f ca="1">IF(OR(COUNTA(HA$3:HM$434)=0,选手操作!$K434=""),"",选手操作!$K434)</f>
        <v/>
      </c>
      <c r="HT434" s="22" t="str">
        <f ca="1">IFERROR(IF(HS434="","",RANK(HV434,HV$3:HV$434)+COUNTIF(HV$3:HV434,HV434)-1),"/")</f>
        <v/>
      </c>
      <c r="HU434" s="27" t="str">
        <f ca="1">IF(HS434="","",VLOOKUP(HS434,选手操作!$K:$L,2,0))</f>
        <v/>
      </c>
      <c r="HV434" s="24" t="str">
        <f ca="1">IFERROR(IF(HS434="","",IF(选手操作!HT434&lt;&gt;"",GV434+HW434+HX434+选手操作!HS434,VLOOKUP(HU434,HO:HQ,3,0)+GV434+HW434+HX434+选手操作!HS434)),IF(COUNTIF(HO:HO,HU434)=0,"查找失败",IF(ISNUMBER(VLOOKUP(HU434,HO:HQ,3,0))=FALSE,"VP错误","未知错误")))</f>
        <v/>
      </c>
      <c r="HW434" s="37"/>
      <c r="HX434" s="37"/>
      <c r="HY434" s="39"/>
    </row>
  </sheetData>
  <sheetProtection password="8C97" sheet="1" selectLockedCells="1" objects="1"/>
  <mergeCells count="54">
    <mergeCell ref="B1:C1"/>
    <mergeCell ref="D1:E1"/>
    <mergeCell ref="F1:I1"/>
    <mergeCell ref="J1:K1"/>
    <mergeCell ref="L1:M1"/>
    <mergeCell ref="S1:Y1"/>
    <mergeCell ref="AB1:AC1"/>
    <mergeCell ref="AD1:AE1"/>
    <mergeCell ref="AF1:AI1"/>
    <mergeCell ref="AJ1:AK1"/>
    <mergeCell ref="AL1:AM1"/>
    <mergeCell ref="AS1:AY1"/>
    <mergeCell ref="BB1:BC1"/>
    <mergeCell ref="BD1:BE1"/>
    <mergeCell ref="BF1:BI1"/>
    <mergeCell ref="BJ1:BK1"/>
    <mergeCell ref="BL1:BM1"/>
    <mergeCell ref="BS1:BY1"/>
    <mergeCell ref="CB1:CC1"/>
    <mergeCell ref="CD1:CE1"/>
    <mergeCell ref="CF1:CI1"/>
    <mergeCell ref="CJ1:CK1"/>
    <mergeCell ref="CL1:CM1"/>
    <mergeCell ref="CS1:CY1"/>
    <mergeCell ref="DB1:DC1"/>
    <mergeCell ref="DD1:DE1"/>
    <mergeCell ref="DF1:DI1"/>
    <mergeCell ref="DJ1:DK1"/>
    <mergeCell ref="DL1:DM1"/>
    <mergeCell ref="DS1:DY1"/>
    <mergeCell ref="EB1:EC1"/>
    <mergeCell ref="ED1:EE1"/>
    <mergeCell ref="EF1:EI1"/>
    <mergeCell ref="EJ1:EK1"/>
    <mergeCell ref="EL1:EM1"/>
    <mergeCell ref="ES1:EY1"/>
    <mergeCell ref="FB1:FC1"/>
    <mergeCell ref="FD1:FE1"/>
    <mergeCell ref="FF1:FI1"/>
    <mergeCell ref="FJ1:FK1"/>
    <mergeCell ref="FL1:FM1"/>
    <mergeCell ref="FS1:FY1"/>
    <mergeCell ref="GB1:GC1"/>
    <mergeCell ref="GD1:GE1"/>
    <mergeCell ref="GF1:GI1"/>
    <mergeCell ref="GJ1:GK1"/>
    <mergeCell ref="GL1:GM1"/>
    <mergeCell ref="GS1:GY1"/>
    <mergeCell ref="HB1:HC1"/>
    <mergeCell ref="HD1:HE1"/>
    <mergeCell ref="HF1:HI1"/>
    <mergeCell ref="HJ1:HK1"/>
    <mergeCell ref="HL1:HM1"/>
    <mergeCell ref="HS1:HY1"/>
  </mergeCells>
  <conditionalFormatting sqref="O3:O434">
    <cfRule type="expression" dxfId="3" priority="39">
      <formula>AND(O3&lt;&gt;"",COUNTIF(选手操作!$L:$L,O3)=0)</formula>
    </cfRule>
  </conditionalFormatting>
  <conditionalFormatting sqref="V3:V434">
    <cfRule type="expression" dxfId="0" priority="29">
      <formula>AND(V3&lt;&gt;"",ISNUMBER(V3)=FALSE)</formula>
    </cfRule>
  </conditionalFormatting>
  <conditionalFormatting sqref="AO3:AO434">
    <cfRule type="expression" dxfId="3" priority="38">
      <formula>AND(AO3&lt;&gt;"",COUNTIF(选手操作!$L:$L,AO3)=0)</formula>
    </cfRule>
  </conditionalFormatting>
  <conditionalFormatting sqref="AV3:AV434">
    <cfRule type="expression" dxfId="0" priority="28">
      <formula>AND(AV3&lt;&gt;"",ISNUMBER(AV3)=FALSE)</formula>
    </cfRule>
  </conditionalFormatting>
  <conditionalFormatting sqref="BO3:BO434">
    <cfRule type="expression" dxfId="3" priority="16">
      <formula>AND(BO3&lt;&gt;"",COUNTIF(选手操作!$L:$L,BO3)=0)</formula>
    </cfRule>
  </conditionalFormatting>
  <conditionalFormatting sqref="BV3:BV434">
    <cfRule type="expression" dxfId="0" priority="15">
      <formula>AND(BV3&lt;&gt;"",ISNUMBER(BV3)=FALSE)</formula>
    </cfRule>
  </conditionalFormatting>
  <conditionalFormatting sqref="CO3:CO434">
    <cfRule type="expression" dxfId="3" priority="14">
      <formula>AND(CO3&lt;&gt;"",COUNTIF(选手操作!$L:$L,CO3)=0)</formula>
    </cfRule>
  </conditionalFormatting>
  <conditionalFormatting sqref="CV3:CV434">
    <cfRule type="expression" dxfId="0" priority="13">
      <formula>AND(CV3&lt;&gt;"",ISNUMBER(CV3)=FALSE)</formula>
    </cfRule>
  </conditionalFormatting>
  <conditionalFormatting sqref="DO3:DO434">
    <cfRule type="expression" dxfId="3" priority="10">
      <formula>AND(DO3&lt;&gt;"",COUNTIF(选手操作!$L:$L,DO3)=0)</formula>
    </cfRule>
  </conditionalFormatting>
  <conditionalFormatting sqref="DV3:DV434">
    <cfRule type="expression" dxfId="0" priority="9">
      <formula>AND(DV3&lt;&gt;"",ISNUMBER(DV3)=FALSE)</formula>
    </cfRule>
  </conditionalFormatting>
  <conditionalFormatting sqref="EO3:EO434">
    <cfRule type="expression" dxfId="3" priority="8">
      <formula>AND(EO3&lt;&gt;"",COUNTIF(选手操作!$L:$L,EO3)=0)</formula>
    </cfRule>
  </conditionalFormatting>
  <conditionalFormatting sqref="EV3:EV434">
    <cfRule type="expression" dxfId="0" priority="7">
      <formula>AND(EV3&lt;&gt;"",ISNUMBER(EV3)=FALSE)</formula>
    </cfRule>
  </conditionalFormatting>
  <conditionalFormatting sqref="FO3:FO434">
    <cfRule type="expression" dxfId="3" priority="6">
      <formula>AND(FO3&lt;&gt;"",COUNTIF(选手操作!$L:$L,FO3)=0)</formula>
    </cfRule>
  </conditionalFormatting>
  <conditionalFormatting sqref="FV3:FV434">
    <cfRule type="expression" dxfId="0" priority="5">
      <formula>AND(FV3&lt;&gt;"",ISNUMBER(FV3)=FALSE)</formula>
    </cfRule>
  </conditionalFormatting>
  <conditionalFormatting sqref="GO3:GO434">
    <cfRule type="expression" dxfId="3" priority="4">
      <formula>AND(GO3&lt;&gt;"",COUNTIF(选手操作!$L:$L,GO3)=0)</formula>
    </cfRule>
  </conditionalFormatting>
  <conditionalFormatting sqref="GV3:GV434">
    <cfRule type="expression" dxfId="0" priority="3">
      <formula>AND(GV3&lt;&gt;"",ISNUMBER(GV3)=FALSE)</formula>
    </cfRule>
  </conditionalFormatting>
  <conditionalFormatting sqref="HO3:HO434">
    <cfRule type="expression" dxfId="3" priority="2">
      <formula>AND(HO3&lt;&gt;"",COUNTIF(选手操作!$L:$L,HO3)=0)</formula>
    </cfRule>
  </conditionalFormatting>
  <conditionalFormatting sqref="HV3:HV434">
    <cfRule type="expression" dxfId="0" priority="1">
      <formula>AND(HV3&lt;&gt;"",ISNUMBER(HV3)=FALSE)</formula>
    </cfRule>
  </conditionalFormatting>
  <dataValidations count="4">
    <dataValidation type="whole" operator="greaterThan" allowBlank="1" showInputMessage="1" showErrorMessage="1" errorTitle="副数错误" error="请输入一个大于0的整数。" sqref="Q1 AQ1 BQ1 CQ1 DQ1 EQ1 FQ1 GQ1 HQ1">
      <formula1>0</formula1>
    </dataValidation>
    <dataValidation type="decimal" operator="notEqual" allowBlank="1" showInputMessage="1" showErrorMessage="1" errorTitle="带分错误" error="请输入一个不等于0的数（保留两位小数）" sqref="W3:W434 AW3:AW434 BW3:BW434 CW3:CW434 DW3:DW434 EW3:EW434 FW3:FW434 GW3:GW434 HW3:HW434">
      <formula1>0</formula1>
    </dataValidation>
    <dataValidation type="decimal" operator="notEqual" allowBlank="1" showInputMessage="1" showErrorMessage="1" errorTitle="调整分错误" error="请输入一个不等于0的数（保留两位小数）" sqref="X3:X434 AX3:AX434 BX3:BX434 CX3:CX434 DX3:DX434 EX3:EX434 FX3:FX434 GX3:GX434 HX3:HX434">
      <formula1>0</formula1>
    </dataValidation>
    <dataValidation type="decimal" operator="lessThan" allowBlank="1" showInputMessage="1" showErrorMessage="1" errorTitle="罚分错误" error="请输入一个小于0的数（保留两位小数）" sqref="Y3:Y434 AY3:AY434 BY3:BY434 CY3:CY434 DY3:DY434 EY3:EY434 FY3:FY434 GY3:GY434 HY3:HY434">
      <formula1>0</formula1>
    </dataValidation>
  </dataValidations>
  <pageMargins left="0.75" right="0.75" top="1" bottom="1" header="0.5" footer="0.5"/>
  <pageSetup paperSize="9" orientation="portrait"/>
  <headerFooter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800080"/>
    <pageSetUpPr fitToPage="1"/>
  </sheetPr>
  <dimension ref="A1:BI435"/>
  <sheetViews>
    <sheetView topLeftCell="AU1" workbookViewId="0">
      <selection activeCell="AV1" sqref="AV1"/>
    </sheetView>
  </sheetViews>
  <sheetFormatPr defaultColWidth="8.89189189189189" defaultRowHeight="14.1"/>
  <cols>
    <col min="1" max="1" width="8.89189189189189" style="5" hidden="1" customWidth="1"/>
    <col min="2" max="4" width="10.6396396396396" style="5" hidden="1" customWidth="1"/>
    <col min="5" max="5" width="10.6396396396396" style="6" hidden="1" customWidth="1"/>
    <col min="6" max="7" width="10.6396396396396" style="7" hidden="1" customWidth="1"/>
    <col min="8" max="16" width="10.6396396396396" style="6" hidden="1" customWidth="1"/>
    <col min="17" max="19" width="10.6396396396396" style="5" hidden="1" customWidth="1"/>
    <col min="20" max="21" width="10.6396396396396" style="6" hidden="1" customWidth="1"/>
    <col min="22" max="22" width="10.6396396396396" style="7" hidden="1" customWidth="1"/>
    <col min="23" max="31" width="10.6396396396396" style="8" hidden="1" customWidth="1"/>
    <col min="32" max="34" width="10.6396396396396" style="5" hidden="1" customWidth="1"/>
    <col min="35" max="36" width="10.6396396396396" style="6" hidden="1" customWidth="1"/>
    <col min="37" max="37" width="10.6396396396396" style="7" hidden="1" customWidth="1"/>
    <col min="38" max="46" width="10.6396396396396" style="6" hidden="1" customWidth="1"/>
    <col min="47" max="47" width="9.54954954954955" style="9" customWidth="1"/>
    <col min="48" max="48" width="9.54954954954955" style="5" customWidth="1"/>
    <col min="49" max="49" width="9.63963963963964" style="5" customWidth="1"/>
    <col min="50" max="50" width="9.63963963963964" style="8" customWidth="1"/>
    <col min="51" max="51" width="7.63963963963964" style="6" customWidth="1"/>
    <col min="52" max="52" width="7.63963963963964" style="7" customWidth="1"/>
    <col min="53" max="61" width="10.6396396396396" style="6" customWidth="1"/>
    <col min="62" max="16384" width="8.89189189189189" style="5" customWidth="1"/>
  </cols>
  <sheetData>
    <row r="1" ht="28.7" spans="2:61">
      <c r="B1" s="10"/>
      <c r="C1" s="10"/>
      <c r="D1" s="10"/>
      <c r="E1" s="11"/>
      <c r="F1" s="12"/>
      <c r="G1" s="12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2"/>
      <c r="W1" s="10"/>
      <c r="X1" s="10"/>
      <c r="Y1" s="10"/>
      <c r="Z1" s="10"/>
      <c r="AA1" s="10"/>
      <c r="AB1" s="10"/>
      <c r="AC1" s="10"/>
      <c r="AD1" s="10"/>
      <c r="AE1" s="10"/>
      <c r="AF1" s="5" t="s">
        <v>205</v>
      </c>
      <c r="AH1" s="6" t="str">
        <f>IF($AV$1="","",$AV$1)</f>
        <v/>
      </c>
      <c r="AI1" s="15" t="str">
        <f ca="1">IF($AF$4="","",比赛操作!$C$4&amp;"成绩")</f>
        <v/>
      </c>
      <c r="AJ1" s="15"/>
      <c r="AK1" s="15"/>
      <c r="AL1" s="15"/>
      <c r="AM1" s="15"/>
      <c r="AN1" s="15"/>
      <c r="AO1" s="15"/>
      <c r="AP1" s="15"/>
      <c r="AQ1" s="15"/>
      <c r="AR1" s="15"/>
      <c r="AS1" s="6" t="s">
        <v>206</v>
      </c>
      <c r="AT1" s="16">
        <f>IF($BI$1="","",$BI$1)</f>
        <v>1</v>
      </c>
      <c r="AU1" s="17" t="s">
        <v>207</v>
      </c>
      <c r="AV1" s="18"/>
      <c r="AW1" s="20" t="str">
        <f ca="1">IF(AI1="","",AI1)</f>
        <v/>
      </c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17" t="s">
        <v>206</v>
      </c>
      <c r="BI1" s="21">
        <v>1</v>
      </c>
    </row>
    <row r="2" spans="2:61">
      <c r="B2" s="5" t="str">
        <f ca="1">IF($B$4="","","参赛编号")</f>
        <v/>
      </c>
      <c r="C2" s="5" t="str">
        <f ca="1">IF($B$4="","","选手姓名")</f>
        <v/>
      </c>
      <c r="D2" s="5" t="str">
        <f ca="1">IF($B$4="","","比赛名次")</f>
        <v/>
      </c>
      <c r="E2" s="5" t="str">
        <f ca="1">IF($B$4="","","成绩累计")</f>
        <v/>
      </c>
      <c r="F2" s="5" t="str">
        <f ca="1">IF($B$4="","","带分")</f>
        <v/>
      </c>
      <c r="G2" s="5" t="str">
        <f ca="1">IF($B$4="","","罚分")</f>
        <v/>
      </c>
      <c r="H2" s="13" t="str">
        <f ca="1">IF(H$4="","","第一场")</f>
        <v/>
      </c>
      <c r="I2" s="13" t="str">
        <f ca="1">IF(I$4="","","第二场")</f>
        <v/>
      </c>
      <c r="J2" s="13" t="str">
        <f ca="1">IF(J$4="","","第三场")</f>
        <v/>
      </c>
      <c r="K2" s="13" t="str">
        <f ca="1">IF(K$4="","","第四场")</f>
        <v/>
      </c>
      <c r="L2" s="13" t="str">
        <f ca="1">IF(L$4="","","第五场")</f>
        <v/>
      </c>
      <c r="M2" s="13" t="str">
        <f ca="1">IF(M$4="","","第六场")</f>
        <v/>
      </c>
      <c r="N2" s="13" t="str">
        <f ca="1">IF(N$4="","","第七场")</f>
        <v/>
      </c>
      <c r="O2" s="13" t="str">
        <f ca="1">IF(O$4="","","第八场")</f>
        <v/>
      </c>
      <c r="P2" s="13" t="str">
        <f ca="1">IF(P$4="","","第九场")</f>
        <v/>
      </c>
      <c r="Q2" s="5" t="str">
        <f ca="1">IF($Q$4="","","比赛名次")</f>
        <v/>
      </c>
      <c r="R2" s="5" t="str">
        <f ca="1">IF($Q$4="","","参赛编号")</f>
        <v/>
      </c>
      <c r="S2" s="5" t="str">
        <f ca="1">IF($Q$4="","","选手姓名")</f>
        <v/>
      </c>
      <c r="T2" s="5" t="str">
        <f ca="1">IF($Q$4="","","成绩累计")</f>
        <v/>
      </c>
      <c r="U2" s="5" t="str">
        <f ca="1">IF($Q$4="","","带分")</f>
        <v/>
      </c>
      <c r="V2" s="5" t="str">
        <f ca="1">IF($Q$4="","","罚分")</f>
        <v/>
      </c>
      <c r="W2" s="13" t="str">
        <f ca="1">IF(W$4="","","第一场")</f>
        <v/>
      </c>
      <c r="X2" s="13" t="str">
        <f ca="1">IF(X$4="","","第二场")</f>
        <v/>
      </c>
      <c r="Y2" s="13" t="str">
        <f ca="1">IF(Y$4="","","第三场")</f>
        <v/>
      </c>
      <c r="Z2" s="13" t="str">
        <f ca="1">IF(Z$4="","","第四场")</f>
        <v/>
      </c>
      <c r="AA2" s="13" t="str">
        <f ca="1">IF(AA$4="","","第五场")</f>
        <v/>
      </c>
      <c r="AB2" s="13" t="str">
        <f ca="1">IF(AB$4="","","第六场")</f>
        <v/>
      </c>
      <c r="AC2" s="13" t="str">
        <f ca="1">IF(AC$4="","","第七场")</f>
        <v/>
      </c>
      <c r="AD2" s="13" t="str">
        <f ca="1">IF(AD$4="","","第八场")</f>
        <v/>
      </c>
      <c r="AE2" s="13" t="str">
        <f ca="1">IF(AE$4="","","第九场")</f>
        <v/>
      </c>
      <c r="AF2" s="13" t="str">
        <f ca="1" t="shared" ref="AF2:AT2" si="0">IF($AH$1="","",IF($AH$1="参赛编号",B2,Q2))</f>
        <v/>
      </c>
      <c r="AG2" s="13" t="str">
        <f ca="1" t="shared" si="0"/>
        <v/>
      </c>
      <c r="AH2" s="13" t="str">
        <f ca="1" t="shared" si="0"/>
        <v/>
      </c>
      <c r="AI2" s="13" t="str">
        <f ca="1" t="shared" si="0"/>
        <v/>
      </c>
      <c r="AJ2" s="13" t="str">
        <f ca="1" t="shared" si="0"/>
        <v/>
      </c>
      <c r="AK2" s="13" t="str">
        <f ca="1" t="shared" si="0"/>
        <v/>
      </c>
      <c r="AL2" s="13" t="str">
        <f ca="1" t="shared" si="0"/>
        <v/>
      </c>
      <c r="AM2" s="13" t="str">
        <f ca="1" t="shared" si="0"/>
        <v/>
      </c>
      <c r="AN2" s="13" t="str">
        <f ca="1" t="shared" si="0"/>
        <v/>
      </c>
      <c r="AO2" s="13" t="str">
        <f ca="1" t="shared" si="0"/>
        <v/>
      </c>
      <c r="AP2" s="13" t="str">
        <f ca="1" t="shared" si="0"/>
        <v/>
      </c>
      <c r="AQ2" s="13" t="str">
        <f ca="1" t="shared" si="0"/>
        <v/>
      </c>
      <c r="AR2" s="13" t="str">
        <f ca="1" t="shared" si="0"/>
        <v/>
      </c>
      <c r="AS2" s="13" t="str">
        <f ca="1" t="shared" si="0"/>
        <v/>
      </c>
      <c r="AT2" s="13" t="str">
        <f ca="1" t="shared" si="0"/>
        <v/>
      </c>
      <c r="AU2" s="19" t="str">
        <f ca="1" t="shared" ref="AU2:BA2" si="1">IF(AF2="","",AF2)</f>
        <v/>
      </c>
      <c r="AV2" s="19" t="str">
        <f ca="1" t="shared" si="1"/>
        <v/>
      </c>
      <c r="AW2" s="19" t="str">
        <f ca="1" t="shared" si="1"/>
        <v/>
      </c>
      <c r="AX2" s="19" t="str">
        <f ca="1" t="shared" si="1"/>
        <v/>
      </c>
      <c r="AY2" s="19" t="str">
        <f ca="1" t="shared" si="1"/>
        <v/>
      </c>
      <c r="AZ2" s="19" t="str">
        <f ca="1" t="shared" si="1"/>
        <v/>
      </c>
      <c r="BA2" s="19" t="str">
        <f ca="1" t="shared" si="1"/>
        <v/>
      </c>
      <c r="BB2" s="19" t="str">
        <f ca="1" t="shared" ref="BB2:BI2" si="2">IF(AM2="","",AM2)</f>
        <v/>
      </c>
      <c r="BC2" s="19" t="str">
        <f ca="1" t="shared" si="2"/>
        <v/>
      </c>
      <c r="BD2" s="19" t="str">
        <f ca="1" t="shared" si="2"/>
        <v/>
      </c>
      <c r="BE2" s="19" t="str">
        <f ca="1" t="shared" si="2"/>
        <v/>
      </c>
      <c r="BF2" s="19" t="str">
        <f ca="1" t="shared" si="2"/>
        <v/>
      </c>
      <c r="BG2" s="19" t="str">
        <f ca="1" t="shared" si="2"/>
        <v/>
      </c>
      <c r="BH2" s="19" t="str">
        <f ca="1" t="shared" si="2"/>
        <v/>
      </c>
      <c r="BI2" s="19" t="str">
        <f ca="1" t="shared" si="2"/>
        <v/>
      </c>
    </row>
    <row r="3" spans="5:61">
      <c r="E3" s="5"/>
      <c r="F3" s="5"/>
      <c r="G3" s="5"/>
      <c r="H3" s="14" t="str">
        <f ca="1">IFERROR(IF(H$2="","",DATE(VLOOKUP(H$2,比赛操作!$I$19:$L$27,2,0),VLOOKUP(H$2,比赛操作!$I$19:$L$27,3,0),VLOOKUP(H$2,比赛操作!$I$19:$L$27,4,0))),"请填写日期")</f>
        <v/>
      </c>
      <c r="I3" s="14" t="str">
        <f ca="1">IFERROR(IF(I$2="","",DATE(VLOOKUP(I$2,比赛操作!$I$19:$L$27,2,0),VLOOKUP(I$2,比赛操作!$I$19:$L$27,3,0),VLOOKUP(I$2,比赛操作!$I$19:$L$27,4,0))),"请填写日期")</f>
        <v/>
      </c>
      <c r="J3" s="14" t="str">
        <f ca="1">IFERROR(IF(J$2="","",DATE(VLOOKUP(J$2,比赛操作!$I$19:$L$27,2,0),VLOOKUP(J$2,比赛操作!$I$19:$L$27,3,0),VLOOKUP(J$2,比赛操作!$I$19:$L$27,4,0))),"请填写日期")</f>
        <v/>
      </c>
      <c r="K3" s="14" t="str">
        <f ca="1">IFERROR(IF(K$2="","",DATE(VLOOKUP(K$2,比赛操作!$I$19:$L$27,2,0),VLOOKUP(K$2,比赛操作!$I$19:$L$27,3,0),VLOOKUP(K$2,比赛操作!$I$19:$L$27,4,0))),"请填写日期")</f>
        <v/>
      </c>
      <c r="L3" s="14" t="str">
        <f ca="1">IFERROR(IF(L$2="","",DATE(VLOOKUP(L$2,比赛操作!$I$19:$L$27,2,0),VLOOKUP(L$2,比赛操作!$I$19:$L$27,3,0),VLOOKUP(L$2,比赛操作!$I$19:$L$27,4,0))),"请填写日期")</f>
        <v/>
      </c>
      <c r="M3" s="14" t="str">
        <f ca="1">IFERROR(IF(M$2="","",DATE(VLOOKUP(M$2,比赛操作!$I$19:$L$27,2,0),VLOOKUP(M$2,比赛操作!$I$19:$L$27,3,0),VLOOKUP(M$2,比赛操作!$I$19:$L$27,4,0))),"请填写日期")</f>
        <v/>
      </c>
      <c r="N3" s="14" t="str">
        <f ca="1">IFERROR(IF(N$2="","",DATE(VLOOKUP(N$2,比赛操作!$I$19:$L$27,2,0),VLOOKUP(N$2,比赛操作!$I$19:$L$27,3,0),VLOOKUP(N$2,比赛操作!$I$19:$L$27,4,0))),"请填写日期")</f>
        <v/>
      </c>
      <c r="O3" s="14" t="str">
        <f ca="1">IFERROR(IF(O$2="","",DATE(VLOOKUP(O$2,比赛操作!$I$19:$L$27,2,0),VLOOKUP(O$2,比赛操作!$I$19:$L$27,3,0),VLOOKUP(O$2,比赛操作!$I$19:$L$27,4,0))),"请填写日期")</f>
        <v/>
      </c>
      <c r="P3" s="14" t="str">
        <f ca="1">IFERROR(IF(P$2="","",DATE(VLOOKUP(P$2,比赛操作!$I$19:$L$27,2,0),VLOOKUP(P$2,比赛操作!$I$19:$L$27,3,0),VLOOKUP(P$2,比赛操作!$I$19:$L$27,4,0))),"请填写日期")</f>
        <v/>
      </c>
      <c r="T3" s="5"/>
      <c r="U3" s="5"/>
      <c r="V3" s="5"/>
      <c r="W3" s="14" t="str">
        <f ca="1">IFERROR(IF(W$2="","",DATE(VLOOKUP(W$2,比赛操作!$I$19:$L$27,2,0),VLOOKUP(W$2,比赛操作!$I$19:$L$27,3,0),VLOOKUP(W$2,比赛操作!$I$19:$L$27,4,0))),"请填写日期")</f>
        <v/>
      </c>
      <c r="X3" s="14" t="str">
        <f ca="1">IFERROR(IF(X$2="","",DATE(VLOOKUP(X$2,比赛操作!$I$19:$L$27,2,0),VLOOKUP(X$2,比赛操作!$I$19:$L$27,3,0),VLOOKUP(X$2,比赛操作!$I$19:$L$27,4,0))),"请填写日期")</f>
        <v/>
      </c>
      <c r="Y3" s="14" t="str">
        <f ca="1">IFERROR(IF(Y$2="","",DATE(VLOOKUP(Y$2,比赛操作!$I$19:$L$27,2,0),VLOOKUP(Y$2,比赛操作!$I$19:$L$27,3,0),VLOOKUP(Y$2,比赛操作!$I$19:$L$27,4,0))),"请填写日期")</f>
        <v/>
      </c>
      <c r="Z3" s="14" t="str">
        <f ca="1">IFERROR(IF(Z$2="","",DATE(VLOOKUP(Z$2,比赛操作!$I$19:$L$27,2,0),VLOOKUP(Z$2,比赛操作!$I$19:$L$27,3,0),VLOOKUP(Z$2,比赛操作!$I$19:$L$27,4,0))),"请填写日期")</f>
        <v/>
      </c>
      <c r="AA3" s="14" t="str">
        <f ca="1">IFERROR(IF(AA$2="","",DATE(VLOOKUP(AA$2,比赛操作!$I$19:$L$27,2,0),VLOOKUP(AA$2,比赛操作!$I$19:$L$27,3,0),VLOOKUP(AA$2,比赛操作!$I$19:$L$27,4,0))),"请填写日期")</f>
        <v/>
      </c>
      <c r="AB3" s="14" t="str">
        <f ca="1">IFERROR(IF(AB$2="","",DATE(VLOOKUP(AB$2,比赛操作!$I$19:$L$27,2,0),VLOOKUP(AB$2,比赛操作!$I$19:$L$27,3,0),VLOOKUP(AB$2,比赛操作!$I$19:$L$27,4,0))),"请填写日期")</f>
        <v/>
      </c>
      <c r="AC3" s="14" t="str">
        <f ca="1">IFERROR(IF(AC$2="","",DATE(VLOOKUP(AC$2,比赛操作!$I$19:$L$27,2,0),VLOOKUP(AC$2,比赛操作!$I$19:$L$27,3,0),VLOOKUP(AC$2,比赛操作!$I$19:$L$27,4,0))),"请填写日期")</f>
        <v/>
      </c>
      <c r="AD3" s="14" t="str">
        <f ca="1">IFERROR(IF(AD$2="","",DATE(VLOOKUP(AD$2,比赛操作!$I$19:$L$27,2,0),VLOOKUP(AD$2,比赛操作!$I$19:$L$27,3,0),VLOOKUP(AD$2,比赛操作!$I$19:$L$27,4,0))),"请填写日期")</f>
        <v/>
      </c>
      <c r="AE3" s="14" t="str">
        <f ca="1">IFERROR(IF(AE$2="","",DATE(VLOOKUP(AE$2,比赛操作!$I$19:$L$27,2,0),VLOOKUP(AE$2,比赛操作!$I$19:$L$27,3,0),VLOOKUP(AE$2,比赛操作!$I$19:$L$27,4,0))),"请填写日期")</f>
        <v/>
      </c>
      <c r="AF3" s="13"/>
      <c r="AG3" s="13"/>
      <c r="AH3" s="13"/>
      <c r="AI3" s="13"/>
      <c r="AJ3" s="13"/>
      <c r="AK3" s="13"/>
      <c r="AL3" s="14" t="str">
        <f ca="1" t="shared" ref="AL3:AT3" si="3">IF($AH$1="","",IF($AH$1="参赛编号",H3,W3))</f>
        <v/>
      </c>
      <c r="AM3" s="14" t="str">
        <f ca="1" t="shared" si="3"/>
        <v/>
      </c>
      <c r="AN3" s="14" t="str">
        <f ca="1" t="shared" si="3"/>
        <v/>
      </c>
      <c r="AO3" s="14" t="str">
        <f ca="1" t="shared" si="3"/>
        <v/>
      </c>
      <c r="AP3" s="14" t="str">
        <f ca="1" t="shared" si="3"/>
        <v/>
      </c>
      <c r="AQ3" s="14" t="str">
        <f ca="1" t="shared" si="3"/>
        <v/>
      </c>
      <c r="AR3" s="14" t="str">
        <f ca="1" t="shared" si="3"/>
        <v/>
      </c>
      <c r="AS3" s="14" t="str">
        <f ca="1" t="shared" si="3"/>
        <v/>
      </c>
      <c r="AT3" s="14" t="str">
        <f ca="1" t="shared" si="3"/>
        <v/>
      </c>
      <c r="AU3" s="19"/>
      <c r="AV3" s="19"/>
      <c r="AW3" s="19"/>
      <c r="AX3" s="19"/>
      <c r="AY3" s="19"/>
      <c r="AZ3" s="19"/>
      <c r="BA3" s="14" t="str">
        <f ca="1">IF(AL3="","",AL3)</f>
        <v/>
      </c>
      <c r="BB3" s="14" t="str">
        <f ca="1" t="shared" ref="BA3:BI3" si="4">IF(AM3="","",AM3)</f>
        <v/>
      </c>
      <c r="BC3" s="14" t="str">
        <f ca="1" t="shared" si="4"/>
        <v/>
      </c>
      <c r="BD3" s="14" t="str">
        <f ca="1" t="shared" si="4"/>
        <v/>
      </c>
      <c r="BE3" s="14" t="str">
        <f ca="1" t="shared" si="4"/>
        <v/>
      </c>
      <c r="BF3" s="14" t="str">
        <f ca="1" t="shared" si="4"/>
        <v/>
      </c>
      <c r="BG3" s="14" t="str">
        <f ca="1" t="shared" si="4"/>
        <v/>
      </c>
      <c r="BH3" s="14" t="str">
        <f ca="1" t="shared" si="4"/>
        <v/>
      </c>
      <c r="BI3" s="14" t="str">
        <f ca="1" t="shared" si="4"/>
        <v/>
      </c>
    </row>
    <row r="4" spans="1:61">
      <c r="A4" s="5" t="str">
        <f ca="1">IF(D4="","",D4)</f>
        <v/>
      </c>
      <c r="B4" s="5" t="str">
        <f ca="1">IF(选手操作!$K3="","",选手操作!$K3)</f>
        <v/>
      </c>
      <c r="C4" s="5" t="str">
        <f ca="1">IF(选手操作!$L3="","",选手操作!$L3)</f>
        <v/>
      </c>
      <c r="D4" s="5" t="str">
        <f ca="1">IF($B4="","",RANK($E4,$E$4:$E$435,0)+COUNTIF($E$4:$E4,$E4)-1)</f>
        <v/>
      </c>
      <c r="E4" s="6" t="str">
        <f ca="1">IF($B4="","",SUM(F4:P4))</f>
        <v/>
      </c>
      <c r="F4" s="7" t="str">
        <f ca="1">IF(SUM(选手操作!S3,选手操作!AS3,选手操作!BS3,选手操作!CS3,选手操作!DS3,选手操作!ES3,选手操作!FS3,选手操作!GS3,选手操作!HS3,选手操作!M3,结果导入!W3,结果导入!AW3,结果导入!BW3,结果导入!CW3,结果导入!DW3,结果导入!EW3,结果导入!FW3,结果导入!GW3,结果导入!HW3,选手操作!HU3)=0,"",SUM(选手操作!S3,选手操作!AS3,选手操作!BS3,选手操作!CS3,选手操作!DS3,选手操作!ES3,选手操作!FS3,选手操作!GS3,选手操作!HS3,选手操作!M3,结果导入!W3,结果导入!AW3,结果导入!BW3,结果导入!CW3,结果导入!DW3,结果导入!EW3,结果导入!FW3,结果导入!GW3,结果导入!HW3))</f>
        <v/>
      </c>
      <c r="G4" s="7" t="str">
        <f>IF(SUM(选手操作!O3,结果导入!Y3,结果导入!AY3,结果导入!BY3,结果导入!CY3,结果导入!DY3,结果导入!EY3,结果导入!FY3,结果导入!GY3,结果导入!HY3)=0,"",SUM(选手操作!O3,结果导入!Y3,结果导入!AY3,结果导入!BY3,结果导入!CY3,结果导入!DY3,结果导入!EY3,结果导入!FY3,结果导入!GY3,结果导入!HY3))</f>
        <v/>
      </c>
      <c r="H4" s="6" t="str">
        <f ca="1">IFERROR(IF(OR($C4="",结果导入!S$3=""),"",IF(选手操作!T3&lt;&gt;"",IF(选手操作!T3="其他","请假",选手操作!T3),VLOOKUP($C4,结果导入!O:Q,3,0))),"成绩错误")</f>
        <v/>
      </c>
      <c r="I4" s="6" t="str">
        <f ca="1">IFERROR(IF(OR($C4="",结果导入!AS$3=""),"",IF(选手操作!AT3&lt;&gt;"",IF(选手操作!AT3="其他","请假",选手操作!AT3),VLOOKUP($C4,结果导入!AO:AQ,3,0))),"成绩错误")</f>
        <v/>
      </c>
      <c r="J4" s="6" t="str">
        <f ca="1">IFERROR(IF(OR($C4="",结果导入!BS$3=""),"",IF(选手操作!BT3&lt;&gt;"",IF(选手操作!BT3="其他","请假",选手操作!BT3),VLOOKUP($C4,结果导入!BO:BQ,3,0))),"成绩错误")</f>
        <v/>
      </c>
      <c r="K4" s="6" t="str">
        <f ca="1">IFERROR(IF(OR($C4="",结果导入!CS$3=""),"",IF(选手操作!CT3&lt;&gt;"",IF(选手操作!CT3="其他","请假",选手操作!CT3),VLOOKUP($C4,结果导入!CO:CQ,3,0))),"成绩错误")</f>
        <v/>
      </c>
      <c r="L4" s="6" t="str">
        <f ca="1">IFERROR(IF(OR($C4="",结果导入!DS$3=""),"",IF(选手操作!DT3&lt;&gt;"",IF(选手操作!DT3="其他","请假",选手操作!DT3),VLOOKUP($C4,结果导入!DO:DQ,3,0))),"成绩错误")</f>
        <v/>
      </c>
      <c r="M4" s="6" t="str">
        <f ca="1">IFERROR(IF(OR($C4="",结果导入!ES$3=""),"",IF(选手操作!ET3&lt;&gt;"",IF(选手操作!ET3="其他","请假",选手操作!ET3),VLOOKUP($C4,结果导入!EO:EQ,3,0))),"成绩错误")</f>
        <v/>
      </c>
      <c r="N4" s="6" t="str">
        <f ca="1">IFERROR(IF(OR($C4="",结果导入!FS$3=""),"",IF(选手操作!FT3&lt;&gt;"",IF(选手操作!FT3="其他","请假",选手操作!FT3),VLOOKUP($C4,结果导入!FO:FQ,3,0))),"成绩错误")</f>
        <v/>
      </c>
      <c r="O4" s="6" t="str">
        <f ca="1">IFERROR(IF(OR($C4="",结果导入!GS$3=""),"",IF(选手操作!GT3&lt;&gt;"",IF(选手操作!GT3="其他","请假",选手操作!GT3),VLOOKUP($C4,结果导入!GO:GQ,3,0))),"成绩错误")</f>
        <v/>
      </c>
      <c r="P4" s="6" t="str">
        <f ca="1">IFERROR(IF(OR($C4="",结果导入!HS$3=""),"",IF(选手操作!HT3&lt;&gt;"",IF(选手操作!HT3="其他","请假",选手操作!HT3),VLOOKUP($C4,结果导入!HO:HQ,3,0))),"成绩错误")</f>
        <v/>
      </c>
      <c r="Q4" s="5" t="str">
        <f ca="1">IF($B4="","",ROW()-3)</f>
        <v/>
      </c>
      <c r="R4" s="5" t="str">
        <f ca="1">IF($Q4="","",VLOOKUP($Q4,$A:$C,2,0))</f>
        <v/>
      </c>
      <c r="S4" s="5" t="str">
        <f ca="1">IF($Q4="","",VLOOKUP($Q4,$A:$C,3,0))</f>
        <v/>
      </c>
      <c r="T4" s="6" t="str">
        <f ca="1">IF($Q4="","",VLOOKUP($R4,$B:$P,COLUMN()-16,0))</f>
        <v/>
      </c>
      <c r="U4" s="6" t="str">
        <f ca="1" t="shared" ref="U4:AE4" si="5">IF($Q4="","",VLOOKUP($R4,$B:$P,COLUMN()-16,0))</f>
        <v/>
      </c>
      <c r="V4" s="6" t="str">
        <f ca="1" t="shared" si="5"/>
        <v/>
      </c>
      <c r="W4" s="6" t="str">
        <f ca="1" t="shared" si="5"/>
        <v/>
      </c>
      <c r="X4" s="6" t="str">
        <f ca="1" t="shared" si="5"/>
        <v/>
      </c>
      <c r="Y4" s="6" t="str">
        <f ca="1" t="shared" si="5"/>
        <v/>
      </c>
      <c r="Z4" s="6" t="str">
        <f ca="1" t="shared" si="5"/>
        <v/>
      </c>
      <c r="AA4" s="6" t="str">
        <f ca="1" t="shared" si="5"/>
        <v/>
      </c>
      <c r="AB4" s="6" t="str">
        <f ca="1" t="shared" si="5"/>
        <v/>
      </c>
      <c r="AC4" s="6" t="str">
        <f ca="1" t="shared" si="5"/>
        <v/>
      </c>
      <c r="AD4" s="6" t="str">
        <f ca="1" t="shared" si="5"/>
        <v/>
      </c>
      <c r="AE4" s="6" t="str">
        <f ca="1" t="shared" si="5"/>
        <v/>
      </c>
      <c r="AF4" s="5" t="str">
        <f ca="1">IF($AH$1="","",IF($AH$1="参赛编号",B4,Q4))</f>
        <v/>
      </c>
      <c r="AG4" s="5" t="str">
        <f ca="1">IF($AH$1="","",IF($AH$1="参赛编号",C4,R4))</f>
        <v/>
      </c>
      <c r="AH4" s="5" t="str">
        <f ca="1">IF($AH$1="","",IF($AH$1="参赛编号",D4,S4))</f>
        <v/>
      </c>
      <c r="AI4" s="6" t="str">
        <f ca="1">IF(OR($AT$1="",$AH$1="",$AF4=""),"",$AT$1*IF($AH$1="参赛编号",E4,T4))</f>
        <v/>
      </c>
      <c r="AJ4" s="6" t="str">
        <f ca="1" t="shared" ref="AJ4:AT4" si="6">IF($AH$1="","",IF($AH$1="参赛编号",F4,U4))</f>
        <v/>
      </c>
      <c r="AK4" s="7" t="str">
        <f ca="1" t="shared" si="6"/>
        <v/>
      </c>
      <c r="AL4" s="6" t="str">
        <f ca="1" t="shared" si="6"/>
        <v/>
      </c>
      <c r="AM4" s="6" t="str">
        <f ca="1" t="shared" si="6"/>
        <v/>
      </c>
      <c r="AN4" s="6" t="str">
        <f ca="1" t="shared" si="6"/>
        <v/>
      </c>
      <c r="AO4" s="6" t="str">
        <f ca="1" t="shared" si="6"/>
        <v/>
      </c>
      <c r="AP4" s="6" t="str">
        <f ca="1" t="shared" si="6"/>
        <v/>
      </c>
      <c r="AQ4" s="6" t="str">
        <f ca="1" t="shared" si="6"/>
        <v/>
      </c>
      <c r="AR4" s="6" t="str">
        <f ca="1" t="shared" si="6"/>
        <v/>
      </c>
      <c r="AS4" s="6" t="str">
        <f ca="1" t="shared" si="6"/>
        <v/>
      </c>
      <c r="AT4" s="6" t="str">
        <f ca="1" t="shared" si="6"/>
        <v/>
      </c>
      <c r="AU4" s="9" t="str">
        <f ca="1" t="shared" ref="AU4:BA4" si="7">IF(AF4="","",AF4)</f>
        <v/>
      </c>
      <c r="AV4" s="5" t="str">
        <f ca="1" t="shared" si="7"/>
        <v/>
      </c>
      <c r="AW4" s="5" t="str">
        <f ca="1" t="shared" si="7"/>
        <v/>
      </c>
      <c r="AX4" s="8" t="str">
        <f ca="1" t="shared" si="7"/>
        <v/>
      </c>
      <c r="AY4" s="6" t="str">
        <f ca="1" t="shared" si="7"/>
        <v/>
      </c>
      <c r="AZ4" s="7" t="str">
        <f ca="1" t="shared" si="7"/>
        <v/>
      </c>
      <c r="BA4" s="6" t="str">
        <f ca="1" t="shared" ref="BA4:BA9" si="8">IF(AL4="","",AL4)</f>
        <v/>
      </c>
      <c r="BB4" s="6" t="str">
        <f ca="1" t="shared" ref="BB4:BI4" si="9">IF(AM4="","",AM4)</f>
        <v/>
      </c>
      <c r="BC4" s="6" t="str">
        <f ca="1" t="shared" si="9"/>
        <v/>
      </c>
      <c r="BD4" s="6" t="str">
        <f ca="1" t="shared" si="9"/>
        <v/>
      </c>
      <c r="BE4" s="6" t="str">
        <f ca="1" t="shared" si="9"/>
        <v/>
      </c>
      <c r="BF4" s="6" t="str">
        <f ca="1" t="shared" si="9"/>
        <v/>
      </c>
      <c r="BG4" s="6" t="str">
        <f ca="1" t="shared" si="9"/>
        <v/>
      </c>
      <c r="BH4" s="6" t="str">
        <f ca="1" t="shared" si="9"/>
        <v/>
      </c>
      <c r="BI4" s="6" t="str">
        <f ca="1" t="shared" si="9"/>
        <v/>
      </c>
    </row>
    <row r="5" spans="1:61">
      <c r="A5" s="5" t="str">
        <f ca="1" t="shared" ref="A5:A68" si="10">IF(D5="","",D5)</f>
        <v/>
      </c>
      <c r="B5" s="5" t="str">
        <f ca="1">IF(选手操作!$K4="","",选手操作!$K4)</f>
        <v/>
      </c>
      <c r="C5" s="5" t="str">
        <f ca="1">IF(选手操作!$L4="","",选手操作!$L4)</f>
        <v/>
      </c>
      <c r="D5" s="5" t="str">
        <f ca="1">IF($B5="","",RANK($E5,$E$4:$E$435,0)+COUNTIF($E$4:$E5,$E5)-1)</f>
        <v/>
      </c>
      <c r="E5" s="6" t="str">
        <f ca="1" t="shared" ref="E5:E68" si="11">IF($B5="","",SUM(F5:P5))</f>
        <v/>
      </c>
      <c r="F5" s="7" t="str">
        <f ca="1">IF(SUM(选手操作!S4,选手操作!AS4,选手操作!BS4,选手操作!CS4,选手操作!DS4,选手操作!ES4,选手操作!FS4,选手操作!GS4,选手操作!HS4,选手操作!M4,结果导入!W4,结果导入!AW4,结果导入!BW4,结果导入!CW4,结果导入!DW4,结果导入!EW4,结果导入!FW4,结果导入!GW4,结果导入!HW4,选手操作!HU4)=0,"",SUM(选手操作!S4,选手操作!AS4,选手操作!BS4,选手操作!CS4,选手操作!DS4,选手操作!ES4,选手操作!FS4,选手操作!GS4,选手操作!HS4,选手操作!M4,结果导入!W4,结果导入!AW4,结果导入!BW4,结果导入!CW4,结果导入!DW4,结果导入!EW4,结果导入!FW4,结果导入!GW4,结果导入!HW4))</f>
        <v/>
      </c>
      <c r="G5" s="7" t="str">
        <f>IF(SUM(选手操作!O4,结果导入!Y4,结果导入!AY4,结果导入!BY4,结果导入!CY4,结果导入!DY4,结果导入!EY4,结果导入!FY4,结果导入!GY4,结果导入!HY4)=0,"",SUM(选手操作!O4,结果导入!Y4,结果导入!AY4,结果导入!BY4,结果导入!CY4,结果导入!DY4,结果导入!EY4,结果导入!FY4,结果导入!GY4,结果导入!HY4))</f>
        <v/>
      </c>
      <c r="H5" s="6" t="str">
        <f ca="1">IFERROR(IF(OR($C5="",结果导入!S$3=""),"",IF(选手操作!T4&lt;&gt;"",IF(选手操作!T4="其他","请假",选手操作!T4),VLOOKUP($C5,结果导入!O:Q,3,0))),"成绩错误")</f>
        <v/>
      </c>
      <c r="I5" s="6" t="str">
        <f ca="1">IFERROR(IF(OR($C5="",结果导入!AS$3=""),"",IF(选手操作!AT4&lt;&gt;"",IF(选手操作!AT4="其他","请假",选手操作!AT4),VLOOKUP($C5,结果导入!AO:AQ,3,0))),"成绩错误")</f>
        <v/>
      </c>
      <c r="J5" s="6" t="str">
        <f ca="1">IFERROR(IF(OR($C5="",结果导入!BS$3=""),"",IF(选手操作!BT4&lt;&gt;"",IF(选手操作!BT4="其他","请假",选手操作!BT4),VLOOKUP($C5,结果导入!BO:BQ,3,0))),"成绩错误")</f>
        <v/>
      </c>
      <c r="K5" s="6" t="str">
        <f ca="1">IFERROR(IF(OR($C5="",结果导入!CS$3=""),"",IF(选手操作!CT4&lt;&gt;"",IF(选手操作!CT4="其他","请假",选手操作!CT4),VLOOKUP($C5,结果导入!CO:CQ,3,0))),"成绩错误")</f>
        <v/>
      </c>
      <c r="L5" s="6" t="str">
        <f ca="1">IFERROR(IF(OR($C5="",结果导入!DS$3=""),"",IF(选手操作!DT4&lt;&gt;"",IF(选手操作!DT4="其他","请假",选手操作!DT4),VLOOKUP($C5,结果导入!DO:DQ,3,0))),"成绩错误")</f>
        <v/>
      </c>
      <c r="M5" s="6" t="str">
        <f ca="1">IFERROR(IF(OR($C5="",结果导入!ES$3=""),"",IF(选手操作!ET4&lt;&gt;"",IF(选手操作!ET4="其他","请假",选手操作!ET4),VLOOKUP($C5,结果导入!EO:EQ,3,0))),"成绩错误")</f>
        <v/>
      </c>
      <c r="N5" s="6" t="str">
        <f ca="1">IFERROR(IF(OR($C5="",结果导入!FS$3=""),"",IF(选手操作!FT4&lt;&gt;"",IF(选手操作!FT4="其他","请假",选手操作!FT4),VLOOKUP($C5,结果导入!FO:FQ,3,0))),"成绩错误")</f>
        <v/>
      </c>
      <c r="O5" s="6" t="str">
        <f ca="1">IFERROR(IF(OR($C5="",结果导入!GS$3=""),"",IF(选手操作!GT4&lt;&gt;"",IF(选手操作!GT4="其他","请假",选手操作!GT4),VLOOKUP($C5,结果导入!GO:GQ,3,0))),"成绩错误")</f>
        <v/>
      </c>
      <c r="P5" s="6" t="str">
        <f ca="1">IFERROR(IF(OR($C5="",结果导入!HS$3=""),"",IF(选手操作!HT4&lt;&gt;"",IF(选手操作!HT4="其他","请假",选手操作!HT4),VLOOKUP($C5,结果导入!HO:HQ,3,0))),"成绩错误")</f>
        <v/>
      </c>
      <c r="Q5" s="5" t="str">
        <f ca="1" t="shared" ref="Q5:Q68" si="12">IF($B5="","",ROW()-3)</f>
        <v/>
      </c>
      <c r="R5" s="5" t="str">
        <f ca="1" t="shared" ref="R5:R68" si="13">IF($Q5="","",VLOOKUP($Q5,$A:$C,2,0))</f>
        <v/>
      </c>
      <c r="S5" s="5" t="str">
        <f ca="1" t="shared" ref="S5:S68" si="14">IF($Q5="","",VLOOKUP($Q5,$A:$C,3,0))</f>
        <v/>
      </c>
      <c r="T5" s="6" t="str">
        <f ca="1" t="shared" ref="T5:T68" si="15">IF($Q5="","",VLOOKUP($R5,$B:$P,COLUMN()-16,0))</f>
        <v/>
      </c>
      <c r="U5" s="6" t="str">
        <f ca="1" t="shared" ref="U5:U68" si="16">IF($Q5="","",VLOOKUP($R5,$B:$P,COLUMN()-16,0))</f>
        <v/>
      </c>
      <c r="V5" s="6" t="str">
        <f ca="1" t="shared" ref="V5:V68" si="17">IF($Q5="","",VLOOKUP($R5,$B:$P,COLUMN()-16,0))</f>
        <v/>
      </c>
      <c r="W5" s="6" t="str">
        <f ca="1" t="shared" ref="W5:W68" si="18">IF($Q5="","",VLOOKUP($R5,$B:$P,COLUMN()-16,0))</f>
        <v/>
      </c>
      <c r="X5" s="6" t="str">
        <f ca="1" t="shared" ref="X5:X68" si="19">IF($Q5="","",VLOOKUP($R5,$B:$P,COLUMN()-16,0))</f>
        <v/>
      </c>
      <c r="Y5" s="6" t="str">
        <f ca="1" t="shared" ref="Y5:Y68" si="20">IF($Q5="","",VLOOKUP($R5,$B:$P,COLUMN()-16,0))</f>
        <v/>
      </c>
      <c r="Z5" s="6" t="str">
        <f ca="1" t="shared" ref="Z5:Z68" si="21">IF($Q5="","",VLOOKUP($R5,$B:$P,COLUMN()-16,0))</f>
        <v/>
      </c>
      <c r="AA5" s="6" t="str">
        <f ca="1" t="shared" ref="AA5:AA68" si="22">IF($Q5="","",VLOOKUP($R5,$B:$P,COLUMN()-16,0))</f>
        <v/>
      </c>
      <c r="AB5" s="6" t="str">
        <f ca="1" t="shared" ref="AB5:AB68" si="23">IF($Q5="","",VLOOKUP($R5,$B:$P,COLUMN()-16,0))</f>
        <v/>
      </c>
      <c r="AC5" s="6" t="str">
        <f ca="1" t="shared" ref="AC5:AC68" si="24">IF($Q5="","",VLOOKUP($R5,$B:$P,COLUMN()-16,0))</f>
        <v/>
      </c>
      <c r="AD5" s="6" t="str">
        <f ca="1" t="shared" ref="AD5:AD68" si="25">IF($Q5="","",VLOOKUP($R5,$B:$P,COLUMN()-16,0))</f>
        <v/>
      </c>
      <c r="AE5" s="6" t="str">
        <f ca="1" t="shared" ref="AE5:AE68" si="26">IF($Q5="","",VLOOKUP($R5,$B:$P,COLUMN()-16,0))</f>
        <v/>
      </c>
      <c r="AF5" s="5" t="str">
        <f ca="1" t="shared" ref="AF5:AF68" si="27">IF($AH$1="","",IF($AH$1="参赛编号",B5,Q5))</f>
        <v/>
      </c>
      <c r="AG5" s="5" t="str">
        <f ca="1" t="shared" ref="AG5:AG68" si="28">IF($AH$1="","",IF($AH$1="参赛编号",C5,R5))</f>
        <v/>
      </c>
      <c r="AH5" s="5" t="str">
        <f ca="1" t="shared" ref="AH5:AH68" si="29">IF($AH$1="","",IF($AH$1="参赛编号",D5,S5))</f>
        <v/>
      </c>
      <c r="AI5" s="6" t="str">
        <f ca="1" t="shared" ref="AI5:AI68" si="30">IF(OR($AT$1="",$AH$1="",$AF5=""),"",$AT$1*IF($AH$1="参赛编号",E5,T5))</f>
        <v/>
      </c>
      <c r="AJ5" s="6" t="str">
        <f ca="1" t="shared" ref="AJ5:AJ68" si="31">IF($AH$1="","",IF($AH$1="参赛编号",F5,U5))</f>
        <v/>
      </c>
      <c r="AK5" s="7" t="str">
        <f ca="1" t="shared" ref="AK5:AK68" si="32">IF($AH$1="","",IF($AH$1="参赛编号",G5,V5))</f>
        <v/>
      </c>
      <c r="AL5" s="6" t="str">
        <f ca="1" t="shared" ref="AL5:AL68" si="33">IF($AH$1="","",IF($AH$1="参赛编号",H5,W5))</f>
        <v/>
      </c>
      <c r="AM5" s="6" t="str">
        <f ca="1" t="shared" ref="AM5:AM68" si="34">IF($AH$1="","",IF($AH$1="参赛编号",I5,X5))</f>
        <v/>
      </c>
      <c r="AN5" s="6" t="str">
        <f ca="1" t="shared" ref="AN5:AN68" si="35">IF($AH$1="","",IF($AH$1="参赛编号",J5,Y5))</f>
        <v/>
      </c>
      <c r="AO5" s="6" t="str">
        <f ca="1" t="shared" ref="AO5:AO68" si="36">IF($AH$1="","",IF($AH$1="参赛编号",K5,Z5))</f>
        <v/>
      </c>
      <c r="AP5" s="6" t="str">
        <f ca="1" t="shared" ref="AP5:AP68" si="37">IF($AH$1="","",IF($AH$1="参赛编号",L5,AA5))</f>
        <v/>
      </c>
      <c r="AQ5" s="6" t="str">
        <f ca="1" t="shared" ref="AQ5:AQ68" si="38">IF($AH$1="","",IF($AH$1="参赛编号",M5,AB5))</f>
        <v/>
      </c>
      <c r="AR5" s="6" t="str">
        <f ca="1" t="shared" ref="AR5:AR68" si="39">IF($AH$1="","",IF($AH$1="参赛编号",N5,AC5))</f>
        <v/>
      </c>
      <c r="AS5" s="6" t="str">
        <f ca="1" t="shared" ref="AS5:AS68" si="40">IF($AH$1="","",IF($AH$1="参赛编号",O5,AD5))</f>
        <v/>
      </c>
      <c r="AT5" s="6" t="str">
        <f ca="1" t="shared" ref="AT5:AT68" si="41">IF($AH$1="","",IF($AH$1="参赛编号",P5,AE5))</f>
        <v/>
      </c>
      <c r="AU5" s="9" t="str">
        <f ca="1" t="shared" ref="AU5:AU68" si="42">IF(AF5="","",AF5)</f>
        <v/>
      </c>
      <c r="AV5" s="5" t="str">
        <f ca="1" t="shared" ref="AV5:AV68" si="43">IF(AG5="","",AG5)</f>
        <v/>
      </c>
      <c r="AW5" s="5" t="str">
        <f ca="1" t="shared" ref="AW5:AW68" si="44">IF(AH5="","",AH5)</f>
        <v/>
      </c>
      <c r="AX5" s="8" t="str">
        <f ca="1" t="shared" ref="AX5:AX68" si="45">IF(AI5="","",AI5)</f>
        <v/>
      </c>
      <c r="AY5" s="6" t="str">
        <f ca="1" t="shared" ref="AY5:AY68" si="46">IF(AJ5="","",AJ5)</f>
        <v/>
      </c>
      <c r="AZ5" s="7" t="str">
        <f ca="1" t="shared" ref="AZ5:AZ68" si="47">IF(AK5="","",AK5)</f>
        <v/>
      </c>
      <c r="BA5" s="6" t="str">
        <f ca="1" t="shared" si="8"/>
        <v/>
      </c>
      <c r="BB5" s="6" t="str">
        <f ca="1" t="shared" ref="BB5:BB68" si="48">IF(AM5="","",AM5)</f>
        <v/>
      </c>
      <c r="BC5" s="6" t="str">
        <f ca="1" t="shared" ref="BC5:BC68" si="49">IF(AN5="","",AN5)</f>
        <v/>
      </c>
      <c r="BD5" s="6" t="str">
        <f ca="1" t="shared" ref="BD5:BD68" si="50">IF(AO5="","",AO5)</f>
        <v/>
      </c>
      <c r="BE5" s="6" t="str">
        <f ca="1" t="shared" ref="BE5:BE68" si="51">IF(AP5="","",AP5)</f>
        <v/>
      </c>
      <c r="BF5" s="6" t="str">
        <f ca="1" t="shared" ref="BF5:BF68" si="52">IF(AQ5="","",AQ5)</f>
        <v/>
      </c>
      <c r="BG5" s="6" t="str">
        <f ca="1" t="shared" ref="BG5:BG68" si="53">IF(AR5="","",AR5)</f>
        <v/>
      </c>
      <c r="BH5" s="6" t="str">
        <f ca="1" t="shared" ref="BH5:BH68" si="54">IF(AS5="","",AS5)</f>
        <v/>
      </c>
      <c r="BI5" s="6" t="str">
        <f ca="1" t="shared" ref="BI5:BI68" si="55">IF(AT5="","",AT5)</f>
        <v/>
      </c>
    </row>
    <row r="6" spans="1:61">
      <c r="A6" s="5" t="str">
        <f ca="1" t="shared" si="10"/>
        <v/>
      </c>
      <c r="B6" s="5" t="str">
        <f ca="1">IF(选手操作!$K5="","",选手操作!$K5)</f>
        <v/>
      </c>
      <c r="C6" s="5" t="str">
        <f ca="1">IF(选手操作!$L5="","",选手操作!$L5)</f>
        <v/>
      </c>
      <c r="D6" s="5" t="str">
        <f ca="1">IF($B6="","",RANK($E6,$E$4:$E$435,0)+COUNTIF($E$4:$E6,$E6)-1)</f>
        <v/>
      </c>
      <c r="E6" s="6" t="str">
        <f ca="1" t="shared" si="11"/>
        <v/>
      </c>
      <c r="F6" s="7" t="str">
        <f ca="1">IF(SUM(选手操作!S5,选手操作!AS5,选手操作!BS5,选手操作!CS5,选手操作!DS5,选手操作!ES5,选手操作!FS5,选手操作!GS5,选手操作!HS5,选手操作!M5,结果导入!W5,结果导入!AW5,结果导入!BW5,结果导入!CW5,结果导入!DW5,结果导入!EW5,结果导入!FW5,结果导入!GW5,结果导入!HW5,选手操作!HU5)=0,"",SUM(选手操作!S5,选手操作!AS5,选手操作!BS5,选手操作!CS5,选手操作!DS5,选手操作!ES5,选手操作!FS5,选手操作!GS5,选手操作!HS5,选手操作!M5,结果导入!W5,结果导入!AW5,结果导入!BW5,结果导入!CW5,结果导入!DW5,结果导入!EW5,结果导入!FW5,结果导入!GW5,结果导入!HW5))</f>
        <v/>
      </c>
      <c r="G6" s="7" t="str">
        <f>IF(SUM(选手操作!O5,结果导入!Y5,结果导入!AY5,结果导入!BY5,结果导入!CY5,结果导入!DY5,结果导入!EY5,结果导入!FY5,结果导入!GY5,结果导入!HY5)=0,"",SUM(选手操作!O5,结果导入!Y5,结果导入!AY5,结果导入!BY5,结果导入!CY5,结果导入!DY5,结果导入!EY5,结果导入!FY5,结果导入!GY5,结果导入!HY5))</f>
        <v/>
      </c>
      <c r="H6" s="6" t="str">
        <f ca="1">IFERROR(IF(OR($C6="",结果导入!S$3=""),"",IF(选手操作!T5&lt;&gt;"",IF(选手操作!T5="其他","请假",选手操作!T5),VLOOKUP($C6,结果导入!O:Q,3,0))),"成绩错误")</f>
        <v/>
      </c>
      <c r="I6" s="6" t="str">
        <f ca="1">IFERROR(IF(OR($C6="",结果导入!AS$3=""),"",IF(选手操作!AT5&lt;&gt;"",IF(选手操作!AT5="其他","请假",选手操作!AT5),VLOOKUP($C6,结果导入!AO:AQ,3,0))),"成绩错误")</f>
        <v/>
      </c>
      <c r="J6" s="6" t="str">
        <f ca="1">IFERROR(IF(OR($C6="",结果导入!BS$3=""),"",IF(选手操作!BT5&lt;&gt;"",IF(选手操作!BT5="其他","请假",选手操作!BT5),VLOOKUP($C6,结果导入!BO:BQ,3,0))),"成绩错误")</f>
        <v/>
      </c>
      <c r="K6" s="6" t="str">
        <f ca="1">IFERROR(IF(OR($C6="",结果导入!CS$3=""),"",IF(选手操作!CT5&lt;&gt;"",IF(选手操作!CT5="其他","请假",选手操作!CT5),VLOOKUP($C6,结果导入!CO:CQ,3,0))),"成绩错误")</f>
        <v/>
      </c>
      <c r="L6" s="6" t="str">
        <f ca="1">IFERROR(IF(OR($C6="",结果导入!DS$3=""),"",IF(选手操作!DT5&lt;&gt;"",IF(选手操作!DT5="其他","请假",选手操作!DT5),VLOOKUP($C6,结果导入!DO:DQ,3,0))),"成绩错误")</f>
        <v/>
      </c>
      <c r="M6" s="6" t="str">
        <f ca="1">IFERROR(IF(OR($C6="",结果导入!ES$3=""),"",IF(选手操作!ET5&lt;&gt;"",IF(选手操作!ET5="其他","请假",选手操作!ET5),VLOOKUP($C6,结果导入!EO:EQ,3,0))),"成绩错误")</f>
        <v/>
      </c>
      <c r="N6" s="6" t="str">
        <f ca="1">IFERROR(IF(OR($C6="",结果导入!FS$3=""),"",IF(选手操作!FT5&lt;&gt;"",IF(选手操作!FT5="其他","请假",选手操作!FT5),VLOOKUP($C6,结果导入!FO:FQ,3,0))),"成绩错误")</f>
        <v/>
      </c>
      <c r="O6" s="6" t="str">
        <f ca="1">IFERROR(IF(OR($C6="",结果导入!GS$3=""),"",IF(选手操作!GT5&lt;&gt;"",IF(选手操作!GT5="其他","请假",选手操作!GT5),VLOOKUP($C6,结果导入!GO:GQ,3,0))),"成绩错误")</f>
        <v/>
      </c>
      <c r="P6" s="6" t="str">
        <f ca="1">IFERROR(IF(OR($C6="",结果导入!HS$3=""),"",IF(选手操作!HT5&lt;&gt;"",IF(选手操作!HT5="其他","请假",选手操作!HT5),VLOOKUP($C6,结果导入!HO:HQ,3,0))),"成绩错误")</f>
        <v/>
      </c>
      <c r="Q6" s="5" t="str">
        <f ca="1" t="shared" si="12"/>
        <v/>
      </c>
      <c r="R6" s="5" t="str">
        <f ca="1" t="shared" si="13"/>
        <v/>
      </c>
      <c r="S6" s="5" t="str">
        <f ca="1" t="shared" si="14"/>
        <v/>
      </c>
      <c r="T6" s="6" t="str">
        <f ca="1" t="shared" si="15"/>
        <v/>
      </c>
      <c r="U6" s="6" t="str">
        <f ca="1" t="shared" si="16"/>
        <v/>
      </c>
      <c r="V6" s="6" t="str">
        <f ca="1" t="shared" si="17"/>
        <v/>
      </c>
      <c r="W6" s="6" t="str">
        <f ca="1" t="shared" si="18"/>
        <v/>
      </c>
      <c r="X6" s="6" t="str">
        <f ca="1" t="shared" si="19"/>
        <v/>
      </c>
      <c r="Y6" s="6" t="str">
        <f ca="1" t="shared" si="20"/>
        <v/>
      </c>
      <c r="Z6" s="6" t="str">
        <f ca="1" t="shared" si="21"/>
        <v/>
      </c>
      <c r="AA6" s="6" t="str">
        <f ca="1" t="shared" si="22"/>
        <v/>
      </c>
      <c r="AB6" s="6" t="str">
        <f ca="1" t="shared" si="23"/>
        <v/>
      </c>
      <c r="AC6" s="6" t="str">
        <f ca="1" t="shared" si="24"/>
        <v/>
      </c>
      <c r="AD6" s="6" t="str">
        <f ca="1" t="shared" si="25"/>
        <v/>
      </c>
      <c r="AE6" s="6" t="str">
        <f ca="1" t="shared" si="26"/>
        <v/>
      </c>
      <c r="AF6" s="5" t="str">
        <f ca="1" t="shared" si="27"/>
        <v/>
      </c>
      <c r="AG6" s="5" t="str">
        <f ca="1" t="shared" si="28"/>
        <v/>
      </c>
      <c r="AH6" s="5" t="str">
        <f ca="1" t="shared" si="29"/>
        <v/>
      </c>
      <c r="AI6" s="6" t="str">
        <f ca="1" t="shared" si="30"/>
        <v/>
      </c>
      <c r="AJ6" s="6" t="str">
        <f ca="1" t="shared" si="31"/>
        <v/>
      </c>
      <c r="AK6" s="7" t="str">
        <f ca="1" t="shared" si="32"/>
        <v/>
      </c>
      <c r="AL6" s="6" t="str">
        <f ca="1" t="shared" si="33"/>
        <v/>
      </c>
      <c r="AM6" s="6" t="str">
        <f ca="1" t="shared" si="34"/>
        <v/>
      </c>
      <c r="AN6" s="6" t="str">
        <f ca="1" t="shared" si="35"/>
        <v/>
      </c>
      <c r="AO6" s="6" t="str">
        <f ca="1" t="shared" si="36"/>
        <v/>
      </c>
      <c r="AP6" s="6" t="str">
        <f ca="1" t="shared" si="37"/>
        <v/>
      </c>
      <c r="AQ6" s="6" t="str">
        <f ca="1" t="shared" si="38"/>
        <v/>
      </c>
      <c r="AR6" s="6" t="str">
        <f ca="1" t="shared" si="39"/>
        <v/>
      </c>
      <c r="AS6" s="6" t="str">
        <f ca="1" t="shared" si="40"/>
        <v/>
      </c>
      <c r="AT6" s="6" t="str">
        <f ca="1" t="shared" si="41"/>
        <v/>
      </c>
      <c r="AU6" s="9" t="str">
        <f ca="1" t="shared" si="42"/>
        <v/>
      </c>
      <c r="AV6" s="5" t="str">
        <f ca="1" t="shared" si="43"/>
        <v/>
      </c>
      <c r="AW6" s="5" t="str">
        <f ca="1" t="shared" si="44"/>
        <v/>
      </c>
      <c r="AX6" s="8" t="str">
        <f ca="1" t="shared" si="45"/>
        <v/>
      </c>
      <c r="AY6" s="6" t="str">
        <f ca="1" t="shared" si="46"/>
        <v/>
      </c>
      <c r="AZ6" s="7" t="str">
        <f ca="1" t="shared" si="47"/>
        <v/>
      </c>
      <c r="BA6" s="6" t="str">
        <f ca="1" t="shared" si="8"/>
        <v/>
      </c>
      <c r="BB6" s="6" t="str">
        <f ca="1" t="shared" si="48"/>
        <v/>
      </c>
      <c r="BC6" s="6" t="str">
        <f ca="1" t="shared" si="49"/>
        <v/>
      </c>
      <c r="BD6" s="6" t="str">
        <f ca="1" t="shared" si="50"/>
        <v/>
      </c>
      <c r="BE6" s="6" t="str">
        <f ca="1" t="shared" si="51"/>
        <v/>
      </c>
      <c r="BF6" s="6" t="str">
        <f ca="1" t="shared" si="52"/>
        <v/>
      </c>
      <c r="BG6" s="6" t="str">
        <f ca="1" t="shared" si="53"/>
        <v/>
      </c>
      <c r="BH6" s="6" t="str">
        <f ca="1" t="shared" si="54"/>
        <v/>
      </c>
      <c r="BI6" s="6" t="str">
        <f ca="1" t="shared" si="55"/>
        <v/>
      </c>
    </row>
    <row r="7" spans="1:61">
      <c r="A7" s="5" t="str">
        <f ca="1" t="shared" si="10"/>
        <v/>
      </c>
      <c r="B7" s="5" t="str">
        <f ca="1">IF(选手操作!$K6="","",选手操作!$K6)</f>
        <v/>
      </c>
      <c r="C7" s="5" t="str">
        <f ca="1">IF(选手操作!$L6="","",选手操作!$L6)</f>
        <v/>
      </c>
      <c r="D7" s="5" t="str">
        <f ca="1">IF($B7="","",RANK($E7,$E$4:$E$435,0)+COUNTIF($E$4:$E7,$E7)-1)</f>
        <v/>
      </c>
      <c r="E7" s="6" t="str">
        <f ca="1" t="shared" si="11"/>
        <v/>
      </c>
      <c r="F7" s="7" t="str">
        <f ca="1">IF(SUM(选手操作!S6,选手操作!AS6,选手操作!BS6,选手操作!CS6,选手操作!DS6,选手操作!ES6,选手操作!FS6,选手操作!GS6,选手操作!HS6,选手操作!M6,结果导入!W6,结果导入!AW6,结果导入!BW6,结果导入!CW6,结果导入!DW6,结果导入!EW6,结果导入!FW6,结果导入!GW6,结果导入!HW6,选手操作!HU6)=0,"",SUM(选手操作!S6,选手操作!AS6,选手操作!BS6,选手操作!CS6,选手操作!DS6,选手操作!ES6,选手操作!FS6,选手操作!GS6,选手操作!HS6,选手操作!M6,结果导入!W6,结果导入!AW6,结果导入!BW6,结果导入!CW6,结果导入!DW6,结果导入!EW6,结果导入!FW6,结果导入!GW6,结果导入!HW6))</f>
        <v/>
      </c>
      <c r="G7" s="7" t="str">
        <f>IF(SUM(选手操作!O6,结果导入!Y6,结果导入!AY6,结果导入!BY6,结果导入!CY6,结果导入!DY6,结果导入!EY6,结果导入!FY6,结果导入!GY6,结果导入!HY6)=0,"",SUM(选手操作!O6,结果导入!Y6,结果导入!AY6,结果导入!BY6,结果导入!CY6,结果导入!DY6,结果导入!EY6,结果导入!FY6,结果导入!GY6,结果导入!HY6))</f>
        <v/>
      </c>
      <c r="H7" s="6" t="str">
        <f ca="1">IFERROR(IF(OR($C7="",结果导入!S$3=""),"",IF(选手操作!T6&lt;&gt;"",IF(选手操作!T6="其他","请假",选手操作!T6),VLOOKUP($C7,结果导入!O:Q,3,0))),"成绩错误")</f>
        <v/>
      </c>
      <c r="I7" s="6" t="str">
        <f ca="1">IFERROR(IF(OR($C7="",结果导入!AS$3=""),"",IF(选手操作!AT6&lt;&gt;"",IF(选手操作!AT6="其他","请假",选手操作!AT6),VLOOKUP($C7,结果导入!AO:AQ,3,0))),"成绩错误")</f>
        <v/>
      </c>
      <c r="J7" s="6" t="str">
        <f ca="1">IFERROR(IF(OR($C7="",结果导入!BS$3=""),"",IF(选手操作!BT6&lt;&gt;"",IF(选手操作!BT6="其他","请假",选手操作!BT6),VLOOKUP($C7,结果导入!BO:BQ,3,0))),"成绩错误")</f>
        <v/>
      </c>
      <c r="K7" s="6" t="str">
        <f ca="1">IFERROR(IF(OR($C7="",结果导入!CS$3=""),"",IF(选手操作!CT6&lt;&gt;"",IF(选手操作!CT6="其他","请假",选手操作!CT6),VLOOKUP($C7,结果导入!CO:CQ,3,0))),"成绩错误")</f>
        <v/>
      </c>
      <c r="L7" s="6" t="str">
        <f ca="1">IFERROR(IF(OR($C7="",结果导入!DS$3=""),"",IF(选手操作!DT6&lt;&gt;"",IF(选手操作!DT6="其他","请假",选手操作!DT6),VLOOKUP($C7,结果导入!DO:DQ,3,0))),"成绩错误")</f>
        <v/>
      </c>
      <c r="M7" s="6" t="str">
        <f ca="1">IFERROR(IF(OR($C7="",结果导入!ES$3=""),"",IF(选手操作!ET6&lt;&gt;"",IF(选手操作!ET6="其他","请假",选手操作!ET6),VLOOKUP($C7,结果导入!EO:EQ,3,0))),"成绩错误")</f>
        <v/>
      </c>
      <c r="N7" s="6" t="str">
        <f ca="1">IFERROR(IF(OR($C7="",结果导入!FS$3=""),"",IF(选手操作!FT6&lt;&gt;"",IF(选手操作!FT6="其他","请假",选手操作!FT6),VLOOKUP($C7,结果导入!FO:FQ,3,0))),"成绩错误")</f>
        <v/>
      </c>
      <c r="O7" s="6" t="str">
        <f ca="1">IFERROR(IF(OR($C7="",结果导入!GS$3=""),"",IF(选手操作!GT6&lt;&gt;"",IF(选手操作!GT6="其他","请假",选手操作!GT6),VLOOKUP($C7,结果导入!GO:GQ,3,0))),"成绩错误")</f>
        <v/>
      </c>
      <c r="P7" s="6" t="str">
        <f ca="1">IFERROR(IF(OR($C7="",结果导入!HS$3=""),"",IF(选手操作!HT6&lt;&gt;"",IF(选手操作!HT6="其他","请假",选手操作!HT6),VLOOKUP($C7,结果导入!HO:HQ,3,0))),"成绩错误")</f>
        <v/>
      </c>
      <c r="Q7" s="5" t="str">
        <f ca="1" t="shared" si="12"/>
        <v/>
      </c>
      <c r="R7" s="5" t="str">
        <f ca="1" t="shared" si="13"/>
        <v/>
      </c>
      <c r="S7" s="5" t="str">
        <f ca="1" t="shared" si="14"/>
        <v/>
      </c>
      <c r="T7" s="6" t="str">
        <f ca="1" t="shared" si="15"/>
        <v/>
      </c>
      <c r="U7" s="6" t="str">
        <f ca="1" t="shared" si="16"/>
        <v/>
      </c>
      <c r="V7" s="6" t="str">
        <f ca="1" t="shared" si="17"/>
        <v/>
      </c>
      <c r="W7" s="6" t="str">
        <f ca="1" t="shared" si="18"/>
        <v/>
      </c>
      <c r="X7" s="6" t="str">
        <f ca="1" t="shared" si="19"/>
        <v/>
      </c>
      <c r="Y7" s="6" t="str">
        <f ca="1" t="shared" si="20"/>
        <v/>
      </c>
      <c r="Z7" s="6" t="str">
        <f ca="1" t="shared" si="21"/>
        <v/>
      </c>
      <c r="AA7" s="6" t="str">
        <f ca="1" t="shared" si="22"/>
        <v/>
      </c>
      <c r="AB7" s="6" t="str">
        <f ca="1" t="shared" si="23"/>
        <v/>
      </c>
      <c r="AC7" s="6" t="str">
        <f ca="1" t="shared" si="24"/>
        <v/>
      </c>
      <c r="AD7" s="6" t="str">
        <f ca="1" t="shared" si="25"/>
        <v/>
      </c>
      <c r="AE7" s="6" t="str">
        <f ca="1" t="shared" si="26"/>
        <v/>
      </c>
      <c r="AF7" s="5" t="str">
        <f ca="1" t="shared" si="27"/>
        <v/>
      </c>
      <c r="AG7" s="5" t="str">
        <f ca="1" t="shared" si="28"/>
        <v/>
      </c>
      <c r="AH7" s="5" t="str">
        <f ca="1" t="shared" si="29"/>
        <v/>
      </c>
      <c r="AI7" s="6" t="str">
        <f ca="1" t="shared" si="30"/>
        <v/>
      </c>
      <c r="AJ7" s="6" t="str">
        <f ca="1" t="shared" si="31"/>
        <v/>
      </c>
      <c r="AK7" s="7" t="str">
        <f ca="1" t="shared" si="32"/>
        <v/>
      </c>
      <c r="AL7" s="6" t="str">
        <f ca="1" t="shared" si="33"/>
        <v/>
      </c>
      <c r="AM7" s="6" t="str">
        <f ca="1" t="shared" si="34"/>
        <v/>
      </c>
      <c r="AN7" s="6" t="str">
        <f ca="1" t="shared" si="35"/>
        <v/>
      </c>
      <c r="AO7" s="6" t="str">
        <f ca="1" t="shared" si="36"/>
        <v/>
      </c>
      <c r="AP7" s="6" t="str">
        <f ca="1" t="shared" si="37"/>
        <v/>
      </c>
      <c r="AQ7" s="6" t="str">
        <f ca="1" t="shared" si="38"/>
        <v/>
      </c>
      <c r="AR7" s="6" t="str">
        <f ca="1" t="shared" si="39"/>
        <v/>
      </c>
      <c r="AS7" s="6" t="str">
        <f ca="1" t="shared" si="40"/>
        <v/>
      </c>
      <c r="AT7" s="6" t="str">
        <f ca="1" t="shared" si="41"/>
        <v/>
      </c>
      <c r="AU7" s="9" t="str">
        <f ca="1" t="shared" si="42"/>
        <v/>
      </c>
      <c r="AV7" s="5" t="str">
        <f ca="1" t="shared" si="43"/>
        <v/>
      </c>
      <c r="AW7" s="5" t="str">
        <f ca="1" t="shared" si="44"/>
        <v/>
      </c>
      <c r="AX7" s="8" t="str">
        <f ca="1" t="shared" si="45"/>
        <v/>
      </c>
      <c r="AY7" s="6" t="str">
        <f ca="1" t="shared" si="46"/>
        <v/>
      </c>
      <c r="AZ7" s="7" t="str">
        <f ca="1" t="shared" si="47"/>
        <v/>
      </c>
      <c r="BA7" s="6" t="str">
        <f ca="1" t="shared" si="8"/>
        <v/>
      </c>
      <c r="BB7" s="6" t="str">
        <f ca="1" t="shared" si="48"/>
        <v/>
      </c>
      <c r="BC7" s="6" t="str">
        <f ca="1" t="shared" si="49"/>
        <v/>
      </c>
      <c r="BD7" s="6" t="str">
        <f ca="1" t="shared" si="50"/>
        <v/>
      </c>
      <c r="BE7" s="6" t="str">
        <f ca="1" t="shared" si="51"/>
        <v/>
      </c>
      <c r="BF7" s="6" t="str">
        <f ca="1" t="shared" si="52"/>
        <v/>
      </c>
      <c r="BG7" s="6" t="str">
        <f ca="1" t="shared" si="53"/>
        <v/>
      </c>
      <c r="BH7" s="6" t="str">
        <f ca="1" t="shared" si="54"/>
        <v/>
      </c>
      <c r="BI7" s="6" t="str">
        <f ca="1" t="shared" si="55"/>
        <v/>
      </c>
    </row>
    <row r="8" spans="1:61">
      <c r="A8" s="5" t="str">
        <f ca="1" t="shared" si="10"/>
        <v/>
      </c>
      <c r="B8" s="5" t="str">
        <f ca="1">IF(选手操作!$K7="","",选手操作!$K7)</f>
        <v/>
      </c>
      <c r="C8" s="5" t="str">
        <f ca="1">IF(选手操作!$L7="","",选手操作!$L7)</f>
        <v/>
      </c>
      <c r="D8" s="5" t="str">
        <f ca="1">IF($B8="","",RANK($E8,$E$4:$E$435,0)+COUNTIF($E$4:$E8,$E8)-1)</f>
        <v/>
      </c>
      <c r="E8" s="6" t="str">
        <f ca="1" t="shared" si="11"/>
        <v/>
      </c>
      <c r="F8" s="7" t="str">
        <f ca="1">IF(SUM(选手操作!S7,选手操作!AS7,选手操作!BS7,选手操作!CS7,选手操作!DS7,选手操作!ES7,选手操作!FS7,选手操作!GS7,选手操作!HS7,选手操作!M7,结果导入!W7,结果导入!AW7,结果导入!BW7,结果导入!CW7,结果导入!DW7,结果导入!EW7,结果导入!FW7,结果导入!GW7,结果导入!HW7,选手操作!HU7)=0,"",SUM(选手操作!S7,选手操作!AS7,选手操作!BS7,选手操作!CS7,选手操作!DS7,选手操作!ES7,选手操作!FS7,选手操作!GS7,选手操作!HS7,选手操作!M7,结果导入!W7,结果导入!AW7,结果导入!BW7,结果导入!CW7,结果导入!DW7,结果导入!EW7,结果导入!FW7,结果导入!GW7,结果导入!HW7))</f>
        <v/>
      </c>
      <c r="G8" s="7" t="str">
        <f>IF(SUM(选手操作!O7,结果导入!Y7,结果导入!AY7,结果导入!BY7,结果导入!CY7,结果导入!DY7,结果导入!EY7,结果导入!FY7,结果导入!GY7,结果导入!HY7)=0,"",SUM(选手操作!O7,结果导入!Y7,结果导入!AY7,结果导入!BY7,结果导入!CY7,结果导入!DY7,结果导入!EY7,结果导入!FY7,结果导入!GY7,结果导入!HY7))</f>
        <v/>
      </c>
      <c r="H8" s="6" t="str">
        <f ca="1">IFERROR(IF(OR($C8="",结果导入!S$3=""),"",IF(选手操作!T7&lt;&gt;"",IF(选手操作!T7="其他","请假",选手操作!T7),VLOOKUP($C8,结果导入!O:Q,3,0))),"成绩错误")</f>
        <v/>
      </c>
      <c r="I8" s="6" t="str">
        <f ca="1">IFERROR(IF(OR($C8="",结果导入!AS$3=""),"",IF(选手操作!AT7&lt;&gt;"",IF(选手操作!AT7="其他","请假",选手操作!AT7),VLOOKUP($C8,结果导入!AO:AQ,3,0))),"成绩错误")</f>
        <v/>
      </c>
      <c r="J8" s="6" t="str">
        <f ca="1">IFERROR(IF(OR($C8="",结果导入!BS$3=""),"",IF(选手操作!BT7&lt;&gt;"",IF(选手操作!BT7="其他","请假",选手操作!BT7),VLOOKUP($C8,结果导入!BO:BQ,3,0))),"成绩错误")</f>
        <v/>
      </c>
      <c r="K8" s="6" t="str">
        <f ca="1">IFERROR(IF(OR($C8="",结果导入!CS$3=""),"",IF(选手操作!CT7&lt;&gt;"",IF(选手操作!CT7="其他","请假",选手操作!CT7),VLOOKUP($C8,结果导入!CO:CQ,3,0))),"成绩错误")</f>
        <v/>
      </c>
      <c r="L8" s="6" t="str">
        <f ca="1">IFERROR(IF(OR($C8="",结果导入!DS$3=""),"",IF(选手操作!DT7&lt;&gt;"",IF(选手操作!DT7="其他","请假",选手操作!DT7),VLOOKUP($C8,结果导入!DO:DQ,3,0))),"成绩错误")</f>
        <v/>
      </c>
      <c r="M8" s="6" t="str">
        <f ca="1">IFERROR(IF(OR($C8="",结果导入!ES$3=""),"",IF(选手操作!ET7&lt;&gt;"",IF(选手操作!ET7="其他","请假",选手操作!ET7),VLOOKUP($C8,结果导入!EO:EQ,3,0))),"成绩错误")</f>
        <v/>
      </c>
      <c r="N8" s="6" t="str">
        <f ca="1">IFERROR(IF(OR($C8="",结果导入!FS$3=""),"",IF(选手操作!FT7&lt;&gt;"",IF(选手操作!FT7="其他","请假",选手操作!FT7),VLOOKUP($C8,结果导入!FO:FQ,3,0))),"成绩错误")</f>
        <v/>
      </c>
      <c r="O8" s="6" t="str">
        <f ca="1">IFERROR(IF(OR($C8="",结果导入!GS$3=""),"",IF(选手操作!GT7&lt;&gt;"",IF(选手操作!GT7="其他","请假",选手操作!GT7),VLOOKUP($C8,结果导入!GO:GQ,3,0))),"成绩错误")</f>
        <v/>
      </c>
      <c r="P8" s="6" t="str">
        <f ca="1">IFERROR(IF(OR($C8="",结果导入!HS$3=""),"",IF(选手操作!HT7&lt;&gt;"",IF(选手操作!HT7="其他","请假",选手操作!HT7),VLOOKUP($C8,结果导入!HO:HQ,3,0))),"成绩错误")</f>
        <v/>
      </c>
      <c r="Q8" s="5" t="str">
        <f ca="1" t="shared" si="12"/>
        <v/>
      </c>
      <c r="R8" s="5" t="str">
        <f ca="1" t="shared" si="13"/>
        <v/>
      </c>
      <c r="S8" s="5" t="str">
        <f ca="1" t="shared" si="14"/>
        <v/>
      </c>
      <c r="T8" s="6" t="str">
        <f ca="1" t="shared" si="15"/>
        <v/>
      </c>
      <c r="U8" s="6" t="str">
        <f ca="1" t="shared" si="16"/>
        <v/>
      </c>
      <c r="V8" s="6" t="str">
        <f ca="1" t="shared" si="17"/>
        <v/>
      </c>
      <c r="W8" s="6" t="str">
        <f ca="1" t="shared" si="18"/>
        <v/>
      </c>
      <c r="X8" s="6" t="str">
        <f ca="1" t="shared" si="19"/>
        <v/>
      </c>
      <c r="Y8" s="6" t="str">
        <f ca="1" t="shared" si="20"/>
        <v/>
      </c>
      <c r="Z8" s="6" t="str">
        <f ca="1" t="shared" si="21"/>
        <v/>
      </c>
      <c r="AA8" s="6" t="str">
        <f ca="1" t="shared" si="22"/>
        <v/>
      </c>
      <c r="AB8" s="6" t="str">
        <f ca="1" t="shared" si="23"/>
        <v/>
      </c>
      <c r="AC8" s="6" t="str">
        <f ca="1" t="shared" si="24"/>
        <v/>
      </c>
      <c r="AD8" s="6" t="str">
        <f ca="1" t="shared" si="25"/>
        <v/>
      </c>
      <c r="AE8" s="6" t="str">
        <f ca="1" t="shared" si="26"/>
        <v/>
      </c>
      <c r="AF8" s="5" t="str">
        <f ca="1" t="shared" si="27"/>
        <v/>
      </c>
      <c r="AG8" s="5" t="str">
        <f ca="1" t="shared" si="28"/>
        <v/>
      </c>
      <c r="AH8" s="5" t="str">
        <f ca="1" t="shared" si="29"/>
        <v/>
      </c>
      <c r="AI8" s="6" t="str">
        <f ca="1" t="shared" si="30"/>
        <v/>
      </c>
      <c r="AJ8" s="6" t="str">
        <f ca="1" t="shared" si="31"/>
        <v/>
      </c>
      <c r="AK8" s="7" t="str">
        <f ca="1" t="shared" si="32"/>
        <v/>
      </c>
      <c r="AL8" s="6" t="str">
        <f ca="1" t="shared" si="33"/>
        <v/>
      </c>
      <c r="AM8" s="6" t="str">
        <f ca="1" t="shared" si="34"/>
        <v/>
      </c>
      <c r="AN8" s="6" t="str">
        <f ca="1" t="shared" si="35"/>
        <v/>
      </c>
      <c r="AO8" s="6" t="str">
        <f ca="1" t="shared" si="36"/>
        <v/>
      </c>
      <c r="AP8" s="6" t="str">
        <f ca="1" t="shared" si="37"/>
        <v/>
      </c>
      <c r="AQ8" s="6" t="str">
        <f ca="1" t="shared" si="38"/>
        <v/>
      </c>
      <c r="AR8" s="6" t="str">
        <f ca="1" t="shared" si="39"/>
        <v/>
      </c>
      <c r="AS8" s="6" t="str">
        <f ca="1" t="shared" si="40"/>
        <v/>
      </c>
      <c r="AT8" s="6" t="str">
        <f ca="1" t="shared" si="41"/>
        <v/>
      </c>
      <c r="AU8" s="9" t="str">
        <f ca="1" t="shared" si="42"/>
        <v/>
      </c>
      <c r="AV8" s="5" t="str">
        <f ca="1" t="shared" si="43"/>
        <v/>
      </c>
      <c r="AW8" s="5" t="str">
        <f ca="1" t="shared" si="44"/>
        <v/>
      </c>
      <c r="AX8" s="8" t="str">
        <f ca="1" t="shared" si="45"/>
        <v/>
      </c>
      <c r="AY8" s="6" t="str">
        <f ca="1" t="shared" si="46"/>
        <v/>
      </c>
      <c r="AZ8" s="7" t="str">
        <f ca="1" t="shared" si="47"/>
        <v/>
      </c>
      <c r="BA8" s="6" t="str">
        <f ca="1" t="shared" si="8"/>
        <v/>
      </c>
      <c r="BB8" s="6" t="str">
        <f ca="1" t="shared" si="48"/>
        <v/>
      </c>
      <c r="BC8" s="6" t="str">
        <f ca="1" t="shared" si="49"/>
        <v/>
      </c>
      <c r="BD8" s="6" t="str">
        <f ca="1" t="shared" si="50"/>
        <v/>
      </c>
      <c r="BE8" s="6" t="str">
        <f ca="1" t="shared" si="51"/>
        <v/>
      </c>
      <c r="BF8" s="6" t="str">
        <f ca="1" t="shared" si="52"/>
        <v/>
      </c>
      <c r="BG8" s="6" t="str">
        <f ca="1" t="shared" si="53"/>
        <v/>
      </c>
      <c r="BH8" s="6" t="str">
        <f ca="1" t="shared" si="54"/>
        <v/>
      </c>
      <c r="BI8" s="6" t="str">
        <f ca="1" t="shared" si="55"/>
        <v/>
      </c>
    </row>
    <row r="9" spans="1:61">
      <c r="A9" s="5" t="str">
        <f ca="1" t="shared" si="10"/>
        <v/>
      </c>
      <c r="B9" s="5" t="str">
        <f ca="1">IF(选手操作!$K8="","",选手操作!$K8)</f>
        <v/>
      </c>
      <c r="C9" s="5" t="str">
        <f ca="1">IF(选手操作!$L8="","",选手操作!$L8)</f>
        <v/>
      </c>
      <c r="D9" s="5" t="str">
        <f ca="1">IF($B9="","",RANK($E9,$E$4:$E$435,0)+COUNTIF($E$4:$E9,$E9)-1)</f>
        <v/>
      </c>
      <c r="E9" s="6" t="str">
        <f ca="1" t="shared" si="11"/>
        <v/>
      </c>
      <c r="F9" s="7" t="str">
        <f ca="1">IF(SUM(选手操作!S8,选手操作!AS8,选手操作!BS8,选手操作!CS8,选手操作!DS8,选手操作!ES8,选手操作!FS8,选手操作!GS8,选手操作!HS8,选手操作!M8,结果导入!W8,结果导入!AW8,结果导入!BW8,结果导入!CW8,结果导入!DW8,结果导入!EW8,结果导入!FW8,结果导入!GW8,结果导入!HW8,选手操作!HU8)=0,"",SUM(选手操作!S8,选手操作!AS8,选手操作!BS8,选手操作!CS8,选手操作!DS8,选手操作!ES8,选手操作!FS8,选手操作!GS8,选手操作!HS8,选手操作!M8,结果导入!W8,结果导入!AW8,结果导入!BW8,结果导入!CW8,结果导入!DW8,结果导入!EW8,结果导入!FW8,结果导入!GW8,结果导入!HW8))</f>
        <v/>
      </c>
      <c r="G9" s="7" t="str">
        <f>IF(SUM(选手操作!O8,结果导入!Y8,结果导入!AY8,结果导入!BY8,结果导入!CY8,结果导入!DY8,结果导入!EY8,结果导入!FY8,结果导入!GY8,结果导入!HY8)=0,"",SUM(选手操作!O8,结果导入!Y8,结果导入!AY8,结果导入!BY8,结果导入!CY8,结果导入!DY8,结果导入!EY8,结果导入!FY8,结果导入!GY8,结果导入!HY8))</f>
        <v/>
      </c>
      <c r="H9" s="6" t="str">
        <f ca="1">IFERROR(IF(OR($C9="",结果导入!S$3=""),"",IF(选手操作!T8&lt;&gt;"",IF(选手操作!T8="其他","请假",选手操作!T8),VLOOKUP($C9,结果导入!O:Q,3,0))),"成绩错误")</f>
        <v/>
      </c>
      <c r="I9" s="6" t="str">
        <f ca="1">IFERROR(IF(OR($C9="",结果导入!AS$3=""),"",IF(选手操作!AT8&lt;&gt;"",IF(选手操作!AT8="其他","请假",选手操作!AT8),VLOOKUP($C9,结果导入!AO:AQ,3,0))),"成绩错误")</f>
        <v/>
      </c>
      <c r="J9" s="6" t="str">
        <f ca="1">IFERROR(IF(OR($C9="",结果导入!BS$3=""),"",IF(选手操作!BT8&lt;&gt;"",IF(选手操作!BT8="其他","请假",选手操作!BT8),VLOOKUP($C9,结果导入!BO:BQ,3,0))),"成绩错误")</f>
        <v/>
      </c>
      <c r="K9" s="6" t="str">
        <f ca="1">IFERROR(IF(OR($C9="",结果导入!CS$3=""),"",IF(选手操作!CT8&lt;&gt;"",IF(选手操作!CT8="其他","请假",选手操作!CT8),VLOOKUP($C9,结果导入!CO:CQ,3,0))),"成绩错误")</f>
        <v/>
      </c>
      <c r="L9" s="6" t="str">
        <f ca="1">IFERROR(IF(OR($C9="",结果导入!DS$3=""),"",IF(选手操作!DT8&lt;&gt;"",IF(选手操作!DT8="其他","请假",选手操作!DT8),VLOOKUP($C9,结果导入!DO:DQ,3,0))),"成绩错误")</f>
        <v/>
      </c>
      <c r="M9" s="6" t="str">
        <f ca="1">IFERROR(IF(OR($C9="",结果导入!ES$3=""),"",IF(选手操作!ET8&lt;&gt;"",IF(选手操作!ET8="其他","请假",选手操作!ET8),VLOOKUP($C9,结果导入!EO:EQ,3,0))),"成绩错误")</f>
        <v/>
      </c>
      <c r="N9" s="6" t="str">
        <f ca="1">IFERROR(IF(OR($C9="",结果导入!FS$3=""),"",IF(选手操作!FT8&lt;&gt;"",IF(选手操作!FT8="其他","请假",选手操作!FT8),VLOOKUP($C9,结果导入!FO:FQ,3,0))),"成绩错误")</f>
        <v/>
      </c>
      <c r="O9" s="6" t="str">
        <f ca="1">IFERROR(IF(OR($C9="",结果导入!GS$3=""),"",IF(选手操作!GT8&lt;&gt;"",IF(选手操作!GT8="其他","请假",选手操作!GT8),VLOOKUP($C9,结果导入!GO:GQ,3,0))),"成绩错误")</f>
        <v/>
      </c>
      <c r="P9" s="6" t="str">
        <f ca="1">IFERROR(IF(OR($C9="",结果导入!HS$3=""),"",IF(选手操作!HT8&lt;&gt;"",IF(选手操作!HT8="其他","请假",选手操作!HT8),VLOOKUP($C9,结果导入!HO:HQ,3,0))),"成绩错误")</f>
        <v/>
      </c>
      <c r="Q9" s="5" t="str">
        <f ca="1" t="shared" si="12"/>
        <v/>
      </c>
      <c r="R9" s="5" t="str">
        <f ca="1" t="shared" si="13"/>
        <v/>
      </c>
      <c r="S9" s="5" t="str">
        <f ca="1" t="shared" si="14"/>
        <v/>
      </c>
      <c r="T9" s="6" t="str">
        <f ca="1" t="shared" si="15"/>
        <v/>
      </c>
      <c r="U9" s="6" t="str">
        <f ca="1" t="shared" si="16"/>
        <v/>
      </c>
      <c r="V9" s="6" t="str">
        <f ca="1" t="shared" si="17"/>
        <v/>
      </c>
      <c r="W9" s="6" t="str">
        <f ca="1" t="shared" si="18"/>
        <v/>
      </c>
      <c r="X9" s="6" t="str">
        <f ca="1" t="shared" si="19"/>
        <v/>
      </c>
      <c r="Y9" s="6" t="str">
        <f ca="1" t="shared" si="20"/>
        <v/>
      </c>
      <c r="Z9" s="6" t="str">
        <f ca="1" t="shared" si="21"/>
        <v/>
      </c>
      <c r="AA9" s="6" t="str">
        <f ca="1" t="shared" si="22"/>
        <v/>
      </c>
      <c r="AB9" s="6" t="str">
        <f ca="1" t="shared" si="23"/>
        <v/>
      </c>
      <c r="AC9" s="6" t="str">
        <f ca="1" t="shared" si="24"/>
        <v/>
      </c>
      <c r="AD9" s="6" t="str">
        <f ca="1" t="shared" si="25"/>
        <v/>
      </c>
      <c r="AE9" s="6" t="str">
        <f ca="1" t="shared" si="26"/>
        <v/>
      </c>
      <c r="AF9" s="5" t="str">
        <f ca="1" t="shared" si="27"/>
        <v/>
      </c>
      <c r="AG9" s="5" t="str">
        <f ca="1" t="shared" si="28"/>
        <v/>
      </c>
      <c r="AH9" s="5" t="str">
        <f ca="1" t="shared" si="29"/>
        <v/>
      </c>
      <c r="AI9" s="6" t="str">
        <f ca="1" t="shared" si="30"/>
        <v/>
      </c>
      <c r="AJ9" s="6" t="str">
        <f ca="1" t="shared" si="31"/>
        <v/>
      </c>
      <c r="AK9" s="7" t="str">
        <f ca="1" t="shared" si="32"/>
        <v/>
      </c>
      <c r="AL9" s="6" t="str">
        <f ca="1" t="shared" si="33"/>
        <v/>
      </c>
      <c r="AM9" s="6" t="str">
        <f ca="1" t="shared" si="34"/>
        <v/>
      </c>
      <c r="AN9" s="6" t="str">
        <f ca="1" t="shared" si="35"/>
        <v/>
      </c>
      <c r="AO9" s="6" t="str">
        <f ca="1" t="shared" si="36"/>
        <v/>
      </c>
      <c r="AP9" s="6" t="str">
        <f ca="1" t="shared" si="37"/>
        <v/>
      </c>
      <c r="AQ9" s="6" t="str">
        <f ca="1" t="shared" si="38"/>
        <v/>
      </c>
      <c r="AR9" s="6" t="str">
        <f ca="1" t="shared" si="39"/>
        <v/>
      </c>
      <c r="AS9" s="6" t="str">
        <f ca="1" t="shared" si="40"/>
        <v/>
      </c>
      <c r="AT9" s="6" t="str">
        <f ca="1" t="shared" si="41"/>
        <v/>
      </c>
      <c r="AU9" s="9" t="str">
        <f ca="1" t="shared" si="42"/>
        <v/>
      </c>
      <c r="AV9" s="5" t="str">
        <f ca="1" t="shared" si="43"/>
        <v/>
      </c>
      <c r="AW9" s="5" t="str">
        <f ca="1" t="shared" si="44"/>
        <v/>
      </c>
      <c r="AX9" s="8" t="str">
        <f ca="1" t="shared" si="45"/>
        <v/>
      </c>
      <c r="AY9" s="6" t="str">
        <f ca="1" t="shared" si="46"/>
        <v/>
      </c>
      <c r="AZ9" s="7" t="str">
        <f ca="1" t="shared" si="47"/>
        <v/>
      </c>
      <c r="BA9" s="6" t="str">
        <f ca="1" t="shared" si="8"/>
        <v/>
      </c>
      <c r="BB9" s="6" t="str">
        <f ca="1" t="shared" si="48"/>
        <v/>
      </c>
      <c r="BC9" s="6" t="str">
        <f ca="1" t="shared" si="49"/>
        <v/>
      </c>
      <c r="BD9" s="6" t="str">
        <f ca="1" t="shared" si="50"/>
        <v/>
      </c>
      <c r="BE9" s="6" t="str">
        <f ca="1" t="shared" si="51"/>
        <v/>
      </c>
      <c r="BF9" s="6" t="str">
        <f ca="1" t="shared" si="52"/>
        <v/>
      </c>
      <c r="BG9" s="6" t="str">
        <f ca="1" t="shared" si="53"/>
        <v/>
      </c>
      <c r="BH9" s="6" t="str">
        <f ca="1" t="shared" si="54"/>
        <v/>
      </c>
      <c r="BI9" s="6" t="str">
        <f ca="1" t="shared" si="55"/>
        <v/>
      </c>
    </row>
    <row r="10" spans="1:61">
      <c r="A10" s="5" t="str">
        <f ca="1" t="shared" si="10"/>
        <v/>
      </c>
      <c r="B10" s="5" t="str">
        <f ca="1">IF(选手操作!$K9="","",选手操作!$K9)</f>
        <v/>
      </c>
      <c r="C10" s="5" t="str">
        <f ca="1">IF(选手操作!$L9="","",选手操作!$L9)</f>
        <v/>
      </c>
      <c r="D10" s="5" t="str">
        <f ca="1">IF($B10="","",RANK($E10,$E$4:$E$435,0)+COUNTIF($E$4:$E10,$E10)-1)</f>
        <v/>
      </c>
      <c r="E10" s="6" t="str">
        <f ca="1" t="shared" si="11"/>
        <v/>
      </c>
      <c r="F10" s="7" t="str">
        <f ca="1">IF(SUM(选手操作!S9,选手操作!AS9,选手操作!BS9,选手操作!CS9,选手操作!DS9,选手操作!ES9,选手操作!FS9,选手操作!GS9,选手操作!HS9,选手操作!M9,结果导入!W9,结果导入!AW9,结果导入!BW9,结果导入!CW9,结果导入!DW9,结果导入!EW9,结果导入!FW9,结果导入!GW9,结果导入!HW9,选手操作!HU9)=0,"",SUM(选手操作!S9,选手操作!AS9,选手操作!BS9,选手操作!CS9,选手操作!DS9,选手操作!ES9,选手操作!FS9,选手操作!GS9,选手操作!HS9,选手操作!M9,结果导入!W9,结果导入!AW9,结果导入!BW9,结果导入!CW9,结果导入!DW9,结果导入!EW9,结果导入!FW9,结果导入!GW9,结果导入!HW9))</f>
        <v/>
      </c>
      <c r="G10" s="7" t="str">
        <f>IF(SUM(选手操作!O9,结果导入!Y9,结果导入!AY9,结果导入!BY9,结果导入!CY9,结果导入!DY9,结果导入!EY9,结果导入!FY9,结果导入!GY9,结果导入!HY9)=0,"",SUM(选手操作!O9,结果导入!Y9,结果导入!AY9,结果导入!BY9,结果导入!CY9,结果导入!DY9,结果导入!EY9,结果导入!FY9,结果导入!GY9,结果导入!HY9))</f>
        <v/>
      </c>
      <c r="H10" s="6" t="str">
        <f ca="1">IFERROR(IF(OR($C10="",结果导入!S$3=""),"",IF(选手操作!T9&lt;&gt;"",IF(选手操作!T9="其他","请假",选手操作!T9),VLOOKUP($C10,结果导入!O:Q,3,0))),"成绩错误")</f>
        <v/>
      </c>
      <c r="I10" s="6" t="str">
        <f ca="1">IFERROR(IF(OR($C10="",结果导入!AS$3=""),"",IF(选手操作!AT9&lt;&gt;"",IF(选手操作!AT9="其他","请假",选手操作!AT9),VLOOKUP($C10,结果导入!AO:AQ,3,0))),"成绩错误")</f>
        <v/>
      </c>
      <c r="J10" s="6" t="str">
        <f ca="1">IFERROR(IF(OR($C10="",结果导入!BS$3=""),"",IF(选手操作!BT9&lt;&gt;"",IF(选手操作!BT9="其他","请假",选手操作!BT9),VLOOKUP($C10,结果导入!BO:BQ,3,0))),"成绩错误")</f>
        <v/>
      </c>
      <c r="K10" s="6" t="str">
        <f ca="1">IFERROR(IF(OR($C10="",结果导入!CS$3=""),"",IF(选手操作!CT9&lt;&gt;"",IF(选手操作!CT9="其他","请假",选手操作!CT9),VLOOKUP($C10,结果导入!CO:CQ,3,0))),"成绩错误")</f>
        <v/>
      </c>
      <c r="L10" s="6" t="str">
        <f ca="1">IFERROR(IF(OR($C10="",结果导入!DS$3=""),"",IF(选手操作!DT9&lt;&gt;"",IF(选手操作!DT9="其他","请假",选手操作!DT9),VLOOKUP($C10,结果导入!DO:DQ,3,0))),"成绩错误")</f>
        <v/>
      </c>
      <c r="M10" s="6" t="str">
        <f ca="1">IFERROR(IF(OR($C10="",结果导入!ES$3=""),"",IF(选手操作!ET9&lt;&gt;"",IF(选手操作!ET9="其他","请假",选手操作!ET9),VLOOKUP($C10,结果导入!EO:EQ,3,0))),"成绩错误")</f>
        <v/>
      </c>
      <c r="N10" s="6" t="str">
        <f ca="1">IFERROR(IF(OR($C10="",结果导入!FS$3=""),"",IF(选手操作!FT9&lt;&gt;"",IF(选手操作!FT9="其他","请假",选手操作!FT9),VLOOKUP($C10,结果导入!FO:FQ,3,0))),"成绩错误")</f>
        <v/>
      </c>
      <c r="O10" s="6" t="str">
        <f ca="1">IFERROR(IF(OR($C10="",结果导入!GS$3=""),"",IF(选手操作!GT9&lt;&gt;"",IF(选手操作!GT9="其他","请假",选手操作!GT9),VLOOKUP($C10,结果导入!GO:GQ,3,0))),"成绩错误")</f>
        <v/>
      </c>
      <c r="P10" s="6" t="str">
        <f ca="1">IFERROR(IF(OR($C10="",结果导入!HS$3=""),"",IF(选手操作!HT9&lt;&gt;"",IF(选手操作!HT9="其他","请假",选手操作!HT9),VLOOKUP($C10,结果导入!HO:HQ,3,0))),"成绩错误")</f>
        <v/>
      </c>
      <c r="Q10" s="5" t="str">
        <f ca="1" t="shared" si="12"/>
        <v/>
      </c>
      <c r="R10" s="5" t="str">
        <f ca="1" t="shared" si="13"/>
        <v/>
      </c>
      <c r="S10" s="5" t="str">
        <f ca="1" t="shared" si="14"/>
        <v/>
      </c>
      <c r="T10" s="6" t="str">
        <f ca="1" t="shared" si="15"/>
        <v/>
      </c>
      <c r="U10" s="6" t="str">
        <f ca="1" t="shared" si="16"/>
        <v/>
      </c>
      <c r="V10" s="6" t="str">
        <f ca="1" t="shared" si="17"/>
        <v/>
      </c>
      <c r="W10" s="6" t="str">
        <f ca="1" t="shared" si="18"/>
        <v/>
      </c>
      <c r="X10" s="6" t="str">
        <f ca="1" t="shared" si="19"/>
        <v/>
      </c>
      <c r="Y10" s="6" t="str">
        <f ca="1" t="shared" si="20"/>
        <v/>
      </c>
      <c r="Z10" s="6" t="str">
        <f ca="1" t="shared" si="21"/>
        <v/>
      </c>
      <c r="AA10" s="6" t="str">
        <f ca="1" t="shared" si="22"/>
        <v/>
      </c>
      <c r="AB10" s="6" t="str">
        <f ca="1" t="shared" si="23"/>
        <v/>
      </c>
      <c r="AC10" s="6" t="str">
        <f ca="1" t="shared" si="24"/>
        <v/>
      </c>
      <c r="AD10" s="6" t="str">
        <f ca="1" t="shared" si="25"/>
        <v/>
      </c>
      <c r="AE10" s="6" t="str">
        <f ca="1" t="shared" si="26"/>
        <v/>
      </c>
      <c r="AF10" s="5" t="str">
        <f ca="1" t="shared" si="27"/>
        <v/>
      </c>
      <c r="AG10" s="5" t="str">
        <f ca="1" t="shared" si="28"/>
        <v/>
      </c>
      <c r="AH10" s="5" t="str">
        <f ca="1" t="shared" si="29"/>
        <v/>
      </c>
      <c r="AI10" s="6" t="str">
        <f ca="1" t="shared" si="30"/>
        <v/>
      </c>
      <c r="AJ10" s="6" t="str">
        <f ca="1" t="shared" si="31"/>
        <v/>
      </c>
      <c r="AK10" s="7" t="str">
        <f ca="1" t="shared" si="32"/>
        <v/>
      </c>
      <c r="AL10" s="6" t="str">
        <f ca="1" t="shared" si="33"/>
        <v/>
      </c>
      <c r="AM10" s="6" t="str">
        <f ca="1" t="shared" si="34"/>
        <v/>
      </c>
      <c r="AN10" s="6" t="str">
        <f ca="1" t="shared" si="35"/>
        <v/>
      </c>
      <c r="AO10" s="6" t="str">
        <f ca="1" t="shared" si="36"/>
        <v/>
      </c>
      <c r="AP10" s="6" t="str">
        <f ca="1" t="shared" si="37"/>
        <v/>
      </c>
      <c r="AQ10" s="6" t="str">
        <f ca="1" t="shared" si="38"/>
        <v/>
      </c>
      <c r="AR10" s="6" t="str">
        <f ca="1" t="shared" si="39"/>
        <v/>
      </c>
      <c r="AS10" s="6" t="str">
        <f ca="1" t="shared" si="40"/>
        <v/>
      </c>
      <c r="AT10" s="6" t="str">
        <f ca="1" t="shared" si="41"/>
        <v/>
      </c>
      <c r="AU10" s="9" t="str">
        <f ca="1" t="shared" si="42"/>
        <v/>
      </c>
      <c r="AV10" s="5" t="str">
        <f ca="1" t="shared" si="43"/>
        <v/>
      </c>
      <c r="AW10" s="5" t="str">
        <f ca="1" t="shared" si="44"/>
        <v/>
      </c>
      <c r="AX10" s="8" t="str">
        <f ca="1" t="shared" si="45"/>
        <v/>
      </c>
      <c r="AY10" s="6" t="str">
        <f ca="1" t="shared" si="46"/>
        <v/>
      </c>
      <c r="AZ10" s="7" t="str">
        <f ca="1" t="shared" si="47"/>
        <v/>
      </c>
      <c r="BA10" s="6" t="str">
        <f ca="1" t="shared" ref="BA5:BA68" si="56">IF(AL10="","",AL10)</f>
        <v/>
      </c>
      <c r="BB10" s="6" t="str">
        <f ca="1" t="shared" si="48"/>
        <v/>
      </c>
      <c r="BC10" s="6" t="str">
        <f ca="1" t="shared" si="49"/>
        <v/>
      </c>
      <c r="BD10" s="6" t="str">
        <f ca="1" t="shared" si="50"/>
        <v/>
      </c>
      <c r="BE10" s="6" t="str">
        <f ca="1" t="shared" si="51"/>
        <v/>
      </c>
      <c r="BF10" s="6" t="str">
        <f ca="1" t="shared" si="52"/>
        <v/>
      </c>
      <c r="BG10" s="6" t="str">
        <f ca="1" t="shared" si="53"/>
        <v/>
      </c>
      <c r="BH10" s="6" t="str">
        <f ca="1" t="shared" si="54"/>
        <v/>
      </c>
      <c r="BI10" s="6" t="str">
        <f ca="1" t="shared" si="55"/>
        <v/>
      </c>
    </row>
    <row r="11" spans="1:61">
      <c r="A11" s="5" t="str">
        <f ca="1" t="shared" si="10"/>
        <v/>
      </c>
      <c r="B11" s="5" t="str">
        <f ca="1">IF(选手操作!$K10="","",选手操作!$K10)</f>
        <v/>
      </c>
      <c r="C11" s="5" t="str">
        <f ca="1">IF(选手操作!$L10="","",选手操作!$L10)</f>
        <v/>
      </c>
      <c r="D11" s="5" t="str">
        <f ca="1">IF($B11="","",RANK($E11,$E$4:$E$435,0)+COUNTIF($E$4:$E11,$E11)-1)</f>
        <v/>
      </c>
      <c r="E11" s="6" t="str">
        <f ca="1" t="shared" si="11"/>
        <v/>
      </c>
      <c r="F11" s="7" t="str">
        <f ca="1">IF(SUM(选手操作!S10,选手操作!AS10,选手操作!BS10,选手操作!CS10,选手操作!DS10,选手操作!ES10,选手操作!FS10,选手操作!GS10,选手操作!HS10,选手操作!M10,结果导入!W10,结果导入!AW10,结果导入!BW10,结果导入!CW10,结果导入!DW10,结果导入!EW10,结果导入!FW10,结果导入!GW10,结果导入!HW10,选手操作!HU10)=0,"",SUM(选手操作!S10,选手操作!AS10,选手操作!BS10,选手操作!CS10,选手操作!DS10,选手操作!ES10,选手操作!FS10,选手操作!GS10,选手操作!HS10,选手操作!M10,结果导入!W10,结果导入!AW10,结果导入!BW10,结果导入!CW10,结果导入!DW10,结果导入!EW10,结果导入!FW10,结果导入!GW10,结果导入!HW10))</f>
        <v/>
      </c>
      <c r="G11" s="7" t="str">
        <f>IF(SUM(选手操作!O10,结果导入!Y10,结果导入!AY10,结果导入!BY10,结果导入!CY10,结果导入!DY10,结果导入!EY10,结果导入!FY10,结果导入!GY10,结果导入!HY10)=0,"",SUM(选手操作!O10,结果导入!Y10,结果导入!AY10,结果导入!BY10,结果导入!CY10,结果导入!DY10,结果导入!EY10,结果导入!FY10,结果导入!GY10,结果导入!HY10))</f>
        <v/>
      </c>
      <c r="H11" s="6" t="str">
        <f ca="1">IFERROR(IF(OR($C11="",结果导入!S$3=""),"",IF(选手操作!T10&lt;&gt;"",IF(选手操作!T10="其他","请假",选手操作!T10),VLOOKUP($C11,结果导入!O:Q,3,0))),"成绩错误")</f>
        <v/>
      </c>
      <c r="I11" s="6" t="str">
        <f ca="1">IFERROR(IF(OR($C11="",结果导入!AS$3=""),"",IF(选手操作!AT10&lt;&gt;"",IF(选手操作!AT10="其他","请假",选手操作!AT10),VLOOKUP($C11,结果导入!AO:AQ,3,0))),"成绩错误")</f>
        <v/>
      </c>
      <c r="J11" s="6" t="str">
        <f ca="1">IFERROR(IF(OR($C11="",结果导入!BS$3=""),"",IF(选手操作!BT10&lt;&gt;"",IF(选手操作!BT10="其他","请假",选手操作!BT10),VLOOKUP($C11,结果导入!BO:BQ,3,0))),"成绩错误")</f>
        <v/>
      </c>
      <c r="K11" s="6" t="str">
        <f ca="1">IFERROR(IF(OR($C11="",结果导入!CS$3=""),"",IF(选手操作!CT10&lt;&gt;"",IF(选手操作!CT10="其他","请假",选手操作!CT10),VLOOKUP($C11,结果导入!CO:CQ,3,0))),"成绩错误")</f>
        <v/>
      </c>
      <c r="L11" s="6" t="str">
        <f ca="1">IFERROR(IF(OR($C11="",结果导入!DS$3=""),"",IF(选手操作!DT10&lt;&gt;"",IF(选手操作!DT10="其他","请假",选手操作!DT10),VLOOKUP($C11,结果导入!DO:DQ,3,0))),"成绩错误")</f>
        <v/>
      </c>
      <c r="M11" s="6" t="str">
        <f ca="1">IFERROR(IF(OR($C11="",结果导入!ES$3=""),"",IF(选手操作!ET10&lt;&gt;"",IF(选手操作!ET10="其他","请假",选手操作!ET10),VLOOKUP($C11,结果导入!EO:EQ,3,0))),"成绩错误")</f>
        <v/>
      </c>
      <c r="N11" s="6" t="str">
        <f ca="1">IFERROR(IF(OR($C11="",结果导入!FS$3=""),"",IF(选手操作!FT10&lt;&gt;"",IF(选手操作!FT10="其他","请假",选手操作!FT10),VLOOKUP($C11,结果导入!FO:FQ,3,0))),"成绩错误")</f>
        <v/>
      </c>
      <c r="O11" s="6" t="str">
        <f ca="1">IFERROR(IF(OR($C11="",结果导入!GS$3=""),"",IF(选手操作!GT10&lt;&gt;"",IF(选手操作!GT10="其他","请假",选手操作!GT10),VLOOKUP($C11,结果导入!GO:GQ,3,0))),"成绩错误")</f>
        <v/>
      </c>
      <c r="P11" s="6" t="str">
        <f ca="1">IFERROR(IF(OR($C11="",结果导入!HS$3=""),"",IF(选手操作!HT10&lt;&gt;"",IF(选手操作!HT10="其他","请假",选手操作!HT10),VLOOKUP($C11,结果导入!HO:HQ,3,0))),"成绩错误")</f>
        <v/>
      </c>
      <c r="Q11" s="5" t="str">
        <f ca="1" t="shared" si="12"/>
        <v/>
      </c>
      <c r="R11" s="5" t="str">
        <f ca="1" t="shared" si="13"/>
        <v/>
      </c>
      <c r="S11" s="5" t="str">
        <f ca="1" t="shared" si="14"/>
        <v/>
      </c>
      <c r="T11" s="6" t="str">
        <f ca="1" t="shared" si="15"/>
        <v/>
      </c>
      <c r="U11" s="6" t="str">
        <f ca="1" t="shared" si="16"/>
        <v/>
      </c>
      <c r="V11" s="6" t="str">
        <f ca="1" t="shared" si="17"/>
        <v/>
      </c>
      <c r="W11" s="6" t="str">
        <f ca="1" t="shared" si="18"/>
        <v/>
      </c>
      <c r="X11" s="6" t="str">
        <f ca="1" t="shared" si="19"/>
        <v/>
      </c>
      <c r="Y11" s="6" t="str">
        <f ca="1" t="shared" si="20"/>
        <v/>
      </c>
      <c r="Z11" s="6" t="str">
        <f ca="1" t="shared" si="21"/>
        <v/>
      </c>
      <c r="AA11" s="6" t="str">
        <f ca="1" t="shared" si="22"/>
        <v/>
      </c>
      <c r="AB11" s="6" t="str">
        <f ca="1" t="shared" si="23"/>
        <v/>
      </c>
      <c r="AC11" s="6" t="str">
        <f ca="1" t="shared" si="24"/>
        <v/>
      </c>
      <c r="AD11" s="6" t="str">
        <f ca="1" t="shared" si="25"/>
        <v/>
      </c>
      <c r="AE11" s="6" t="str">
        <f ca="1" t="shared" si="26"/>
        <v/>
      </c>
      <c r="AF11" s="5" t="str">
        <f ca="1" t="shared" si="27"/>
        <v/>
      </c>
      <c r="AG11" s="5" t="str">
        <f ca="1" t="shared" si="28"/>
        <v/>
      </c>
      <c r="AH11" s="5" t="str">
        <f ca="1" t="shared" si="29"/>
        <v/>
      </c>
      <c r="AI11" s="6" t="str">
        <f ca="1" t="shared" si="30"/>
        <v/>
      </c>
      <c r="AJ11" s="6" t="str">
        <f ca="1" t="shared" si="31"/>
        <v/>
      </c>
      <c r="AK11" s="7" t="str">
        <f ca="1" t="shared" si="32"/>
        <v/>
      </c>
      <c r="AL11" s="6" t="str">
        <f ca="1" t="shared" si="33"/>
        <v/>
      </c>
      <c r="AM11" s="6" t="str">
        <f ca="1" t="shared" si="34"/>
        <v/>
      </c>
      <c r="AN11" s="6" t="str">
        <f ca="1" t="shared" si="35"/>
        <v/>
      </c>
      <c r="AO11" s="6" t="str">
        <f ca="1" t="shared" si="36"/>
        <v/>
      </c>
      <c r="AP11" s="6" t="str">
        <f ca="1" t="shared" si="37"/>
        <v/>
      </c>
      <c r="AQ11" s="6" t="str">
        <f ca="1" t="shared" si="38"/>
        <v/>
      </c>
      <c r="AR11" s="6" t="str">
        <f ca="1" t="shared" si="39"/>
        <v/>
      </c>
      <c r="AS11" s="6" t="str">
        <f ca="1" t="shared" si="40"/>
        <v/>
      </c>
      <c r="AT11" s="6" t="str">
        <f ca="1" t="shared" si="41"/>
        <v/>
      </c>
      <c r="AU11" s="9" t="str">
        <f ca="1" t="shared" si="42"/>
        <v/>
      </c>
      <c r="AV11" s="5" t="str">
        <f ca="1" t="shared" si="43"/>
        <v/>
      </c>
      <c r="AW11" s="5" t="str">
        <f ca="1" t="shared" si="44"/>
        <v/>
      </c>
      <c r="AX11" s="8" t="str">
        <f ca="1" t="shared" si="45"/>
        <v/>
      </c>
      <c r="AY11" s="6" t="str">
        <f ca="1" t="shared" si="46"/>
        <v/>
      </c>
      <c r="AZ11" s="7" t="str">
        <f ca="1" t="shared" si="47"/>
        <v/>
      </c>
      <c r="BA11" s="6" t="str">
        <f ca="1" t="shared" si="56"/>
        <v/>
      </c>
      <c r="BB11" s="6" t="str">
        <f ca="1" t="shared" si="48"/>
        <v/>
      </c>
      <c r="BC11" s="6" t="str">
        <f ca="1" t="shared" si="49"/>
        <v/>
      </c>
      <c r="BD11" s="6" t="str">
        <f ca="1" t="shared" si="50"/>
        <v/>
      </c>
      <c r="BE11" s="6" t="str">
        <f ca="1" t="shared" si="51"/>
        <v/>
      </c>
      <c r="BF11" s="6" t="str">
        <f ca="1" t="shared" si="52"/>
        <v/>
      </c>
      <c r="BG11" s="6" t="str">
        <f ca="1" t="shared" si="53"/>
        <v/>
      </c>
      <c r="BH11" s="6" t="str">
        <f ca="1" t="shared" si="54"/>
        <v/>
      </c>
      <c r="BI11" s="6" t="str">
        <f ca="1" t="shared" si="55"/>
        <v/>
      </c>
    </row>
    <row r="12" spans="1:61">
      <c r="A12" s="5" t="str">
        <f ca="1" t="shared" si="10"/>
        <v/>
      </c>
      <c r="B12" s="5" t="str">
        <f ca="1">IF(选手操作!$K11="","",选手操作!$K11)</f>
        <v/>
      </c>
      <c r="C12" s="5" t="str">
        <f ca="1">IF(选手操作!$L11="","",选手操作!$L11)</f>
        <v/>
      </c>
      <c r="D12" s="5" t="str">
        <f ca="1">IF($B12="","",RANK($E12,$E$4:$E$435,0)+COUNTIF($E$4:$E12,$E12)-1)</f>
        <v/>
      </c>
      <c r="E12" s="6" t="str">
        <f ca="1" t="shared" si="11"/>
        <v/>
      </c>
      <c r="F12" s="7" t="str">
        <f ca="1">IF(SUM(选手操作!S11,选手操作!AS11,选手操作!BS11,选手操作!CS11,选手操作!DS11,选手操作!ES11,选手操作!FS11,选手操作!GS11,选手操作!HS11,选手操作!M11,结果导入!W11,结果导入!AW11,结果导入!BW11,结果导入!CW11,结果导入!DW11,结果导入!EW11,结果导入!FW11,结果导入!GW11,结果导入!HW11,选手操作!HU11)=0,"",SUM(选手操作!S11,选手操作!AS11,选手操作!BS11,选手操作!CS11,选手操作!DS11,选手操作!ES11,选手操作!FS11,选手操作!GS11,选手操作!HS11,选手操作!M11,结果导入!W11,结果导入!AW11,结果导入!BW11,结果导入!CW11,结果导入!DW11,结果导入!EW11,结果导入!FW11,结果导入!GW11,结果导入!HW11))</f>
        <v/>
      </c>
      <c r="G12" s="7" t="str">
        <f>IF(SUM(选手操作!O11,结果导入!Y11,结果导入!AY11,结果导入!BY11,结果导入!CY11,结果导入!DY11,结果导入!EY11,结果导入!FY11,结果导入!GY11,结果导入!HY11)=0,"",SUM(选手操作!O11,结果导入!Y11,结果导入!AY11,结果导入!BY11,结果导入!CY11,结果导入!DY11,结果导入!EY11,结果导入!FY11,结果导入!GY11,结果导入!HY11))</f>
        <v/>
      </c>
      <c r="H12" s="6" t="str">
        <f ca="1">IFERROR(IF(OR($C12="",结果导入!S$3=""),"",IF(选手操作!T11&lt;&gt;"",IF(选手操作!T11="其他","请假",选手操作!T11),VLOOKUP($C12,结果导入!O:Q,3,0))),"成绩错误")</f>
        <v/>
      </c>
      <c r="I12" s="6" t="str">
        <f ca="1">IFERROR(IF(OR($C12="",结果导入!AS$3=""),"",IF(选手操作!AT11&lt;&gt;"",IF(选手操作!AT11="其他","请假",选手操作!AT11),VLOOKUP($C12,结果导入!AO:AQ,3,0))),"成绩错误")</f>
        <v/>
      </c>
      <c r="J12" s="6" t="str">
        <f ca="1">IFERROR(IF(OR($C12="",结果导入!BS$3=""),"",IF(选手操作!BT11&lt;&gt;"",IF(选手操作!BT11="其他","请假",选手操作!BT11),VLOOKUP($C12,结果导入!BO:BQ,3,0))),"成绩错误")</f>
        <v/>
      </c>
      <c r="K12" s="6" t="str">
        <f ca="1">IFERROR(IF(OR($C12="",结果导入!CS$3=""),"",IF(选手操作!CT11&lt;&gt;"",IF(选手操作!CT11="其他","请假",选手操作!CT11),VLOOKUP($C12,结果导入!CO:CQ,3,0))),"成绩错误")</f>
        <v/>
      </c>
      <c r="L12" s="6" t="str">
        <f ca="1">IFERROR(IF(OR($C12="",结果导入!DS$3=""),"",IF(选手操作!DT11&lt;&gt;"",IF(选手操作!DT11="其他","请假",选手操作!DT11),VLOOKUP($C12,结果导入!DO:DQ,3,0))),"成绩错误")</f>
        <v/>
      </c>
      <c r="M12" s="6" t="str">
        <f ca="1">IFERROR(IF(OR($C12="",结果导入!ES$3=""),"",IF(选手操作!ET11&lt;&gt;"",IF(选手操作!ET11="其他","请假",选手操作!ET11),VLOOKUP($C12,结果导入!EO:EQ,3,0))),"成绩错误")</f>
        <v/>
      </c>
      <c r="N12" s="6" t="str">
        <f ca="1">IFERROR(IF(OR($C12="",结果导入!FS$3=""),"",IF(选手操作!FT11&lt;&gt;"",IF(选手操作!FT11="其他","请假",选手操作!FT11),VLOOKUP($C12,结果导入!FO:FQ,3,0))),"成绩错误")</f>
        <v/>
      </c>
      <c r="O12" s="6" t="str">
        <f ca="1">IFERROR(IF(OR($C12="",结果导入!GS$3=""),"",IF(选手操作!GT11&lt;&gt;"",IF(选手操作!GT11="其他","请假",选手操作!GT11),VLOOKUP($C12,结果导入!GO:GQ,3,0))),"成绩错误")</f>
        <v/>
      </c>
      <c r="P12" s="6" t="str">
        <f ca="1">IFERROR(IF(OR($C12="",结果导入!HS$3=""),"",IF(选手操作!HT11&lt;&gt;"",IF(选手操作!HT11="其他","请假",选手操作!HT11),VLOOKUP($C12,结果导入!HO:HQ,3,0))),"成绩错误")</f>
        <v/>
      </c>
      <c r="Q12" s="5" t="str">
        <f ca="1" t="shared" si="12"/>
        <v/>
      </c>
      <c r="R12" s="5" t="str">
        <f ca="1" t="shared" si="13"/>
        <v/>
      </c>
      <c r="S12" s="5" t="str">
        <f ca="1" t="shared" si="14"/>
        <v/>
      </c>
      <c r="T12" s="6" t="str">
        <f ca="1" t="shared" si="15"/>
        <v/>
      </c>
      <c r="U12" s="6" t="str">
        <f ca="1" t="shared" si="16"/>
        <v/>
      </c>
      <c r="V12" s="6" t="str">
        <f ca="1" t="shared" si="17"/>
        <v/>
      </c>
      <c r="W12" s="6" t="str">
        <f ca="1" t="shared" si="18"/>
        <v/>
      </c>
      <c r="X12" s="6" t="str">
        <f ca="1" t="shared" si="19"/>
        <v/>
      </c>
      <c r="Y12" s="6" t="str">
        <f ca="1" t="shared" si="20"/>
        <v/>
      </c>
      <c r="Z12" s="6" t="str">
        <f ca="1" t="shared" si="21"/>
        <v/>
      </c>
      <c r="AA12" s="6" t="str">
        <f ca="1" t="shared" si="22"/>
        <v/>
      </c>
      <c r="AB12" s="6" t="str">
        <f ca="1" t="shared" si="23"/>
        <v/>
      </c>
      <c r="AC12" s="6" t="str">
        <f ca="1" t="shared" si="24"/>
        <v/>
      </c>
      <c r="AD12" s="6" t="str">
        <f ca="1" t="shared" si="25"/>
        <v/>
      </c>
      <c r="AE12" s="6" t="str">
        <f ca="1" t="shared" si="26"/>
        <v/>
      </c>
      <c r="AF12" s="5" t="str">
        <f ca="1" t="shared" si="27"/>
        <v/>
      </c>
      <c r="AG12" s="5" t="str">
        <f ca="1" t="shared" si="28"/>
        <v/>
      </c>
      <c r="AH12" s="5" t="str">
        <f ca="1" t="shared" si="29"/>
        <v/>
      </c>
      <c r="AI12" s="6" t="str">
        <f ca="1" t="shared" si="30"/>
        <v/>
      </c>
      <c r="AJ12" s="6" t="str">
        <f ca="1" t="shared" si="31"/>
        <v/>
      </c>
      <c r="AK12" s="7" t="str">
        <f ca="1" t="shared" si="32"/>
        <v/>
      </c>
      <c r="AL12" s="6" t="str">
        <f ca="1" t="shared" si="33"/>
        <v/>
      </c>
      <c r="AM12" s="6" t="str">
        <f ca="1" t="shared" si="34"/>
        <v/>
      </c>
      <c r="AN12" s="6" t="str">
        <f ca="1" t="shared" si="35"/>
        <v/>
      </c>
      <c r="AO12" s="6" t="str">
        <f ca="1" t="shared" si="36"/>
        <v/>
      </c>
      <c r="AP12" s="6" t="str">
        <f ca="1" t="shared" si="37"/>
        <v/>
      </c>
      <c r="AQ12" s="6" t="str">
        <f ca="1" t="shared" si="38"/>
        <v/>
      </c>
      <c r="AR12" s="6" t="str">
        <f ca="1" t="shared" si="39"/>
        <v/>
      </c>
      <c r="AS12" s="6" t="str">
        <f ca="1" t="shared" si="40"/>
        <v/>
      </c>
      <c r="AT12" s="6" t="str">
        <f ca="1" t="shared" si="41"/>
        <v/>
      </c>
      <c r="AU12" s="9" t="str">
        <f ca="1" t="shared" si="42"/>
        <v/>
      </c>
      <c r="AV12" s="5" t="str">
        <f ca="1" t="shared" si="43"/>
        <v/>
      </c>
      <c r="AW12" s="5" t="str">
        <f ca="1" t="shared" si="44"/>
        <v/>
      </c>
      <c r="AX12" s="8" t="str">
        <f ca="1" t="shared" si="45"/>
        <v/>
      </c>
      <c r="AY12" s="6" t="str">
        <f ca="1" t="shared" si="46"/>
        <v/>
      </c>
      <c r="AZ12" s="7" t="str">
        <f ca="1" t="shared" si="47"/>
        <v/>
      </c>
      <c r="BA12" s="6" t="str">
        <f ca="1" t="shared" si="56"/>
        <v/>
      </c>
      <c r="BB12" s="6" t="str">
        <f ca="1" t="shared" si="48"/>
        <v/>
      </c>
      <c r="BC12" s="6" t="str">
        <f ca="1" t="shared" si="49"/>
        <v/>
      </c>
      <c r="BD12" s="6" t="str">
        <f ca="1" t="shared" si="50"/>
        <v/>
      </c>
      <c r="BE12" s="6" t="str">
        <f ca="1" t="shared" si="51"/>
        <v/>
      </c>
      <c r="BF12" s="6" t="str">
        <f ca="1" t="shared" si="52"/>
        <v/>
      </c>
      <c r="BG12" s="6" t="str">
        <f ca="1" t="shared" si="53"/>
        <v/>
      </c>
      <c r="BH12" s="6" t="str">
        <f ca="1" t="shared" si="54"/>
        <v/>
      </c>
      <c r="BI12" s="6" t="str">
        <f ca="1" t="shared" si="55"/>
        <v/>
      </c>
    </row>
    <row r="13" spans="1:61">
      <c r="A13" s="5" t="str">
        <f ca="1" t="shared" si="10"/>
        <v/>
      </c>
      <c r="B13" s="5" t="str">
        <f ca="1">IF(选手操作!$K12="","",选手操作!$K12)</f>
        <v/>
      </c>
      <c r="C13" s="5" t="str">
        <f ca="1">IF(选手操作!$L12="","",选手操作!$L12)</f>
        <v/>
      </c>
      <c r="D13" s="5" t="str">
        <f ca="1">IF($B13="","",RANK($E13,$E$4:$E$435,0)+COUNTIF($E$4:$E13,$E13)-1)</f>
        <v/>
      </c>
      <c r="E13" s="6" t="str">
        <f ca="1" t="shared" si="11"/>
        <v/>
      </c>
      <c r="F13" s="7" t="str">
        <f ca="1">IF(SUM(选手操作!S12,选手操作!AS12,选手操作!BS12,选手操作!CS12,选手操作!DS12,选手操作!ES12,选手操作!FS12,选手操作!GS12,选手操作!HS12,选手操作!M12,结果导入!W12,结果导入!AW12,结果导入!BW12,结果导入!CW12,结果导入!DW12,结果导入!EW12,结果导入!FW12,结果导入!GW12,结果导入!HW12,选手操作!HU12)=0,"",SUM(选手操作!S12,选手操作!AS12,选手操作!BS12,选手操作!CS12,选手操作!DS12,选手操作!ES12,选手操作!FS12,选手操作!GS12,选手操作!HS12,选手操作!M12,结果导入!W12,结果导入!AW12,结果导入!BW12,结果导入!CW12,结果导入!DW12,结果导入!EW12,结果导入!FW12,结果导入!GW12,结果导入!HW12))</f>
        <v/>
      </c>
      <c r="G13" s="7" t="str">
        <f>IF(SUM(选手操作!O12,结果导入!Y12,结果导入!AY12,结果导入!BY12,结果导入!CY12,结果导入!DY12,结果导入!EY12,结果导入!FY12,结果导入!GY12,结果导入!HY12)=0,"",SUM(选手操作!O12,结果导入!Y12,结果导入!AY12,结果导入!BY12,结果导入!CY12,结果导入!DY12,结果导入!EY12,结果导入!FY12,结果导入!GY12,结果导入!HY12))</f>
        <v/>
      </c>
      <c r="H13" s="6" t="str">
        <f ca="1">IFERROR(IF(OR($C13="",结果导入!S$3=""),"",IF(选手操作!T12&lt;&gt;"",IF(选手操作!T12="其他","请假",选手操作!T12),VLOOKUP($C13,结果导入!O:Q,3,0))),"成绩错误")</f>
        <v/>
      </c>
      <c r="I13" s="6" t="str">
        <f ca="1">IFERROR(IF(OR($C13="",结果导入!AS$3=""),"",IF(选手操作!AT12&lt;&gt;"",IF(选手操作!AT12="其他","请假",选手操作!AT12),VLOOKUP($C13,结果导入!AO:AQ,3,0))),"成绩错误")</f>
        <v/>
      </c>
      <c r="J13" s="6" t="str">
        <f ca="1">IFERROR(IF(OR($C13="",结果导入!BS$3=""),"",IF(选手操作!BT12&lt;&gt;"",IF(选手操作!BT12="其他","请假",选手操作!BT12),VLOOKUP($C13,结果导入!BO:BQ,3,0))),"成绩错误")</f>
        <v/>
      </c>
      <c r="K13" s="6" t="str">
        <f ca="1">IFERROR(IF(OR($C13="",结果导入!CS$3=""),"",IF(选手操作!CT12&lt;&gt;"",IF(选手操作!CT12="其他","请假",选手操作!CT12),VLOOKUP($C13,结果导入!CO:CQ,3,0))),"成绩错误")</f>
        <v/>
      </c>
      <c r="L13" s="6" t="str">
        <f ca="1">IFERROR(IF(OR($C13="",结果导入!DS$3=""),"",IF(选手操作!DT12&lt;&gt;"",IF(选手操作!DT12="其他","请假",选手操作!DT12),VLOOKUP($C13,结果导入!DO:DQ,3,0))),"成绩错误")</f>
        <v/>
      </c>
      <c r="M13" s="6" t="str">
        <f ca="1">IFERROR(IF(OR($C13="",结果导入!ES$3=""),"",IF(选手操作!ET12&lt;&gt;"",IF(选手操作!ET12="其他","请假",选手操作!ET12),VLOOKUP($C13,结果导入!EO:EQ,3,0))),"成绩错误")</f>
        <v/>
      </c>
      <c r="N13" s="6" t="str">
        <f ca="1">IFERROR(IF(OR($C13="",结果导入!FS$3=""),"",IF(选手操作!FT12&lt;&gt;"",IF(选手操作!FT12="其他","请假",选手操作!FT12),VLOOKUP($C13,结果导入!FO:FQ,3,0))),"成绩错误")</f>
        <v/>
      </c>
      <c r="O13" s="6" t="str">
        <f ca="1">IFERROR(IF(OR($C13="",结果导入!GS$3=""),"",IF(选手操作!GT12&lt;&gt;"",IF(选手操作!GT12="其他","请假",选手操作!GT12),VLOOKUP($C13,结果导入!GO:GQ,3,0))),"成绩错误")</f>
        <v/>
      </c>
      <c r="P13" s="6" t="str">
        <f ca="1">IFERROR(IF(OR($C13="",结果导入!HS$3=""),"",IF(选手操作!HT12&lt;&gt;"",IF(选手操作!HT12="其他","请假",选手操作!HT12),VLOOKUP($C13,结果导入!HO:HQ,3,0))),"成绩错误")</f>
        <v/>
      </c>
      <c r="Q13" s="5" t="str">
        <f ca="1" t="shared" si="12"/>
        <v/>
      </c>
      <c r="R13" s="5" t="str">
        <f ca="1" t="shared" si="13"/>
        <v/>
      </c>
      <c r="S13" s="5" t="str">
        <f ca="1" t="shared" si="14"/>
        <v/>
      </c>
      <c r="T13" s="6" t="str">
        <f ca="1" t="shared" si="15"/>
        <v/>
      </c>
      <c r="U13" s="6" t="str">
        <f ca="1" t="shared" si="16"/>
        <v/>
      </c>
      <c r="V13" s="6" t="str">
        <f ca="1" t="shared" si="17"/>
        <v/>
      </c>
      <c r="W13" s="6" t="str">
        <f ca="1" t="shared" si="18"/>
        <v/>
      </c>
      <c r="X13" s="6" t="str">
        <f ca="1" t="shared" si="19"/>
        <v/>
      </c>
      <c r="Y13" s="6" t="str">
        <f ca="1" t="shared" si="20"/>
        <v/>
      </c>
      <c r="Z13" s="6" t="str">
        <f ca="1" t="shared" si="21"/>
        <v/>
      </c>
      <c r="AA13" s="6" t="str">
        <f ca="1" t="shared" si="22"/>
        <v/>
      </c>
      <c r="AB13" s="6" t="str">
        <f ca="1" t="shared" si="23"/>
        <v/>
      </c>
      <c r="AC13" s="6" t="str">
        <f ca="1" t="shared" si="24"/>
        <v/>
      </c>
      <c r="AD13" s="6" t="str">
        <f ca="1" t="shared" si="25"/>
        <v/>
      </c>
      <c r="AE13" s="6" t="str">
        <f ca="1" t="shared" si="26"/>
        <v/>
      </c>
      <c r="AF13" s="5" t="str">
        <f ca="1" t="shared" si="27"/>
        <v/>
      </c>
      <c r="AG13" s="5" t="str">
        <f ca="1" t="shared" si="28"/>
        <v/>
      </c>
      <c r="AH13" s="5" t="str">
        <f ca="1" t="shared" si="29"/>
        <v/>
      </c>
      <c r="AI13" s="6" t="str">
        <f ca="1" t="shared" si="30"/>
        <v/>
      </c>
      <c r="AJ13" s="6" t="str">
        <f ca="1" t="shared" si="31"/>
        <v/>
      </c>
      <c r="AK13" s="7" t="str">
        <f ca="1" t="shared" si="32"/>
        <v/>
      </c>
      <c r="AL13" s="6" t="str">
        <f ca="1" t="shared" si="33"/>
        <v/>
      </c>
      <c r="AM13" s="6" t="str">
        <f ca="1" t="shared" si="34"/>
        <v/>
      </c>
      <c r="AN13" s="6" t="str">
        <f ca="1" t="shared" si="35"/>
        <v/>
      </c>
      <c r="AO13" s="6" t="str">
        <f ca="1" t="shared" si="36"/>
        <v/>
      </c>
      <c r="AP13" s="6" t="str">
        <f ca="1" t="shared" si="37"/>
        <v/>
      </c>
      <c r="AQ13" s="6" t="str">
        <f ca="1" t="shared" si="38"/>
        <v/>
      </c>
      <c r="AR13" s="6" t="str">
        <f ca="1" t="shared" si="39"/>
        <v/>
      </c>
      <c r="AS13" s="6" t="str">
        <f ca="1" t="shared" si="40"/>
        <v/>
      </c>
      <c r="AT13" s="6" t="str">
        <f ca="1" t="shared" si="41"/>
        <v/>
      </c>
      <c r="AU13" s="9" t="str">
        <f ca="1" t="shared" si="42"/>
        <v/>
      </c>
      <c r="AV13" s="5" t="str">
        <f ca="1" t="shared" si="43"/>
        <v/>
      </c>
      <c r="AW13" s="5" t="str">
        <f ca="1" t="shared" si="44"/>
        <v/>
      </c>
      <c r="AX13" s="8" t="str">
        <f ca="1" t="shared" si="45"/>
        <v/>
      </c>
      <c r="AY13" s="6" t="str">
        <f ca="1" t="shared" si="46"/>
        <v/>
      </c>
      <c r="AZ13" s="7" t="str">
        <f ca="1" t="shared" si="47"/>
        <v/>
      </c>
      <c r="BA13" s="6" t="str">
        <f ca="1" t="shared" si="56"/>
        <v/>
      </c>
      <c r="BB13" s="6" t="str">
        <f ca="1" t="shared" si="48"/>
        <v/>
      </c>
      <c r="BC13" s="6" t="str">
        <f ca="1" t="shared" si="49"/>
        <v/>
      </c>
      <c r="BD13" s="6" t="str">
        <f ca="1" t="shared" si="50"/>
        <v/>
      </c>
      <c r="BE13" s="6" t="str">
        <f ca="1" t="shared" si="51"/>
        <v/>
      </c>
      <c r="BF13" s="6" t="str">
        <f ca="1" t="shared" si="52"/>
        <v/>
      </c>
      <c r="BG13" s="6" t="str">
        <f ca="1" t="shared" si="53"/>
        <v/>
      </c>
      <c r="BH13" s="6" t="str">
        <f ca="1" t="shared" si="54"/>
        <v/>
      </c>
      <c r="BI13" s="6" t="str">
        <f ca="1" t="shared" si="55"/>
        <v/>
      </c>
    </row>
    <row r="14" spans="1:61">
      <c r="A14" s="5" t="str">
        <f ca="1" t="shared" si="10"/>
        <v/>
      </c>
      <c r="B14" s="5" t="str">
        <f ca="1">IF(选手操作!$K13="","",选手操作!$K13)</f>
        <v/>
      </c>
      <c r="C14" s="5" t="str">
        <f ca="1">IF(选手操作!$L13="","",选手操作!$L13)</f>
        <v/>
      </c>
      <c r="D14" s="5" t="str">
        <f ca="1">IF($B14="","",RANK($E14,$E$4:$E$435,0)+COUNTIF($E$4:$E14,$E14)-1)</f>
        <v/>
      </c>
      <c r="E14" s="6" t="str">
        <f ca="1" t="shared" si="11"/>
        <v/>
      </c>
      <c r="F14" s="7" t="str">
        <f ca="1">IF(SUM(选手操作!S13,选手操作!AS13,选手操作!BS13,选手操作!CS13,选手操作!DS13,选手操作!ES13,选手操作!FS13,选手操作!GS13,选手操作!HS13,选手操作!M13,结果导入!W13,结果导入!AW13,结果导入!BW13,结果导入!CW13,结果导入!DW13,结果导入!EW13,结果导入!FW13,结果导入!GW13,结果导入!HW13,选手操作!HU13)=0,"",SUM(选手操作!S13,选手操作!AS13,选手操作!BS13,选手操作!CS13,选手操作!DS13,选手操作!ES13,选手操作!FS13,选手操作!GS13,选手操作!HS13,选手操作!M13,结果导入!W13,结果导入!AW13,结果导入!BW13,结果导入!CW13,结果导入!DW13,结果导入!EW13,结果导入!FW13,结果导入!GW13,结果导入!HW13))</f>
        <v/>
      </c>
      <c r="G14" s="7" t="str">
        <f>IF(SUM(选手操作!O13,结果导入!Y13,结果导入!AY13,结果导入!BY13,结果导入!CY13,结果导入!DY13,结果导入!EY13,结果导入!FY13,结果导入!GY13,结果导入!HY13)=0,"",SUM(选手操作!O13,结果导入!Y13,结果导入!AY13,结果导入!BY13,结果导入!CY13,结果导入!DY13,结果导入!EY13,结果导入!FY13,结果导入!GY13,结果导入!HY13))</f>
        <v/>
      </c>
      <c r="H14" s="6" t="str">
        <f ca="1">IFERROR(IF(OR($C14="",结果导入!S$3=""),"",IF(选手操作!T13&lt;&gt;"",IF(选手操作!T13="其他","请假",选手操作!T13),VLOOKUP($C14,结果导入!O:Q,3,0))),"成绩错误")</f>
        <v/>
      </c>
      <c r="I14" s="6" t="str">
        <f ca="1">IFERROR(IF(OR($C14="",结果导入!AS$3=""),"",IF(选手操作!AT13&lt;&gt;"",IF(选手操作!AT13="其他","请假",选手操作!AT13),VLOOKUP($C14,结果导入!AO:AQ,3,0))),"成绩错误")</f>
        <v/>
      </c>
      <c r="J14" s="6" t="str">
        <f ca="1">IFERROR(IF(OR($C14="",结果导入!BS$3=""),"",IF(选手操作!BT13&lt;&gt;"",IF(选手操作!BT13="其他","请假",选手操作!BT13),VLOOKUP($C14,结果导入!BO:BQ,3,0))),"成绩错误")</f>
        <v/>
      </c>
      <c r="K14" s="6" t="str">
        <f ca="1">IFERROR(IF(OR($C14="",结果导入!CS$3=""),"",IF(选手操作!CT13&lt;&gt;"",IF(选手操作!CT13="其他","请假",选手操作!CT13),VLOOKUP($C14,结果导入!CO:CQ,3,0))),"成绩错误")</f>
        <v/>
      </c>
      <c r="L14" s="6" t="str">
        <f ca="1">IFERROR(IF(OR($C14="",结果导入!DS$3=""),"",IF(选手操作!DT13&lt;&gt;"",IF(选手操作!DT13="其他","请假",选手操作!DT13),VLOOKUP($C14,结果导入!DO:DQ,3,0))),"成绩错误")</f>
        <v/>
      </c>
      <c r="M14" s="6" t="str">
        <f ca="1">IFERROR(IF(OR($C14="",结果导入!ES$3=""),"",IF(选手操作!ET13&lt;&gt;"",IF(选手操作!ET13="其他","请假",选手操作!ET13),VLOOKUP($C14,结果导入!EO:EQ,3,0))),"成绩错误")</f>
        <v/>
      </c>
      <c r="N14" s="6" t="str">
        <f ca="1">IFERROR(IF(OR($C14="",结果导入!FS$3=""),"",IF(选手操作!FT13&lt;&gt;"",IF(选手操作!FT13="其他","请假",选手操作!FT13),VLOOKUP($C14,结果导入!FO:FQ,3,0))),"成绩错误")</f>
        <v/>
      </c>
      <c r="O14" s="6" t="str">
        <f ca="1">IFERROR(IF(OR($C14="",结果导入!GS$3=""),"",IF(选手操作!GT13&lt;&gt;"",IF(选手操作!GT13="其他","请假",选手操作!GT13),VLOOKUP($C14,结果导入!GO:GQ,3,0))),"成绩错误")</f>
        <v/>
      </c>
      <c r="P14" s="6" t="str">
        <f ca="1">IFERROR(IF(OR($C14="",结果导入!HS$3=""),"",IF(选手操作!HT13&lt;&gt;"",IF(选手操作!HT13="其他","请假",选手操作!HT13),VLOOKUP($C14,结果导入!HO:HQ,3,0))),"成绩错误")</f>
        <v/>
      </c>
      <c r="Q14" s="5" t="str">
        <f ca="1" t="shared" si="12"/>
        <v/>
      </c>
      <c r="R14" s="5" t="str">
        <f ca="1" t="shared" si="13"/>
        <v/>
      </c>
      <c r="S14" s="5" t="str">
        <f ca="1" t="shared" si="14"/>
        <v/>
      </c>
      <c r="T14" s="6" t="str">
        <f ca="1" t="shared" si="15"/>
        <v/>
      </c>
      <c r="U14" s="6" t="str">
        <f ca="1" t="shared" si="16"/>
        <v/>
      </c>
      <c r="V14" s="6" t="str">
        <f ca="1" t="shared" si="17"/>
        <v/>
      </c>
      <c r="W14" s="6" t="str">
        <f ca="1" t="shared" si="18"/>
        <v/>
      </c>
      <c r="X14" s="6" t="str">
        <f ca="1" t="shared" si="19"/>
        <v/>
      </c>
      <c r="Y14" s="6" t="str">
        <f ca="1" t="shared" si="20"/>
        <v/>
      </c>
      <c r="Z14" s="6" t="str">
        <f ca="1" t="shared" si="21"/>
        <v/>
      </c>
      <c r="AA14" s="6" t="str">
        <f ca="1" t="shared" si="22"/>
        <v/>
      </c>
      <c r="AB14" s="6" t="str">
        <f ca="1" t="shared" si="23"/>
        <v/>
      </c>
      <c r="AC14" s="6" t="str">
        <f ca="1" t="shared" si="24"/>
        <v/>
      </c>
      <c r="AD14" s="6" t="str">
        <f ca="1" t="shared" si="25"/>
        <v/>
      </c>
      <c r="AE14" s="6" t="str">
        <f ca="1" t="shared" si="26"/>
        <v/>
      </c>
      <c r="AF14" s="5" t="str">
        <f ca="1" t="shared" si="27"/>
        <v/>
      </c>
      <c r="AG14" s="5" t="str">
        <f ca="1" t="shared" si="28"/>
        <v/>
      </c>
      <c r="AH14" s="5" t="str">
        <f ca="1" t="shared" si="29"/>
        <v/>
      </c>
      <c r="AI14" s="6" t="str">
        <f ca="1" t="shared" si="30"/>
        <v/>
      </c>
      <c r="AJ14" s="6" t="str">
        <f ca="1" t="shared" si="31"/>
        <v/>
      </c>
      <c r="AK14" s="7" t="str">
        <f ca="1" t="shared" si="32"/>
        <v/>
      </c>
      <c r="AL14" s="6" t="str">
        <f ca="1" t="shared" si="33"/>
        <v/>
      </c>
      <c r="AM14" s="6" t="str">
        <f ca="1" t="shared" si="34"/>
        <v/>
      </c>
      <c r="AN14" s="6" t="str">
        <f ca="1" t="shared" si="35"/>
        <v/>
      </c>
      <c r="AO14" s="6" t="str">
        <f ca="1" t="shared" si="36"/>
        <v/>
      </c>
      <c r="AP14" s="6" t="str">
        <f ca="1" t="shared" si="37"/>
        <v/>
      </c>
      <c r="AQ14" s="6" t="str">
        <f ca="1" t="shared" si="38"/>
        <v/>
      </c>
      <c r="AR14" s="6" t="str">
        <f ca="1" t="shared" si="39"/>
        <v/>
      </c>
      <c r="AS14" s="6" t="str">
        <f ca="1" t="shared" si="40"/>
        <v/>
      </c>
      <c r="AT14" s="6" t="str">
        <f ca="1" t="shared" si="41"/>
        <v/>
      </c>
      <c r="AU14" s="9" t="str">
        <f ca="1" t="shared" si="42"/>
        <v/>
      </c>
      <c r="AV14" s="5" t="str">
        <f ca="1" t="shared" si="43"/>
        <v/>
      </c>
      <c r="AW14" s="5" t="str">
        <f ca="1" t="shared" si="44"/>
        <v/>
      </c>
      <c r="AX14" s="8" t="str">
        <f ca="1" t="shared" si="45"/>
        <v/>
      </c>
      <c r="AY14" s="6" t="str">
        <f ca="1" t="shared" si="46"/>
        <v/>
      </c>
      <c r="AZ14" s="7" t="str">
        <f ca="1" t="shared" si="47"/>
        <v/>
      </c>
      <c r="BA14" s="6" t="str">
        <f ca="1" t="shared" si="56"/>
        <v/>
      </c>
      <c r="BB14" s="6" t="str">
        <f ca="1" t="shared" si="48"/>
        <v/>
      </c>
      <c r="BC14" s="6" t="str">
        <f ca="1" t="shared" si="49"/>
        <v/>
      </c>
      <c r="BD14" s="6" t="str">
        <f ca="1" t="shared" si="50"/>
        <v/>
      </c>
      <c r="BE14" s="6" t="str">
        <f ca="1" t="shared" si="51"/>
        <v/>
      </c>
      <c r="BF14" s="6" t="str">
        <f ca="1" t="shared" si="52"/>
        <v/>
      </c>
      <c r="BG14" s="6" t="str">
        <f ca="1" t="shared" si="53"/>
        <v/>
      </c>
      <c r="BH14" s="6" t="str">
        <f ca="1" t="shared" si="54"/>
        <v/>
      </c>
      <c r="BI14" s="6" t="str">
        <f ca="1" t="shared" si="55"/>
        <v/>
      </c>
    </row>
    <row r="15" spans="1:61">
      <c r="A15" s="5" t="str">
        <f ca="1" t="shared" si="10"/>
        <v/>
      </c>
      <c r="B15" s="5" t="str">
        <f ca="1">IF(选手操作!$K14="","",选手操作!$K14)</f>
        <v/>
      </c>
      <c r="C15" s="5" t="str">
        <f ca="1">IF(选手操作!$L14="","",选手操作!$L14)</f>
        <v/>
      </c>
      <c r="D15" s="5" t="str">
        <f ca="1">IF($B15="","",RANK($E15,$E$4:$E$435,0)+COUNTIF($E$4:$E15,$E15)-1)</f>
        <v/>
      </c>
      <c r="E15" s="6" t="str">
        <f ca="1" t="shared" si="11"/>
        <v/>
      </c>
      <c r="F15" s="7" t="str">
        <f ca="1">IF(SUM(选手操作!S14,选手操作!AS14,选手操作!BS14,选手操作!CS14,选手操作!DS14,选手操作!ES14,选手操作!FS14,选手操作!GS14,选手操作!HS14,选手操作!M14,结果导入!W14,结果导入!AW14,结果导入!BW14,结果导入!CW14,结果导入!DW14,结果导入!EW14,结果导入!FW14,结果导入!GW14,结果导入!HW14,选手操作!HU14)=0,"",SUM(选手操作!S14,选手操作!AS14,选手操作!BS14,选手操作!CS14,选手操作!DS14,选手操作!ES14,选手操作!FS14,选手操作!GS14,选手操作!HS14,选手操作!M14,结果导入!W14,结果导入!AW14,结果导入!BW14,结果导入!CW14,结果导入!DW14,结果导入!EW14,结果导入!FW14,结果导入!GW14,结果导入!HW14))</f>
        <v/>
      </c>
      <c r="G15" s="7" t="str">
        <f>IF(SUM(选手操作!O14,结果导入!Y14,结果导入!AY14,结果导入!BY14,结果导入!CY14,结果导入!DY14,结果导入!EY14,结果导入!FY14,结果导入!GY14,结果导入!HY14)=0,"",SUM(选手操作!O14,结果导入!Y14,结果导入!AY14,结果导入!BY14,结果导入!CY14,结果导入!DY14,结果导入!EY14,结果导入!FY14,结果导入!GY14,结果导入!HY14))</f>
        <v/>
      </c>
      <c r="H15" s="6" t="str">
        <f ca="1">IFERROR(IF(OR($C15="",结果导入!S$3=""),"",IF(选手操作!T14&lt;&gt;"",IF(选手操作!T14="其他","请假",选手操作!T14),VLOOKUP($C15,结果导入!O:Q,3,0))),"成绩错误")</f>
        <v/>
      </c>
      <c r="I15" s="6" t="str">
        <f ca="1">IFERROR(IF(OR($C15="",结果导入!AS$3=""),"",IF(选手操作!AT14&lt;&gt;"",IF(选手操作!AT14="其他","请假",选手操作!AT14),VLOOKUP($C15,结果导入!AO:AQ,3,0))),"成绩错误")</f>
        <v/>
      </c>
      <c r="J15" s="6" t="str">
        <f ca="1">IFERROR(IF(OR($C15="",结果导入!BS$3=""),"",IF(选手操作!BT14&lt;&gt;"",IF(选手操作!BT14="其他","请假",选手操作!BT14),VLOOKUP($C15,结果导入!BO:BQ,3,0))),"成绩错误")</f>
        <v/>
      </c>
      <c r="K15" s="6" t="str">
        <f ca="1">IFERROR(IF(OR($C15="",结果导入!CS$3=""),"",IF(选手操作!CT14&lt;&gt;"",IF(选手操作!CT14="其他","请假",选手操作!CT14),VLOOKUP($C15,结果导入!CO:CQ,3,0))),"成绩错误")</f>
        <v/>
      </c>
      <c r="L15" s="6" t="str">
        <f ca="1">IFERROR(IF(OR($C15="",结果导入!DS$3=""),"",IF(选手操作!DT14&lt;&gt;"",IF(选手操作!DT14="其他","请假",选手操作!DT14),VLOOKUP($C15,结果导入!DO:DQ,3,0))),"成绩错误")</f>
        <v/>
      </c>
      <c r="M15" s="6" t="str">
        <f ca="1">IFERROR(IF(OR($C15="",结果导入!ES$3=""),"",IF(选手操作!ET14&lt;&gt;"",IF(选手操作!ET14="其他","请假",选手操作!ET14),VLOOKUP($C15,结果导入!EO:EQ,3,0))),"成绩错误")</f>
        <v/>
      </c>
      <c r="N15" s="6" t="str">
        <f ca="1">IFERROR(IF(OR($C15="",结果导入!FS$3=""),"",IF(选手操作!FT14&lt;&gt;"",IF(选手操作!FT14="其他","请假",选手操作!FT14),VLOOKUP($C15,结果导入!FO:FQ,3,0))),"成绩错误")</f>
        <v/>
      </c>
      <c r="O15" s="6" t="str">
        <f ca="1">IFERROR(IF(OR($C15="",结果导入!GS$3=""),"",IF(选手操作!GT14&lt;&gt;"",IF(选手操作!GT14="其他","请假",选手操作!GT14),VLOOKUP($C15,结果导入!GO:GQ,3,0))),"成绩错误")</f>
        <v/>
      </c>
      <c r="P15" s="6" t="str">
        <f ca="1">IFERROR(IF(OR($C15="",结果导入!HS$3=""),"",IF(选手操作!HT14&lt;&gt;"",IF(选手操作!HT14="其他","请假",选手操作!HT14),VLOOKUP($C15,结果导入!HO:HQ,3,0))),"成绩错误")</f>
        <v/>
      </c>
      <c r="Q15" s="5" t="str">
        <f ca="1" t="shared" si="12"/>
        <v/>
      </c>
      <c r="R15" s="5" t="str">
        <f ca="1" t="shared" si="13"/>
        <v/>
      </c>
      <c r="S15" s="5" t="str">
        <f ca="1" t="shared" si="14"/>
        <v/>
      </c>
      <c r="T15" s="6" t="str">
        <f ca="1" t="shared" si="15"/>
        <v/>
      </c>
      <c r="U15" s="6" t="str">
        <f ca="1" t="shared" si="16"/>
        <v/>
      </c>
      <c r="V15" s="6" t="str">
        <f ca="1" t="shared" si="17"/>
        <v/>
      </c>
      <c r="W15" s="6" t="str">
        <f ca="1" t="shared" si="18"/>
        <v/>
      </c>
      <c r="X15" s="6" t="str">
        <f ca="1" t="shared" si="19"/>
        <v/>
      </c>
      <c r="Y15" s="6" t="str">
        <f ca="1" t="shared" si="20"/>
        <v/>
      </c>
      <c r="Z15" s="6" t="str">
        <f ca="1" t="shared" si="21"/>
        <v/>
      </c>
      <c r="AA15" s="6" t="str">
        <f ca="1" t="shared" si="22"/>
        <v/>
      </c>
      <c r="AB15" s="6" t="str">
        <f ca="1" t="shared" si="23"/>
        <v/>
      </c>
      <c r="AC15" s="6" t="str">
        <f ca="1" t="shared" si="24"/>
        <v/>
      </c>
      <c r="AD15" s="6" t="str">
        <f ca="1" t="shared" si="25"/>
        <v/>
      </c>
      <c r="AE15" s="6" t="str">
        <f ca="1" t="shared" si="26"/>
        <v/>
      </c>
      <c r="AF15" s="5" t="str">
        <f ca="1" t="shared" si="27"/>
        <v/>
      </c>
      <c r="AG15" s="5" t="str">
        <f ca="1" t="shared" si="28"/>
        <v/>
      </c>
      <c r="AH15" s="5" t="str">
        <f ca="1" t="shared" si="29"/>
        <v/>
      </c>
      <c r="AI15" s="6" t="str">
        <f ca="1" t="shared" si="30"/>
        <v/>
      </c>
      <c r="AJ15" s="6" t="str">
        <f ca="1" t="shared" si="31"/>
        <v/>
      </c>
      <c r="AK15" s="7" t="str">
        <f ca="1" t="shared" si="32"/>
        <v/>
      </c>
      <c r="AL15" s="6" t="str">
        <f ca="1" t="shared" si="33"/>
        <v/>
      </c>
      <c r="AM15" s="6" t="str">
        <f ca="1" t="shared" si="34"/>
        <v/>
      </c>
      <c r="AN15" s="6" t="str">
        <f ca="1" t="shared" si="35"/>
        <v/>
      </c>
      <c r="AO15" s="6" t="str">
        <f ca="1" t="shared" si="36"/>
        <v/>
      </c>
      <c r="AP15" s="6" t="str">
        <f ca="1" t="shared" si="37"/>
        <v/>
      </c>
      <c r="AQ15" s="6" t="str">
        <f ca="1" t="shared" si="38"/>
        <v/>
      </c>
      <c r="AR15" s="6" t="str">
        <f ca="1" t="shared" si="39"/>
        <v/>
      </c>
      <c r="AS15" s="6" t="str">
        <f ca="1" t="shared" si="40"/>
        <v/>
      </c>
      <c r="AT15" s="6" t="str">
        <f ca="1" t="shared" si="41"/>
        <v/>
      </c>
      <c r="AU15" s="9" t="str">
        <f ca="1" t="shared" si="42"/>
        <v/>
      </c>
      <c r="AV15" s="5" t="str">
        <f ca="1" t="shared" si="43"/>
        <v/>
      </c>
      <c r="AW15" s="5" t="str">
        <f ca="1" t="shared" si="44"/>
        <v/>
      </c>
      <c r="AX15" s="8" t="str">
        <f ca="1" t="shared" si="45"/>
        <v/>
      </c>
      <c r="AY15" s="6" t="str">
        <f ca="1" t="shared" si="46"/>
        <v/>
      </c>
      <c r="AZ15" s="7" t="str">
        <f ca="1" t="shared" si="47"/>
        <v/>
      </c>
      <c r="BA15" s="6" t="str">
        <f ca="1" t="shared" si="56"/>
        <v/>
      </c>
      <c r="BB15" s="6" t="str">
        <f ca="1" t="shared" si="48"/>
        <v/>
      </c>
      <c r="BC15" s="6" t="str">
        <f ca="1" t="shared" si="49"/>
        <v/>
      </c>
      <c r="BD15" s="6" t="str">
        <f ca="1" t="shared" si="50"/>
        <v/>
      </c>
      <c r="BE15" s="6" t="str">
        <f ca="1" t="shared" si="51"/>
        <v/>
      </c>
      <c r="BF15" s="6" t="str">
        <f ca="1" t="shared" si="52"/>
        <v/>
      </c>
      <c r="BG15" s="6" t="str">
        <f ca="1" t="shared" si="53"/>
        <v/>
      </c>
      <c r="BH15" s="6" t="str">
        <f ca="1" t="shared" si="54"/>
        <v/>
      </c>
      <c r="BI15" s="6" t="str">
        <f ca="1" t="shared" si="55"/>
        <v/>
      </c>
    </row>
    <row r="16" spans="1:61">
      <c r="A16" s="5" t="str">
        <f ca="1" t="shared" si="10"/>
        <v/>
      </c>
      <c r="B16" s="5" t="str">
        <f ca="1">IF(选手操作!$K15="","",选手操作!$K15)</f>
        <v/>
      </c>
      <c r="C16" s="5" t="str">
        <f ca="1">IF(选手操作!$L15="","",选手操作!$L15)</f>
        <v/>
      </c>
      <c r="D16" s="5" t="str">
        <f ca="1">IF($B16="","",RANK($E16,$E$4:$E$435,0)+COUNTIF($E$4:$E16,$E16)-1)</f>
        <v/>
      </c>
      <c r="E16" s="6" t="str">
        <f ca="1" t="shared" si="11"/>
        <v/>
      </c>
      <c r="F16" s="7" t="str">
        <f ca="1">IF(SUM(选手操作!S15,选手操作!AS15,选手操作!BS15,选手操作!CS15,选手操作!DS15,选手操作!ES15,选手操作!FS15,选手操作!GS15,选手操作!HS15,选手操作!M15,结果导入!W15,结果导入!AW15,结果导入!BW15,结果导入!CW15,结果导入!DW15,结果导入!EW15,结果导入!FW15,结果导入!GW15,结果导入!HW15,选手操作!HU15)=0,"",SUM(选手操作!S15,选手操作!AS15,选手操作!BS15,选手操作!CS15,选手操作!DS15,选手操作!ES15,选手操作!FS15,选手操作!GS15,选手操作!HS15,选手操作!M15,结果导入!W15,结果导入!AW15,结果导入!BW15,结果导入!CW15,结果导入!DW15,结果导入!EW15,结果导入!FW15,结果导入!GW15,结果导入!HW15))</f>
        <v/>
      </c>
      <c r="G16" s="7" t="str">
        <f>IF(SUM(选手操作!O15,结果导入!Y15,结果导入!AY15,结果导入!BY15,结果导入!CY15,结果导入!DY15,结果导入!EY15,结果导入!FY15,结果导入!GY15,结果导入!HY15)=0,"",SUM(选手操作!O15,结果导入!Y15,结果导入!AY15,结果导入!BY15,结果导入!CY15,结果导入!DY15,结果导入!EY15,结果导入!FY15,结果导入!GY15,结果导入!HY15))</f>
        <v/>
      </c>
      <c r="H16" s="6" t="str">
        <f ca="1">IFERROR(IF(OR($C16="",结果导入!S$3=""),"",IF(选手操作!T15&lt;&gt;"",IF(选手操作!T15="其他","请假",选手操作!T15),VLOOKUP($C16,结果导入!O:Q,3,0))),"成绩错误")</f>
        <v/>
      </c>
      <c r="I16" s="6" t="str">
        <f ca="1">IFERROR(IF(OR($C16="",结果导入!AS$3=""),"",IF(选手操作!AT15&lt;&gt;"",IF(选手操作!AT15="其他","请假",选手操作!AT15),VLOOKUP($C16,结果导入!AO:AQ,3,0))),"成绩错误")</f>
        <v/>
      </c>
      <c r="J16" s="6" t="str">
        <f ca="1">IFERROR(IF(OR($C16="",结果导入!BS$3=""),"",IF(选手操作!BT15&lt;&gt;"",IF(选手操作!BT15="其他","请假",选手操作!BT15),VLOOKUP($C16,结果导入!BO:BQ,3,0))),"成绩错误")</f>
        <v/>
      </c>
      <c r="K16" s="6" t="str">
        <f ca="1">IFERROR(IF(OR($C16="",结果导入!CS$3=""),"",IF(选手操作!CT15&lt;&gt;"",IF(选手操作!CT15="其他","请假",选手操作!CT15),VLOOKUP($C16,结果导入!CO:CQ,3,0))),"成绩错误")</f>
        <v/>
      </c>
      <c r="L16" s="6" t="str">
        <f ca="1">IFERROR(IF(OR($C16="",结果导入!DS$3=""),"",IF(选手操作!DT15&lt;&gt;"",IF(选手操作!DT15="其他","请假",选手操作!DT15),VLOOKUP($C16,结果导入!DO:DQ,3,0))),"成绩错误")</f>
        <v/>
      </c>
      <c r="M16" s="6" t="str">
        <f ca="1">IFERROR(IF(OR($C16="",结果导入!ES$3=""),"",IF(选手操作!ET15&lt;&gt;"",IF(选手操作!ET15="其他","请假",选手操作!ET15),VLOOKUP($C16,结果导入!EO:EQ,3,0))),"成绩错误")</f>
        <v/>
      </c>
      <c r="N16" s="6" t="str">
        <f ca="1">IFERROR(IF(OR($C16="",结果导入!FS$3=""),"",IF(选手操作!FT15&lt;&gt;"",IF(选手操作!FT15="其他","请假",选手操作!FT15),VLOOKUP($C16,结果导入!FO:FQ,3,0))),"成绩错误")</f>
        <v/>
      </c>
      <c r="O16" s="6" t="str">
        <f ca="1">IFERROR(IF(OR($C16="",结果导入!GS$3=""),"",IF(选手操作!GT15&lt;&gt;"",IF(选手操作!GT15="其他","请假",选手操作!GT15),VLOOKUP($C16,结果导入!GO:GQ,3,0))),"成绩错误")</f>
        <v/>
      </c>
      <c r="P16" s="6" t="str">
        <f ca="1">IFERROR(IF(OR($C16="",结果导入!HS$3=""),"",IF(选手操作!HT15&lt;&gt;"",IF(选手操作!HT15="其他","请假",选手操作!HT15),VLOOKUP($C16,结果导入!HO:HQ,3,0))),"成绩错误")</f>
        <v/>
      </c>
      <c r="Q16" s="5" t="str">
        <f ca="1" t="shared" si="12"/>
        <v/>
      </c>
      <c r="R16" s="5" t="str">
        <f ca="1" t="shared" si="13"/>
        <v/>
      </c>
      <c r="S16" s="5" t="str">
        <f ca="1" t="shared" si="14"/>
        <v/>
      </c>
      <c r="T16" s="6" t="str">
        <f ca="1" t="shared" si="15"/>
        <v/>
      </c>
      <c r="U16" s="6" t="str">
        <f ca="1" t="shared" si="16"/>
        <v/>
      </c>
      <c r="V16" s="6" t="str">
        <f ca="1" t="shared" si="17"/>
        <v/>
      </c>
      <c r="W16" s="6" t="str">
        <f ca="1" t="shared" si="18"/>
        <v/>
      </c>
      <c r="X16" s="6" t="str">
        <f ca="1" t="shared" si="19"/>
        <v/>
      </c>
      <c r="Y16" s="6" t="str">
        <f ca="1" t="shared" si="20"/>
        <v/>
      </c>
      <c r="Z16" s="6" t="str">
        <f ca="1" t="shared" si="21"/>
        <v/>
      </c>
      <c r="AA16" s="6" t="str">
        <f ca="1" t="shared" si="22"/>
        <v/>
      </c>
      <c r="AB16" s="6" t="str">
        <f ca="1" t="shared" si="23"/>
        <v/>
      </c>
      <c r="AC16" s="6" t="str">
        <f ca="1" t="shared" si="24"/>
        <v/>
      </c>
      <c r="AD16" s="6" t="str">
        <f ca="1" t="shared" si="25"/>
        <v/>
      </c>
      <c r="AE16" s="6" t="str">
        <f ca="1" t="shared" si="26"/>
        <v/>
      </c>
      <c r="AF16" s="5" t="str">
        <f ca="1" t="shared" si="27"/>
        <v/>
      </c>
      <c r="AG16" s="5" t="str">
        <f ca="1" t="shared" si="28"/>
        <v/>
      </c>
      <c r="AH16" s="5" t="str">
        <f ca="1" t="shared" si="29"/>
        <v/>
      </c>
      <c r="AI16" s="6" t="str">
        <f ca="1" t="shared" si="30"/>
        <v/>
      </c>
      <c r="AJ16" s="6" t="str">
        <f ca="1" t="shared" si="31"/>
        <v/>
      </c>
      <c r="AK16" s="7" t="str">
        <f ca="1" t="shared" si="32"/>
        <v/>
      </c>
      <c r="AL16" s="6" t="str">
        <f ca="1" t="shared" si="33"/>
        <v/>
      </c>
      <c r="AM16" s="6" t="str">
        <f ca="1" t="shared" si="34"/>
        <v/>
      </c>
      <c r="AN16" s="6" t="str">
        <f ca="1" t="shared" si="35"/>
        <v/>
      </c>
      <c r="AO16" s="6" t="str">
        <f ca="1" t="shared" si="36"/>
        <v/>
      </c>
      <c r="AP16" s="6" t="str">
        <f ca="1" t="shared" si="37"/>
        <v/>
      </c>
      <c r="AQ16" s="6" t="str">
        <f ca="1" t="shared" si="38"/>
        <v/>
      </c>
      <c r="AR16" s="6" t="str">
        <f ca="1" t="shared" si="39"/>
        <v/>
      </c>
      <c r="AS16" s="6" t="str">
        <f ca="1" t="shared" si="40"/>
        <v/>
      </c>
      <c r="AT16" s="6" t="str">
        <f ca="1" t="shared" si="41"/>
        <v/>
      </c>
      <c r="AU16" s="9" t="str">
        <f ca="1" t="shared" si="42"/>
        <v/>
      </c>
      <c r="AV16" s="5" t="str">
        <f ca="1" t="shared" si="43"/>
        <v/>
      </c>
      <c r="AW16" s="5" t="str">
        <f ca="1" t="shared" si="44"/>
        <v/>
      </c>
      <c r="AX16" s="8" t="str">
        <f ca="1" t="shared" si="45"/>
        <v/>
      </c>
      <c r="AY16" s="6" t="str">
        <f ca="1" t="shared" si="46"/>
        <v/>
      </c>
      <c r="AZ16" s="7" t="str">
        <f ca="1" t="shared" si="47"/>
        <v/>
      </c>
      <c r="BA16" s="6" t="str">
        <f ca="1" t="shared" si="56"/>
        <v/>
      </c>
      <c r="BB16" s="6" t="str">
        <f ca="1" t="shared" si="48"/>
        <v/>
      </c>
      <c r="BC16" s="6" t="str">
        <f ca="1" t="shared" si="49"/>
        <v/>
      </c>
      <c r="BD16" s="6" t="str">
        <f ca="1" t="shared" si="50"/>
        <v/>
      </c>
      <c r="BE16" s="6" t="str">
        <f ca="1" t="shared" si="51"/>
        <v/>
      </c>
      <c r="BF16" s="6" t="str">
        <f ca="1" t="shared" si="52"/>
        <v/>
      </c>
      <c r="BG16" s="6" t="str">
        <f ca="1" t="shared" si="53"/>
        <v/>
      </c>
      <c r="BH16" s="6" t="str">
        <f ca="1" t="shared" si="54"/>
        <v/>
      </c>
      <c r="BI16" s="6" t="str">
        <f ca="1" t="shared" si="55"/>
        <v/>
      </c>
    </row>
    <row r="17" spans="1:61">
      <c r="A17" s="5" t="str">
        <f ca="1" t="shared" si="10"/>
        <v/>
      </c>
      <c r="B17" s="5" t="str">
        <f ca="1">IF(选手操作!$K16="","",选手操作!$K16)</f>
        <v/>
      </c>
      <c r="C17" s="5" t="str">
        <f ca="1">IF(选手操作!$L16="","",选手操作!$L16)</f>
        <v/>
      </c>
      <c r="D17" s="5" t="str">
        <f ca="1">IF($B17="","",RANK($E17,$E$4:$E$435,0)+COUNTIF($E$4:$E17,$E17)-1)</f>
        <v/>
      </c>
      <c r="E17" s="6" t="str">
        <f ca="1" t="shared" si="11"/>
        <v/>
      </c>
      <c r="F17" s="7" t="str">
        <f ca="1">IF(SUM(选手操作!S16,选手操作!AS16,选手操作!BS16,选手操作!CS16,选手操作!DS16,选手操作!ES16,选手操作!FS16,选手操作!GS16,选手操作!HS16,选手操作!M16,结果导入!W16,结果导入!AW16,结果导入!BW16,结果导入!CW16,结果导入!DW16,结果导入!EW16,结果导入!FW16,结果导入!GW16,结果导入!HW16,选手操作!HU16)=0,"",SUM(选手操作!S16,选手操作!AS16,选手操作!BS16,选手操作!CS16,选手操作!DS16,选手操作!ES16,选手操作!FS16,选手操作!GS16,选手操作!HS16,选手操作!M16,结果导入!W16,结果导入!AW16,结果导入!BW16,结果导入!CW16,结果导入!DW16,结果导入!EW16,结果导入!FW16,结果导入!GW16,结果导入!HW16))</f>
        <v/>
      </c>
      <c r="G17" s="7" t="str">
        <f>IF(SUM(选手操作!O16,结果导入!Y16,结果导入!AY16,结果导入!BY16,结果导入!CY16,结果导入!DY16,结果导入!EY16,结果导入!FY16,结果导入!GY16,结果导入!HY16)=0,"",SUM(选手操作!O16,结果导入!Y16,结果导入!AY16,结果导入!BY16,结果导入!CY16,结果导入!DY16,结果导入!EY16,结果导入!FY16,结果导入!GY16,结果导入!HY16))</f>
        <v/>
      </c>
      <c r="H17" s="6" t="str">
        <f ca="1">IFERROR(IF(OR($C17="",结果导入!S$3=""),"",IF(选手操作!T16&lt;&gt;"",IF(选手操作!T16="其他","请假",选手操作!T16),VLOOKUP($C17,结果导入!O:Q,3,0))),"成绩错误")</f>
        <v/>
      </c>
      <c r="I17" s="6" t="str">
        <f ca="1">IFERROR(IF(OR($C17="",结果导入!AS$3=""),"",IF(选手操作!AT16&lt;&gt;"",IF(选手操作!AT16="其他","请假",选手操作!AT16),VLOOKUP($C17,结果导入!AO:AQ,3,0))),"成绩错误")</f>
        <v/>
      </c>
      <c r="J17" s="6" t="str">
        <f ca="1">IFERROR(IF(OR($C17="",结果导入!BS$3=""),"",IF(选手操作!BT16&lt;&gt;"",IF(选手操作!BT16="其他","请假",选手操作!BT16),VLOOKUP($C17,结果导入!BO:BQ,3,0))),"成绩错误")</f>
        <v/>
      </c>
      <c r="K17" s="6" t="str">
        <f ca="1">IFERROR(IF(OR($C17="",结果导入!CS$3=""),"",IF(选手操作!CT16&lt;&gt;"",IF(选手操作!CT16="其他","请假",选手操作!CT16),VLOOKUP($C17,结果导入!CO:CQ,3,0))),"成绩错误")</f>
        <v/>
      </c>
      <c r="L17" s="6" t="str">
        <f ca="1">IFERROR(IF(OR($C17="",结果导入!DS$3=""),"",IF(选手操作!DT16&lt;&gt;"",IF(选手操作!DT16="其他","请假",选手操作!DT16),VLOOKUP($C17,结果导入!DO:DQ,3,0))),"成绩错误")</f>
        <v/>
      </c>
      <c r="M17" s="6" t="str">
        <f ca="1">IFERROR(IF(OR($C17="",结果导入!ES$3=""),"",IF(选手操作!ET16&lt;&gt;"",IF(选手操作!ET16="其他","请假",选手操作!ET16),VLOOKUP($C17,结果导入!EO:EQ,3,0))),"成绩错误")</f>
        <v/>
      </c>
      <c r="N17" s="6" t="str">
        <f ca="1">IFERROR(IF(OR($C17="",结果导入!FS$3=""),"",IF(选手操作!FT16&lt;&gt;"",IF(选手操作!FT16="其他","请假",选手操作!FT16),VLOOKUP($C17,结果导入!FO:FQ,3,0))),"成绩错误")</f>
        <v/>
      </c>
      <c r="O17" s="6" t="str">
        <f ca="1">IFERROR(IF(OR($C17="",结果导入!GS$3=""),"",IF(选手操作!GT16&lt;&gt;"",IF(选手操作!GT16="其他","请假",选手操作!GT16),VLOOKUP($C17,结果导入!GO:GQ,3,0))),"成绩错误")</f>
        <v/>
      </c>
      <c r="P17" s="6" t="str">
        <f ca="1">IFERROR(IF(OR($C17="",结果导入!HS$3=""),"",IF(选手操作!HT16&lt;&gt;"",IF(选手操作!HT16="其他","请假",选手操作!HT16),VLOOKUP($C17,结果导入!HO:HQ,3,0))),"成绩错误")</f>
        <v/>
      </c>
      <c r="Q17" s="5" t="str">
        <f ca="1" t="shared" si="12"/>
        <v/>
      </c>
      <c r="R17" s="5" t="str">
        <f ca="1" t="shared" si="13"/>
        <v/>
      </c>
      <c r="S17" s="5" t="str">
        <f ca="1" t="shared" si="14"/>
        <v/>
      </c>
      <c r="T17" s="6" t="str">
        <f ca="1" t="shared" si="15"/>
        <v/>
      </c>
      <c r="U17" s="6" t="str">
        <f ca="1" t="shared" si="16"/>
        <v/>
      </c>
      <c r="V17" s="6" t="str">
        <f ca="1" t="shared" si="17"/>
        <v/>
      </c>
      <c r="W17" s="6" t="str">
        <f ca="1" t="shared" si="18"/>
        <v/>
      </c>
      <c r="X17" s="6" t="str">
        <f ca="1" t="shared" si="19"/>
        <v/>
      </c>
      <c r="Y17" s="6" t="str">
        <f ca="1" t="shared" si="20"/>
        <v/>
      </c>
      <c r="Z17" s="6" t="str">
        <f ca="1" t="shared" si="21"/>
        <v/>
      </c>
      <c r="AA17" s="6" t="str">
        <f ca="1" t="shared" si="22"/>
        <v/>
      </c>
      <c r="AB17" s="6" t="str">
        <f ca="1" t="shared" si="23"/>
        <v/>
      </c>
      <c r="AC17" s="6" t="str">
        <f ca="1" t="shared" si="24"/>
        <v/>
      </c>
      <c r="AD17" s="6" t="str">
        <f ca="1" t="shared" si="25"/>
        <v/>
      </c>
      <c r="AE17" s="6" t="str">
        <f ca="1" t="shared" si="26"/>
        <v/>
      </c>
      <c r="AF17" s="5" t="str">
        <f ca="1" t="shared" si="27"/>
        <v/>
      </c>
      <c r="AG17" s="5" t="str">
        <f ca="1" t="shared" si="28"/>
        <v/>
      </c>
      <c r="AH17" s="5" t="str">
        <f ca="1" t="shared" si="29"/>
        <v/>
      </c>
      <c r="AI17" s="6" t="str">
        <f ca="1" t="shared" si="30"/>
        <v/>
      </c>
      <c r="AJ17" s="6" t="str">
        <f ca="1" t="shared" si="31"/>
        <v/>
      </c>
      <c r="AK17" s="7" t="str">
        <f ca="1" t="shared" si="32"/>
        <v/>
      </c>
      <c r="AL17" s="6" t="str">
        <f ca="1" t="shared" si="33"/>
        <v/>
      </c>
      <c r="AM17" s="6" t="str">
        <f ca="1" t="shared" si="34"/>
        <v/>
      </c>
      <c r="AN17" s="6" t="str">
        <f ca="1" t="shared" si="35"/>
        <v/>
      </c>
      <c r="AO17" s="6" t="str">
        <f ca="1" t="shared" si="36"/>
        <v/>
      </c>
      <c r="AP17" s="6" t="str">
        <f ca="1" t="shared" si="37"/>
        <v/>
      </c>
      <c r="AQ17" s="6" t="str">
        <f ca="1" t="shared" si="38"/>
        <v/>
      </c>
      <c r="AR17" s="6" t="str">
        <f ca="1" t="shared" si="39"/>
        <v/>
      </c>
      <c r="AS17" s="6" t="str">
        <f ca="1" t="shared" si="40"/>
        <v/>
      </c>
      <c r="AT17" s="6" t="str">
        <f ca="1" t="shared" si="41"/>
        <v/>
      </c>
      <c r="AU17" s="9" t="str">
        <f ca="1" t="shared" si="42"/>
        <v/>
      </c>
      <c r="AV17" s="5" t="str">
        <f ca="1" t="shared" si="43"/>
        <v/>
      </c>
      <c r="AW17" s="5" t="str">
        <f ca="1" t="shared" si="44"/>
        <v/>
      </c>
      <c r="AX17" s="8" t="str">
        <f ca="1" t="shared" si="45"/>
        <v/>
      </c>
      <c r="AY17" s="6" t="str">
        <f ca="1" t="shared" si="46"/>
        <v/>
      </c>
      <c r="AZ17" s="7" t="str">
        <f ca="1" t="shared" si="47"/>
        <v/>
      </c>
      <c r="BA17" s="6" t="str">
        <f ca="1" t="shared" si="56"/>
        <v/>
      </c>
      <c r="BB17" s="6" t="str">
        <f ca="1" t="shared" si="48"/>
        <v/>
      </c>
      <c r="BC17" s="6" t="str">
        <f ca="1" t="shared" si="49"/>
        <v/>
      </c>
      <c r="BD17" s="6" t="str">
        <f ca="1" t="shared" si="50"/>
        <v/>
      </c>
      <c r="BE17" s="6" t="str">
        <f ca="1" t="shared" si="51"/>
        <v/>
      </c>
      <c r="BF17" s="6" t="str">
        <f ca="1" t="shared" si="52"/>
        <v/>
      </c>
      <c r="BG17" s="6" t="str">
        <f ca="1" t="shared" si="53"/>
        <v/>
      </c>
      <c r="BH17" s="6" t="str">
        <f ca="1" t="shared" si="54"/>
        <v/>
      </c>
      <c r="BI17" s="6" t="str">
        <f ca="1" t="shared" si="55"/>
        <v/>
      </c>
    </row>
    <row r="18" spans="1:61">
      <c r="A18" s="5" t="str">
        <f ca="1" t="shared" si="10"/>
        <v/>
      </c>
      <c r="B18" s="5" t="str">
        <f ca="1">IF(选手操作!$K17="","",选手操作!$K17)</f>
        <v/>
      </c>
      <c r="C18" s="5" t="str">
        <f ca="1">IF(选手操作!$L17="","",选手操作!$L17)</f>
        <v/>
      </c>
      <c r="D18" s="5" t="str">
        <f ca="1">IF($B18="","",RANK($E18,$E$4:$E$435,0)+COUNTIF($E$4:$E18,$E18)-1)</f>
        <v/>
      </c>
      <c r="E18" s="6" t="str">
        <f ca="1" t="shared" si="11"/>
        <v/>
      </c>
      <c r="F18" s="7" t="str">
        <f ca="1">IF(SUM(选手操作!S17,选手操作!AS17,选手操作!BS17,选手操作!CS17,选手操作!DS17,选手操作!ES17,选手操作!FS17,选手操作!GS17,选手操作!HS17,选手操作!M17,结果导入!W17,结果导入!AW17,结果导入!BW17,结果导入!CW17,结果导入!DW17,结果导入!EW17,结果导入!FW17,结果导入!GW17,结果导入!HW17,选手操作!HU17)=0,"",SUM(选手操作!S17,选手操作!AS17,选手操作!BS17,选手操作!CS17,选手操作!DS17,选手操作!ES17,选手操作!FS17,选手操作!GS17,选手操作!HS17,选手操作!M17,结果导入!W17,结果导入!AW17,结果导入!BW17,结果导入!CW17,结果导入!DW17,结果导入!EW17,结果导入!FW17,结果导入!GW17,结果导入!HW17))</f>
        <v/>
      </c>
      <c r="G18" s="7" t="str">
        <f>IF(SUM(选手操作!O17,结果导入!Y17,结果导入!AY17,结果导入!BY17,结果导入!CY17,结果导入!DY17,结果导入!EY17,结果导入!FY17,结果导入!GY17,结果导入!HY17)=0,"",SUM(选手操作!O17,结果导入!Y17,结果导入!AY17,结果导入!BY17,结果导入!CY17,结果导入!DY17,结果导入!EY17,结果导入!FY17,结果导入!GY17,结果导入!HY17))</f>
        <v/>
      </c>
      <c r="H18" s="6" t="str">
        <f ca="1">IFERROR(IF(OR($C18="",结果导入!S$3=""),"",IF(选手操作!T17&lt;&gt;"",IF(选手操作!T17="其他","请假",选手操作!T17),VLOOKUP($C18,结果导入!O:Q,3,0))),"成绩错误")</f>
        <v/>
      </c>
      <c r="I18" s="6" t="str">
        <f ca="1">IFERROR(IF(OR($C18="",结果导入!AS$3=""),"",IF(选手操作!AT17&lt;&gt;"",IF(选手操作!AT17="其他","请假",选手操作!AT17),VLOOKUP($C18,结果导入!AO:AQ,3,0))),"成绩错误")</f>
        <v/>
      </c>
      <c r="J18" s="6" t="str">
        <f ca="1">IFERROR(IF(OR($C18="",结果导入!BS$3=""),"",IF(选手操作!BT17&lt;&gt;"",IF(选手操作!BT17="其他","请假",选手操作!BT17),VLOOKUP($C18,结果导入!BO:BQ,3,0))),"成绩错误")</f>
        <v/>
      </c>
      <c r="K18" s="6" t="str">
        <f ca="1">IFERROR(IF(OR($C18="",结果导入!CS$3=""),"",IF(选手操作!CT17&lt;&gt;"",IF(选手操作!CT17="其他","请假",选手操作!CT17),VLOOKUP($C18,结果导入!CO:CQ,3,0))),"成绩错误")</f>
        <v/>
      </c>
      <c r="L18" s="6" t="str">
        <f ca="1">IFERROR(IF(OR($C18="",结果导入!DS$3=""),"",IF(选手操作!DT17&lt;&gt;"",IF(选手操作!DT17="其他","请假",选手操作!DT17),VLOOKUP($C18,结果导入!DO:DQ,3,0))),"成绩错误")</f>
        <v/>
      </c>
      <c r="M18" s="6" t="str">
        <f ca="1">IFERROR(IF(OR($C18="",结果导入!ES$3=""),"",IF(选手操作!ET17&lt;&gt;"",IF(选手操作!ET17="其他","请假",选手操作!ET17),VLOOKUP($C18,结果导入!EO:EQ,3,0))),"成绩错误")</f>
        <v/>
      </c>
      <c r="N18" s="6" t="str">
        <f ca="1">IFERROR(IF(OR($C18="",结果导入!FS$3=""),"",IF(选手操作!FT17&lt;&gt;"",IF(选手操作!FT17="其他","请假",选手操作!FT17),VLOOKUP($C18,结果导入!FO:FQ,3,0))),"成绩错误")</f>
        <v/>
      </c>
      <c r="O18" s="6" t="str">
        <f ca="1">IFERROR(IF(OR($C18="",结果导入!GS$3=""),"",IF(选手操作!GT17&lt;&gt;"",IF(选手操作!GT17="其他","请假",选手操作!GT17),VLOOKUP($C18,结果导入!GO:GQ,3,0))),"成绩错误")</f>
        <v/>
      </c>
      <c r="P18" s="6" t="str">
        <f ca="1">IFERROR(IF(OR($C18="",结果导入!HS$3=""),"",IF(选手操作!HT17&lt;&gt;"",IF(选手操作!HT17="其他","请假",选手操作!HT17),VLOOKUP($C18,结果导入!HO:HQ,3,0))),"成绩错误")</f>
        <v/>
      </c>
      <c r="Q18" s="5" t="str">
        <f ca="1" t="shared" si="12"/>
        <v/>
      </c>
      <c r="R18" s="5" t="str">
        <f ca="1" t="shared" si="13"/>
        <v/>
      </c>
      <c r="S18" s="5" t="str">
        <f ca="1" t="shared" si="14"/>
        <v/>
      </c>
      <c r="T18" s="6" t="str">
        <f ca="1" t="shared" si="15"/>
        <v/>
      </c>
      <c r="U18" s="6" t="str">
        <f ca="1" t="shared" si="16"/>
        <v/>
      </c>
      <c r="V18" s="6" t="str">
        <f ca="1" t="shared" si="17"/>
        <v/>
      </c>
      <c r="W18" s="6" t="str">
        <f ca="1" t="shared" si="18"/>
        <v/>
      </c>
      <c r="X18" s="6" t="str">
        <f ca="1" t="shared" si="19"/>
        <v/>
      </c>
      <c r="Y18" s="6" t="str">
        <f ca="1" t="shared" si="20"/>
        <v/>
      </c>
      <c r="Z18" s="6" t="str">
        <f ca="1" t="shared" si="21"/>
        <v/>
      </c>
      <c r="AA18" s="6" t="str">
        <f ca="1" t="shared" si="22"/>
        <v/>
      </c>
      <c r="AB18" s="6" t="str">
        <f ca="1" t="shared" si="23"/>
        <v/>
      </c>
      <c r="AC18" s="6" t="str">
        <f ca="1" t="shared" si="24"/>
        <v/>
      </c>
      <c r="AD18" s="6" t="str">
        <f ca="1" t="shared" si="25"/>
        <v/>
      </c>
      <c r="AE18" s="6" t="str">
        <f ca="1" t="shared" si="26"/>
        <v/>
      </c>
      <c r="AF18" s="5" t="str">
        <f ca="1" t="shared" si="27"/>
        <v/>
      </c>
      <c r="AG18" s="5" t="str">
        <f ca="1" t="shared" si="28"/>
        <v/>
      </c>
      <c r="AH18" s="5" t="str">
        <f ca="1" t="shared" si="29"/>
        <v/>
      </c>
      <c r="AI18" s="6" t="str">
        <f ca="1" t="shared" si="30"/>
        <v/>
      </c>
      <c r="AJ18" s="6" t="str">
        <f ca="1" t="shared" si="31"/>
        <v/>
      </c>
      <c r="AK18" s="7" t="str">
        <f ca="1" t="shared" si="32"/>
        <v/>
      </c>
      <c r="AL18" s="6" t="str">
        <f ca="1" t="shared" si="33"/>
        <v/>
      </c>
      <c r="AM18" s="6" t="str">
        <f ca="1" t="shared" si="34"/>
        <v/>
      </c>
      <c r="AN18" s="6" t="str">
        <f ca="1" t="shared" si="35"/>
        <v/>
      </c>
      <c r="AO18" s="6" t="str">
        <f ca="1" t="shared" si="36"/>
        <v/>
      </c>
      <c r="AP18" s="6" t="str">
        <f ca="1" t="shared" si="37"/>
        <v/>
      </c>
      <c r="AQ18" s="6" t="str">
        <f ca="1" t="shared" si="38"/>
        <v/>
      </c>
      <c r="AR18" s="6" t="str">
        <f ca="1" t="shared" si="39"/>
        <v/>
      </c>
      <c r="AS18" s="6" t="str">
        <f ca="1" t="shared" si="40"/>
        <v/>
      </c>
      <c r="AT18" s="6" t="str">
        <f ca="1" t="shared" si="41"/>
        <v/>
      </c>
      <c r="AU18" s="9" t="str">
        <f ca="1" t="shared" si="42"/>
        <v/>
      </c>
      <c r="AV18" s="5" t="str">
        <f ca="1" t="shared" si="43"/>
        <v/>
      </c>
      <c r="AW18" s="5" t="str">
        <f ca="1" t="shared" si="44"/>
        <v/>
      </c>
      <c r="AX18" s="8" t="str">
        <f ca="1" t="shared" si="45"/>
        <v/>
      </c>
      <c r="AY18" s="6" t="str">
        <f ca="1" t="shared" si="46"/>
        <v/>
      </c>
      <c r="AZ18" s="7" t="str">
        <f ca="1" t="shared" si="47"/>
        <v/>
      </c>
      <c r="BA18" s="6" t="str">
        <f ca="1" t="shared" si="56"/>
        <v/>
      </c>
      <c r="BB18" s="6" t="str">
        <f ca="1" t="shared" si="48"/>
        <v/>
      </c>
      <c r="BC18" s="6" t="str">
        <f ca="1" t="shared" si="49"/>
        <v/>
      </c>
      <c r="BD18" s="6" t="str">
        <f ca="1" t="shared" si="50"/>
        <v/>
      </c>
      <c r="BE18" s="6" t="str">
        <f ca="1" t="shared" si="51"/>
        <v/>
      </c>
      <c r="BF18" s="6" t="str">
        <f ca="1" t="shared" si="52"/>
        <v/>
      </c>
      <c r="BG18" s="6" t="str">
        <f ca="1" t="shared" si="53"/>
        <v/>
      </c>
      <c r="BH18" s="6" t="str">
        <f ca="1" t="shared" si="54"/>
        <v/>
      </c>
      <c r="BI18" s="6" t="str">
        <f ca="1" t="shared" si="55"/>
        <v/>
      </c>
    </row>
    <row r="19" spans="1:61">
      <c r="A19" s="5" t="str">
        <f ca="1" t="shared" si="10"/>
        <v/>
      </c>
      <c r="B19" s="5" t="str">
        <f ca="1">IF(选手操作!$K18="","",选手操作!$K18)</f>
        <v/>
      </c>
      <c r="C19" s="5" t="str">
        <f ca="1">IF(选手操作!$L18="","",选手操作!$L18)</f>
        <v/>
      </c>
      <c r="D19" s="5" t="str">
        <f ca="1">IF($B19="","",RANK($E19,$E$4:$E$435,0)+COUNTIF($E$4:$E19,$E19)-1)</f>
        <v/>
      </c>
      <c r="E19" s="6" t="str">
        <f ca="1" t="shared" si="11"/>
        <v/>
      </c>
      <c r="F19" s="7" t="str">
        <f ca="1">IF(SUM(选手操作!S18,选手操作!AS18,选手操作!BS18,选手操作!CS18,选手操作!DS18,选手操作!ES18,选手操作!FS18,选手操作!GS18,选手操作!HS18,选手操作!M18,结果导入!W18,结果导入!AW18,结果导入!BW18,结果导入!CW18,结果导入!DW18,结果导入!EW18,结果导入!FW18,结果导入!GW18,结果导入!HW18,选手操作!HU18)=0,"",SUM(选手操作!S18,选手操作!AS18,选手操作!BS18,选手操作!CS18,选手操作!DS18,选手操作!ES18,选手操作!FS18,选手操作!GS18,选手操作!HS18,选手操作!M18,结果导入!W18,结果导入!AW18,结果导入!BW18,结果导入!CW18,结果导入!DW18,结果导入!EW18,结果导入!FW18,结果导入!GW18,结果导入!HW18))</f>
        <v/>
      </c>
      <c r="G19" s="7" t="str">
        <f>IF(SUM(选手操作!O18,结果导入!Y18,结果导入!AY18,结果导入!BY18,结果导入!CY18,结果导入!DY18,结果导入!EY18,结果导入!FY18,结果导入!GY18,结果导入!HY18)=0,"",SUM(选手操作!O18,结果导入!Y18,结果导入!AY18,结果导入!BY18,结果导入!CY18,结果导入!DY18,结果导入!EY18,结果导入!FY18,结果导入!GY18,结果导入!HY18))</f>
        <v/>
      </c>
      <c r="H19" s="6" t="str">
        <f ca="1">IFERROR(IF(OR($C19="",结果导入!S$3=""),"",IF(选手操作!T18&lt;&gt;"",IF(选手操作!T18="其他","请假",选手操作!T18),VLOOKUP($C19,结果导入!O:Q,3,0))),"成绩错误")</f>
        <v/>
      </c>
      <c r="I19" s="6" t="str">
        <f ca="1">IFERROR(IF(OR($C19="",结果导入!AS$3=""),"",IF(选手操作!AT18&lt;&gt;"",IF(选手操作!AT18="其他","请假",选手操作!AT18),VLOOKUP($C19,结果导入!AO:AQ,3,0))),"成绩错误")</f>
        <v/>
      </c>
      <c r="J19" s="6" t="str">
        <f ca="1">IFERROR(IF(OR($C19="",结果导入!BS$3=""),"",IF(选手操作!BT18&lt;&gt;"",IF(选手操作!BT18="其他","请假",选手操作!BT18),VLOOKUP($C19,结果导入!BO:BQ,3,0))),"成绩错误")</f>
        <v/>
      </c>
      <c r="K19" s="6" t="str">
        <f ca="1">IFERROR(IF(OR($C19="",结果导入!CS$3=""),"",IF(选手操作!CT18&lt;&gt;"",IF(选手操作!CT18="其他","请假",选手操作!CT18),VLOOKUP($C19,结果导入!CO:CQ,3,0))),"成绩错误")</f>
        <v/>
      </c>
      <c r="L19" s="6" t="str">
        <f ca="1">IFERROR(IF(OR($C19="",结果导入!DS$3=""),"",IF(选手操作!DT18&lt;&gt;"",IF(选手操作!DT18="其他","请假",选手操作!DT18),VLOOKUP($C19,结果导入!DO:DQ,3,0))),"成绩错误")</f>
        <v/>
      </c>
      <c r="M19" s="6" t="str">
        <f ca="1">IFERROR(IF(OR($C19="",结果导入!ES$3=""),"",IF(选手操作!ET18&lt;&gt;"",IF(选手操作!ET18="其他","请假",选手操作!ET18),VLOOKUP($C19,结果导入!EO:EQ,3,0))),"成绩错误")</f>
        <v/>
      </c>
      <c r="N19" s="6" t="str">
        <f ca="1">IFERROR(IF(OR($C19="",结果导入!FS$3=""),"",IF(选手操作!FT18&lt;&gt;"",IF(选手操作!FT18="其他","请假",选手操作!FT18),VLOOKUP($C19,结果导入!FO:FQ,3,0))),"成绩错误")</f>
        <v/>
      </c>
      <c r="O19" s="6" t="str">
        <f ca="1">IFERROR(IF(OR($C19="",结果导入!GS$3=""),"",IF(选手操作!GT18&lt;&gt;"",IF(选手操作!GT18="其他","请假",选手操作!GT18),VLOOKUP($C19,结果导入!GO:GQ,3,0))),"成绩错误")</f>
        <v/>
      </c>
      <c r="P19" s="6" t="str">
        <f ca="1">IFERROR(IF(OR($C19="",结果导入!HS$3=""),"",IF(选手操作!HT18&lt;&gt;"",IF(选手操作!HT18="其他","请假",选手操作!HT18),VLOOKUP($C19,结果导入!HO:HQ,3,0))),"成绩错误")</f>
        <v/>
      </c>
      <c r="Q19" s="5" t="str">
        <f ca="1" t="shared" si="12"/>
        <v/>
      </c>
      <c r="R19" s="5" t="str">
        <f ca="1" t="shared" si="13"/>
        <v/>
      </c>
      <c r="S19" s="5" t="str">
        <f ca="1" t="shared" si="14"/>
        <v/>
      </c>
      <c r="T19" s="6" t="str">
        <f ca="1" t="shared" si="15"/>
        <v/>
      </c>
      <c r="U19" s="6" t="str">
        <f ca="1" t="shared" si="16"/>
        <v/>
      </c>
      <c r="V19" s="6" t="str">
        <f ca="1" t="shared" si="17"/>
        <v/>
      </c>
      <c r="W19" s="6" t="str">
        <f ca="1" t="shared" si="18"/>
        <v/>
      </c>
      <c r="X19" s="6" t="str">
        <f ca="1" t="shared" si="19"/>
        <v/>
      </c>
      <c r="Y19" s="6" t="str">
        <f ca="1" t="shared" si="20"/>
        <v/>
      </c>
      <c r="Z19" s="6" t="str">
        <f ca="1" t="shared" si="21"/>
        <v/>
      </c>
      <c r="AA19" s="6" t="str">
        <f ca="1" t="shared" si="22"/>
        <v/>
      </c>
      <c r="AB19" s="6" t="str">
        <f ca="1" t="shared" si="23"/>
        <v/>
      </c>
      <c r="AC19" s="6" t="str">
        <f ca="1" t="shared" si="24"/>
        <v/>
      </c>
      <c r="AD19" s="6" t="str">
        <f ca="1" t="shared" si="25"/>
        <v/>
      </c>
      <c r="AE19" s="6" t="str">
        <f ca="1" t="shared" si="26"/>
        <v/>
      </c>
      <c r="AF19" s="5" t="str">
        <f ca="1" t="shared" si="27"/>
        <v/>
      </c>
      <c r="AG19" s="5" t="str">
        <f ca="1" t="shared" si="28"/>
        <v/>
      </c>
      <c r="AH19" s="5" t="str">
        <f ca="1" t="shared" si="29"/>
        <v/>
      </c>
      <c r="AI19" s="6" t="str">
        <f ca="1" t="shared" si="30"/>
        <v/>
      </c>
      <c r="AJ19" s="6" t="str">
        <f ca="1" t="shared" si="31"/>
        <v/>
      </c>
      <c r="AK19" s="7" t="str">
        <f ca="1" t="shared" si="32"/>
        <v/>
      </c>
      <c r="AL19" s="6" t="str">
        <f ca="1" t="shared" si="33"/>
        <v/>
      </c>
      <c r="AM19" s="6" t="str">
        <f ca="1" t="shared" si="34"/>
        <v/>
      </c>
      <c r="AN19" s="6" t="str">
        <f ca="1" t="shared" si="35"/>
        <v/>
      </c>
      <c r="AO19" s="6" t="str">
        <f ca="1" t="shared" si="36"/>
        <v/>
      </c>
      <c r="AP19" s="6" t="str">
        <f ca="1" t="shared" si="37"/>
        <v/>
      </c>
      <c r="AQ19" s="6" t="str">
        <f ca="1" t="shared" si="38"/>
        <v/>
      </c>
      <c r="AR19" s="6" t="str">
        <f ca="1" t="shared" si="39"/>
        <v/>
      </c>
      <c r="AS19" s="6" t="str">
        <f ca="1" t="shared" si="40"/>
        <v/>
      </c>
      <c r="AT19" s="6" t="str">
        <f ca="1" t="shared" si="41"/>
        <v/>
      </c>
      <c r="AU19" s="9" t="str">
        <f ca="1" t="shared" si="42"/>
        <v/>
      </c>
      <c r="AV19" s="5" t="str">
        <f ca="1" t="shared" si="43"/>
        <v/>
      </c>
      <c r="AW19" s="5" t="str">
        <f ca="1" t="shared" si="44"/>
        <v/>
      </c>
      <c r="AX19" s="8" t="str">
        <f ca="1" t="shared" si="45"/>
        <v/>
      </c>
      <c r="AY19" s="6" t="str">
        <f ca="1" t="shared" si="46"/>
        <v/>
      </c>
      <c r="AZ19" s="7" t="str">
        <f ca="1" t="shared" si="47"/>
        <v/>
      </c>
      <c r="BA19" s="6" t="str">
        <f ca="1" t="shared" si="56"/>
        <v/>
      </c>
      <c r="BB19" s="6" t="str">
        <f ca="1" t="shared" si="48"/>
        <v/>
      </c>
      <c r="BC19" s="6" t="str">
        <f ca="1" t="shared" si="49"/>
        <v/>
      </c>
      <c r="BD19" s="6" t="str">
        <f ca="1" t="shared" si="50"/>
        <v/>
      </c>
      <c r="BE19" s="6" t="str">
        <f ca="1" t="shared" si="51"/>
        <v/>
      </c>
      <c r="BF19" s="6" t="str">
        <f ca="1" t="shared" si="52"/>
        <v/>
      </c>
      <c r="BG19" s="6" t="str">
        <f ca="1" t="shared" si="53"/>
        <v/>
      </c>
      <c r="BH19" s="6" t="str">
        <f ca="1" t="shared" si="54"/>
        <v/>
      </c>
      <c r="BI19" s="6" t="str">
        <f ca="1" t="shared" si="55"/>
        <v/>
      </c>
    </row>
    <row r="20" spans="1:61">
      <c r="A20" s="5" t="str">
        <f ca="1" t="shared" si="10"/>
        <v/>
      </c>
      <c r="B20" s="5" t="str">
        <f ca="1">IF(选手操作!$K19="","",选手操作!$K19)</f>
        <v/>
      </c>
      <c r="C20" s="5" t="str">
        <f ca="1">IF(选手操作!$L19="","",选手操作!$L19)</f>
        <v/>
      </c>
      <c r="D20" s="5" t="str">
        <f ca="1">IF($B20="","",RANK($E20,$E$4:$E$435,0)+COUNTIF($E$4:$E20,$E20)-1)</f>
        <v/>
      </c>
      <c r="E20" s="6" t="str">
        <f ca="1" t="shared" si="11"/>
        <v/>
      </c>
      <c r="F20" s="7" t="str">
        <f ca="1">IF(SUM(选手操作!S19,选手操作!AS19,选手操作!BS19,选手操作!CS19,选手操作!DS19,选手操作!ES19,选手操作!FS19,选手操作!GS19,选手操作!HS19,选手操作!M19,结果导入!W19,结果导入!AW19,结果导入!BW19,结果导入!CW19,结果导入!DW19,结果导入!EW19,结果导入!FW19,结果导入!GW19,结果导入!HW19,选手操作!HU19)=0,"",SUM(选手操作!S19,选手操作!AS19,选手操作!BS19,选手操作!CS19,选手操作!DS19,选手操作!ES19,选手操作!FS19,选手操作!GS19,选手操作!HS19,选手操作!M19,结果导入!W19,结果导入!AW19,结果导入!BW19,结果导入!CW19,结果导入!DW19,结果导入!EW19,结果导入!FW19,结果导入!GW19,结果导入!HW19))</f>
        <v/>
      </c>
      <c r="G20" s="7" t="str">
        <f>IF(SUM(选手操作!O19,结果导入!Y19,结果导入!AY19,结果导入!BY19,结果导入!CY19,结果导入!DY19,结果导入!EY19,结果导入!FY19,结果导入!GY19,结果导入!HY19)=0,"",SUM(选手操作!O19,结果导入!Y19,结果导入!AY19,结果导入!BY19,结果导入!CY19,结果导入!DY19,结果导入!EY19,结果导入!FY19,结果导入!GY19,结果导入!HY19))</f>
        <v/>
      </c>
      <c r="H20" s="6" t="str">
        <f ca="1">IFERROR(IF(OR($C20="",结果导入!S$3=""),"",IF(选手操作!T19&lt;&gt;"",IF(选手操作!T19="其他","请假",选手操作!T19),VLOOKUP($C20,结果导入!O:Q,3,0))),"成绩错误")</f>
        <v/>
      </c>
      <c r="I20" s="6" t="str">
        <f ca="1">IFERROR(IF(OR($C20="",结果导入!AS$3=""),"",IF(选手操作!AT19&lt;&gt;"",IF(选手操作!AT19="其他","请假",选手操作!AT19),VLOOKUP($C20,结果导入!AO:AQ,3,0))),"成绩错误")</f>
        <v/>
      </c>
      <c r="J20" s="6" t="str">
        <f ca="1">IFERROR(IF(OR($C20="",结果导入!BS$3=""),"",IF(选手操作!BT19&lt;&gt;"",IF(选手操作!BT19="其他","请假",选手操作!BT19),VLOOKUP($C20,结果导入!BO:BQ,3,0))),"成绩错误")</f>
        <v/>
      </c>
      <c r="K20" s="6" t="str">
        <f ca="1">IFERROR(IF(OR($C20="",结果导入!CS$3=""),"",IF(选手操作!CT19&lt;&gt;"",IF(选手操作!CT19="其他","请假",选手操作!CT19),VLOOKUP($C20,结果导入!CO:CQ,3,0))),"成绩错误")</f>
        <v/>
      </c>
      <c r="L20" s="6" t="str">
        <f ca="1">IFERROR(IF(OR($C20="",结果导入!DS$3=""),"",IF(选手操作!DT19&lt;&gt;"",IF(选手操作!DT19="其他","请假",选手操作!DT19),VLOOKUP($C20,结果导入!DO:DQ,3,0))),"成绩错误")</f>
        <v/>
      </c>
      <c r="M20" s="6" t="str">
        <f ca="1">IFERROR(IF(OR($C20="",结果导入!ES$3=""),"",IF(选手操作!ET19&lt;&gt;"",IF(选手操作!ET19="其他","请假",选手操作!ET19),VLOOKUP($C20,结果导入!EO:EQ,3,0))),"成绩错误")</f>
        <v/>
      </c>
      <c r="N20" s="6" t="str">
        <f ca="1">IFERROR(IF(OR($C20="",结果导入!FS$3=""),"",IF(选手操作!FT19&lt;&gt;"",IF(选手操作!FT19="其他","请假",选手操作!FT19),VLOOKUP($C20,结果导入!FO:FQ,3,0))),"成绩错误")</f>
        <v/>
      </c>
      <c r="O20" s="6" t="str">
        <f ca="1">IFERROR(IF(OR($C20="",结果导入!GS$3=""),"",IF(选手操作!GT19&lt;&gt;"",IF(选手操作!GT19="其他","请假",选手操作!GT19),VLOOKUP($C20,结果导入!GO:GQ,3,0))),"成绩错误")</f>
        <v/>
      </c>
      <c r="P20" s="6" t="str">
        <f ca="1">IFERROR(IF(OR($C20="",结果导入!HS$3=""),"",IF(选手操作!HT19&lt;&gt;"",IF(选手操作!HT19="其他","请假",选手操作!HT19),VLOOKUP($C20,结果导入!HO:HQ,3,0))),"成绩错误")</f>
        <v/>
      </c>
      <c r="Q20" s="5" t="str">
        <f ca="1" t="shared" si="12"/>
        <v/>
      </c>
      <c r="R20" s="5" t="str">
        <f ca="1" t="shared" si="13"/>
        <v/>
      </c>
      <c r="S20" s="5" t="str">
        <f ca="1" t="shared" si="14"/>
        <v/>
      </c>
      <c r="T20" s="6" t="str">
        <f ca="1" t="shared" si="15"/>
        <v/>
      </c>
      <c r="U20" s="6" t="str">
        <f ca="1" t="shared" si="16"/>
        <v/>
      </c>
      <c r="V20" s="6" t="str">
        <f ca="1" t="shared" si="17"/>
        <v/>
      </c>
      <c r="W20" s="6" t="str">
        <f ca="1" t="shared" si="18"/>
        <v/>
      </c>
      <c r="X20" s="6" t="str">
        <f ca="1" t="shared" si="19"/>
        <v/>
      </c>
      <c r="Y20" s="6" t="str">
        <f ca="1" t="shared" si="20"/>
        <v/>
      </c>
      <c r="Z20" s="6" t="str">
        <f ca="1" t="shared" si="21"/>
        <v/>
      </c>
      <c r="AA20" s="6" t="str">
        <f ca="1" t="shared" si="22"/>
        <v/>
      </c>
      <c r="AB20" s="6" t="str">
        <f ca="1" t="shared" si="23"/>
        <v/>
      </c>
      <c r="AC20" s="6" t="str">
        <f ca="1" t="shared" si="24"/>
        <v/>
      </c>
      <c r="AD20" s="6" t="str">
        <f ca="1" t="shared" si="25"/>
        <v/>
      </c>
      <c r="AE20" s="6" t="str">
        <f ca="1" t="shared" si="26"/>
        <v/>
      </c>
      <c r="AF20" s="5" t="str">
        <f ca="1" t="shared" si="27"/>
        <v/>
      </c>
      <c r="AG20" s="5" t="str">
        <f ca="1" t="shared" si="28"/>
        <v/>
      </c>
      <c r="AH20" s="5" t="str">
        <f ca="1" t="shared" si="29"/>
        <v/>
      </c>
      <c r="AI20" s="6" t="str">
        <f ca="1" t="shared" si="30"/>
        <v/>
      </c>
      <c r="AJ20" s="6" t="str">
        <f ca="1" t="shared" si="31"/>
        <v/>
      </c>
      <c r="AK20" s="7" t="str">
        <f ca="1" t="shared" si="32"/>
        <v/>
      </c>
      <c r="AL20" s="6" t="str">
        <f ca="1" t="shared" si="33"/>
        <v/>
      </c>
      <c r="AM20" s="6" t="str">
        <f ca="1" t="shared" si="34"/>
        <v/>
      </c>
      <c r="AN20" s="6" t="str">
        <f ca="1" t="shared" si="35"/>
        <v/>
      </c>
      <c r="AO20" s="6" t="str">
        <f ca="1" t="shared" si="36"/>
        <v/>
      </c>
      <c r="AP20" s="6" t="str">
        <f ca="1" t="shared" si="37"/>
        <v/>
      </c>
      <c r="AQ20" s="6" t="str">
        <f ca="1" t="shared" si="38"/>
        <v/>
      </c>
      <c r="AR20" s="6" t="str">
        <f ca="1" t="shared" si="39"/>
        <v/>
      </c>
      <c r="AS20" s="6" t="str">
        <f ca="1" t="shared" si="40"/>
        <v/>
      </c>
      <c r="AT20" s="6" t="str">
        <f ca="1" t="shared" si="41"/>
        <v/>
      </c>
      <c r="AU20" s="9" t="str">
        <f ca="1" t="shared" si="42"/>
        <v/>
      </c>
      <c r="AV20" s="5" t="str">
        <f ca="1" t="shared" si="43"/>
        <v/>
      </c>
      <c r="AW20" s="5" t="str">
        <f ca="1" t="shared" si="44"/>
        <v/>
      </c>
      <c r="AX20" s="8" t="str">
        <f ca="1" t="shared" si="45"/>
        <v/>
      </c>
      <c r="AY20" s="6" t="str">
        <f ca="1" t="shared" si="46"/>
        <v/>
      </c>
      <c r="AZ20" s="7" t="str">
        <f ca="1" t="shared" si="47"/>
        <v/>
      </c>
      <c r="BA20" s="6" t="str">
        <f ca="1" t="shared" si="56"/>
        <v/>
      </c>
      <c r="BB20" s="6" t="str">
        <f ca="1" t="shared" si="48"/>
        <v/>
      </c>
      <c r="BC20" s="6" t="str">
        <f ca="1" t="shared" si="49"/>
        <v/>
      </c>
      <c r="BD20" s="6" t="str">
        <f ca="1" t="shared" si="50"/>
        <v/>
      </c>
      <c r="BE20" s="6" t="str">
        <f ca="1" t="shared" si="51"/>
        <v/>
      </c>
      <c r="BF20" s="6" t="str">
        <f ca="1" t="shared" si="52"/>
        <v/>
      </c>
      <c r="BG20" s="6" t="str">
        <f ca="1" t="shared" si="53"/>
        <v/>
      </c>
      <c r="BH20" s="6" t="str">
        <f ca="1" t="shared" si="54"/>
        <v/>
      </c>
      <c r="BI20" s="6" t="str">
        <f ca="1" t="shared" si="55"/>
        <v/>
      </c>
    </row>
    <row r="21" spans="1:61">
      <c r="A21" s="5" t="str">
        <f ca="1" t="shared" si="10"/>
        <v/>
      </c>
      <c r="B21" s="5" t="str">
        <f ca="1">IF(选手操作!$K20="","",选手操作!$K20)</f>
        <v/>
      </c>
      <c r="C21" s="5" t="str">
        <f ca="1">IF(选手操作!$L20="","",选手操作!$L20)</f>
        <v/>
      </c>
      <c r="D21" s="5" t="str">
        <f ca="1">IF($B21="","",RANK($E21,$E$4:$E$435,0)+COUNTIF($E$4:$E21,$E21)-1)</f>
        <v/>
      </c>
      <c r="E21" s="6" t="str">
        <f ca="1" t="shared" si="11"/>
        <v/>
      </c>
      <c r="F21" s="7" t="str">
        <f ca="1">IF(SUM(选手操作!S20,选手操作!AS20,选手操作!BS20,选手操作!CS20,选手操作!DS20,选手操作!ES20,选手操作!FS20,选手操作!GS20,选手操作!HS20,选手操作!M20,结果导入!W20,结果导入!AW20,结果导入!BW20,结果导入!CW20,结果导入!DW20,结果导入!EW20,结果导入!FW20,结果导入!GW20,结果导入!HW20,选手操作!HU20)=0,"",SUM(选手操作!S20,选手操作!AS20,选手操作!BS20,选手操作!CS20,选手操作!DS20,选手操作!ES20,选手操作!FS20,选手操作!GS20,选手操作!HS20,选手操作!M20,结果导入!W20,结果导入!AW20,结果导入!BW20,结果导入!CW20,结果导入!DW20,结果导入!EW20,结果导入!FW20,结果导入!GW20,结果导入!HW20))</f>
        <v/>
      </c>
      <c r="G21" s="7" t="str">
        <f>IF(SUM(选手操作!O20,结果导入!Y20,结果导入!AY20,结果导入!BY20,结果导入!CY20,结果导入!DY20,结果导入!EY20,结果导入!FY20,结果导入!GY20,结果导入!HY20)=0,"",SUM(选手操作!O20,结果导入!Y20,结果导入!AY20,结果导入!BY20,结果导入!CY20,结果导入!DY20,结果导入!EY20,结果导入!FY20,结果导入!GY20,结果导入!HY20))</f>
        <v/>
      </c>
      <c r="H21" s="6" t="str">
        <f ca="1">IFERROR(IF(OR($C21="",结果导入!S$3=""),"",IF(选手操作!T20&lt;&gt;"",IF(选手操作!T20="其他","请假",选手操作!T20),VLOOKUP($C21,结果导入!O:Q,3,0))),"成绩错误")</f>
        <v/>
      </c>
      <c r="I21" s="6" t="str">
        <f ca="1">IFERROR(IF(OR($C21="",结果导入!AS$3=""),"",IF(选手操作!AT20&lt;&gt;"",IF(选手操作!AT20="其他","请假",选手操作!AT20),VLOOKUP($C21,结果导入!AO:AQ,3,0))),"成绩错误")</f>
        <v/>
      </c>
      <c r="J21" s="6" t="str">
        <f ca="1">IFERROR(IF(OR($C21="",结果导入!BS$3=""),"",IF(选手操作!BT20&lt;&gt;"",IF(选手操作!BT20="其他","请假",选手操作!BT20),VLOOKUP($C21,结果导入!BO:BQ,3,0))),"成绩错误")</f>
        <v/>
      </c>
      <c r="K21" s="6" t="str">
        <f ca="1">IFERROR(IF(OR($C21="",结果导入!CS$3=""),"",IF(选手操作!CT20&lt;&gt;"",IF(选手操作!CT20="其他","请假",选手操作!CT20),VLOOKUP($C21,结果导入!CO:CQ,3,0))),"成绩错误")</f>
        <v/>
      </c>
      <c r="L21" s="6" t="str">
        <f ca="1">IFERROR(IF(OR($C21="",结果导入!DS$3=""),"",IF(选手操作!DT20&lt;&gt;"",IF(选手操作!DT20="其他","请假",选手操作!DT20),VLOOKUP($C21,结果导入!DO:DQ,3,0))),"成绩错误")</f>
        <v/>
      </c>
      <c r="M21" s="6" t="str">
        <f ca="1">IFERROR(IF(OR($C21="",结果导入!ES$3=""),"",IF(选手操作!ET20&lt;&gt;"",IF(选手操作!ET20="其他","请假",选手操作!ET20),VLOOKUP($C21,结果导入!EO:EQ,3,0))),"成绩错误")</f>
        <v/>
      </c>
      <c r="N21" s="6" t="str">
        <f ca="1">IFERROR(IF(OR($C21="",结果导入!FS$3=""),"",IF(选手操作!FT20&lt;&gt;"",IF(选手操作!FT20="其他","请假",选手操作!FT20),VLOOKUP($C21,结果导入!FO:FQ,3,0))),"成绩错误")</f>
        <v/>
      </c>
      <c r="O21" s="6" t="str">
        <f ca="1">IFERROR(IF(OR($C21="",结果导入!GS$3=""),"",IF(选手操作!GT20&lt;&gt;"",IF(选手操作!GT20="其他","请假",选手操作!GT20),VLOOKUP($C21,结果导入!GO:GQ,3,0))),"成绩错误")</f>
        <v/>
      </c>
      <c r="P21" s="6" t="str">
        <f ca="1">IFERROR(IF(OR($C21="",结果导入!HS$3=""),"",IF(选手操作!HT20&lt;&gt;"",IF(选手操作!HT20="其他","请假",选手操作!HT20),VLOOKUP($C21,结果导入!HO:HQ,3,0))),"成绩错误")</f>
        <v/>
      </c>
      <c r="Q21" s="5" t="str">
        <f ca="1" t="shared" si="12"/>
        <v/>
      </c>
      <c r="R21" s="5" t="str">
        <f ca="1" t="shared" si="13"/>
        <v/>
      </c>
      <c r="S21" s="5" t="str">
        <f ca="1" t="shared" si="14"/>
        <v/>
      </c>
      <c r="T21" s="6" t="str">
        <f ca="1" t="shared" si="15"/>
        <v/>
      </c>
      <c r="U21" s="6" t="str">
        <f ca="1" t="shared" si="16"/>
        <v/>
      </c>
      <c r="V21" s="6" t="str">
        <f ca="1" t="shared" si="17"/>
        <v/>
      </c>
      <c r="W21" s="6" t="str">
        <f ca="1" t="shared" si="18"/>
        <v/>
      </c>
      <c r="X21" s="6" t="str">
        <f ca="1" t="shared" si="19"/>
        <v/>
      </c>
      <c r="Y21" s="6" t="str">
        <f ca="1" t="shared" si="20"/>
        <v/>
      </c>
      <c r="Z21" s="6" t="str">
        <f ca="1" t="shared" si="21"/>
        <v/>
      </c>
      <c r="AA21" s="6" t="str">
        <f ca="1" t="shared" si="22"/>
        <v/>
      </c>
      <c r="AB21" s="6" t="str">
        <f ca="1" t="shared" si="23"/>
        <v/>
      </c>
      <c r="AC21" s="6" t="str">
        <f ca="1" t="shared" si="24"/>
        <v/>
      </c>
      <c r="AD21" s="6" t="str">
        <f ca="1" t="shared" si="25"/>
        <v/>
      </c>
      <c r="AE21" s="6" t="str">
        <f ca="1" t="shared" si="26"/>
        <v/>
      </c>
      <c r="AF21" s="5" t="str">
        <f ca="1" t="shared" si="27"/>
        <v/>
      </c>
      <c r="AG21" s="5" t="str">
        <f ca="1" t="shared" si="28"/>
        <v/>
      </c>
      <c r="AH21" s="5" t="str">
        <f ca="1" t="shared" si="29"/>
        <v/>
      </c>
      <c r="AI21" s="6" t="str">
        <f ca="1" t="shared" si="30"/>
        <v/>
      </c>
      <c r="AJ21" s="6" t="str">
        <f ca="1" t="shared" si="31"/>
        <v/>
      </c>
      <c r="AK21" s="7" t="str">
        <f ca="1" t="shared" si="32"/>
        <v/>
      </c>
      <c r="AL21" s="6" t="str">
        <f ca="1" t="shared" si="33"/>
        <v/>
      </c>
      <c r="AM21" s="6" t="str">
        <f ca="1" t="shared" si="34"/>
        <v/>
      </c>
      <c r="AN21" s="6" t="str">
        <f ca="1" t="shared" si="35"/>
        <v/>
      </c>
      <c r="AO21" s="6" t="str">
        <f ca="1" t="shared" si="36"/>
        <v/>
      </c>
      <c r="AP21" s="6" t="str">
        <f ca="1" t="shared" si="37"/>
        <v/>
      </c>
      <c r="AQ21" s="6" t="str">
        <f ca="1" t="shared" si="38"/>
        <v/>
      </c>
      <c r="AR21" s="6" t="str">
        <f ca="1" t="shared" si="39"/>
        <v/>
      </c>
      <c r="AS21" s="6" t="str">
        <f ca="1" t="shared" si="40"/>
        <v/>
      </c>
      <c r="AT21" s="6" t="str">
        <f ca="1" t="shared" si="41"/>
        <v/>
      </c>
      <c r="AU21" s="9" t="str">
        <f ca="1" t="shared" si="42"/>
        <v/>
      </c>
      <c r="AV21" s="5" t="str">
        <f ca="1" t="shared" si="43"/>
        <v/>
      </c>
      <c r="AW21" s="5" t="str">
        <f ca="1" t="shared" si="44"/>
        <v/>
      </c>
      <c r="AX21" s="8" t="str">
        <f ca="1" t="shared" si="45"/>
        <v/>
      </c>
      <c r="AY21" s="6" t="str">
        <f ca="1" t="shared" si="46"/>
        <v/>
      </c>
      <c r="AZ21" s="7" t="str">
        <f ca="1" t="shared" si="47"/>
        <v/>
      </c>
      <c r="BA21" s="6" t="str">
        <f ca="1" t="shared" si="56"/>
        <v/>
      </c>
      <c r="BB21" s="6" t="str">
        <f ca="1" t="shared" si="48"/>
        <v/>
      </c>
      <c r="BC21" s="6" t="str">
        <f ca="1" t="shared" si="49"/>
        <v/>
      </c>
      <c r="BD21" s="6" t="str">
        <f ca="1" t="shared" si="50"/>
        <v/>
      </c>
      <c r="BE21" s="6" t="str">
        <f ca="1" t="shared" si="51"/>
        <v/>
      </c>
      <c r="BF21" s="6" t="str">
        <f ca="1" t="shared" si="52"/>
        <v/>
      </c>
      <c r="BG21" s="6" t="str">
        <f ca="1" t="shared" si="53"/>
        <v/>
      </c>
      <c r="BH21" s="6" t="str">
        <f ca="1" t="shared" si="54"/>
        <v/>
      </c>
      <c r="BI21" s="6" t="str">
        <f ca="1" t="shared" si="55"/>
        <v/>
      </c>
    </row>
    <row r="22" spans="1:61">
      <c r="A22" s="5" t="str">
        <f ca="1" t="shared" si="10"/>
        <v/>
      </c>
      <c r="B22" s="5" t="str">
        <f ca="1">IF(选手操作!$K21="","",选手操作!$K21)</f>
        <v/>
      </c>
      <c r="C22" s="5" t="str">
        <f ca="1">IF(选手操作!$L21="","",选手操作!$L21)</f>
        <v/>
      </c>
      <c r="D22" s="5" t="str">
        <f ca="1">IF($B22="","",RANK($E22,$E$4:$E$435,0)+COUNTIF($E$4:$E22,$E22)-1)</f>
        <v/>
      </c>
      <c r="E22" s="6" t="str">
        <f ca="1" t="shared" si="11"/>
        <v/>
      </c>
      <c r="F22" s="7" t="str">
        <f ca="1">IF(SUM(选手操作!S21,选手操作!AS21,选手操作!BS21,选手操作!CS21,选手操作!DS21,选手操作!ES21,选手操作!FS21,选手操作!GS21,选手操作!HS21,选手操作!M21,结果导入!W21,结果导入!AW21,结果导入!BW21,结果导入!CW21,结果导入!DW21,结果导入!EW21,结果导入!FW21,结果导入!GW21,结果导入!HW21,选手操作!HU21)=0,"",SUM(选手操作!S21,选手操作!AS21,选手操作!BS21,选手操作!CS21,选手操作!DS21,选手操作!ES21,选手操作!FS21,选手操作!GS21,选手操作!HS21,选手操作!M21,结果导入!W21,结果导入!AW21,结果导入!BW21,结果导入!CW21,结果导入!DW21,结果导入!EW21,结果导入!FW21,结果导入!GW21,结果导入!HW21))</f>
        <v/>
      </c>
      <c r="G22" s="7" t="str">
        <f>IF(SUM(选手操作!O21,结果导入!Y21,结果导入!AY21,结果导入!BY21,结果导入!CY21,结果导入!DY21,结果导入!EY21,结果导入!FY21,结果导入!GY21,结果导入!HY21)=0,"",SUM(选手操作!O21,结果导入!Y21,结果导入!AY21,结果导入!BY21,结果导入!CY21,结果导入!DY21,结果导入!EY21,结果导入!FY21,结果导入!GY21,结果导入!HY21))</f>
        <v/>
      </c>
      <c r="H22" s="6" t="str">
        <f ca="1">IFERROR(IF(OR($C22="",结果导入!S$3=""),"",IF(选手操作!T21&lt;&gt;"",IF(选手操作!T21="其他","请假",选手操作!T21),VLOOKUP($C22,结果导入!O:Q,3,0))),"成绩错误")</f>
        <v/>
      </c>
      <c r="I22" s="6" t="str">
        <f ca="1">IFERROR(IF(OR($C22="",结果导入!AS$3=""),"",IF(选手操作!AT21&lt;&gt;"",IF(选手操作!AT21="其他","请假",选手操作!AT21),VLOOKUP($C22,结果导入!AO:AQ,3,0))),"成绩错误")</f>
        <v/>
      </c>
      <c r="J22" s="6" t="str">
        <f ca="1">IFERROR(IF(OR($C22="",结果导入!BS$3=""),"",IF(选手操作!BT21&lt;&gt;"",IF(选手操作!BT21="其他","请假",选手操作!BT21),VLOOKUP($C22,结果导入!BO:BQ,3,0))),"成绩错误")</f>
        <v/>
      </c>
      <c r="K22" s="6" t="str">
        <f ca="1">IFERROR(IF(OR($C22="",结果导入!CS$3=""),"",IF(选手操作!CT21&lt;&gt;"",IF(选手操作!CT21="其他","请假",选手操作!CT21),VLOOKUP($C22,结果导入!CO:CQ,3,0))),"成绩错误")</f>
        <v/>
      </c>
      <c r="L22" s="6" t="str">
        <f ca="1">IFERROR(IF(OR($C22="",结果导入!DS$3=""),"",IF(选手操作!DT21&lt;&gt;"",IF(选手操作!DT21="其他","请假",选手操作!DT21),VLOOKUP($C22,结果导入!DO:DQ,3,0))),"成绩错误")</f>
        <v/>
      </c>
      <c r="M22" s="6" t="str">
        <f ca="1">IFERROR(IF(OR($C22="",结果导入!ES$3=""),"",IF(选手操作!ET21&lt;&gt;"",IF(选手操作!ET21="其他","请假",选手操作!ET21),VLOOKUP($C22,结果导入!EO:EQ,3,0))),"成绩错误")</f>
        <v/>
      </c>
      <c r="N22" s="6" t="str">
        <f ca="1">IFERROR(IF(OR($C22="",结果导入!FS$3=""),"",IF(选手操作!FT21&lt;&gt;"",IF(选手操作!FT21="其他","请假",选手操作!FT21),VLOOKUP($C22,结果导入!FO:FQ,3,0))),"成绩错误")</f>
        <v/>
      </c>
      <c r="O22" s="6" t="str">
        <f ca="1">IFERROR(IF(OR($C22="",结果导入!GS$3=""),"",IF(选手操作!GT21&lt;&gt;"",IF(选手操作!GT21="其他","请假",选手操作!GT21),VLOOKUP($C22,结果导入!GO:GQ,3,0))),"成绩错误")</f>
        <v/>
      </c>
      <c r="P22" s="6" t="str">
        <f ca="1">IFERROR(IF(OR($C22="",结果导入!HS$3=""),"",IF(选手操作!HT21&lt;&gt;"",IF(选手操作!HT21="其他","请假",选手操作!HT21),VLOOKUP($C22,结果导入!HO:HQ,3,0))),"成绩错误")</f>
        <v/>
      </c>
      <c r="Q22" s="5" t="str">
        <f ca="1" t="shared" si="12"/>
        <v/>
      </c>
      <c r="R22" s="5" t="str">
        <f ca="1" t="shared" si="13"/>
        <v/>
      </c>
      <c r="S22" s="5" t="str">
        <f ca="1" t="shared" si="14"/>
        <v/>
      </c>
      <c r="T22" s="6" t="str">
        <f ca="1" t="shared" si="15"/>
        <v/>
      </c>
      <c r="U22" s="6" t="str">
        <f ca="1" t="shared" si="16"/>
        <v/>
      </c>
      <c r="V22" s="6" t="str">
        <f ca="1" t="shared" si="17"/>
        <v/>
      </c>
      <c r="W22" s="6" t="str">
        <f ca="1" t="shared" si="18"/>
        <v/>
      </c>
      <c r="X22" s="6" t="str">
        <f ca="1" t="shared" si="19"/>
        <v/>
      </c>
      <c r="Y22" s="6" t="str">
        <f ca="1" t="shared" si="20"/>
        <v/>
      </c>
      <c r="Z22" s="6" t="str">
        <f ca="1" t="shared" si="21"/>
        <v/>
      </c>
      <c r="AA22" s="6" t="str">
        <f ca="1" t="shared" si="22"/>
        <v/>
      </c>
      <c r="AB22" s="6" t="str">
        <f ca="1" t="shared" si="23"/>
        <v/>
      </c>
      <c r="AC22" s="6" t="str">
        <f ca="1" t="shared" si="24"/>
        <v/>
      </c>
      <c r="AD22" s="6" t="str">
        <f ca="1" t="shared" si="25"/>
        <v/>
      </c>
      <c r="AE22" s="6" t="str">
        <f ca="1" t="shared" si="26"/>
        <v/>
      </c>
      <c r="AF22" s="5" t="str">
        <f ca="1" t="shared" si="27"/>
        <v/>
      </c>
      <c r="AG22" s="5" t="str">
        <f ca="1" t="shared" si="28"/>
        <v/>
      </c>
      <c r="AH22" s="5" t="str">
        <f ca="1" t="shared" si="29"/>
        <v/>
      </c>
      <c r="AI22" s="6" t="str">
        <f ca="1" t="shared" si="30"/>
        <v/>
      </c>
      <c r="AJ22" s="6" t="str">
        <f ca="1" t="shared" si="31"/>
        <v/>
      </c>
      <c r="AK22" s="7" t="str">
        <f ca="1" t="shared" si="32"/>
        <v/>
      </c>
      <c r="AL22" s="6" t="str">
        <f ca="1" t="shared" si="33"/>
        <v/>
      </c>
      <c r="AM22" s="6" t="str">
        <f ca="1" t="shared" si="34"/>
        <v/>
      </c>
      <c r="AN22" s="6" t="str">
        <f ca="1" t="shared" si="35"/>
        <v/>
      </c>
      <c r="AO22" s="6" t="str">
        <f ca="1" t="shared" si="36"/>
        <v/>
      </c>
      <c r="AP22" s="6" t="str">
        <f ca="1" t="shared" si="37"/>
        <v/>
      </c>
      <c r="AQ22" s="6" t="str">
        <f ca="1" t="shared" si="38"/>
        <v/>
      </c>
      <c r="AR22" s="6" t="str">
        <f ca="1" t="shared" si="39"/>
        <v/>
      </c>
      <c r="AS22" s="6" t="str">
        <f ca="1" t="shared" si="40"/>
        <v/>
      </c>
      <c r="AT22" s="6" t="str">
        <f ca="1" t="shared" si="41"/>
        <v/>
      </c>
      <c r="AU22" s="9" t="str">
        <f ca="1" t="shared" si="42"/>
        <v/>
      </c>
      <c r="AV22" s="5" t="str">
        <f ca="1" t="shared" si="43"/>
        <v/>
      </c>
      <c r="AW22" s="5" t="str">
        <f ca="1" t="shared" si="44"/>
        <v/>
      </c>
      <c r="AX22" s="8" t="str">
        <f ca="1" t="shared" si="45"/>
        <v/>
      </c>
      <c r="AY22" s="6" t="str">
        <f ca="1" t="shared" si="46"/>
        <v/>
      </c>
      <c r="AZ22" s="7" t="str">
        <f ca="1" t="shared" si="47"/>
        <v/>
      </c>
      <c r="BA22" s="6" t="str">
        <f ca="1" t="shared" si="56"/>
        <v/>
      </c>
      <c r="BB22" s="6" t="str">
        <f ca="1" t="shared" si="48"/>
        <v/>
      </c>
      <c r="BC22" s="6" t="str">
        <f ca="1" t="shared" si="49"/>
        <v/>
      </c>
      <c r="BD22" s="6" t="str">
        <f ca="1" t="shared" si="50"/>
        <v/>
      </c>
      <c r="BE22" s="6" t="str">
        <f ca="1" t="shared" si="51"/>
        <v/>
      </c>
      <c r="BF22" s="6" t="str">
        <f ca="1" t="shared" si="52"/>
        <v/>
      </c>
      <c r="BG22" s="6" t="str">
        <f ca="1" t="shared" si="53"/>
        <v/>
      </c>
      <c r="BH22" s="6" t="str">
        <f ca="1" t="shared" si="54"/>
        <v/>
      </c>
      <c r="BI22" s="6" t="str">
        <f ca="1" t="shared" si="55"/>
        <v/>
      </c>
    </row>
    <row r="23" spans="1:61">
      <c r="A23" s="5" t="str">
        <f ca="1" t="shared" si="10"/>
        <v/>
      </c>
      <c r="B23" s="5" t="str">
        <f ca="1">IF(选手操作!$K22="","",选手操作!$K22)</f>
        <v/>
      </c>
      <c r="C23" s="5" t="str">
        <f ca="1">IF(选手操作!$L22="","",选手操作!$L22)</f>
        <v/>
      </c>
      <c r="D23" s="5" t="str">
        <f ca="1">IF($B23="","",RANK($E23,$E$4:$E$435,0)+COUNTIF($E$4:$E23,$E23)-1)</f>
        <v/>
      </c>
      <c r="E23" s="6" t="str">
        <f ca="1" t="shared" si="11"/>
        <v/>
      </c>
      <c r="F23" s="7" t="str">
        <f ca="1">IF(SUM(选手操作!S22,选手操作!AS22,选手操作!BS22,选手操作!CS22,选手操作!DS22,选手操作!ES22,选手操作!FS22,选手操作!GS22,选手操作!HS22,选手操作!M22,结果导入!W22,结果导入!AW22,结果导入!BW22,结果导入!CW22,结果导入!DW22,结果导入!EW22,结果导入!FW22,结果导入!GW22,结果导入!HW22,选手操作!HU22)=0,"",SUM(选手操作!S22,选手操作!AS22,选手操作!BS22,选手操作!CS22,选手操作!DS22,选手操作!ES22,选手操作!FS22,选手操作!GS22,选手操作!HS22,选手操作!M22,结果导入!W22,结果导入!AW22,结果导入!BW22,结果导入!CW22,结果导入!DW22,结果导入!EW22,结果导入!FW22,结果导入!GW22,结果导入!HW22))</f>
        <v/>
      </c>
      <c r="G23" s="7" t="str">
        <f>IF(SUM(选手操作!O22,结果导入!Y22,结果导入!AY22,结果导入!BY22,结果导入!CY22,结果导入!DY22,结果导入!EY22,结果导入!FY22,结果导入!GY22,结果导入!HY22)=0,"",SUM(选手操作!O22,结果导入!Y22,结果导入!AY22,结果导入!BY22,结果导入!CY22,结果导入!DY22,结果导入!EY22,结果导入!FY22,结果导入!GY22,结果导入!HY22))</f>
        <v/>
      </c>
      <c r="H23" s="6" t="str">
        <f ca="1">IFERROR(IF(OR($C23="",结果导入!S$3=""),"",IF(选手操作!T22&lt;&gt;"",IF(选手操作!T22="其他","请假",选手操作!T22),VLOOKUP($C23,结果导入!O:Q,3,0))),"成绩错误")</f>
        <v/>
      </c>
      <c r="I23" s="6" t="str">
        <f ca="1">IFERROR(IF(OR($C23="",结果导入!AS$3=""),"",IF(选手操作!AT22&lt;&gt;"",IF(选手操作!AT22="其他","请假",选手操作!AT22),VLOOKUP($C23,结果导入!AO:AQ,3,0))),"成绩错误")</f>
        <v/>
      </c>
      <c r="J23" s="6" t="str">
        <f ca="1">IFERROR(IF(OR($C23="",结果导入!BS$3=""),"",IF(选手操作!BT22&lt;&gt;"",IF(选手操作!BT22="其他","请假",选手操作!BT22),VLOOKUP($C23,结果导入!BO:BQ,3,0))),"成绩错误")</f>
        <v/>
      </c>
      <c r="K23" s="6" t="str">
        <f ca="1">IFERROR(IF(OR($C23="",结果导入!CS$3=""),"",IF(选手操作!CT22&lt;&gt;"",IF(选手操作!CT22="其他","请假",选手操作!CT22),VLOOKUP($C23,结果导入!CO:CQ,3,0))),"成绩错误")</f>
        <v/>
      </c>
      <c r="L23" s="6" t="str">
        <f ca="1">IFERROR(IF(OR($C23="",结果导入!DS$3=""),"",IF(选手操作!DT22&lt;&gt;"",IF(选手操作!DT22="其他","请假",选手操作!DT22),VLOOKUP($C23,结果导入!DO:DQ,3,0))),"成绩错误")</f>
        <v/>
      </c>
      <c r="M23" s="6" t="str">
        <f ca="1">IFERROR(IF(OR($C23="",结果导入!ES$3=""),"",IF(选手操作!ET22&lt;&gt;"",IF(选手操作!ET22="其他","请假",选手操作!ET22),VLOOKUP($C23,结果导入!EO:EQ,3,0))),"成绩错误")</f>
        <v/>
      </c>
      <c r="N23" s="6" t="str">
        <f ca="1">IFERROR(IF(OR($C23="",结果导入!FS$3=""),"",IF(选手操作!FT22&lt;&gt;"",IF(选手操作!FT22="其他","请假",选手操作!FT22),VLOOKUP($C23,结果导入!FO:FQ,3,0))),"成绩错误")</f>
        <v/>
      </c>
      <c r="O23" s="6" t="str">
        <f ca="1">IFERROR(IF(OR($C23="",结果导入!GS$3=""),"",IF(选手操作!GT22&lt;&gt;"",IF(选手操作!GT22="其他","请假",选手操作!GT22),VLOOKUP($C23,结果导入!GO:GQ,3,0))),"成绩错误")</f>
        <v/>
      </c>
      <c r="P23" s="6" t="str">
        <f ca="1">IFERROR(IF(OR($C23="",结果导入!HS$3=""),"",IF(选手操作!HT22&lt;&gt;"",IF(选手操作!HT22="其他","请假",选手操作!HT22),VLOOKUP($C23,结果导入!HO:HQ,3,0))),"成绩错误")</f>
        <v/>
      </c>
      <c r="Q23" s="5" t="str">
        <f ca="1" t="shared" si="12"/>
        <v/>
      </c>
      <c r="R23" s="5" t="str">
        <f ca="1" t="shared" si="13"/>
        <v/>
      </c>
      <c r="S23" s="5" t="str">
        <f ca="1" t="shared" si="14"/>
        <v/>
      </c>
      <c r="T23" s="6" t="str">
        <f ca="1" t="shared" si="15"/>
        <v/>
      </c>
      <c r="U23" s="6" t="str">
        <f ca="1" t="shared" si="16"/>
        <v/>
      </c>
      <c r="V23" s="6" t="str">
        <f ca="1" t="shared" si="17"/>
        <v/>
      </c>
      <c r="W23" s="6" t="str">
        <f ca="1" t="shared" si="18"/>
        <v/>
      </c>
      <c r="X23" s="6" t="str">
        <f ca="1" t="shared" si="19"/>
        <v/>
      </c>
      <c r="Y23" s="6" t="str">
        <f ca="1" t="shared" si="20"/>
        <v/>
      </c>
      <c r="Z23" s="6" t="str">
        <f ca="1" t="shared" si="21"/>
        <v/>
      </c>
      <c r="AA23" s="6" t="str">
        <f ca="1" t="shared" si="22"/>
        <v/>
      </c>
      <c r="AB23" s="6" t="str">
        <f ca="1" t="shared" si="23"/>
        <v/>
      </c>
      <c r="AC23" s="6" t="str">
        <f ca="1" t="shared" si="24"/>
        <v/>
      </c>
      <c r="AD23" s="6" t="str">
        <f ca="1" t="shared" si="25"/>
        <v/>
      </c>
      <c r="AE23" s="6" t="str">
        <f ca="1" t="shared" si="26"/>
        <v/>
      </c>
      <c r="AF23" s="5" t="str">
        <f ca="1" t="shared" si="27"/>
        <v/>
      </c>
      <c r="AG23" s="5" t="str">
        <f ca="1" t="shared" si="28"/>
        <v/>
      </c>
      <c r="AH23" s="5" t="str">
        <f ca="1" t="shared" si="29"/>
        <v/>
      </c>
      <c r="AI23" s="6" t="str">
        <f ca="1" t="shared" si="30"/>
        <v/>
      </c>
      <c r="AJ23" s="6" t="str">
        <f ca="1" t="shared" si="31"/>
        <v/>
      </c>
      <c r="AK23" s="7" t="str">
        <f ca="1" t="shared" si="32"/>
        <v/>
      </c>
      <c r="AL23" s="6" t="str">
        <f ca="1" t="shared" si="33"/>
        <v/>
      </c>
      <c r="AM23" s="6" t="str">
        <f ca="1" t="shared" si="34"/>
        <v/>
      </c>
      <c r="AN23" s="6" t="str">
        <f ca="1" t="shared" si="35"/>
        <v/>
      </c>
      <c r="AO23" s="6" t="str">
        <f ca="1" t="shared" si="36"/>
        <v/>
      </c>
      <c r="AP23" s="6" t="str">
        <f ca="1" t="shared" si="37"/>
        <v/>
      </c>
      <c r="AQ23" s="6" t="str">
        <f ca="1" t="shared" si="38"/>
        <v/>
      </c>
      <c r="AR23" s="6" t="str">
        <f ca="1" t="shared" si="39"/>
        <v/>
      </c>
      <c r="AS23" s="6" t="str">
        <f ca="1" t="shared" si="40"/>
        <v/>
      </c>
      <c r="AT23" s="6" t="str">
        <f ca="1" t="shared" si="41"/>
        <v/>
      </c>
      <c r="AU23" s="9" t="str">
        <f ca="1" t="shared" si="42"/>
        <v/>
      </c>
      <c r="AV23" s="5" t="str">
        <f ca="1" t="shared" si="43"/>
        <v/>
      </c>
      <c r="AW23" s="5" t="str">
        <f ca="1" t="shared" si="44"/>
        <v/>
      </c>
      <c r="AX23" s="8" t="str">
        <f ca="1" t="shared" si="45"/>
        <v/>
      </c>
      <c r="AY23" s="6" t="str">
        <f ca="1" t="shared" si="46"/>
        <v/>
      </c>
      <c r="AZ23" s="7" t="str">
        <f ca="1" t="shared" si="47"/>
        <v/>
      </c>
      <c r="BA23" s="6" t="str">
        <f ca="1" t="shared" si="56"/>
        <v/>
      </c>
      <c r="BB23" s="6" t="str">
        <f ca="1" t="shared" si="48"/>
        <v/>
      </c>
      <c r="BC23" s="6" t="str">
        <f ca="1" t="shared" si="49"/>
        <v/>
      </c>
      <c r="BD23" s="6" t="str">
        <f ca="1" t="shared" si="50"/>
        <v/>
      </c>
      <c r="BE23" s="6" t="str">
        <f ca="1" t="shared" si="51"/>
        <v/>
      </c>
      <c r="BF23" s="6" t="str">
        <f ca="1" t="shared" si="52"/>
        <v/>
      </c>
      <c r="BG23" s="6" t="str">
        <f ca="1" t="shared" si="53"/>
        <v/>
      </c>
      <c r="BH23" s="6" t="str">
        <f ca="1" t="shared" si="54"/>
        <v/>
      </c>
      <c r="BI23" s="6" t="str">
        <f ca="1" t="shared" si="55"/>
        <v/>
      </c>
    </row>
    <row r="24" spans="1:61">
      <c r="A24" s="5" t="str">
        <f ca="1" t="shared" si="10"/>
        <v/>
      </c>
      <c r="B24" s="5" t="str">
        <f ca="1">IF(选手操作!$K23="","",选手操作!$K23)</f>
        <v/>
      </c>
      <c r="C24" s="5" t="str">
        <f ca="1">IF(选手操作!$L23="","",选手操作!$L23)</f>
        <v/>
      </c>
      <c r="D24" s="5" t="str">
        <f ca="1">IF($B24="","",RANK($E24,$E$4:$E$435,0)+COUNTIF($E$4:$E24,$E24)-1)</f>
        <v/>
      </c>
      <c r="E24" s="6" t="str">
        <f ca="1" t="shared" si="11"/>
        <v/>
      </c>
      <c r="F24" s="7" t="str">
        <f ca="1">IF(SUM(选手操作!S23,选手操作!AS23,选手操作!BS23,选手操作!CS23,选手操作!DS23,选手操作!ES23,选手操作!FS23,选手操作!GS23,选手操作!HS23,选手操作!M23,结果导入!W23,结果导入!AW23,结果导入!BW23,结果导入!CW23,结果导入!DW23,结果导入!EW23,结果导入!FW23,结果导入!GW23,结果导入!HW23,选手操作!HU23)=0,"",SUM(选手操作!S23,选手操作!AS23,选手操作!BS23,选手操作!CS23,选手操作!DS23,选手操作!ES23,选手操作!FS23,选手操作!GS23,选手操作!HS23,选手操作!M23,结果导入!W23,结果导入!AW23,结果导入!BW23,结果导入!CW23,结果导入!DW23,结果导入!EW23,结果导入!FW23,结果导入!GW23,结果导入!HW23))</f>
        <v/>
      </c>
      <c r="G24" s="7" t="str">
        <f>IF(SUM(选手操作!O23,结果导入!Y23,结果导入!AY23,结果导入!BY23,结果导入!CY23,结果导入!DY23,结果导入!EY23,结果导入!FY23,结果导入!GY23,结果导入!HY23)=0,"",SUM(选手操作!O23,结果导入!Y23,结果导入!AY23,结果导入!BY23,结果导入!CY23,结果导入!DY23,结果导入!EY23,结果导入!FY23,结果导入!GY23,结果导入!HY23))</f>
        <v/>
      </c>
      <c r="H24" s="6" t="str">
        <f ca="1">IFERROR(IF(OR($C24="",结果导入!S$3=""),"",IF(选手操作!T23&lt;&gt;"",IF(选手操作!T23="其他","请假",选手操作!T23),VLOOKUP($C24,结果导入!O:Q,3,0))),"成绩错误")</f>
        <v/>
      </c>
      <c r="I24" s="6" t="str">
        <f ca="1">IFERROR(IF(OR($C24="",结果导入!AS$3=""),"",IF(选手操作!AT23&lt;&gt;"",IF(选手操作!AT23="其他","请假",选手操作!AT23),VLOOKUP($C24,结果导入!AO:AQ,3,0))),"成绩错误")</f>
        <v/>
      </c>
      <c r="J24" s="6" t="str">
        <f ca="1">IFERROR(IF(OR($C24="",结果导入!BS$3=""),"",IF(选手操作!BT23&lt;&gt;"",IF(选手操作!BT23="其他","请假",选手操作!BT23),VLOOKUP($C24,结果导入!BO:BQ,3,0))),"成绩错误")</f>
        <v/>
      </c>
      <c r="K24" s="6" t="str">
        <f ca="1">IFERROR(IF(OR($C24="",结果导入!CS$3=""),"",IF(选手操作!CT23&lt;&gt;"",IF(选手操作!CT23="其他","请假",选手操作!CT23),VLOOKUP($C24,结果导入!CO:CQ,3,0))),"成绩错误")</f>
        <v/>
      </c>
      <c r="L24" s="6" t="str">
        <f ca="1">IFERROR(IF(OR($C24="",结果导入!DS$3=""),"",IF(选手操作!DT23&lt;&gt;"",IF(选手操作!DT23="其他","请假",选手操作!DT23),VLOOKUP($C24,结果导入!DO:DQ,3,0))),"成绩错误")</f>
        <v/>
      </c>
      <c r="M24" s="6" t="str">
        <f ca="1">IFERROR(IF(OR($C24="",结果导入!ES$3=""),"",IF(选手操作!ET23&lt;&gt;"",IF(选手操作!ET23="其他","请假",选手操作!ET23),VLOOKUP($C24,结果导入!EO:EQ,3,0))),"成绩错误")</f>
        <v/>
      </c>
      <c r="N24" s="6" t="str">
        <f ca="1">IFERROR(IF(OR($C24="",结果导入!FS$3=""),"",IF(选手操作!FT23&lt;&gt;"",IF(选手操作!FT23="其他","请假",选手操作!FT23),VLOOKUP($C24,结果导入!FO:FQ,3,0))),"成绩错误")</f>
        <v/>
      </c>
      <c r="O24" s="6" t="str">
        <f ca="1">IFERROR(IF(OR($C24="",结果导入!GS$3=""),"",IF(选手操作!GT23&lt;&gt;"",IF(选手操作!GT23="其他","请假",选手操作!GT23),VLOOKUP($C24,结果导入!GO:GQ,3,0))),"成绩错误")</f>
        <v/>
      </c>
      <c r="P24" s="6" t="str">
        <f ca="1">IFERROR(IF(OR($C24="",结果导入!HS$3=""),"",IF(选手操作!HT23&lt;&gt;"",IF(选手操作!HT23="其他","请假",选手操作!HT23),VLOOKUP($C24,结果导入!HO:HQ,3,0))),"成绩错误")</f>
        <v/>
      </c>
      <c r="Q24" s="5" t="str">
        <f ca="1" t="shared" si="12"/>
        <v/>
      </c>
      <c r="R24" s="5" t="str">
        <f ca="1" t="shared" si="13"/>
        <v/>
      </c>
      <c r="S24" s="5" t="str">
        <f ca="1" t="shared" si="14"/>
        <v/>
      </c>
      <c r="T24" s="6" t="str">
        <f ca="1" t="shared" si="15"/>
        <v/>
      </c>
      <c r="U24" s="6" t="str">
        <f ca="1" t="shared" si="16"/>
        <v/>
      </c>
      <c r="V24" s="6" t="str">
        <f ca="1" t="shared" si="17"/>
        <v/>
      </c>
      <c r="W24" s="6" t="str">
        <f ca="1" t="shared" si="18"/>
        <v/>
      </c>
      <c r="X24" s="6" t="str">
        <f ca="1" t="shared" si="19"/>
        <v/>
      </c>
      <c r="Y24" s="6" t="str">
        <f ca="1" t="shared" si="20"/>
        <v/>
      </c>
      <c r="Z24" s="6" t="str">
        <f ca="1" t="shared" si="21"/>
        <v/>
      </c>
      <c r="AA24" s="6" t="str">
        <f ca="1" t="shared" si="22"/>
        <v/>
      </c>
      <c r="AB24" s="6" t="str">
        <f ca="1" t="shared" si="23"/>
        <v/>
      </c>
      <c r="AC24" s="6" t="str">
        <f ca="1" t="shared" si="24"/>
        <v/>
      </c>
      <c r="AD24" s="6" t="str">
        <f ca="1" t="shared" si="25"/>
        <v/>
      </c>
      <c r="AE24" s="6" t="str">
        <f ca="1" t="shared" si="26"/>
        <v/>
      </c>
      <c r="AF24" s="5" t="str">
        <f ca="1" t="shared" si="27"/>
        <v/>
      </c>
      <c r="AG24" s="5" t="str">
        <f ca="1" t="shared" si="28"/>
        <v/>
      </c>
      <c r="AH24" s="5" t="str">
        <f ca="1" t="shared" si="29"/>
        <v/>
      </c>
      <c r="AI24" s="6" t="str">
        <f ca="1" t="shared" si="30"/>
        <v/>
      </c>
      <c r="AJ24" s="6" t="str">
        <f ca="1" t="shared" si="31"/>
        <v/>
      </c>
      <c r="AK24" s="7" t="str">
        <f ca="1" t="shared" si="32"/>
        <v/>
      </c>
      <c r="AL24" s="6" t="str">
        <f ca="1" t="shared" si="33"/>
        <v/>
      </c>
      <c r="AM24" s="6" t="str">
        <f ca="1" t="shared" si="34"/>
        <v/>
      </c>
      <c r="AN24" s="6" t="str">
        <f ca="1" t="shared" si="35"/>
        <v/>
      </c>
      <c r="AO24" s="6" t="str">
        <f ca="1" t="shared" si="36"/>
        <v/>
      </c>
      <c r="AP24" s="6" t="str">
        <f ca="1" t="shared" si="37"/>
        <v/>
      </c>
      <c r="AQ24" s="6" t="str">
        <f ca="1" t="shared" si="38"/>
        <v/>
      </c>
      <c r="AR24" s="6" t="str">
        <f ca="1" t="shared" si="39"/>
        <v/>
      </c>
      <c r="AS24" s="6" t="str">
        <f ca="1" t="shared" si="40"/>
        <v/>
      </c>
      <c r="AT24" s="6" t="str">
        <f ca="1" t="shared" si="41"/>
        <v/>
      </c>
      <c r="AU24" s="9" t="str">
        <f ca="1" t="shared" si="42"/>
        <v/>
      </c>
      <c r="AV24" s="5" t="str">
        <f ca="1" t="shared" si="43"/>
        <v/>
      </c>
      <c r="AW24" s="5" t="str">
        <f ca="1" t="shared" si="44"/>
        <v/>
      </c>
      <c r="AX24" s="8" t="str">
        <f ca="1" t="shared" si="45"/>
        <v/>
      </c>
      <c r="AY24" s="6" t="str">
        <f ca="1" t="shared" si="46"/>
        <v/>
      </c>
      <c r="AZ24" s="7" t="str">
        <f ca="1" t="shared" si="47"/>
        <v/>
      </c>
      <c r="BA24" s="6" t="str">
        <f ca="1" t="shared" si="56"/>
        <v/>
      </c>
      <c r="BB24" s="6" t="str">
        <f ca="1" t="shared" si="48"/>
        <v/>
      </c>
      <c r="BC24" s="6" t="str">
        <f ca="1" t="shared" si="49"/>
        <v/>
      </c>
      <c r="BD24" s="6" t="str">
        <f ca="1" t="shared" si="50"/>
        <v/>
      </c>
      <c r="BE24" s="6" t="str">
        <f ca="1" t="shared" si="51"/>
        <v/>
      </c>
      <c r="BF24" s="6" t="str">
        <f ca="1" t="shared" si="52"/>
        <v/>
      </c>
      <c r="BG24" s="6" t="str">
        <f ca="1" t="shared" si="53"/>
        <v/>
      </c>
      <c r="BH24" s="6" t="str">
        <f ca="1" t="shared" si="54"/>
        <v/>
      </c>
      <c r="BI24" s="6" t="str">
        <f ca="1" t="shared" si="55"/>
        <v/>
      </c>
    </row>
    <row r="25" spans="1:61">
      <c r="A25" s="5" t="str">
        <f ca="1" t="shared" si="10"/>
        <v/>
      </c>
      <c r="B25" s="5" t="str">
        <f ca="1">IF(选手操作!$K24="","",选手操作!$K24)</f>
        <v/>
      </c>
      <c r="C25" s="5" t="str">
        <f ca="1">IF(选手操作!$L24="","",选手操作!$L24)</f>
        <v/>
      </c>
      <c r="D25" s="5" t="str">
        <f ca="1">IF($B25="","",RANK($E25,$E$4:$E$435,0)+COUNTIF($E$4:$E25,$E25)-1)</f>
        <v/>
      </c>
      <c r="E25" s="6" t="str">
        <f ca="1" t="shared" si="11"/>
        <v/>
      </c>
      <c r="F25" s="7" t="str">
        <f ca="1">IF(SUM(选手操作!S24,选手操作!AS24,选手操作!BS24,选手操作!CS24,选手操作!DS24,选手操作!ES24,选手操作!FS24,选手操作!GS24,选手操作!HS24,选手操作!M24,结果导入!W24,结果导入!AW24,结果导入!BW24,结果导入!CW24,结果导入!DW24,结果导入!EW24,结果导入!FW24,结果导入!GW24,结果导入!HW24,选手操作!HU24)=0,"",SUM(选手操作!S24,选手操作!AS24,选手操作!BS24,选手操作!CS24,选手操作!DS24,选手操作!ES24,选手操作!FS24,选手操作!GS24,选手操作!HS24,选手操作!M24,结果导入!W24,结果导入!AW24,结果导入!BW24,结果导入!CW24,结果导入!DW24,结果导入!EW24,结果导入!FW24,结果导入!GW24,结果导入!HW24))</f>
        <v/>
      </c>
      <c r="G25" s="7" t="str">
        <f>IF(SUM(选手操作!O24,结果导入!Y24,结果导入!AY24,结果导入!BY24,结果导入!CY24,结果导入!DY24,结果导入!EY24,结果导入!FY24,结果导入!GY24,结果导入!HY24)=0,"",SUM(选手操作!O24,结果导入!Y24,结果导入!AY24,结果导入!BY24,结果导入!CY24,结果导入!DY24,结果导入!EY24,结果导入!FY24,结果导入!GY24,结果导入!HY24))</f>
        <v/>
      </c>
      <c r="H25" s="6" t="str">
        <f ca="1">IFERROR(IF(OR($C25="",结果导入!S$3=""),"",IF(选手操作!T24&lt;&gt;"",IF(选手操作!T24="其他","请假",选手操作!T24),VLOOKUP($C25,结果导入!O:Q,3,0))),"成绩错误")</f>
        <v/>
      </c>
      <c r="I25" s="6" t="str">
        <f ca="1">IFERROR(IF(OR($C25="",结果导入!AS$3=""),"",IF(选手操作!AT24&lt;&gt;"",IF(选手操作!AT24="其他","请假",选手操作!AT24),VLOOKUP($C25,结果导入!AO:AQ,3,0))),"成绩错误")</f>
        <v/>
      </c>
      <c r="J25" s="6" t="str">
        <f ca="1">IFERROR(IF(OR($C25="",结果导入!BS$3=""),"",IF(选手操作!BT24&lt;&gt;"",IF(选手操作!BT24="其他","请假",选手操作!BT24),VLOOKUP($C25,结果导入!BO:BQ,3,0))),"成绩错误")</f>
        <v/>
      </c>
      <c r="K25" s="6" t="str">
        <f ca="1">IFERROR(IF(OR($C25="",结果导入!CS$3=""),"",IF(选手操作!CT24&lt;&gt;"",IF(选手操作!CT24="其他","请假",选手操作!CT24),VLOOKUP($C25,结果导入!CO:CQ,3,0))),"成绩错误")</f>
        <v/>
      </c>
      <c r="L25" s="6" t="str">
        <f ca="1">IFERROR(IF(OR($C25="",结果导入!DS$3=""),"",IF(选手操作!DT24&lt;&gt;"",IF(选手操作!DT24="其他","请假",选手操作!DT24),VLOOKUP($C25,结果导入!DO:DQ,3,0))),"成绩错误")</f>
        <v/>
      </c>
      <c r="M25" s="6" t="str">
        <f ca="1">IFERROR(IF(OR($C25="",结果导入!ES$3=""),"",IF(选手操作!ET24&lt;&gt;"",IF(选手操作!ET24="其他","请假",选手操作!ET24),VLOOKUP($C25,结果导入!EO:EQ,3,0))),"成绩错误")</f>
        <v/>
      </c>
      <c r="N25" s="6" t="str">
        <f ca="1">IFERROR(IF(OR($C25="",结果导入!FS$3=""),"",IF(选手操作!FT24&lt;&gt;"",IF(选手操作!FT24="其他","请假",选手操作!FT24),VLOOKUP($C25,结果导入!FO:FQ,3,0))),"成绩错误")</f>
        <v/>
      </c>
      <c r="O25" s="6" t="str">
        <f ca="1">IFERROR(IF(OR($C25="",结果导入!GS$3=""),"",IF(选手操作!GT24&lt;&gt;"",IF(选手操作!GT24="其他","请假",选手操作!GT24),VLOOKUP($C25,结果导入!GO:GQ,3,0))),"成绩错误")</f>
        <v/>
      </c>
      <c r="P25" s="6" t="str">
        <f ca="1">IFERROR(IF(OR($C25="",结果导入!HS$3=""),"",IF(选手操作!HT24&lt;&gt;"",IF(选手操作!HT24="其他","请假",选手操作!HT24),VLOOKUP($C25,结果导入!HO:HQ,3,0))),"成绩错误")</f>
        <v/>
      </c>
      <c r="Q25" s="5" t="str">
        <f ca="1" t="shared" si="12"/>
        <v/>
      </c>
      <c r="R25" s="5" t="str">
        <f ca="1" t="shared" si="13"/>
        <v/>
      </c>
      <c r="S25" s="5" t="str">
        <f ca="1" t="shared" si="14"/>
        <v/>
      </c>
      <c r="T25" s="6" t="str">
        <f ca="1" t="shared" si="15"/>
        <v/>
      </c>
      <c r="U25" s="6" t="str">
        <f ca="1" t="shared" si="16"/>
        <v/>
      </c>
      <c r="V25" s="6" t="str">
        <f ca="1" t="shared" si="17"/>
        <v/>
      </c>
      <c r="W25" s="6" t="str">
        <f ca="1" t="shared" si="18"/>
        <v/>
      </c>
      <c r="X25" s="6" t="str">
        <f ca="1" t="shared" si="19"/>
        <v/>
      </c>
      <c r="Y25" s="6" t="str">
        <f ca="1" t="shared" si="20"/>
        <v/>
      </c>
      <c r="Z25" s="6" t="str">
        <f ca="1" t="shared" si="21"/>
        <v/>
      </c>
      <c r="AA25" s="6" t="str">
        <f ca="1" t="shared" si="22"/>
        <v/>
      </c>
      <c r="AB25" s="6" t="str">
        <f ca="1" t="shared" si="23"/>
        <v/>
      </c>
      <c r="AC25" s="6" t="str">
        <f ca="1" t="shared" si="24"/>
        <v/>
      </c>
      <c r="AD25" s="6" t="str">
        <f ca="1" t="shared" si="25"/>
        <v/>
      </c>
      <c r="AE25" s="6" t="str">
        <f ca="1" t="shared" si="26"/>
        <v/>
      </c>
      <c r="AF25" s="5" t="str">
        <f ca="1" t="shared" si="27"/>
        <v/>
      </c>
      <c r="AG25" s="5" t="str">
        <f ca="1" t="shared" si="28"/>
        <v/>
      </c>
      <c r="AH25" s="5" t="str">
        <f ca="1" t="shared" si="29"/>
        <v/>
      </c>
      <c r="AI25" s="6" t="str">
        <f ca="1" t="shared" si="30"/>
        <v/>
      </c>
      <c r="AJ25" s="6" t="str">
        <f ca="1" t="shared" si="31"/>
        <v/>
      </c>
      <c r="AK25" s="7" t="str">
        <f ca="1" t="shared" si="32"/>
        <v/>
      </c>
      <c r="AL25" s="6" t="str">
        <f ca="1" t="shared" si="33"/>
        <v/>
      </c>
      <c r="AM25" s="6" t="str">
        <f ca="1" t="shared" si="34"/>
        <v/>
      </c>
      <c r="AN25" s="6" t="str">
        <f ca="1" t="shared" si="35"/>
        <v/>
      </c>
      <c r="AO25" s="6" t="str">
        <f ca="1" t="shared" si="36"/>
        <v/>
      </c>
      <c r="AP25" s="6" t="str">
        <f ca="1" t="shared" si="37"/>
        <v/>
      </c>
      <c r="AQ25" s="6" t="str">
        <f ca="1" t="shared" si="38"/>
        <v/>
      </c>
      <c r="AR25" s="6" t="str">
        <f ca="1" t="shared" si="39"/>
        <v/>
      </c>
      <c r="AS25" s="6" t="str">
        <f ca="1" t="shared" si="40"/>
        <v/>
      </c>
      <c r="AT25" s="6" t="str">
        <f ca="1" t="shared" si="41"/>
        <v/>
      </c>
      <c r="AU25" s="9" t="str">
        <f ca="1" t="shared" si="42"/>
        <v/>
      </c>
      <c r="AV25" s="5" t="str">
        <f ca="1" t="shared" si="43"/>
        <v/>
      </c>
      <c r="AW25" s="5" t="str">
        <f ca="1" t="shared" si="44"/>
        <v/>
      </c>
      <c r="AX25" s="8" t="str">
        <f ca="1" t="shared" si="45"/>
        <v/>
      </c>
      <c r="AY25" s="6" t="str">
        <f ca="1" t="shared" si="46"/>
        <v/>
      </c>
      <c r="AZ25" s="7" t="str">
        <f ca="1" t="shared" si="47"/>
        <v/>
      </c>
      <c r="BA25" s="6" t="str">
        <f ca="1" t="shared" si="56"/>
        <v/>
      </c>
      <c r="BB25" s="6" t="str">
        <f ca="1" t="shared" si="48"/>
        <v/>
      </c>
      <c r="BC25" s="6" t="str">
        <f ca="1" t="shared" si="49"/>
        <v/>
      </c>
      <c r="BD25" s="6" t="str">
        <f ca="1" t="shared" si="50"/>
        <v/>
      </c>
      <c r="BE25" s="6" t="str">
        <f ca="1" t="shared" si="51"/>
        <v/>
      </c>
      <c r="BF25" s="6" t="str">
        <f ca="1" t="shared" si="52"/>
        <v/>
      </c>
      <c r="BG25" s="6" t="str">
        <f ca="1" t="shared" si="53"/>
        <v/>
      </c>
      <c r="BH25" s="6" t="str">
        <f ca="1" t="shared" si="54"/>
        <v/>
      </c>
      <c r="BI25" s="6" t="str">
        <f ca="1" t="shared" si="55"/>
        <v/>
      </c>
    </row>
    <row r="26" spans="1:61">
      <c r="A26" s="5" t="str">
        <f ca="1" t="shared" si="10"/>
        <v/>
      </c>
      <c r="B26" s="5" t="str">
        <f ca="1">IF(选手操作!$K25="","",选手操作!$K25)</f>
        <v/>
      </c>
      <c r="C26" s="5" t="str">
        <f ca="1">IF(选手操作!$L25="","",选手操作!$L25)</f>
        <v/>
      </c>
      <c r="D26" s="5" t="str">
        <f ca="1">IF($B26="","",RANK($E26,$E$4:$E$435,0)+COUNTIF($E$4:$E26,$E26)-1)</f>
        <v/>
      </c>
      <c r="E26" s="6" t="str">
        <f ca="1" t="shared" si="11"/>
        <v/>
      </c>
      <c r="F26" s="7" t="str">
        <f ca="1">IF(SUM(选手操作!S25,选手操作!AS25,选手操作!BS25,选手操作!CS25,选手操作!DS25,选手操作!ES25,选手操作!FS25,选手操作!GS25,选手操作!HS25,选手操作!M25,结果导入!W25,结果导入!AW25,结果导入!BW25,结果导入!CW25,结果导入!DW25,结果导入!EW25,结果导入!FW25,结果导入!GW25,结果导入!HW25,选手操作!HU25)=0,"",SUM(选手操作!S25,选手操作!AS25,选手操作!BS25,选手操作!CS25,选手操作!DS25,选手操作!ES25,选手操作!FS25,选手操作!GS25,选手操作!HS25,选手操作!M25,结果导入!W25,结果导入!AW25,结果导入!BW25,结果导入!CW25,结果导入!DW25,结果导入!EW25,结果导入!FW25,结果导入!GW25,结果导入!HW25))</f>
        <v/>
      </c>
      <c r="G26" s="7" t="str">
        <f>IF(SUM(选手操作!O25,结果导入!Y25,结果导入!AY25,结果导入!BY25,结果导入!CY25,结果导入!DY25,结果导入!EY25,结果导入!FY25,结果导入!GY25,结果导入!HY25)=0,"",SUM(选手操作!O25,结果导入!Y25,结果导入!AY25,结果导入!BY25,结果导入!CY25,结果导入!DY25,结果导入!EY25,结果导入!FY25,结果导入!GY25,结果导入!HY25))</f>
        <v/>
      </c>
      <c r="H26" s="6" t="str">
        <f ca="1">IFERROR(IF(OR($C26="",结果导入!S$3=""),"",IF(选手操作!T25&lt;&gt;"",IF(选手操作!T25="其他","请假",选手操作!T25),VLOOKUP($C26,结果导入!O:Q,3,0))),"成绩错误")</f>
        <v/>
      </c>
      <c r="I26" s="6" t="str">
        <f ca="1">IFERROR(IF(OR($C26="",结果导入!AS$3=""),"",IF(选手操作!AT25&lt;&gt;"",IF(选手操作!AT25="其他","请假",选手操作!AT25),VLOOKUP($C26,结果导入!AO:AQ,3,0))),"成绩错误")</f>
        <v/>
      </c>
      <c r="J26" s="6" t="str">
        <f ca="1">IFERROR(IF(OR($C26="",结果导入!BS$3=""),"",IF(选手操作!BT25&lt;&gt;"",IF(选手操作!BT25="其他","请假",选手操作!BT25),VLOOKUP($C26,结果导入!BO:BQ,3,0))),"成绩错误")</f>
        <v/>
      </c>
      <c r="K26" s="6" t="str">
        <f ca="1">IFERROR(IF(OR($C26="",结果导入!CS$3=""),"",IF(选手操作!CT25&lt;&gt;"",IF(选手操作!CT25="其他","请假",选手操作!CT25),VLOOKUP($C26,结果导入!CO:CQ,3,0))),"成绩错误")</f>
        <v/>
      </c>
      <c r="L26" s="6" t="str">
        <f ca="1">IFERROR(IF(OR($C26="",结果导入!DS$3=""),"",IF(选手操作!DT25&lt;&gt;"",IF(选手操作!DT25="其他","请假",选手操作!DT25),VLOOKUP($C26,结果导入!DO:DQ,3,0))),"成绩错误")</f>
        <v/>
      </c>
      <c r="M26" s="6" t="str">
        <f ca="1">IFERROR(IF(OR($C26="",结果导入!ES$3=""),"",IF(选手操作!ET25&lt;&gt;"",IF(选手操作!ET25="其他","请假",选手操作!ET25),VLOOKUP($C26,结果导入!EO:EQ,3,0))),"成绩错误")</f>
        <v/>
      </c>
      <c r="N26" s="6" t="str">
        <f ca="1">IFERROR(IF(OR($C26="",结果导入!FS$3=""),"",IF(选手操作!FT25&lt;&gt;"",IF(选手操作!FT25="其他","请假",选手操作!FT25),VLOOKUP($C26,结果导入!FO:FQ,3,0))),"成绩错误")</f>
        <v/>
      </c>
      <c r="O26" s="6" t="str">
        <f ca="1">IFERROR(IF(OR($C26="",结果导入!GS$3=""),"",IF(选手操作!GT25&lt;&gt;"",IF(选手操作!GT25="其他","请假",选手操作!GT25),VLOOKUP($C26,结果导入!GO:GQ,3,0))),"成绩错误")</f>
        <v/>
      </c>
      <c r="P26" s="6" t="str">
        <f ca="1">IFERROR(IF(OR($C26="",结果导入!HS$3=""),"",IF(选手操作!HT25&lt;&gt;"",IF(选手操作!HT25="其他","请假",选手操作!HT25),VLOOKUP($C26,结果导入!HO:HQ,3,0))),"成绩错误")</f>
        <v/>
      </c>
      <c r="Q26" s="5" t="str">
        <f ca="1" t="shared" si="12"/>
        <v/>
      </c>
      <c r="R26" s="5" t="str">
        <f ca="1" t="shared" si="13"/>
        <v/>
      </c>
      <c r="S26" s="5" t="str">
        <f ca="1" t="shared" si="14"/>
        <v/>
      </c>
      <c r="T26" s="6" t="str">
        <f ca="1" t="shared" si="15"/>
        <v/>
      </c>
      <c r="U26" s="6" t="str">
        <f ca="1" t="shared" si="16"/>
        <v/>
      </c>
      <c r="V26" s="6" t="str">
        <f ca="1" t="shared" si="17"/>
        <v/>
      </c>
      <c r="W26" s="6" t="str">
        <f ca="1" t="shared" si="18"/>
        <v/>
      </c>
      <c r="X26" s="6" t="str">
        <f ca="1" t="shared" si="19"/>
        <v/>
      </c>
      <c r="Y26" s="6" t="str">
        <f ca="1" t="shared" si="20"/>
        <v/>
      </c>
      <c r="Z26" s="6" t="str">
        <f ca="1" t="shared" si="21"/>
        <v/>
      </c>
      <c r="AA26" s="6" t="str">
        <f ca="1" t="shared" si="22"/>
        <v/>
      </c>
      <c r="AB26" s="6" t="str">
        <f ca="1" t="shared" si="23"/>
        <v/>
      </c>
      <c r="AC26" s="6" t="str">
        <f ca="1" t="shared" si="24"/>
        <v/>
      </c>
      <c r="AD26" s="6" t="str">
        <f ca="1" t="shared" si="25"/>
        <v/>
      </c>
      <c r="AE26" s="6" t="str">
        <f ca="1" t="shared" si="26"/>
        <v/>
      </c>
      <c r="AF26" s="5" t="str">
        <f ca="1" t="shared" si="27"/>
        <v/>
      </c>
      <c r="AG26" s="5" t="str">
        <f ca="1" t="shared" si="28"/>
        <v/>
      </c>
      <c r="AH26" s="5" t="str">
        <f ca="1" t="shared" si="29"/>
        <v/>
      </c>
      <c r="AI26" s="6" t="str">
        <f ca="1" t="shared" si="30"/>
        <v/>
      </c>
      <c r="AJ26" s="6" t="str">
        <f ca="1" t="shared" si="31"/>
        <v/>
      </c>
      <c r="AK26" s="7" t="str">
        <f ca="1" t="shared" si="32"/>
        <v/>
      </c>
      <c r="AL26" s="6" t="str">
        <f ca="1" t="shared" si="33"/>
        <v/>
      </c>
      <c r="AM26" s="6" t="str">
        <f ca="1" t="shared" si="34"/>
        <v/>
      </c>
      <c r="AN26" s="6" t="str">
        <f ca="1" t="shared" si="35"/>
        <v/>
      </c>
      <c r="AO26" s="6" t="str">
        <f ca="1" t="shared" si="36"/>
        <v/>
      </c>
      <c r="AP26" s="6" t="str">
        <f ca="1" t="shared" si="37"/>
        <v/>
      </c>
      <c r="AQ26" s="6" t="str">
        <f ca="1" t="shared" si="38"/>
        <v/>
      </c>
      <c r="AR26" s="6" t="str">
        <f ca="1" t="shared" si="39"/>
        <v/>
      </c>
      <c r="AS26" s="6" t="str">
        <f ca="1" t="shared" si="40"/>
        <v/>
      </c>
      <c r="AT26" s="6" t="str">
        <f ca="1" t="shared" si="41"/>
        <v/>
      </c>
      <c r="AU26" s="9" t="str">
        <f ca="1" t="shared" si="42"/>
        <v/>
      </c>
      <c r="AV26" s="5" t="str">
        <f ca="1" t="shared" si="43"/>
        <v/>
      </c>
      <c r="AW26" s="5" t="str">
        <f ca="1" t="shared" si="44"/>
        <v/>
      </c>
      <c r="AX26" s="8" t="str">
        <f ca="1" t="shared" si="45"/>
        <v/>
      </c>
      <c r="AY26" s="6" t="str">
        <f ca="1" t="shared" si="46"/>
        <v/>
      </c>
      <c r="AZ26" s="7" t="str">
        <f ca="1" t="shared" si="47"/>
        <v/>
      </c>
      <c r="BA26" s="6" t="str">
        <f ca="1" t="shared" si="56"/>
        <v/>
      </c>
      <c r="BB26" s="6" t="str">
        <f ca="1" t="shared" si="48"/>
        <v/>
      </c>
      <c r="BC26" s="6" t="str">
        <f ca="1" t="shared" si="49"/>
        <v/>
      </c>
      <c r="BD26" s="6" t="str">
        <f ca="1" t="shared" si="50"/>
        <v/>
      </c>
      <c r="BE26" s="6" t="str">
        <f ca="1" t="shared" si="51"/>
        <v/>
      </c>
      <c r="BF26" s="6" t="str">
        <f ca="1" t="shared" si="52"/>
        <v/>
      </c>
      <c r="BG26" s="6" t="str">
        <f ca="1" t="shared" si="53"/>
        <v/>
      </c>
      <c r="BH26" s="6" t="str">
        <f ca="1" t="shared" si="54"/>
        <v/>
      </c>
      <c r="BI26" s="6" t="str">
        <f ca="1" t="shared" si="55"/>
        <v/>
      </c>
    </row>
    <row r="27" spans="1:61">
      <c r="A27" s="5" t="str">
        <f ca="1" t="shared" si="10"/>
        <v/>
      </c>
      <c r="B27" s="5" t="str">
        <f ca="1">IF(选手操作!$K26="","",选手操作!$K26)</f>
        <v/>
      </c>
      <c r="C27" s="5" t="str">
        <f ca="1">IF(选手操作!$L26="","",选手操作!$L26)</f>
        <v/>
      </c>
      <c r="D27" s="5" t="str">
        <f ca="1">IF($B27="","",RANK($E27,$E$4:$E$435,0)+COUNTIF($E$4:$E27,$E27)-1)</f>
        <v/>
      </c>
      <c r="E27" s="6" t="str">
        <f ca="1" t="shared" si="11"/>
        <v/>
      </c>
      <c r="F27" s="7" t="str">
        <f ca="1">IF(SUM(选手操作!S26,选手操作!AS26,选手操作!BS26,选手操作!CS26,选手操作!DS26,选手操作!ES26,选手操作!FS26,选手操作!GS26,选手操作!HS26,选手操作!M26,结果导入!W26,结果导入!AW26,结果导入!BW26,结果导入!CW26,结果导入!DW26,结果导入!EW26,结果导入!FW26,结果导入!GW26,结果导入!HW26,选手操作!HU26)=0,"",SUM(选手操作!S26,选手操作!AS26,选手操作!BS26,选手操作!CS26,选手操作!DS26,选手操作!ES26,选手操作!FS26,选手操作!GS26,选手操作!HS26,选手操作!M26,结果导入!W26,结果导入!AW26,结果导入!BW26,结果导入!CW26,结果导入!DW26,结果导入!EW26,结果导入!FW26,结果导入!GW26,结果导入!HW26))</f>
        <v/>
      </c>
      <c r="G27" s="7" t="str">
        <f>IF(SUM(选手操作!O26,结果导入!Y26,结果导入!AY26,结果导入!BY26,结果导入!CY26,结果导入!DY26,结果导入!EY26,结果导入!FY26,结果导入!GY26,结果导入!HY26)=0,"",SUM(选手操作!O26,结果导入!Y26,结果导入!AY26,结果导入!BY26,结果导入!CY26,结果导入!DY26,结果导入!EY26,结果导入!FY26,结果导入!GY26,结果导入!HY26))</f>
        <v/>
      </c>
      <c r="H27" s="6" t="str">
        <f ca="1">IFERROR(IF(OR($C27="",结果导入!S$3=""),"",IF(选手操作!T26&lt;&gt;"",IF(选手操作!T26="其他","请假",选手操作!T26),VLOOKUP($C27,结果导入!O:Q,3,0))),"成绩错误")</f>
        <v/>
      </c>
      <c r="I27" s="6" t="str">
        <f ca="1">IFERROR(IF(OR($C27="",结果导入!AS$3=""),"",IF(选手操作!AT26&lt;&gt;"",IF(选手操作!AT26="其他","请假",选手操作!AT26),VLOOKUP($C27,结果导入!AO:AQ,3,0))),"成绩错误")</f>
        <v/>
      </c>
      <c r="J27" s="6" t="str">
        <f ca="1">IFERROR(IF(OR($C27="",结果导入!BS$3=""),"",IF(选手操作!BT26&lt;&gt;"",IF(选手操作!BT26="其他","请假",选手操作!BT26),VLOOKUP($C27,结果导入!BO:BQ,3,0))),"成绩错误")</f>
        <v/>
      </c>
      <c r="K27" s="6" t="str">
        <f ca="1">IFERROR(IF(OR($C27="",结果导入!CS$3=""),"",IF(选手操作!CT26&lt;&gt;"",IF(选手操作!CT26="其他","请假",选手操作!CT26),VLOOKUP($C27,结果导入!CO:CQ,3,0))),"成绩错误")</f>
        <v/>
      </c>
      <c r="L27" s="6" t="str">
        <f ca="1">IFERROR(IF(OR($C27="",结果导入!DS$3=""),"",IF(选手操作!DT26&lt;&gt;"",IF(选手操作!DT26="其他","请假",选手操作!DT26),VLOOKUP($C27,结果导入!DO:DQ,3,0))),"成绩错误")</f>
        <v/>
      </c>
      <c r="M27" s="6" t="str">
        <f ca="1">IFERROR(IF(OR($C27="",结果导入!ES$3=""),"",IF(选手操作!ET26&lt;&gt;"",IF(选手操作!ET26="其他","请假",选手操作!ET26),VLOOKUP($C27,结果导入!EO:EQ,3,0))),"成绩错误")</f>
        <v/>
      </c>
      <c r="N27" s="6" t="str">
        <f ca="1">IFERROR(IF(OR($C27="",结果导入!FS$3=""),"",IF(选手操作!FT26&lt;&gt;"",IF(选手操作!FT26="其他","请假",选手操作!FT26),VLOOKUP($C27,结果导入!FO:FQ,3,0))),"成绩错误")</f>
        <v/>
      </c>
      <c r="O27" s="6" t="str">
        <f ca="1">IFERROR(IF(OR($C27="",结果导入!GS$3=""),"",IF(选手操作!GT26&lt;&gt;"",IF(选手操作!GT26="其他","请假",选手操作!GT26),VLOOKUP($C27,结果导入!GO:GQ,3,0))),"成绩错误")</f>
        <v/>
      </c>
      <c r="P27" s="6" t="str">
        <f ca="1">IFERROR(IF(OR($C27="",结果导入!HS$3=""),"",IF(选手操作!HT26&lt;&gt;"",IF(选手操作!HT26="其他","请假",选手操作!HT26),VLOOKUP($C27,结果导入!HO:HQ,3,0))),"成绩错误")</f>
        <v/>
      </c>
      <c r="Q27" s="5" t="str">
        <f ca="1" t="shared" si="12"/>
        <v/>
      </c>
      <c r="R27" s="5" t="str">
        <f ca="1" t="shared" si="13"/>
        <v/>
      </c>
      <c r="S27" s="5" t="str">
        <f ca="1" t="shared" si="14"/>
        <v/>
      </c>
      <c r="T27" s="6" t="str">
        <f ca="1" t="shared" si="15"/>
        <v/>
      </c>
      <c r="U27" s="6" t="str">
        <f ca="1" t="shared" si="16"/>
        <v/>
      </c>
      <c r="V27" s="6" t="str">
        <f ca="1" t="shared" si="17"/>
        <v/>
      </c>
      <c r="W27" s="6" t="str">
        <f ca="1" t="shared" si="18"/>
        <v/>
      </c>
      <c r="X27" s="6" t="str">
        <f ca="1" t="shared" si="19"/>
        <v/>
      </c>
      <c r="Y27" s="6" t="str">
        <f ca="1" t="shared" si="20"/>
        <v/>
      </c>
      <c r="Z27" s="6" t="str">
        <f ca="1" t="shared" si="21"/>
        <v/>
      </c>
      <c r="AA27" s="6" t="str">
        <f ca="1" t="shared" si="22"/>
        <v/>
      </c>
      <c r="AB27" s="6" t="str">
        <f ca="1" t="shared" si="23"/>
        <v/>
      </c>
      <c r="AC27" s="6" t="str">
        <f ca="1" t="shared" si="24"/>
        <v/>
      </c>
      <c r="AD27" s="6" t="str">
        <f ca="1" t="shared" si="25"/>
        <v/>
      </c>
      <c r="AE27" s="6" t="str">
        <f ca="1" t="shared" si="26"/>
        <v/>
      </c>
      <c r="AF27" s="5" t="str">
        <f ca="1" t="shared" si="27"/>
        <v/>
      </c>
      <c r="AG27" s="5" t="str">
        <f ca="1" t="shared" si="28"/>
        <v/>
      </c>
      <c r="AH27" s="5" t="str">
        <f ca="1" t="shared" si="29"/>
        <v/>
      </c>
      <c r="AI27" s="6" t="str">
        <f ca="1" t="shared" si="30"/>
        <v/>
      </c>
      <c r="AJ27" s="6" t="str">
        <f ca="1" t="shared" si="31"/>
        <v/>
      </c>
      <c r="AK27" s="7" t="str">
        <f ca="1" t="shared" si="32"/>
        <v/>
      </c>
      <c r="AL27" s="6" t="str">
        <f ca="1" t="shared" si="33"/>
        <v/>
      </c>
      <c r="AM27" s="6" t="str">
        <f ca="1" t="shared" si="34"/>
        <v/>
      </c>
      <c r="AN27" s="6" t="str">
        <f ca="1" t="shared" si="35"/>
        <v/>
      </c>
      <c r="AO27" s="6" t="str">
        <f ca="1" t="shared" si="36"/>
        <v/>
      </c>
      <c r="AP27" s="6" t="str">
        <f ca="1" t="shared" si="37"/>
        <v/>
      </c>
      <c r="AQ27" s="6" t="str">
        <f ca="1" t="shared" si="38"/>
        <v/>
      </c>
      <c r="AR27" s="6" t="str">
        <f ca="1" t="shared" si="39"/>
        <v/>
      </c>
      <c r="AS27" s="6" t="str">
        <f ca="1" t="shared" si="40"/>
        <v/>
      </c>
      <c r="AT27" s="6" t="str">
        <f ca="1" t="shared" si="41"/>
        <v/>
      </c>
      <c r="AU27" s="9" t="str">
        <f ca="1" t="shared" si="42"/>
        <v/>
      </c>
      <c r="AV27" s="5" t="str">
        <f ca="1" t="shared" si="43"/>
        <v/>
      </c>
      <c r="AW27" s="5" t="str">
        <f ca="1" t="shared" si="44"/>
        <v/>
      </c>
      <c r="AX27" s="8" t="str">
        <f ca="1" t="shared" si="45"/>
        <v/>
      </c>
      <c r="AY27" s="6" t="str">
        <f ca="1" t="shared" si="46"/>
        <v/>
      </c>
      <c r="AZ27" s="7" t="str">
        <f ca="1" t="shared" si="47"/>
        <v/>
      </c>
      <c r="BA27" s="6" t="str">
        <f ca="1" t="shared" si="56"/>
        <v/>
      </c>
      <c r="BB27" s="6" t="str">
        <f ca="1" t="shared" si="48"/>
        <v/>
      </c>
      <c r="BC27" s="6" t="str">
        <f ca="1" t="shared" si="49"/>
        <v/>
      </c>
      <c r="BD27" s="6" t="str">
        <f ca="1" t="shared" si="50"/>
        <v/>
      </c>
      <c r="BE27" s="6" t="str">
        <f ca="1" t="shared" si="51"/>
        <v/>
      </c>
      <c r="BF27" s="6" t="str">
        <f ca="1" t="shared" si="52"/>
        <v/>
      </c>
      <c r="BG27" s="6" t="str">
        <f ca="1" t="shared" si="53"/>
        <v/>
      </c>
      <c r="BH27" s="6" t="str">
        <f ca="1" t="shared" si="54"/>
        <v/>
      </c>
      <c r="BI27" s="6" t="str">
        <f ca="1" t="shared" si="55"/>
        <v/>
      </c>
    </row>
    <row r="28" spans="1:61">
      <c r="A28" s="5" t="str">
        <f ca="1" t="shared" si="10"/>
        <v/>
      </c>
      <c r="B28" s="5" t="str">
        <f ca="1">IF(选手操作!$K27="","",选手操作!$K27)</f>
        <v/>
      </c>
      <c r="C28" s="5" t="str">
        <f ca="1">IF(选手操作!$L27="","",选手操作!$L27)</f>
        <v/>
      </c>
      <c r="D28" s="5" t="str">
        <f ca="1">IF($B28="","",RANK($E28,$E$4:$E$435,0)+COUNTIF($E$4:$E28,$E28)-1)</f>
        <v/>
      </c>
      <c r="E28" s="6" t="str">
        <f ca="1" t="shared" si="11"/>
        <v/>
      </c>
      <c r="F28" s="7" t="str">
        <f ca="1">IF(SUM(选手操作!S27,选手操作!AS27,选手操作!BS27,选手操作!CS27,选手操作!DS27,选手操作!ES27,选手操作!FS27,选手操作!GS27,选手操作!HS27,选手操作!M27,结果导入!W27,结果导入!AW27,结果导入!BW27,结果导入!CW27,结果导入!DW27,结果导入!EW27,结果导入!FW27,结果导入!GW27,结果导入!HW27,选手操作!HU27)=0,"",SUM(选手操作!S27,选手操作!AS27,选手操作!BS27,选手操作!CS27,选手操作!DS27,选手操作!ES27,选手操作!FS27,选手操作!GS27,选手操作!HS27,选手操作!M27,结果导入!W27,结果导入!AW27,结果导入!BW27,结果导入!CW27,结果导入!DW27,结果导入!EW27,结果导入!FW27,结果导入!GW27,结果导入!HW27))</f>
        <v/>
      </c>
      <c r="G28" s="7" t="str">
        <f>IF(SUM(选手操作!O27,结果导入!Y27,结果导入!AY27,结果导入!BY27,结果导入!CY27,结果导入!DY27,结果导入!EY27,结果导入!FY27,结果导入!GY27,结果导入!HY27)=0,"",SUM(选手操作!O27,结果导入!Y27,结果导入!AY27,结果导入!BY27,结果导入!CY27,结果导入!DY27,结果导入!EY27,结果导入!FY27,结果导入!GY27,结果导入!HY27))</f>
        <v/>
      </c>
      <c r="H28" s="6" t="str">
        <f ca="1">IFERROR(IF(OR($C28="",结果导入!S$3=""),"",IF(选手操作!T27&lt;&gt;"",IF(选手操作!T27="其他","请假",选手操作!T27),VLOOKUP($C28,结果导入!O:Q,3,0))),"成绩错误")</f>
        <v/>
      </c>
      <c r="I28" s="6" t="str">
        <f ca="1">IFERROR(IF(OR($C28="",结果导入!AS$3=""),"",IF(选手操作!AT27&lt;&gt;"",IF(选手操作!AT27="其他","请假",选手操作!AT27),VLOOKUP($C28,结果导入!AO:AQ,3,0))),"成绩错误")</f>
        <v/>
      </c>
      <c r="J28" s="6" t="str">
        <f ca="1">IFERROR(IF(OR($C28="",结果导入!BS$3=""),"",IF(选手操作!BT27&lt;&gt;"",IF(选手操作!BT27="其他","请假",选手操作!BT27),VLOOKUP($C28,结果导入!BO:BQ,3,0))),"成绩错误")</f>
        <v/>
      </c>
      <c r="K28" s="6" t="str">
        <f ca="1">IFERROR(IF(OR($C28="",结果导入!CS$3=""),"",IF(选手操作!CT27&lt;&gt;"",IF(选手操作!CT27="其他","请假",选手操作!CT27),VLOOKUP($C28,结果导入!CO:CQ,3,0))),"成绩错误")</f>
        <v/>
      </c>
      <c r="L28" s="6" t="str">
        <f ca="1">IFERROR(IF(OR($C28="",结果导入!DS$3=""),"",IF(选手操作!DT27&lt;&gt;"",IF(选手操作!DT27="其他","请假",选手操作!DT27),VLOOKUP($C28,结果导入!DO:DQ,3,0))),"成绩错误")</f>
        <v/>
      </c>
      <c r="M28" s="6" t="str">
        <f ca="1">IFERROR(IF(OR($C28="",结果导入!ES$3=""),"",IF(选手操作!ET27&lt;&gt;"",IF(选手操作!ET27="其他","请假",选手操作!ET27),VLOOKUP($C28,结果导入!EO:EQ,3,0))),"成绩错误")</f>
        <v/>
      </c>
      <c r="N28" s="6" t="str">
        <f ca="1">IFERROR(IF(OR($C28="",结果导入!FS$3=""),"",IF(选手操作!FT27&lt;&gt;"",IF(选手操作!FT27="其他","请假",选手操作!FT27),VLOOKUP($C28,结果导入!FO:FQ,3,0))),"成绩错误")</f>
        <v/>
      </c>
      <c r="O28" s="6" t="str">
        <f ca="1">IFERROR(IF(OR($C28="",结果导入!GS$3=""),"",IF(选手操作!GT27&lt;&gt;"",IF(选手操作!GT27="其他","请假",选手操作!GT27),VLOOKUP($C28,结果导入!GO:GQ,3,0))),"成绩错误")</f>
        <v/>
      </c>
      <c r="P28" s="6" t="str">
        <f ca="1">IFERROR(IF(OR($C28="",结果导入!HS$3=""),"",IF(选手操作!HT27&lt;&gt;"",IF(选手操作!HT27="其他","请假",选手操作!HT27),VLOOKUP($C28,结果导入!HO:HQ,3,0))),"成绩错误")</f>
        <v/>
      </c>
      <c r="Q28" s="5" t="str">
        <f ca="1" t="shared" si="12"/>
        <v/>
      </c>
      <c r="R28" s="5" t="str">
        <f ca="1" t="shared" si="13"/>
        <v/>
      </c>
      <c r="S28" s="5" t="str">
        <f ca="1" t="shared" si="14"/>
        <v/>
      </c>
      <c r="T28" s="6" t="str">
        <f ca="1" t="shared" si="15"/>
        <v/>
      </c>
      <c r="U28" s="6" t="str">
        <f ca="1" t="shared" si="16"/>
        <v/>
      </c>
      <c r="V28" s="6" t="str">
        <f ca="1" t="shared" si="17"/>
        <v/>
      </c>
      <c r="W28" s="6" t="str">
        <f ca="1" t="shared" si="18"/>
        <v/>
      </c>
      <c r="X28" s="6" t="str">
        <f ca="1" t="shared" si="19"/>
        <v/>
      </c>
      <c r="Y28" s="6" t="str">
        <f ca="1" t="shared" si="20"/>
        <v/>
      </c>
      <c r="Z28" s="6" t="str">
        <f ca="1" t="shared" si="21"/>
        <v/>
      </c>
      <c r="AA28" s="6" t="str">
        <f ca="1" t="shared" si="22"/>
        <v/>
      </c>
      <c r="AB28" s="6" t="str">
        <f ca="1" t="shared" si="23"/>
        <v/>
      </c>
      <c r="AC28" s="6" t="str">
        <f ca="1" t="shared" si="24"/>
        <v/>
      </c>
      <c r="AD28" s="6" t="str">
        <f ca="1" t="shared" si="25"/>
        <v/>
      </c>
      <c r="AE28" s="6" t="str">
        <f ca="1" t="shared" si="26"/>
        <v/>
      </c>
      <c r="AF28" s="5" t="str">
        <f ca="1" t="shared" si="27"/>
        <v/>
      </c>
      <c r="AG28" s="5" t="str">
        <f ca="1" t="shared" si="28"/>
        <v/>
      </c>
      <c r="AH28" s="5" t="str">
        <f ca="1" t="shared" si="29"/>
        <v/>
      </c>
      <c r="AI28" s="6" t="str">
        <f ca="1" t="shared" si="30"/>
        <v/>
      </c>
      <c r="AJ28" s="6" t="str">
        <f ca="1" t="shared" si="31"/>
        <v/>
      </c>
      <c r="AK28" s="7" t="str">
        <f ca="1" t="shared" si="32"/>
        <v/>
      </c>
      <c r="AL28" s="6" t="str">
        <f ca="1" t="shared" si="33"/>
        <v/>
      </c>
      <c r="AM28" s="6" t="str">
        <f ca="1" t="shared" si="34"/>
        <v/>
      </c>
      <c r="AN28" s="6" t="str">
        <f ca="1" t="shared" si="35"/>
        <v/>
      </c>
      <c r="AO28" s="6" t="str">
        <f ca="1" t="shared" si="36"/>
        <v/>
      </c>
      <c r="AP28" s="6" t="str">
        <f ca="1" t="shared" si="37"/>
        <v/>
      </c>
      <c r="AQ28" s="6" t="str">
        <f ca="1" t="shared" si="38"/>
        <v/>
      </c>
      <c r="AR28" s="6" t="str">
        <f ca="1" t="shared" si="39"/>
        <v/>
      </c>
      <c r="AS28" s="6" t="str">
        <f ca="1" t="shared" si="40"/>
        <v/>
      </c>
      <c r="AT28" s="6" t="str">
        <f ca="1" t="shared" si="41"/>
        <v/>
      </c>
      <c r="AU28" s="9" t="str">
        <f ca="1" t="shared" si="42"/>
        <v/>
      </c>
      <c r="AV28" s="5" t="str">
        <f ca="1" t="shared" si="43"/>
        <v/>
      </c>
      <c r="AW28" s="5" t="str">
        <f ca="1" t="shared" si="44"/>
        <v/>
      </c>
      <c r="AX28" s="8" t="str">
        <f ca="1" t="shared" si="45"/>
        <v/>
      </c>
      <c r="AY28" s="6" t="str">
        <f ca="1" t="shared" si="46"/>
        <v/>
      </c>
      <c r="AZ28" s="7" t="str">
        <f ca="1" t="shared" si="47"/>
        <v/>
      </c>
      <c r="BA28" s="6" t="str">
        <f ca="1" t="shared" si="56"/>
        <v/>
      </c>
      <c r="BB28" s="6" t="str">
        <f ca="1" t="shared" si="48"/>
        <v/>
      </c>
      <c r="BC28" s="6" t="str">
        <f ca="1" t="shared" si="49"/>
        <v/>
      </c>
      <c r="BD28" s="6" t="str">
        <f ca="1" t="shared" si="50"/>
        <v/>
      </c>
      <c r="BE28" s="6" t="str">
        <f ca="1" t="shared" si="51"/>
        <v/>
      </c>
      <c r="BF28" s="6" t="str">
        <f ca="1" t="shared" si="52"/>
        <v/>
      </c>
      <c r="BG28" s="6" t="str">
        <f ca="1" t="shared" si="53"/>
        <v/>
      </c>
      <c r="BH28" s="6" t="str">
        <f ca="1" t="shared" si="54"/>
        <v/>
      </c>
      <c r="BI28" s="6" t="str">
        <f ca="1" t="shared" si="55"/>
        <v/>
      </c>
    </row>
    <row r="29" spans="1:61">
      <c r="A29" s="5" t="str">
        <f ca="1" t="shared" si="10"/>
        <v/>
      </c>
      <c r="B29" s="5" t="str">
        <f ca="1">IF(选手操作!$K28="","",选手操作!$K28)</f>
        <v/>
      </c>
      <c r="C29" s="5" t="str">
        <f ca="1">IF(选手操作!$L28="","",选手操作!$L28)</f>
        <v/>
      </c>
      <c r="D29" s="5" t="str">
        <f ca="1">IF($B29="","",RANK($E29,$E$4:$E$435,0)+COUNTIF($E$4:$E29,$E29)-1)</f>
        <v/>
      </c>
      <c r="E29" s="6" t="str">
        <f ca="1" t="shared" si="11"/>
        <v/>
      </c>
      <c r="F29" s="7" t="str">
        <f ca="1">IF(SUM(选手操作!S28,选手操作!AS28,选手操作!BS28,选手操作!CS28,选手操作!DS28,选手操作!ES28,选手操作!FS28,选手操作!GS28,选手操作!HS28,选手操作!M28,结果导入!W28,结果导入!AW28,结果导入!BW28,结果导入!CW28,结果导入!DW28,结果导入!EW28,结果导入!FW28,结果导入!GW28,结果导入!HW28,选手操作!HU28)=0,"",SUM(选手操作!S28,选手操作!AS28,选手操作!BS28,选手操作!CS28,选手操作!DS28,选手操作!ES28,选手操作!FS28,选手操作!GS28,选手操作!HS28,选手操作!M28,结果导入!W28,结果导入!AW28,结果导入!BW28,结果导入!CW28,结果导入!DW28,结果导入!EW28,结果导入!FW28,结果导入!GW28,结果导入!HW28))</f>
        <v/>
      </c>
      <c r="G29" s="7" t="str">
        <f>IF(SUM(选手操作!O28,结果导入!Y28,结果导入!AY28,结果导入!BY28,结果导入!CY28,结果导入!DY28,结果导入!EY28,结果导入!FY28,结果导入!GY28,结果导入!HY28)=0,"",SUM(选手操作!O28,结果导入!Y28,结果导入!AY28,结果导入!BY28,结果导入!CY28,结果导入!DY28,结果导入!EY28,结果导入!FY28,结果导入!GY28,结果导入!HY28))</f>
        <v/>
      </c>
      <c r="H29" s="6" t="str">
        <f ca="1">IFERROR(IF(OR($C29="",结果导入!S$3=""),"",IF(选手操作!T28&lt;&gt;"",IF(选手操作!T28="其他","请假",选手操作!T28),VLOOKUP($C29,结果导入!O:Q,3,0))),"成绩错误")</f>
        <v/>
      </c>
      <c r="I29" s="6" t="str">
        <f ca="1">IFERROR(IF(OR($C29="",结果导入!AS$3=""),"",IF(选手操作!AT28&lt;&gt;"",IF(选手操作!AT28="其他","请假",选手操作!AT28),VLOOKUP($C29,结果导入!AO:AQ,3,0))),"成绩错误")</f>
        <v/>
      </c>
      <c r="J29" s="6" t="str">
        <f ca="1">IFERROR(IF(OR($C29="",结果导入!BS$3=""),"",IF(选手操作!BT28&lt;&gt;"",IF(选手操作!BT28="其他","请假",选手操作!BT28),VLOOKUP($C29,结果导入!BO:BQ,3,0))),"成绩错误")</f>
        <v/>
      </c>
      <c r="K29" s="6" t="str">
        <f ca="1">IFERROR(IF(OR($C29="",结果导入!CS$3=""),"",IF(选手操作!CT28&lt;&gt;"",IF(选手操作!CT28="其他","请假",选手操作!CT28),VLOOKUP($C29,结果导入!CO:CQ,3,0))),"成绩错误")</f>
        <v/>
      </c>
      <c r="L29" s="6" t="str">
        <f ca="1">IFERROR(IF(OR($C29="",结果导入!DS$3=""),"",IF(选手操作!DT28&lt;&gt;"",IF(选手操作!DT28="其他","请假",选手操作!DT28),VLOOKUP($C29,结果导入!DO:DQ,3,0))),"成绩错误")</f>
        <v/>
      </c>
      <c r="M29" s="6" t="str">
        <f ca="1">IFERROR(IF(OR($C29="",结果导入!ES$3=""),"",IF(选手操作!ET28&lt;&gt;"",IF(选手操作!ET28="其他","请假",选手操作!ET28),VLOOKUP($C29,结果导入!EO:EQ,3,0))),"成绩错误")</f>
        <v/>
      </c>
      <c r="N29" s="6" t="str">
        <f ca="1">IFERROR(IF(OR($C29="",结果导入!FS$3=""),"",IF(选手操作!FT28&lt;&gt;"",IF(选手操作!FT28="其他","请假",选手操作!FT28),VLOOKUP($C29,结果导入!FO:FQ,3,0))),"成绩错误")</f>
        <v/>
      </c>
      <c r="O29" s="6" t="str">
        <f ca="1">IFERROR(IF(OR($C29="",结果导入!GS$3=""),"",IF(选手操作!GT28&lt;&gt;"",IF(选手操作!GT28="其他","请假",选手操作!GT28),VLOOKUP($C29,结果导入!GO:GQ,3,0))),"成绩错误")</f>
        <v/>
      </c>
      <c r="P29" s="6" t="str">
        <f ca="1">IFERROR(IF(OR($C29="",结果导入!HS$3=""),"",IF(选手操作!HT28&lt;&gt;"",IF(选手操作!HT28="其他","请假",选手操作!HT28),VLOOKUP($C29,结果导入!HO:HQ,3,0))),"成绩错误")</f>
        <v/>
      </c>
      <c r="Q29" s="5" t="str">
        <f ca="1" t="shared" si="12"/>
        <v/>
      </c>
      <c r="R29" s="5" t="str">
        <f ca="1" t="shared" si="13"/>
        <v/>
      </c>
      <c r="S29" s="5" t="str">
        <f ca="1" t="shared" si="14"/>
        <v/>
      </c>
      <c r="T29" s="6" t="str">
        <f ca="1" t="shared" si="15"/>
        <v/>
      </c>
      <c r="U29" s="6" t="str">
        <f ca="1" t="shared" si="16"/>
        <v/>
      </c>
      <c r="V29" s="6" t="str">
        <f ca="1" t="shared" si="17"/>
        <v/>
      </c>
      <c r="W29" s="6" t="str">
        <f ca="1" t="shared" si="18"/>
        <v/>
      </c>
      <c r="X29" s="6" t="str">
        <f ca="1" t="shared" si="19"/>
        <v/>
      </c>
      <c r="Y29" s="6" t="str">
        <f ca="1" t="shared" si="20"/>
        <v/>
      </c>
      <c r="Z29" s="6" t="str">
        <f ca="1" t="shared" si="21"/>
        <v/>
      </c>
      <c r="AA29" s="6" t="str">
        <f ca="1" t="shared" si="22"/>
        <v/>
      </c>
      <c r="AB29" s="6" t="str">
        <f ca="1" t="shared" si="23"/>
        <v/>
      </c>
      <c r="AC29" s="6" t="str">
        <f ca="1" t="shared" si="24"/>
        <v/>
      </c>
      <c r="AD29" s="6" t="str">
        <f ca="1" t="shared" si="25"/>
        <v/>
      </c>
      <c r="AE29" s="6" t="str">
        <f ca="1" t="shared" si="26"/>
        <v/>
      </c>
      <c r="AF29" s="5" t="str">
        <f ca="1" t="shared" si="27"/>
        <v/>
      </c>
      <c r="AG29" s="5" t="str">
        <f ca="1" t="shared" si="28"/>
        <v/>
      </c>
      <c r="AH29" s="5" t="str">
        <f ca="1" t="shared" si="29"/>
        <v/>
      </c>
      <c r="AI29" s="6" t="str">
        <f ca="1" t="shared" si="30"/>
        <v/>
      </c>
      <c r="AJ29" s="6" t="str">
        <f ca="1" t="shared" si="31"/>
        <v/>
      </c>
      <c r="AK29" s="7" t="str">
        <f ca="1" t="shared" si="32"/>
        <v/>
      </c>
      <c r="AL29" s="6" t="str">
        <f ca="1" t="shared" si="33"/>
        <v/>
      </c>
      <c r="AM29" s="6" t="str">
        <f ca="1" t="shared" si="34"/>
        <v/>
      </c>
      <c r="AN29" s="6" t="str">
        <f ca="1" t="shared" si="35"/>
        <v/>
      </c>
      <c r="AO29" s="6" t="str">
        <f ca="1" t="shared" si="36"/>
        <v/>
      </c>
      <c r="AP29" s="6" t="str">
        <f ca="1" t="shared" si="37"/>
        <v/>
      </c>
      <c r="AQ29" s="6" t="str">
        <f ca="1" t="shared" si="38"/>
        <v/>
      </c>
      <c r="AR29" s="6" t="str">
        <f ca="1" t="shared" si="39"/>
        <v/>
      </c>
      <c r="AS29" s="6" t="str">
        <f ca="1" t="shared" si="40"/>
        <v/>
      </c>
      <c r="AT29" s="6" t="str">
        <f ca="1" t="shared" si="41"/>
        <v/>
      </c>
      <c r="AU29" s="9" t="str">
        <f ca="1" t="shared" si="42"/>
        <v/>
      </c>
      <c r="AV29" s="5" t="str">
        <f ca="1" t="shared" si="43"/>
        <v/>
      </c>
      <c r="AW29" s="5" t="str">
        <f ca="1" t="shared" si="44"/>
        <v/>
      </c>
      <c r="AX29" s="8" t="str">
        <f ca="1" t="shared" si="45"/>
        <v/>
      </c>
      <c r="AY29" s="6" t="str">
        <f ca="1" t="shared" si="46"/>
        <v/>
      </c>
      <c r="AZ29" s="7" t="str">
        <f ca="1" t="shared" si="47"/>
        <v/>
      </c>
      <c r="BA29" s="6" t="str">
        <f ca="1" t="shared" si="56"/>
        <v/>
      </c>
      <c r="BB29" s="6" t="str">
        <f ca="1" t="shared" si="48"/>
        <v/>
      </c>
      <c r="BC29" s="6" t="str">
        <f ca="1" t="shared" si="49"/>
        <v/>
      </c>
      <c r="BD29" s="6" t="str">
        <f ca="1" t="shared" si="50"/>
        <v/>
      </c>
      <c r="BE29" s="6" t="str">
        <f ca="1" t="shared" si="51"/>
        <v/>
      </c>
      <c r="BF29" s="6" t="str">
        <f ca="1" t="shared" si="52"/>
        <v/>
      </c>
      <c r="BG29" s="6" t="str">
        <f ca="1" t="shared" si="53"/>
        <v/>
      </c>
      <c r="BH29" s="6" t="str">
        <f ca="1" t="shared" si="54"/>
        <v/>
      </c>
      <c r="BI29" s="6" t="str">
        <f ca="1" t="shared" si="55"/>
        <v/>
      </c>
    </row>
    <row r="30" spans="1:61">
      <c r="A30" s="5" t="str">
        <f ca="1" t="shared" si="10"/>
        <v/>
      </c>
      <c r="B30" s="5" t="str">
        <f ca="1">IF(选手操作!$K29="","",选手操作!$K29)</f>
        <v/>
      </c>
      <c r="C30" s="5" t="str">
        <f ca="1">IF(选手操作!$L29="","",选手操作!$L29)</f>
        <v/>
      </c>
      <c r="D30" s="5" t="str">
        <f ca="1">IF($B30="","",RANK($E30,$E$4:$E$435,0)+COUNTIF($E$4:$E30,$E30)-1)</f>
        <v/>
      </c>
      <c r="E30" s="6" t="str">
        <f ca="1" t="shared" si="11"/>
        <v/>
      </c>
      <c r="F30" s="7" t="str">
        <f ca="1">IF(SUM(选手操作!S29,选手操作!AS29,选手操作!BS29,选手操作!CS29,选手操作!DS29,选手操作!ES29,选手操作!FS29,选手操作!GS29,选手操作!HS29,选手操作!M29,结果导入!W29,结果导入!AW29,结果导入!BW29,结果导入!CW29,结果导入!DW29,结果导入!EW29,结果导入!FW29,结果导入!GW29,结果导入!HW29,选手操作!HU29)=0,"",SUM(选手操作!S29,选手操作!AS29,选手操作!BS29,选手操作!CS29,选手操作!DS29,选手操作!ES29,选手操作!FS29,选手操作!GS29,选手操作!HS29,选手操作!M29,结果导入!W29,结果导入!AW29,结果导入!BW29,结果导入!CW29,结果导入!DW29,结果导入!EW29,结果导入!FW29,结果导入!GW29,结果导入!HW29))</f>
        <v/>
      </c>
      <c r="G30" s="7" t="str">
        <f>IF(SUM(选手操作!O29,结果导入!Y29,结果导入!AY29,结果导入!BY29,结果导入!CY29,结果导入!DY29,结果导入!EY29,结果导入!FY29,结果导入!GY29,结果导入!HY29)=0,"",SUM(选手操作!O29,结果导入!Y29,结果导入!AY29,结果导入!BY29,结果导入!CY29,结果导入!DY29,结果导入!EY29,结果导入!FY29,结果导入!GY29,结果导入!HY29))</f>
        <v/>
      </c>
      <c r="H30" s="6" t="str">
        <f ca="1">IFERROR(IF(OR($C30="",结果导入!S$3=""),"",IF(选手操作!T29&lt;&gt;"",IF(选手操作!T29="其他","请假",选手操作!T29),VLOOKUP($C30,结果导入!O:Q,3,0))),"成绩错误")</f>
        <v/>
      </c>
      <c r="I30" s="6" t="str">
        <f ca="1">IFERROR(IF(OR($C30="",结果导入!AS$3=""),"",IF(选手操作!AT29&lt;&gt;"",IF(选手操作!AT29="其他","请假",选手操作!AT29),VLOOKUP($C30,结果导入!AO:AQ,3,0))),"成绩错误")</f>
        <v/>
      </c>
      <c r="J30" s="6" t="str">
        <f ca="1">IFERROR(IF(OR($C30="",结果导入!BS$3=""),"",IF(选手操作!BT29&lt;&gt;"",IF(选手操作!BT29="其他","请假",选手操作!BT29),VLOOKUP($C30,结果导入!BO:BQ,3,0))),"成绩错误")</f>
        <v/>
      </c>
      <c r="K30" s="6" t="str">
        <f ca="1">IFERROR(IF(OR($C30="",结果导入!CS$3=""),"",IF(选手操作!CT29&lt;&gt;"",IF(选手操作!CT29="其他","请假",选手操作!CT29),VLOOKUP($C30,结果导入!CO:CQ,3,0))),"成绩错误")</f>
        <v/>
      </c>
      <c r="L30" s="6" t="str">
        <f ca="1">IFERROR(IF(OR($C30="",结果导入!DS$3=""),"",IF(选手操作!DT29&lt;&gt;"",IF(选手操作!DT29="其他","请假",选手操作!DT29),VLOOKUP($C30,结果导入!DO:DQ,3,0))),"成绩错误")</f>
        <v/>
      </c>
      <c r="M30" s="6" t="str">
        <f ca="1">IFERROR(IF(OR($C30="",结果导入!ES$3=""),"",IF(选手操作!ET29&lt;&gt;"",IF(选手操作!ET29="其他","请假",选手操作!ET29),VLOOKUP($C30,结果导入!EO:EQ,3,0))),"成绩错误")</f>
        <v/>
      </c>
      <c r="N30" s="6" t="str">
        <f ca="1">IFERROR(IF(OR($C30="",结果导入!FS$3=""),"",IF(选手操作!FT29&lt;&gt;"",IF(选手操作!FT29="其他","请假",选手操作!FT29),VLOOKUP($C30,结果导入!FO:FQ,3,0))),"成绩错误")</f>
        <v/>
      </c>
      <c r="O30" s="6" t="str">
        <f ca="1">IFERROR(IF(OR($C30="",结果导入!GS$3=""),"",IF(选手操作!GT29&lt;&gt;"",IF(选手操作!GT29="其他","请假",选手操作!GT29),VLOOKUP($C30,结果导入!GO:GQ,3,0))),"成绩错误")</f>
        <v/>
      </c>
      <c r="P30" s="6" t="str">
        <f ca="1">IFERROR(IF(OR($C30="",结果导入!HS$3=""),"",IF(选手操作!HT29&lt;&gt;"",IF(选手操作!HT29="其他","请假",选手操作!HT29),VLOOKUP($C30,结果导入!HO:HQ,3,0))),"成绩错误")</f>
        <v/>
      </c>
      <c r="Q30" s="5" t="str">
        <f ca="1" t="shared" si="12"/>
        <v/>
      </c>
      <c r="R30" s="5" t="str">
        <f ca="1" t="shared" si="13"/>
        <v/>
      </c>
      <c r="S30" s="5" t="str">
        <f ca="1" t="shared" si="14"/>
        <v/>
      </c>
      <c r="T30" s="6" t="str">
        <f ca="1" t="shared" si="15"/>
        <v/>
      </c>
      <c r="U30" s="6" t="str">
        <f ca="1" t="shared" si="16"/>
        <v/>
      </c>
      <c r="V30" s="6" t="str">
        <f ca="1" t="shared" si="17"/>
        <v/>
      </c>
      <c r="W30" s="6" t="str">
        <f ca="1" t="shared" si="18"/>
        <v/>
      </c>
      <c r="X30" s="6" t="str">
        <f ca="1" t="shared" si="19"/>
        <v/>
      </c>
      <c r="Y30" s="6" t="str">
        <f ca="1" t="shared" si="20"/>
        <v/>
      </c>
      <c r="Z30" s="6" t="str">
        <f ca="1" t="shared" si="21"/>
        <v/>
      </c>
      <c r="AA30" s="6" t="str">
        <f ca="1" t="shared" si="22"/>
        <v/>
      </c>
      <c r="AB30" s="6" t="str">
        <f ca="1" t="shared" si="23"/>
        <v/>
      </c>
      <c r="AC30" s="6" t="str">
        <f ca="1" t="shared" si="24"/>
        <v/>
      </c>
      <c r="AD30" s="6" t="str">
        <f ca="1" t="shared" si="25"/>
        <v/>
      </c>
      <c r="AE30" s="6" t="str">
        <f ca="1" t="shared" si="26"/>
        <v/>
      </c>
      <c r="AF30" s="5" t="str">
        <f ca="1" t="shared" si="27"/>
        <v/>
      </c>
      <c r="AG30" s="5" t="str">
        <f ca="1" t="shared" si="28"/>
        <v/>
      </c>
      <c r="AH30" s="5" t="str">
        <f ca="1" t="shared" si="29"/>
        <v/>
      </c>
      <c r="AI30" s="6" t="str">
        <f ca="1" t="shared" si="30"/>
        <v/>
      </c>
      <c r="AJ30" s="6" t="str">
        <f ca="1" t="shared" si="31"/>
        <v/>
      </c>
      <c r="AK30" s="7" t="str">
        <f ca="1" t="shared" si="32"/>
        <v/>
      </c>
      <c r="AL30" s="6" t="str">
        <f ca="1" t="shared" si="33"/>
        <v/>
      </c>
      <c r="AM30" s="6" t="str">
        <f ca="1" t="shared" si="34"/>
        <v/>
      </c>
      <c r="AN30" s="6" t="str">
        <f ca="1" t="shared" si="35"/>
        <v/>
      </c>
      <c r="AO30" s="6" t="str">
        <f ca="1" t="shared" si="36"/>
        <v/>
      </c>
      <c r="AP30" s="6" t="str">
        <f ca="1" t="shared" si="37"/>
        <v/>
      </c>
      <c r="AQ30" s="6" t="str">
        <f ca="1" t="shared" si="38"/>
        <v/>
      </c>
      <c r="AR30" s="6" t="str">
        <f ca="1" t="shared" si="39"/>
        <v/>
      </c>
      <c r="AS30" s="6" t="str">
        <f ca="1" t="shared" si="40"/>
        <v/>
      </c>
      <c r="AT30" s="6" t="str">
        <f ca="1" t="shared" si="41"/>
        <v/>
      </c>
      <c r="AU30" s="9" t="str">
        <f ca="1" t="shared" si="42"/>
        <v/>
      </c>
      <c r="AV30" s="5" t="str">
        <f ca="1" t="shared" si="43"/>
        <v/>
      </c>
      <c r="AW30" s="5" t="str">
        <f ca="1" t="shared" si="44"/>
        <v/>
      </c>
      <c r="AX30" s="8" t="str">
        <f ca="1" t="shared" si="45"/>
        <v/>
      </c>
      <c r="AY30" s="6" t="str">
        <f ca="1" t="shared" si="46"/>
        <v/>
      </c>
      <c r="AZ30" s="7" t="str">
        <f ca="1" t="shared" si="47"/>
        <v/>
      </c>
      <c r="BA30" s="6" t="str">
        <f ca="1" t="shared" si="56"/>
        <v/>
      </c>
      <c r="BB30" s="6" t="str">
        <f ca="1" t="shared" si="48"/>
        <v/>
      </c>
      <c r="BC30" s="6" t="str">
        <f ca="1" t="shared" si="49"/>
        <v/>
      </c>
      <c r="BD30" s="6" t="str">
        <f ca="1" t="shared" si="50"/>
        <v/>
      </c>
      <c r="BE30" s="6" t="str">
        <f ca="1" t="shared" si="51"/>
        <v/>
      </c>
      <c r="BF30" s="6" t="str">
        <f ca="1" t="shared" si="52"/>
        <v/>
      </c>
      <c r="BG30" s="6" t="str">
        <f ca="1" t="shared" si="53"/>
        <v/>
      </c>
      <c r="BH30" s="6" t="str">
        <f ca="1" t="shared" si="54"/>
        <v/>
      </c>
      <c r="BI30" s="6" t="str">
        <f ca="1" t="shared" si="55"/>
        <v/>
      </c>
    </row>
    <row r="31" spans="1:61">
      <c r="A31" s="5" t="str">
        <f ca="1" t="shared" si="10"/>
        <v/>
      </c>
      <c r="B31" s="5" t="str">
        <f ca="1">IF(选手操作!$K30="","",选手操作!$K30)</f>
        <v/>
      </c>
      <c r="C31" s="5" t="str">
        <f ca="1">IF(选手操作!$L30="","",选手操作!$L30)</f>
        <v/>
      </c>
      <c r="D31" s="5" t="str">
        <f ca="1">IF($B31="","",RANK($E31,$E$4:$E$435,0)+COUNTIF($E$4:$E31,$E31)-1)</f>
        <v/>
      </c>
      <c r="E31" s="6" t="str">
        <f ca="1" t="shared" si="11"/>
        <v/>
      </c>
      <c r="F31" s="7" t="str">
        <f ca="1">IF(SUM(选手操作!S30,选手操作!AS30,选手操作!BS30,选手操作!CS30,选手操作!DS30,选手操作!ES30,选手操作!FS30,选手操作!GS30,选手操作!HS30,选手操作!M30,结果导入!W30,结果导入!AW30,结果导入!BW30,结果导入!CW30,结果导入!DW30,结果导入!EW30,结果导入!FW30,结果导入!GW30,结果导入!HW30,选手操作!HU30)=0,"",SUM(选手操作!S30,选手操作!AS30,选手操作!BS30,选手操作!CS30,选手操作!DS30,选手操作!ES30,选手操作!FS30,选手操作!GS30,选手操作!HS30,选手操作!M30,结果导入!W30,结果导入!AW30,结果导入!BW30,结果导入!CW30,结果导入!DW30,结果导入!EW30,结果导入!FW30,结果导入!GW30,结果导入!HW30))</f>
        <v/>
      </c>
      <c r="G31" s="7" t="str">
        <f>IF(SUM(选手操作!O30,结果导入!Y30,结果导入!AY30,结果导入!BY30,结果导入!CY30,结果导入!DY30,结果导入!EY30,结果导入!FY30,结果导入!GY30,结果导入!HY30)=0,"",SUM(选手操作!O30,结果导入!Y30,结果导入!AY30,结果导入!BY30,结果导入!CY30,结果导入!DY30,结果导入!EY30,结果导入!FY30,结果导入!GY30,结果导入!HY30))</f>
        <v/>
      </c>
      <c r="H31" s="6" t="str">
        <f ca="1">IFERROR(IF(OR($C31="",结果导入!S$3=""),"",IF(选手操作!T30&lt;&gt;"",IF(选手操作!T30="其他","请假",选手操作!T30),VLOOKUP($C31,结果导入!O:Q,3,0))),"成绩错误")</f>
        <v/>
      </c>
      <c r="I31" s="6" t="str">
        <f ca="1">IFERROR(IF(OR($C31="",结果导入!AS$3=""),"",IF(选手操作!AT30&lt;&gt;"",IF(选手操作!AT30="其他","请假",选手操作!AT30),VLOOKUP($C31,结果导入!AO:AQ,3,0))),"成绩错误")</f>
        <v/>
      </c>
      <c r="J31" s="6" t="str">
        <f ca="1">IFERROR(IF(OR($C31="",结果导入!BS$3=""),"",IF(选手操作!BT30&lt;&gt;"",IF(选手操作!BT30="其他","请假",选手操作!BT30),VLOOKUP($C31,结果导入!BO:BQ,3,0))),"成绩错误")</f>
        <v/>
      </c>
      <c r="K31" s="6" t="str">
        <f ca="1">IFERROR(IF(OR($C31="",结果导入!CS$3=""),"",IF(选手操作!CT30&lt;&gt;"",IF(选手操作!CT30="其他","请假",选手操作!CT30),VLOOKUP($C31,结果导入!CO:CQ,3,0))),"成绩错误")</f>
        <v/>
      </c>
      <c r="L31" s="6" t="str">
        <f ca="1">IFERROR(IF(OR($C31="",结果导入!DS$3=""),"",IF(选手操作!DT30&lt;&gt;"",IF(选手操作!DT30="其他","请假",选手操作!DT30),VLOOKUP($C31,结果导入!DO:DQ,3,0))),"成绩错误")</f>
        <v/>
      </c>
      <c r="M31" s="6" t="str">
        <f ca="1">IFERROR(IF(OR($C31="",结果导入!ES$3=""),"",IF(选手操作!ET30&lt;&gt;"",IF(选手操作!ET30="其他","请假",选手操作!ET30),VLOOKUP($C31,结果导入!EO:EQ,3,0))),"成绩错误")</f>
        <v/>
      </c>
      <c r="N31" s="6" t="str">
        <f ca="1">IFERROR(IF(OR($C31="",结果导入!FS$3=""),"",IF(选手操作!FT30&lt;&gt;"",IF(选手操作!FT30="其他","请假",选手操作!FT30),VLOOKUP($C31,结果导入!FO:FQ,3,0))),"成绩错误")</f>
        <v/>
      </c>
      <c r="O31" s="6" t="str">
        <f ca="1">IFERROR(IF(OR($C31="",结果导入!GS$3=""),"",IF(选手操作!GT30&lt;&gt;"",IF(选手操作!GT30="其他","请假",选手操作!GT30),VLOOKUP($C31,结果导入!GO:GQ,3,0))),"成绩错误")</f>
        <v/>
      </c>
      <c r="P31" s="6" t="str">
        <f ca="1">IFERROR(IF(OR($C31="",结果导入!HS$3=""),"",IF(选手操作!HT30&lt;&gt;"",IF(选手操作!HT30="其他","请假",选手操作!HT30),VLOOKUP($C31,结果导入!HO:HQ,3,0))),"成绩错误")</f>
        <v/>
      </c>
      <c r="Q31" s="5" t="str">
        <f ca="1" t="shared" si="12"/>
        <v/>
      </c>
      <c r="R31" s="5" t="str">
        <f ca="1" t="shared" si="13"/>
        <v/>
      </c>
      <c r="S31" s="5" t="str">
        <f ca="1" t="shared" si="14"/>
        <v/>
      </c>
      <c r="T31" s="6" t="str">
        <f ca="1" t="shared" si="15"/>
        <v/>
      </c>
      <c r="U31" s="6" t="str">
        <f ca="1" t="shared" si="16"/>
        <v/>
      </c>
      <c r="V31" s="6" t="str">
        <f ca="1" t="shared" si="17"/>
        <v/>
      </c>
      <c r="W31" s="6" t="str">
        <f ca="1" t="shared" si="18"/>
        <v/>
      </c>
      <c r="X31" s="6" t="str">
        <f ca="1" t="shared" si="19"/>
        <v/>
      </c>
      <c r="Y31" s="6" t="str">
        <f ca="1" t="shared" si="20"/>
        <v/>
      </c>
      <c r="Z31" s="6" t="str">
        <f ca="1" t="shared" si="21"/>
        <v/>
      </c>
      <c r="AA31" s="6" t="str">
        <f ca="1" t="shared" si="22"/>
        <v/>
      </c>
      <c r="AB31" s="6" t="str">
        <f ca="1" t="shared" si="23"/>
        <v/>
      </c>
      <c r="AC31" s="6" t="str">
        <f ca="1" t="shared" si="24"/>
        <v/>
      </c>
      <c r="AD31" s="6" t="str">
        <f ca="1" t="shared" si="25"/>
        <v/>
      </c>
      <c r="AE31" s="6" t="str">
        <f ca="1" t="shared" si="26"/>
        <v/>
      </c>
      <c r="AF31" s="5" t="str">
        <f ca="1" t="shared" si="27"/>
        <v/>
      </c>
      <c r="AG31" s="5" t="str">
        <f ca="1" t="shared" si="28"/>
        <v/>
      </c>
      <c r="AH31" s="5" t="str">
        <f ca="1" t="shared" si="29"/>
        <v/>
      </c>
      <c r="AI31" s="6" t="str">
        <f ca="1" t="shared" si="30"/>
        <v/>
      </c>
      <c r="AJ31" s="6" t="str">
        <f ca="1" t="shared" si="31"/>
        <v/>
      </c>
      <c r="AK31" s="7" t="str">
        <f ca="1" t="shared" si="32"/>
        <v/>
      </c>
      <c r="AL31" s="6" t="str">
        <f ca="1" t="shared" si="33"/>
        <v/>
      </c>
      <c r="AM31" s="6" t="str">
        <f ca="1" t="shared" si="34"/>
        <v/>
      </c>
      <c r="AN31" s="6" t="str">
        <f ca="1" t="shared" si="35"/>
        <v/>
      </c>
      <c r="AO31" s="6" t="str">
        <f ca="1" t="shared" si="36"/>
        <v/>
      </c>
      <c r="AP31" s="6" t="str">
        <f ca="1" t="shared" si="37"/>
        <v/>
      </c>
      <c r="AQ31" s="6" t="str">
        <f ca="1" t="shared" si="38"/>
        <v/>
      </c>
      <c r="AR31" s="6" t="str">
        <f ca="1" t="shared" si="39"/>
        <v/>
      </c>
      <c r="AS31" s="6" t="str">
        <f ca="1" t="shared" si="40"/>
        <v/>
      </c>
      <c r="AT31" s="6" t="str">
        <f ca="1" t="shared" si="41"/>
        <v/>
      </c>
      <c r="AU31" s="9" t="str">
        <f ca="1" t="shared" si="42"/>
        <v/>
      </c>
      <c r="AV31" s="5" t="str">
        <f ca="1" t="shared" si="43"/>
        <v/>
      </c>
      <c r="AW31" s="5" t="str">
        <f ca="1" t="shared" si="44"/>
        <v/>
      </c>
      <c r="AX31" s="8" t="str">
        <f ca="1" t="shared" si="45"/>
        <v/>
      </c>
      <c r="AY31" s="6" t="str">
        <f ca="1" t="shared" si="46"/>
        <v/>
      </c>
      <c r="AZ31" s="7" t="str">
        <f ca="1" t="shared" si="47"/>
        <v/>
      </c>
      <c r="BA31" s="6" t="str">
        <f ca="1" t="shared" si="56"/>
        <v/>
      </c>
      <c r="BB31" s="6" t="str">
        <f ca="1" t="shared" si="48"/>
        <v/>
      </c>
      <c r="BC31" s="6" t="str">
        <f ca="1" t="shared" si="49"/>
        <v/>
      </c>
      <c r="BD31" s="6" t="str">
        <f ca="1" t="shared" si="50"/>
        <v/>
      </c>
      <c r="BE31" s="6" t="str">
        <f ca="1" t="shared" si="51"/>
        <v/>
      </c>
      <c r="BF31" s="6" t="str">
        <f ca="1" t="shared" si="52"/>
        <v/>
      </c>
      <c r="BG31" s="6" t="str">
        <f ca="1" t="shared" si="53"/>
        <v/>
      </c>
      <c r="BH31" s="6" t="str">
        <f ca="1" t="shared" si="54"/>
        <v/>
      </c>
      <c r="BI31" s="6" t="str">
        <f ca="1" t="shared" si="55"/>
        <v/>
      </c>
    </row>
    <row r="32" spans="1:61">
      <c r="A32" s="5" t="str">
        <f ca="1" t="shared" si="10"/>
        <v/>
      </c>
      <c r="B32" s="5" t="str">
        <f ca="1">IF(选手操作!$K31="","",选手操作!$K31)</f>
        <v/>
      </c>
      <c r="C32" s="5" t="str">
        <f ca="1">IF(选手操作!$L31="","",选手操作!$L31)</f>
        <v/>
      </c>
      <c r="D32" s="5" t="str">
        <f ca="1">IF($B32="","",RANK($E32,$E$4:$E$435,0)+COUNTIF($E$4:$E32,$E32)-1)</f>
        <v/>
      </c>
      <c r="E32" s="6" t="str">
        <f ca="1" t="shared" si="11"/>
        <v/>
      </c>
      <c r="F32" s="7" t="str">
        <f ca="1">IF(SUM(选手操作!S31,选手操作!AS31,选手操作!BS31,选手操作!CS31,选手操作!DS31,选手操作!ES31,选手操作!FS31,选手操作!GS31,选手操作!HS31,选手操作!M31,结果导入!W31,结果导入!AW31,结果导入!BW31,结果导入!CW31,结果导入!DW31,结果导入!EW31,结果导入!FW31,结果导入!GW31,结果导入!HW31,选手操作!HU31)=0,"",SUM(选手操作!S31,选手操作!AS31,选手操作!BS31,选手操作!CS31,选手操作!DS31,选手操作!ES31,选手操作!FS31,选手操作!GS31,选手操作!HS31,选手操作!M31,结果导入!W31,结果导入!AW31,结果导入!BW31,结果导入!CW31,结果导入!DW31,结果导入!EW31,结果导入!FW31,结果导入!GW31,结果导入!HW31))</f>
        <v/>
      </c>
      <c r="G32" s="7" t="str">
        <f>IF(SUM(选手操作!O31,结果导入!Y31,结果导入!AY31,结果导入!BY31,结果导入!CY31,结果导入!DY31,结果导入!EY31,结果导入!FY31,结果导入!GY31,结果导入!HY31)=0,"",SUM(选手操作!O31,结果导入!Y31,结果导入!AY31,结果导入!BY31,结果导入!CY31,结果导入!DY31,结果导入!EY31,结果导入!FY31,结果导入!GY31,结果导入!HY31))</f>
        <v/>
      </c>
      <c r="H32" s="6" t="str">
        <f ca="1">IFERROR(IF(OR($C32="",结果导入!S$3=""),"",IF(选手操作!T31&lt;&gt;"",IF(选手操作!T31="其他","请假",选手操作!T31),VLOOKUP($C32,结果导入!O:Q,3,0))),"成绩错误")</f>
        <v/>
      </c>
      <c r="I32" s="6" t="str">
        <f ca="1">IFERROR(IF(OR($C32="",结果导入!AS$3=""),"",IF(选手操作!AT31&lt;&gt;"",IF(选手操作!AT31="其他","请假",选手操作!AT31),VLOOKUP($C32,结果导入!AO:AQ,3,0))),"成绩错误")</f>
        <v/>
      </c>
      <c r="J32" s="6" t="str">
        <f ca="1">IFERROR(IF(OR($C32="",结果导入!BS$3=""),"",IF(选手操作!BT31&lt;&gt;"",IF(选手操作!BT31="其他","请假",选手操作!BT31),VLOOKUP($C32,结果导入!BO:BQ,3,0))),"成绩错误")</f>
        <v/>
      </c>
      <c r="K32" s="6" t="str">
        <f ca="1">IFERROR(IF(OR($C32="",结果导入!CS$3=""),"",IF(选手操作!CT31&lt;&gt;"",IF(选手操作!CT31="其他","请假",选手操作!CT31),VLOOKUP($C32,结果导入!CO:CQ,3,0))),"成绩错误")</f>
        <v/>
      </c>
      <c r="L32" s="6" t="str">
        <f ca="1">IFERROR(IF(OR($C32="",结果导入!DS$3=""),"",IF(选手操作!DT31&lt;&gt;"",IF(选手操作!DT31="其他","请假",选手操作!DT31),VLOOKUP($C32,结果导入!DO:DQ,3,0))),"成绩错误")</f>
        <v/>
      </c>
      <c r="M32" s="6" t="str">
        <f ca="1">IFERROR(IF(OR($C32="",结果导入!ES$3=""),"",IF(选手操作!ET31&lt;&gt;"",IF(选手操作!ET31="其他","请假",选手操作!ET31),VLOOKUP($C32,结果导入!EO:EQ,3,0))),"成绩错误")</f>
        <v/>
      </c>
      <c r="N32" s="6" t="str">
        <f ca="1">IFERROR(IF(OR($C32="",结果导入!FS$3=""),"",IF(选手操作!FT31&lt;&gt;"",IF(选手操作!FT31="其他","请假",选手操作!FT31),VLOOKUP($C32,结果导入!FO:FQ,3,0))),"成绩错误")</f>
        <v/>
      </c>
      <c r="O32" s="6" t="str">
        <f ca="1">IFERROR(IF(OR($C32="",结果导入!GS$3=""),"",IF(选手操作!GT31&lt;&gt;"",IF(选手操作!GT31="其他","请假",选手操作!GT31),VLOOKUP($C32,结果导入!GO:GQ,3,0))),"成绩错误")</f>
        <v/>
      </c>
      <c r="P32" s="6" t="str">
        <f ca="1">IFERROR(IF(OR($C32="",结果导入!HS$3=""),"",IF(选手操作!HT31&lt;&gt;"",IF(选手操作!HT31="其他","请假",选手操作!HT31),VLOOKUP($C32,结果导入!HO:HQ,3,0))),"成绩错误")</f>
        <v/>
      </c>
      <c r="Q32" s="5" t="str">
        <f ca="1" t="shared" si="12"/>
        <v/>
      </c>
      <c r="R32" s="5" t="str">
        <f ca="1" t="shared" si="13"/>
        <v/>
      </c>
      <c r="S32" s="5" t="str">
        <f ca="1" t="shared" si="14"/>
        <v/>
      </c>
      <c r="T32" s="6" t="str">
        <f ca="1" t="shared" si="15"/>
        <v/>
      </c>
      <c r="U32" s="6" t="str">
        <f ca="1" t="shared" si="16"/>
        <v/>
      </c>
      <c r="V32" s="6" t="str">
        <f ca="1" t="shared" si="17"/>
        <v/>
      </c>
      <c r="W32" s="6" t="str">
        <f ca="1" t="shared" si="18"/>
        <v/>
      </c>
      <c r="X32" s="6" t="str">
        <f ca="1" t="shared" si="19"/>
        <v/>
      </c>
      <c r="Y32" s="6" t="str">
        <f ca="1" t="shared" si="20"/>
        <v/>
      </c>
      <c r="Z32" s="6" t="str">
        <f ca="1" t="shared" si="21"/>
        <v/>
      </c>
      <c r="AA32" s="6" t="str">
        <f ca="1" t="shared" si="22"/>
        <v/>
      </c>
      <c r="AB32" s="6" t="str">
        <f ca="1" t="shared" si="23"/>
        <v/>
      </c>
      <c r="AC32" s="6" t="str">
        <f ca="1" t="shared" si="24"/>
        <v/>
      </c>
      <c r="AD32" s="6" t="str">
        <f ca="1" t="shared" si="25"/>
        <v/>
      </c>
      <c r="AE32" s="6" t="str">
        <f ca="1" t="shared" si="26"/>
        <v/>
      </c>
      <c r="AF32" s="5" t="str">
        <f ca="1" t="shared" si="27"/>
        <v/>
      </c>
      <c r="AG32" s="5" t="str">
        <f ca="1" t="shared" si="28"/>
        <v/>
      </c>
      <c r="AH32" s="5" t="str">
        <f ca="1" t="shared" si="29"/>
        <v/>
      </c>
      <c r="AI32" s="6" t="str">
        <f ca="1" t="shared" si="30"/>
        <v/>
      </c>
      <c r="AJ32" s="6" t="str">
        <f ca="1" t="shared" si="31"/>
        <v/>
      </c>
      <c r="AK32" s="7" t="str">
        <f ca="1" t="shared" si="32"/>
        <v/>
      </c>
      <c r="AL32" s="6" t="str">
        <f ca="1" t="shared" si="33"/>
        <v/>
      </c>
      <c r="AM32" s="6" t="str">
        <f ca="1" t="shared" si="34"/>
        <v/>
      </c>
      <c r="AN32" s="6" t="str">
        <f ca="1" t="shared" si="35"/>
        <v/>
      </c>
      <c r="AO32" s="6" t="str">
        <f ca="1" t="shared" si="36"/>
        <v/>
      </c>
      <c r="AP32" s="6" t="str">
        <f ca="1" t="shared" si="37"/>
        <v/>
      </c>
      <c r="AQ32" s="6" t="str">
        <f ca="1" t="shared" si="38"/>
        <v/>
      </c>
      <c r="AR32" s="6" t="str">
        <f ca="1" t="shared" si="39"/>
        <v/>
      </c>
      <c r="AS32" s="6" t="str">
        <f ca="1" t="shared" si="40"/>
        <v/>
      </c>
      <c r="AT32" s="6" t="str">
        <f ca="1" t="shared" si="41"/>
        <v/>
      </c>
      <c r="AU32" s="9" t="str">
        <f ca="1" t="shared" si="42"/>
        <v/>
      </c>
      <c r="AV32" s="5" t="str">
        <f ca="1" t="shared" si="43"/>
        <v/>
      </c>
      <c r="AW32" s="5" t="str">
        <f ca="1" t="shared" si="44"/>
        <v/>
      </c>
      <c r="AX32" s="8" t="str">
        <f ca="1" t="shared" si="45"/>
        <v/>
      </c>
      <c r="AY32" s="6" t="str">
        <f ca="1" t="shared" si="46"/>
        <v/>
      </c>
      <c r="AZ32" s="7" t="str">
        <f ca="1" t="shared" si="47"/>
        <v/>
      </c>
      <c r="BA32" s="6" t="str">
        <f ca="1" t="shared" si="56"/>
        <v/>
      </c>
      <c r="BB32" s="6" t="str">
        <f ca="1" t="shared" si="48"/>
        <v/>
      </c>
      <c r="BC32" s="6" t="str">
        <f ca="1" t="shared" si="49"/>
        <v/>
      </c>
      <c r="BD32" s="6" t="str">
        <f ca="1" t="shared" si="50"/>
        <v/>
      </c>
      <c r="BE32" s="6" t="str">
        <f ca="1" t="shared" si="51"/>
        <v/>
      </c>
      <c r="BF32" s="6" t="str">
        <f ca="1" t="shared" si="52"/>
        <v/>
      </c>
      <c r="BG32" s="6" t="str">
        <f ca="1" t="shared" si="53"/>
        <v/>
      </c>
      <c r="BH32" s="6" t="str">
        <f ca="1" t="shared" si="54"/>
        <v/>
      </c>
      <c r="BI32" s="6" t="str">
        <f ca="1" t="shared" si="55"/>
        <v/>
      </c>
    </row>
    <row r="33" spans="1:61">
      <c r="A33" s="5" t="str">
        <f ca="1" t="shared" si="10"/>
        <v/>
      </c>
      <c r="B33" s="5" t="str">
        <f ca="1">IF(选手操作!$K32="","",选手操作!$K32)</f>
        <v/>
      </c>
      <c r="C33" s="5" t="str">
        <f ca="1">IF(选手操作!$L32="","",选手操作!$L32)</f>
        <v/>
      </c>
      <c r="D33" s="5" t="str">
        <f ca="1">IF($B33="","",RANK($E33,$E$4:$E$435,0)+COUNTIF($E$4:$E33,$E33)-1)</f>
        <v/>
      </c>
      <c r="E33" s="6" t="str">
        <f ca="1" t="shared" si="11"/>
        <v/>
      </c>
      <c r="F33" s="7" t="str">
        <f ca="1">IF(SUM(选手操作!S32,选手操作!AS32,选手操作!BS32,选手操作!CS32,选手操作!DS32,选手操作!ES32,选手操作!FS32,选手操作!GS32,选手操作!HS32,选手操作!M32,结果导入!W32,结果导入!AW32,结果导入!BW32,结果导入!CW32,结果导入!DW32,结果导入!EW32,结果导入!FW32,结果导入!GW32,结果导入!HW32,选手操作!HU32)=0,"",SUM(选手操作!S32,选手操作!AS32,选手操作!BS32,选手操作!CS32,选手操作!DS32,选手操作!ES32,选手操作!FS32,选手操作!GS32,选手操作!HS32,选手操作!M32,结果导入!W32,结果导入!AW32,结果导入!BW32,结果导入!CW32,结果导入!DW32,结果导入!EW32,结果导入!FW32,结果导入!GW32,结果导入!HW32))</f>
        <v/>
      </c>
      <c r="G33" s="7" t="str">
        <f>IF(SUM(选手操作!O32,结果导入!Y32,结果导入!AY32,结果导入!BY32,结果导入!CY32,结果导入!DY32,结果导入!EY32,结果导入!FY32,结果导入!GY32,结果导入!HY32)=0,"",SUM(选手操作!O32,结果导入!Y32,结果导入!AY32,结果导入!BY32,结果导入!CY32,结果导入!DY32,结果导入!EY32,结果导入!FY32,结果导入!GY32,结果导入!HY32))</f>
        <v/>
      </c>
      <c r="H33" s="6" t="str">
        <f ca="1">IFERROR(IF(OR($C33="",结果导入!S$3=""),"",IF(选手操作!T32&lt;&gt;"",IF(选手操作!T32="其他","请假",选手操作!T32),VLOOKUP($C33,结果导入!O:Q,3,0))),"成绩错误")</f>
        <v/>
      </c>
      <c r="I33" s="6" t="str">
        <f ca="1">IFERROR(IF(OR($C33="",结果导入!AS$3=""),"",IF(选手操作!AT32&lt;&gt;"",IF(选手操作!AT32="其他","请假",选手操作!AT32),VLOOKUP($C33,结果导入!AO:AQ,3,0))),"成绩错误")</f>
        <v/>
      </c>
      <c r="J33" s="6" t="str">
        <f ca="1">IFERROR(IF(OR($C33="",结果导入!BS$3=""),"",IF(选手操作!BT32&lt;&gt;"",IF(选手操作!BT32="其他","请假",选手操作!BT32),VLOOKUP($C33,结果导入!BO:BQ,3,0))),"成绩错误")</f>
        <v/>
      </c>
      <c r="K33" s="6" t="str">
        <f ca="1">IFERROR(IF(OR($C33="",结果导入!CS$3=""),"",IF(选手操作!CT32&lt;&gt;"",IF(选手操作!CT32="其他","请假",选手操作!CT32),VLOOKUP($C33,结果导入!CO:CQ,3,0))),"成绩错误")</f>
        <v/>
      </c>
      <c r="L33" s="6" t="str">
        <f ca="1">IFERROR(IF(OR($C33="",结果导入!DS$3=""),"",IF(选手操作!DT32&lt;&gt;"",IF(选手操作!DT32="其他","请假",选手操作!DT32),VLOOKUP($C33,结果导入!DO:DQ,3,0))),"成绩错误")</f>
        <v/>
      </c>
      <c r="M33" s="6" t="str">
        <f ca="1">IFERROR(IF(OR($C33="",结果导入!ES$3=""),"",IF(选手操作!ET32&lt;&gt;"",IF(选手操作!ET32="其他","请假",选手操作!ET32),VLOOKUP($C33,结果导入!EO:EQ,3,0))),"成绩错误")</f>
        <v/>
      </c>
      <c r="N33" s="6" t="str">
        <f ca="1">IFERROR(IF(OR($C33="",结果导入!FS$3=""),"",IF(选手操作!FT32&lt;&gt;"",IF(选手操作!FT32="其他","请假",选手操作!FT32),VLOOKUP($C33,结果导入!FO:FQ,3,0))),"成绩错误")</f>
        <v/>
      </c>
      <c r="O33" s="6" t="str">
        <f ca="1">IFERROR(IF(OR($C33="",结果导入!GS$3=""),"",IF(选手操作!GT32&lt;&gt;"",IF(选手操作!GT32="其他","请假",选手操作!GT32),VLOOKUP($C33,结果导入!GO:GQ,3,0))),"成绩错误")</f>
        <v/>
      </c>
      <c r="P33" s="6" t="str">
        <f ca="1">IFERROR(IF(OR($C33="",结果导入!HS$3=""),"",IF(选手操作!HT32&lt;&gt;"",IF(选手操作!HT32="其他","请假",选手操作!HT32),VLOOKUP($C33,结果导入!HO:HQ,3,0))),"成绩错误")</f>
        <v/>
      </c>
      <c r="Q33" s="5" t="str">
        <f ca="1" t="shared" si="12"/>
        <v/>
      </c>
      <c r="R33" s="5" t="str">
        <f ca="1" t="shared" si="13"/>
        <v/>
      </c>
      <c r="S33" s="5" t="str">
        <f ca="1" t="shared" si="14"/>
        <v/>
      </c>
      <c r="T33" s="6" t="str">
        <f ca="1" t="shared" si="15"/>
        <v/>
      </c>
      <c r="U33" s="6" t="str">
        <f ca="1" t="shared" si="16"/>
        <v/>
      </c>
      <c r="V33" s="6" t="str">
        <f ca="1" t="shared" si="17"/>
        <v/>
      </c>
      <c r="W33" s="6" t="str">
        <f ca="1" t="shared" si="18"/>
        <v/>
      </c>
      <c r="X33" s="6" t="str">
        <f ca="1" t="shared" si="19"/>
        <v/>
      </c>
      <c r="Y33" s="6" t="str">
        <f ca="1" t="shared" si="20"/>
        <v/>
      </c>
      <c r="Z33" s="6" t="str">
        <f ca="1" t="shared" si="21"/>
        <v/>
      </c>
      <c r="AA33" s="6" t="str">
        <f ca="1" t="shared" si="22"/>
        <v/>
      </c>
      <c r="AB33" s="6" t="str">
        <f ca="1" t="shared" si="23"/>
        <v/>
      </c>
      <c r="AC33" s="6" t="str">
        <f ca="1" t="shared" si="24"/>
        <v/>
      </c>
      <c r="AD33" s="6" t="str">
        <f ca="1" t="shared" si="25"/>
        <v/>
      </c>
      <c r="AE33" s="6" t="str">
        <f ca="1" t="shared" si="26"/>
        <v/>
      </c>
      <c r="AF33" s="5" t="str">
        <f ca="1" t="shared" si="27"/>
        <v/>
      </c>
      <c r="AG33" s="5" t="str">
        <f ca="1" t="shared" si="28"/>
        <v/>
      </c>
      <c r="AH33" s="5" t="str">
        <f ca="1" t="shared" si="29"/>
        <v/>
      </c>
      <c r="AI33" s="6" t="str">
        <f ca="1" t="shared" si="30"/>
        <v/>
      </c>
      <c r="AJ33" s="6" t="str">
        <f ca="1" t="shared" si="31"/>
        <v/>
      </c>
      <c r="AK33" s="7" t="str">
        <f ca="1" t="shared" si="32"/>
        <v/>
      </c>
      <c r="AL33" s="6" t="str">
        <f ca="1" t="shared" si="33"/>
        <v/>
      </c>
      <c r="AM33" s="6" t="str">
        <f ca="1" t="shared" si="34"/>
        <v/>
      </c>
      <c r="AN33" s="6" t="str">
        <f ca="1" t="shared" si="35"/>
        <v/>
      </c>
      <c r="AO33" s="6" t="str">
        <f ca="1" t="shared" si="36"/>
        <v/>
      </c>
      <c r="AP33" s="6" t="str">
        <f ca="1" t="shared" si="37"/>
        <v/>
      </c>
      <c r="AQ33" s="6" t="str">
        <f ca="1" t="shared" si="38"/>
        <v/>
      </c>
      <c r="AR33" s="6" t="str">
        <f ca="1" t="shared" si="39"/>
        <v/>
      </c>
      <c r="AS33" s="6" t="str">
        <f ca="1" t="shared" si="40"/>
        <v/>
      </c>
      <c r="AT33" s="6" t="str">
        <f ca="1" t="shared" si="41"/>
        <v/>
      </c>
      <c r="AU33" s="9" t="str">
        <f ca="1" t="shared" si="42"/>
        <v/>
      </c>
      <c r="AV33" s="5" t="str">
        <f ca="1" t="shared" si="43"/>
        <v/>
      </c>
      <c r="AW33" s="5" t="str">
        <f ca="1" t="shared" si="44"/>
        <v/>
      </c>
      <c r="AX33" s="8" t="str">
        <f ca="1" t="shared" si="45"/>
        <v/>
      </c>
      <c r="AY33" s="6" t="str">
        <f ca="1" t="shared" si="46"/>
        <v/>
      </c>
      <c r="AZ33" s="7" t="str">
        <f ca="1" t="shared" si="47"/>
        <v/>
      </c>
      <c r="BA33" s="6" t="str">
        <f ca="1" t="shared" si="56"/>
        <v/>
      </c>
      <c r="BB33" s="6" t="str">
        <f ca="1" t="shared" si="48"/>
        <v/>
      </c>
      <c r="BC33" s="6" t="str">
        <f ca="1" t="shared" si="49"/>
        <v/>
      </c>
      <c r="BD33" s="6" t="str">
        <f ca="1" t="shared" si="50"/>
        <v/>
      </c>
      <c r="BE33" s="6" t="str">
        <f ca="1" t="shared" si="51"/>
        <v/>
      </c>
      <c r="BF33" s="6" t="str">
        <f ca="1" t="shared" si="52"/>
        <v/>
      </c>
      <c r="BG33" s="6" t="str">
        <f ca="1" t="shared" si="53"/>
        <v/>
      </c>
      <c r="BH33" s="6" t="str">
        <f ca="1" t="shared" si="54"/>
        <v/>
      </c>
      <c r="BI33" s="6" t="str">
        <f ca="1" t="shared" si="55"/>
        <v/>
      </c>
    </row>
    <row r="34" spans="1:61">
      <c r="A34" s="5" t="str">
        <f ca="1" t="shared" si="10"/>
        <v/>
      </c>
      <c r="B34" s="5" t="str">
        <f ca="1">IF(选手操作!$K33="","",选手操作!$K33)</f>
        <v/>
      </c>
      <c r="C34" s="5" t="str">
        <f ca="1">IF(选手操作!$L33="","",选手操作!$L33)</f>
        <v/>
      </c>
      <c r="D34" s="5" t="str">
        <f ca="1">IF($B34="","",RANK($E34,$E$4:$E$435,0)+COUNTIF($E$4:$E34,$E34)-1)</f>
        <v/>
      </c>
      <c r="E34" s="6" t="str">
        <f ca="1" t="shared" si="11"/>
        <v/>
      </c>
      <c r="F34" s="7" t="str">
        <f ca="1">IF(SUM(选手操作!S33,选手操作!AS33,选手操作!BS33,选手操作!CS33,选手操作!DS33,选手操作!ES33,选手操作!FS33,选手操作!GS33,选手操作!HS33,选手操作!M33,结果导入!W33,结果导入!AW33,结果导入!BW33,结果导入!CW33,结果导入!DW33,结果导入!EW33,结果导入!FW33,结果导入!GW33,结果导入!HW33,选手操作!HU33)=0,"",SUM(选手操作!S33,选手操作!AS33,选手操作!BS33,选手操作!CS33,选手操作!DS33,选手操作!ES33,选手操作!FS33,选手操作!GS33,选手操作!HS33,选手操作!M33,结果导入!W33,结果导入!AW33,结果导入!BW33,结果导入!CW33,结果导入!DW33,结果导入!EW33,结果导入!FW33,结果导入!GW33,结果导入!HW33))</f>
        <v/>
      </c>
      <c r="G34" s="7" t="str">
        <f>IF(SUM(选手操作!O33,结果导入!Y33,结果导入!AY33,结果导入!BY33,结果导入!CY33,结果导入!DY33,结果导入!EY33,结果导入!FY33,结果导入!GY33,结果导入!HY33)=0,"",SUM(选手操作!O33,结果导入!Y33,结果导入!AY33,结果导入!BY33,结果导入!CY33,结果导入!DY33,结果导入!EY33,结果导入!FY33,结果导入!GY33,结果导入!HY33))</f>
        <v/>
      </c>
      <c r="H34" s="6" t="str">
        <f ca="1">IFERROR(IF(OR($C34="",结果导入!S$3=""),"",IF(选手操作!T33&lt;&gt;"",IF(选手操作!T33="其他","请假",选手操作!T33),VLOOKUP($C34,结果导入!O:Q,3,0))),"成绩错误")</f>
        <v/>
      </c>
      <c r="I34" s="6" t="str">
        <f ca="1">IFERROR(IF(OR($C34="",结果导入!AS$3=""),"",IF(选手操作!AT33&lt;&gt;"",IF(选手操作!AT33="其他","请假",选手操作!AT33),VLOOKUP($C34,结果导入!AO:AQ,3,0))),"成绩错误")</f>
        <v/>
      </c>
      <c r="J34" s="6" t="str">
        <f ca="1">IFERROR(IF(OR($C34="",结果导入!BS$3=""),"",IF(选手操作!BT33&lt;&gt;"",IF(选手操作!BT33="其他","请假",选手操作!BT33),VLOOKUP($C34,结果导入!BO:BQ,3,0))),"成绩错误")</f>
        <v/>
      </c>
      <c r="K34" s="6" t="str">
        <f ca="1">IFERROR(IF(OR($C34="",结果导入!CS$3=""),"",IF(选手操作!CT33&lt;&gt;"",IF(选手操作!CT33="其他","请假",选手操作!CT33),VLOOKUP($C34,结果导入!CO:CQ,3,0))),"成绩错误")</f>
        <v/>
      </c>
      <c r="L34" s="6" t="str">
        <f ca="1">IFERROR(IF(OR($C34="",结果导入!DS$3=""),"",IF(选手操作!DT33&lt;&gt;"",IF(选手操作!DT33="其他","请假",选手操作!DT33),VLOOKUP($C34,结果导入!DO:DQ,3,0))),"成绩错误")</f>
        <v/>
      </c>
      <c r="M34" s="6" t="str">
        <f ca="1">IFERROR(IF(OR($C34="",结果导入!ES$3=""),"",IF(选手操作!ET33&lt;&gt;"",IF(选手操作!ET33="其他","请假",选手操作!ET33),VLOOKUP($C34,结果导入!EO:EQ,3,0))),"成绩错误")</f>
        <v/>
      </c>
      <c r="N34" s="6" t="str">
        <f ca="1">IFERROR(IF(OR($C34="",结果导入!FS$3=""),"",IF(选手操作!FT33&lt;&gt;"",IF(选手操作!FT33="其他","请假",选手操作!FT33),VLOOKUP($C34,结果导入!FO:FQ,3,0))),"成绩错误")</f>
        <v/>
      </c>
      <c r="O34" s="6" t="str">
        <f ca="1">IFERROR(IF(OR($C34="",结果导入!GS$3=""),"",IF(选手操作!GT33&lt;&gt;"",IF(选手操作!GT33="其他","请假",选手操作!GT33),VLOOKUP($C34,结果导入!GO:GQ,3,0))),"成绩错误")</f>
        <v/>
      </c>
      <c r="P34" s="6" t="str">
        <f ca="1">IFERROR(IF(OR($C34="",结果导入!HS$3=""),"",IF(选手操作!HT33&lt;&gt;"",IF(选手操作!HT33="其他","请假",选手操作!HT33),VLOOKUP($C34,结果导入!HO:HQ,3,0))),"成绩错误")</f>
        <v/>
      </c>
      <c r="Q34" s="5" t="str">
        <f ca="1" t="shared" si="12"/>
        <v/>
      </c>
      <c r="R34" s="5" t="str">
        <f ca="1" t="shared" si="13"/>
        <v/>
      </c>
      <c r="S34" s="5" t="str">
        <f ca="1" t="shared" si="14"/>
        <v/>
      </c>
      <c r="T34" s="6" t="str">
        <f ca="1" t="shared" si="15"/>
        <v/>
      </c>
      <c r="U34" s="6" t="str">
        <f ca="1" t="shared" si="16"/>
        <v/>
      </c>
      <c r="V34" s="6" t="str">
        <f ca="1" t="shared" si="17"/>
        <v/>
      </c>
      <c r="W34" s="6" t="str">
        <f ca="1" t="shared" si="18"/>
        <v/>
      </c>
      <c r="X34" s="6" t="str">
        <f ca="1" t="shared" si="19"/>
        <v/>
      </c>
      <c r="Y34" s="6" t="str">
        <f ca="1" t="shared" si="20"/>
        <v/>
      </c>
      <c r="Z34" s="6" t="str">
        <f ca="1" t="shared" si="21"/>
        <v/>
      </c>
      <c r="AA34" s="6" t="str">
        <f ca="1" t="shared" si="22"/>
        <v/>
      </c>
      <c r="AB34" s="6" t="str">
        <f ca="1" t="shared" si="23"/>
        <v/>
      </c>
      <c r="AC34" s="6" t="str">
        <f ca="1" t="shared" si="24"/>
        <v/>
      </c>
      <c r="AD34" s="6" t="str">
        <f ca="1" t="shared" si="25"/>
        <v/>
      </c>
      <c r="AE34" s="6" t="str">
        <f ca="1" t="shared" si="26"/>
        <v/>
      </c>
      <c r="AF34" s="5" t="str">
        <f ca="1" t="shared" si="27"/>
        <v/>
      </c>
      <c r="AG34" s="5" t="str">
        <f ca="1" t="shared" si="28"/>
        <v/>
      </c>
      <c r="AH34" s="5" t="str">
        <f ca="1" t="shared" si="29"/>
        <v/>
      </c>
      <c r="AI34" s="6" t="str">
        <f ca="1" t="shared" si="30"/>
        <v/>
      </c>
      <c r="AJ34" s="6" t="str">
        <f ca="1" t="shared" si="31"/>
        <v/>
      </c>
      <c r="AK34" s="7" t="str">
        <f ca="1" t="shared" si="32"/>
        <v/>
      </c>
      <c r="AL34" s="6" t="str">
        <f ca="1" t="shared" si="33"/>
        <v/>
      </c>
      <c r="AM34" s="6" t="str">
        <f ca="1" t="shared" si="34"/>
        <v/>
      </c>
      <c r="AN34" s="6" t="str">
        <f ca="1" t="shared" si="35"/>
        <v/>
      </c>
      <c r="AO34" s="6" t="str">
        <f ca="1" t="shared" si="36"/>
        <v/>
      </c>
      <c r="AP34" s="6" t="str">
        <f ca="1" t="shared" si="37"/>
        <v/>
      </c>
      <c r="AQ34" s="6" t="str">
        <f ca="1" t="shared" si="38"/>
        <v/>
      </c>
      <c r="AR34" s="6" t="str">
        <f ca="1" t="shared" si="39"/>
        <v/>
      </c>
      <c r="AS34" s="6" t="str">
        <f ca="1" t="shared" si="40"/>
        <v/>
      </c>
      <c r="AT34" s="6" t="str">
        <f ca="1" t="shared" si="41"/>
        <v/>
      </c>
      <c r="AU34" s="9" t="str">
        <f ca="1" t="shared" si="42"/>
        <v/>
      </c>
      <c r="AV34" s="5" t="str">
        <f ca="1" t="shared" si="43"/>
        <v/>
      </c>
      <c r="AW34" s="5" t="str">
        <f ca="1" t="shared" si="44"/>
        <v/>
      </c>
      <c r="AX34" s="8" t="str">
        <f ca="1" t="shared" si="45"/>
        <v/>
      </c>
      <c r="AY34" s="6" t="str">
        <f ca="1" t="shared" si="46"/>
        <v/>
      </c>
      <c r="AZ34" s="7" t="str">
        <f ca="1" t="shared" si="47"/>
        <v/>
      </c>
      <c r="BA34" s="6" t="str">
        <f ca="1" t="shared" si="56"/>
        <v/>
      </c>
      <c r="BB34" s="6" t="str">
        <f ca="1" t="shared" si="48"/>
        <v/>
      </c>
      <c r="BC34" s="6" t="str">
        <f ca="1" t="shared" si="49"/>
        <v/>
      </c>
      <c r="BD34" s="6" t="str">
        <f ca="1" t="shared" si="50"/>
        <v/>
      </c>
      <c r="BE34" s="6" t="str">
        <f ca="1" t="shared" si="51"/>
        <v/>
      </c>
      <c r="BF34" s="6" t="str">
        <f ca="1" t="shared" si="52"/>
        <v/>
      </c>
      <c r="BG34" s="6" t="str">
        <f ca="1" t="shared" si="53"/>
        <v/>
      </c>
      <c r="BH34" s="6" t="str">
        <f ca="1" t="shared" si="54"/>
        <v/>
      </c>
      <c r="BI34" s="6" t="str">
        <f ca="1" t="shared" si="55"/>
        <v/>
      </c>
    </row>
    <row r="35" spans="1:61">
      <c r="A35" s="5" t="str">
        <f ca="1" t="shared" si="10"/>
        <v/>
      </c>
      <c r="B35" s="5" t="str">
        <f ca="1">IF(选手操作!$K34="","",选手操作!$K34)</f>
        <v/>
      </c>
      <c r="C35" s="5" t="str">
        <f ca="1">IF(选手操作!$L34="","",选手操作!$L34)</f>
        <v/>
      </c>
      <c r="D35" s="5" t="str">
        <f ca="1">IF($B35="","",RANK($E35,$E$4:$E$435,0)+COUNTIF($E$4:$E35,$E35)-1)</f>
        <v/>
      </c>
      <c r="E35" s="6" t="str">
        <f ca="1" t="shared" si="11"/>
        <v/>
      </c>
      <c r="F35" s="7" t="str">
        <f ca="1">IF(SUM(选手操作!S34,选手操作!AS34,选手操作!BS34,选手操作!CS34,选手操作!DS34,选手操作!ES34,选手操作!FS34,选手操作!GS34,选手操作!HS34,选手操作!M34,结果导入!W34,结果导入!AW34,结果导入!BW34,结果导入!CW34,结果导入!DW34,结果导入!EW34,结果导入!FW34,结果导入!GW34,结果导入!HW34,选手操作!HU34)=0,"",SUM(选手操作!S34,选手操作!AS34,选手操作!BS34,选手操作!CS34,选手操作!DS34,选手操作!ES34,选手操作!FS34,选手操作!GS34,选手操作!HS34,选手操作!M34,结果导入!W34,结果导入!AW34,结果导入!BW34,结果导入!CW34,结果导入!DW34,结果导入!EW34,结果导入!FW34,结果导入!GW34,结果导入!HW34))</f>
        <v/>
      </c>
      <c r="G35" s="7" t="str">
        <f>IF(SUM(选手操作!O34,结果导入!Y34,结果导入!AY34,结果导入!BY34,结果导入!CY34,结果导入!DY34,结果导入!EY34,结果导入!FY34,结果导入!GY34,结果导入!HY34)=0,"",SUM(选手操作!O34,结果导入!Y34,结果导入!AY34,结果导入!BY34,结果导入!CY34,结果导入!DY34,结果导入!EY34,结果导入!FY34,结果导入!GY34,结果导入!HY34))</f>
        <v/>
      </c>
      <c r="H35" s="6" t="str">
        <f ca="1">IFERROR(IF(OR($C35="",结果导入!S$3=""),"",IF(选手操作!T34&lt;&gt;"",IF(选手操作!T34="其他","请假",选手操作!T34),VLOOKUP($C35,结果导入!O:Q,3,0))),"成绩错误")</f>
        <v/>
      </c>
      <c r="I35" s="6" t="str">
        <f ca="1">IFERROR(IF(OR($C35="",结果导入!AS$3=""),"",IF(选手操作!AT34&lt;&gt;"",IF(选手操作!AT34="其他","请假",选手操作!AT34),VLOOKUP($C35,结果导入!AO:AQ,3,0))),"成绩错误")</f>
        <v/>
      </c>
      <c r="J35" s="6" t="str">
        <f ca="1">IFERROR(IF(OR($C35="",结果导入!BS$3=""),"",IF(选手操作!BT34&lt;&gt;"",IF(选手操作!BT34="其他","请假",选手操作!BT34),VLOOKUP($C35,结果导入!BO:BQ,3,0))),"成绩错误")</f>
        <v/>
      </c>
      <c r="K35" s="6" t="str">
        <f ca="1">IFERROR(IF(OR($C35="",结果导入!CS$3=""),"",IF(选手操作!CT34&lt;&gt;"",IF(选手操作!CT34="其他","请假",选手操作!CT34),VLOOKUP($C35,结果导入!CO:CQ,3,0))),"成绩错误")</f>
        <v/>
      </c>
      <c r="L35" s="6" t="str">
        <f ca="1">IFERROR(IF(OR($C35="",结果导入!DS$3=""),"",IF(选手操作!DT34&lt;&gt;"",IF(选手操作!DT34="其他","请假",选手操作!DT34),VLOOKUP($C35,结果导入!DO:DQ,3,0))),"成绩错误")</f>
        <v/>
      </c>
      <c r="M35" s="6" t="str">
        <f ca="1">IFERROR(IF(OR($C35="",结果导入!ES$3=""),"",IF(选手操作!ET34&lt;&gt;"",IF(选手操作!ET34="其他","请假",选手操作!ET34),VLOOKUP($C35,结果导入!EO:EQ,3,0))),"成绩错误")</f>
        <v/>
      </c>
      <c r="N35" s="6" t="str">
        <f ca="1">IFERROR(IF(OR($C35="",结果导入!FS$3=""),"",IF(选手操作!FT34&lt;&gt;"",IF(选手操作!FT34="其他","请假",选手操作!FT34),VLOOKUP($C35,结果导入!FO:FQ,3,0))),"成绩错误")</f>
        <v/>
      </c>
      <c r="O35" s="6" t="str">
        <f ca="1">IFERROR(IF(OR($C35="",结果导入!GS$3=""),"",IF(选手操作!GT34&lt;&gt;"",IF(选手操作!GT34="其他","请假",选手操作!GT34),VLOOKUP($C35,结果导入!GO:GQ,3,0))),"成绩错误")</f>
        <v/>
      </c>
      <c r="P35" s="6" t="str">
        <f ca="1">IFERROR(IF(OR($C35="",结果导入!HS$3=""),"",IF(选手操作!HT34&lt;&gt;"",IF(选手操作!HT34="其他","请假",选手操作!HT34),VLOOKUP($C35,结果导入!HO:HQ,3,0))),"成绩错误")</f>
        <v/>
      </c>
      <c r="Q35" s="5" t="str">
        <f ca="1" t="shared" si="12"/>
        <v/>
      </c>
      <c r="R35" s="5" t="str">
        <f ca="1" t="shared" si="13"/>
        <v/>
      </c>
      <c r="S35" s="5" t="str">
        <f ca="1" t="shared" si="14"/>
        <v/>
      </c>
      <c r="T35" s="6" t="str">
        <f ca="1" t="shared" si="15"/>
        <v/>
      </c>
      <c r="U35" s="6" t="str">
        <f ca="1" t="shared" si="16"/>
        <v/>
      </c>
      <c r="V35" s="6" t="str">
        <f ca="1" t="shared" si="17"/>
        <v/>
      </c>
      <c r="W35" s="6" t="str">
        <f ca="1" t="shared" si="18"/>
        <v/>
      </c>
      <c r="X35" s="6" t="str">
        <f ca="1" t="shared" si="19"/>
        <v/>
      </c>
      <c r="Y35" s="6" t="str">
        <f ca="1" t="shared" si="20"/>
        <v/>
      </c>
      <c r="Z35" s="6" t="str">
        <f ca="1" t="shared" si="21"/>
        <v/>
      </c>
      <c r="AA35" s="6" t="str">
        <f ca="1" t="shared" si="22"/>
        <v/>
      </c>
      <c r="AB35" s="6" t="str">
        <f ca="1" t="shared" si="23"/>
        <v/>
      </c>
      <c r="AC35" s="6" t="str">
        <f ca="1" t="shared" si="24"/>
        <v/>
      </c>
      <c r="AD35" s="6" t="str">
        <f ca="1" t="shared" si="25"/>
        <v/>
      </c>
      <c r="AE35" s="6" t="str">
        <f ca="1" t="shared" si="26"/>
        <v/>
      </c>
      <c r="AF35" s="5" t="str">
        <f ca="1" t="shared" si="27"/>
        <v/>
      </c>
      <c r="AG35" s="5" t="str">
        <f ca="1" t="shared" si="28"/>
        <v/>
      </c>
      <c r="AH35" s="5" t="str">
        <f ca="1" t="shared" si="29"/>
        <v/>
      </c>
      <c r="AI35" s="6" t="str">
        <f ca="1" t="shared" si="30"/>
        <v/>
      </c>
      <c r="AJ35" s="6" t="str">
        <f ca="1" t="shared" si="31"/>
        <v/>
      </c>
      <c r="AK35" s="7" t="str">
        <f ca="1" t="shared" si="32"/>
        <v/>
      </c>
      <c r="AL35" s="6" t="str">
        <f ca="1" t="shared" si="33"/>
        <v/>
      </c>
      <c r="AM35" s="6" t="str">
        <f ca="1" t="shared" si="34"/>
        <v/>
      </c>
      <c r="AN35" s="6" t="str">
        <f ca="1" t="shared" si="35"/>
        <v/>
      </c>
      <c r="AO35" s="6" t="str">
        <f ca="1" t="shared" si="36"/>
        <v/>
      </c>
      <c r="AP35" s="6" t="str">
        <f ca="1" t="shared" si="37"/>
        <v/>
      </c>
      <c r="AQ35" s="6" t="str">
        <f ca="1" t="shared" si="38"/>
        <v/>
      </c>
      <c r="AR35" s="6" t="str">
        <f ca="1" t="shared" si="39"/>
        <v/>
      </c>
      <c r="AS35" s="6" t="str">
        <f ca="1" t="shared" si="40"/>
        <v/>
      </c>
      <c r="AT35" s="6" t="str">
        <f ca="1" t="shared" si="41"/>
        <v/>
      </c>
      <c r="AU35" s="9" t="str">
        <f ca="1" t="shared" si="42"/>
        <v/>
      </c>
      <c r="AV35" s="5" t="str">
        <f ca="1" t="shared" si="43"/>
        <v/>
      </c>
      <c r="AW35" s="5" t="str">
        <f ca="1" t="shared" si="44"/>
        <v/>
      </c>
      <c r="AX35" s="8" t="str">
        <f ca="1" t="shared" si="45"/>
        <v/>
      </c>
      <c r="AY35" s="6" t="str">
        <f ca="1" t="shared" si="46"/>
        <v/>
      </c>
      <c r="AZ35" s="7" t="str">
        <f ca="1" t="shared" si="47"/>
        <v/>
      </c>
      <c r="BA35" s="6" t="str">
        <f ca="1" t="shared" si="56"/>
        <v/>
      </c>
      <c r="BB35" s="6" t="str">
        <f ca="1" t="shared" si="48"/>
        <v/>
      </c>
      <c r="BC35" s="6" t="str">
        <f ca="1" t="shared" si="49"/>
        <v/>
      </c>
      <c r="BD35" s="6" t="str">
        <f ca="1" t="shared" si="50"/>
        <v/>
      </c>
      <c r="BE35" s="6" t="str">
        <f ca="1" t="shared" si="51"/>
        <v/>
      </c>
      <c r="BF35" s="6" t="str">
        <f ca="1" t="shared" si="52"/>
        <v/>
      </c>
      <c r="BG35" s="6" t="str">
        <f ca="1" t="shared" si="53"/>
        <v/>
      </c>
      <c r="BH35" s="6" t="str">
        <f ca="1" t="shared" si="54"/>
        <v/>
      </c>
      <c r="BI35" s="6" t="str">
        <f ca="1" t="shared" si="55"/>
        <v/>
      </c>
    </row>
    <row r="36" spans="1:61">
      <c r="A36" s="5" t="str">
        <f ca="1" t="shared" si="10"/>
        <v/>
      </c>
      <c r="B36" s="5" t="str">
        <f ca="1">IF(选手操作!$K35="","",选手操作!$K35)</f>
        <v/>
      </c>
      <c r="C36" s="5" t="str">
        <f ca="1">IF(选手操作!$L35="","",选手操作!$L35)</f>
        <v/>
      </c>
      <c r="D36" s="5" t="str">
        <f ca="1">IF($B36="","",RANK($E36,$E$4:$E$435,0)+COUNTIF($E$4:$E36,$E36)-1)</f>
        <v/>
      </c>
      <c r="E36" s="6" t="str">
        <f ca="1" t="shared" si="11"/>
        <v/>
      </c>
      <c r="F36" s="7" t="str">
        <f ca="1">IF(SUM(选手操作!S35,选手操作!AS35,选手操作!BS35,选手操作!CS35,选手操作!DS35,选手操作!ES35,选手操作!FS35,选手操作!GS35,选手操作!HS35,选手操作!M35,结果导入!W35,结果导入!AW35,结果导入!BW35,结果导入!CW35,结果导入!DW35,结果导入!EW35,结果导入!FW35,结果导入!GW35,结果导入!HW35,选手操作!HU35)=0,"",SUM(选手操作!S35,选手操作!AS35,选手操作!BS35,选手操作!CS35,选手操作!DS35,选手操作!ES35,选手操作!FS35,选手操作!GS35,选手操作!HS35,选手操作!M35,结果导入!W35,结果导入!AW35,结果导入!BW35,结果导入!CW35,结果导入!DW35,结果导入!EW35,结果导入!FW35,结果导入!GW35,结果导入!HW35))</f>
        <v/>
      </c>
      <c r="G36" s="7" t="str">
        <f>IF(SUM(选手操作!O35,结果导入!Y35,结果导入!AY35,结果导入!BY35,结果导入!CY35,结果导入!DY35,结果导入!EY35,结果导入!FY35,结果导入!GY35,结果导入!HY35)=0,"",SUM(选手操作!O35,结果导入!Y35,结果导入!AY35,结果导入!BY35,结果导入!CY35,结果导入!DY35,结果导入!EY35,结果导入!FY35,结果导入!GY35,结果导入!HY35))</f>
        <v/>
      </c>
      <c r="H36" s="6" t="str">
        <f ca="1">IFERROR(IF(OR($C36="",结果导入!S$3=""),"",IF(选手操作!T35&lt;&gt;"",IF(选手操作!T35="其他","请假",选手操作!T35),VLOOKUP($C36,结果导入!O:Q,3,0))),"成绩错误")</f>
        <v/>
      </c>
      <c r="I36" s="6" t="str">
        <f ca="1">IFERROR(IF(OR($C36="",结果导入!AS$3=""),"",IF(选手操作!AT35&lt;&gt;"",IF(选手操作!AT35="其他","请假",选手操作!AT35),VLOOKUP($C36,结果导入!AO:AQ,3,0))),"成绩错误")</f>
        <v/>
      </c>
      <c r="J36" s="6" t="str">
        <f ca="1">IFERROR(IF(OR($C36="",结果导入!BS$3=""),"",IF(选手操作!BT35&lt;&gt;"",IF(选手操作!BT35="其他","请假",选手操作!BT35),VLOOKUP($C36,结果导入!BO:BQ,3,0))),"成绩错误")</f>
        <v/>
      </c>
      <c r="K36" s="6" t="str">
        <f ca="1">IFERROR(IF(OR($C36="",结果导入!CS$3=""),"",IF(选手操作!CT35&lt;&gt;"",IF(选手操作!CT35="其他","请假",选手操作!CT35),VLOOKUP($C36,结果导入!CO:CQ,3,0))),"成绩错误")</f>
        <v/>
      </c>
      <c r="L36" s="6" t="str">
        <f ca="1">IFERROR(IF(OR($C36="",结果导入!DS$3=""),"",IF(选手操作!DT35&lt;&gt;"",IF(选手操作!DT35="其他","请假",选手操作!DT35),VLOOKUP($C36,结果导入!DO:DQ,3,0))),"成绩错误")</f>
        <v/>
      </c>
      <c r="M36" s="6" t="str">
        <f ca="1">IFERROR(IF(OR($C36="",结果导入!ES$3=""),"",IF(选手操作!ET35&lt;&gt;"",IF(选手操作!ET35="其他","请假",选手操作!ET35),VLOOKUP($C36,结果导入!EO:EQ,3,0))),"成绩错误")</f>
        <v/>
      </c>
      <c r="N36" s="6" t="str">
        <f ca="1">IFERROR(IF(OR($C36="",结果导入!FS$3=""),"",IF(选手操作!FT35&lt;&gt;"",IF(选手操作!FT35="其他","请假",选手操作!FT35),VLOOKUP($C36,结果导入!FO:FQ,3,0))),"成绩错误")</f>
        <v/>
      </c>
      <c r="O36" s="6" t="str">
        <f ca="1">IFERROR(IF(OR($C36="",结果导入!GS$3=""),"",IF(选手操作!GT35&lt;&gt;"",IF(选手操作!GT35="其他","请假",选手操作!GT35),VLOOKUP($C36,结果导入!GO:GQ,3,0))),"成绩错误")</f>
        <v/>
      </c>
      <c r="P36" s="6" t="str">
        <f ca="1">IFERROR(IF(OR($C36="",结果导入!HS$3=""),"",IF(选手操作!HT35&lt;&gt;"",IF(选手操作!HT35="其他","请假",选手操作!HT35),VLOOKUP($C36,结果导入!HO:HQ,3,0))),"成绩错误")</f>
        <v/>
      </c>
      <c r="Q36" s="5" t="str">
        <f ca="1" t="shared" si="12"/>
        <v/>
      </c>
      <c r="R36" s="5" t="str">
        <f ca="1" t="shared" si="13"/>
        <v/>
      </c>
      <c r="S36" s="5" t="str">
        <f ca="1" t="shared" si="14"/>
        <v/>
      </c>
      <c r="T36" s="6" t="str">
        <f ca="1" t="shared" si="15"/>
        <v/>
      </c>
      <c r="U36" s="6" t="str">
        <f ca="1" t="shared" si="16"/>
        <v/>
      </c>
      <c r="V36" s="6" t="str">
        <f ca="1" t="shared" si="17"/>
        <v/>
      </c>
      <c r="W36" s="6" t="str">
        <f ca="1" t="shared" si="18"/>
        <v/>
      </c>
      <c r="X36" s="6" t="str">
        <f ca="1" t="shared" si="19"/>
        <v/>
      </c>
      <c r="Y36" s="6" t="str">
        <f ca="1" t="shared" si="20"/>
        <v/>
      </c>
      <c r="Z36" s="6" t="str">
        <f ca="1" t="shared" si="21"/>
        <v/>
      </c>
      <c r="AA36" s="6" t="str">
        <f ca="1" t="shared" si="22"/>
        <v/>
      </c>
      <c r="AB36" s="6" t="str">
        <f ca="1" t="shared" si="23"/>
        <v/>
      </c>
      <c r="AC36" s="6" t="str">
        <f ca="1" t="shared" si="24"/>
        <v/>
      </c>
      <c r="AD36" s="6" t="str">
        <f ca="1" t="shared" si="25"/>
        <v/>
      </c>
      <c r="AE36" s="6" t="str">
        <f ca="1" t="shared" si="26"/>
        <v/>
      </c>
      <c r="AF36" s="5" t="str">
        <f ca="1" t="shared" si="27"/>
        <v/>
      </c>
      <c r="AG36" s="5" t="str">
        <f ca="1" t="shared" si="28"/>
        <v/>
      </c>
      <c r="AH36" s="5" t="str">
        <f ca="1" t="shared" si="29"/>
        <v/>
      </c>
      <c r="AI36" s="6" t="str">
        <f ca="1" t="shared" si="30"/>
        <v/>
      </c>
      <c r="AJ36" s="6" t="str">
        <f ca="1" t="shared" si="31"/>
        <v/>
      </c>
      <c r="AK36" s="7" t="str">
        <f ca="1" t="shared" si="32"/>
        <v/>
      </c>
      <c r="AL36" s="6" t="str">
        <f ca="1" t="shared" si="33"/>
        <v/>
      </c>
      <c r="AM36" s="6" t="str">
        <f ca="1" t="shared" si="34"/>
        <v/>
      </c>
      <c r="AN36" s="6" t="str">
        <f ca="1" t="shared" si="35"/>
        <v/>
      </c>
      <c r="AO36" s="6" t="str">
        <f ca="1" t="shared" si="36"/>
        <v/>
      </c>
      <c r="AP36" s="6" t="str">
        <f ca="1" t="shared" si="37"/>
        <v/>
      </c>
      <c r="AQ36" s="6" t="str">
        <f ca="1" t="shared" si="38"/>
        <v/>
      </c>
      <c r="AR36" s="6" t="str">
        <f ca="1" t="shared" si="39"/>
        <v/>
      </c>
      <c r="AS36" s="6" t="str">
        <f ca="1" t="shared" si="40"/>
        <v/>
      </c>
      <c r="AT36" s="6" t="str">
        <f ca="1" t="shared" si="41"/>
        <v/>
      </c>
      <c r="AU36" s="9" t="str">
        <f ca="1" t="shared" si="42"/>
        <v/>
      </c>
      <c r="AV36" s="5" t="str">
        <f ca="1" t="shared" si="43"/>
        <v/>
      </c>
      <c r="AW36" s="5" t="str">
        <f ca="1" t="shared" si="44"/>
        <v/>
      </c>
      <c r="AX36" s="8" t="str">
        <f ca="1" t="shared" si="45"/>
        <v/>
      </c>
      <c r="AY36" s="6" t="str">
        <f ca="1" t="shared" si="46"/>
        <v/>
      </c>
      <c r="AZ36" s="7" t="str">
        <f ca="1" t="shared" si="47"/>
        <v/>
      </c>
      <c r="BA36" s="6" t="str">
        <f ca="1" t="shared" si="56"/>
        <v/>
      </c>
      <c r="BB36" s="6" t="str">
        <f ca="1" t="shared" si="48"/>
        <v/>
      </c>
      <c r="BC36" s="6" t="str">
        <f ca="1" t="shared" si="49"/>
        <v/>
      </c>
      <c r="BD36" s="6" t="str">
        <f ca="1" t="shared" si="50"/>
        <v/>
      </c>
      <c r="BE36" s="6" t="str">
        <f ca="1" t="shared" si="51"/>
        <v/>
      </c>
      <c r="BF36" s="6" t="str">
        <f ca="1" t="shared" si="52"/>
        <v/>
      </c>
      <c r="BG36" s="6" t="str">
        <f ca="1" t="shared" si="53"/>
        <v/>
      </c>
      <c r="BH36" s="6" t="str">
        <f ca="1" t="shared" si="54"/>
        <v/>
      </c>
      <c r="BI36" s="6" t="str">
        <f ca="1" t="shared" si="55"/>
        <v/>
      </c>
    </row>
    <row r="37" spans="1:61">
      <c r="A37" s="5" t="str">
        <f ca="1" t="shared" si="10"/>
        <v/>
      </c>
      <c r="B37" s="5" t="str">
        <f ca="1">IF(选手操作!$K36="","",选手操作!$K36)</f>
        <v/>
      </c>
      <c r="C37" s="5" t="str">
        <f ca="1">IF(选手操作!$L36="","",选手操作!$L36)</f>
        <v/>
      </c>
      <c r="D37" s="5" t="str">
        <f ca="1">IF($B37="","",RANK($E37,$E$4:$E$435,0)+COUNTIF($E$4:$E37,$E37)-1)</f>
        <v/>
      </c>
      <c r="E37" s="6" t="str">
        <f ca="1" t="shared" si="11"/>
        <v/>
      </c>
      <c r="F37" s="7" t="str">
        <f ca="1">IF(SUM(选手操作!S36,选手操作!AS36,选手操作!BS36,选手操作!CS36,选手操作!DS36,选手操作!ES36,选手操作!FS36,选手操作!GS36,选手操作!HS36,选手操作!M36,结果导入!W36,结果导入!AW36,结果导入!BW36,结果导入!CW36,结果导入!DW36,结果导入!EW36,结果导入!FW36,结果导入!GW36,结果导入!HW36,选手操作!HU36)=0,"",SUM(选手操作!S36,选手操作!AS36,选手操作!BS36,选手操作!CS36,选手操作!DS36,选手操作!ES36,选手操作!FS36,选手操作!GS36,选手操作!HS36,选手操作!M36,结果导入!W36,结果导入!AW36,结果导入!BW36,结果导入!CW36,结果导入!DW36,结果导入!EW36,结果导入!FW36,结果导入!GW36,结果导入!HW36))</f>
        <v/>
      </c>
      <c r="G37" s="7" t="str">
        <f>IF(SUM(选手操作!O36,结果导入!Y36,结果导入!AY36,结果导入!BY36,结果导入!CY36,结果导入!DY36,结果导入!EY36,结果导入!FY36,结果导入!GY36,结果导入!HY36)=0,"",SUM(选手操作!O36,结果导入!Y36,结果导入!AY36,结果导入!BY36,结果导入!CY36,结果导入!DY36,结果导入!EY36,结果导入!FY36,结果导入!GY36,结果导入!HY36))</f>
        <v/>
      </c>
      <c r="H37" s="6" t="str">
        <f ca="1">IFERROR(IF(OR($C37="",结果导入!S$3=""),"",IF(选手操作!T36&lt;&gt;"",IF(选手操作!T36="其他","请假",选手操作!T36),VLOOKUP($C37,结果导入!O:Q,3,0))),"成绩错误")</f>
        <v/>
      </c>
      <c r="I37" s="6" t="str">
        <f ca="1">IFERROR(IF(OR($C37="",结果导入!AS$3=""),"",IF(选手操作!AT36&lt;&gt;"",IF(选手操作!AT36="其他","请假",选手操作!AT36),VLOOKUP($C37,结果导入!AO:AQ,3,0))),"成绩错误")</f>
        <v/>
      </c>
      <c r="J37" s="6" t="str">
        <f ca="1">IFERROR(IF(OR($C37="",结果导入!BS$3=""),"",IF(选手操作!BT36&lt;&gt;"",IF(选手操作!BT36="其他","请假",选手操作!BT36),VLOOKUP($C37,结果导入!BO:BQ,3,0))),"成绩错误")</f>
        <v/>
      </c>
      <c r="K37" s="6" t="str">
        <f ca="1">IFERROR(IF(OR($C37="",结果导入!CS$3=""),"",IF(选手操作!CT36&lt;&gt;"",IF(选手操作!CT36="其他","请假",选手操作!CT36),VLOOKUP($C37,结果导入!CO:CQ,3,0))),"成绩错误")</f>
        <v/>
      </c>
      <c r="L37" s="6" t="str">
        <f ca="1">IFERROR(IF(OR($C37="",结果导入!DS$3=""),"",IF(选手操作!DT36&lt;&gt;"",IF(选手操作!DT36="其他","请假",选手操作!DT36),VLOOKUP($C37,结果导入!DO:DQ,3,0))),"成绩错误")</f>
        <v/>
      </c>
      <c r="M37" s="6" t="str">
        <f ca="1">IFERROR(IF(OR($C37="",结果导入!ES$3=""),"",IF(选手操作!ET36&lt;&gt;"",IF(选手操作!ET36="其他","请假",选手操作!ET36),VLOOKUP($C37,结果导入!EO:EQ,3,0))),"成绩错误")</f>
        <v/>
      </c>
      <c r="N37" s="6" t="str">
        <f ca="1">IFERROR(IF(OR($C37="",结果导入!FS$3=""),"",IF(选手操作!FT36&lt;&gt;"",IF(选手操作!FT36="其他","请假",选手操作!FT36),VLOOKUP($C37,结果导入!FO:FQ,3,0))),"成绩错误")</f>
        <v/>
      </c>
      <c r="O37" s="6" t="str">
        <f ca="1">IFERROR(IF(OR($C37="",结果导入!GS$3=""),"",IF(选手操作!GT36&lt;&gt;"",IF(选手操作!GT36="其他","请假",选手操作!GT36),VLOOKUP($C37,结果导入!GO:GQ,3,0))),"成绩错误")</f>
        <v/>
      </c>
      <c r="P37" s="6" t="str">
        <f ca="1">IFERROR(IF(OR($C37="",结果导入!HS$3=""),"",IF(选手操作!HT36&lt;&gt;"",IF(选手操作!HT36="其他","请假",选手操作!HT36),VLOOKUP($C37,结果导入!HO:HQ,3,0))),"成绩错误")</f>
        <v/>
      </c>
      <c r="Q37" s="5" t="str">
        <f ca="1" t="shared" si="12"/>
        <v/>
      </c>
      <c r="R37" s="5" t="str">
        <f ca="1" t="shared" si="13"/>
        <v/>
      </c>
      <c r="S37" s="5" t="str">
        <f ca="1" t="shared" si="14"/>
        <v/>
      </c>
      <c r="T37" s="6" t="str">
        <f ca="1" t="shared" si="15"/>
        <v/>
      </c>
      <c r="U37" s="6" t="str">
        <f ca="1" t="shared" si="16"/>
        <v/>
      </c>
      <c r="V37" s="6" t="str">
        <f ca="1" t="shared" si="17"/>
        <v/>
      </c>
      <c r="W37" s="6" t="str">
        <f ca="1" t="shared" si="18"/>
        <v/>
      </c>
      <c r="X37" s="6" t="str">
        <f ca="1" t="shared" si="19"/>
        <v/>
      </c>
      <c r="Y37" s="6" t="str">
        <f ca="1" t="shared" si="20"/>
        <v/>
      </c>
      <c r="Z37" s="6" t="str">
        <f ca="1" t="shared" si="21"/>
        <v/>
      </c>
      <c r="AA37" s="6" t="str">
        <f ca="1" t="shared" si="22"/>
        <v/>
      </c>
      <c r="AB37" s="6" t="str">
        <f ca="1" t="shared" si="23"/>
        <v/>
      </c>
      <c r="AC37" s="6" t="str">
        <f ca="1" t="shared" si="24"/>
        <v/>
      </c>
      <c r="AD37" s="6" t="str">
        <f ca="1" t="shared" si="25"/>
        <v/>
      </c>
      <c r="AE37" s="6" t="str">
        <f ca="1" t="shared" si="26"/>
        <v/>
      </c>
      <c r="AF37" s="5" t="str">
        <f ca="1" t="shared" si="27"/>
        <v/>
      </c>
      <c r="AG37" s="5" t="str">
        <f ca="1" t="shared" si="28"/>
        <v/>
      </c>
      <c r="AH37" s="5" t="str">
        <f ca="1" t="shared" si="29"/>
        <v/>
      </c>
      <c r="AI37" s="6" t="str">
        <f ca="1" t="shared" si="30"/>
        <v/>
      </c>
      <c r="AJ37" s="6" t="str">
        <f ca="1" t="shared" si="31"/>
        <v/>
      </c>
      <c r="AK37" s="7" t="str">
        <f ca="1" t="shared" si="32"/>
        <v/>
      </c>
      <c r="AL37" s="6" t="str">
        <f ca="1" t="shared" si="33"/>
        <v/>
      </c>
      <c r="AM37" s="6" t="str">
        <f ca="1" t="shared" si="34"/>
        <v/>
      </c>
      <c r="AN37" s="6" t="str">
        <f ca="1" t="shared" si="35"/>
        <v/>
      </c>
      <c r="AO37" s="6" t="str">
        <f ca="1" t="shared" si="36"/>
        <v/>
      </c>
      <c r="AP37" s="6" t="str">
        <f ca="1" t="shared" si="37"/>
        <v/>
      </c>
      <c r="AQ37" s="6" t="str">
        <f ca="1" t="shared" si="38"/>
        <v/>
      </c>
      <c r="AR37" s="6" t="str">
        <f ca="1" t="shared" si="39"/>
        <v/>
      </c>
      <c r="AS37" s="6" t="str">
        <f ca="1" t="shared" si="40"/>
        <v/>
      </c>
      <c r="AT37" s="6" t="str">
        <f ca="1" t="shared" si="41"/>
        <v/>
      </c>
      <c r="AU37" s="9" t="str">
        <f ca="1" t="shared" si="42"/>
        <v/>
      </c>
      <c r="AV37" s="5" t="str">
        <f ca="1" t="shared" si="43"/>
        <v/>
      </c>
      <c r="AW37" s="5" t="str">
        <f ca="1" t="shared" si="44"/>
        <v/>
      </c>
      <c r="AX37" s="8" t="str">
        <f ca="1" t="shared" si="45"/>
        <v/>
      </c>
      <c r="AY37" s="6" t="str">
        <f ca="1" t="shared" si="46"/>
        <v/>
      </c>
      <c r="AZ37" s="7" t="str">
        <f ca="1" t="shared" si="47"/>
        <v/>
      </c>
      <c r="BA37" s="6" t="str">
        <f ca="1" t="shared" si="56"/>
        <v/>
      </c>
      <c r="BB37" s="6" t="str">
        <f ca="1" t="shared" si="48"/>
        <v/>
      </c>
      <c r="BC37" s="6" t="str">
        <f ca="1" t="shared" si="49"/>
        <v/>
      </c>
      <c r="BD37" s="6" t="str">
        <f ca="1" t="shared" si="50"/>
        <v/>
      </c>
      <c r="BE37" s="6" t="str">
        <f ca="1" t="shared" si="51"/>
        <v/>
      </c>
      <c r="BF37" s="6" t="str">
        <f ca="1" t="shared" si="52"/>
        <v/>
      </c>
      <c r="BG37" s="6" t="str">
        <f ca="1" t="shared" si="53"/>
        <v/>
      </c>
      <c r="BH37" s="6" t="str">
        <f ca="1" t="shared" si="54"/>
        <v/>
      </c>
      <c r="BI37" s="6" t="str">
        <f ca="1" t="shared" si="55"/>
        <v/>
      </c>
    </row>
    <row r="38" spans="1:61">
      <c r="A38" s="5" t="str">
        <f ca="1" t="shared" si="10"/>
        <v/>
      </c>
      <c r="B38" s="5" t="str">
        <f ca="1">IF(选手操作!$K37="","",选手操作!$K37)</f>
        <v/>
      </c>
      <c r="C38" s="5" t="str">
        <f ca="1">IF(选手操作!$L37="","",选手操作!$L37)</f>
        <v/>
      </c>
      <c r="D38" s="5" t="str">
        <f ca="1">IF($B38="","",RANK($E38,$E$4:$E$435,0)+COUNTIF($E$4:$E38,$E38)-1)</f>
        <v/>
      </c>
      <c r="E38" s="6" t="str">
        <f ca="1" t="shared" si="11"/>
        <v/>
      </c>
      <c r="F38" s="7" t="str">
        <f ca="1">IF(SUM(选手操作!S37,选手操作!AS37,选手操作!BS37,选手操作!CS37,选手操作!DS37,选手操作!ES37,选手操作!FS37,选手操作!GS37,选手操作!HS37,选手操作!M37,结果导入!W37,结果导入!AW37,结果导入!BW37,结果导入!CW37,结果导入!DW37,结果导入!EW37,结果导入!FW37,结果导入!GW37,结果导入!HW37,选手操作!HU37)=0,"",SUM(选手操作!S37,选手操作!AS37,选手操作!BS37,选手操作!CS37,选手操作!DS37,选手操作!ES37,选手操作!FS37,选手操作!GS37,选手操作!HS37,选手操作!M37,结果导入!W37,结果导入!AW37,结果导入!BW37,结果导入!CW37,结果导入!DW37,结果导入!EW37,结果导入!FW37,结果导入!GW37,结果导入!HW37))</f>
        <v/>
      </c>
      <c r="G38" s="7" t="str">
        <f>IF(SUM(选手操作!O37,结果导入!Y37,结果导入!AY37,结果导入!BY37,结果导入!CY37,结果导入!DY37,结果导入!EY37,结果导入!FY37,结果导入!GY37,结果导入!HY37)=0,"",SUM(选手操作!O37,结果导入!Y37,结果导入!AY37,结果导入!BY37,结果导入!CY37,结果导入!DY37,结果导入!EY37,结果导入!FY37,结果导入!GY37,结果导入!HY37))</f>
        <v/>
      </c>
      <c r="H38" s="6" t="str">
        <f ca="1">IFERROR(IF(OR($C38="",结果导入!S$3=""),"",IF(选手操作!T37&lt;&gt;"",IF(选手操作!T37="其他","请假",选手操作!T37),VLOOKUP($C38,结果导入!O:Q,3,0))),"成绩错误")</f>
        <v/>
      </c>
      <c r="I38" s="6" t="str">
        <f ca="1">IFERROR(IF(OR($C38="",结果导入!AS$3=""),"",IF(选手操作!AT37&lt;&gt;"",IF(选手操作!AT37="其他","请假",选手操作!AT37),VLOOKUP($C38,结果导入!AO:AQ,3,0))),"成绩错误")</f>
        <v/>
      </c>
      <c r="J38" s="6" t="str">
        <f ca="1">IFERROR(IF(OR($C38="",结果导入!BS$3=""),"",IF(选手操作!BT37&lt;&gt;"",IF(选手操作!BT37="其他","请假",选手操作!BT37),VLOOKUP($C38,结果导入!BO:BQ,3,0))),"成绩错误")</f>
        <v/>
      </c>
      <c r="K38" s="6" t="str">
        <f ca="1">IFERROR(IF(OR($C38="",结果导入!CS$3=""),"",IF(选手操作!CT37&lt;&gt;"",IF(选手操作!CT37="其他","请假",选手操作!CT37),VLOOKUP($C38,结果导入!CO:CQ,3,0))),"成绩错误")</f>
        <v/>
      </c>
      <c r="L38" s="6" t="str">
        <f ca="1">IFERROR(IF(OR($C38="",结果导入!DS$3=""),"",IF(选手操作!DT37&lt;&gt;"",IF(选手操作!DT37="其他","请假",选手操作!DT37),VLOOKUP($C38,结果导入!DO:DQ,3,0))),"成绩错误")</f>
        <v/>
      </c>
      <c r="M38" s="6" t="str">
        <f ca="1">IFERROR(IF(OR($C38="",结果导入!ES$3=""),"",IF(选手操作!ET37&lt;&gt;"",IF(选手操作!ET37="其他","请假",选手操作!ET37),VLOOKUP($C38,结果导入!EO:EQ,3,0))),"成绩错误")</f>
        <v/>
      </c>
      <c r="N38" s="6" t="str">
        <f ca="1">IFERROR(IF(OR($C38="",结果导入!FS$3=""),"",IF(选手操作!FT37&lt;&gt;"",IF(选手操作!FT37="其他","请假",选手操作!FT37),VLOOKUP($C38,结果导入!FO:FQ,3,0))),"成绩错误")</f>
        <v/>
      </c>
      <c r="O38" s="6" t="str">
        <f ca="1">IFERROR(IF(OR($C38="",结果导入!GS$3=""),"",IF(选手操作!GT37&lt;&gt;"",IF(选手操作!GT37="其他","请假",选手操作!GT37),VLOOKUP($C38,结果导入!GO:GQ,3,0))),"成绩错误")</f>
        <v/>
      </c>
      <c r="P38" s="6" t="str">
        <f ca="1">IFERROR(IF(OR($C38="",结果导入!HS$3=""),"",IF(选手操作!HT37&lt;&gt;"",IF(选手操作!HT37="其他","请假",选手操作!HT37),VLOOKUP($C38,结果导入!HO:HQ,3,0))),"成绩错误")</f>
        <v/>
      </c>
      <c r="Q38" s="5" t="str">
        <f ca="1" t="shared" si="12"/>
        <v/>
      </c>
      <c r="R38" s="5" t="str">
        <f ca="1" t="shared" si="13"/>
        <v/>
      </c>
      <c r="S38" s="5" t="str">
        <f ca="1" t="shared" si="14"/>
        <v/>
      </c>
      <c r="T38" s="6" t="str">
        <f ca="1" t="shared" si="15"/>
        <v/>
      </c>
      <c r="U38" s="6" t="str">
        <f ca="1" t="shared" si="16"/>
        <v/>
      </c>
      <c r="V38" s="6" t="str">
        <f ca="1" t="shared" si="17"/>
        <v/>
      </c>
      <c r="W38" s="6" t="str">
        <f ca="1" t="shared" si="18"/>
        <v/>
      </c>
      <c r="X38" s="6" t="str">
        <f ca="1" t="shared" si="19"/>
        <v/>
      </c>
      <c r="Y38" s="6" t="str">
        <f ca="1" t="shared" si="20"/>
        <v/>
      </c>
      <c r="Z38" s="6" t="str">
        <f ca="1" t="shared" si="21"/>
        <v/>
      </c>
      <c r="AA38" s="6" t="str">
        <f ca="1" t="shared" si="22"/>
        <v/>
      </c>
      <c r="AB38" s="6" t="str">
        <f ca="1" t="shared" si="23"/>
        <v/>
      </c>
      <c r="AC38" s="6" t="str">
        <f ca="1" t="shared" si="24"/>
        <v/>
      </c>
      <c r="AD38" s="6" t="str">
        <f ca="1" t="shared" si="25"/>
        <v/>
      </c>
      <c r="AE38" s="6" t="str">
        <f ca="1" t="shared" si="26"/>
        <v/>
      </c>
      <c r="AF38" s="5" t="str">
        <f ca="1" t="shared" si="27"/>
        <v/>
      </c>
      <c r="AG38" s="5" t="str">
        <f ca="1" t="shared" si="28"/>
        <v/>
      </c>
      <c r="AH38" s="5" t="str">
        <f ca="1" t="shared" si="29"/>
        <v/>
      </c>
      <c r="AI38" s="6" t="str">
        <f ca="1" t="shared" si="30"/>
        <v/>
      </c>
      <c r="AJ38" s="6" t="str">
        <f ca="1" t="shared" si="31"/>
        <v/>
      </c>
      <c r="AK38" s="7" t="str">
        <f ca="1" t="shared" si="32"/>
        <v/>
      </c>
      <c r="AL38" s="6" t="str">
        <f ca="1" t="shared" si="33"/>
        <v/>
      </c>
      <c r="AM38" s="6" t="str">
        <f ca="1" t="shared" si="34"/>
        <v/>
      </c>
      <c r="AN38" s="6" t="str">
        <f ca="1" t="shared" si="35"/>
        <v/>
      </c>
      <c r="AO38" s="6" t="str">
        <f ca="1" t="shared" si="36"/>
        <v/>
      </c>
      <c r="AP38" s="6" t="str">
        <f ca="1" t="shared" si="37"/>
        <v/>
      </c>
      <c r="AQ38" s="6" t="str">
        <f ca="1" t="shared" si="38"/>
        <v/>
      </c>
      <c r="AR38" s="6" t="str">
        <f ca="1" t="shared" si="39"/>
        <v/>
      </c>
      <c r="AS38" s="6" t="str">
        <f ca="1" t="shared" si="40"/>
        <v/>
      </c>
      <c r="AT38" s="6" t="str">
        <f ca="1" t="shared" si="41"/>
        <v/>
      </c>
      <c r="AU38" s="9" t="str">
        <f ca="1" t="shared" si="42"/>
        <v/>
      </c>
      <c r="AV38" s="5" t="str">
        <f ca="1" t="shared" si="43"/>
        <v/>
      </c>
      <c r="AW38" s="5" t="str">
        <f ca="1" t="shared" si="44"/>
        <v/>
      </c>
      <c r="AX38" s="8" t="str">
        <f ca="1" t="shared" si="45"/>
        <v/>
      </c>
      <c r="AY38" s="6" t="str">
        <f ca="1" t="shared" si="46"/>
        <v/>
      </c>
      <c r="AZ38" s="7" t="str">
        <f ca="1" t="shared" si="47"/>
        <v/>
      </c>
      <c r="BA38" s="6" t="str">
        <f ca="1" t="shared" si="56"/>
        <v/>
      </c>
      <c r="BB38" s="6" t="str">
        <f ca="1" t="shared" si="48"/>
        <v/>
      </c>
      <c r="BC38" s="6" t="str">
        <f ca="1" t="shared" si="49"/>
        <v/>
      </c>
      <c r="BD38" s="6" t="str">
        <f ca="1" t="shared" si="50"/>
        <v/>
      </c>
      <c r="BE38" s="6" t="str">
        <f ca="1" t="shared" si="51"/>
        <v/>
      </c>
      <c r="BF38" s="6" t="str">
        <f ca="1" t="shared" si="52"/>
        <v/>
      </c>
      <c r="BG38" s="6" t="str">
        <f ca="1" t="shared" si="53"/>
        <v/>
      </c>
      <c r="BH38" s="6" t="str">
        <f ca="1" t="shared" si="54"/>
        <v/>
      </c>
      <c r="BI38" s="6" t="str">
        <f ca="1" t="shared" si="55"/>
        <v/>
      </c>
    </row>
    <row r="39" spans="1:61">
      <c r="A39" s="5" t="str">
        <f ca="1" t="shared" si="10"/>
        <v/>
      </c>
      <c r="B39" s="5" t="str">
        <f ca="1">IF(选手操作!$K38="","",选手操作!$K38)</f>
        <v/>
      </c>
      <c r="C39" s="5" t="str">
        <f ca="1">IF(选手操作!$L38="","",选手操作!$L38)</f>
        <v/>
      </c>
      <c r="D39" s="5" t="str">
        <f ca="1">IF($B39="","",RANK($E39,$E$4:$E$435,0)+COUNTIF($E$4:$E39,$E39)-1)</f>
        <v/>
      </c>
      <c r="E39" s="6" t="str">
        <f ca="1" t="shared" si="11"/>
        <v/>
      </c>
      <c r="F39" s="7" t="str">
        <f ca="1">IF(SUM(选手操作!S38,选手操作!AS38,选手操作!BS38,选手操作!CS38,选手操作!DS38,选手操作!ES38,选手操作!FS38,选手操作!GS38,选手操作!HS38,选手操作!M38,结果导入!W38,结果导入!AW38,结果导入!BW38,结果导入!CW38,结果导入!DW38,结果导入!EW38,结果导入!FW38,结果导入!GW38,结果导入!HW38,选手操作!HU38)=0,"",SUM(选手操作!S38,选手操作!AS38,选手操作!BS38,选手操作!CS38,选手操作!DS38,选手操作!ES38,选手操作!FS38,选手操作!GS38,选手操作!HS38,选手操作!M38,结果导入!W38,结果导入!AW38,结果导入!BW38,结果导入!CW38,结果导入!DW38,结果导入!EW38,结果导入!FW38,结果导入!GW38,结果导入!HW38))</f>
        <v/>
      </c>
      <c r="G39" s="7" t="str">
        <f>IF(SUM(选手操作!O38,结果导入!Y38,结果导入!AY38,结果导入!BY38,结果导入!CY38,结果导入!DY38,结果导入!EY38,结果导入!FY38,结果导入!GY38,结果导入!HY38)=0,"",SUM(选手操作!O38,结果导入!Y38,结果导入!AY38,结果导入!BY38,结果导入!CY38,结果导入!DY38,结果导入!EY38,结果导入!FY38,结果导入!GY38,结果导入!HY38))</f>
        <v/>
      </c>
      <c r="H39" s="6" t="str">
        <f ca="1">IFERROR(IF(OR($C39="",结果导入!S$3=""),"",IF(选手操作!T38&lt;&gt;"",IF(选手操作!T38="其他","请假",选手操作!T38),VLOOKUP($C39,结果导入!O:Q,3,0))),"成绩错误")</f>
        <v/>
      </c>
      <c r="I39" s="6" t="str">
        <f ca="1">IFERROR(IF(OR($C39="",结果导入!AS$3=""),"",IF(选手操作!AT38&lt;&gt;"",IF(选手操作!AT38="其他","请假",选手操作!AT38),VLOOKUP($C39,结果导入!AO:AQ,3,0))),"成绩错误")</f>
        <v/>
      </c>
      <c r="J39" s="6" t="str">
        <f ca="1">IFERROR(IF(OR($C39="",结果导入!BS$3=""),"",IF(选手操作!BT38&lt;&gt;"",IF(选手操作!BT38="其他","请假",选手操作!BT38),VLOOKUP($C39,结果导入!BO:BQ,3,0))),"成绩错误")</f>
        <v/>
      </c>
      <c r="K39" s="6" t="str">
        <f ca="1">IFERROR(IF(OR($C39="",结果导入!CS$3=""),"",IF(选手操作!CT38&lt;&gt;"",IF(选手操作!CT38="其他","请假",选手操作!CT38),VLOOKUP($C39,结果导入!CO:CQ,3,0))),"成绩错误")</f>
        <v/>
      </c>
      <c r="L39" s="6" t="str">
        <f ca="1">IFERROR(IF(OR($C39="",结果导入!DS$3=""),"",IF(选手操作!DT38&lt;&gt;"",IF(选手操作!DT38="其他","请假",选手操作!DT38),VLOOKUP($C39,结果导入!DO:DQ,3,0))),"成绩错误")</f>
        <v/>
      </c>
      <c r="M39" s="6" t="str">
        <f ca="1">IFERROR(IF(OR($C39="",结果导入!ES$3=""),"",IF(选手操作!ET38&lt;&gt;"",IF(选手操作!ET38="其他","请假",选手操作!ET38),VLOOKUP($C39,结果导入!EO:EQ,3,0))),"成绩错误")</f>
        <v/>
      </c>
      <c r="N39" s="6" t="str">
        <f ca="1">IFERROR(IF(OR($C39="",结果导入!FS$3=""),"",IF(选手操作!FT38&lt;&gt;"",IF(选手操作!FT38="其他","请假",选手操作!FT38),VLOOKUP($C39,结果导入!FO:FQ,3,0))),"成绩错误")</f>
        <v/>
      </c>
      <c r="O39" s="6" t="str">
        <f ca="1">IFERROR(IF(OR($C39="",结果导入!GS$3=""),"",IF(选手操作!GT38&lt;&gt;"",IF(选手操作!GT38="其他","请假",选手操作!GT38),VLOOKUP($C39,结果导入!GO:GQ,3,0))),"成绩错误")</f>
        <v/>
      </c>
      <c r="P39" s="6" t="str">
        <f ca="1">IFERROR(IF(OR($C39="",结果导入!HS$3=""),"",IF(选手操作!HT38&lt;&gt;"",IF(选手操作!HT38="其他","请假",选手操作!HT38),VLOOKUP($C39,结果导入!HO:HQ,3,0))),"成绩错误")</f>
        <v/>
      </c>
      <c r="Q39" s="5" t="str">
        <f ca="1" t="shared" si="12"/>
        <v/>
      </c>
      <c r="R39" s="5" t="str">
        <f ca="1" t="shared" si="13"/>
        <v/>
      </c>
      <c r="S39" s="5" t="str">
        <f ca="1" t="shared" si="14"/>
        <v/>
      </c>
      <c r="T39" s="6" t="str">
        <f ca="1" t="shared" si="15"/>
        <v/>
      </c>
      <c r="U39" s="6" t="str">
        <f ca="1" t="shared" si="16"/>
        <v/>
      </c>
      <c r="V39" s="6" t="str">
        <f ca="1" t="shared" si="17"/>
        <v/>
      </c>
      <c r="W39" s="6" t="str">
        <f ca="1" t="shared" si="18"/>
        <v/>
      </c>
      <c r="X39" s="6" t="str">
        <f ca="1" t="shared" si="19"/>
        <v/>
      </c>
      <c r="Y39" s="6" t="str">
        <f ca="1" t="shared" si="20"/>
        <v/>
      </c>
      <c r="Z39" s="6" t="str">
        <f ca="1" t="shared" si="21"/>
        <v/>
      </c>
      <c r="AA39" s="6" t="str">
        <f ca="1" t="shared" si="22"/>
        <v/>
      </c>
      <c r="AB39" s="6" t="str">
        <f ca="1" t="shared" si="23"/>
        <v/>
      </c>
      <c r="AC39" s="6" t="str">
        <f ca="1" t="shared" si="24"/>
        <v/>
      </c>
      <c r="AD39" s="6" t="str">
        <f ca="1" t="shared" si="25"/>
        <v/>
      </c>
      <c r="AE39" s="6" t="str">
        <f ca="1" t="shared" si="26"/>
        <v/>
      </c>
      <c r="AF39" s="5" t="str">
        <f ca="1" t="shared" si="27"/>
        <v/>
      </c>
      <c r="AG39" s="5" t="str">
        <f ca="1" t="shared" si="28"/>
        <v/>
      </c>
      <c r="AH39" s="5" t="str">
        <f ca="1" t="shared" si="29"/>
        <v/>
      </c>
      <c r="AI39" s="6" t="str">
        <f ca="1" t="shared" si="30"/>
        <v/>
      </c>
      <c r="AJ39" s="6" t="str">
        <f ca="1" t="shared" si="31"/>
        <v/>
      </c>
      <c r="AK39" s="7" t="str">
        <f ca="1" t="shared" si="32"/>
        <v/>
      </c>
      <c r="AL39" s="6" t="str">
        <f ca="1" t="shared" si="33"/>
        <v/>
      </c>
      <c r="AM39" s="6" t="str">
        <f ca="1" t="shared" si="34"/>
        <v/>
      </c>
      <c r="AN39" s="6" t="str">
        <f ca="1" t="shared" si="35"/>
        <v/>
      </c>
      <c r="AO39" s="6" t="str">
        <f ca="1" t="shared" si="36"/>
        <v/>
      </c>
      <c r="AP39" s="6" t="str">
        <f ca="1" t="shared" si="37"/>
        <v/>
      </c>
      <c r="AQ39" s="6" t="str">
        <f ca="1" t="shared" si="38"/>
        <v/>
      </c>
      <c r="AR39" s="6" t="str">
        <f ca="1" t="shared" si="39"/>
        <v/>
      </c>
      <c r="AS39" s="6" t="str">
        <f ca="1" t="shared" si="40"/>
        <v/>
      </c>
      <c r="AT39" s="6" t="str">
        <f ca="1" t="shared" si="41"/>
        <v/>
      </c>
      <c r="AU39" s="9" t="str">
        <f ca="1" t="shared" si="42"/>
        <v/>
      </c>
      <c r="AV39" s="5" t="str">
        <f ca="1" t="shared" si="43"/>
        <v/>
      </c>
      <c r="AW39" s="5" t="str">
        <f ca="1" t="shared" si="44"/>
        <v/>
      </c>
      <c r="AX39" s="8" t="str">
        <f ca="1" t="shared" si="45"/>
        <v/>
      </c>
      <c r="AY39" s="6" t="str">
        <f ca="1" t="shared" si="46"/>
        <v/>
      </c>
      <c r="AZ39" s="7" t="str">
        <f ca="1" t="shared" si="47"/>
        <v/>
      </c>
      <c r="BA39" s="6" t="str">
        <f ca="1" t="shared" si="56"/>
        <v/>
      </c>
      <c r="BB39" s="6" t="str">
        <f ca="1" t="shared" si="48"/>
        <v/>
      </c>
      <c r="BC39" s="6" t="str">
        <f ca="1" t="shared" si="49"/>
        <v/>
      </c>
      <c r="BD39" s="6" t="str">
        <f ca="1" t="shared" si="50"/>
        <v/>
      </c>
      <c r="BE39" s="6" t="str">
        <f ca="1" t="shared" si="51"/>
        <v/>
      </c>
      <c r="BF39" s="6" t="str">
        <f ca="1" t="shared" si="52"/>
        <v/>
      </c>
      <c r="BG39" s="6" t="str">
        <f ca="1" t="shared" si="53"/>
        <v/>
      </c>
      <c r="BH39" s="6" t="str">
        <f ca="1" t="shared" si="54"/>
        <v/>
      </c>
      <c r="BI39" s="6" t="str">
        <f ca="1" t="shared" si="55"/>
        <v/>
      </c>
    </row>
    <row r="40" spans="1:61">
      <c r="A40" s="5" t="str">
        <f ca="1" t="shared" si="10"/>
        <v/>
      </c>
      <c r="B40" s="5" t="str">
        <f ca="1">IF(选手操作!$K39="","",选手操作!$K39)</f>
        <v/>
      </c>
      <c r="C40" s="5" t="str">
        <f ca="1">IF(选手操作!$L39="","",选手操作!$L39)</f>
        <v/>
      </c>
      <c r="D40" s="5" t="str">
        <f ca="1">IF($B40="","",RANK($E40,$E$4:$E$435,0)+COUNTIF($E$4:$E40,$E40)-1)</f>
        <v/>
      </c>
      <c r="E40" s="6" t="str">
        <f ca="1" t="shared" si="11"/>
        <v/>
      </c>
      <c r="F40" s="7" t="str">
        <f ca="1">IF(SUM(选手操作!S39,选手操作!AS39,选手操作!BS39,选手操作!CS39,选手操作!DS39,选手操作!ES39,选手操作!FS39,选手操作!GS39,选手操作!HS39,选手操作!M39,结果导入!W39,结果导入!AW39,结果导入!BW39,结果导入!CW39,结果导入!DW39,结果导入!EW39,结果导入!FW39,结果导入!GW39,结果导入!HW39,选手操作!HU39)=0,"",SUM(选手操作!S39,选手操作!AS39,选手操作!BS39,选手操作!CS39,选手操作!DS39,选手操作!ES39,选手操作!FS39,选手操作!GS39,选手操作!HS39,选手操作!M39,结果导入!W39,结果导入!AW39,结果导入!BW39,结果导入!CW39,结果导入!DW39,结果导入!EW39,结果导入!FW39,结果导入!GW39,结果导入!HW39))</f>
        <v/>
      </c>
      <c r="G40" s="7" t="str">
        <f>IF(SUM(选手操作!O39,结果导入!Y39,结果导入!AY39,结果导入!BY39,结果导入!CY39,结果导入!DY39,结果导入!EY39,结果导入!FY39,结果导入!GY39,结果导入!HY39)=0,"",SUM(选手操作!O39,结果导入!Y39,结果导入!AY39,结果导入!BY39,结果导入!CY39,结果导入!DY39,结果导入!EY39,结果导入!FY39,结果导入!GY39,结果导入!HY39))</f>
        <v/>
      </c>
      <c r="H40" s="6" t="str">
        <f ca="1">IFERROR(IF(OR($C40="",结果导入!S$3=""),"",IF(选手操作!T39&lt;&gt;"",IF(选手操作!T39="其他","请假",选手操作!T39),VLOOKUP($C40,结果导入!O:Q,3,0))),"成绩错误")</f>
        <v/>
      </c>
      <c r="I40" s="6" t="str">
        <f ca="1">IFERROR(IF(OR($C40="",结果导入!AS$3=""),"",IF(选手操作!AT39&lt;&gt;"",IF(选手操作!AT39="其他","请假",选手操作!AT39),VLOOKUP($C40,结果导入!AO:AQ,3,0))),"成绩错误")</f>
        <v/>
      </c>
      <c r="J40" s="6" t="str">
        <f ca="1">IFERROR(IF(OR($C40="",结果导入!BS$3=""),"",IF(选手操作!BT39&lt;&gt;"",IF(选手操作!BT39="其他","请假",选手操作!BT39),VLOOKUP($C40,结果导入!BO:BQ,3,0))),"成绩错误")</f>
        <v/>
      </c>
      <c r="K40" s="6" t="str">
        <f ca="1">IFERROR(IF(OR($C40="",结果导入!CS$3=""),"",IF(选手操作!CT39&lt;&gt;"",IF(选手操作!CT39="其他","请假",选手操作!CT39),VLOOKUP($C40,结果导入!CO:CQ,3,0))),"成绩错误")</f>
        <v/>
      </c>
      <c r="L40" s="6" t="str">
        <f ca="1">IFERROR(IF(OR($C40="",结果导入!DS$3=""),"",IF(选手操作!DT39&lt;&gt;"",IF(选手操作!DT39="其他","请假",选手操作!DT39),VLOOKUP($C40,结果导入!DO:DQ,3,0))),"成绩错误")</f>
        <v/>
      </c>
      <c r="M40" s="6" t="str">
        <f ca="1">IFERROR(IF(OR($C40="",结果导入!ES$3=""),"",IF(选手操作!ET39&lt;&gt;"",IF(选手操作!ET39="其他","请假",选手操作!ET39),VLOOKUP($C40,结果导入!EO:EQ,3,0))),"成绩错误")</f>
        <v/>
      </c>
      <c r="N40" s="6" t="str">
        <f ca="1">IFERROR(IF(OR($C40="",结果导入!FS$3=""),"",IF(选手操作!FT39&lt;&gt;"",IF(选手操作!FT39="其他","请假",选手操作!FT39),VLOOKUP($C40,结果导入!FO:FQ,3,0))),"成绩错误")</f>
        <v/>
      </c>
      <c r="O40" s="6" t="str">
        <f ca="1">IFERROR(IF(OR($C40="",结果导入!GS$3=""),"",IF(选手操作!GT39&lt;&gt;"",IF(选手操作!GT39="其他","请假",选手操作!GT39),VLOOKUP($C40,结果导入!GO:GQ,3,0))),"成绩错误")</f>
        <v/>
      </c>
      <c r="P40" s="6" t="str">
        <f ca="1">IFERROR(IF(OR($C40="",结果导入!HS$3=""),"",IF(选手操作!HT39&lt;&gt;"",IF(选手操作!HT39="其他","请假",选手操作!HT39),VLOOKUP($C40,结果导入!HO:HQ,3,0))),"成绩错误")</f>
        <v/>
      </c>
      <c r="Q40" s="5" t="str">
        <f ca="1" t="shared" si="12"/>
        <v/>
      </c>
      <c r="R40" s="5" t="str">
        <f ca="1" t="shared" si="13"/>
        <v/>
      </c>
      <c r="S40" s="5" t="str">
        <f ca="1" t="shared" si="14"/>
        <v/>
      </c>
      <c r="T40" s="6" t="str">
        <f ca="1" t="shared" si="15"/>
        <v/>
      </c>
      <c r="U40" s="6" t="str">
        <f ca="1" t="shared" si="16"/>
        <v/>
      </c>
      <c r="V40" s="6" t="str">
        <f ca="1" t="shared" si="17"/>
        <v/>
      </c>
      <c r="W40" s="6" t="str">
        <f ca="1" t="shared" si="18"/>
        <v/>
      </c>
      <c r="X40" s="6" t="str">
        <f ca="1" t="shared" si="19"/>
        <v/>
      </c>
      <c r="Y40" s="6" t="str">
        <f ca="1" t="shared" si="20"/>
        <v/>
      </c>
      <c r="Z40" s="6" t="str">
        <f ca="1" t="shared" si="21"/>
        <v/>
      </c>
      <c r="AA40" s="6" t="str">
        <f ca="1" t="shared" si="22"/>
        <v/>
      </c>
      <c r="AB40" s="6" t="str">
        <f ca="1" t="shared" si="23"/>
        <v/>
      </c>
      <c r="AC40" s="6" t="str">
        <f ca="1" t="shared" si="24"/>
        <v/>
      </c>
      <c r="AD40" s="6" t="str">
        <f ca="1" t="shared" si="25"/>
        <v/>
      </c>
      <c r="AE40" s="6" t="str">
        <f ca="1" t="shared" si="26"/>
        <v/>
      </c>
      <c r="AF40" s="5" t="str">
        <f ca="1" t="shared" si="27"/>
        <v/>
      </c>
      <c r="AG40" s="5" t="str">
        <f ca="1" t="shared" si="28"/>
        <v/>
      </c>
      <c r="AH40" s="5" t="str">
        <f ca="1" t="shared" si="29"/>
        <v/>
      </c>
      <c r="AI40" s="6" t="str">
        <f ca="1" t="shared" si="30"/>
        <v/>
      </c>
      <c r="AJ40" s="6" t="str">
        <f ca="1" t="shared" si="31"/>
        <v/>
      </c>
      <c r="AK40" s="7" t="str">
        <f ca="1" t="shared" si="32"/>
        <v/>
      </c>
      <c r="AL40" s="6" t="str">
        <f ca="1" t="shared" si="33"/>
        <v/>
      </c>
      <c r="AM40" s="6" t="str">
        <f ca="1" t="shared" si="34"/>
        <v/>
      </c>
      <c r="AN40" s="6" t="str">
        <f ca="1" t="shared" si="35"/>
        <v/>
      </c>
      <c r="AO40" s="6" t="str">
        <f ca="1" t="shared" si="36"/>
        <v/>
      </c>
      <c r="AP40" s="6" t="str">
        <f ca="1" t="shared" si="37"/>
        <v/>
      </c>
      <c r="AQ40" s="6" t="str">
        <f ca="1" t="shared" si="38"/>
        <v/>
      </c>
      <c r="AR40" s="6" t="str">
        <f ca="1" t="shared" si="39"/>
        <v/>
      </c>
      <c r="AS40" s="6" t="str">
        <f ca="1" t="shared" si="40"/>
        <v/>
      </c>
      <c r="AT40" s="6" t="str">
        <f ca="1" t="shared" si="41"/>
        <v/>
      </c>
      <c r="AU40" s="9" t="str">
        <f ca="1" t="shared" si="42"/>
        <v/>
      </c>
      <c r="AV40" s="5" t="str">
        <f ca="1" t="shared" si="43"/>
        <v/>
      </c>
      <c r="AW40" s="5" t="str">
        <f ca="1" t="shared" si="44"/>
        <v/>
      </c>
      <c r="AX40" s="8" t="str">
        <f ca="1" t="shared" si="45"/>
        <v/>
      </c>
      <c r="AY40" s="6" t="str">
        <f ca="1" t="shared" si="46"/>
        <v/>
      </c>
      <c r="AZ40" s="7" t="str">
        <f ca="1" t="shared" si="47"/>
        <v/>
      </c>
      <c r="BA40" s="6" t="str">
        <f ca="1" t="shared" si="56"/>
        <v/>
      </c>
      <c r="BB40" s="6" t="str">
        <f ca="1" t="shared" si="48"/>
        <v/>
      </c>
      <c r="BC40" s="6" t="str">
        <f ca="1" t="shared" si="49"/>
        <v/>
      </c>
      <c r="BD40" s="6" t="str">
        <f ca="1" t="shared" si="50"/>
        <v/>
      </c>
      <c r="BE40" s="6" t="str">
        <f ca="1" t="shared" si="51"/>
        <v/>
      </c>
      <c r="BF40" s="6" t="str">
        <f ca="1" t="shared" si="52"/>
        <v/>
      </c>
      <c r="BG40" s="6" t="str">
        <f ca="1" t="shared" si="53"/>
        <v/>
      </c>
      <c r="BH40" s="6" t="str">
        <f ca="1" t="shared" si="54"/>
        <v/>
      </c>
      <c r="BI40" s="6" t="str">
        <f ca="1" t="shared" si="55"/>
        <v/>
      </c>
    </row>
    <row r="41" spans="1:61">
      <c r="A41" s="5" t="str">
        <f ca="1" t="shared" si="10"/>
        <v/>
      </c>
      <c r="B41" s="5" t="str">
        <f ca="1">IF(选手操作!$K40="","",选手操作!$K40)</f>
        <v/>
      </c>
      <c r="C41" s="5" t="str">
        <f ca="1">IF(选手操作!$L40="","",选手操作!$L40)</f>
        <v/>
      </c>
      <c r="D41" s="5" t="str">
        <f ca="1">IF($B41="","",RANK($E41,$E$4:$E$435,0)+COUNTIF($E$4:$E41,$E41)-1)</f>
        <v/>
      </c>
      <c r="E41" s="6" t="str">
        <f ca="1" t="shared" si="11"/>
        <v/>
      </c>
      <c r="F41" s="7" t="str">
        <f ca="1">IF(SUM(选手操作!S40,选手操作!AS40,选手操作!BS40,选手操作!CS40,选手操作!DS40,选手操作!ES40,选手操作!FS40,选手操作!GS40,选手操作!HS40,选手操作!M40,结果导入!W40,结果导入!AW40,结果导入!BW40,结果导入!CW40,结果导入!DW40,结果导入!EW40,结果导入!FW40,结果导入!GW40,结果导入!HW40,选手操作!HU40)=0,"",SUM(选手操作!S40,选手操作!AS40,选手操作!BS40,选手操作!CS40,选手操作!DS40,选手操作!ES40,选手操作!FS40,选手操作!GS40,选手操作!HS40,选手操作!M40,结果导入!W40,结果导入!AW40,结果导入!BW40,结果导入!CW40,结果导入!DW40,结果导入!EW40,结果导入!FW40,结果导入!GW40,结果导入!HW40))</f>
        <v/>
      </c>
      <c r="G41" s="7" t="str">
        <f>IF(SUM(选手操作!O40,结果导入!Y40,结果导入!AY40,结果导入!BY40,结果导入!CY40,结果导入!DY40,结果导入!EY40,结果导入!FY40,结果导入!GY40,结果导入!HY40)=0,"",SUM(选手操作!O40,结果导入!Y40,结果导入!AY40,结果导入!BY40,结果导入!CY40,结果导入!DY40,结果导入!EY40,结果导入!FY40,结果导入!GY40,结果导入!HY40))</f>
        <v/>
      </c>
      <c r="H41" s="6" t="str">
        <f ca="1">IFERROR(IF(OR($C41="",结果导入!S$3=""),"",IF(选手操作!T40&lt;&gt;"",IF(选手操作!T40="其他","请假",选手操作!T40),VLOOKUP($C41,结果导入!O:Q,3,0))),"成绩错误")</f>
        <v/>
      </c>
      <c r="I41" s="6" t="str">
        <f ca="1">IFERROR(IF(OR($C41="",结果导入!AS$3=""),"",IF(选手操作!AT40&lt;&gt;"",IF(选手操作!AT40="其他","请假",选手操作!AT40),VLOOKUP($C41,结果导入!AO:AQ,3,0))),"成绩错误")</f>
        <v/>
      </c>
      <c r="J41" s="6" t="str">
        <f ca="1">IFERROR(IF(OR($C41="",结果导入!BS$3=""),"",IF(选手操作!BT40&lt;&gt;"",IF(选手操作!BT40="其他","请假",选手操作!BT40),VLOOKUP($C41,结果导入!BO:BQ,3,0))),"成绩错误")</f>
        <v/>
      </c>
      <c r="K41" s="6" t="str">
        <f ca="1">IFERROR(IF(OR($C41="",结果导入!CS$3=""),"",IF(选手操作!CT40&lt;&gt;"",IF(选手操作!CT40="其他","请假",选手操作!CT40),VLOOKUP($C41,结果导入!CO:CQ,3,0))),"成绩错误")</f>
        <v/>
      </c>
      <c r="L41" s="6" t="str">
        <f ca="1">IFERROR(IF(OR($C41="",结果导入!DS$3=""),"",IF(选手操作!DT40&lt;&gt;"",IF(选手操作!DT40="其他","请假",选手操作!DT40),VLOOKUP($C41,结果导入!DO:DQ,3,0))),"成绩错误")</f>
        <v/>
      </c>
      <c r="M41" s="6" t="str">
        <f ca="1">IFERROR(IF(OR($C41="",结果导入!ES$3=""),"",IF(选手操作!ET40&lt;&gt;"",IF(选手操作!ET40="其他","请假",选手操作!ET40),VLOOKUP($C41,结果导入!EO:EQ,3,0))),"成绩错误")</f>
        <v/>
      </c>
      <c r="N41" s="6" t="str">
        <f ca="1">IFERROR(IF(OR($C41="",结果导入!FS$3=""),"",IF(选手操作!FT40&lt;&gt;"",IF(选手操作!FT40="其他","请假",选手操作!FT40),VLOOKUP($C41,结果导入!FO:FQ,3,0))),"成绩错误")</f>
        <v/>
      </c>
      <c r="O41" s="6" t="str">
        <f ca="1">IFERROR(IF(OR($C41="",结果导入!GS$3=""),"",IF(选手操作!GT40&lt;&gt;"",IF(选手操作!GT40="其他","请假",选手操作!GT40),VLOOKUP($C41,结果导入!GO:GQ,3,0))),"成绩错误")</f>
        <v/>
      </c>
      <c r="P41" s="6" t="str">
        <f ca="1">IFERROR(IF(OR($C41="",结果导入!HS$3=""),"",IF(选手操作!HT40&lt;&gt;"",IF(选手操作!HT40="其他","请假",选手操作!HT40),VLOOKUP($C41,结果导入!HO:HQ,3,0))),"成绩错误")</f>
        <v/>
      </c>
      <c r="Q41" s="5" t="str">
        <f ca="1" t="shared" si="12"/>
        <v/>
      </c>
      <c r="R41" s="5" t="str">
        <f ca="1" t="shared" si="13"/>
        <v/>
      </c>
      <c r="S41" s="5" t="str">
        <f ca="1" t="shared" si="14"/>
        <v/>
      </c>
      <c r="T41" s="6" t="str">
        <f ca="1" t="shared" si="15"/>
        <v/>
      </c>
      <c r="U41" s="6" t="str">
        <f ca="1" t="shared" si="16"/>
        <v/>
      </c>
      <c r="V41" s="6" t="str">
        <f ca="1" t="shared" si="17"/>
        <v/>
      </c>
      <c r="W41" s="6" t="str">
        <f ca="1" t="shared" si="18"/>
        <v/>
      </c>
      <c r="X41" s="6" t="str">
        <f ca="1" t="shared" si="19"/>
        <v/>
      </c>
      <c r="Y41" s="6" t="str">
        <f ca="1" t="shared" si="20"/>
        <v/>
      </c>
      <c r="Z41" s="6" t="str">
        <f ca="1" t="shared" si="21"/>
        <v/>
      </c>
      <c r="AA41" s="6" t="str">
        <f ca="1" t="shared" si="22"/>
        <v/>
      </c>
      <c r="AB41" s="6" t="str">
        <f ca="1" t="shared" si="23"/>
        <v/>
      </c>
      <c r="AC41" s="6" t="str">
        <f ca="1" t="shared" si="24"/>
        <v/>
      </c>
      <c r="AD41" s="6" t="str">
        <f ca="1" t="shared" si="25"/>
        <v/>
      </c>
      <c r="AE41" s="6" t="str">
        <f ca="1" t="shared" si="26"/>
        <v/>
      </c>
      <c r="AF41" s="5" t="str">
        <f ca="1" t="shared" si="27"/>
        <v/>
      </c>
      <c r="AG41" s="5" t="str">
        <f ca="1" t="shared" si="28"/>
        <v/>
      </c>
      <c r="AH41" s="5" t="str">
        <f ca="1" t="shared" si="29"/>
        <v/>
      </c>
      <c r="AI41" s="6" t="str">
        <f ca="1" t="shared" si="30"/>
        <v/>
      </c>
      <c r="AJ41" s="6" t="str">
        <f ca="1" t="shared" si="31"/>
        <v/>
      </c>
      <c r="AK41" s="7" t="str">
        <f ca="1" t="shared" si="32"/>
        <v/>
      </c>
      <c r="AL41" s="6" t="str">
        <f ca="1" t="shared" si="33"/>
        <v/>
      </c>
      <c r="AM41" s="6" t="str">
        <f ca="1" t="shared" si="34"/>
        <v/>
      </c>
      <c r="AN41" s="6" t="str">
        <f ca="1" t="shared" si="35"/>
        <v/>
      </c>
      <c r="AO41" s="6" t="str">
        <f ca="1" t="shared" si="36"/>
        <v/>
      </c>
      <c r="AP41" s="6" t="str">
        <f ca="1" t="shared" si="37"/>
        <v/>
      </c>
      <c r="AQ41" s="6" t="str">
        <f ca="1" t="shared" si="38"/>
        <v/>
      </c>
      <c r="AR41" s="6" t="str">
        <f ca="1" t="shared" si="39"/>
        <v/>
      </c>
      <c r="AS41" s="6" t="str">
        <f ca="1" t="shared" si="40"/>
        <v/>
      </c>
      <c r="AT41" s="6" t="str">
        <f ca="1" t="shared" si="41"/>
        <v/>
      </c>
      <c r="AU41" s="9" t="str">
        <f ca="1" t="shared" si="42"/>
        <v/>
      </c>
      <c r="AV41" s="5" t="str">
        <f ca="1" t="shared" si="43"/>
        <v/>
      </c>
      <c r="AW41" s="5" t="str">
        <f ca="1" t="shared" si="44"/>
        <v/>
      </c>
      <c r="AX41" s="8" t="str">
        <f ca="1" t="shared" si="45"/>
        <v/>
      </c>
      <c r="AY41" s="6" t="str">
        <f ca="1" t="shared" si="46"/>
        <v/>
      </c>
      <c r="AZ41" s="7" t="str">
        <f ca="1" t="shared" si="47"/>
        <v/>
      </c>
      <c r="BA41" s="6" t="str">
        <f ca="1" t="shared" si="56"/>
        <v/>
      </c>
      <c r="BB41" s="6" t="str">
        <f ca="1" t="shared" si="48"/>
        <v/>
      </c>
      <c r="BC41" s="6" t="str">
        <f ca="1" t="shared" si="49"/>
        <v/>
      </c>
      <c r="BD41" s="6" t="str">
        <f ca="1" t="shared" si="50"/>
        <v/>
      </c>
      <c r="BE41" s="6" t="str">
        <f ca="1" t="shared" si="51"/>
        <v/>
      </c>
      <c r="BF41" s="6" t="str">
        <f ca="1" t="shared" si="52"/>
        <v/>
      </c>
      <c r="BG41" s="6" t="str">
        <f ca="1" t="shared" si="53"/>
        <v/>
      </c>
      <c r="BH41" s="6" t="str">
        <f ca="1" t="shared" si="54"/>
        <v/>
      </c>
      <c r="BI41" s="6" t="str">
        <f ca="1" t="shared" si="55"/>
        <v/>
      </c>
    </row>
    <row r="42" spans="1:61">
      <c r="A42" s="5" t="str">
        <f ca="1" t="shared" si="10"/>
        <v/>
      </c>
      <c r="B42" s="5" t="str">
        <f ca="1">IF(选手操作!$K41="","",选手操作!$K41)</f>
        <v/>
      </c>
      <c r="C42" s="5" t="str">
        <f ca="1">IF(选手操作!$L41="","",选手操作!$L41)</f>
        <v/>
      </c>
      <c r="D42" s="5" t="str">
        <f ca="1">IF($B42="","",RANK($E42,$E$4:$E$435,0)+COUNTIF($E$4:$E42,$E42)-1)</f>
        <v/>
      </c>
      <c r="E42" s="6" t="str">
        <f ca="1" t="shared" si="11"/>
        <v/>
      </c>
      <c r="F42" s="7" t="str">
        <f ca="1">IF(SUM(选手操作!S41,选手操作!AS41,选手操作!BS41,选手操作!CS41,选手操作!DS41,选手操作!ES41,选手操作!FS41,选手操作!GS41,选手操作!HS41,选手操作!M41,结果导入!W41,结果导入!AW41,结果导入!BW41,结果导入!CW41,结果导入!DW41,结果导入!EW41,结果导入!FW41,结果导入!GW41,结果导入!HW41,选手操作!HU41)=0,"",SUM(选手操作!S41,选手操作!AS41,选手操作!BS41,选手操作!CS41,选手操作!DS41,选手操作!ES41,选手操作!FS41,选手操作!GS41,选手操作!HS41,选手操作!M41,结果导入!W41,结果导入!AW41,结果导入!BW41,结果导入!CW41,结果导入!DW41,结果导入!EW41,结果导入!FW41,结果导入!GW41,结果导入!HW41))</f>
        <v/>
      </c>
      <c r="G42" s="7" t="str">
        <f>IF(SUM(选手操作!O41,结果导入!Y41,结果导入!AY41,结果导入!BY41,结果导入!CY41,结果导入!DY41,结果导入!EY41,结果导入!FY41,结果导入!GY41,结果导入!HY41)=0,"",SUM(选手操作!O41,结果导入!Y41,结果导入!AY41,结果导入!BY41,结果导入!CY41,结果导入!DY41,结果导入!EY41,结果导入!FY41,结果导入!GY41,结果导入!HY41))</f>
        <v/>
      </c>
      <c r="H42" s="6" t="str">
        <f ca="1">IFERROR(IF(OR($C42="",结果导入!S$3=""),"",IF(选手操作!T41&lt;&gt;"",IF(选手操作!T41="其他","请假",选手操作!T41),VLOOKUP($C42,结果导入!O:Q,3,0))),"成绩错误")</f>
        <v/>
      </c>
      <c r="I42" s="6" t="str">
        <f ca="1">IFERROR(IF(OR($C42="",结果导入!AS$3=""),"",IF(选手操作!AT41&lt;&gt;"",IF(选手操作!AT41="其他","请假",选手操作!AT41),VLOOKUP($C42,结果导入!AO:AQ,3,0))),"成绩错误")</f>
        <v/>
      </c>
      <c r="J42" s="6" t="str">
        <f ca="1">IFERROR(IF(OR($C42="",结果导入!BS$3=""),"",IF(选手操作!BT41&lt;&gt;"",IF(选手操作!BT41="其他","请假",选手操作!BT41),VLOOKUP($C42,结果导入!BO:BQ,3,0))),"成绩错误")</f>
        <v/>
      </c>
      <c r="K42" s="6" t="str">
        <f ca="1">IFERROR(IF(OR($C42="",结果导入!CS$3=""),"",IF(选手操作!CT41&lt;&gt;"",IF(选手操作!CT41="其他","请假",选手操作!CT41),VLOOKUP($C42,结果导入!CO:CQ,3,0))),"成绩错误")</f>
        <v/>
      </c>
      <c r="L42" s="6" t="str">
        <f ca="1">IFERROR(IF(OR($C42="",结果导入!DS$3=""),"",IF(选手操作!DT41&lt;&gt;"",IF(选手操作!DT41="其他","请假",选手操作!DT41),VLOOKUP($C42,结果导入!DO:DQ,3,0))),"成绩错误")</f>
        <v/>
      </c>
      <c r="M42" s="6" t="str">
        <f ca="1">IFERROR(IF(OR($C42="",结果导入!ES$3=""),"",IF(选手操作!ET41&lt;&gt;"",IF(选手操作!ET41="其他","请假",选手操作!ET41),VLOOKUP($C42,结果导入!EO:EQ,3,0))),"成绩错误")</f>
        <v/>
      </c>
      <c r="N42" s="6" t="str">
        <f ca="1">IFERROR(IF(OR($C42="",结果导入!FS$3=""),"",IF(选手操作!FT41&lt;&gt;"",IF(选手操作!FT41="其他","请假",选手操作!FT41),VLOOKUP($C42,结果导入!FO:FQ,3,0))),"成绩错误")</f>
        <v/>
      </c>
      <c r="O42" s="6" t="str">
        <f ca="1">IFERROR(IF(OR($C42="",结果导入!GS$3=""),"",IF(选手操作!GT41&lt;&gt;"",IF(选手操作!GT41="其他","请假",选手操作!GT41),VLOOKUP($C42,结果导入!GO:GQ,3,0))),"成绩错误")</f>
        <v/>
      </c>
      <c r="P42" s="6" t="str">
        <f ca="1">IFERROR(IF(OR($C42="",结果导入!HS$3=""),"",IF(选手操作!HT41&lt;&gt;"",IF(选手操作!HT41="其他","请假",选手操作!HT41),VLOOKUP($C42,结果导入!HO:HQ,3,0))),"成绩错误")</f>
        <v/>
      </c>
      <c r="Q42" s="5" t="str">
        <f ca="1" t="shared" si="12"/>
        <v/>
      </c>
      <c r="R42" s="5" t="str">
        <f ca="1" t="shared" si="13"/>
        <v/>
      </c>
      <c r="S42" s="5" t="str">
        <f ca="1" t="shared" si="14"/>
        <v/>
      </c>
      <c r="T42" s="6" t="str">
        <f ca="1" t="shared" si="15"/>
        <v/>
      </c>
      <c r="U42" s="6" t="str">
        <f ca="1" t="shared" si="16"/>
        <v/>
      </c>
      <c r="V42" s="6" t="str">
        <f ca="1" t="shared" si="17"/>
        <v/>
      </c>
      <c r="W42" s="6" t="str">
        <f ca="1" t="shared" si="18"/>
        <v/>
      </c>
      <c r="X42" s="6" t="str">
        <f ca="1" t="shared" si="19"/>
        <v/>
      </c>
      <c r="Y42" s="6" t="str">
        <f ca="1" t="shared" si="20"/>
        <v/>
      </c>
      <c r="Z42" s="6" t="str">
        <f ca="1" t="shared" si="21"/>
        <v/>
      </c>
      <c r="AA42" s="6" t="str">
        <f ca="1" t="shared" si="22"/>
        <v/>
      </c>
      <c r="AB42" s="6" t="str">
        <f ca="1" t="shared" si="23"/>
        <v/>
      </c>
      <c r="AC42" s="6" t="str">
        <f ca="1" t="shared" si="24"/>
        <v/>
      </c>
      <c r="AD42" s="6" t="str">
        <f ca="1" t="shared" si="25"/>
        <v/>
      </c>
      <c r="AE42" s="6" t="str">
        <f ca="1" t="shared" si="26"/>
        <v/>
      </c>
      <c r="AF42" s="5" t="str">
        <f ca="1" t="shared" si="27"/>
        <v/>
      </c>
      <c r="AG42" s="5" t="str">
        <f ca="1" t="shared" si="28"/>
        <v/>
      </c>
      <c r="AH42" s="5" t="str">
        <f ca="1" t="shared" si="29"/>
        <v/>
      </c>
      <c r="AI42" s="6" t="str">
        <f ca="1" t="shared" si="30"/>
        <v/>
      </c>
      <c r="AJ42" s="6" t="str">
        <f ca="1" t="shared" si="31"/>
        <v/>
      </c>
      <c r="AK42" s="7" t="str">
        <f ca="1" t="shared" si="32"/>
        <v/>
      </c>
      <c r="AL42" s="6" t="str">
        <f ca="1" t="shared" si="33"/>
        <v/>
      </c>
      <c r="AM42" s="6" t="str">
        <f ca="1" t="shared" si="34"/>
        <v/>
      </c>
      <c r="AN42" s="6" t="str">
        <f ca="1" t="shared" si="35"/>
        <v/>
      </c>
      <c r="AO42" s="6" t="str">
        <f ca="1" t="shared" si="36"/>
        <v/>
      </c>
      <c r="AP42" s="6" t="str">
        <f ca="1" t="shared" si="37"/>
        <v/>
      </c>
      <c r="AQ42" s="6" t="str">
        <f ca="1" t="shared" si="38"/>
        <v/>
      </c>
      <c r="AR42" s="6" t="str">
        <f ca="1" t="shared" si="39"/>
        <v/>
      </c>
      <c r="AS42" s="6" t="str">
        <f ca="1" t="shared" si="40"/>
        <v/>
      </c>
      <c r="AT42" s="6" t="str">
        <f ca="1" t="shared" si="41"/>
        <v/>
      </c>
      <c r="AU42" s="9" t="str">
        <f ca="1" t="shared" si="42"/>
        <v/>
      </c>
      <c r="AV42" s="5" t="str">
        <f ca="1" t="shared" si="43"/>
        <v/>
      </c>
      <c r="AW42" s="5" t="str">
        <f ca="1" t="shared" si="44"/>
        <v/>
      </c>
      <c r="AX42" s="8" t="str">
        <f ca="1" t="shared" si="45"/>
        <v/>
      </c>
      <c r="AY42" s="6" t="str">
        <f ca="1" t="shared" si="46"/>
        <v/>
      </c>
      <c r="AZ42" s="7" t="str">
        <f ca="1" t="shared" si="47"/>
        <v/>
      </c>
      <c r="BA42" s="6" t="str">
        <f ca="1" t="shared" si="56"/>
        <v/>
      </c>
      <c r="BB42" s="6" t="str">
        <f ca="1" t="shared" si="48"/>
        <v/>
      </c>
      <c r="BC42" s="6" t="str">
        <f ca="1" t="shared" si="49"/>
        <v/>
      </c>
      <c r="BD42" s="6" t="str">
        <f ca="1" t="shared" si="50"/>
        <v/>
      </c>
      <c r="BE42" s="6" t="str">
        <f ca="1" t="shared" si="51"/>
        <v/>
      </c>
      <c r="BF42" s="6" t="str">
        <f ca="1" t="shared" si="52"/>
        <v/>
      </c>
      <c r="BG42" s="6" t="str">
        <f ca="1" t="shared" si="53"/>
        <v/>
      </c>
      <c r="BH42" s="6" t="str">
        <f ca="1" t="shared" si="54"/>
        <v/>
      </c>
      <c r="BI42" s="6" t="str">
        <f ca="1" t="shared" si="55"/>
        <v/>
      </c>
    </row>
    <row r="43" spans="1:61">
      <c r="A43" s="5" t="str">
        <f ca="1" t="shared" si="10"/>
        <v/>
      </c>
      <c r="B43" s="5" t="str">
        <f ca="1">IF(选手操作!$K42="","",选手操作!$K42)</f>
        <v/>
      </c>
      <c r="C43" s="5" t="str">
        <f ca="1">IF(选手操作!$L42="","",选手操作!$L42)</f>
        <v/>
      </c>
      <c r="D43" s="5" t="str">
        <f ca="1">IF($B43="","",RANK($E43,$E$4:$E$435,0)+COUNTIF($E$4:$E43,$E43)-1)</f>
        <v/>
      </c>
      <c r="E43" s="6" t="str">
        <f ca="1" t="shared" si="11"/>
        <v/>
      </c>
      <c r="F43" s="7" t="str">
        <f ca="1">IF(SUM(选手操作!S42,选手操作!AS42,选手操作!BS42,选手操作!CS42,选手操作!DS42,选手操作!ES42,选手操作!FS42,选手操作!GS42,选手操作!HS42,选手操作!M42,结果导入!W42,结果导入!AW42,结果导入!BW42,结果导入!CW42,结果导入!DW42,结果导入!EW42,结果导入!FW42,结果导入!GW42,结果导入!HW42,选手操作!HU42)=0,"",SUM(选手操作!S42,选手操作!AS42,选手操作!BS42,选手操作!CS42,选手操作!DS42,选手操作!ES42,选手操作!FS42,选手操作!GS42,选手操作!HS42,选手操作!M42,结果导入!W42,结果导入!AW42,结果导入!BW42,结果导入!CW42,结果导入!DW42,结果导入!EW42,结果导入!FW42,结果导入!GW42,结果导入!HW42))</f>
        <v/>
      </c>
      <c r="G43" s="7" t="str">
        <f>IF(SUM(选手操作!O42,结果导入!Y42,结果导入!AY42,结果导入!BY42,结果导入!CY42,结果导入!DY42,结果导入!EY42,结果导入!FY42,结果导入!GY42,结果导入!HY42)=0,"",SUM(选手操作!O42,结果导入!Y42,结果导入!AY42,结果导入!BY42,结果导入!CY42,结果导入!DY42,结果导入!EY42,结果导入!FY42,结果导入!GY42,结果导入!HY42))</f>
        <v/>
      </c>
      <c r="H43" s="6" t="str">
        <f ca="1">IFERROR(IF(OR($C43="",结果导入!S$3=""),"",IF(选手操作!T42&lt;&gt;"",IF(选手操作!T42="其他","请假",选手操作!T42),VLOOKUP($C43,结果导入!O:Q,3,0))),"成绩错误")</f>
        <v/>
      </c>
      <c r="I43" s="6" t="str">
        <f ca="1">IFERROR(IF(OR($C43="",结果导入!AS$3=""),"",IF(选手操作!AT42&lt;&gt;"",IF(选手操作!AT42="其他","请假",选手操作!AT42),VLOOKUP($C43,结果导入!AO:AQ,3,0))),"成绩错误")</f>
        <v/>
      </c>
      <c r="J43" s="6" t="str">
        <f ca="1">IFERROR(IF(OR($C43="",结果导入!BS$3=""),"",IF(选手操作!BT42&lt;&gt;"",IF(选手操作!BT42="其他","请假",选手操作!BT42),VLOOKUP($C43,结果导入!BO:BQ,3,0))),"成绩错误")</f>
        <v/>
      </c>
      <c r="K43" s="6" t="str">
        <f ca="1">IFERROR(IF(OR($C43="",结果导入!CS$3=""),"",IF(选手操作!CT42&lt;&gt;"",IF(选手操作!CT42="其他","请假",选手操作!CT42),VLOOKUP($C43,结果导入!CO:CQ,3,0))),"成绩错误")</f>
        <v/>
      </c>
      <c r="L43" s="6" t="str">
        <f ca="1">IFERROR(IF(OR($C43="",结果导入!DS$3=""),"",IF(选手操作!DT42&lt;&gt;"",IF(选手操作!DT42="其他","请假",选手操作!DT42),VLOOKUP($C43,结果导入!DO:DQ,3,0))),"成绩错误")</f>
        <v/>
      </c>
      <c r="M43" s="6" t="str">
        <f ca="1">IFERROR(IF(OR($C43="",结果导入!ES$3=""),"",IF(选手操作!ET42&lt;&gt;"",IF(选手操作!ET42="其他","请假",选手操作!ET42),VLOOKUP($C43,结果导入!EO:EQ,3,0))),"成绩错误")</f>
        <v/>
      </c>
      <c r="N43" s="6" t="str">
        <f ca="1">IFERROR(IF(OR($C43="",结果导入!FS$3=""),"",IF(选手操作!FT42&lt;&gt;"",IF(选手操作!FT42="其他","请假",选手操作!FT42),VLOOKUP($C43,结果导入!FO:FQ,3,0))),"成绩错误")</f>
        <v/>
      </c>
      <c r="O43" s="6" t="str">
        <f ca="1">IFERROR(IF(OR($C43="",结果导入!GS$3=""),"",IF(选手操作!GT42&lt;&gt;"",IF(选手操作!GT42="其他","请假",选手操作!GT42),VLOOKUP($C43,结果导入!GO:GQ,3,0))),"成绩错误")</f>
        <v/>
      </c>
      <c r="P43" s="6" t="str">
        <f ca="1">IFERROR(IF(OR($C43="",结果导入!HS$3=""),"",IF(选手操作!HT42&lt;&gt;"",IF(选手操作!HT42="其他","请假",选手操作!HT42),VLOOKUP($C43,结果导入!HO:HQ,3,0))),"成绩错误")</f>
        <v/>
      </c>
      <c r="Q43" s="5" t="str">
        <f ca="1" t="shared" si="12"/>
        <v/>
      </c>
      <c r="R43" s="5" t="str">
        <f ca="1" t="shared" si="13"/>
        <v/>
      </c>
      <c r="S43" s="5" t="str">
        <f ca="1" t="shared" si="14"/>
        <v/>
      </c>
      <c r="T43" s="6" t="str">
        <f ca="1" t="shared" si="15"/>
        <v/>
      </c>
      <c r="U43" s="6" t="str">
        <f ca="1" t="shared" si="16"/>
        <v/>
      </c>
      <c r="V43" s="6" t="str">
        <f ca="1" t="shared" si="17"/>
        <v/>
      </c>
      <c r="W43" s="6" t="str">
        <f ca="1" t="shared" si="18"/>
        <v/>
      </c>
      <c r="X43" s="6" t="str">
        <f ca="1" t="shared" si="19"/>
        <v/>
      </c>
      <c r="Y43" s="6" t="str">
        <f ca="1" t="shared" si="20"/>
        <v/>
      </c>
      <c r="Z43" s="6" t="str">
        <f ca="1" t="shared" si="21"/>
        <v/>
      </c>
      <c r="AA43" s="6" t="str">
        <f ca="1" t="shared" si="22"/>
        <v/>
      </c>
      <c r="AB43" s="6" t="str">
        <f ca="1" t="shared" si="23"/>
        <v/>
      </c>
      <c r="AC43" s="6" t="str">
        <f ca="1" t="shared" si="24"/>
        <v/>
      </c>
      <c r="AD43" s="6" t="str">
        <f ca="1" t="shared" si="25"/>
        <v/>
      </c>
      <c r="AE43" s="6" t="str">
        <f ca="1" t="shared" si="26"/>
        <v/>
      </c>
      <c r="AF43" s="5" t="str">
        <f ca="1" t="shared" si="27"/>
        <v/>
      </c>
      <c r="AG43" s="5" t="str">
        <f ca="1" t="shared" si="28"/>
        <v/>
      </c>
      <c r="AH43" s="5" t="str">
        <f ca="1" t="shared" si="29"/>
        <v/>
      </c>
      <c r="AI43" s="6" t="str">
        <f ca="1" t="shared" si="30"/>
        <v/>
      </c>
      <c r="AJ43" s="6" t="str">
        <f ca="1" t="shared" si="31"/>
        <v/>
      </c>
      <c r="AK43" s="7" t="str">
        <f ca="1" t="shared" si="32"/>
        <v/>
      </c>
      <c r="AL43" s="6" t="str">
        <f ca="1" t="shared" si="33"/>
        <v/>
      </c>
      <c r="AM43" s="6" t="str">
        <f ca="1" t="shared" si="34"/>
        <v/>
      </c>
      <c r="AN43" s="6" t="str">
        <f ca="1" t="shared" si="35"/>
        <v/>
      </c>
      <c r="AO43" s="6" t="str">
        <f ca="1" t="shared" si="36"/>
        <v/>
      </c>
      <c r="AP43" s="6" t="str">
        <f ca="1" t="shared" si="37"/>
        <v/>
      </c>
      <c r="AQ43" s="6" t="str">
        <f ca="1" t="shared" si="38"/>
        <v/>
      </c>
      <c r="AR43" s="6" t="str">
        <f ca="1" t="shared" si="39"/>
        <v/>
      </c>
      <c r="AS43" s="6" t="str">
        <f ca="1" t="shared" si="40"/>
        <v/>
      </c>
      <c r="AT43" s="6" t="str">
        <f ca="1" t="shared" si="41"/>
        <v/>
      </c>
      <c r="AU43" s="9" t="str">
        <f ca="1" t="shared" si="42"/>
        <v/>
      </c>
      <c r="AV43" s="5" t="str">
        <f ca="1" t="shared" si="43"/>
        <v/>
      </c>
      <c r="AW43" s="5" t="str">
        <f ca="1" t="shared" si="44"/>
        <v/>
      </c>
      <c r="AX43" s="8" t="str">
        <f ca="1" t="shared" si="45"/>
        <v/>
      </c>
      <c r="AY43" s="6" t="str">
        <f ca="1" t="shared" si="46"/>
        <v/>
      </c>
      <c r="AZ43" s="7" t="str">
        <f ca="1" t="shared" si="47"/>
        <v/>
      </c>
      <c r="BA43" s="6" t="str">
        <f ca="1" t="shared" si="56"/>
        <v/>
      </c>
      <c r="BB43" s="6" t="str">
        <f ca="1" t="shared" si="48"/>
        <v/>
      </c>
      <c r="BC43" s="6" t="str">
        <f ca="1" t="shared" si="49"/>
        <v/>
      </c>
      <c r="BD43" s="6" t="str">
        <f ca="1" t="shared" si="50"/>
        <v/>
      </c>
      <c r="BE43" s="6" t="str">
        <f ca="1" t="shared" si="51"/>
        <v/>
      </c>
      <c r="BF43" s="6" t="str">
        <f ca="1" t="shared" si="52"/>
        <v/>
      </c>
      <c r="BG43" s="6" t="str">
        <f ca="1" t="shared" si="53"/>
        <v/>
      </c>
      <c r="BH43" s="6" t="str">
        <f ca="1" t="shared" si="54"/>
        <v/>
      </c>
      <c r="BI43" s="6" t="str">
        <f ca="1" t="shared" si="55"/>
        <v/>
      </c>
    </row>
    <row r="44" spans="1:61">
      <c r="A44" s="5" t="str">
        <f ca="1" t="shared" si="10"/>
        <v/>
      </c>
      <c r="B44" s="5" t="str">
        <f ca="1">IF(选手操作!$K43="","",选手操作!$K43)</f>
        <v/>
      </c>
      <c r="C44" s="5" t="str">
        <f ca="1">IF(选手操作!$L43="","",选手操作!$L43)</f>
        <v/>
      </c>
      <c r="D44" s="5" t="str">
        <f ca="1">IF($B44="","",RANK($E44,$E$4:$E$435,0)+COUNTIF($E$4:$E44,$E44)-1)</f>
        <v/>
      </c>
      <c r="E44" s="6" t="str">
        <f ca="1" t="shared" si="11"/>
        <v/>
      </c>
      <c r="F44" s="7" t="str">
        <f ca="1">IF(SUM(选手操作!S43,选手操作!AS43,选手操作!BS43,选手操作!CS43,选手操作!DS43,选手操作!ES43,选手操作!FS43,选手操作!GS43,选手操作!HS43,选手操作!M43,结果导入!W43,结果导入!AW43,结果导入!BW43,结果导入!CW43,结果导入!DW43,结果导入!EW43,结果导入!FW43,结果导入!GW43,结果导入!HW43,选手操作!HU43)=0,"",SUM(选手操作!S43,选手操作!AS43,选手操作!BS43,选手操作!CS43,选手操作!DS43,选手操作!ES43,选手操作!FS43,选手操作!GS43,选手操作!HS43,选手操作!M43,结果导入!W43,结果导入!AW43,结果导入!BW43,结果导入!CW43,结果导入!DW43,结果导入!EW43,结果导入!FW43,结果导入!GW43,结果导入!HW43))</f>
        <v/>
      </c>
      <c r="G44" s="7" t="str">
        <f>IF(SUM(选手操作!O43,结果导入!Y43,结果导入!AY43,结果导入!BY43,结果导入!CY43,结果导入!DY43,结果导入!EY43,结果导入!FY43,结果导入!GY43,结果导入!HY43)=0,"",SUM(选手操作!O43,结果导入!Y43,结果导入!AY43,结果导入!BY43,结果导入!CY43,结果导入!DY43,结果导入!EY43,结果导入!FY43,结果导入!GY43,结果导入!HY43))</f>
        <v/>
      </c>
      <c r="H44" s="6" t="str">
        <f ca="1">IFERROR(IF(OR($C44="",结果导入!S$3=""),"",IF(选手操作!T43&lt;&gt;"",IF(选手操作!T43="其他","请假",选手操作!T43),VLOOKUP($C44,结果导入!O:Q,3,0))),"成绩错误")</f>
        <v/>
      </c>
      <c r="I44" s="6" t="str">
        <f ca="1">IFERROR(IF(OR($C44="",结果导入!AS$3=""),"",IF(选手操作!AT43&lt;&gt;"",IF(选手操作!AT43="其他","请假",选手操作!AT43),VLOOKUP($C44,结果导入!AO:AQ,3,0))),"成绩错误")</f>
        <v/>
      </c>
      <c r="J44" s="6" t="str">
        <f ca="1">IFERROR(IF(OR($C44="",结果导入!BS$3=""),"",IF(选手操作!BT43&lt;&gt;"",IF(选手操作!BT43="其他","请假",选手操作!BT43),VLOOKUP($C44,结果导入!BO:BQ,3,0))),"成绩错误")</f>
        <v/>
      </c>
      <c r="K44" s="6" t="str">
        <f ca="1">IFERROR(IF(OR($C44="",结果导入!CS$3=""),"",IF(选手操作!CT43&lt;&gt;"",IF(选手操作!CT43="其他","请假",选手操作!CT43),VLOOKUP($C44,结果导入!CO:CQ,3,0))),"成绩错误")</f>
        <v/>
      </c>
      <c r="L44" s="6" t="str">
        <f ca="1">IFERROR(IF(OR($C44="",结果导入!DS$3=""),"",IF(选手操作!DT43&lt;&gt;"",IF(选手操作!DT43="其他","请假",选手操作!DT43),VLOOKUP($C44,结果导入!DO:DQ,3,0))),"成绩错误")</f>
        <v/>
      </c>
      <c r="M44" s="6" t="str">
        <f ca="1">IFERROR(IF(OR($C44="",结果导入!ES$3=""),"",IF(选手操作!ET43&lt;&gt;"",IF(选手操作!ET43="其他","请假",选手操作!ET43),VLOOKUP($C44,结果导入!EO:EQ,3,0))),"成绩错误")</f>
        <v/>
      </c>
      <c r="N44" s="6" t="str">
        <f ca="1">IFERROR(IF(OR($C44="",结果导入!FS$3=""),"",IF(选手操作!FT43&lt;&gt;"",IF(选手操作!FT43="其他","请假",选手操作!FT43),VLOOKUP($C44,结果导入!FO:FQ,3,0))),"成绩错误")</f>
        <v/>
      </c>
      <c r="O44" s="6" t="str">
        <f ca="1">IFERROR(IF(OR($C44="",结果导入!GS$3=""),"",IF(选手操作!GT43&lt;&gt;"",IF(选手操作!GT43="其他","请假",选手操作!GT43),VLOOKUP($C44,结果导入!GO:GQ,3,0))),"成绩错误")</f>
        <v/>
      </c>
      <c r="P44" s="6" t="str">
        <f ca="1">IFERROR(IF(OR($C44="",结果导入!HS$3=""),"",IF(选手操作!HT43&lt;&gt;"",IF(选手操作!HT43="其他","请假",选手操作!HT43),VLOOKUP($C44,结果导入!HO:HQ,3,0))),"成绩错误")</f>
        <v/>
      </c>
      <c r="Q44" s="5" t="str">
        <f ca="1" t="shared" si="12"/>
        <v/>
      </c>
      <c r="R44" s="5" t="str">
        <f ca="1" t="shared" si="13"/>
        <v/>
      </c>
      <c r="S44" s="5" t="str">
        <f ca="1" t="shared" si="14"/>
        <v/>
      </c>
      <c r="T44" s="6" t="str">
        <f ca="1" t="shared" si="15"/>
        <v/>
      </c>
      <c r="U44" s="6" t="str">
        <f ca="1" t="shared" si="16"/>
        <v/>
      </c>
      <c r="V44" s="6" t="str">
        <f ca="1" t="shared" si="17"/>
        <v/>
      </c>
      <c r="W44" s="6" t="str">
        <f ca="1" t="shared" si="18"/>
        <v/>
      </c>
      <c r="X44" s="6" t="str">
        <f ca="1" t="shared" si="19"/>
        <v/>
      </c>
      <c r="Y44" s="6" t="str">
        <f ca="1" t="shared" si="20"/>
        <v/>
      </c>
      <c r="Z44" s="6" t="str">
        <f ca="1" t="shared" si="21"/>
        <v/>
      </c>
      <c r="AA44" s="6" t="str">
        <f ca="1" t="shared" si="22"/>
        <v/>
      </c>
      <c r="AB44" s="6" t="str">
        <f ca="1" t="shared" si="23"/>
        <v/>
      </c>
      <c r="AC44" s="6" t="str">
        <f ca="1" t="shared" si="24"/>
        <v/>
      </c>
      <c r="AD44" s="6" t="str">
        <f ca="1" t="shared" si="25"/>
        <v/>
      </c>
      <c r="AE44" s="6" t="str">
        <f ca="1" t="shared" si="26"/>
        <v/>
      </c>
      <c r="AF44" s="5" t="str">
        <f ca="1" t="shared" si="27"/>
        <v/>
      </c>
      <c r="AG44" s="5" t="str">
        <f ca="1" t="shared" si="28"/>
        <v/>
      </c>
      <c r="AH44" s="5" t="str">
        <f ca="1" t="shared" si="29"/>
        <v/>
      </c>
      <c r="AI44" s="6" t="str">
        <f ca="1" t="shared" si="30"/>
        <v/>
      </c>
      <c r="AJ44" s="6" t="str">
        <f ca="1" t="shared" si="31"/>
        <v/>
      </c>
      <c r="AK44" s="7" t="str">
        <f ca="1" t="shared" si="32"/>
        <v/>
      </c>
      <c r="AL44" s="6" t="str">
        <f ca="1" t="shared" si="33"/>
        <v/>
      </c>
      <c r="AM44" s="6" t="str">
        <f ca="1" t="shared" si="34"/>
        <v/>
      </c>
      <c r="AN44" s="6" t="str">
        <f ca="1" t="shared" si="35"/>
        <v/>
      </c>
      <c r="AO44" s="6" t="str">
        <f ca="1" t="shared" si="36"/>
        <v/>
      </c>
      <c r="AP44" s="6" t="str">
        <f ca="1" t="shared" si="37"/>
        <v/>
      </c>
      <c r="AQ44" s="6" t="str">
        <f ca="1" t="shared" si="38"/>
        <v/>
      </c>
      <c r="AR44" s="6" t="str">
        <f ca="1" t="shared" si="39"/>
        <v/>
      </c>
      <c r="AS44" s="6" t="str">
        <f ca="1" t="shared" si="40"/>
        <v/>
      </c>
      <c r="AT44" s="6" t="str">
        <f ca="1" t="shared" si="41"/>
        <v/>
      </c>
      <c r="AU44" s="9" t="str">
        <f ca="1" t="shared" si="42"/>
        <v/>
      </c>
      <c r="AV44" s="5" t="str">
        <f ca="1" t="shared" si="43"/>
        <v/>
      </c>
      <c r="AW44" s="5" t="str">
        <f ca="1" t="shared" si="44"/>
        <v/>
      </c>
      <c r="AX44" s="8" t="str">
        <f ca="1" t="shared" si="45"/>
        <v/>
      </c>
      <c r="AY44" s="6" t="str">
        <f ca="1" t="shared" si="46"/>
        <v/>
      </c>
      <c r="AZ44" s="7" t="str">
        <f ca="1" t="shared" si="47"/>
        <v/>
      </c>
      <c r="BA44" s="6" t="str">
        <f ca="1" t="shared" si="56"/>
        <v/>
      </c>
      <c r="BB44" s="6" t="str">
        <f ca="1" t="shared" si="48"/>
        <v/>
      </c>
      <c r="BC44" s="6" t="str">
        <f ca="1" t="shared" si="49"/>
        <v/>
      </c>
      <c r="BD44" s="6" t="str">
        <f ca="1" t="shared" si="50"/>
        <v/>
      </c>
      <c r="BE44" s="6" t="str">
        <f ca="1" t="shared" si="51"/>
        <v/>
      </c>
      <c r="BF44" s="6" t="str">
        <f ca="1" t="shared" si="52"/>
        <v/>
      </c>
      <c r="BG44" s="6" t="str">
        <f ca="1" t="shared" si="53"/>
        <v/>
      </c>
      <c r="BH44" s="6" t="str">
        <f ca="1" t="shared" si="54"/>
        <v/>
      </c>
      <c r="BI44" s="6" t="str">
        <f ca="1" t="shared" si="55"/>
        <v/>
      </c>
    </row>
    <row r="45" spans="1:61">
      <c r="A45" s="5" t="str">
        <f ca="1" t="shared" si="10"/>
        <v/>
      </c>
      <c r="B45" s="5" t="str">
        <f ca="1">IF(选手操作!$K44="","",选手操作!$K44)</f>
        <v/>
      </c>
      <c r="C45" s="5" t="str">
        <f ca="1">IF(选手操作!$L44="","",选手操作!$L44)</f>
        <v/>
      </c>
      <c r="D45" s="5" t="str">
        <f ca="1">IF($B45="","",RANK($E45,$E$4:$E$435,0)+COUNTIF($E$4:$E45,$E45)-1)</f>
        <v/>
      </c>
      <c r="E45" s="6" t="str">
        <f ca="1" t="shared" si="11"/>
        <v/>
      </c>
      <c r="F45" s="7" t="str">
        <f ca="1">IF(SUM(选手操作!S44,选手操作!AS44,选手操作!BS44,选手操作!CS44,选手操作!DS44,选手操作!ES44,选手操作!FS44,选手操作!GS44,选手操作!HS44,选手操作!M44,结果导入!W44,结果导入!AW44,结果导入!BW44,结果导入!CW44,结果导入!DW44,结果导入!EW44,结果导入!FW44,结果导入!GW44,结果导入!HW44,选手操作!HU44)=0,"",SUM(选手操作!S44,选手操作!AS44,选手操作!BS44,选手操作!CS44,选手操作!DS44,选手操作!ES44,选手操作!FS44,选手操作!GS44,选手操作!HS44,选手操作!M44,结果导入!W44,结果导入!AW44,结果导入!BW44,结果导入!CW44,结果导入!DW44,结果导入!EW44,结果导入!FW44,结果导入!GW44,结果导入!HW44))</f>
        <v/>
      </c>
      <c r="G45" s="7" t="str">
        <f>IF(SUM(选手操作!O44,结果导入!Y44,结果导入!AY44,结果导入!BY44,结果导入!CY44,结果导入!DY44,结果导入!EY44,结果导入!FY44,结果导入!GY44,结果导入!HY44)=0,"",SUM(选手操作!O44,结果导入!Y44,结果导入!AY44,结果导入!BY44,结果导入!CY44,结果导入!DY44,结果导入!EY44,结果导入!FY44,结果导入!GY44,结果导入!HY44))</f>
        <v/>
      </c>
      <c r="H45" s="6" t="str">
        <f ca="1">IFERROR(IF(OR($C45="",结果导入!S$3=""),"",IF(选手操作!T44&lt;&gt;"",IF(选手操作!T44="其他","请假",选手操作!T44),VLOOKUP($C45,结果导入!O:Q,3,0))),"成绩错误")</f>
        <v/>
      </c>
      <c r="I45" s="6" t="str">
        <f ca="1">IFERROR(IF(OR($C45="",结果导入!AS$3=""),"",IF(选手操作!AT44&lt;&gt;"",IF(选手操作!AT44="其他","请假",选手操作!AT44),VLOOKUP($C45,结果导入!AO:AQ,3,0))),"成绩错误")</f>
        <v/>
      </c>
      <c r="J45" s="6" t="str">
        <f ca="1">IFERROR(IF(OR($C45="",结果导入!BS$3=""),"",IF(选手操作!BT44&lt;&gt;"",IF(选手操作!BT44="其他","请假",选手操作!BT44),VLOOKUP($C45,结果导入!BO:BQ,3,0))),"成绩错误")</f>
        <v/>
      </c>
      <c r="K45" s="6" t="str">
        <f ca="1">IFERROR(IF(OR($C45="",结果导入!CS$3=""),"",IF(选手操作!CT44&lt;&gt;"",IF(选手操作!CT44="其他","请假",选手操作!CT44),VLOOKUP($C45,结果导入!CO:CQ,3,0))),"成绩错误")</f>
        <v/>
      </c>
      <c r="L45" s="6" t="str">
        <f ca="1">IFERROR(IF(OR($C45="",结果导入!DS$3=""),"",IF(选手操作!DT44&lt;&gt;"",IF(选手操作!DT44="其他","请假",选手操作!DT44),VLOOKUP($C45,结果导入!DO:DQ,3,0))),"成绩错误")</f>
        <v/>
      </c>
      <c r="M45" s="6" t="str">
        <f ca="1">IFERROR(IF(OR($C45="",结果导入!ES$3=""),"",IF(选手操作!ET44&lt;&gt;"",IF(选手操作!ET44="其他","请假",选手操作!ET44),VLOOKUP($C45,结果导入!EO:EQ,3,0))),"成绩错误")</f>
        <v/>
      </c>
      <c r="N45" s="6" t="str">
        <f ca="1">IFERROR(IF(OR($C45="",结果导入!FS$3=""),"",IF(选手操作!FT44&lt;&gt;"",IF(选手操作!FT44="其他","请假",选手操作!FT44),VLOOKUP($C45,结果导入!FO:FQ,3,0))),"成绩错误")</f>
        <v/>
      </c>
      <c r="O45" s="6" t="str">
        <f ca="1">IFERROR(IF(OR($C45="",结果导入!GS$3=""),"",IF(选手操作!GT44&lt;&gt;"",IF(选手操作!GT44="其他","请假",选手操作!GT44),VLOOKUP($C45,结果导入!GO:GQ,3,0))),"成绩错误")</f>
        <v/>
      </c>
      <c r="P45" s="6" t="str">
        <f ca="1">IFERROR(IF(OR($C45="",结果导入!HS$3=""),"",IF(选手操作!HT44&lt;&gt;"",IF(选手操作!HT44="其他","请假",选手操作!HT44),VLOOKUP($C45,结果导入!HO:HQ,3,0))),"成绩错误")</f>
        <v/>
      </c>
      <c r="Q45" s="5" t="str">
        <f ca="1" t="shared" si="12"/>
        <v/>
      </c>
      <c r="R45" s="5" t="str">
        <f ca="1" t="shared" si="13"/>
        <v/>
      </c>
      <c r="S45" s="5" t="str">
        <f ca="1" t="shared" si="14"/>
        <v/>
      </c>
      <c r="T45" s="6" t="str">
        <f ca="1" t="shared" si="15"/>
        <v/>
      </c>
      <c r="U45" s="6" t="str">
        <f ca="1" t="shared" si="16"/>
        <v/>
      </c>
      <c r="V45" s="6" t="str">
        <f ca="1" t="shared" si="17"/>
        <v/>
      </c>
      <c r="W45" s="6" t="str">
        <f ca="1" t="shared" si="18"/>
        <v/>
      </c>
      <c r="X45" s="6" t="str">
        <f ca="1" t="shared" si="19"/>
        <v/>
      </c>
      <c r="Y45" s="6" t="str">
        <f ca="1" t="shared" si="20"/>
        <v/>
      </c>
      <c r="Z45" s="6" t="str">
        <f ca="1" t="shared" si="21"/>
        <v/>
      </c>
      <c r="AA45" s="6" t="str">
        <f ca="1" t="shared" si="22"/>
        <v/>
      </c>
      <c r="AB45" s="6" t="str">
        <f ca="1" t="shared" si="23"/>
        <v/>
      </c>
      <c r="AC45" s="6" t="str">
        <f ca="1" t="shared" si="24"/>
        <v/>
      </c>
      <c r="AD45" s="6" t="str">
        <f ca="1" t="shared" si="25"/>
        <v/>
      </c>
      <c r="AE45" s="6" t="str">
        <f ca="1" t="shared" si="26"/>
        <v/>
      </c>
      <c r="AF45" s="5" t="str">
        <f ca="1" t="shared" si="27"/>
        <v/>
      </c>
      <c r="AG45" s="5" t="str">
        <f ca="1" t="shared" si="28"/>
        <v/>
      </c>
      <c r="AH45" s="5" t="str">
        <f ca="1" t="shared" si="29"/>
        <v/>
      </c>
      <c r="AI45" s="6" t="str">
        <f ca="1" t="shared" si="30"/>
        <v/>
      </c>
      <c r="AJ45" s="6" t="str">
        <f ca="1" t="shared" si="31"/>
        <v/>
      </c>
      <c r="AK45" s="7" t="str">
        <f ca="1" t="shared" si="32"/>
        <v/>
      </c>
      <c r="AL45" s="6" t="str">
        <f ca="1" t="shared" si="33"/>
        <v/>
      </c>
      <c r="AM45" s="6" t="str">
        <f ca="1" t="shared" si="34"/>
        <v/>
      </c>
      <c r="AN45" s="6" t="str">
        <f ca="1" t="shared" si="35"/>
        <v/>
      </c>
      <c r="AO45" s="6" t="str">
        <f ca="1" t="shared" si="36"/>
        <v/>
      </c>
      <c r="AP45" s="6" t="str">
        <f ca="1" t="shared" si="37"/>
        <v/>
      </c>
      <c r="AQ45" s="6" t="str">
        <f ca="1" t="shared" si="38"/>
        <v/>
      </c>
      <c r="AR45" s="6" t="str">
        <f ca="1" t="shared" si="39"/>
        <v/>
      </c>
      <c r="AS45" s="6" t="str">
        <f ca="1" t="shared" si="40"/>
        <v/>
      </c>
      <c r="AT45" s="6" t="str">
        <f ca="1" t="shared" si="41"/>
        <v/>
      </c>
      <c r="AU45" s="9" t="str">
        <f ca="1" t="shared" si="42"/>
        <v/>
      </c>
      <c r="AV45" s="5" t="str">
        <f ca="1" t="shared" si="43"/>
        <v/>
      </c>
      <c r="AW45" s="5" t="str">
        <f ca="1" t="shared" si="44"/>
        <v/>
      </c>
      <c r="AX45" s="8" t="str">
        <f ca="1" t="shared" si="45"/>
        <v/>
      </c>
      <c r="AY45" s="6" t="str">
        <f ca="1" t="shared" si="46"/>
        <v/>
      </c>
      <c r="AZ45" s="7" t="str">
        <f ca="1" t="shared" si="47"/>
        <v/>
      </c>
      <c r="BA45" s="6" t="str">
        <f ca="1" t="shared" si="56"/>
        <v/>
      </c>
      <c r="BB45" s="6" t="str">
        <f ca="1" t="shared" si="48"/>
        <v/>
      </c>
      <c r="BC45" s="6" t="str">
        <f ca="1" t="shared" si="49"/>
        <v/>
      </c>
      <c r="BD45" s="6" t="str">
        <f ca="1" t="shared" si="50"/>
        <v/>
      </c>
      <c r="BE45" s="6" t="str">
        <f ca="1" t="shared" si="51"/>
        <v/>
      </c>
      <c r="BF45" s="6" t="str">
        <f ca="1" t="shared" si="52"/>
        <v/>
      </c>
      <c r="BG45" s="6" t="str">
        <f ca="1" t="shared" si="53"/>
        <v/>
      </c>
      <c r="BH45" s="6" t="str">
        <f ca="1" t="shared" si="54"/>
        <v/>
      </c>
      <c r="BI45" s="6" t="str">
        <f ca="1" t="shared" si="55"/>
        <v/>
      </c>
    </row>
    <row r="46" spans="1:61">
      <c r="A46" s="5" t="str">
        <f ca="1" t="shared" si="10"/>
        <v/>
      </c>
      <c r="B46" s="5" t="str">
        <f ca="1">IF(选手操作!$K45="","",选手操作!$K45)</f>
        <v/>
      </c>
      <c r="C46" s="5" t="str">
        <f ca="1">IF(选手操作!$L45="","",选手操作!$L45)</f>
        <v/>
      </c>
      <c r="D46" s="5" t="str">
        <f ca="1">IF($B46="","",RANK($E46,$E$4:$E$435,0)+COUNTIF($E$4:$E46,$E46)-1)</f>
        <v/>
      </c>
      <c r="E46" s="6" t="str">
        <f ca="1" t="shared" si="11"/>
        <v/>
      </c>
      <c r="F46" s="7" t="str">
        <f ca="1">IF(SUM(选手操作!S45,选手操作!AS45,选手操作!BS45,选手操作!CS45,选手操作!DS45,选手操作!ES45,选手操作!FS45,选手操作!GS45,选手操作!HS45,选手操作!M45,结果导入!W45,结果导入!AW45,结果导入!BW45,结果导入!CW45,结果导入!DW45,结果导入!EW45,结果导入!FW45,结果导入!GW45,结果导入!HW45,选手操作!HU45)=0,"",SUM(选手操作!S45,选手操作!AS45,选手操作!BS45,选手操作!CS45,选手操作!DS45,选手操作!ES45,选手操作!FS45,选手操作!GS45,选手操作!HS45,选手操作!M45,结果导入!W45,结果导入!AW45,结果导入!BW45,结果导入!CW45,结果导入!DW45,结果导入!EW45,结果导入!FW45,结果导入!GW45,结果导入!HW45))</f>
        <v/>
      </c>
      <c r="G46" s="7" t="str">
        <f>IF(SUM(选手操作!O45,结果导入!Y45,结果导入!AY45,结果导入!BY45,结果导入!CY45,结果导入!DY45,结果导入!EY45,结果导入!FY45,结果导入!GY45,结果导入!HY45)=0,"",SUM(选手操作!O45,结果导入!Y45,结果导入!AY45,结果导入!BY45,结果导入!CY45,结果导入!DY45,结果导入!EY45,结果导入!FY45,结果导入!GY45,结果导入!HY45))</f>
        <v/>
      </c>
      <c r="H46" s="6" t="str">
        <f ca="1">IFERROR(IF(OR($C46="",结果导入!S$3=""),"",IF(选手操作!T45&lt;&gt;"",IF(选手操作!T45="其他","请假",选手操作!T45),VLOOKUP($C46,结果导入!O:Q,3,0))),"成绩错误")</f>
        <v/>
      </c>
      <c r="I46" s="6" t="str">
        <f ca="1">IFERROR(IF(OR($C46="",结果导入!AS$3=""),"",IF(选手操作!AT45&lt;&gt;"",IF(选手操作!AT45="其他","请假",选手操作!AT45),VLOOKUP($C46,结果导入!AO:AQ,3,0))),"成绩错误")</f>
        <v/>
      </c>
      <c r="J46" s="6" t="str">
        <f ca="1">IFERROR(IF(OR($C46="",结果导入!BS$3=""),"",IF(选手操作!BT45&lt;&gt;"",IF(选手操作!BT45="其他","请假",选手操作!BT45),VLOOKUP($C46,结果导入!BO:BQ,3,0))),"成绩错误")</f>
        <v/>
      </c>
      <c r="K46" s="6" t="str">
        <f ca="1">IFERROR(IF(OR($C46="",结果导入!CS$3=""),"",IF(选手操作!CT45&lt;&gt;"",IF(选手操作!CT45="其他","请假",选手操作!CT45),VLOOKUP($C46,结果导入!CO:CQ,3,0))),"成绩错误")</f>
        <v/>
      </c>
      <c r="L46" s="6" t="str">
        <f ca="1">IFERROR(IF(OR($C46="",结果导入!DS$3=""),"",IF(选手操作!DT45&lt;&gt;"",IF(选手操作!DT45="其他","请假",选手操作!DT45),VLOOKUP($C46,结果导入!DO:DQ,3,0))),"成绩错误")</f>
        <v/>
      </c>
      <c r="M46" s="6" t="str">
        <f ca="1">IFERROR(IF(OR($C46="",结果导入!ES$3=""),"",IF(选手操作!ET45&lt;&gt;"",IF(选手操作!ET45="其他","请假",选手操作!ET45),VLOOKUP($C46,结果导入!EO:EQ,3,0))),"成绩错误")</f>
        <v/>
      </c>
      <c r="N46" s="6" t="str">
        <f ca="1">IFERROR(IF(OR($C46="",结果导入!FS$3=""),"",IF(选手操作!FT45&lt;&gt;"",IF(选手操作!FT45="其他","请假",选手操作!FT45),VLOOKUP($C46,结果导入!FO:FQ,3,0))),"成绩错误")</f>
        <v/>
      </c>
      <c r="O46" s="6" t="str">
        <f ca="1">IFERROR(IF(OR($C46="",结果导入!GS$3=""),"",IF(选手操作!GT45&lt;&gt;"",IF(选手操作!GT45="其他","请假",选手操作!GT45),VLOOKUP($C46,结果导入!GO:GQ,3,0))),"成绩错误")</f>
        <v/>
      </c>
      <c r="P46" s="6" t="str">
        <f ca="1">IFERROR(IF(OR($C46="",结果导入!HS$3=""),"",IF(选手操作!HT45&lt;&gt;"",IF(选手操作!HT45="其他","请假",选手操作!HT45),VLOOKUP($C46,结果导入!HO:HQ,3,0))),"成绩错误")</f>
        <v/>
      </c>
      <c r="Q46" s="5" t="str">
        <f ca="1" t="shared" si="12"/>
        <v/>
      </c>
      <c r="R46" s="5" t="str">
        <f ca="1" t="shared" si="13"/>
        <v/>
      </c>
      <c r="S46" s="5" t="str">
        <f ca="1" t="shared" si="14"/>
        <v/>
      </c>
      <c r="T46" s="6" t="str">
        <f ca="1" t="shared" si="15"/>
        <v/>
      </c>
      <c r="U46" s="6" t="str">
        <f ca="1" t="shared" si="16"/>
        <v/>
      </c>
      <c r="V46" s="6" t="str">
        <f ca="1" t="shared" si="17"/>
        <v/>
      </c>
      <c r="W46" s="6" t="str">
        <f ca="1" t="shared" si="18"/>
        <v/>
      </c>
      <c r="X46" s="6" t="str">
        <f ca="1" t="shared" si="19"/>
        <v/>
      </c>
      <c r="Y46" s="6" t="str">
        <f ca="1" t="shared" si="20"/>
        <v/>
      </c>
      <c r="Z46" s="6" t="str">
        <f ca="1" t="shared" si="21"/>
        <v/>
      </c>
      <c r="AA46" s="6" t="str">
        <f ca="1" t="shared" si="22"/>
        <v/>
      </c>
      <c r="AB46" s="6" t="str">
        <f ca="1" t="shared" si="23"/>
        <v/>
      </c>
      <c r="AC46" s="6" t="str">
        <f ca="1" t="shared" si="24"/>
        <v/>
      </c>
      <c r="AD46" s="6" t="str">
        <f ca="1" t="shared" si="25"/>
        <v/>
      </c>
      <c r="AE46" s="6" t="str">
        <f ca="1" t="shared" si="26"/>
        <v/>
      </c>
      <c r="AF46" s="5" t="str">
        <f ca="1" t="shared" si="27"/>
        <v/>
      </c>
      <c r="AG46" s="5" t="str">
        <f ca="1" t="shared" si="28"/>
        <v/>
      </c>
      <c r="AH46" s="5" t="str">
        <f ca="1" t="shared" si="29"/>
        <v/>
      </c>
      <c r="AI46" s="6" t="str">
        <f ca="1" t="shared" si="30"/>
        <v/>
      </c>
      <c r="AJ46" s="6" t="str">
        <f ca="1" t="shared" si="31"/>
        <v/>
      </c>
      <c r="AK46" s="7" t="str">
        <f ca="1" t="shared" si="32"/>
        <v/>
      </c>
      <c r="AL46" s="6" t="str">
        <f ca="1" t="shared" si="33"/>
        <v/>
      </c>
      <c r="AM46" s="6" t="str">
        <f ca="1" t="shared" si="34"/>
        <v/>
      </c>
      <c r="AN46" s="6" t="str">
        <f ca="1" t="shared" si="35"/>
        <v/>
      </c>
      <c r="AO46" s="6" t="str">
        <f ca="1" t="shared" si="36"/>
        <v/>
      </c>
      <c r="AP46" s="6" t="str">
        <f ca="1" t="shared" si="37"/>
        <v/>
      </c>
      <c r="AQ46" s="6" t="str">
        <f ca="1" t="shared" si="38"/>
        <v/>
      </c>
      <c r="AR46" s="6" t="str">
        <f ca="1" t="shared" si="39"/>
        <v/>
      </c>
      <c r="AS46" s="6" t="str">
        <f ca="1" t="shared" si="40"/>
        <v/>
      </c>
      <c r="AT46" s="6" t="str">
        <f ca="1" t="shared" si="41"/>
        <v/>
      </c>
      <c r="AU46" s="9" t="str">
        <f ca="1" t="shared" si="42"/>
        <v/>
      </c>
      <c r="AV46" s="5" t="str">
        <f ca="1" t="shared" si="43"/>
        <v/>
      </c>
      <c r="AW46" s="5" t="str">
        <f ca="1" t="shared" si="44"/>
        <v/>
      </c>
      <c r="AX46" s="8" t="str">
        <f ca="1" t="shared" si="45"/>
        <v/>
      </c>
      <c r="AY46" s="6" t="str">
        <f ca="1" t="shared" si="46"/>
        <v/>
      </c>
      <c r="AZ46" s="7" t="str">
        <f ca="1" t="shared" si="47"/>
        <v/>
      </c>
      <c r="BA46" s="6" t="str">
        <f ca="1" t="shared" si="56"/>
        <v/>
      </c>
      <c r="BB46" s="6" t="str">
        <f ca="1" t="shared" si="48"/>
        <v/>
      </c>
      <c r="BC46" s="6" t="str">
        <f ca="1" t="shared" si="49"/>
        <v/>
      </c>
      <c r="BD46" s="6" t="str">
        <f ca="1" t="shared" si="50"/>
        <v/>
      </c>
      <c r="BE46" s="6" t="str">
        <f ca="1" t="shared" si="51"/>
        <v/>
      </c>
      <c r="BF46" s="6" t="str">
        <f ca="1" t="shared" si="52"/>
        <v/>
      </c>
      <c r="BG46" s="6" t="str">
        <f ca="1" t="shared" si="53"/>
        <v/>
      </c>
      <c r="BH46" s="6" t="str">
        <f ca="1" t="shared" si="54"/>
        <v/>
      </c>
      <c r="BI46" s="6" t="str">
        <f ca="1" t="shared" si="55"/>
        <v/>
      </c>
    </row>
    <row r="47" spans="1:61">
      <c r="A47" s="5" t="str">
        <f ca="1" t="shared" si="10"/>
        <v/>
      </c>
      <c r="B47" s="5" t="str">
        <f ca="1">IF(选手操作!$K46="","",选手操作!$K46)</f>
        <v/>
      </c>
      <c r="C47" s="5" t="str">
        <f ca="1">IF(选手操作!$L46="","",选手操作!$L46)</f>
        <v/>
      </c>
      <c r="D47" s="5" t="str">
        <f ca="1">IF($B47="","",RANK($E47,$E$4:$E$435,0)+COUNTIF($E$4:$E47,$E47)-1)</f>
        <v/>
      </c>
      <c r="E47" s="6" t="str">
        <f ca="1" t="shared" si="11"/>
        <v/>
      </c>
      <c r="F47" s="7" t="str">
        <f ca="1">IF(SUM(选手操作!S46,选手操作!AS46,选手操作!BS46,选手操作!CS46,选手操作!DS46,选手操作!ES46,选手操作!FS46,选手操作!GS46,选手操作!HS46,选手操作!M46,结果导入!W46,结果导入!AW46,结果导入!BW46,结果导入!CW46,结果导入!DW46,结果导入!EW46,结果导入!FW46,结果导入!GW46,结果导入!HW46,选手操作!HU46)=0,"",SUM(选手操作!S46,选手操作!AS46,选手操作!BS46,选手操作!CS46,选手操作!DS46,选手操作!ES46,选手操作!FS46,选手操作!GS46,选手操作!HS46,选手操作!M46,结果导入!W46,结果导入!AW46,结果导入!BW46,结果导入!CW46,结果导入!DW46,结果导入!EW46,结果导入!FW46,结果导入!GW46,结果导入!HW46))</f>
        <v/>
      </c>
      <c r="G47" s="7" t="str">
        <f>IF(SUM(选手操作!O46,结果导入!Y46,结果导入!AY46,结果导入!BY46,结果导入!CY46,结果导入!DY46,结果导入!EY46,结果导入!FY46,结果导入!GY46,结果导入!HY46)=0,"",SUM(选手操作!O46,结果导入!Y46,结果导入!AY46,结果导入!BY46,结果导入!CY46,结果导入!DY46,结果导入!EY46,结果导入!FY46,结果导入!GY46,结果导入!HY46))</f>
        <v/>
      </c>
      <c r="H47" s="6" t="str">
        <f ca="1">IFERROR(IF(OR($C47="",结果导入!S$3=""),"",IF(选手操作!T46&lt;&gt;"",IF(选手操作!T46="其他","请假",选手操作!T46),VLOOKUP($C47,结果导入!O:Q,3,0))),"成绩错误")</f>
        <v/>
      </c>
      <c r="I47" s="6" t="str">
        <f ca="1">IFERROR(IF(OR($C47="",结果导入!AS$3=""),"",IF(选手操作!AT46&lt;&gt;"",IF(选手操作!AT46="其他","请假",选手操作!AT46),VLOOKUP($C47,结果导入!AO:AQ,3,0))),"成绩错误")</f>
        <v/>
      </c>
      <c r="J47" s="6" t="str">
        <f ca="1">IFERROR(IF(OR($C47="",结果导入!BS$3=""),"",IF(选手操作!BT46&lt;&gt;"",IF(选手操作!BT46="其他","请假",选手操作!BT46),VLOOKUP($C47,结果导入!BO:BQ,3,0))),"成绩错误")</f>
        <v/>
      </c>
      <c r="K47" s="6" t="str">
        <f ca="1">IFERROR(IF(OR($C47="",结果导入!CS$3=""),"",IF(选手操作!CT46&lt;&gt;"",IF(选手操作!CT46="其他","请假",选手操作!CT46),VLOOKUP($C47,结果导入!CO:CQ,3,0))),"成绩错误")</f>
        <v/>
      </c>
      <c r="L47" s="6" t="str">
        <f ca="1">IFERROR(IF(OR($C47="",结果导入!DS$3=""),"",IF(选手操作!DT46&lt;&gt;"",IF(选手操作!DT46="其他","请假",选手操作!DT46),VLOOKUP($C47,结果导入!DO:DQ,3,0))),"成绩错误")</f>
        <v/>
      </c>
      <c r="M47" s="6" t="str">
        <f ca="1">IFERROR(IF(OR($C47="",结果导入!ES$3=""),"",IF(选手操作!ET46&lt;&gt;"",IF(选手操作!ET46="其他","请假",选手操作!ET46),VLOOKUP($C47,结果导入!EO:EQ,3,0))),"成绩错误")</f>
        <v/>
      </c>
      <c r="N47" s="6" t="str">
        <f ca="1">IFERROR(IF(OR($C47="",结果导入!FS$3=""),"",IF(选手操作!FT46&lt;&gt;"",IF(选手操作!FT46="其他","请假",选手操作!FT46),VLOOKUP($C47,结果导入!FO:FQ,3,0))),"成绩错误")</f>
        <v/>
      </c>
      <c r="O47" s="6" t="str">
        <f ca="1">IFERROR(IF(OR($C47="",结果导入!GS$3=""),"",IF(选手操作!GT46&lt;&gt;"",IF(选手操作!GT46="其他","请假",选手操作!GT46),VLOOKUP($C47,结果导入!GO:GQ,3,0))),"成绩错误")</f>
        <v/>
      </c>
      <c r="P47" s="6" t="str">
        <f ca="1">IFERROR(IF(OR($C47="",结果导入!HS$3=""),"",IF(选手操作!HT46&lt;&gt;"",IF(选手操作!HT46="其他","请假",选手操作!HT46),VLOOKUP($C47,结果导入!HO:HQ,3,0))),"成绩错误")</f>
        <v/>
      </c>
      <c r="Q47" s="5" t="str">
        <f ca="1" t="shared" si="12"/>
        <v/>
      </c>
      <c r="R47" s="5" t="str">
        <f ca="1" t="shared" si="13"/>
        <v/>
      </c>
      <c r="S47" s="5" t="str">
        <f ca="1" t="shared" si="14"/>
        <v/>
      </c>
      <c r="T47" s="6" t="str">
        <f ca="1" t="shared" si="15"/>
        <v/>
      </c>
      <c r="U47" s="6" t="str">
        <f ca="1" t="shared" si="16"/>
        <v/>
      </c>
      <c r="V47" s="6" t="str">
        <f ca="1" t="shared" si="17"/>
        <v/>
      </c>
      <c r="W47" s="6" t="str">
        <f ca="1" t="shared" si="18"/>
        <v/>
      </c>
      <c r="X47" s="6" t="str">
        <f ca="1" t="shared" si="19"/>
        <v/>
      </c>
      <c r="Y47" s="6" t="str">
        <f ca="1" t="shared" si="20"/>
        <v/>
      </c>
      <c r="Z47" s="6" t="str">
        <f ca="1" t="shared" si="21"/>
        <v/>
      </c>
      <c r="AA47" s="6" t="str">
        <f ca="1" t="shared" si="22"/>
        <v/>
      </c>
      <c r="AB47" s="6" t="str">
        <f ca="1" t="shared" si="23"/>
        <v/>
      </c>
      <c r="AC47" s="6" t="str">
        <f ca="1" t="shared" si="24"/>
        <v/>
      </c>
      <c r="AD47" s="6" t="str">
        <f ca="1" t="shared" si="25"/>
        <v/>
      </c>
      <c r="AE47" s="6" t="str">
        <f ca="1" t="shared" si="26"/>
        <v/>
      </c>
      <c r="AF47" s="5" t="str">
        <f ca="1" t="shared" si="27"/>
        <v/>
      </c>
      <c r="AG47" s="5" t="str">
        <f ca="1" t="shared" si="28"/>
        <v/>
      </c>
      <c r="AH47" s="5" t="str">
        <f ca="1" t="shared" si="29"/>
        <v/>
      </c>
      <c r="AI47" s="6" t="str">
        <f ca="1" t="shared" si="30"/>
        <v/>
      </c>
      <c r="AJ47" s="6" t="str">
        <f ca="1" t="shared" si="31"/>
        <v/>
      </c>
      <c r="AK47" s="7" t="str">
        <f ca="1" t="shared" si="32"/>
        <v/>
      </c>
      <c r="AL47" s="6" t="str">
        <f ca="1" t="shared" si="33"/>
        <v/>
      </c>
      <c r="AM47" s="6" t="str">
        <f ca="1" t="shared" si="34"/>
        <v/>
      </c>
      <c r="AN47" s="6" t="str">
        <f ca="1" t="shared" si="35"/>
        <v/>
      </c>
      <c r="AO47" s="6" t="str">
        <f ca="1" t="shared" si="36"/>
        <v/>
      </c>
      <c r="AP47" s="6" t="str">
        <f ca="1" t="shared" si="37"/>
        <v/>
      </c>
      <c r="AQ47" s="6" t="str">
        <f ca="1" t="shared" si="38"/>
        <v/>
      </c>
      <c r="AR47" s="6" t="str">
        <f ca="1" t="shared" si="39"/>
        <v/>
      </c>
      <c r="AS47" s="6" t="str">
        <f ca="1" t="shared" si="40"/>
        <v/>
      </c>
      <c r="AT47" s="6" t="str">
        <f ca="1" t="shared" si="41"/>
        <v/>
      </c>
      <c r="AU47" s="9" t="str">
        <f ca="1" t="shared" si="42"/>
        <v/>
      </c>
      <c r="AV47" s="5" t="str">
        <f ca="1" t="shared" si="43"/>
        <v/>
      </c>
      <c r="AW47" s="5" t="str">
        <f ca="1" t="shared" si="44"/>
        <v/>
      </c>
      <c r="AX47" s="8" t="str">
        <f ca="1" t="shared" si="45"/>
        <v/>
      </c>
      <c r="AY47" s="6" t="str">
        <f ca="1" t="shared" si="46"/>
        <v/>
      </c>
      <c r="AZ47" s="7" t="str">
        <f ca="1" t="shared" si="47"/>
        <v/>
      </c>
      <c r="BA47" s="6" t="str">
        <f ca="1" t="shared" si="56"/>
        <v/>
      </c>
      <c r="BB47" s="6" t="str">
        <f ca="1" t="shared" si="48"/>
        <v/>
      </c>
      <c r="BC47" s="6" t="str">
        <f ca="1" t="shared" si="49"/>
        <v/>
      </c>
      <c r="BD47" s="6" t="str">
        <f ca="1" t="shared" si="50"/>
        <v/>
      </c>
      <c r="BE47" s="6" t="str">
        <f ca="1" t="shared" si="51"/>
        <v/>
      </c>
      <c r="BF47" s="6" t="str">
        <f ca="1" t="shared" si="52"/>
        <v/>
      </c>
      <c r="BG47" s="6" t="str">
        <f ca="1" t="shared" si="53"/>
        <v/>
      </c>
      <c r="BH47" s="6" t="str">
        <f ca="1" t="shared" si="54"/>
        <v/>
      </c>
      <c r="BI47" s="6" t="str">
        <f ca="1" t="shared" si="55"/>
        <v/>
      </c>
    </row>
    <row r="48" spans="1:61">
      <c r="A48" s="5" t="str">
        <f ca="1" t="shared" si="10"/>
        <v/>
      </c>
      <c r="B48" s="5" t="str">
        <f ca="1">IF(选手操作!$K47="","",选手操作!$K47)</f>
        <v/>
      </c>
      <c r="C48" s="5" t="str">
        <f ca="1">IF(选手操作!$L47="","",选手操作!$L47)</f>
        <v/>
      </c>
      <c r="D48" s="5" t="str">
        <f ca="1">IF($B48="","",RANK($E48,$E$4:$E$435,0)+COUNTIF($E$4:$E48,$E48)-1)</f>
        <v/>
      </c>
      <c r="E48" s="6" t="str">
        <f ca="1" t="shared" si="11"/>
        <v/>
      </c>
      <c r="F48" s="7" t="str">
        <f ca="1">IF(SUM(选手操作!S47,选手操作!AS47,选手操作!BS47,选手操作!CS47,选手操作!DS47,选手操作!ES47,选手操作!FS47,选手操作!GS47,选手操作!HS47,选手操作!M47,结果导入!W47,结果导入!AW47,结果导入!BW47,结果导入!CW47,结果导入!DW47,结果导入!EW47,结果导入!FW47,结果导入!GW47,结果导入!HW47,选手操作!HU47)=0,"",SUM(选手操作!S47,选手操作!AS47,选手操作!BS47,选手操作!CS47,选手操作!DS47,选手操作!ES47,选手操作!FS47,选手操作!GS47,选手操作!HS47,选手操作!M47,结果导入!W47,结果导入!AW47,结果导入!BW47,结果导入!CW47,结果导入!DW47,结果导入!EW47,结果导入!FW47,结果导入!GW47,结果导入!HW47))</f>
        <v/>
      </c>
      <c r="G48" s="7" t="str">
        <f>IF(SUM(选手操作!O47,结果导入!Y47,结果导入!AY47,结果导入!BY47,结果导入!CY47,结果导入!DY47,结果导入!EY47,结果导入!FY47,结果导入!GY47,结果导入!HY47)=0,"",SUM(选手操作!O47,结果导入!Y47,结果导入!AY47,结果导入!BY47,结果导入!CY47,结果导入!DY47,结果导入!EY47,结果导入!FY47,结果导入!GY47,结果导入!HY47))</f>
        <v/>
      </c>
      <c r="H48" s="6" t="str">
        <f ca="1">IFERROR(IF(OR($C48="",结果导入!S$3=""),"",IF(选手操作!T47&lt;&gt;"",IF(选手操作!T47="其他","请假",选手操作!T47),VLOOKUP($C48,结果导入!O:Q,3,0))),"成绩错误")</f>
        <v/>
      </c>
      <c r="I48" s="6" t="str">
        <f ca="1">IFERROR(IF(OR($C48="",结果导入!AS$3=""),"",IF(选手操作!AT47&lt;&gt;"",IF(选手操作!AT47="其他","请假",选手操作!AT47),VLOOKUP($C48,结果导入!AO:AQ,3,0))),"成绩错误")</f>
        <v/>
      </c>
      <c r="J48" s="6" t="str">
        <f ca="1">IFERROR(IF(OR($C48="",结果导入!BS$3=""),"",IF(选手操作!BT47&lt;&gt;"",IF(选手操作!BT47="其他","请假",选手操作!BT47),VLOOKUP($C48,结果导入!BO:BQ,3,0))),"成绩错误")</f>
        <v/>
      </c>
      <c r="K48" s="6" t="str">
        <f ca="1">IFERROR(IF(OR($C48="",结果导入!CS$3=""),"",IF(选手操作!CT47&lt;&gt;"",IF(选手操作!CT47="其他","请假",选手操作!CT47),VLOOKUP($C48,结果导入!CO:CQ,3,0))),"成绩错误")</f>
        <v/>
      </c>
      <c r="L48" s="6" t="str">
        <f ca="1">IFERROR(IF(OR($C48="",结果导入!DS$3=""),"",IF(选手操作!DT47&lt;&gt;"",IF(选手操作!DT47="其他","请假",选手操作!DT47),VLOOKUP($C48,结果导入!DO:DQ,3,0))),"成绩错误")</f>
        <v/>
      </c>
      <c r="M48" s="6" t="str">
        <f ca="1">IFERROR(IF(OR($C48="",结果导入!ES$3=""),"",IF(选手操作!ET47&lt;&gt;"",IF(选手操作!ET47="其他","请假",选手操作!ET47),VLOOKUP($C48,结果导入!EO:EQ,3,0))),"成绩错误")</f>
        <v/>
      </c>
      <c r="N48" s="6" t="str">
        <f ca="1">IFERROR(IF(OR($C48="",结果导入!FS$3=""),"",IF(选手操作!FT47&lt;&gt;"",IF(选手操作!FT47="其他","请假",选手操作!FT47),VLOOKUP($C48,结果导入!FO:FQ,3,0))),"成绩错误")</f>
        <v/>
      </c>
      <c r="O48" s="6" t="str">
        <f ca="1">IFERROR(IF(OR($C48="",结果导入!GS$3=""),"",IF(选手操作!GT47&lt;&gt;"",IF(选手操作!GT47="其他","请假",选手操作!GT47),VLOOKUP($C48,结果导入!GO:GQ,3,0))),"成绩错误")</f>
        <v/>
      </c>
      <c r="P48" s="6" t="str">
        <f ca="1">IFERROR(IF(OR($C48="",结果导入!HS$3=""),"",IF(选手操作!HT47&lt;&gt;"",IF(选手操作!HT47="其他","请假",选手操作!HT47),VLOOKUP($C48,结果导入!HO:HQ,3,0))),"成绩错误")</f>
        <v/>
      </c>
      <c r="Q48" s="5" t="str">
        <f ca="1" t="shared" si="12"/>
        <v/>
      </c>
      <c r="R48" s="5" t="str">
        <f ca="1" t="shared" si="13"/>
        <v/>
      </c>
      <c r="S48" s="5" t="str">
        <f ca="1" t="shared" si="14"/>
        <v/>
      </c>
      <c r="T48" s="6" t="str">
        <f ca="1" t="shared" si="15"/>
        <v/>
      </c>
      <c r="U48" s="6" t="str">
        <f ca="1" t="shared" si="16"/>
        <v/>
      </c>
      <c r="V48" s="6" t="str">
        <f ca="1" t="shared" si="17"/>
        <v/>
      </c>
      <c r="W48" s="6" t="str">
        <f ca="1" t="shared" si="18"/>
        <v/>
      </c>
      <c r="X48" s="6" t="str">
        <f ca="1" t="shared" si="19"/>
        <v/>
      </c>
      <c r="Y48" s="6" t="str">
        <f ca="1" t="shared" si="20"/>
        <v/>
      </c>
      <c r="Z48" s="6" t="str">
        <f ca="1" t="shared" si="21"/>
        <v/>
      </c>
      <c r="AA48" s="6" t="str">
        <f ca="1" t="shared" si="22"/>
        <v/>
      </c>
      <c r="AB48" s="6" t="str">
        <f ca="1" t="shared" si="23"/>
        <v/>
      </c>
      <c r="AC48" s="6" t="str">
        <f ca="1" t="shared" si="24"/>
        <v/>
      </c>
      <c r="AD48" s="6" t="str">
        <f ca="1" t="shared" si="25"/>
        <v/>
      </c>
      <c r="AE48" s="6" t="str">
        <f ca="1" t="shared" si="26"/>
        <v/>
      </c>
      <c r="AF48" s="5" t="str">
        <f ca="1" t="shared" si="27"/>
        <v/>
      </c>
      <c r="AG48" s="5" t="str">
        <f ca="1" t="shared" si="28"/>
        <v/>
      </c>
      <c r="AH48" s="5" t="str">
        <f ca="1" t="shared" si="29"/>
        <v/>
      </c>
      <c r="AI48" s="6" t="str">
        <f ca="1" t="shared" si="30"/>
        <v/>
      </c>
      <c r="AJ48" s="6" t="str">
        <f ca="1" t="shared" si="31"/>
        <v/>
      </c>
      <c r="AK48" s="7" t="str">
        <f ca="1" t="shared" si="32"/>
        <v/>
      </c>
      <c r="AL48" s="6" t="str">
        <f ca="1" t="shared" si="33"/>
        <v/>
      </c>
      <c r="AM48" s="6" t="str">
        <f ca="1" t="shared" si="34"/>
        <v/>
      </c>
      <c r="AN48" s="6" t="str">
        <f ca="1" t="shared" si="35"/>
        <v/>
      </c>
      <c r="AO48" s="6" t="str">
        <f ca="1" t="shared" si="36"/>
        <v/>
      </c>
      <c r="AP48" s="6" t="str">
        <f ca="1" t="shared" si="37"/>
        <v/>
      </c>
      <c r="AQ48" s="6" t="str">
        <f ca="1" t="shared" si="38"/>
        <v/>
      </c>
      <c r="AR48" s="6" t="str">
        <f ca="1" t="shared" si="39"/>
        <v/>
      </c>
      <c r="AS48" s="6" t="str">
        <f ca="1" t="shared" si="40"/>
        <v/>
      </c>
      <c r="AT48" s="6" t="str">
        <f ca="1" t="shared" si="41"/>
        <v/>
      </c>
      <c r="AU48" s="9" t="str">
        <f ca="1" t="shared" si="42"/>
        <v/>
      </c>
      <c r="AV48" s="5" t="str">
        <f ca="1" t="shared" si="43"/>
        <v/>
      </c>
      <c r="AW48" s="5" t="str">
        <f ca="1" t="shared" si="44"/>
        <v/>
      </c>
      <c r="AX48" s="8" t="str">
        <f ca="1" t="shared" si="45"/>
        <v/>
      </c>
      <c r="AY48" s="6" t="str">
        <f ca="1" t="shared" si="46"/>
        <v/>
      </c>
      <c r="AZ48" s="7" t="str">
        <f ca="1" t="shared" si="47"/>
        <v/>
      </c>
      <c r="BA48" s="6" t="str">
        <f ca="1" t="shared" si="56"/>
        <v/>
      </c>
      <c r="BB48" s="6" t="str">
        <f ca="1" t="shared" si="48"/>
        <v/>
      </c>
      <c r="BC48" s="6" t="str">
        <f ca="1" t="shared" si="49"/>
        <v/>
      </c>
      <c r="BD48" s="6" t="str">
        <f ca="1" t="shared" si="50"/>
        <v/>
      </c>
      <c r="BE48" s="6" t="str">
        <f ca="1" t="shared" si="51"/>
        <v/>
      </c>
      <c r="BF48" s="6" t="str">
        <f ca="1" t="shared" si="52"/>
        <v/>
      </c>
      <c r="BG48" s="6" t="str">
        <f ca="1" t="shared" si="53"/>
        <v/>
      </c>
      <c r="BH48" s="6" t="str">
        <f ca="1" t="shared" si="54"/>
        <v/>
      </c>
      <c r="BI48" s="6" t="str">
        <f ca="1" t="shared" si="55"/>
        <v/>
      </c>
    </row>
    <row r="49" spans="1:61">
      <c r="A49" s="5" t="str">
        <f ca="1" t="shared" si="10"/>
        <v/>
      </c>
      <c r="B49" s="5" t="str">
        <f ca="1">IF(选手操作!$K48="","",选手操作!$K48)</f>
        <v/>
      </c>
      <c r="C49" s="5" t="str">
        <f ca="1">IF(选手操作!$L48="","",选手操作!$L48)</f>
        <v/>
      </c>
      <c r="D49" s="5" t="str">
        <f ca="1">IF($B49="","",RANK($E49,$E$4:$E$435,0)+COUNTIF($E$4:$E49,$E49)-1)</f>
        <v/>
      </c>
      <c r="E49" s="6" t="str">
        <f ca="1" t="shared" si="11"/>
        <v/>
      </c>
      <c r="F49" s="7" t="str">
        <f ca="1">IF(SUM(选手操作!S48,选手操作!AS48,选手操作!BS48,选手操作!CS48,选手操作!DS48,选手操作!ES48,选手操作!FS48,选手操作!GS48,选手操作!HS48,选手操作!M48,结果导入!W48,结果导入!AW48,结果导入!BW48,结果导入!CW48,结果导入!DW48,结果导入!EW48,结果导入!FW48,结果导入!GW48,结果导入!HW48,选手操作!HU48)=0,"",SUM(选手操作!S48,选手操作!AS48,选手操作!BS48,选手操作!CS48,选手操作!DS48,选手操作!ES48,选手操作!FS48,选手操作!GS48,选手操作!HS48,选手操作!M48,结果导入!W48,结果导入!AW48,结果导入!BW48,结果导入!CW48,结果导入!DW48,结果导入!EW48,结果导入!FW48,结果导入!GW48,结果导入!HW48))</f>
        <v/>
      </c>
      <c r="G49" s="7" t="str">
        <f>IF(SUM(选手操作!O48,结果导入!Y48,结果导入!AY48,结果导入!BY48,结果导入!CY48,结果导入!DY48,结果导入!EY48,结果导入!FY48,结果导入!GY48,结果导入!HY48)=0,"",SUM(选手操作!O48,结果导入!Y48,结果导入!AY48,结果导入!BY48,结果导入!CY48,结果导入!DY48,结果导入!EY48,结果导入!FY48,结果导入!GY48,结果导入!HY48))</f>
        <v/>
      </c>
      <c r="H49" s="6" t="str">
        <f ca="1">IFERROR(IF(OR($C49="",结果导入!S$3=""),"",IF(选手操作!T48&lt;&gt;"",IF(选手操作!T48="其他","请假",选手操作!T48),VLOOKUP($C49,结果导入!O:Q,3,0))),"成绩错误")</f>
        <v/>
      </c>
      <c r="I49" s="6" t="str">
        <f ca="1">IFERROR(IF(OR($C49="",结果导入!AS$3=""),"",IF(选手操作!AT48&lt;&gt;"",IF(选手操作!AT48="其他","请假",选手操作!AT48),VLOOKUP($C49,结果导入!AO:AQ,3,0))),"成绩错误")</f>
        <v/>
      </c>
      <c r="J49" s="6" t="str">
        <f ca="1">IFERROR(IF(OR($C49="",结果导入!BS$3=""),"",IF(选手操作!BT48&lt;&gt;"",IF(选手操作!BT48="其他","请假",选手操作!BT48),VLOOKUP($C49,结果导入!BO:BQ,3,0))),"成绩错误")</f>
        <v/>
      </c>
      <c r="K49" s="6" t="str">
        <f ca="1">IFERROR(IF(OR($C49="",结果导入!CS$3=""),"",IF(选手操作!CT48&lt;&gt;"",IF(选手操作!CT48="其他","请假",选手操作!CT48),VLOOKUP($C49,结果导入!CO:CQ,3,0))),"成绩错误")</f>
        <v/>
      </c>
      <c r="L49" s="6" t="str">
        <f ca="1">IFERROR(IF(OR($C49="",结果导入!DS$3=""),"",IF(选手操作!DT48&lt;&gt;"",IF(选手操作!DT48="其他","请假",选手操作!DT48),VLOOKUP($C49,结果导入!DO:DQ,3,0))),"成绩错误")</f>
        <v/>
      </c>
      <c r="M49" s="6" t="str">
        <f ca="1">IFERROR(IF(OR($C49="",结果导入!ES$3=""),"",IF(选手操作!ET48&lt;&gt;"",IF(选手操作!ET48="其他","请假",选手操作!ET48),VLOOKUP($C49,结果导入!EO:EQ,3,0))),"成绩错误")</f>
        <v/>
      </c>
      <c r="N49" s="6" t="str">
        <f ca="1">IFERROR(IF(OR($C49="",结果导入!FS$3=""),"",IF(选手操作!FT48&lt;&gt;"",IF(选手操作!FT48="其他","请假",选手操作!FT48),VLOOKUP($C49,结果导入!FO:FQ,3,0))),"成绩错误")</f>
        <v/>
      </c>
      <c r="O49" s="6" t="str">
        <f ca="1">IFERROR(IF(OR($C49="",结果导入!GS$3=""),"",IF(选手操作!GT48&lt;&gt;"",IF(选手操作!GT48="其他","请假",选手操作!GT48),VLOOKUP($C49,结果导入!GO:GQ,3,0))),"成绩错误")</f>
        <v/>
      </c>
      <c r="P49" s="6" t="str">
        <f ca="1">IFERROR(IF(OR($C49="",结果导入!HS$3=""),"",IF(选手操作!HT48&lt;&gt;"",IF(选手操作!HT48="其他","请假",选手操作!HT48),VLOOKUP($C49,结果导入!HO:HQ,3,0))),"成绩错误")</f>
        <v/>
      </c>
      <c r="Q49" s="5" t="str">
        <f ca="1" t="shared" si="12"/>
        <v/>
      </c>
      <c r="R49" s="5" t="str">
        <f ca="1" t="shared" si="13"/>
        <v/>
      </c>
      <c r="S49" s="5" t="str">
        <f ca="1" t="shared" si="14"/>
        <v/>
      </c>
      <c r="T49" s="6" t="str">
        <f ca="1" t="shared" si="15"/>
        <v/>
      </c>
      <c r="U49" s="6" t="str">
        <f ca="1" t="shared" si="16"/>
        <v/>
      </c>
      <c r="V49" s="6" t="str">
        <f ca="1" t="shared" si="17"/>
        <v/>
      </c>
      <c r="W49" s="6" t="str">
        <f ca="1" t="shared" si="18"/>
        <v/>
      </c>
      <c r="X49" s="6" t="str">
        <f ca="1" t="shared" si="19"/>
        <v/>
      </c>
      <c r="Y49" s="6" t="str">
        <f ca="1" t="shared" si="20"/>
        <v/>
      </c>
      <c r="Z49" s="6" t="str">
        <f ca="1" t="shared" si="21"/>
        <v/>
      </c>
      <c r="AA49" s="6" t="str">
        <f ca="1" t="shared" si="22"/>
        <v/>
      </c>
      <c r="AB49" s="6" t="str">
        <f ca="1" t="shared" si="23"/>
        <v/>
      </c>
      <c r="AC49" s="6" t="str">
        <f ca="1" t="shared" si="24"/>
        <v/>
      </c>
      <c r="AD49" s="6" t="str">
        <f ca="1" t="shared" si="25"/>
        <v/>
      </c>
      <c r="AE49" s="6" t="str">
        <f ca="1" t="shared" si="26"/>
        <v/>
      </c>
      <c r="AF49" s="5" t="str">
        <f ca="1" t="shared" si="27"/>
        <v/>
      </c>
      <c r="AG49" s="5" t="str">
        <f ca="1" t="shared" si="28"/>
        <v/>
      </c>
      <c r="AH49" s="5" t="str">
        <f ca="1" t="shared" si="29"/>
        <v/>
      </c>
      <c r="AI49" s="6" t="str">
        <f ca="1" t="shared" si="30"/>
        <v/>
      </c>
      <c r="AJ49" s="6" t="str">
        <f ca="1" t="shared" si="31"/>
        <v/>
      </c>
      <c r="AK49" s="7" t="str">
        <f ca="1" t="shared" si="32"/>
        <v/>
      </c>
      <c r="AL49" s="6" t="str">
        <f ca="1" t="shared" si="33"/>
        <v/>
      </c>
      <c r="AM49" s="6" t="str">
        <f ca="1" t="shared" si="34"/>
        <v/>
      </c>
      <c r="AN49" s="6" t="str">
        <f ca="1" t="shared" si="35"/>
        <v/>
      </c>
      <c r="AO49" s="6" t="str">
        <f ca="1" t="shared" si="36"/>
        <v/>
      </c>
      <c r="AP49" s="6" t="str">
        <f ca="1" t="shared" si="37"/>
        <v/>
      </c>
      <c r="AQ49" s="6" t="str">
        <f ca="1" t="shared" si="38"/>
        <v/>
      </c>
      <c r="AR49" s="6" t="str">
        <f ca="1" t="shared" si="39"/>
        <v/>
      </c>
      <c r="AS49" s="6" t="str">
        <f ca="1" t="shared" si="40"/>
        <v/>
      </c>
      <c r="AT49" s="6" t="str">
        <f ca="1" t="shared" si="41"/>
        <v/>
      </c>
      <c r="AU49" s="9" t="str">
        <f ca="1" t="shared" si="42"/>
        <v/>
      </c>
      <c r="AV49" s="5" t="str">
        <f ca="1" t="shared" si="43"/>
        <v/>
      </c>
      <c r="AW49" s="5" t="str">
        <f ca="1" t="shared" si="44"/>
        <v/>
      </c>
      <c r="AX49" s="8" t="str">
        <f ca="1" t="shared" si="45"/>
        <v/>
      </c>
      <c r="AY49" s="6" t="str">
        <f ca="1" t="shared" si="46"/>
        <v/>
      </c>
      <c r="AZ49" s="7" t="str">
        <f ca="1" t="shared" si="47"/>
        <v/>
      </c>
      <c r="BA49" s="6" t="str">
        <f ca="1" t="shared" si="56"/>
        <v/>
      </c>
      <c r="BB49" s="6" t="str">
        <f ca="1" t="shared" si="48"/>
        <v/>
      </c>
      <c r="BC49" s="6" t="str">
        <f ca="1" t="shared" si="49"/>
        <v/>
      </c>
      <c r="BD49" s="6" t="str">
        <f ca="1" t="shared" si="50"/>
        <v/>
      </c>
      <c r="BE49" s="6" t="str">
        <f ca="1" t="shared" si="51"/>
        <v/>
      </c>
      <c r="BF49" s="6" t="str">
        <f ca="1" t="shared" si="52"/>
        <v/>
      </c>
      <c r="BG49" s="6" t="str">
        <f ca="1" t="shared" si="53"/>
        <v/>
      </c>
      <c r="BH49" s="6" t="str">
        <f ca="1" t="shared" si="54"/>
        <v/>
      </c>
      <c r="BI49" s="6" t="str">
        <f ca="1" t="shared" si="55"/>
        <v/>
      </c>
    </row>
    <row r="50" spans="1:61">
      <c r="A50" s="5" t="str">
        <f ca="1" t="shared" si="10"/>
        <v/>
      </c>
      <c r="B50" s="5" t="str">
        <f ca="1">IF(选手操作!$K49="","",选手操作!$K49)</f>
        <v/>
      </c>
      <c r="C50" s="5" t="str">
        <f ca="1">IF(选手操作!$L49="","",选手操作!$L49)</f>
        <v/>
      </c>
      <c r="D50" s="5" t="str">
        <f ca="1">IF($B50="","",RANK($E50,$E$4:$E$435,0)+COUNTIF($E$4:$E50,$E50)-1)</f>
        <v/>
      </c>
      <c r="E50" s="6" t="str">
        <f ca="1" t="shared" si="11"/>
        <v/>
      </c>
      <c r="F50" s="7" t="str">
        <f ca="1">IF(SUM(选手操作!S49,选手操作!AS49,选手操作!BS49,选手操作!CS49,选手操作!DS49,选手操作!ES49,选手操作!FS49,选手操作!GS49,选手操作!HS49,选手操作!M49,结果导入!W49,结果导入!AW49,结果导入!BW49,结果导入!CW49,结果导入!DW49,结果导入!EW49,结果导入!FW49,结果导入!GW49,结果导入!HW49,选手操作!HU49)=0,"",SUM(选手操作!S49,选手操作!AS49,选手操作!BS49,选手操作!CS49,选手操作!DS49,选手操作!ES49,选手操作!FS49,选手操作!GS49,选手操作!HS49,选手操作!M49,结果导入!W49,结果导入!AW49,结果导入!BW49,结果导入!CW49,结果导入!DW49,结果导入!EW49,结果导入!FW49,结果导入!GW49,结果导入!HW49))</f>
        <v/>
      </c>
      <c r="G50" s="7" t="str">
        <f>IF(SUM(选手操作!O49,结果导入!Y49,结果导入!AY49,结果导入!BY49,结果导入!CY49,结果导入!DY49,结果导入!EY49,结果导入!FY49,结果导入!GY49,结果导入!HY49)=0,"",SUM(选手操作!O49,结果导入!Y49,结果导入!AY49,结果导入!BY49,结果导入!CY49,结果导入!DY49,结果导入!EY49,结果导入!FY49,结果导入!GY49,结果导入!HY49))</f>
        <v/>
      </c>
      <c r="H50" s="6" t="str">
        <f ca="1">IFERROR(IF(OR($C50="",结果导入!S$3=""),"",IF(选手操作!T49&lt;&gt;"",IF(选手操作!T49="其他","请假",选手操作!T49),VLOOKUP($C50,结果导入!O:Q,3,0))),"成绩错误")</f>
        <v/>
      </c>
      <c r="I50" s="6" t="str">
        <f ca="1">IFERROR(IF(OR($C50="",结果导入!AS$3=""),"",IF(选手操作!AT49&lt;&gt;"",IF(选手操作!AT49="其他","请假",选手操作!AT49),VLOOKUP($C50,结果导入!AO:AQ,3,0))),"成绩错误")</f>
        <v/>
      </c>
      <c r="J50" s="6" t="str">
        <f ca="1">IFERROR(IF(OR($C50="",结果导入!BS$3=""),"",IF(选手操作!BT49&lt;&gt;"",IF(选手操作!BT49="其他","请假",选手操作!BT49),VLOOKUP($C50,结果导入!BO:BQ,3,0))),"成绩错误")</f>
        <v/>
      </c>
      <c r="K50" s="6" t="str">
        <f ca="1">IFERROR(IF(OR($C50="",结果导入!CS$3=""),"",IF(选手操作!CT49&lt;&gt;"",IF(选手操作!CT49="其他","请假",选手操作!CT49),VLOOKUP($C50,结果导入!CO:CQ,3,0))),"成绩错误")</f>
        <v/>
      </c>
      <c r="L50" s="6" t="str">
        <f ca="1">IFERROR(IF(OR($C50="",结果导入!DS$3=""),"",IF(选手操作!DT49&lt;&gt;"",IF(选手操作!DT49="其他","请假",选手操作!DT49),VLOOKUP($C50,结果导入!DO:DQ,3,0))),"成绩错误")</f>
        <v/>
      </c>
      <c r="M50" s="6" t="str">
        <f ca="1">IFERROR(IF(OR($C50="",结果导入!ES$3=""),"",IF(选手操作!ET49&lt;&gt;"",IF(选手操作!ET49="其他","请假",选手操作!ET49),VLOOKUP($C50,结果导入!EO:EQ,3,0))),"成绩错误")</f>
        <v/>
      </c>
      <c r="N50" s="6" t="str">
        <f ca="1">IFERROR(IF(OR($C50="",结果导入!FS$3=""),"",IF(选手操作!FT49&lt;&gt;"",IF(选手操作!FT49="其他","请假",选手操作!FT49),VLOOKUP($C50,结果导入!FO:FQ,3,0))),"成绩错误")</f>
        <v/>
      </c>
      <c r="O50" s="6" t="str">
        <f ca="1">IFERROR(IF(OR($C50="",结果导入!GS$3=""),"",IF(选手操作!GT49&lt;&gt;"",IF(选手操作!GT49="其他","请假",选手操作!GT49),VLOOKUP($C50,结果导入!GO:GQ,3,0))),"成绩错误")</f>
        <v/>
      </c>
      <c r="P50" s="6" t="str">
        <f ca="1">IFERROR(IF(OR($C50="",结果导入!HS$3=""),"",IF(选手操作!HT49&lt;&gt;"",IF(选手操作!HT49="其他","请假",选手操作!HT49),VLOOKUP($C50,结果导入!HO:HQ,3,0))),"成绩错误")</f>
        <v/>
      </c>
      <c r="Q50" s="5" t="str">
        <f ca="1" t="shared" si="12"/>
        <v/>
      </c>
      <c r="R50" s="5" t="str">
        <f ca="1" t="shared" si="13"/>
        <v/>
      </c>
      <c r="S50" s="5" t="str">
        <f ca="1" t="shared" si="14"/>
        <v/>
      </c>
      <c r="T50" s="6" t="str">
        <f ca="1" t="shared" si="15"/>
        <v/>
      </c>
      <c r="U50" s="6" t="str">
        <f ca="1" t="shared" si="16"/>
        <v/>
      </c>
      <c r="V50" s="6" t="str">
        <f ca="1" t="shared" si="17"/>
        <v/>
      </c>
      <c r="W50" s="6" t="str">
        <f ca="1" t="shared" si="18"/>
        <v/>
      </c>
      <c r="X50" s="6" t="str">
        <f ca="1" t="shared" si="19"/>
        <v/>
      </c>
      <c r="Y50" s="6" t="str">
        <f ca="1" t="shared" si="20"/>
        <v/>
      </c>
      <c r="Z50" s="6" t="str">
        <f ca="1" t="shared" si="21"/>
        <v/>
      </c>
      <c r="AA50" s="6" t="str">
        <f ca="1" t="shared" si="22"/>
        <v/>
      </c>
      <c r="AB50" s="6" t="str">
        <f ca="1" t="shared" si="23"/>
        <v/>
      </c>
      <c r="AC50" s="6" t="str">
        <f ca="1" t="shared" si="24"/>
        <v/>
      </c>
      <c r="AD50" s="6" t="str">
        <f ca="1" t="shared" si="25"/>
        <v/>
      </c>
      <c r="AE50" s="6" t="str">
        <f ca="1" t="shared" si="26"/>
        <v/>
      </c>
      <c r="AF50" s="5" t="str">
        <f ca="1" t="shared" si="27"/>
        <v/>
      </c>
      <c r="AG50" s="5" t="str">
        <f ca="1" t="shared" si="28"/>
        <v/>
      </c>
      <c r="AH50" s="5" t="str">
        <f ca="1" t="shared" si="29"/>
        <v/>
      </c>
      <c r="AI50" s="6" t="str">
        <f ca="1" t="shared" si="30"/>
        <v/>
      </c>
      <c r="AJ50" s="6" t="str">
        <f ca="1" t="shared" si="31"/>
        <v/>
      </c>
      <c r="AK50" s="7" t="str">
        <f ca="1" t="shared" si="32"/>
        <v/>
      </c>
      <c r="AL50" s="6" t="str">
        <f ca="1" t="shared" si="33"/>
        <v/>
      </c>
      <c r="AM50" s="6" t="str">
        <f ca="1" t="shared" si="34"/>
        <v/>
      </c>
      <c r="AN50" s="6" t="str">
        <f ca="1" t="shared" si="35"/>
        <v/>
      </c>
      <c r="AO50" s="6" t="str">
        <f ca="1" t="shared" si="36"/>
        <v/>
      </c>
      <c r="AP50" s="6" t="str">
        <f ca="1" t="shared" si="37"/>
        <v/>
      </c>
      <c r="AQ50" s="6" t="str">
        <f ca="1" t="shared" si="38"/>
        <v/>
      </c>
      <c r="AR50" s="6" t="str">
        <f ca="1" t="shared" si="39"/>
        <v/>
      </c>
      <c r="AS50" s="6" t="str">
        <f ca="1" t="shared" si="40"/>
        <v/>
      </c>
      <c r="AT50" s="6" t="str">
        <f ca="1" t="shared" si="41"/>
        <v/>
      </c>
      <c r="AU50" s="9" t="str">
        <f ca="1" t="shared" si="42"/>
        <v/>
      </c>
      <c r="AV50" s="5" t="str">
        <f ca="1" t="shared" si="43"/>
        <v/>
      </c>
      <c r="AW50" s="5" t="str">
        <f ca="1" t="shared" si="44"/>
        <v/>
      </c>
      <c r="AX50" s="8" t="str">
        <f ca="1" t="shared" si="45"/>
        <v/>
      </c>
      <c r="AY50" s="6" t="str">
        <f ca="1" t="shared" si="46"/>
        <v/>
      </c>
      <c r="AZ50" s="7" t="str">
        <f ca="1" t="shared" si="47"/>
        <v/>
      </c>
      <c r="BA50" s="6" t="str">
        <f ca="1" t="shared" si="56"/>
        <v/>
      </c>
      <c r="BB50" s="6" t="str">
        <f ca="1" t="shared" si="48"/>
        <v/>
      </c>
      <c r="BC50" s="6" t="str">
        <f ca="1" t="shared" si="49"/>
        <v/>
      </c>
      <c r="BD50" s="6" t="str">
        <f ca="1" t="shared" si="50"/>
        <v/>
      </c>
      <c r="BE50" s="6" t="str">
        <f ca="1" t="shared" si="51"/>
        <v/>
      </c>
      <c r="BF50" s="6" t="str">
        <f ca="1" t="shared" si="52"/>
        <v/>
      </c>
      <c r="BG50" s="6" t="str">
        <f ca="1" t="shared" si="53"/>
        <v/>
      </c>
      <c r="BH50" s="6" t="str">
        <f ca="1" t="shared" si="54"/>
        <v/>
      </c>
      <c r="BI50" s="6" t="str">
        <f ca="1" t="shared" si="55"/>
        <v/>
      </c>
    </row>
    <row r="51" spans="1:61">
      <c r="A51" s="5" t="str">
        <f ca="1" t="shared" si="10"/>
        <v/>
      </c>
      <c r="B51" s="5" t="str">
        <f ca="1">IF(选手操作!$K50="","",选手操作!$K50)</f>
        <v/>
      </c>
      <c r="C51" s="5" t="str">
        <f ca="1">IF(选手操作!$L50="","",选手操作!$L50)</f>
        <v/>
      </c>
      <c r="D51" s="5" t="str">
        <f ca="1">IF($B51="","",RANK($E51,$E$4:$E$435,0)+COUNTIF($E$4:$E51,$E51)-1)</f>
        <v/>
      </c>
      <c r="E51" s="6" t="str">
        <f ca="1" t="shared" si="11"/>
        <v/>
      </c>
      <c r="F51" s="7" t="str">
        <f ca="1">IF(SUM(选手操作!S50,选手操作!AS50,选手操作!BS50,选手操作!CS50,选手操作!DS50,选手操作!ES50,选手操作!FS50,选手操作!GS50,选手操作!HS50,选手操作!M50,结果导入!W50,结果导入!AW50,结果导入!BW50,结果导入!CW50,结果导入!DW50,结果导入!EW50,结果导入!FW50,结果导入!GW50,结果导入!HW50,选手操作!HU50)=0,"",SUM(选手操作!S50,选手操作!AS50,选手操作!BS50,选手操作!CS50,选手操作!DS50,选手操作!ES50,选手操作!FS50,选手操作!GS50,选手操作!HS50,选手操作!M50,结果导入!W50,结果导入!AW50,结果导入!BW50,结果导入!CW50,结果导入!DW50,结果导入!EW50,结果导入!FW50,结果导入!GW50,结果导入!HW50))</f>
        <v/>
      </c>
      <c r="G51" s="7" t="str">
        <f>IF(SUM(选手操作!O50,结果导入!Y50,结果导入!AY50,结果导入!BY50,结果导入!CY50,结果导入!DY50,结果导入!EY50,结果导入!FY50,结果导入!GY50,结果导入!HY50)=0,"",SUM(选手操作!O50,结果导入!Y50,结果导入!AY50,结果导入!BY50,结果导入!CY50,结果导入!DY50,结果导入!EY50,结果导入!FY50,结果导入!GY50,结果导入!HY50))</f>
        <v/>
      </c>
      <c r="H51" s="6" t="str">
        <f ca="1">IFERROR(IF(OR($C51="",结果导入!S$3=""),"",IF(选手操作!T50&lt;&gt;"",IF(选手操作!T50="其他","请假",选手操作!T50),VLOOKUP($C51,结果导入!O:Q,3,0))),"成绩错误")</f>
        <v/>
      </c>
      <c r="I51" s="6" t="str">
        <f ca="1">IFERROR(IF(OR($C51="",结果导入!AS$3=""),"",IF(选手操作!AT50&lt;&gt;"",IF(选手操作!AT50="其他","请假",选手操作!AT50),VLOOKUP($C51,结果导入!AO:AQ,3,0))),"成绩错误")</f>
        <v/>
      </c>
      <c r="J51" s="6" t="str">
        <f ca="1">IFERROR(IF(OR($C51="",结果导入!BS$3=""),"",IF(选手操作!BT50&lt;&gt;"",IF(选手操作!BT50="其他","请假",选手操作!BT50),VLOOKUP($C51,结果导入!BO:BQ,3,0))),"成绩错误")</f>
        <v/>
      </c>
      <c r="K51" s="6" t="str">
        <f ca="1">IFERROR(IF(OR($C51="",结果导入!CS$3=""),"",IF(选手操作!CT50&lt;&gt;"",IF(选手操作!CT50="其他","请假",选手操作!CT50),VLOOKUP($C51,结果导入!CO:CQ,3,0))),"成绩错误")</f>
        <v/>
      </c>
      <c r="L51" s="6" t="str">
        <f ca="1">IFERROR(IF(OR($C51="",结果导入!DS$3=""),"",IF(选手操作!DT50&lt;&gt;"",IF(选手操作!DT50="其他","请假",选手操作!DT50),VLOOKUP($C51,结果导入!DO:DQ,3,0))),"成绩错误")</f>
        <v/>
      </c>
      <c r="M51" s="6" t="str">
        <f ca="1">IFERROR(IF(OR($C51="",结果导入!ES$3=""),"",IF(选手操作!ET50&lt;&gt;"",IF(选手操作!ET50="其他","请假",选手操作!ET50),VLOOKUP($C51,结果导入!EO:EQ,3,0))),"成绩错误")</f>
        <v/>
      </c>
      <c r="N51" s="6" t="str">
        <f ca="1">IFERROR(IF(OR($C51="",结果导入!FS$3=""),"",IF(选手操作!FT50&lt;&gt;"",IF(选手操作!FT50="其他","请假",选手操作!FT50),VLOOKUP($C51,结果导入!FO:FQ,3,0))),"成绩错误")</f>
        <v/>
      </c>
      <c r="O51" s="6" t="str">
        <f ca="1">IFERROR(IF(OR($C51="",结果导入!GS$3=""),"",IF(选手操作!GT50&lt;&gt;"",IF(选手操作!GT50="其他","请假",选手操作!GT50),VLOOKUP($C51,结果导入!GO:GQ,3,0))),"成绩错误")</f>
        <v/>
      </c>
      <c r="P51" s="6" t="str">
        <f ca="1">IFERROR(IF(OR($C51="",结果导入!HS$3=""),"",IF(选手操作!HT50&lt;&gt;"",IF(选手操作!HT50="其他","请假",选手操作!HT50),VLOOKUP($C51,结果导入!HO:HQ,3,0))),"成绩错误")</f>
        <v/>
      </c>
      <c r="Q51" s="5" t="str">
        <f ca="1" t="shared" si="12"/>
        <v/>
      </c>
      <c r="R51" s="5" t="str">
        <f ca="1" t="shared" si="13"/>
        <v/>
      </c>
      <c r="S51" s="5" t="str">
        <f ca="1" t="shared" si="14"/>
        <v/>
      </c>
      <c r="T51" s="6" t="str">
        <f ca="1" t="shared" si="15"/>
        <v/>
      </c>
      <c r="U51" s="6" t="str">
        <f ca="1" t="shared" si="16"/>
        <v/>
      </c>
      <c r="V51" s="6" t="str">
        <f ca="1" t="shared" si="17"/>
        <v/>
      </c>
      <c r="W51" s="6" t="str">
        <f ca="1" t="shared" si="18"/>
        <v/>
      </c>
      <c r="X51" s="6" t="str">
        <f ca="1" t="shared" si="19"/>
        <v/>
      </c>
      <c r="Y51" s="6" t="str">
        <f ca="1" t="shared" si="20"/>
        <v/>
      </c>
      <c r="Z51" s="6" t="str">
        <f ca="1" t="shared" si="21"/>
        <v/>
      </c>
      <c r="AA51" s="6" t="str">
        <f ca="1" t="shared" si="22"/>
        <v/>
      </c>
      <c r="AB51" s="6" t="str">
        <f ca="1" t="shared" si="23"/>
        <v/>
      </c>
      <c r="AC51" s="6" t="str">
        <f ca="1" t="shared" si="24"/>
        <v/>
      </c>
      <c r="AD51" s="6" t="str">
        <f ca="1" t="shared" si="25"/>
        <v/>
      </c>
      <c r="AE51" s="6" t="str">
        <f ca="1" t="shared" si="26"/>
        <v/>
      </c>
      <c r="AF51" s="5" t="str">
        <f ca="1" t="shared" si="27"/>
        <v/>
      </c>
      <c r="AG51" s="5" t="str">
        <f ca="1" t="shared" si="28"/>
        <v/>
      </c>
      <c r="AH51" s="5" t="str">
        <f ca="1" t="shared" si="29"/>
        <v/>
      </c>
      <c r="AI51" s="6" t="str">
        <f ca="1" t="shared" si="30"/>
        <v/>
      </c>
      <c r="AJ51" s="6" t="str">
        <f ca="1" t="shared" si="31"/>
        <v/>
      </c>
      <c r="AK51" s="7" t="str">
        <f ca="1" t="shared" si="32"/>
        <v/>
      </c>
      <c r="AL51" s="6" t="str">
        <f ca="1" t="shared" si="33"/>
        <v/>
      </c>
      <c r="AM51" s="6" t="str">
        <f ca="1" t="shared" si="34"/>
        <v/>
      </c>
      <c r="AN51" s="6" t="str">
        <f ca="1" t="shared" si="35"/>
        <v/>
      </c>
      <c r="AO51" s="6" t="str">
        <f ca="1" t="shared" si="36"/>
        <v/>
      </c>
      <c r="AP51" s="6" t="str">
        <f ca="1" t="shared" si="37"/>
        <v/>
      </c>
      <c r="AQ51" s="6" t="str">
        <f ca="1" t="shared" si="38"/>
        <v/>
      </c>
      <c r="AR51" s="6" t="str">
        <f ca="1" t="shared" si="39"/>
        <v/>
      </c>
      <c r="AS51" s="6" t="str">
        <f ca="1" t="shared" si="40"/>
        <v/>
      </c>
      <c r="AT51" s="6" t="str">
        <f ca="1" t="shared" si="41"/>
        <v/>
      </c>
      <c r="AU51" s="9" t="str">
        <f ca="1" t="shared" si="42"/>
        <v/>
      </c>
      <c r="AV51" s="5" t="str">
        <f ca="1" t="shared" si="43"/>
        <v/>
      </c>
      <c r="AW51" s="5" t="str">
        <f ca="1" t="shared" si="44"/>
        <v/>
      </c>
      <c r="AX51" s="8" t="str">
        <f ca="1" t="shared" si="45"/>
        <v/>
      </c>
      <c r="AY51" s="6" t="str">
        <f ca="1" t="shared" si="46"/>
        <v/>
      </c>
      <c r="AZ51" s="7" t="str">
        <f ca="1" t="shared" si="47"/>
        <v/>
      </c>
      <c r="BA51" s="6" t="str">
        <f ca="1" t="shared" si="56"/>
        <v/>
      </c>
      <c r="BB51" s="6" t="str">
        <f ca="1" t="shared" si="48"/>
        <v/>
      </c>
      <c r="BC51" s="6" t="str">
        <f ca="1" t="shared" si="49"/>
        <v/>
      </c>
      <c r="BD51" s="6" t="str">
        <f ca="1" t="shared" si="50"/>
        <v/>
      </c>
      <c r="BE51" s="6" t="str">
        <f ca="1" t="shared" si="51"/>
        <v/>
      </c>
      <c r="BF51" s="6" t="str">
        <f ca="1" t="shared" si="52"/>
        <v/>
      </c>
      <c r="BG51" s="6" t="str">
        <f ca="1" t="shared" si="53"/>
        <v/>
      </c>
      <c r="BH51" s="6" t="str">
        <f ca="1" t="shared" si="54"/>
        <v/>
      </c>
      <c r="BI51" s="6" t="str">
        <f ca="1" t="shared" si="55"/>
        <v/>
      </c>
    </row>
    <row r="52" spans="1:61">
      <c r="A52" s="5" t="str">
        <f ca="1" t="shared" si="10"/>
        <v/>
      </c>
      <c r="B52" s="5" t="str">
        <f ca="1">IF(选手操作!$K51="","",选手操作!$K51)</f>
        <v/>
      </c>
      <c r="C52" s="5" t="str">
        <f ca="1">IF(选手操作!$L51="","",选手操作!$L51)</f>
        <v/>
      </c>
      <c r="D52" s="5" t="str">
        <f ca="1">IF($B52="","",RANK($E52,$E$4:$E$435,0)+COUNTIF($E$4:$E52,$E52)-1)</f>
        <v/>
      </c>
      <c r="E52" s="6" t="str">
        <f ca="1" t="shared" si="11"/>
        <v/>
      </c>
      <c r="F52" s="7" t="str">
        <f ca="1">IF(SUM(选手操作!S51,选手操作!AS51,选手操作!BS51,选手操作!CS51,选手操作!DS51,选手操作!ES51,选手操作!FS51,选手操作!GS51,选手操作!HS51,选手操作!M51,结果导入!W51,结果导入!AW51,结果导入!BW51,结果导入!CW51,结果导入!DW51,结果导入!EW51,结果导入!FW51,结果导入!GW51,结果导入!HW51,选手操作!HU51)=0,"",SUM(选手操作!S51,选手操作!AS51,选手操作!BS51,选手操作!CS51,选手操作!DS51,选手操作!ES51,选手操作!FS51,选手操作!GS51,选手操作!HS51,选手操作!M51,结果导入!W51,结果导入!AW51,结果导入!BW51,结果导入!CW51,结果导入!DW51,结果导入!EW51,结果导入!FW51,结果导入!GW51,结果导入!HW51))</f>
        <v/>
      </c>
      <c r="G52" s="7" t="str">
        <f>IF(SUM(选手操作!O51,结果导入!Y51,结果导入!AY51,结果导入!BY51,结果导入!CY51,结果导入!DY51,结果导入!EY51,结果导入!FY51,结果导入!GY51,结果导入!HY51)=0,"",SUM(选手操作!O51,结果导入!Y51,结果导入!AY51,结果导入!BY51,结果导入!CY51,结果导入!DY51,结果导入!EY51,结果导入!FY51,结果导入!GY51,结果导入!HY51))</f>
        <v/>
      </c>
      <c r="H52" s="6" t="str">
        <f ca="1">IFERROR(IF(OR($C52="",结果导入!S$3=""),"",IF(选手操作!T51&lt;&gt;"",IF(选手操作!T51="其他","请假",选手操作!T51),VLOOKUP($C52,结果导入!O:Q,3,0))),"成绩错误")</f>
        <v/>
      </c>
      <c r="I52" s="6" t="str">
        <f ca="1">IFERROR(IF(OR($C52="",结果导入!AS$3=""),"",IF(选手操作!AT51&lt;&gt;"",IF(选手操作!AT51="其他","请假",选手操作!AT51),VLOOKUP($C52,结果导入!AO:AQ,3,0))),"成绩错误")</f>
        <v/>
      </c>
      <c r="J52" s="6" t="str">
        <f ca="1">IFERROR(IF(OR($C52="",结果导入!BS$3=""),"",IF(选手操作!BT51&lt;&gt;"",IF(选手操作!BT51="其他","请假",选手操作!BT51),VLOOKUP($C52,结果导入!BO:BQ,3,0))),"成绩错误")</f>
        <v/>
      </c>
      <c r="K52" s="6" t="str">
        <f ca="1">IFERROR(IF(OR($C52="",结果导入!CS$3=""),"",IF(选手操作!CT51&lt;&gt;"",IF(选手操作!CT51="其他","请假",选手操作!CT51),VLOOKUP($C52,结果导入!CO:CQ,3,0))),"成绩错误")</f>
        <v/>
      </c>
      <c r="L52" s="6" t="str">
        <f ca="1">IFERROR(IF(OR($C52="",结果导入!DS$3=""),"",IF(选手操作!DT51&lt;&gt;"",IF(选手操作!DT51="其他","请假",选手操作!DT51),VLOOKUP($C52,结果导入!DO:DQ,3,0))),"成绩错误")</f>
        <v/>
      </c>
      <c r="M52" s="6" t="str">
        <f ca="1">IFERROR(IF(OR($C52="",结果导入!ES$3=""),"",IF(选手操作!ET51&lt;&gt;"",IF(选手操作!ET51="其他","请假",选手操作!ET51),VLOOKUP($C52,结果导入!EO:EQ,3,0))),"成绩错误")</f>
        <v/>
      </c>
      <c r="N52" s="6" t="str">
        <f ca="1">IFERROR(IF(OR($C52="",结果导入!FS$3=""),"",IF(选手操作!FT51&lt;&gt;"",IF(选手操作!FT51="其他","请假",选手操作!FT51),VLOOKUP($C52,结果导入!FO:FQ,3,0))),"成绩错误")</f>
        <v/>
      </c>
      <c r="O52" s="6" t="str">
        <f ca="1">IFERROR(IF(OR($C52="",结果导入!GS$3=""),"",IF(选手操作!GT51&lt;&gt;"",IF(选手操作!GT51="其他","请假",选手操作!GT51),VLOOKUP($C52,结果导入!GO:GQ,3,0))),"成绩错误")</f>
        <v/>
      </c>
      <c r="P52" s="6" t="str">
        <f ca="1">IFERROR(IF(OR($C52="",结果导入!HS$3=""),"",IF(选手操作!HT51&lt;&gt;"",IF(选手操作!HT51="其他","请假",选手操作!HT51),VLOOKUP($C52,结果导入!HO:HQ,3,0))),"成绩错误")</f>
        <v/>
      </c>
      <c r="Q52" s="5" t="str">
        <f ca="1" t="shared" si="12"/>
        <v/>
      </c>
      <c r="R52" s="5" t="str">
        <f ca="1" t="shared" si="13"/>
        <v/>
      </c>
      <c r="S52" s="5" t="str">
        <f ca="1" t="shared" si="14"/>
        <v/>
      </c>
      <c r="T52" s="6" t="str">
        <f ca="1" t="shared" si="15"/>
        <v/>
      </c>
      <c r="U52" s="6" t="str">
        <f ca="1" t="shared" si="16"/>
        <v/>
      </c>
      <c r="V52" s="6" t="str">
        <f ca="1" t="shared" si="17"/>
        <v/>
      </c>
      <c r="W52" s="6" t="str">
        <f ca="1" t="shared" si="18"/>
        <v/>
      </c>
      <c r="X52" s="6" t="str">
        <f ca="1" t="shared" si="19"/>
        <v/>
      </c>
      <c r="Y52" s="6" t="str">
        <f ca="1" t="shared" si="20"/>
        <v/>
      </c>
      <c r="Z52" s="6" t="str">
        <f ca="1" t="shared" si="21"/>
        <v/>
      </c>
      <c r="AA52" s="6" t="str">
        <f ca="1" t="shared" si="22"/>
        <v/>
      </c>
      <c r="AB52" s="6" t="str">
        <f ca="1" t="shared" si="23"/>
        <v/>
      </c>
      <c r="AC52" s="6" t="str">
        <f ca="1" t="shared" si="24"/>
        <v/>
      </c>
      <c r="AD52" s="6" t="str">
        <f ca="1" t="shared" si="25"/>
        <v/>
      </c>
      <c r="AE52" s="6" t="str">
        <f ca="1" t="shared" si="26"/>
        <v/>
      </c>
      <c r="AF52" s="5" t="str">
        <f ca="1" t="shared" si="27"/>
        <v/>
      </c>
      <c r="AG52" s="5" t="str">
        <f ca="1" t="shared" si="28"/>
        <v/>
      </c>
      <c r="AH52" s="5" t="str">
        <f ca="1" t="shared" si="29"/>
        <v/>
      </c>
      <c r="AI52" s="6" t="str">
        <f ca="1" t="shared" si="30"/>
        <v/>
      </c>
      <c r="AJ52" s="6" t="str">
        <f ca="1" t="shared" si="31"/>
        <v/>
      </c>
      <c r="AK52" s="7" t="str">
        <f ca="1" t="shared" si="32"/>
        <v/>
      </c>
      <c r="AL52" s="6" t="str">
        <f ca="1" t="shared" si="33"/>
        <v/>
      </c>
      <c r="AM52" s="6" t="str">
        <f ca="1" t="shared" si="34"/>
        <v/>
      </c>
      <c r="AN52" s="6" t="str">
        <f ca="1" t="shared" si="35"/>
        <v/>
      </c>
      <c r="AO52" s="6" t="str">
        <f ca="1" t="shared" si="36"/>
        <v/>
      </c>
      <c r="AP52" s="6" t="str">
        <f ca="1" t="shared" si="37"/>
        <v/>
      </c>
      <c r="AQ52" s="6" t="str">
        <f ca="1" t="shared" si="38"/>
        <v/>
      </c>
      <c r="AR52" s="6" t="str">
        <f ca="1" t="shared" si="39"/>
        <v/>
      </c>
      <c r="AS52" s="6" t="str">
        <f ca="1" t="shared" si="40"/>
        <v/>
      </c>
      <c r="AT52" s="6" t="str">
        <f ca="1" t="shared" si="41"/>
        <v/>
      </c>
      <c r="AU52" s="9" t="str">
        <f ca="1" t="shared" si="42"/>
        <v/>
      </c>
      <c r="AV52" s="5" t="str">
        <f ca="1" t="shared" si="43"/>
        <v/>
      </c>
      <c r="AW52" s="5" t="str">
        <f ca="1" t="shared" si="44"/>
        <v/>
      </c>
      <c r="AX52" s="8" t="str">
        <f ca="1" t="shared" si="45"/>
        <v/>
      </c>
      <c r="AY52" s="6" t="str">
        <f ca="1" t="shared" si="46"/>
        <v/>
      </c>
      <c r="AZ52" s="7" t="str">
        <f ca="1" t="shared" si="47"/>
        <v/>
      </c>
      <c r="BA52" s="6" t="str">
        <f ca="1" t="shared" si="56"/>
        <v/>
      </c>
      <c r="BB52" s="6" t="str">
        <f ca="1" t="shared" si="48"/>
        <v/>
      </c>
      <c r="BC52" s="6" t="str">
        <f ca="1" t="shared" si="49"/>
        <v/>
      </c>
      <c r="BD52" s="6" t="str">
        <f ca="1" t="shared" si="50"/>
        <v/>
      </c>
      <c r="BE52" s="6" t="str">
        <f ca="1" t="shared" si="51"/>
        <v/>
      </c>
      <c r="BF52" s="6" t="str">
        <f ca="1" t="shared" si="52"/>
        <v/>
      </c>
      <c r="BG52" s="6" t="str">
        <f ca="1" t="shared" si="53"/>
        <v/>
      </c>
      <c r="BH52" s="6" t="str">
        <f ca="1" t="shared" si="54"/>
        <v/>
      </c>
      <c r="BI52" s="6" t="str">
        <f ca="1" t="shared" si="55"/>
        <v/>
      </c>
    </row>
    <row r="53" spans="1:61">
      <c r="A53" s="5" t="str">
        <f ca="1" t="shared" si="10"/>
        <v/>
      </c>
      <c r="B53" s="5" t="str">
        <f ca="1">IF(选手操作!$K52="","",选手操作!$K52)</f>
        <v/>
      </c>
      <c r="C53" s="5" t="str">
        <f ca="1">IF(选手操作!$L52="","",选手操作!$L52)</f>
        <v/>
      </c>
      <c r="D53" s="5" t="str">
        <f ca="1">IF($B53="","",RANK($E53,$E$4:$E$435,0)+COUNTIF($E$4:$E53,$E53)-1)</f>
        <v/>
      </c>
      <c r="E53" s="6" t="str">
        <f ca="1" t="shared" si="11"/>
        <v/>
      </c>
      <c r="F53" s="7" t="str">
        <f ca="1">IF(SUM(选手操作!S52,选手操作!AS52,选手操作!BS52,选手操作!CS52,选手操作!DS52,选手操作!ES52,选手操作!FS52,选手操作!GS52,选手操作!HS52,选手操作!M52,结果导入!W52,结果导入!AW52,结果导入!BW52,结果导入!CW52,结果导入!DW52,结果导入!EW52,结果导入!FW52,结果导入!GW52,结果导入!HW52,选手操作!HU52)=0,"",SUM(选手操作!S52,选手操作!AS52,选手操作!BS52,选手操作!CS52,选手操作!DS52,选手操作!ES52,选手操作!FS52,选手操作!GS52,选手操作!HS52,选手操作!M52,结果导入!W52,结果导入!AW52,结果导入!BW52,结果导入!CW52,结果导入!DW52,结果导入!EW52,结果导入!FW52,结果导入!GW52,结果导入!HW52))</f>
        <v/>
      </c>
      <c r="G53" s="7" t="str">
        <f>IF(SUM(选手操作!O52,结果导入!Y52,结果导入!AY52,结果导入!BY52,结果导入!CY52,结果导入!DY52,结果导入!EY52,结果导入!FY52,结果导入!GY52,结果导入!HY52)=0,"",SUM(选手操作!O52,结果导入!Y52,结果导入!AY52,结果导入!BY52,结果导入!CY52,结果导入!DY52,结果导入!EY52,结果导入!FY52,结果导入!GY52,结果导入!HY52))</f>
        <v/>
      </c>
      <c r="H53" s="6" t="str">
        <f ca="1">IFERROR(IF(OR($C53="",结果导入!S$3=""),"",IF(选手操作!T52&lt;&gt;"",IF(选手操作!T52="其他","请假",选手操作!T52),VLOOKUP($C53,结果导入!O:Q,3,0))),"成绩错误")</f>
        <v/>
      </c>
      <c r="I53" s="6" t="str">
        <f ca="1">IFERROR(IF(OR($C53="",结果导入!AS$3=""),"",IF(选手操作!AT52&lt;&gt;"",IF(选手操作!AT52="其他","请假",选手操作!AT52),VLOOKUP($C53,结果导入!AO:AQ,3,0))),"成绩错误")</f>
        <v/>
      </c>
      <c r="J53" s="6" t="str">
        <f ca="1">IFERROR(IF(OR($C53="",结果导入!BS$3=""),"",IF(选手操作!BT52&lt;&gt;"",IF(选手操作!BT52="其他","请假",选手操作!BT52),VLOOKUP($C53,结果导入!BO:BQ,3,0))),"成绩错误")</f>
        <v/>
      </c>
      <c r="K53" s="6" t="str">
        <f ca="1">IFERROR(IF(OR($C53="",结果导入!CS$3=""),"",IF(选手操作!CT52&lt;&gt;"",IF(选手操作!CT52="其他","请假",选手操作!CT52),VLOOKUP($C53,结果导入!CO:CQ,3,0))),"成绩错误")</f>
        <v/>
      </c>
      <c r="L53" s="6" t="str">
        <f ca="1">IFERROR(IF(OR($C53="",结果导入!DS$3=""),"",IF(选手操作!DT52&lt;&gt;"",IF(选手操作!DT52="其他","请假",选手操作!DT52),VLOOKUP($C53,结果导入!DO:DQ,3,0))),"成绩错误")</f>
        <v/>
      </c>
      <c r="M53" s="6" t="str">
        <f ca="1">IFERROR(IF(OR($C53="",结果导入!ES$3=""),"",IF(选手操作!ET52&lt;&gt;"",IF(选手操作!ET52="其他","请假",选手操作!ET52),VLOOKUP($C53,结果导入!EO:EQ,3,0))),"成绩错误")</f>
        <v/>
      </c>
      <c r="N53" s="6" t="str">
        <f ca="1">IFERROR(IF(OR($C53="",结果导入!FS$3=""),"",IF(选手操作!FT52&lt;&gt;"",IF(选手操作!FT52="其他","请假",选手操作!FT52),VLOOKUP($C53,结果导入!FO:FQ,3,0))),"成绩错误")</f>
        <v/>
      </c>
      <c r="O53" s="6" t="str">
        <f ca="1">IFERROR(IF(OR($C53="",结果导入!GS$3=""),"",IF(选手操作!GT52&lt;&gt;"",IF(选手操作!GT52="其他","请假",选手操作!GT52),VLOOKUP($C53,结果导入!GO:GQ,3,0))),"成绩错误")</f>
        <v/>
      </c>
      <c r="P53" s="6" t="str">
        <f ca="1">IFERROR(IF(OR($C53="",结果导入!HS$3=""),"",IF(选手操作!HT52&lt;&gt;"",IF(选手操作!HT52="其他","请假",选手操作!HT52),VLOOKUP($C53,结果导入!HO:HQ,3,0))),"成绩错误")</f>
        <v/>
      </c>
      <c r="Q53" s="5" t="str">
        <f ca="1" t="shared" si="12"/>
        <v/>
      </c>
      <c r="R53" s="5" t="str">
        <f ca="1" t="shared" si="13"/>
        <v/>
      </c>
      <c r="S53" s="5" t="str">
        <f ca="1" t="shared" si="14"/>
        <v/>
      </c>
      <c r="T53" s="6" t="str">
        <f ca="1" t="shared" si="15"/>
        <v/>
      </c>
      <c r="U53" s="6" t="str">
        <f ca="1" t="shared" si="16"/>
        <v/>
      </c>
      <c r="V53" s="6" t="str">
        <f ca="1" t="shared" si="17"/>
        <v/>
      </c>
      <c r="W53" s="6" t="str">
        <f ca="1" t="shared" si="18"/>
        <v/>
      </c>
      <c r="X53" s="6" t="str">
        <f ca="1" t="shared" si="19"/>
        <v/>
      </c>
      <c r="Y53" s="6" t="str">
        <f ca="1" t="shared" si="20"/>
        <v/>
      </c>
      <c r="Z53" s="6" t="str">
        <f ca="1" t="shared" si="21"/>
        <v/>
      </c>
      <c r="AA53" s="6" t="str">
        <f ca="1" t="shared" si="22"/>
        <v/>
      </c>
      <c r="AB53" s="6" t="str">
        <f ca="1" t="shared" si="23"/>
        <v/>
      </c>
      <c r="AC53" s="6" t="str">
        <f ca="1" t="shared" si="24"/>
        <v/>
      </c>
      <c r="AD53" s="6" t="str">
        <f ca="1" t="shared" si="25"/>
        <v/>
      </c>
      <c r="AE53" s="6" t="str">
        <f ca="1" t="shared" si="26"/>
        <v/>
      </c>
      <c r="AF53" s="5" t="str">
        <f ca="1" t="shared" si="27"/>
        <v/>
      </c>
      <c r="AG53" s="5" t="str">
        <f ca="1" t="shared" si="28"/>
        <v/>
      </c>
      <c r="AH53" s="5" t="str">
        <f ca="1" t="shared" si="29"/>
        <v/>
      </c>
      <c r="AI53" s="6" t="str">
        <f ca="1" t="shared" si="30"/>
        <v/>
      </c>
      <c r="AJ53" s="6" t="str">
        <f ca="1" t="shared" si="31"/>
        <v/>
      </c>
      <c r="AK53" s="7" t="str">
        <f ca="1" t="shared" si="32"/>
        <v/>
      </c>
      <c r="AL53" s="6" t="str">
        <f ca="1" t="shared" si="33"/>
        <v/>
      </c>
      <c r="AM53" s="6" t="str">
        <f ca="1" t="shared" si="34"/>
        <v/>
      </c>
      <c r="AN53" s="6" t="str">
        <f ca="1" t="shared" si="35"/>
        <v/>
      </c>
      <c r="AO53" s="6" t="str">
        <f ca="1" t="shared" si="36"/>
        <v/>
      </c>
      <c r="AP53" s="6" t="str">
        <f ca="1" t="shared" si="37"/>
        <v/>
      </c>
      <c r="AQ53" s="6" t="str">
        <f ca="1" t="shared" si="38"/>
        <v/>
      </c>
      <c r="AR53" s="6" t="str">
        <f ca="1" t="shared" si="39"/>
        <v/>
      </c>
      <c r="AS53" s="6" t="str">
        <f ca="1" t="shared" si="40"/>
        <v/>
      </c>
      <c r="AT53" s="6" t="str">
        <f ca="1" t="shared" si="41"/>
        <v/>
      </c>
      <c r="AU53" s="9" t="str">
        <f ca="1" t="shared" si="42"/>
        <v/>
      </c>
      <c r="AV53" s="5" t="str">
        <f ca="1" t="shared" si="43"/>
        <v/>
      </c>
      <c r="AW53" s="5" t="str">
        <f ca="1" t="shared" si="44"/>
        <v/>
      </c>
      <c r="AX53" s="8" t="str">
        <f ca="1" t="shared" si="45"/>
        <v/>
      </c>
      <c r="AY53" s="6" t="str">
        <f ca="1" t="shared" si="46"/>
        <v/>
      </c>
      <c r="AZ53" s="7" t="str">
        <f ca="1" t="shared" si="47"/>
        <v/>
      </c>
      <c r="BA53" s="6" t="str">
        <f ca="1" t="shared" si="56"/>
        <v/>
      </c>
      <c r="BB53" s="6" t="str">
        <f ca="1" t="shared" si="48"/>
        <v/>
      </c>
      <c r="BC53" s="6" t="str">
        <f ca="1" t="shared" si="49"/>
        <v/>
      </c>
      <c r="BD53" s="6" t="str">
        <f ca="1" t="shared" si="50"/>
        <v/>
      </c>
      <c r="BE53" s="6" t="str">
        <f ca="1" t="shared" si="51"/>
        <v/>
      </c>
      <c r="BF53" s="6" t="str">
        <f ca="1" t="shared" si="52"/>
        <v/>
      </c>
      <c r="BG53" s="6" t="str">
        <f ca="1" t="shared" si="53"/>
        <v/>
      </c>
      <c r="BH53" s="6" t="str">
        <f ca="1" t="shared" si="54"/>
        <v/>
      </c>
      <c r="BI53" s="6" t="str">
        <f ca="1" t="shared" si="55"/>
        <v/>
      </c>
    </row>
    <row r="54" spans="1:61">
      <c r="A54" s="5" t="str">
        <f ca="1" t="shared" si="10"/>
        <v/>
      </c>
      <c r="B54" s="5" t="str">
        <f ca="1">IF(选手操作!$K53="","",选手操作!$K53)</f>
        <v/>
      </c>
      <c r="C54" s="5" t="str">
        <f ca="1">IF(选手操作!$L53="","",选手操作!$L53)</f>
        <v/>
      </c>
      <c r="D54" s="5" t="str">
        <f ca="1">IF($B54="","",RANK($E54,$E$4:$E$435,0)+COUNTIF($E$4:$E54,$E54)-1)</f>
        <v/>
      </c>
      <c r="E54" s="6" t="str">
        <f ca="1" t="shared" si="11"/>
        <v/>
      </c>
      <c r="F54" s="7" t="str">
        <f ca="1">IF(SUM(选手操作!S53,选手操作!AS53,选手操作!BS53,选手操作!CS53,选手操作!DS53,选手操作!ES53,选手操作!FS53,选手操作!GS53,选手操作!HS53,选手操作!M53,结果导入!W53,结果导入!AW53,结果导入!BW53,结果导入!CW53,结果导入!DW53,结果导入!EW53,结果导入!FW53,结果导入!GW53,结果导入!HW53,选手操作!HU53)=0,"",SUM(选手操作!S53,选手操作!AS53,选手操作!BS53,选手操作!CS53,选手操作!DS53,选手操作!ES53,选手操作!FS53,选手操作!GS53,选手操作!HS53,选手操作!M53,结果导入!W53,结果导入!AW53,结果导入!BW53,结果导入!CW53,结果导入!DW53,结果导入!EW53,结果导入!FW53,结果导入!GW53,结果导入!HW53))</f>
        <v/>
      </c>
      <c r="G54" s="7" t="str">
        <f>IF(SUM(选手操作!O53,结果导入!Y53,结果导入!AY53,结果导入!BY53,结果导入!CY53,结果导入!DY53,结果导入!EY53,结果导入!FY53,结果导入!GY53,结果导入!HY53)=0,"",SUM(选手操作!O53,结果导入!Y53,结果导入!AY53,结果导入!BY53,结果导入!CY53,结果导入!DY53,结果导入!EY53,结果导入!FY53,结果导入!GY53,结果导入!HY53))</f>
        <v/>
      </c>
      <c r="H54" s="6" t="str">
        <f ca="1">IFERROR(IF(OR($C54="",结果导入!S$3=""),"",IF(选手操作!T53&lt;&gt;"",IF(选手操作!T53="其他","请假",选手操作!T53),VLOOKUP($C54,结果导入!O:Q,3,0))),"成绩错误")</f>
        <v/>
      </c>
      <c r="I54" s="6" t="str">
        <f ca="1">IFERROR(IF(OR($C54="",结果导入!AS$3=""),"",IF(选手操作!AT53&lt;&gt;"",IF(选手操作!AT53="其他","请假",选手操作!AT53),VLOOKUP($C54,结果导入!AO:AQ,3,0))),"成绩错误")</f>
        <v/>
      </c>
      <c r="J54" s="6" t="str">
        <f ca="1">IFERROR(IF(OR($C54="",结果导入!BS$3=""),"",IF(选手操作!BT53&lt;&gt;"",IF(选手操作!BT53="其他","请假",选手操作!BT53),VLOOKUP($C54,结果导入!BO:BQ,3,0))),"成绩错误")</f>
        <v/>
      </c>
      <c r="K54" s="6" t="str">
        <f ca="1">IFERROR(IF(OR($C54="",结果导入!CS$3=""),"",IF(选手操作!CT53&lt;&gt;"",IF(选手操作!CT53="其他","请假",选手操作!CT53),VLOOKUP($C54,结果导入!CO:CQ,3,0))),"成绩错误")</f>
        <v/>
      </c>
      <c r="L54" s="6" t="str">
        <f ca="1">IFERROR(IF(OR($C54="",结果导入!DS$3=""),"",IF(选手操作!DT53&lt;&gt;"",IF(选手操作!DT53="其他","请假",选手操作!DT53),VLOOKUP($C54,结果导入!DO:DQ,3,0))),"成绩错误")</f>
        <v/>
      </c>
      <c r="M54" s="6" t="str">
        <f ca="1">IFERROR(IF(OR($C54="",结果导入!ES$3=""),"",IF(选手操作!ET53&lt;&gt;"",IF(选手操作!ET53="其他","请假",选手操作!ET53),VLOOKUP($C54,结果导入!EO:EQ,3,0))),"成绩错误")</f>
        <v/>
      </c>
      <c r="N54" s="6" t="str">
        <f ca="1">IFERROR(IF(OR($C54="",结果导入!FS$3=""),"",IF(选手操作!FT53&lt;&gt;"",IF(选手操作!FT53="其他","请假",选手操作!FT53),VLOOKUP($C54,结果导入!FO:FQ,3,0))),"成绩错误")</f>
        <v/>
      </c>
      <c r="O54" s="6" t="str">
        <f ca="1">IFERROR(IF(OR($C54="",结果导入!GS$3=""),"",IF(选手操作!GT53&lt;&gt;"",IF(选手操作!GT53="其他","请假",选手操作!GT53),VLOOKUP($C54,结果导入!GO:GQ,3,0))),"成绩错误")</f>
        <v/>
      </c>
      <c r="P54" s="6" t="str">
        <f ca="1">IFERROR(IF(OR($C54="",结果导入!HS$3=""),"",IF(选手操作!HT53&lt;&gt;"",IF(选手操作!HT53="其他","请假",选手操作!HT53),VLOOKUP($C54,结果导入!HO:HQ,3,0))),"成绩错误")</f>
        <v/>
      </c>
      <c r="Q54" s="5" t="str">
        <f ca="1" t="shared" si="12"/>
        <v/>
      </c>
      <c r="R54" s="5" t="str">
        <f ca="1" t="shared" si="13"/>
        <v/>
      </c>
      <c r="S54" s="5" t="str">
        <f ca="1" t="shared" si="14"/>
        <v/>
      </c>
      <c r="T54" s="6" t="str">
        <f ca="1" t="shared" si="15"/>
        <v/>
      </c>
      <c r="U54" s="6" t="str">
        <f ca="1" t="shared" si="16"/>
        <v/>
      </c>
      <c r="V54" s="6" t="str">
        <f ca="1" t="shared" si="17"/>
        <v/>
      </c>
      <c r="W54" s="6" t="str">
        <f ca="1" t="shared" si="18"/>
        <v/>
      </c>
      <c r="X54" s="6" t="str">
        <f ca="1" t="shared" si="19"/>
        <v/>
      </c>
      <c r="Y54" s="6" t="str">
        <f ca="1" t="shared" si="20"/>
        <v/>
      </c>
      <c r="Z54" s="6" t="str">
        <f ca="1" t="shared" si="21"/>
        <v/>
      </c>
      <c r="AA54" s="6" t="str">
        <f ca="1" t="shared" si="22"/>
        <v/>
      </c>
      <c r="AB54" s="6" t="str">
        <f ca="1" t="shared" si="23"/>
        <v/>
      </c>
      <c r="AC54" s="6" t="str">
        <f ca="1" t="shared" si="24"/>
        <v/>
      </c>
      <c r="AD54" s="6" t="str">
        <f ca="1" t="shared" si="25"/>
        <v/>
      </c>
      <c r="AE54" s="6" t="str">
        <f ca="1" t="shared" si="26"/>
        <v/>
      </c>
      <c r="AF54" s="5" t="str">
        <f ca="1" t="shared" si="27"/>
        <v/>
      </c>
      <c r="AG54" s="5" t="str">
        <f ca="1" t="shared" si="28"/>
        <v/>
      </c>
      <c r="AH54" s="5" t="str">
        <f ca="1" t="shared" si="29"/>
        <v/>
      </c>
      <c r="AI54" s="6" t="str">
        <f ca="1" t="shared" si="30"/>
        <v/>
      </c>
      <c r="AJ54" s="6" t="str">
        <f ca="1" t="shared" si="31"/>
        <v/>
      </c>
      <c r="AK54" s="7" t="str">
        <f ca="1" t="shared" si="32"/>
        <v/>
      </c>
      <c r="AL54" s="6" t="str">
        <f ca="1" t="shared" si="33"/>
        <v/>
      </c>
      <c r="AM54" s="6" t="str">
        <f ca="1" t="shared" si="34"/>
        <v/>
      </c>
      <c r="AN54" s="6" t="str">
        <f ca="1" t="shared" si="35"/>
        <v/>
      </c>
      <c r="AO54" s="6" t="str">
        <f ca="1" t="shared" si="36"/>
        <v/>
      </c>
      <c r="AP54" s="6" t="str">
        <f ca="1" t="shared" si="37"/>
        <v/>
      </c>
      <c r="AQ54" s="6" t="str">
        <f ca="1" t="shared" si="38"/>
        <v/>
      </c>
      <c r="AR54" s="6" t="str">
        <f ca="1" t="shared" si="39"/>
        <v/>
      </c>
      <c r="AS54" s="6" t="str">
        <f ca="1" t="shared" si="40"/>
        <v/>
      </c>
      <c r="AT54" s="6" t="str">
        <f ca="1" t="shared" si="41"/>
        <v/>
      </c>
      <c r="AU54" s="9" t="str">
        <f ca="1" t="shared" si="42"/>
        <v/>
      </c>
      <c r="AV54" s="5" t="str">
        <f ca="1" t="shared" si="43"/>
        <v/>
      </c>
      <c r="AW54" s="5" t="str">
        <f ca="1" t="shared" si="44"/>
        <v/>
      </c>
      <c r="AX54" s="8" t="str">
        <f ca="1" t="shared" si="45"/>
        <v/>
      </c>
      <c r="AY54" s="6" t="str">
        <f ca="1" t="shared" si="46"/>
        <v/>
      </c>
      <c r="AZ54" s="7" t="str">
        <f ca="1" t="shared" si="47"/>
        <v/>
      </c>
      <c r="BA54" s="6" t="str">
        <f ca="1" t="shared" si="56"/>
        <v/>
      </c>
      <c r="BB54" s="6" t="str">
        <f ca="1" t="shared" si="48"/>
        <v/>
      </c>
      <c r="BC54" s="6" t="str">
        <f ca="1" t="shared" si="49"/>
        <v/>
      </c>
      <c r="BD54" s="6" t="str">
        <f ca="1" t="shared" si="50"/>
        <v/>
      </c>
      <c r="BE54" s="6" t="str">
        <f ca="1" t="shared" si="51"/>
        <v/>
      </c>
      <c r="BF54" s="6" t="str">
        <f ca="1" t="shared" si="52"/>
        <v/>
      </c>
      <c r="BG54" s="6" t="str">
        <f ca="1" t="shared" si="53"/>
        <v/>
      </c>
      <c r="BH54" s="6" t="str">
        <f ca="1" t="shared" si="54"/>
        <v/>
      </c>
      <c r="BI54" s="6" t="str">
        <f ca="1" t="shared" si="55"/>
        <v/>
      </c>
    </row>
    <row r="55" spans="1:61">
      <c r="A55" s="5" t="str">
        <f ca="1" t="shared" si="10"/>
        <v/>
      </c>
      <c r="B55" s="5" t="str">
        <f ca="1">IF(选手操作!$K54="","",选手操作!$K54)</f>
        <v/>
      </c>
      <c r="C55" s="5" t="str">
        <f ca="1">IF(选手操作!$L54="","",选手操作!$L54)</f>
        <v/>
      </c>
      <c r="D55" s="5" t="str">
        <f ca="1">IF($B55="","",RANK($E55,$E$4:$E$435,0)+COUNTIF($E$4:$E55,$E55)-1)</f>
        <v/>
      </c>
      <c r="E55" s="6" t="str">
        <f ca="1" t="shared" si="11"/>
        <v/>
      </c>
      <c r="F55" s="7" t="str">
        <f ca="1">IF(SUM(选手操作!S54,选手操作!AS54,选手操作!BS54,选手操作!CS54,选手操作!DS54,选手操作!ES54,选手操作!FS54,选手操作!GS54,选手操作!HS54,选手操作!M54,结果导入!W54,结果导入!AW54,结果导入!BW54,结果导入!CW54,结果导入!DW54,结果导入!EW54,结果导入!FW54,结果导入!GW54,结果导入!HW54,选手操作!HU54)=0,"",SUM(选手操作!S54,选手操作!AS54,选手操作!BS54,选手操作!CS54,选手操作!DS54,选手操作!ES54,选手操作!FS54,选手操作!GS54,选手操作!HS54,选手操作!M54,结果导入!W54,结果导入!AW54,结果导入!BW54,结果导入!CW54,结果导入!DW54,结果导入!EW54,结果导入!FW54,结果导入!GW54,结果导入!HW54))</f>
        <v/>
      </c>
      <c r="G55" s="7" t="str">
        <f>IF(SUM(选手操作!O54,结果导入!Y54,结果导入!AY54,结果导入!BY54,结果导入!CY54,结果导入!DY54,结果导入!EY54,结果导入!FY54,结果导入!GY54,结果导入!HY54)=0,"",SUM(选手操作!O54,结果导入!Y54,结果导入!AY54,结果导入!BY54,结果导入!CY54,结果导入!DY54,结果导入!EY54,结果导入!FY54,结果导入!GY54,结果导入!HY54))</f>
        <v/>
      </c>
      <c r="H55" s="6" t="str">
        <f ca="1">IFERROR(IF(OR($C55="",结果导入!S$3=""),"",IF(选手操作!T54&lt;&gt;"",IF(选手操作!T54="其他","请假",选手操作!T54),VLOOKUP($C55,结果导入!O:Q,3,0))),"成绩错误")</f>
        <v/>
      </c>
      <c r="I55" s="6" t="str">
        <f ca="1">IFERROR(IF(OR($C55="",结果导入!AS$3=""),"",IF(选手操作!AT54&lt;&gt;"",IF(选手操作!AT54="其他","请假",选手操作!AT54),VLOOKUP($C55,结果导入!AO:AQ,3,0))),"成绩错误")</f>
        <v/>
      </c>
      <c r="J55" s="6" t="str">
        <f ca="1">IFERROR(IF(OR($C55="",结果导入!BS$3=""),"",IF(选手操作!BT54&lt;&gt;"",IF(选手操作!BT54="其他","请假",选手操作!BT54),VLOOKUP($C55,结果导入!BO:BQ,3,0))),"成绩错误")</f>
        <v/>
      </c>
      <c r="K55" s="6" t="str">
        <f ca="1">IFERROR(IF(OR($C55="",结果导入!CS$3=""),"",IF(选手操作!CT54&lt;&gt;"",IF(选手操作!CT54="其他","请假",选手操作!CT54),VLOOKUP($C55,结果导入!CO:CQ,3,0))),"成绩错误")</f>
        <v/>
      </c>
      <c r="L55" s="6" t="str">
        <f ca="1">IFERROR(IF(OR($C55="",结果导入!DS$3=""),"",IF(选手操作!DT54&lt;&gt;"",IF(选手操作!DT54="其他","请假",选手操作!DT54),VLOOKUP($C55,结果导入!DO:DQ,3,0))),"成绩错误")</f>
        <v/>
      </c>
      <c r="M55" s="6" t="str">
        <f ca="1">IFERROR(IF(OR($C55="",结果导入!ES$3=""),"",IF(选手操作!ET54&lt;&gt;"",IF(选手操作!ET54="其他","请假",选手操作!ET54),VLOOKUP($C55,结果导入!EO:EQ,3,0))),"成绩错误")</f>
        <v/>
      </c>
      <c r="N55" s="6" t="str">
        <f ca="1">IFERROR(IF(OR($C55="",结果导入!FS$3=""),"",IF(选手操作!FT54&lt;&gt;"",IF(选手操作!FT54="其他","请假",选手操作!FT54),VLOOKUP($C55,结果导入!FO:FQ,3,0))),"成绩错误")</f>
        <v/>
      </c>
      <c r="O55" s="6" t="str">
        <f ca="1">IFERROR(IF(OR($C55="",结果导入!GS$3=""),"",IF(选手操作!GT54&lt;&gt;"",IF(选手操作!GT54="其他","请假",选手操作!GT54),VLOOKUP($C55,结果导入!GO:GQ,3,0))),"成绩错误")</f>
        <v/>
      </c>
      <c r="P55" s="6" t="str">
        <f ca="1">IFERROR(IF(OR($C55="",结果导入!HS$3=""),"",IF(选手操作!HT54&lt;&gt;"",IF(选手操作!HT54="其他","请假",选手操作!HT54),VLOOKUP($C55,结果导入!HO:HQ,3,0))),"成绩错误")</f>
        <v/>
      </c>
      <c r="Q55" s="5" t="str">
        <f ca="1" t="shared" si="12"/>
        <v/>
      </c>
      <c r="R55" s="5" t="str">
        <f ca="1" t="shared" si="13"/>
        <v/>
      </c>
      <c r="S55" s="5" t="str">
        <f ca="1" t="shared" si="14"/>
        <v/>
      </c>
      <c r="T55" s="6" t="str">
        <f ca="1" t="shared" si="15"/>
        <v/>
      </c>
      <c r="U55" s="6" t="str">
        <f ca="1" t="shared" si="16"/>
        <v/>
      </c>
      <c r="V55" s="6" t="str">
        <f ca="1" t="shared" si="17"/>
        <v/>
      </c>
      <c r="W55" s="6" t="str">
        <f ca="1" t="shared" si="18"/>
        <v/>
      </c>
      <c r="X55" s="6" t="str">
        <f ca="1" t="shared" si="19"/>
        <v/>
      </c>
      <c r="Y55" s="6" t="str">
        <f ca="1" t="shared" si="20"/>
        <v/>
      </c>
      <c r="Z55" s="6" t="str">
        <f ca="1" t="shared" si="21"/>
        <v/>
      </c>
      <c r="AA55" s="6" t="str">
        <f ca="1" t="shared" si="22"/>
        <v/>
      </c>
      <c r="AB55" s="6" t="str">
        <f ca="1" t="shared" si="23"/>
        <v/>
      </c>
      <c r="AC55" s="6" t="str">
        <f ca="1" t="shared" si="24"/>
        <v/>
      </c>
      <c r="AD55" s="6" t="str">
        <f ca="1" t="shared" si="25"/>
        <v/>
      </c>
      <c r="AE55" s="6" t="str">
        <f ca="1" t="shared" si="26"/>
        <v/>
      </c>
      <c r="AF55" s="5" t="str">
        <f ca="1" t="shared" si="27"/>
        <v/>
      </c>
      <c r="AG55" s="5" t="str">
        <f ca="1" t="shared" si="28"/>
        <v/>
      </c>
      <c r="AH55" s="5" t="str">
        <f ca="1" t="shared" si="29"/>
        <v/>
      </c>
      <c r="AI55" s="6" t="str">
        <f ca="1" t="shared" si="30"/>
        <v/>
      </c>
      <c r="AJ55" s="6" t="str">
        <f ca="1" t="shared" si="31"/>
        <v/>
      </c>
      <c r="AK55" s="7" t="str">
        <f ca="1" t="shared" si="32"/>
        <v/>
      </c>
      <c r="AL55" s="6" t="str">
        <f ca="1" t="shared" si="33"/>
        <v/>
      </c>
      <c r="AM55" s="6" t="str">
        <f ca="1" t="shared" si="34"/>
        <v/>
      </c>
      <c r="AN55" s="6" t="str">
        <f ca="1" t="shared" si="35"/>
        <v/>
      </c>
      <c r="AO55" s="6" t="str">
        <f ca="1" t="shared" si="36"/>
        <v/>
      </c>
      <c r="AP55" s="6" t="str">
        <f ca="1" t="shared" si="37"/>
        <v/>
      </c>
      <c r="AQ55" s="6" t="str">
        <f ca="1" t="shared" si="38"/>
        <v/>
      </c>
      <c r="AR55" s="6" t="str">
        <f ca="1" t="shared" si="39"/>
        <v/>
      </c>
      <c r="AS55" s="6" t="str">
        <f ca="1" t="shared" si="40"/>
        <v/>
      </c>
      <c r="AT55" s="6" t="str">
        <f ca="1" t="shared" si="41"/>
        <v/>
      </c>
      <c r="AU55" s="9" t="str">
        <f ca="1" t="shared" si="42"/>
        <v/>
      </c>
      <c r="AV55" s="5" t="str">
        <f ca="1" t="shared" si="43"/>
        <v/>
      </c>
      <c r="AW55" s="5" t="str">
        <f ca="1" t="shared" si="44"/>
        <v/>
      </c>
      <c r="AX55" s="8" t="str">
        <f ca="1" t="shared" si="45"/>
        <v/>
      </c>
      <c r="AY55" s="6" t="str">
        <f ca="1" t="shared" si="46"/>
        <v/>
      </c>
      <c r="AZ55" s="7" t="str">
        <f ca="1" t="shared" si="47"/>
        <v/>
      </c>
      <c r="BA55" s="6" t="str">
        <f ca="1" t="shared" si="56"/>
        <v/>
      </c>
      <c r="BB55" s="6" t="str">
        <f ca="1" t="shared" si="48"/>
        <v/>
      </c>
      <c r="BC55" s="6" t="str">
        <f ca="1" t="shared" si="49"/>
        <v/>
      </c>
      <c r="BD55" s="6" t="str">
        <f ca="1" t="shared" si="50"/>
        <v/>
      </c>
      <c r="BE55" s="6" t="str">
        <f ca="1" t="shared" si="51"/>
        <v/>
      </c>
      <c r="BF55" s="6" t="str">
        <f ca="1" t="shared" si="52"/>
        <v/>
      </c>
      <c r="BG55" s="6" t="str">
        <f ca="1" t="shared" si="53"/>
        <v/>
      </c>
      <c r="BH55" s="6" t="str">
        <f ca="1" t="shared" si="54"/>
        <v/>
      </c>
      <c r="BI55" s="6" t="str">
        <f ca="1" t="shared" si="55"/>
        <v/>
      </c>
    </row>
    <row r="56" spans="1:61">
      <c r="A56" s="5" t="str">
        <f ca="1" t="shared" si="10"/>
        <v/>
      </c>
      <c r="B56" s="5" t="str">
        <f ca="1">IF(选手操作!$K55="","",选手操作!$K55)</f>
        <v/>
      </c>
      <c r="C56" s="5" t="str">
        <f ca="1">IF(选手操作!$L55="","",选手操作!$L55)</f>
        <v/>
      </c>
      <c r="D56" s="5" t="str">
        <f ca="1">IF($B56="","",RANK($E56,$E$4:$E$435,0)+COUNTIF($E$4:$E56,$E56)-1)</f>
        <v/>
      </c>
      <c r="E56" s="6" t="str">
        <f ca="1" t="shared" si="11"/>
        <v/>
      </c>
      <c r="F56" s="7" t="str">
        <f ca="1">IF(SUM(选手操作!S55,选手操作!AS55,选手操作!BS55,选手操作!CS55,选手操作!DS55,选手操作!ES55,选手操作!FS55,选手操作!GS55,选手操作!HS55,选手操作!M55,结果导入!W55,结果导入!AW55,结果导入!BW55,结果导入!CW55,结果导入!DW55,结果导入!EW55,结果导入!FW55,结果导入!GW55,结果导入!HW55,选手操作!HU55)=0,"",SUM(选手操作!S55,选手操作!AS55,选手操作!BS55,选手操作!CS55,选手操作!DS55,选手操作!ES55,选手操作!FS55,选手操作!GS55,选手操作!HS55,选手操作!M55,结果导入!W55,结果导入!AW55,结果导入!BW55,结果导入!CW55,结果导入!DW55,结果导入!EW55,结果导入!FW55,结果导入!GW55,结果导入!HW55))</f>
        <v/>
      </c>
      <c r="G56" s="7" t="str">
        <f>IF(SUM(选手操作!O55,结果导入!Y55,结果导入!AY55,结果导入!BY55,结果导入!CY55,结果导入!DY55,结果导入!EY55,结果导入!FY55,结果导入!GY55,结果导入!HY55)=0,"",SUM(选手操作!O55,结果导入!Y55,结果导入!AY55,结果导入!BY55,结果导入!CY55,结果导入!DY55,结果导入!EY55,结果导入!FY55,结果导入!GY55,结果导入!HY55))</f>
        <v/>
      </c>
      <c r="H56" s="6" t="str">
        <f ca="1">IFERROR(IF(OR($C56="",结果导入!S$3=""),"",IF(选手操作!T55&lt;&gt;"",IF(选手操作!T55="其他","请假",选手操作!T55),VLOOKUP($C56,结果导入!O:Q,3,0))),"成绩错误")</f>
        <v/>
      </c>
      <c r="I56" s="6" t="str">
        <f ca="1">IFERROR(IF(OR($C56="",结果导入!AS$3=""),"",IF(选手操作!AT55&lt;&gt;"",IF(选手操作!AT55="其他","请假",选手操作!AT55),VLOOKUP($C56,结果导入!AO:AQ,3,0))),"成绩错误")</f>
        <v/>
      </c>
      <c r="J56" s="6" t="str">
        <f ca="1">IFERROR(IF(OR($C56="",结果导入!BS$3=""),"",IF(选手操作!BT55&lt;&gt;"",IF(选手操作!BT55="其他","请假",选手操作!BT55),VLOOKUP($C56,结果导入!BO:BQ,3,0))),"成绩错误")</f>
        <v/>
      </c>
      <c r="K56" s="6" t="str">
        <f ca="1">IFERROR(IF(OR($C56="",结果导入!CS$3=""),"",IF(选手操作!CT55&lt;&gt;"",IF(选手操作!CT55="其他","请假",选手操作!CT55),VLOOKUP($C56,结果导入!CO:CQ,3,0))),"成绩错误")</f>
        <v/>
      </c>
      <c r="L56" s="6" t="str">
        <f ca="1">IFERROR(IF(OR($C56="",结果导入!DS$3=""),"",IF(选手操作!DT55&lt;&gt;"",IF(选手操作!DT55="其他","请假",选手操作!DT55),VLOOKUP($C56,结果导入!DO:DQ,3,0))),"成绩错误")</f>
        <v/>
      </c>
      <c r="M56" s="6" t="str">
        <f ca="1">IFERROR(IF(OR($C56="",结果导入!ES$3=""),"",IF(选手操作!ET55&lt;&gt;"",IF(选手操作!ET55="其他","请假",选手操作!ET55),VLOOKUP($C56,结果导入!EO:EQ,3,0))),"成绩错误")</f>
        <v/>
      </c>
      <c r="N56" s="6" t="str">
        <f ca="1">IFERROR(IF(OR($C56="",结果导入!FS$3=""),"",IF(选手操作!FT55&lt;&gt;"",IF(选手操作!FT55="其他","请假",选手操作!FT55),VLOOKUP($C56,结果导入!FO:FQ,3,0))),"成绩错误")</f>
        <v/>
      </c>
      <c r="O56" s="6" t="str">
        <f ca="1">IFERROR(IF(OR($C56="",结果导入!GS$3=""),"",IF(选手操作!GT55&lt;&gt;"",IF(选手操作!GT55="其他","请假",选手操作!GT55),VLOOKUP($C56,结果导入!GO:GQ,3,0))),"成绩错误")</f>
        <v/>
      </c>
      <c r="P56" s="6" t="str">
        <f ca="1">IFERROR(IF(OR($C56="",结果导入!HS$3=""),"",IF(选手操作!HT55&lt;&gt;"",IF(选手操作!HT55="其他","请假",选手操作!HT55),VLOOKUP($C56,结果导入!HO:HQ,3,0))),"成绩错误")</f>
        <v/>
      </c>
      <c r="Q56" s="5" t="str">
        <f ca="1" t="shared" si="12"/>
        <v/>
      </c>
      <c r="R56" s="5" t="str">
        <f ca="1" t="shared" si="13"/>
        <v/>
      </c>
      <c r="S56" s="5" t="str">
        <f ca="1" t="shared" si="14"/>
        <v/>
      </c>
      <c r="T56" s="6" t="str">
        <f ca="1" t="shared" si="15"/>
        <v/>
      </c>
      <c r="U56" s="6" t="str">
        <f ca="1" t="shared" si="16"/>
        <v/>
      </c>
      <c r="V56" s="6" t="str">
        <f ca="1" t="shared" si="17"/>
        <v/>
      </c>
      <c r="W56" s="6" t="str">
        <f ca="1" t="shared" si="18"/>
        <v/>
      </c>
      <c r="X56" s="6" t="str">
        <f ca="1" t="shared" si="19"/>
        <v/>
      </c>
      <c r="Y56" s="6" t="str">
        <f ca="1" t="shared" si="20"/>
        <v/>
      </c>
      <c r="Z56" s="6" t="str">
        <f ca="1" t="shared" si="21"/>
        <v/>
      </c>
      <c r="AA56" s="6" t="str">
        <f ca="1" t="shared" si="22"/>
        <v/>
      </c>
      <c r="AB56" s="6" t="str">
        <f ca="1" t="shared" si="23"/>
        <v/>
      </c>
      <c r="AC56" s="6" t="str">
        <f ca="1" t="shared" si="24"/>
        <v/>
      </c>
      <c r="AD56" s="6" t="str">
        <f ca="1" t="shared" si="25"/>
        <v/>
      </c>
      <c r="AE56" s="6" t="str">
        <f ca="1" t="shared" si="26"/>
        <v/>
      </c>
      <c r="AF56" s="5" t="str">
        <f ca="1" t="shared" si="27"/>
        <v/>
      </c>
      <c r="AG56" s="5" t="str">
        <f ca="1" t="shared" si="28"/>
        <v/>
      </c>
      <c r="AH56" s="5" t="str">
        <f ca="1" t="shared" si="29"/>
        <v/>
      </c>
      <c r="AI56" s="6" t="str">
        <f ca="1" t="shared" si="30"/>
        <v/>
      </c>
      <c r="AJ56" s="6" t="str">
        <f ca="1" t="shared" si="31"/>
        <v/>
      </c>
      <c r="AK56" s="7" t="str">
        <f ca="1" t="shared" si="32"/>
        <v/>
      </c>
      <c r="AL56" s="6" t="str">
        <f ca="1" t="shared" si="33"/>
        <v/>
      </c>
      <c r="AM56" s="6" t="str">
        <f ca="1" t="shared" si="34"/>
        <v/>
      </c>
      <c r="AN56" s="6" t="str">
        <f ca="1" t="shared" si="35"/>
        <v/>
      </c>
      <c r="AO56" s="6" t="str">
        <f ca="1" t="shared" si="36"/>
        <v/>
      </c>
      <c r="AP56" s="6" t="str">
        <f ca="1" t="shared" si="37"/>
        <v/>
      </c>
      <c r="AQ56" s="6" t="str">
        <f ca="1" t="shared" si="38"/>
        <v/>
      </c>
      <c r="AR56" s="6" t="str">
        <f ca="1" t="shared" si="39"/>
        <v/>
      </c>
      <c r="AS56" s="6" t="str">
        <f ca="1" t="shared" si="40"/>
        <v/>
      </c>
      <c r="AT56" s="6" t="str">
        <f ca="1" t="shared" si="41"/>
        <v/>
      </c>
      <c r="AU56" s="9" t="str">
        <f ca="1" t="shared" si="42"/>
        <v/>
      </c>
      <c r="AV56" s="5" t="str">
        <f ca="1" t="shared" si="43"/>
        <v/>
      </c>
      <c r="AW56" s="5" t="str">
        <f ca="1" t="shared" si="44"/>
        <v/>
      </c>
      <c r="AX56" s="8" t="str">
        <f ca="1" t="shared" si="45"/>
        <v/>
      </c>
      <c r="AY56" s="6" t="str">
        <f ca="1" t="shared" si="46"/>
        <v/>
      </c>
      <c r="AZ56" s="7" t="str">
        <f ca="1" t="shared" si="47"/>
        <v/>
      </c>
      <c r="BA56" s="6" t="str">
        <f ca="1" t="shared" si="56"/>
        <v/>
      </c>
      <c r="BB56" s="6" t="str">
        <f ca="1" t="shared" si="48"/>
        <v/>
      </c>
      <c r="BC56" s="6" t="str">
        <f ca="1" t="shared" si="49"/>
        <v/>
      </c>
      <c r="BD56" s="6" t="str">
        <f ca="1" t="shared" si="50"/>
        <v/>
      </c>
      <c r="BE56" s="6" t="str">
        <f ca="1" t="shared" si="51"/>
        <v/>
      </c>
      <c r="BF56" s="6" t="str">
        <f ca="1" t="shared" si="52"/>
        <v/>
      </c>
      <c r="BG56" s="6" t="str">
        <f ca="1" t="shared" si="53"/>
        <v/>
      </c>
      <c r="BH56" s="6" t="str">
        <f ca="1" t="shared" si="54"/>
        <v/>
      </c>
      <c r="BI56" s="6" t="str">
        <f ca="1" t="shared" si="55"/>
        <v/>
      </c>
    </row>
    <row r="57" spans="1:61">
      <c r="A57" s="5" t="str">
        <f ca="1" t="shared" si="10"/>
        <v/>
      </c>
      <c r="B57" s="5" t="str">
        <f ca="1">IF(选手操作!$K56="","",选手操作!$K56)</f>
        <v/>
      </c>
      <c r="C57" s="5" t="str">
        <f ca="1">IF(选手操作!$L56="","",选手操作!$L56)</f>
        <v/>
      </c>
      <c r="D57" s="5" t="str">
        <f ca="1">IF($B57="","",RANK($E57,$E$4:$E$435,0)+COUNTIF($E$4:$E57,$E57)-1)</f>
        <v/>
      </c>
      <c r="E57" s="6" t="str">
        <f ca="1" t="shared" si="11"/>
        <v/>
      </c>
      <c r="F57" s="7" t="str">
        <f ca="1">IF(SUM(选手操作!S56,选手操作!AS56,选手操作!BS56,选手操作!CS56,选手操作!DS56,选手操作!ES56,选手操作!FS56,选手操作!GS56,选手操作!HS56,选手操作!M56,结果导入!W56,结果导入!AW56,结果导入!BW56,结果导入!CW56,结果导入!DW56,结果导入!EW56,结果导入!FW56,结果导入!GW56,结果导入!HW56,选手操作!HU56)=0,"",SUM(选手操作!S56,选手操作!AS56,选手操作!BS56,选手操作!CS56,选手操作!DS56,选手操作!ES56,选手操作!FS56,选手操作!GS56,选手操作!HS56,选手操作!M56,结果导入!W56,结果导入!AW56,结果导入!BW56,结果导入!CW56,结果导入!DW56,结果导入!EW56,结果导入!FW56,结果导入!GW56,结果导入!HW56))</f>
        <v/>
      </c>
      <c r="G57" s="7" t="str">
        <f>IF(SUM(选手操作!O56,结果导入!Y56,结果导入!AY56,结果导入!BY56,结果导入!CY56,结果导入!DY56,结果导入!EY56,结果导入!FY56,结果导入!GY56,结果导入!HY56)=0,"",SUM(选手操作!O56,结果导入!Y56,结果导入!AY56,结果导入!BY56,结果导入!CY56,结果导入!DY56,结果导入!EY56,结果导入!FY56,结果导入!GY56,结果导入!HY56))</f>
        <v/>
      </c>
      <c r="H57" s="6" t="str">
        <f ca="1">IFERROR(IF(OR($C57="",结果导入!S$3=""),"",IF(选手操作!T56&lt;&gt;"",IF(选手操作!T56="其他","请假",选手操作!T56),VLOOKUP($C57,结果导入!O:Q,3,0))),"成绩错误")</f>
        <v/>
      </c>
      <c r="I57" s="6" t="str">
        <f ca="1">IFERROR(IF(OR($C57="",结果导入!AS$3=""),"",IF(选手操作!AT56&lt;&gt;"",IF(选手操作!AT56="其他","请假",选手操作!AT56),VLOOKUP($C57,结果导入!AO:AQ,3,0))),"成绩错误")</f>
        <v/>
      </c>
      <c r="J57" s="6" t="str">
        <f ca="1">IFERROR(IF(OR($C57="",结果导入!BS$3=""),"",IF(选手操作!BT56&lt;&gt;"",IF(选手操作!BT56="其他","请假",选手操作!BT56),VLOOKUP($C57,结果导入!BO:BQ,3,0))),"成绩错误")</f>
        <v/>
      </c>
      <c r="K57" s="6" t="str">
        <f ca="1">IFERROR(IF(OR($C57="",结果导入!CS$3=""),"",IF(选手操作!CT56&lt;&gt;"",IF(选手操作!CT56="其他","请假",选手操作!CT56),VLOOKUP($C57,结果导入!CO:CQ,3,0))),"成绩错误")</f>
        <v/>
      </c>
      <c r="L57" s="6" t="str">
        <f ca="1">IFERROR(IF(OR($C57="",结果导入!DS$3=""),"",IF(选手操作!DT56&lt;&gt;"",IF(选手操作!DT56="其他","请假",选手操作!DT56),VLOOKUP($C57,结果导入!DO:DQ,3,0))),"成绩错误")</f>
        <v/>
      </c>
      <c r="M57" s="6" t="str">
        <f ca="1">IFERROR(IF(OR($C57="",结果导入!ES$3=""),"",IF(选手操作!ET56&lt;&gt;"",IF(选手操作!ET56="其他","请假",选手操作!ET56),VLOOKUP($C57,结果导入!EO:EQ,3,0))),"成绩错误")</f>
        <v/>
      </c>
      <c r="N57" s="6" t="str">
        <f ca="1">IFERROR(IF(OR($C57="",结果导入!FS$3=""),"",IF(选手操作!FT56&lt;&gt;"",IF(选手操作!FT56="其他","请假",选手操作!FT56),VLOOKUP($C57,结果导入!FO:FQ,3,0))),"成绩错误")</f>
        <v/>
      </c>
      <c r="O57" s="6" t="str">
        <f ca="1">IFERROR(IF(OR($C57="",结果导入!GS$3=""),"",IF(选手操作!GT56&lt;&gt;"",IF(选手操作!GT56="其他","请假",选手操作!GT56),VLOOKUP($C57,结果导入!GO:GQ,3,0))),"成绩错误")</f>
        <v/>
      </c>
      <c r="P57" s="6" t="str">
        <f ca="1">IFERROR(IF(OR($C57="",结果导入!HS$3=""),"",IF(选手操作!HT56&lt;&gt;"",IF(选手操作!HT56="其他","请假",选手操作!HT56),VLOOKUP($C57,结果导入!HO:HQ,3,0))),"成绩错误")</f>
        <v/>
      </c>
      <c r="Q57" s="5" t="str">
        <f ca="1" t="shared" si="12"/>
        <v/>
      </c>
      <c r="R57" s="5" t="str">
        <f ca="1" t="shared" si="13"/>
        <v/>
      </c>
      <c r="S57" s="5" t="str">
        <f ca="1" t="shared" si="14"/>
        <v/>
      </c>
      <c r="T57" s="6" t="str">
        <f ca="1" t="shared" si="15"/>
        <v/>
      </c>
      <c r="U57" s="6" t="str">
        <f ca="1" t="shared" si="16"/>
        <v/>
      </c>
      <c r="V57" s="6" t="str">
        <f ca="1" t="shared" si="17"/>
        <v/>
      </c>
      <c r="W57" s="6" t="str">
        <f ca="1" t="shared" si="18"/>
        <v/>
      </c>
      <c r="X57" s="6" t="str">
        <f ca="1" t="shared" si="19"/>
        <v/>
      </c>
      <c r="Y57" s="6" t="str">
        <f ca="1" t="shared" si="20"/>
        <v/>
      </c>
      <c r="Z57" s="6" t="str">
        <f ca="1" t="shared" si="21"/>
        <v/>
      </c>
      <c r="AA57" s="6" t="str">
        <f ca="1" t="shared" si="22"/>
        <v/>
      </c>
      <c r="AB57" s="6" t="str">
        <f ca="1" t="shared" si="23"/>
        <v/>
      </c>
      <c r="AC57" s="6" t="str">
        <f ca="1" t="shared" si="24"/>
        <v/>
      </c>
      <c r="AD57" s="6" t="str">
        <f ca="1" t="shared" si="25"/>
        <v/>
      </c>
      <c r="AE57" s="6" t="str">
        <f ca="1" t="shared" si="26"/>
        <v/>
      </c>
      <c r="AF57" s="5" t="str">
        <f ca="1" t="shared" si="27"/>
        <v/>
      </c>
      <c r="AG57" s="5" t="str">
        <f ca="1" t="shared" si="28"/>
        <v/>
      </c>
      <c r="AH57" s="5" t="str">
        <f ca="1" t="shared" si="29"/>
        <v/>
      </c>
      <c r="AI57" s="6" t="str">
        <f ca="1" t="shared" si="30"/>
        <v/>
      </c>
      <c r="AJ57" s="6" t="str">
        <f ca="1" t="shared" si="31"/>
        <v/>
      </c>
      <c r="AK57" s="7" t="str">
        <f ca="1" t="shared" si="32"/>
        <v/>
      </c>
      <c r="AL57" s="6" t="str">
        <f ca="1" t="shared" si="33"/>
        <v/>
      </c>
      <c r="AM57" s="6" t="str">
        <f ca="1" t="shared" si="34"/>
        <v/>
      </c>
      <c r="AN57" s="6" t="str">
        <f ca="1" t="shared" si="35"/>
        <v/>
      </c>
      <c r="AO57" s="6" t="str">
        <f ca="1" t="shared" si="36"/>
        <v/>
      </c>
      <c r="AP57" s="6" t="str">
        <f ca="1" t="shared" si="37"/>
        <v/>
      </c>
      <c r="AQ57" s="6" t="str">
        <f ca="1" t="shared" si="38"/>
        <v/>
      </c>
      <c r="AR57" s="6" t="str">
        <f ca="1" t="shared" si="39"/>
        <v/>
      </c>
      <c r="AS57" s="6" t="str">
        <f ca="1" t="shared" si="40"/>
        <v/>
      </c>
      <c r="AT57" s="6" t="str">
        <f ca="1" t="shared" si="41"/>
        <v/>
      </c>
      <c r="AU57" s="9" t="str">
        <f ca="1" t="shared" si="42"/>
        <v/>
      </c>
      <c r="AV57" s="5" t="str">
        <f ca="1" t="shared" si="43"/>
        <v/>
      </c>
      <c r="AW57" s="5" t="str">
        <f ca="1" t="shared" si="44"/>
        <v/>
      </c>
      <c r="AX57" s="8" t="str">
        <f ca="1" t="shared" si="45"/>
        <v/>
      </c>
      <c r="AY57" s="6" t="str">
        <f ca="1" t="shared" si="46"/>
        <v/>
      </c>
      <c r="AZ57" s="7" t="str">
        <f ca="1" t="shared" si="47"/>
        <v/>
      </c>
      <c r="BA57" s="6" t="str">
        <f ca="1" t="shared" si="56"/>
        <v/>
      </c>
      <c r="BB57" s="6" t="str">
        <f ca="1" t="shared" si="48"/>
        <v/>
      </c>
      <c r="BC57" s="6" t="str">
        <f ca="1" t="shared" si="49"/>
        <v/>
      </c>
      <c r="BD57" s="6" t="str">
        <f ca="1" t="shared" si="50"/>
        <v/>
      </c>
      <c r="BE57" s="6" t="str">
        <f ca="1" t="shared" si="51"/>
        <v/>
      </c>
      <c r="BF57" s="6" t="str">
        <f ca="1" t="shared" si="52"/>
        <v/>
      </c>
      <c r="BG57" s="6" t="str">
        <f ca="1" t="shared" si="53"/>
        <v/>
      </c>
      <c r="BH57" s="6" t="str">
        <f ca="1" t="shared" si="54"/>
        <v/>
      </c>
      <c r="BI57" s="6" t="str">
        <f ca="1" t="shared" si="55"/>
        <v/>
      </c>
    </row>
    <row r="58" spans="1:61">
      <c r="A58" s="5" t="str">
        <f ca="1" t="shared" si="10"/>
        <v/>
      </c>
      <c r="B58" s="5" t="str">
        <f ca="1">IF(选手操作!$K57="","",选手操作!$K57)</f>
        <v/>
      </c>
      <c r="C58" s="5" t="str">
        <f ca="1">IF(选手操作!$L57="","",选手操作!$L57)</f>
        <v/>
      </c>
      <c r="D58" s="5" t="str">
        <f ca="1">IF($B58="","",RANK($E58,$E$4:$E$435,0)+COUNTIF($E$4:$E58,$E58)-1)</f>
        <v/>
      </c>
      <c r="E58" s="6" t="str">
        <f ca="1" t="shared" si="11"/>
        <v/>
      </c>
      <c r="F58" s="7" t="str">
        <f ca="1">IF(SUM(选手操作!S57,选手操作!AS57,选手操作!BS57,选手操作!CS57,选手操作!DS57,选手操作!ES57,选手操作!FS57,选手操作!GS57,选手操作!HS57,选手操作!M57,结果导入!W57,结果导入!AW57,结果导入!BW57,结果导入!CW57,结果导入!DW57,结果导入!EW57,结果导入!FW57,结果导入!GW57,结果导入!HW57,选手操作!HU57)=0,"",SUM(选手操作!S57,选手操作!AS57,选手操作!BS57,选手操作!CS57,选手操作!DS57,选手操作!ES57,选手操作!FS57,选手操作!GS57,选手操作!HS57,选手操作!M57,结果导入!W57,结果导入!AW57,结果导入!BW57,结果导入!CW57,结果导入!DW57,结果导入!EW57,结果导入!FW57,结果导入!GW57,结果导入!HW57))</f>
        <v/>
      </c>
      <c r="G58" s="7" t="str">
        <f>IF(SUM(选手操作!O57,结果导入!Y57,结果导入!AY57,结果导入!BY57,结果导入!CY57,结果导入!DY57,结果导入!EY57,结果导入!FY57,结果导入!GY57,结果导入!HY57)=0,"",SUM(选手操作!O57,结果导入!Y57,结果导入!AY57,结果导入!BY57,结果导入!CY57,结果导入!DY57,结果导入!EY57,结果导入!FY57,结果导入!GY57,结果导入!HY57))</f>
        <v/>
      </c>
      <c r="H58" s="6" t="str">
        <f ca="1">IFERROR(IF(OR($C58="",结果导入!S$3=""),"",IF(选手操作!T57&lt;&gt;"",IF(选手操作!T57="其他","请假",选手操作!T57),VLOOKUP($C58,结果导入!O:Q,3,0))),"成绩错误")</f>
        <v/>
      </c>
      <c r="I58" s="6" t="str">
        <f ca="1">IFERROR(IF(OR($C58="",结果导入!AS$3=""),"",IF(选手操作!AT57&lt;&gt;"",IF(选手操作!AT57="其他","请假",选手操作!AT57),VLOOKUP($C58,结果导入!AO:AQ,3,0))),"成绩错误")</f>
        <v/>
      </c>
      <c r="J58" s="6" t="str">
        <f ca="1">IFERROR(IF(OR($C58="",结果导入!BS$3=""),"",IF(选手操作!BT57&lt;&gt;"",IF(选手操作!BT57="其他","请假",选手操作!BT57),VLOOKUP($C58,结果导入!BO:BQ,3,0))),"成绩错误")</f>
        <v/>
      </c>
      <c r="K58" s="6" t="str">
        <f ca="1">IFERROR(IF(OR($C58="",结果导入!CS$3=""),"",IF(选手操作!CT57&lt;&gt;"",IF(选手操作!CT57="其他","请假",选手操作!CT57),VLOOKUP($C58,结果导入!CO:CQ,3,0))),"成绩错误")</f>
        <v/>
      </c>
      <c r="L58" s="6" t="str">
        <f ca="1">IFERROR(IF(OR($C58="",结果导入!DS$3=""),"",IF(选手操作!DT57&lt;&gt;"",IF(选手操作!DT57="其他","请假",选手操作!DT57),VLOOKUP($C58,结果导入!DO:DQ,3,0))),"成绩错误")</f>
        <v/>
      </c>
      <c r="M58" s="6" t="str">
        <f ca="1">IFERROR(IF(OR($C58="",结果导入!ES$3=""),"",IF(选手操作!ET57&lt;&gt;"",IF(选手操作!ET57="其他","请假",选手操作!ET57),VLOOKUP($C58,结果导入!EO:EQ,3,0))),"成绩错误")</f>
        <v/>
      </c>
      <c r="N58" s="6" t="str">
        <f ca="1">IFERROR(IF(OR($C58="",结果导入!FS$3=""),"",IF(选手操作!FT57&lt;&gt;"",IF(选手操作!FT57="其他","请假",选手操作!FT57),VLOOKUP($C58,结果导入!FO:FQ,3,0))),"成绩错误")</f>
        <v/>
      </c>
      <c r="O58" s="6" t="str">
        <f ca="1">IFERROR(IF(OR($C58="",结果导入!GS$3=""),"",IF(选手操作!GT57&lt;&gt;"",IF(选手操作!GT57="其他","请假",选手操作!GT57),VLOOKUP($C58,结果导入!GO:GQ,3,0))),"成绩错误")</f>
        <v/>
      </c>
      <c r="P58" s="6" t="str">
        <f ca="1">IFERROR(IF(OR($C58="",结果导入!HS$3=""),"",IF(选手操作!HT57&lt;&gt;"",IF(选手操作!HT57="其他","请假",选手操作!HT57),VLOOKUP($C58,结果导入!HO:HQ,3,0))),"成绩错误")</f>
        <v/>
      </c>
      <c r="Q58" s="5" t="str">
        <f ca="1" t="shared" si="12"/>
        <v/>
      </c>
      <c r="R58" s="5" t="str">
        <f ca="1" t="shared" si="13"/>
        <v/>
      </c>
      <c r="S58" s="5" t="str">
        <f ca="1" t="shared" si="14"/>
        <v/>
      </c>
      <c r="T58" s="6" t="str">
        <f ca="1" t="shared" si="15"/>
        <v/>
      </c>
      <c r="U58" s="6" t="str">
        <f ca="1" t="shared" si="16"/>
        <v/>
      </c>
      <c r="V58" s="6" t="str">
        <f ca="1" t="shared" si="17"/>
        <v/>
      </c>
      <c r="W58" s="6" t="str">
        <f ca="1" t="shared" si="18"/>
        <v/>
      </c>
      <c r="X58" s="6" t="str">
        <f ca="1" t="shared" si="19"/>
        <v/>
      </c>
      <c r="Y58" s="6" t="str">
        <f ca="1" t="shared" si="20"/>
        <v/>
      </c>
      <c r="Z58" s="6" t="str">
        <f ca="1" t="shared" si="21"/>
        <v/>
      </c>
      <c r="AA58" s="6" t="str">
        <f ca="1" t="shared" si="22"/>
        <v/>
      </c>
      <c r="AB58" s="6" t="str">
        <f ca="1" t="shared" si="23"/>
        <v/>
      </c>
      <c r="AC58" s="6" t="str">
        <f ca="1" t="shared" si="24"/>
        <v/>
      </c>
      <c r="AD58" s="6" t="str">
        <f ca="1" t="shared" si="25"/>
        <v/>
      </c>
      <c r="AE58" s="6" t="str">
        <f ca="1" t="shared" si="26"/>
        <v/>
      </c>
      <c r="AF58" s="5" t="str">
        <f ca="1" t="shared" si="27"/>
        <v/>
      </c>
      <c r="AG58" s="5" t="str">
        <f ca="1" t="shared" si="28"/>
        <v/>
      </c>
      <c r="AH58" s="5" t="str">
        <f ca="1" t="shared" si="29"/>
        <v/>
      </c>
      <c r="AI58" s="6" t="str">
        <f ca="1" t="shared" si="30"/>
        <v/>
      </c>
      <c r="AJ58" s="6" t="str">
        <f ca="1" t="shared" si="31"/>
        <v/>
      </c>
      <c r="AK58" s="7" t="str">
        <f ca="1" t="shared" si="32"/>
        <v/>
      </c>
      <c r="AL58" s="6" t="str">
        <f ca="1" t="shared" si="33"/>
        <v/>
      </c>
      <c r="AM58" s="6" t="str">
        <f ca="1" t="shared" si="34"/>
        <v/>
      </c>
      <c r="AN58" s="6" t="str">
        <f ca="1" t="shared" si="35"/>
        <v/>
      </c>
      <c r="AO58" s="6" t="str">
        <f ca="1" t="shared" si="36"/>
        <v/>
      </c>
      <c r="AP58" s="6" t="str">
        <f ca="1" t="shared" si="37"/>
        <v/>
      </c>
      <c r="AQ58" s="6" t="str">
        <f ca="1" t="shared" si="38"/>
        <v/>
      </c>
      <c r="AR58" s="6" t="str">
        <f ca="1" t="shared" si="39"/>
        <v/>
      </c>
      <c r="AS58" s="6" t="str">
        <f ca="1" t="shared" si="40"/>
        <v/>
      </c>
      <c r="AT58" s="6" t="str">
        <f ca="1" t="shared" si="41"/>
        <v/>
      </c>
      <c r="AU58" s="9" t="str">
        <f ca="1" t="shared" si="42"/>
        <v/>
      </c>
      <c r="AV58" s="5" t="str">
        <f ca="1" t="shared" si="43"/>
        <v/>
      </c>
      <c r="AW58" s="5" t="str">
        <f ca="1" t="shared" si="44"/>
        <v/>
      </c>
      <c r="AX58" s="8" t="str">
        <f ca="1" t="shared" si="45"/>
        <v/>
      </c>
      <c r="AY58" s="6" t="str">
        <f ca="1" t="shared" si="46"/>
        <v/>
      </c>
      <c r="AZ58" s="7" t="str">
        <f ca="1" t="shared" si="47"/>
        <v/>
      </c>
      <c r="BA58" s="6" t="str">
        <f ca="1" t="shared" si="56"/>
        <v/>
      </c>
      <c r="BB58" s="6" t="str">
        <f ca="1" t="shared" si="48"/>
        <v/>
      </c>
      <c r="BC58" s="6" t="str">
        <f ca="1" t="shared" si="49"/>
        <v/>
      </c>
      <c r="BD58" s="6" t="str">
        <f ca="1" t="shared" si="50"/>
        <v/>
      </c>
      <c r="BE58" s="6" t="str">
        <f ca="1" t="shared" si="51"/>
        <v/>
      </c>
      <c r="BF58" s="6" t="str">
        <f ca="1" t="shared" si="52"/>
        <v/>
      </c>
      <c r="BG58" s="6" t="str">
        <f ca="1" t="shared" si="53"/>
        <v/>
      </c>
      <c r="BH58" s="6" t="str">
        <f ca="1" t="shared" si="54"/>
        <v/>
      </c>
      <c r="BI58" s="6" t="str">
        <f ca="1" t="shared" si="55"/>
        <v/>
      </c>
    </row>
    <row r="59" spans="1:61">
      <c r="A59" s="5" t="str">
        <f ca="1" t="shared" si="10"/>
        <v/>
      </c>
      <c r="B59" s="5" t="str">
        <f ca="1">IF(选手操作!$K58="","",选手操作!$K58)</f>
        <v/>
      </c>
      <c r="C59" s="5" t="str">
        <f ca="1">IF(选手操作!$L58="","",选手操作!$L58)</f>
        <v/>
      </c>
      <c r="D59" s="5" t="str">
        <f ca="1">IF($B59="","",RANK($E59,$E$4:$E$435,0)+COUNTIF($E$4:$E59,$E59)-1)</f>
        <v/>
      </c>
      <c r="E59" s="6" t="str">
        <f ca="1" t="shared" si="11"/>
        <v/>
      </c>
      <c r="F59" s="7" t="str">
        <f ca="1">IF(SUM(选手操作!S58,选手操作!AS58,选手操作!BS58,选手操作!CS58,选手操作!DS58,选手操作!ES58,选手操作!FS58,选手操作!GS58,选手操作!HS58,选手操作!M58,结果导入!W58,结果导入!AW58,结果导入!BW58,结果导入!CW58,结果导入!DW58,结果导入!EW58,结果导入!FW58,结果导入!GW58,结果导入!HW58,选手操作!HU58)=0,"",SUM(选手操作!S58,选手操作!AS58,选手操作!BS58,选手操作!CS58,选手操作!DS58,选手操作!ES58,选手操作!FS58,选手操作!GS58,选手操作!HS58,选手操作!M58,结果导入!W58,结果导入!AW58,结果导入!BW58,结果导入!CW58,结果导入!DW58,结果导入!EW58,结果导入!FW58,结果导入!GW58,结果导入!HW58))</f>
        <v/>
      </c>
      <c r="G59" s="7" t="str">
        <f>IF(SUM(选手操作!O58,结果导入!Y58,结果导入!AY58,结果导入!BY58,结果导入!CY58,结果导入!DY58,结果导入!EY58,结果导入!FY58,结果导入!GY58,结果导入!HY58)=0,"",SUM(选手操作!O58,结果导入!Y58,结果导入!AY58,结果导入!BY58,结果导入!CY58,结果导入!DY58,结果导入!EY58,结果导入!FY58,结果导入!GY58,结果导入!HY58))</f>
        <v/>
      </c>
      <c r="H59" s="6" t="str">
        <f ca="1">IFERROR(IF(OR($C59="",结果导入!S$3=""),"",IF(选手操作!T58&lt;&gt;"",IF(选手操作!T58="其他","请假",选手操作!T58),VLOOKUP($C59,结果导入!O:Q,3,0))),"成绩错误")</f>
        <v/>
      </c>
      <c r="I59" s="6" t="str">
        <f ca="1">IFERROR(IF(OR($C59="",结果导入!AS$3=""),"",IF(选手操作!AT58&lt;&gt;"",IF(选手操作!AT58="其他","请假",选手操作!AT58),VLOOKUP($C59,结果导入!AO:AQ,3,0))),"成绩错误")</f>
        <v/>
      </c>
      <c r="J59" s="6" t="str">
        <f ca="1">IFERROR(IF(OR($C59="",结果导入!BS$3=""),"",IF(选手操作!BT58&lt;&gt;"",IF(选手操作!BT58="其他","请假",选手操作!BT58),VLOOKUP($C59,结果导入!BO:BQ,3,0))),"成绩错误")</f>
        <v/>
      </c>
      <c r="K59" s="6" t="str">
        <f ca="1">IFERROR(IF(OR($C59="",结果导入!CS$3=""),"",IF(选手操作!CT58&lt;&gt;"",IF(选手操作!CT58="其他","请假",选手操作!CT58),VLOOKUP($C59,结果导入!CO:CQ,3,0))),"成绩错误")</f>
        <v/>
      </c>
      <c r="L59" s="6" t="str">
        <f ca="1">IFERROR(IF(OR($C59="",结果导入!DS$3=""),"",IF(选手操作!DT58&lt;&gt;"",IF(选手操作!DT58="其他","请假",选手操作!DT58),VLOOKUP($C59,结果导入!DO:DQ,3,0))),"成绩错误")</f>
        <v/>
      </c>
      <c r="M59" s="6" t="str">
        <f ca="1">IFERROR(IF(OR($C59="",结果导入!ES$3=""),"",IF(选手操作!ET58&lt;&gt;"",IF(选手操作!ET58="其他","请假",选手操作!ET58),VLOOKUP($C59,结果导入!EO:EQ,3,0))),"成绩错误")</f>
        <v/>
      </c>
      <c r="N59" s="6" t="str">
        <f ca="1">IFERROR(IF(OR($C59="",结果导入!FS$3=""),"",IF(选手操作!FT58&lt;&gt;"",IF(选手操作!FT58="其他","请假",选手操作!FT58),VLOOKUP($C59,结果导入!FO:FQ,3,0))),"成绩错误")</f>
        <v/>
      </c>
      <c r="O59" s="6" t="str">
        <f ca="1">IFERROR(IF(OR($C59="",结果导入!GS$3=""),"",IF(选手操作!GT58&lt;&gt;"",IF(选手操作!GT58="其他","请假",选手操作!GT58),VLOOKUP($C59,结果导入!GO:GQ,3,0))),"成绩错误")</f>
        <v/>
      </c>
      <c r="P59" s="6" t="str">
        <f ca="1">IFERROR(IF(OR($C59="",结果导入!HS$3=""),"",IF(选手操作!HT58&lt;&gt;"",IF(选手操作!HT58="其他","请假",选手操作!HT58),VLOOKUP($C59,结果导入!HO:HQ,3,0))),"成绩错误")</f>
        <v/>
      </c>
      <c r="Q59" s="5" t="str">
        <f ca="1" t="shared" si="12"/>
        <v/>
      </c>
      <c r="R59" s="5" t="str">
        <f ca="1" t="shared" si="13"/>
        <v/>
      </c>
      <c r="S59" s="5" t="str">
        <f ca="1" t="shared" si="14"/>
        <v/>
      </c>
      <c r="T59" s="6" t="str">
        <f ca="1" t="shared" si="15"/>
        <v/>
      </c>
      <c r="U59" s="6" t="str">
        <f ca="1" t="shared" si="16"/>
        <v/>
      </c>
      <c r="V59" s="6" t="str">
        <f ca="1" t="shared" si="17"/>
        <v/>
      </c>
      <c r="W59" s="6" t="str">
        <f ca="1" t="shared" si="18"/>
        <v/>
      </c>
      <c r="X59" s="6" t="str">
        <f ca="1" t="shared" si="19"/>
        <v/>
      </c>
      <c r="Y59" s="6" t="str">
        <f ca="1" t="shared" si="20"/>
        <v/>
      </c>
      <c r="Z59" s="6" t="str">
        <f ca="1" t="shared" si="21"/>
        <v/>
      </c>
      <c r="AA59" s="6" t="str">
        <f ca="1" t="shared" si="22"/>
        <v/>
      </c>
      <c r="AB59" s="6" t="str">
        <f ca="1" t="shared" si="23"/>
        <v/>
      </c>
      <c r="AC59" s="6" t="str">
        <f ca="1" t="shared" si="24"/>
        <v/>
      </c>
      <c r="AD59" s="6" t="str">
        <f ca="1" t="shared" si="25"/>
        <v/>
      </c>
      <c r="AE59" s="6" t="str">
        <f ca="1" t="shared" si="26"/>
        <v/>
      </c>
      <c r="AF59" s="5" t="str">
        <f ca="1" t="shared" si="27"/>
        <v/>
      </c>
      <c r="AG59" s="5" t="str">
        <f ca="1" t="shared" si="28"/>
        <v/>
      </c>
      <c r="AH59" s="5" t="str">
        <f ca="1" t="shared" si="29"/>
        <v/>
      </c>
      <c r="AI59" s="6" t="str">
        <f ca="1" t="shared" si="30"/>
        <v/>
      </c>
      <c r="AJ59" s="6" t="str">
        <f ca="1" t="shared" si="31"/>
        <v/>
      </c>
      <c r="AK59" s="7" t="str">
        <f ca="1" t="shared" si="32"/>
        <v/>
      </c>
      <c r="AL59" s="6" t="str">
        <f ca="1" t="shared" si="33"/>
        <v/>
      </c>
      <c r="AM59" s="6" t="str">
        <f ca="1" t="shared" si="34"/>
        <v/>
      </c>
      <c r="AN59" s="6" t="str">
        <f ca="1" t="shared" si="35"/>
        <v/>
      </c>
      <c r="AO59" s="6" t="str">
        <f ca="1" t="shared" si="36"/>
        <v/>
      </c>
      <c r="AP59" s="6" t="str">
        <f ca="1" t="shared" si="37"/>
        <v/>
      </c>
      <c r="AQ59" s="6" t="str">
        <f ca="1" t="shared" si="38"/>
        <v/>
      </c>
      <c r="AR59" s="6" t="str">
        <f ca="1" t="shared" si="39"/>
        <v/>
      </c>
      <c r="AS59" s="6" t="str">
        <f ca="1" t="shared" si="40"/>
        <v/>
      </c>
      <c r="AT59" s="6" t="str">
        <f ca="1" t="shared" si="41"/>
        <v/>
      </c>
      <c r="AU59" s="9" t="str">
        <f ca="1" t="shared" si="42"/>
        <v/>
      </c>
      <c r="AV59" s="5" t="str">
        <f ca="1" t="shared" si="43"/>
        <v/>
      </c>
      <c r="AW59" s="5" t="str">
        <f ca="1" t="shared" si="44"/>
        <v/>
      </c>
      <c r="AX59" s="8" t="str">
        <f ca="1" t="shared" si="45"/>
        <v/>
      </c>
      <c r="AY59" s="6" t="str">
        <f ca="1" t="shared" si="46"/>
        <v/>
      </c>
      <c r="AZ59" s="7" t="str">
        <f ca="1" t="shared" si="47"/>
        <v/>
      </c>
      <c r="BA59" s="6" t="str">
        <f ca="1" t="shared" si="56"/>
        <v/>
      </c>
      <c r="BB59" s="6" t="str">
        <f ca="1" t="shared" si="48"/>
        <v/>
      </c>
      <c r="BC59" s="6" t="str">
        <f ca="1" t="shared" si="49"/>
        <v/>
      </c>
      <c r="BD59" s="6" t="str">
        <f ca="1" t="shared" si="50"/>
        <v/>
      </c>
      <c r="BE59" s="6" t="str">
        <f ca="1" t="shared" si="51"/>
        <v/>
      </c>
      <c r="BF59" s="6" t="str">
        <f ca="1" t="shared" si="52"/>
        <v/>
      </c>
      <c r="BG59" s="6" t="str">
        <f ca="1" t="shared" si="53"/>
        <v/>
      </c>
      <c r="BH59" s="6" t="str">
        <f ca="1" t="shared" si="54"/>
        <v/>
      </c>
      <c r="BI59" s="6" t="str">
        <f ca="1" t="shared" si="55"/>
        <v/>
      </c>
    </row>
    <row r="60" spans="1:61">
      <c r="A60" s="5" t="str">
        <f ca="1" t="shared" si="10"/>
        <v/>
      </c>
      <c r="B60" s="5" t="str">
        <f ca="1">IF(选手操作!$K59="","",选手操作!$K59)</f>
        <v/>
      </c>
      <c r="C60" s="5" t="str">
        <f ca="1">IF(选手操作!$L59="","",选手操作!$L59)</f>
        <v/>
      </c>
      <c r="D60" s="5" t="str">
        <f ca="1">IF($B60="","",RANK($E60,$E$4:$E$435,0)+COUNTIF($E$4:$E60,$E60)-1)</f>
        <v/>
      </c>
      <c r="E60" s="6" t="str">
        <f ca="1" t="shared" si="11"/>
        <v/>
      </c>
      <c r="F60" s="7" t="str">
        <f ca="1">IF(SUM(选手操作!S59,选手操作!AS59,选手操作!BS59,选手操作!CS59,选手操作!DS59,选手操作!ES59,选手操作!FS59,选手操作!GS59,选手操作!HS59,选手操作!M59,结果导入!W59,结果导入!AW59,结果导入!BW59,结果导入!CW59,结果导入!DW59,结果导入!EW59,结果导入!FW59,结果导入!GW59,结果导入!HW59,选手操作!HU59)=0,"",SUM(选手操作!S59,选手操作!AS59,选手操作!BS59,选手操作!CS59,选手操作!DS59,选手操作!ES59,选手操作!FS59,选手操作!GS59,选手操作!HS59,选手操作!M59,结果导入!W59,结果导入!AW59,结果导入!BW59,结果导入!CW59,结果导入!DW59,结果导入!EW59,结果导入!FW59,结果导入!GW59,结果导入!HW59))</f>
        <v/>
      </c>
      <c r="G60" s="7" t="str">
        <f>IF(SUM(选手操作!O59,结果导入!Y59,结果导入!AY59,结果导入!BY59,结果导入!CY59,结果导入!DY59,结果导入!EY59,结果导入!FY59,结果导入!GY59,结果导入!HY59)=0,"",SUM(选手操作!O59,结果导入!Y59,结果导入!AY59,结果导入!BY59,结果导入!CY59,结果导入!DY59,结果导入!EY59,结果导入!FY59,结果导入!GY59,结果导入!HY59))</f>
        <v/>
      </c>
      <c r="H60" s="6" t="str">
        <f ca="1">IFERROR(IF(OR($C60="",结果导入!S$3=""),"",IF(选手操作!T59&lt;&gt;"",IF(选手操作!T59="其他","请假",选手操作!T59),VLOOKUP($C60,结果导入!O:Q,3,0))),"成绩错误")</f>
        <v/>
      </c>
      <c r="I60" s="6" t="str">
        <f ca="1">IFERROR(IF(OR($C60="",结果导入!AS$3=""),"",IF(选手操作!AT59&lt;&gt;"",IF(选手操作!AT59="其他","请假",选手操作!AT59),VLOOKUP($C60,结果导入!AO:AQ,3,0))),"成绩错误")</f>
        <v/>
      </c>
      <c r="J60" s="6" t="str">
        <f ca="1">IFERROR(IF(OR($C60="",结果导入!BS$3=""),"",IF(选手操作!BT59&lt;&gt;"",IF(选手操作!BT59="其他","请假",选手操作!BT59),VLOOKUP($C60,结果导入!BO:BQ,3,0))),"成绩错误")</f>
        <v/>
      </c>
      <c r="K60" s="6" t="str">
        <f ca="1">IFERROR(IF(OR($C60="",结果导入!CS$3=""),"",IF(选手操作!CT59&lt;&gt;"",IF(选手操作!CT59="其他","请假",选手操作!CT59),VLOOKUP($C60,结果导入!CO:CQ,3,0))),"成绩错误")</f>
        <v/>
      </c>
      <c r="L60" s="6" t="str">
        <f ca="1">IFERROR(IF(OR($C60="",结果导入!DS$3=""),"",IF(选手操作!DT59&lt;&gt;"",IF(选手操作!DT59="其他","请假",选手操作!DT59),VLOOKUP($C60,结果导入!DO:DQ,3,0))),"成绩错误")</f>
        <v/>
      </c>
      <c r="M60" s="6" t="str">
        <f ca="1">IFERROR(IF(OR($C60="",结果导入!ES$3=""),"",IF(选手操作!ET59&lt;&gt;"",IF(选手操作!ET59="其他","请假",选手操作!ET59),VLOOKUP($C60,结果导入!EO:EQ,3,0))),"成绩错误")</f>
        <v/>
      </c>
      <c r="N60" s="6" t="str">
        <f ca="1">IFERROR(IF(OR($C60="",结果导入!FS$3=""),"",IF(选手操作!FT59&lt;&gt;"",IF(选手操作!FT59="其他","请假",选手操作!FT59),VLOOKUP($C60,结果导入!FO:FQ,3,0))),"成绩错误")</f>
        <v/>
      </c>
      <c r="O60" s="6" t="str">
        <f ca="1">IFERROR(IF(OR($C60="",结果导入!GS$3=""),"",IF(选手操作!GT59&lt;&gt;"",IF(选手操作!GT59="其他","请假",选手操作!GT59),VLOOKUP($C60,结果导入!GO:GQ,3,0))),"成绩错误")</f>
        <v/>
      </c>
      <c r="P60" s="6" t="str">
        <f ca="1">IFERROR(IF(OR($C60="",结果导入!HS$3=""),"",IF(选手操作!HT59&lt;&gt;"",IF(选手操作!HT59="其他","请假",选手操作!HT59),VLOOKUP($C60,结果导入!HO:HQ,3,0))),"成绩错误")</f>
        <v/>
      </c>
      <c r="Q60" s="5" t="str">
        <f ca="1" t="shared" si="12"/>
        <v/>
      </c>
      <c r="R60" s="5" t="str">
        <f ca="1" t="shared" si="13"/>
        <v/>
      </c>
      <c r="S60" s="5" t="str">
        <f ca="1" t="shared" si="14"/>
        <v/>
      </c>
      <c r="T60" s="6" t="str">
        <f ca="1" t="shared" si="15"/>
        <v/>
      </c>
      <c r="U60" s="6" t="str">
        <f ca="1" t="shared" si="16"/>
        <v/>
      </c>
      <c r="V60" s="6" t="str">
        <f ca="1" t="shared" si="17"/>
        <v/>
      </c>
      <c r="W60" s="6" t="str">
        <f ca="1" t="shared" si="18"/>
        <v/>
      </c>
      <c r="X60" s="6" t="str">
        <f ca="1" t="shared" si="19"/>
        <v/>
      </c>
      <c r="Y60" s="6" t="str">
        <f ca="1" t="shared" si="20"/>
        <v/>
      </c>
      <c r="Z60" s="6" t="str">
        <f ca="1" t="shared" si="21"/>
        <v/>
      </c>
      <c r="AA60" s="6" t="str">
        <f ca="1" t="shared" si="22"/>
        <v/>
      </c>
      <c r="AB60" s="6" t="str">
        <f ca="1" t="shared" si="23"/>
        <v/>
      </c>
      <c r="AC60" s="6" t="str">
        <f ca="1" t="shared" si="24"/>
        <v/>
      </c>
      <c r="AD60" s="6" t="str">
        <f ca="1" t="shared" si="25"/>
        <v/>
      </c>
      <c r="AE60" s="6" t="str">
        <f ca="1" t="shared" si="26"/>
        <v/>
      </c>
      <c r="AF60" s="5" t="str">
        <f ca="1" t="shared" si="27"/>
        <v/>
      </c>
      <c r="AG60" s="5" t="str">
        <f ca="1" t="shared" si="28"/>
        <v/>
      </c>
      <c r="AH60" s="5" t="str">
        <f ca="1" t="shared" si="29"/>
        <v/>
      </c>
      <c r="AI60" s="6" t="str">
        <f ca="1" t="shared" si="30"/>
        <v/>
      </c>
      <c r="AJ60" s="6" t="str">
        <f ca="1" t="shared" si="31"/>
        <v/>
      </c>
      <c r="AK60" s="7" t="str">
        <f ca="1" t="shared" si="32"/>
        <v/>
      </c>
      <c r="AL60" s="6" t="str">
        <f ca="1" t="shared" si="33"/>
        <v/>
      </c>
      <c r="AM60" s="6" t="str">
        <f ca="1" t="shared" si="34"/>
        <v/>
      </c>
      <c r="AN60" s="6" t="str">
        <f ca="1" t="shared" si="35"/>
        <v/>
      </c>
      <c r="AO60" s="6" t="str">
        <f ca="1" t="shared" si="36"/>
        <v/>
      </c>
      <c r="AP60" s="6" t="str">
        <f ca="1" t="shared" si="37"/>
        <v/>
      </c>
      <c r="AQ60" s="6" t="str">
        <f ca="1" t="shared" si="38"/>
        <v/>
      </c>
      <c r="AR60" s="6" t="str">
        <f ca="1" t="shared" si="39"/>
        <v/>
      </c>
      <c r="AS60" s="6" t="str">
        <f ca="1" t="shared" si="40"/>
        <v/>
      </c>
      <c r="AT60" s="6" t="str">
        <f ca="1" t="shared" si="41"/>
        <v/>
      </c>
      <c r="AU60" s="9" t="str">
        <f ca="1" t="shared" si="42"/>
        <v/>
      </c>
      <c r="AV60" s="5" t="str">
        <f ca="1" t="shared" si="43"/>
        <v/>
      </c>
      <c r="AW60" s="5" t="str">
        <f ca="1" t="shared" si="44"/>
        <v/>
      </c>
      <c r="AX60" s="8" t="str">
        <f ca="1" t="shared" si="45"/>
        <v/>
      </c>
      <c r="AY60" s="6" t="str">
        <f ca="1" t="shared" si="46"/>
        <v/>
      </c>
      <c r="AZ60" s="7" t="str">
        <f ca="1" t="shared" si="47"/>
        <v/>
      </c>
      <c r="BA60" s="6" t="str">
        <f ca="1" t="shared" si="56"/>
        <v/>
      </c>
      <c r="BB60" s="6" t="str">
        <f ca="1" t="shared" si="48"/>
        <v/>
      </c>
      <c r="BC60" s="6" t="str">
        <f ca="1" t="shared" si="49"/>
        <v/>
      </c>
      <c r="BD60" s="6" t="str">
        <f ca="1" t="shared" si="50"/>
        <v/>
      </c>
      <c r="BE60" s="6" t="str">
        <f ca="1" t="shared" si="51"/>
        <v/>
      </c>
      <c r="BF60" s="6" t="str">
        <f ca="1" t="shared" si="52"/>
        <v/>
      </c>
      <c r="BG60" s="6" t="str">
        <f ca="1" t="shared" si="53"/>
        <v/>
      </c>
      <c r="BH60" s="6" t="str">
        <f ca="1" t="shared" si="54"/>
        <v/>
      </c>
      <c r="BI60" s="6" t="str">
        <f ca="1" t="shared" si="55"/>
        <v/>
      </c>
    </row>
    <row r="61" spans="1:61">
      <c r="A61" s="5" t="str">
        <f ca="1" t="shared" si="10"/>
        <v/>
      </c>
      <c r="B61" s="5" t="str">
        <f ca="1">IF(选手操作!$K60="","",选手操作!$K60)</f>
        <v/>
      </c>
      <c r="C61" s="5" t="str">
        <f ca="1">IF(选手操作!$L60="","",选手操作!$L60)</f>
        <v/>
      </c>
      <c r="D61" s="5" t="str">
        <f ca="1">IF($B61="","",RANK($E61,$E$4:$E$435,0)+COUNTIF($E$4:$E61,$E61)-1)</f>
        <v/>
      </c>
      <c r="E61" s="6" t="str">
        <f ca="1" t="shared" si="11"/>
        <v/>
      </c>
      <c r="F61" s="7" t="str">
        <f ca="1">IF(SUM(选手操作!S60,选手操作!AS60,选手操作!BS60,选手操作!CS60,选手操作!DS60,选手操作!ES60,选手操作!FS60,选手操作!GS60,选手操作!HS60,选手操作!M60,结果导入!W60,结果导入!AW60,结果导入!BW60,结果导入!CW60,结果导入!DW60,结果导入!EW60,结果导入!FW60,结果导入!GW60,结果导入!HW60,选手操作!HU60)=0,"",SUM(选手操作!S60,选手操作!AS60,选手操作!BS60,选手操作!CS60,选手操作!DS60,选手操作!ES60,选手操作!FS60,选手操作!GS60,选手操作!HS60,选手操作!M60,结果导入!W60,结果导入!AW60,结果导入!BW60,结果导入!CW60,结果导入!DW60,结果导入!EW60,结果导入!FW60,结果导入!GW60,结果导入!HW60))</f>
        <v/>
      </c>
      <c r="G61" s="7" t="str">
        <f>IF(SUM(选手操作!O60,结果导入!Y60,结果导入!AY60,结果导入!BY60,结果导入!CY60,结果导入!DY60,结果导入!EY60,结果导入!FY60,结果导入!GY60,结果导入!HY60)=0,"",SUM(选手操作!O60,结果导入!Y60,结果导入!AY60,结果导入!BY60,结果导入!CY60,结果导入!DY60,结果导入!EY60,结果导入!FY60,结果导入!GY60,结果导入!HY60))</f>
        <v/>
      </c>
      <c r="H61" s="6" t="str">
        <f ca="1">IFERROR(IF(OR($C61="",结果导入!S$3=""),"",IF(选手操作!T60&lt;&gt;"",IF(选手操作!T60="其他","请假",选手操作!T60),VLOOKUP($C61,结果导入!O:Q,3,0))),"成绩错误")</f>
        <v/>
      </c>
      <c r="I61" s="6" t="str">
        <f ca="1">IFERROR(IF(OR($C61="",结果导入!AS$3=""),"",IF(选手操作!AT60&lt;&gt;"",IF(选手操作!AT60="其他","请假",选手操作!AT60),VLOOKUP($C61,结果导入!AO:AQ,3,0))),"成绩错误")</f>
        <v/>
      </c>
      <c r="J61" s="6" t="str">
        <f ca="1">IFERROR(IF(OR($C61="",结果导入!BS$3=""),"",IF(选手操作!BT60&lt;&gt;"",IF(选手操作!BT60="其他","请假",选手操作!BT60),VLOOKUP($C61,结果导入!BO:BQ,3,0))),"成绩错误")</f>
        <v/>
      </c>
      <c r="K61" s="6" t="str">
        <f ca="1">IFERROR(IF(OR($C61="",结果导入!CS$3=""),"",IF(选手操作!CT60&lt;&gt;"",IF(选手操作!CT60="其他","请假",选手操作!CT60),VLOOKUP($C61,结果导入!CO:CQ,3,0))),"成绩错误")</f>
        <v/>
      </c>
      <c r="L61" s="6" t="str">
        <f ca="1">IFERROR(IF(OR($C61="",结果导入!DS$3=""),"",IF(选手操作!DT60&lt;&gt;"",IF(选手操作!DT60="其他","请假",选手操作!DT60),VLOOKUP($C61,结果导入!DO:DQ,3,0))),"成绩错误")</f>
        <v/>
      </c>
      <c r="M61" s="6" t="str">
        <f ca="1">IFERROR(IF(OR($C61="",结果导入!ES$3=""),"",IF(选手操作!ET60&lt;&gt;"",IF(选手操作!ET60="其他","请假",选手操作!ET60),VLOOKUP($C61,结果导入!EO:EQ,3,0))),"成绩错误")</f>
        <v/>
      </c>
      <c r="N61" s="6" t="str">
        <f ca="1">IFERROR(IF(OR($C61="",结果导入!FS$3=""),"",IF(选手操作!FT60&lt;&gt;"",IF(选手操作!FT60="其他","请假",选手操作!FT60),VLOOKUP($C61,结果导入!FO:FQ,3,0))),"成绩错误")</f>
        <v/>
      </c>
      <c r="O61" s="6" t="str">
        <f ca="1">IFERROR(IF(OR($C61="",结果导入!GS$3=""),"",IF(选手操作!GT60&lt;&gt;"",IF(选手操作!GT60="其他","请假",选手操作!GT60),VLOOKUP($C61,结果导入!GO:GQ,3,0))),"成绩错误")</f>
        <v/>
      </c>
      <c r="P61" s="6" t="str">
        <f ca="1">IFERROR(IF(OR($C61="",结果导入!HS$3=""),"",IF(选手操作!HT60&lt;&gt;"",IF(选手操作!HT60="其他","请假",选手操作!HT60),VLOOKUP($C61,结果导入!HO:HQ,3,0))),"成绩错误")</f>
        <v/>
      </c>
      <c r="Q61" s="5" t="str">
        <f ca="1" t="shared" si="12"/>
        <v/>
      </c>
      <c r="R61" s="5" t="str">
        <f ca="1" t="shared" si="13"/>
        <v/>
      </c>
      <c r="S61" s="5" t="str">
        <f ca="1" t="shared" si="14"/>
        <v/>
      </c>
      <c r="T61" s="6" t="str">
        <f ca="1" t="shared" si="15"/>
        <v/>
      </c>
      <c r="U61" s="6" t="str">
        <f ca="1" t="shared" si="16"/>
        <v/>
      </c>
      <c r="V61" s="6" t="str">
        <f ca="1" t="shared" si="17"/>
        <v/>
      </c>
      <c r="W61" s="6" t="str">
        <f ca="1" t="shared" si="18"/>
        <v/>
      </c>
      <c r="X61" s="6" t="str">
        <f ca="1" t="shared" si="19"/>
        <v/>
      </c>
      <c r="Y61" s="6" t="str">
        <f ca="1" t="shared" si="20"/>
        <v/>
      </c>
      <c r="Z61" s="6" t="str">
        <f ca="1" t="shared" si="21"/>
        <v/>
      </c>
      <c r="AA61" s="6" t="str">
        <f ca="1" t="shared" si="22"/>
        <v/>
      </c>
      <c r="AB61" s="6" t="str">
        <f ca="1" t="shared" si="23"/>
        <v/>
      </c>
      <c r="AC61" s="6" t="str">
        <f ca="1" t="shared" si="24"/>
        <v/>
      </c>
      <c r="AD61" s="6" t="str">
        <f ca="1" t="shared" si="25"/>
        <v/>
      </c>
      <c r="AE61" s="6" t="str">
        <f ca="1" t="shared" si="26"/>
        <v/>
      </c>
      <c r="AF61" s="5" t="str">
        <f ca="1" t="shared" si="27"/>
        <v/>
      </c>
      <c r="AG61" s="5" t="str">
        <f ca="1" t="shared" si="28"/>
        <v/>
      </c>
      <c r="AH61" s="5" t="str">
        <f ca="1" t="shared" si="29"/>
        <v/>
      </c>
      <c r="AI61" s="6" t="str">
        <f ca="1" t="shared" si="30"/>
        <v/>
      </c>
      <c r="AJ61" s="6" t="str">
        <f ca="1" t="shared" si="31"/>
        <v/>
      </c>
      <c r="AK61" s="7" t="str">
        <f ca="1" t="shared" si="32"/>
        <v/>
      </c>
      <c r="AL61" s="6" t="str">
        <f ca="1" t="shared" si="33"/>
        <v/>
      </c>
      <c r="AM61" s="6" t="str">
        <f ca="1" t="shared" si="34"/>
        <v/>
      </c>
      <c r="AN61" s="6" t="str">
        <f ca="1" t="shared" si="35"/>
        <v/>
      </c>
      <c r="AO61" s="6" t="str">
        <f ca="1" t="shared" si="36"/>
        <v/>
      </c>
      <c r="AP61" s="6" t="str">
        <f ca="1" t="shared" si="37"/>
        <v/>
      </c>
      <c r="AQ61" s="6" t="str">
        <f ca="1" t="shared" si="38"/>
        <v/>
      </c>
      <c r="AR61" s="6" t="str">
        <f ca="1" t="shared" si="39"/>
        <v/>
      </c>
      <c r="AS61" s="6" t="str">
        <f ca="1" t="shared" si="40"/>
        <v/>
      </c>
      <c r="AT61" s="6" t="str">
        <f ca="1" t="shared" si="41"/>
        <v/>
      </c>
      <c r="AU61" s="9" t="str">
        <f ca="1" t="shared" si="42"/>
        <v/>
      </c>
      <c r="AV61" s="5" t="str">
        <f ca="1" t="shared" si="43"/>
        <v/>
      </c>
      <c r="AW61" s="5" t="str">
        <f ca="1" t="shared" si="44"/>
        <v/>
      </c>
      <c r="AX61" s="8" t="str">
        <f ca="1" t="shared" si="45"/>
        <v/>
      </c>
      <c r="AY61" s="6" t="str">
        <f ca="1" t="shared" si="46"/>
        <v/>
      </c>
      <c r="AZ61" s="7" t="str">
        <f ca="1" t="shared" si="47"/>
        <v/>
      </c>
      <c r="BA61" s="6" t="str">
        <f ca="1" t="shared" si="56"/>
        <v/>
      </c>
      <c r="BB61" s="6" t="str">
        <f ca="1" t="shared" si="48"/>
        <v/>
      </c>
      <c r="BC61" s="6" t="str">
        <f ca="1" t="shared" si="49"/>
        <v/>
      </c>
      <c r="BD61" s="6" t="str">
        <f ca="1" t="shared" si="50"/>
        <v/>
      </c>
      <c r="BE61" s="6" t="str">
        <f ca="1" t="shared" si="51"/>
        <v/>
      </c>
      <c r="BF61" s="6" t="str">
        <f ca="1" t="shared" si="52"/>
        <v/>
      </c>
      <c r="BG61" s="6" t="str">
        <f ca="1" t="shared" si="53"/>
        <v/>
      </c>
      <c r="BH61" s="6" t="str">
        <f ca="1" t="shared" si="54"/>
        <v/>
      </c>
      <c r="BI61" s="6" t="str">
        <f ca="1" t="shared" si="55"/>
        <v/>
      </c>
    </row>
    <row r="62" spans="1:61">
      <c r="A62" s="5" t="str">
        <f ca="1" t="shared" si="10"/>
        <v/>
      </c>
      <c r="B62" s="5" t="str">
        <f ca="1">IF(选手操作!$K61="","",选手操作!$K61)</f>
        <v/>
      </c>
      <c r="C62" s="5" t="str">
        <f ca="1">IF(选手操作!$L61="","",选手操作!$L61)</f>
        <v/>
      </c>
      <c r="D62" s="5" t="str">
        <f ca="1">IF($B62="","",RANK($E62,$E$4:$E$435,0)+COUNTIF($E$4:$E62,$E62)-1)</f>
        <v/>
      </c>
      <c r="E62" s="6" t="str">
        <f ca="1" t="shared" si="11"/>
        <v/>
      </c>
      <c r="F62" s="7" t="str">
        <f ca="1">IF(SUM(选手操作!S61,选手操作!AS61,选手操作!BS61,选手操作!CS61,选手操作!DS61,选手操作!ES61,选手操作!FS61,选手操作!GS61,选手操作!HS61,选手操作!M61,结果导入!W61,结果导入!AW61,结果导入!BW61,结果导入!CW61,结果导入!DW61,结果导入!EW61,结果导入!FW61,结果导入!GW61,结果导入!HW61,选手操作!HU61)=0,"",SUM(选手操作!S61,选手操作!AS61,选手操作!BS61,选手操作!CS61,选手操作!DS61,选手操作!ES61,选手操作!FS61,选手操作!GS61,选手操作!HS61,选手操作!M61,结果导入!W61,结果导入!AW61,结果导入!BW61,结果导入!CW61,结果导入!DW61,结果导入!EW61,结果导入!FW61,结果导入!GW61,结果导入!HW61))</f>
        <v/>
      </c>
      <c r="G62" s="7" t="str">
        <f>IF(SUM(选手操作!O61,结果导入!Y61,结果导入!AY61,结果导入!BY61,结果导入!CY61,结果导入!DY61,结果导入!EY61,结果导入!FY61,结果导入!GY61,结果导入!HY61)=0,"",SUM(选手操作!O61,结果导入!Y61,结果导入!AY61,结果导入!BY61,结果导入!CY61,结果导入!DY61,结果导入!EY61,结果导入!FY61,结果导入!GY61,结果导入!HY61))</f>
        <v/>
      </c>
      <c r="H62" s="6" t="str">
        <f ca="1">IFERROR(IF(OR($C62="",结果导入!S$3=""),"",IF(选手操作!T61&lt;&gt;"",IF(选手操作!T61="其他","请假",选手操作!T61),VLOOKUP($C62,结果导入!O:Q,3,0))),"成绩错误")</f>
        <v/>
      </c>
      <c r="I62" s="6" t="str">
        <f ca="1">IFERROR(IF(OR($C62="",结果导入!AS$3=""),"",IF(选手操作!AT61&lt;&gt;"",IF(选手操作!AT61="其他","请假",选手操作!AT61),VLOOKUP($C62,结果导入!AO:AQ,3,0))),"成绩错误")</f>
        <v/>
      </c>
      <c r="J62" s="6" t="str">
        <f ca="1">IFERROR(IF(OR($C62="",结果导入!BS$3=""),"",IF(选手操作!BT61&lt;&gt;"",IF(选手操作!BT61="其他","请假",选手操作!BT61),VLOOKUP($C62,结果导入!BO:BQ,3,0))),"成绩错误")</f>
        <v/>
      </c>
      <c r="K62" s="6" t="str">
        <f ca="1">IFERROR(IF(OR($C62="",结果导入!CS$3=""),"",IF(选手操作!CT61&lt;&gt;"",IF(选手操作!CT61="其他","请假",选手操作!CT61),VLOOKUP($C62,结果导入!CO:CQ,3,0))),"成绩错误")</f>
        <v/>
      </c>
      <c r="L62" s="6" t="str">
        <f ca="1">IFERROR(IF(OR($C62="",结果导入!DS$3=""),"",IF(选手操作!DT61&lt;&gt;"",IF(选手操作!DT61="其他","请假",选手操作!DT61),VLOOKUP($C62,结果导入!DO:DQ,3,0))),"成绩错误")</f>
        <v/>
      </c>
      <c r="M62" s="6" t="str">
        <f ca="1">IFERROR(IF(OR($C62="",结果导入!ES$3=""),"",IF(选手操作!ET61&lt;&gt;"",IF(选手操作!ET61="其他","请假",选手操作!ET61),VLOOKUP($C62,结果导入!EO:EQ,3,0))),"成绩错误")</f>
        <v/>
      </c>
      <c r="N62" s="6" t="str">
        <f ca="1">IFERROR(IF(OR($C62="",结果导入!FS$3=""),"",IF(选手操作!FT61&lt;&gt;"",IF(选手操作!FT61="其他","请假",选手操作!FT61),VLOOKUP($C62,结果导入!FO:FQ,3,0))),"成绩错误")</f>
        <v/>
      </c>
      <c r="O62" s="6" t="str">
        <f ca="1">IFERROR(IF(OR($C62="",结果导入!GS$3=""),"",IF(选手操作!GT61&lt;&gt;"",IF(选手操作!GT61="其他","请假",选手操作!GT61),VLOOKUP($C62,结果导入!GO:GQ,3,0))),"成绩错误")</f>
        <v/>
      </c>
      <c r="P62" s="6" t="str">
        <f ca="1">IFERROR(IF(OR($C62="",结果导入!HS$3=""),"",IF(选手操作!HT61&lt;&gt;"",IF(选手操作!HT61="其他","请假",选手操作!HT61),VLOOKUP($C62,结果导入!HO:HQ,3,0))),"成绩错误")</f>
        <v/>
      </c>
      <c r="Q62" s="5" t="str">
        <f ca="1" t="shared" si="12"/>
        <v/>
      </c>
      <c r="R62" s="5" t="str">
        <f ca="1" t="shared" si="13"/>
        <v/>
      </c>
      <c r="S62" s="5" t="str">
        <f ca="1" t="shared" si="14"/>
        <v/>
      </c>
      <c r="T62" s="6" t="str">
        <f ca="1" t="shared" si="15"/>
        <v/>
      </c>
      <c r="U62" s="6" t="str">
        <f ca="1" t="shared" si="16"/>
        <v/>
      </c>
      <c r="V62" s="6" t="str">
        <f ca="1" t="shared" si="17"/>
        <v/>
      </c>
      <c r="W62" s="6" t="str">
        <f ca="1" t="shared" si="18"/>
        <v/>
      </c>
      <c r="X62" s="6" t="str">
        <f ca="1" t="shared" si="19"/>
        <v/>
      </c>
      <c r="Y62" s="6" t="str">
        <f ca="1" t="shared" si="20"/>
        <v/>
      </c>
      <c r="Z62" s="6" t="str">
        <f ca="1" t="shared" si="21"/>
        <v/>
      </c>
      <c r="AA62" s="6" t="str">
        <f ca="1" t="shared" si="22"/>
        <v/>
      </c>
      <c r="AB62" s="6" t="str">
        <f ca="1" t="shared" si="23"/>
        <v/>
      </c>
      <c r="AC62" s="6" t="str">
        <f ca="1" t="shared" si="24"/>
        <v/>
      </c>
      <c r="AD62" s="6" t="str">
        <f ca="1" t="shared" si="25"/>
        <v/>
      </c>
      <c r="AE62" s="6" t="str">
        <f ca="1" t="shared" si="26"/>
        <v/>
      </c>
      <c r="AF62" s="5" t="str">
        <f ca="1" t="shared" si="27"/>
        <v/>
      </c>
      <c r="AG62" s="5" t="str">
        <f ca="1" t="shared" si="28"/>
        <v/>
      </c>
      <c r="AH62" s="5" t="str">
        <f ca="1" t="shared" si="29"/>
        <v/>
      </c>
      <c r="AI62" s="6" t="str">
        <f ca="1" t="shared" si="30"/>
        <v/>
      </c>
      <c r="AJ62" s="6" t="str">
        <f ca="1" t="shared" si="31"/>
        <v/>
      </c>
      <c r="AK62" s="7" t="str">
        <f ca="1" t="shared" si="32"/>
        <v/>
      </c>
      <c r="AL62" s="6" t="str">
        <f ca="1" t="shared" si="33"/>
        <v/>
      </c>
      <c r="AM62" s="6" t="str">
        <f ca="1" t="shared" si="34"/>
        <v/>
      </c>
      <c r="AN62" s="6" t="str">
        <f ca="1" t="shared" si="35"/>
        <v/>
      </c>
      <c r="AO62" s="6" t="str">
        <f ca="1" t="shared" si="36"/>
        <v/>
      </c>
      <c r="AP62" s="6" t="str">
        <f ca="1" t="shared" si="37"/>
        <v/>
      </c>
      <c r="AQ62" s="6" t="str">
        <f ca="1" t="shared" si="38"/>
        <v/>
      </c>
      <c r="AR62" s="6" t="str">
        <f ca="1" t="shared" si="39"/>
        <v/>
      </c>
      <c r="AS62" s="6" t="str">
        <f ca="1" t="shared" si="40"/>
        <v/>
      </c>
      <c r="AT62" s="6" t="str">
        <f ca="1" t="shared" si="41"/>
        <v/>
      </c>
      <c r="AU62" s="9" t="str">
        <f ca="1" t="shared" si="42"/>
        <v/>
      </c>
      <c r="AV62" s="5" t="str">
        <f ca="1" t="shared" si="43"/>
        <v/>
      </c>
      <c r="AW62" s="5" t="str">
        <f ca="1" t="shared" si="44"/>
        <v/>
      </c>
      <c r="AX62" s="8" t="str">
        <f ca="1" t="shared" si="45"/>
        <v/>
      </c>
      <c r="AY62" s="6" t="str">
        <f ca="1" t="shared" si="46"/>
        <v/>
      </c>
      <c r="AZ62" s="7" t="str">
        <f ca="1" t="shared" si="47"/>
        <v/>
      </c>
      <c r="BA62" s="6" t="str">
        <f ca="1" t="shared" si="56"/>
        <v/>
      </c>
      <c r="BB62" s="6" t="str">
        <f ca="1" t="shared" si="48"/>
        <v/>
      </c>
      <c r="BC62" s="6" t="str">
        <f ca="1" t="shared" si="49"/>
        <v/>
      </c>
      <c r="BD62" s="6" t="str">
        <f ca="1" t="shared" si="50"/>
        <v/>
      </c>
      <c r="BE62" s="6" t="str">
        <f ca="1" t="shared" si="51"/>
        <v/>
      </c>
      <c r="BF62" s="6" t="str">
        <f ca="1" t="shared" si="52"/>
        <v/>
      </c>
      <c r="BG62" s="6" t="str">
        <f ca="1" t="shared" si="53"/>
        <v/>
      </c>
      <c r="BH62" s="6" t="str">
        <f ca="1" t="shared" si="54"/>
        <v/>
      </c>
      <c r="BI62" s="6" t="str">
        <f ca="1" t="shared" si="55"/>
        <v/>
      </c>
    </row>
    <row r="63" spans="1:61">
      <c r="A63" s="5" t="str">
        <f ca="1" t="shared" si="10"/>
        <v/>
      </c>
      <c r="B63" s="5" t="str">
        <f ca="1">IF(选手操作!$K62="","",选手操作!$K62)</f>
        <v/>
      </c>
      <c r="C63" s="5" t="str">
        <f ca="1">IF(选手操作!$L62="","",选手操作!$L62)</f>
        <v/>
      </c>
      <c r="D63" s="5" t="str">
        <f ca="1">IF($B63="","",RANK($E63,$E$4:$E$435,0)+COUNTIF($E$4:$E63,$E63)-1)</f>
        <v/>
      </c>
      <c r="E63" s="6" t="str">
        <f ca="1" t="shared" si="11"/>
        <v/>
      </c>
      <c r="F63" s="7" t="str">
        <f ca="1">IF(SUM(选手操作!S62,选手操作!AS62,选手操作!BS62,选手操作!CS62,选手操作!DS62,选手操作!ES62,选手操作!FS62,选手操作!GS62,选手操作!HS62,选手操作!M62,结果导入!W62,结果导入!AW62,结果导入!BW62,结果导入!CW62,结果导入!DW62,结果导入!EW62,结果导入!FW62,结果导入!GW62,结果导入!HW62,选手操作!HU62)=0,"",SUM(选手操作!S62,选手操作!AS62,选手操作!BS62,选手操作!CS62,选手操作!DS62,选手操作!ES62,选手操作!FS62,选手操作!GS62,选手操作!HS62,选手操作!M62,结果导入!W62,结果导入!AW62,结果导入!BW62,结果导入!CW62,结果导入!DW62,结果导入!EW62,结果导入!FW62,结果导入!GW62,结果导入!HW62))</f>
        <v/>
      </c>
      <c r="G63" s="7" t="str">
        <f>IF(SUM(选手操作!O62,结果导入!Y62,结果导入!AY62,结果导入!BY62,结果导入!CY62,结果导入!DY62,结果导入!EY62,结果导入!FY62,结果导入!GY62,结果导入!HY62)=0,"",SUM(选手操作!O62,结果导入!Y62,结果导入!AY62,结果导入!BY62,结果导入!CY62,结果导入!DY62,结果导入!EY62,结果导入!FY62,结果导入!GY62,结果导入!HY62))</f>
        <v/>
      </c>
      <c r="H63" s="6" t="str">
        <f ca="1">IFERROR(IF(OR($C63="",结果导入!S$3=""),"",IF(选手操作!T62&lt;&gt;"",IF(选手操作!T62="其他","请假",选手操作!T62),VLOOKUP($C63,结果导入!O:Q,3,0))),"成绩错误")</f>
        <v/>
      </c>
      <c r="I63" s="6" t="str">
        <f ca="1">IFERROR(IF(OR($C63="",结果导入!AS$3=""),"",IF(选手操作!AT62&lt;&gt;"",IF(选手操作!AT62="其他","请假",选手操作!AT62),VLOOKUP($C63,结果导入!AO:AQ,3,0))),"成绩错误")</f>
        <v/>
      </c>
      <c r="J63" s="6" t="str">
        <f ca="1">IFERROR(IF(OR($C63="",结果导入!BS$3=""),"",IF(选手操作!BT62&lt;&gt;"",IF(选手操作!BT62="其他","请假",选手操作!BT62),VLOOKUP($C63,结果导入!BO:BQ,3,0))),"成绩错误")</f>
        <v/>
      </c>
      <c r="K63" s="6" t="str">
        <f ca="1">IFERROR(IF(OR($C63="",结果导入!CS$3=""),"",IF(选手操作!CT62&lt;&gt;"",IF(选手操作!CT62="其他","请假",选手操作!CT62),VLOOKUP($C63,结果导入!CO:CQ,3,0))),"成绩错误")</f>
        <v/>
      </c>
      <c r="L63" s="6" t="str">
        <f ca="1">IFERROR(IF(OR($C63="",结果导入!DS$3=""),"",IF(选手操作!DT62&lt;&gt;"",IF(选手操作!DT62="其他","请假",选手操作!DT62),VLOOKUP($C63,结果导入!DO:DQ,3,0))),"成绩错误")</f>
        <v/>
      </c>
      <c r="M63" s="6" t="str">
        <f ca="1">IFERROR(IF(OR($C63="",结果导入!ES$3=""),"",IF(选手操作!ET62&lt;&gt;"",IF(选手操作!ET62="其他","请假",选手操作!ET62),VLOOKUP($C63,结果导入!EO:EQ,3,0))),"成绩错误")</f>
        <v/>
      </c>
      <c r="N63" s="6" t="str">
        <f ca="1">IFERROR(IF(OR($C63="",结果导入!FS$3=""),"",IF(选手操作!FT62&lt;&gt;"",IF(选手操作!FT62="其他","请假",选手操作!FT62),VLOOKUP($C63,结果导入!FO:FQ,3,0))),"成绩错误")</f>
        <v/>
      </c>
      <c r="O63" s="6" t="str">
        <f ca="1">IFERROR(IF(OR($C63="",结果导入!GS$3=""),"",IF(选手操作!GT62&lt;&gt;"",IF(选手操作!GT62="其他","请假",选手操作!GT62),VLOOKUP($C63,结果导入!GO:GQ,3,0))),"成绩错误")</f>
        <v/>
      </c>
      <c r="P63" s="6" t="str">
        <f ca="1">IFERROR(IF(OR($C63="",结果导入!HS$3=""),"",IF(选手操作!HT62&lt;&gt;"",IF(选手操作!HT62="其他","请假",选手操作!HT62),VLOOKUP($C63,结果导入!HO:HQ,3,0))),"成绩错误")</f>
        <v/>
      </c>
      <c r="Q63" s="5" t="str">
        <f ca="1" t="shared" si="12"/>
        <v/>
      </c>
      <c r="R63" s="5" t="str">
        <f ca="1" t="shared" si="13"/>
        <v/>
      </c>
      <c r="S63" s="5" t="str">
        <f ca="1" t="shared" si="14"/>
        <v/>
      </c>
      <c r="T63" s="6" t="str">
        <f ca="1" t="shared" si="15"/>
        <v/>
      </c>
      <c r="U63" s="6" t="str">
        <f ca="1" t="shared" si="16"/>
        <v/>
      </c>
      <c r="V63" s="6" t="str">
        <f ca="1" t="shared" si="17"/>
        <v/>
      </c>
      <c r="W63" s="6" t="str">
        <f ca="1" t="shared" si="18"/>
        <v/>
      </c>
      <c r="X63" s="6" t="str">
        <f ca="1" t="shared" si="19"/>
        <v/>
      </c>
      <c r="Y63" s="6" t="str">
        <f ca="1" t="shared" si="20"/>
        <v/>
      </c>
      <c r="Z63" s="6" t="str">
        <f ca="1" t="shared" si="21"/>
        <v/>
      </c>
      <c r="AA63" s="6" t="str">
        <f ca="1" t="shared" si="22"/>
        <v/>
      </c>
      <c r="AB63" s="6" t="str">
        <f ca="1" t="shared" si="23"/>
        <v/>
      </c>
      <c r="AC63" s="6" t="str">
        <f ca="1" t="shared" si="24"/>
        <v/>
      </c>
      <c r="AD63" s="6" t="str">
        <f ca="1" t="shared" si="25"/>
        <v/>
      </c>
      <c r="AE63" s="6" t="str">
        <f ca="1" t="shared" si="26"/>
        <v/>
      </c>
      <c r="AF63" s="5" t="str">
        <f ca="1" t="shared" si="27"/>
        <v/>
      </c>
      <c r="AG63" s="5" t="str">
        <f ca="1" t="shared" si="28"/>
        <v/>
      </c>
      <c r="AH63" s="5" t="str">
        <f ca="1" t="shared" si="29"/>
        <v/>
      </c>
      <c r="AI63" s="6" t="str">
        <f ca="1" t="shared" si="30"/>
        <v/>
      </c>
      <c r="AJ63" s="6" t="str">
        <f ca="1" t="shared" si="31"/>
        <v/>
      </c>
      <c r="AK63" s="7" t="str">
        <f ca="1" t="shared" si="32"/>
        <v/>
      </c>
      <c r="AL63" s="6" t="str">
        <f ca="1" t="shared" si="33"/>
        <v/>
      </c>
      <c r="AM63" s="6" t="str">
        <f ca="1" t="shared" si="34"/>
        <v/>
      </c>
      <c r="AN63" s="6" t="str">
        <f ca="1" t="shared" si="35"/>
        <v/>
      </c>
      <c r="AO63" s="6" t="str">
        <f ca="1" t="shared" si="36"/>
        <v/>
      </c>
      <c r="AP63" s="6" t="str">
        <f ca="1" t="shared" si="37"/>
        <v/>
      </c>
      <c r="AQ63" s="6" t="str">
        <f ca="1" t="shared" si="38"/>
        <v/>
      </c>
      <c r="AR63" s="6" t="str">
        <f ca="1" t="shared" si="39"/>
        <v/>
      </c>
      <c r="AS63" s="6" t="str">
        <f ca="1" t="shared" si="40"/>
        <v/>
      </c>
      <c r="AT63" s="6" t="str">
        <f ca="1" t="shared" si="41"/>
        <v/>
      </c>
      <c r="AU63" s="9" t="str">
        <f ca="1" t="shared" si="42"/>
        <v/>
      </c>
      <c r="AV63" s="5" t="str">
        <f ca="1" t="shared" si="43"/>
        <v/>
      </c>
      <c r="AW63" s="5" t="str">
        <f ca="1" t="shared" si="44"/>
        <v/>
      </c>
      <c r="AX63" s="8" t="str">
        <f ca="1" t="shared" si="45"/>
        <v/>
      </c>
      <c r="AY63" s="6" t="str">
        <f ca="1" t="shared" si="46"/>
        <v/>
      </c>
      <c r="AZ63" s="7" t="str">
        <f ca="1" t="shared" si="47"/>
        <v/>
      </c>
      <c r="BA63" s="6" t="str">
        <f ca="1" t="shared" si="56"/>
        <v/>
      </c>
      <c r="BB63" s="6" t="str">
        <f ca="1" t="shared" si="48"/>
        <v/>
      </c>
      <c r="BC63" s="6" t="str">
        <f ca="1" t="shared" si="49"/>
        <v/>
      </c>
      <c r="BD63" s="6" t="str">
        <f ca="1" t="shared" si="50"/>
        <v/>
      </c>
      <c r="BE63" s="6" t="str">
        <f ca="1" t="shared" si="51"/>
        <v/>
      </c>
      <c r="BF63" s="6" t="str">
        <f ca="1" t="shared" si="52"/>
        <v/>
      </c>
      <c r="BG63" s="6" t="str">
        <f ca="1" t="shared" si="53"/>
        <v/>
      </c>
      <c r="BH63" s="6" t="str">
        <f ca="1" t="shared" si="54"/>
        <v/>
      </c>
      <c r="BI63" s="6" t="str">
        <f ca="1" t="shared" si="55"/>
        <v/>
      </c>
    </row>
    <row r="64" spans="1:61">
      <c r="A64" s="5" t="str">
        <f ca="1" t="shared" si="10"/>
        <v/>
      </c>
      <c r="B64" s="5" t="str">
        <f ca="1">IF(选手操作!$K63="","",选手操作!$K63)</f>
        <v/>
      </c>
      <c r="C64" s="5" t="str">
        <f ca="1">IF(选手操作!$L63="","",选手操作!$L63)</f>
        <v/>
      </c>
      <c r="D64" s="5" t="str">
        <f ca="1">IF($B64="","",RANK($E64,$E$4:$E$435,0)+COUNTIF($E$4:$E64,$E64)-1)</f>
        <v/>
      </c>
      <c r="E64" s="6" t="str">
        <f ca="1" t="shared" si="11"/>
        <v/>
      </c>
      <c r="F64" s="7" t="str">
        <f ca="1">IF(SUM(选手操作!S63,选手操作!AS63,选手操作!BS63,选手操作!CS63,选手操作!DS63,选手操作!ES63,选手操作!FS63,选手操作!GS63,选手操作!HS63,选手操作!M63,结果导入!W63,结果导入!AW63,结果导入!BW63,结果导入!CW63,结果导入!DW63,结果导入!EW63,结果导入!FW63,结果导入!GW63,结果导入!HW63,选手操作!HU63)=0,"",SUM(选手操作!S63,选手操作!AS63,选手操作!BS63,选手操作!CS63,选手操作!DS63,选手操作!ES63,选手操作!FS63,选手操作!GS63,选手操作!HS63,选手操作!M63,结果导入!W63,结果导入!AW63,结果导入!BW63,结果导入!CW63,结果导入!DW63,结果导入!EW63,结果导入!FW63,结果导入!GW63,结果导入!HW63))</f>
        <v/>
      </c>
      <c r="G64" s="7" t="str">
        <f>IF(SUM(选手操作!O63,结果导入!Y63,结果导入!AY63,结果导入!BY63,结果导入!CY63,结果导入!DY63,结果导入!EY63,结果导入!FY63,结果导入!GY63,结果导入!HY63)=0,"",SUM(选手操作!O63,结果导入!Y63,结果导入!AY63,结果导入!BY63,结果导入!CY63,结果导入!DY63,结果导入!EY63,结果导入!FY63,结果导入!GY63,结果导入!HY63))</f>
        <v/>
      </c>
      <c r="H64" s="6" t="str">
        <f ca="1">IFERROR(IF(OR($C64="",结果导入!S$3=""),"",IF(选手操作!T63&lt;&gt;"",IF(选手操作!T63="其他","请假",选手操作!T63),VLOOKUP($C64,结果导入!O:Q,3,0))),"成绩错误")</f>
        <v/>
      </c>
      <c r="I64" s="6" t="str">
        <f ca="1">IFERROR(IF(OR($C64="",结果导入!AS$3=""),"",IF(选手操作!AT63&lt;&gt;"",IF(选手操作!AT63="其他","请假",选手操作!AT63),VLOOKUP($C64,结果导入!AO:AQ,3,0))),"成绩错误")</f>
        <v/>
      </c>
      <c r="J64" s="6" t="str">
        <f ca="1">IFERROR(IF(OR($C64="",结果导入!BS$3=""),"",IF(选手操作!BT63&lt;&gt;"",IF(选手操作!BT63="其他","请假",选手操作!BT63),VLOOKUP($C64,结果导入!BO:BQ,3,0))),"成绩错误")</f>
        <v/>
      </c>
      <c r="K64" s="6" t="str">
        <f ca="1">IFERROR(IF(OR($C64="",结果导入!CS$3=""),"",IF(选手操作!CT63&lt;&gt;"",IF(选手操作!CT63="其他","请假",选手操作!CT63),VLOOKUP($C64,结果导入!CO:CQ,3,0))),"成绩错误")</f>
        <v/>
      </c>
      <c r="L64" s="6" t="str">
        <f ca="1">IFERROR(IF(OR($C64="",结果导入!DS$3=""),"",IF(选手操作!DT63&lt;&gt;"",IF(选手操作!DT63="其他","请假",选手操作!DT63),VLOOKUP($C64,结果导入!DO:DQ,3,0))),"成绩错误")</f>
        <v/>
      </c>
      <c r="M64" s="6" t="str">
        <f ca="1">IFERROR(IF(OR($C64="",结果导入!ES$3=""),"",IF(选手操作!ET63&lt;&gt;"",IF(选手操作!ET63="其他","请假",选手操作!ET63),VLOOKUP($C64,结果导入!EO:EQ,3,0))),"成绩错误")</f>
        <v/>
      </c>
      <c r="N64" s="6" t="str">
        <f ca="1">IFERROR(IF(OR($C64="",结果导入!FS$3=""),"",IF(选手操作!FT63&lt;&gt;"",IF(选手操作!FT63="其他","请假",选手操作!FT63),VLOOKUP($C64,结果导入!FO:FQ,3,0))),"成绩错误")</f>
        <v/>
      </c>
      <c r="O64" s="6" t="str">
        <f ca="1">IFERROR(IF(OR($C64="",结果导入!GS$3=""),"",IF(选手操作!GT63&lt;&gt;"",IF(选手操作!GT63="其他","请假",选手操作!GT63),VLOOKUP($C64,结果导入!GO:GQ,3,0))),"成绩错误")</f>
        <v/>
      </c>
      <c r="P64" s="6" t="str">
        <f ca="1">IFERROR(IF(OR($C64="",结果导入!HS$3=""),"",IF(选手操作!HT63&lt;&gt;"",IF(选手操作!HT63="其他","请假",选手操作!HT63),VLOOKUP($C64,结果导入!HO:HQ,3,0))),"成绩错误")</f>
        <v/>
      </c>
      <c r="Q64" s="5" t="str">
        <f ca="1" t="shared" si="12"/>
        <v/>
      </c>
      <c r="R64" s="5" t="str">
        <f ca="1" t="shared" si="13"/>
        <v/>
      </c>
      <c r="S64" s="5" t="str">
        <f ca="1" t="shared" si="14"/>
        <v/>
      </c>
      <c r="T64" s="6" t="str">
        <f ca="1" t="shared" si="15"/>
        <v/>
      </c>
      <c r="U64" s="6" t="str">
        <f ca="1" t="shared" si="16"/>
        <v/>
      </c>
      <c r="V64" s="6" t="str">
        <f ca="1" t="shared" si="17"/>
        <v/>
      </c>
      <c r="W64" s="6" t="str">
        <f ca="1" t="shared" si="18"/>
        <v/>
      </c>
      <c r="X64" s="6" t="str">
        <f ca="1" t="shared" si="19"/>
        <v/>
      </c>
      <c r="Y64" s="6" t="str">
        <f ca="1" t="shared" si="20"/>
        <v/>
      </c>
      <c r="Z64" s="6" t="str">
        <f ca="1" t="shared" si="21"/>
        <v/>
      </c>
      <c r="AA64" s="6" t="str">
        <f ca="1" t="shared" si="22"/>
        <v/>
      </c>
      <c r="AB64" s="6" t="str">
        <f ca="1" t="shared" si="23"/>
        <v/>
      </c>
      <c r="AC64" s="6" t="str">
        <f ca="1" t="shared" si="24"/>
        <v/>
      </c>
      <c r="AD64" s="6" t="str">
        <f ca="1" t="shared" si="25"/>
        <v/>
      </c>
      <c r="AE64" s="6" t="str">
        <f ca="1" t="shared" si="26"/>
        <v/>
      </c>
      <c r="AF64" s="5" t="str">
        <f ca="1" t="shared" si="27"/>
        <v/>
      </c>
      <c r="AG64" s="5" t="str">
        <f ca="1" t="shared" si="28"/>
        <v/>
      </c>
      <c r="AH64" s="5" t="str">
        <f ca="1" t="shared" si="29"/>
        <v/>
      </c>
      <c r="AI64" s="6" t="str">
        <f ca="1" t="shared" si="30"/>
        <v/>
      </c>
      <c r="AJ64" s="6" t="str">
        <f ca="1" t="shared" si="31"/>
        <v/>
      </c>
      <c r="AK64" s="7" t="str">
        <f ca="1" t="shared" si="32"/>
        <v/>
      </c>
      <c r="AL64" s="6" t="str">
        <f ca="1" t="shared" si="33"/>
        <v/>
      </c>
      <c r="AM64" s="6" t="str">
        <f ca="1" t="shared" si="34"/>
        <v/>
      </c>
      <c r="AN64" s="6" t="str">
        <f ca="1" t="shared" si="35"/>
        <v/>
      </c>
      <c r="AO64" s="6" t="str">
        <f ca="1" t="shared" si="36"/>
        <v/>
      </c>
      <c r="AP64" s="6" t="str">
        <f ca="1" t="shared" si="37"/>
        <v/>
      </c>
      <c r="AQ64" s="6" t="str">
        <f ca="1" t="shared" si="38"/>
        <v/>
      </c>
      <c r="AR64" s="6" t="str">
        <f ca="1" t="shared" si="39"/>
        <v/>
      </c>
      <c r="AS64" s="6" t="str">
        <f ca="1" t="shared" si="40"/>
        <v/>
      </c>
      <c r="AT64" s="6" t="str">
        <f ca="1" t="shared" si="41"/>
        <v/>
      </c>
      <c r="AU64" s="9" t="str">
        <f ca="1" t="shared" si="42"/>
        <v/>
      </c>
      <c r="AV64" s="5" t="str">
        <f ca="1" t="shared" si="43"/>
        <v/>
      </c>
      <c r="AW64" s="5" t="str">
        <f ca="1" t="shared" si="44"/>
        <v/>
      </c>
      <c r="AX64" s="8" t="str">
        <f ca="1" t="shared" si="45"/>
        <v/>
      </c>
      <c r="AY64" s="6" t="str">
        <f ca="1" t="shared" si="46"/>
        <v/>
      </c>
      <c r="AZ64" s="7" t="str">
        <f ca="1" t="shared" si="47"/>
        <v/>
      </c>
      <c r="BA64" s="6" t="str">
        <f ca="1" t="shared" si="56"/>
        <v/>
      </c>
      <c r="BB64" s="6" t="str">
        <f ca="1" t="shared" si="48"/>
        <v/>
      </c>
      <c r="BC64" s="6" t="str">
        <f ca="1" t="shared" si="49"/>
        <v/>
      </c>
      <c r="BD64" s="6" t="str">
        <f ca="1" t="shared" si="50"/>
        <v/>
      </c>
      <c r="BE64" s="6" t="str">
        <f ca="1" t="shared" si="51"/>
        <v/>
      </c>
      <c r="BF64" s="6" t="str">
        <f ca="1" t="shared" si="52"/>
        <v/>
      </c>
      <c r="BG64" s="6" t="str">
        <f ca="1" t="shared" si="53"/>
        <v/>
      </c>
      <c r="BH64" s="6" t="str">
        <f ca="1" t="shared" si="54"/>
        <v/>
      </c>
      <c r="BI64" s="6" t="str">
        <f ca="1" t="shared" si="55"/>
        <v/>
      </c>
    </row>
    <row r="65" spans="1:61">
      <c r="A65" s="5" t="str">
        <f ca="1" t="shared" si="10"/>
        <v/>
      </c>
      <c r="B65" s="5" t="str">
        <f ca="1">IF(选手操作!$K64="","",选手操作!$K64)</f>
        <v/>
      </c>
      <c r="C65" s="5" t="str">
        <f ca="1">IF(选手操作!$L64="","",选手操作!$L64)</f>
        <v/>
      </c>
      <c r="D65" s="5" t="str">
        <f ca="1">IF($B65="","",RANK($E65,$E$4:$E$435,0)+COUNTIF($E$4:$E65,$E65)-1)</f>
        <v/>
      </c>
      <c r="E65" s="6" t="str">
        <f ca="1" t="shared" si="11"/>
        <v/>
      </c>
      <c r="F65" s="7" t="str">
        <f ca="1">IF(SUM(选手操作!S64,选手操作!AS64,选手操作!BS64,选手操作!CS64,选手操作!DS64,选手操作!ES64,选手操作!FS64,选手操作!GS64,选手操作!HS64,选手操作!M64,结果导入!W64,结果导入!AW64,结果导入!BW64,结果导入!CW64,结果导入!DW64,结果导入!EW64,结果导入!FW64,结果导入!GW64,结果导入!HW64,选手操作!HU64)=0,"",SUM(选手操作!S64,选手操作!AS64,选手操作!BS64,选手操作!CS64,选手操作!DS64,选手操作!ES64,选手操作!FS64,选手操作!GS64,选手操作!HS64,选手操作!M64,结果导入!W64,结果导入!AW64,结果导入!BW64,结果导入!CW64,结果导入!DW64,结果导入!EW64,结果导入!FW64,结果导入!GW64,结果导入!HW64))</f>
        <v/>
      </c>
      <c r="G65" s="7" t="str">
        <f>IF(SUM(选手操作!O64,结果导入!Y64,结果导入!AY64,结果导入!BY64,结果导入!CY64,结果导入!DY64,结果导入!EY64,结果导入!FY64,结果导入!GY64,结果导入!HY64)=0,"",SUM(选手操作!O64,结果导入!Y64,结果导入!AY64,结果导入!BY64,结果导入!CY64,结果导入!DY64,结果导入!EY64,结果导入!FY64,结果导入!GY64,结果导入!HY64))</f>
        <v/>
      </c>
      <c r="H65" s="6" t="str">
        <f ca="1">IFERROR(IF(OR($C65="",结果导入!S$3=""),"",IF(选手操作!T64&lt;&gt;"",IF(选手操作!T64="其他","请假",选手操作!T64),VLOOKUP($C65,结果导入!O:Q,3,0))),"成绩错误")</f>
        <v/>
      </c>
      <c r="I65" s="6" t="str">
        <f ca="1">IFERROR(IF(OR($C65="",结果导入!AS$3=""),"",IF(选手操作!AT64&lt;&gt;"",IF(选手操作!AT64="其他","请假",选手操作!AT64),VLOOKUP($C65,结果导入!AO:AQ,3,0))),"成绩错误")</f>
        <v/>
      </c>
      <c r="J65" s="6" t="str">
        <f ca="1">IFERROR(IF(OR($C65="",结果导入!BS$3=""),"",IF(选手操作!BT64&lt;&gt;"",IF(选手操作!BT64="其他","请假",选手操作!BT64),VLOOKUP($C65,结果导入!BO:BQ,3,0))),"成绩错误")</f>
        <v/>
      </c>
      <c r="K65" s="6" t="str">
        <f ca="1">IFERROR(IF(OR($C65="",结果导入!CS$3=""),"",IF(选手操作!CT64&lt;&gt;"",IF(选手操作!CT64="其他","请假",选手操作!CT64),VLOOKUP($C65,结果导入!CO:CQ,3,0))),"成绩错误")</f>
        <v/>
      </c>
      <c r="L65" s="6" t="str">
        <f ca="1">IFERROR(IF(OR($C65="",结果导入!DS$3=""),"",IF(选手操作!DT64&lt;&gt;"",IF(选手操作!DT64="其他","请假",选手操作!DT64),VLOOKUP($C65,结果导入!DO:DQ,3,0))),"成绩错误")</f>
        <v/>
      </c>
      <c r="M65" s="6" t="str">
        <f ca="1">IFERROR(IF(OR($C65="",结果导入!ES$3=""),"",IF(选手操作!ET64&lt;&gt;"",IF(选手操作!ET64="其他","请假",选手操作!ET64),VLOOKUP($C65,结果导入!EO:EQ,3,0))),"成绩错误")</f>
        <v/>
      </c>
      <c r="N65" s="6" t="str">
        <f ca="1">IFERROR(IF(OR($C65="",结果导入!FS$3=""),"",IF(选手操作!FT64&lt;&gt;"",IF(选手操作!FT64="其他","请假",选手操作!FT64),VLOOKUP($C65,结果导入!FO:FQ,3,0))),"成绩错误")</f>
        <v/>
      </c>
      <c r="O65" s="6" t="str">
        <f ca="1">IFERROR(IF(OR($C65="",结果导入!GS$3=""),"",IF(选手操作!GT64&lt;&gt;"",IF(选手操作!GT64="其他","请假",选手操作!GT64),VLOOKUP($C65,结果导入!GO:GQ,3,0))),"成绩错误")</f>
        <v/>
      </c>
      <c r="P65" s="6" t="str">
        <f ca="1">IFERROR(IF(OR($C65="",结果导入!HS$3=""),"",IF(选手操作!HT64&lt;&gt;"",IF(选手操作!HT64="其他","请假",选手操作!HT64),VLOOKUP($C65,结果导入!HO:HQ,3,0))),"成绩错误")</f>
        <v/>
      </c>
      <c r="Q65" s="5" t="str">
        <f ca="1" t="shared" si="12"/>
        <v/>
      </c>
      <c r="R65" s="5" t="str">
        <f ca="1" t="shared" si="13"/>
        <v/>
      </c>
      <c r="S65" s="5" t="str">
        <f ca="1" t="shared" si="14"/>
        <v/>
      </c>
      <c r="T65" s="6" t="str">
        <f ca="1" t="shared" si="15"/>
        <v/>
      </c>
      <c r="U65" s="6" t="str">
        <f ca="1" t="shared" si="16"/>
        <v/>
      </c>
      <c r="V65" s="6" t="str">
        <f ca="1" t="shared" si="17"/>
        <v/>
      </c>
      <c r="W65" s="6" t="str">
        <f ca="1" t="shared" si="18"/>
        <v/>
      </c>
      <c r="X65" s="6" t="str">
        <f ca="1" t="shared" si="19"/>
        <v/>
      </c>
      <c r="Y65" s="6" t="str">
        <f ca="1" t="shared" si="20"/>
        <v/>
      </c>
      <c r="Z65" s="6" t="str">
        <f ca="1" t="shared" si="21"/>
        <v/>
      </c>
      <c r="AA65" s="6" t="str">
        <f ca="1" t="shared" si="22"/>
        <v/>
      </c>
      <c r="AB65" s="6" t="str">
        <f ca="1" t="shared" si="23"/>
        <v/>
      </c>
      <c r="AC65" s="6" t="str">
        <f ca="1" t="shared" si="24"/>
        <v/>
      </c>
      <c r="AD65" s="6" t="str">
        <f ca="1" t="shared" si="25"/>
        <v/>
      </c>
      <c r="AE65" s="6" t="str">
        <f ca="1" t="shared" si="26"/>
        <v/>
      </c>
      <c r="AF65" s="5" t="str">
        <f ca="1" t="shared" si="27"/>
        <v/>
      </c>
      <c r="AG65" s="5" t="str">
        <f ca="1" t="shared" si="28"/>
        <v/>
      </c>
      <c r="AH65" s="5" t="str">
        <f ca="1" t="shared" si="29"/>
        <v/>
      </c>
      <c r="AI65" s="6" t="str">
        <f ca="1" t="shared" si="30"/>
        <v/>
      </c>
      <c r="AJ65" s="6" t="str">
        <f ca="1" t="shared" si="31"/>
        <v/>
      </c>
      <c r="AK65" s="7" t="str">
        <f ca="1" t="shared" si="32"/>
        <v/>
      </c>
      <c r="AL65" s="6" t="str">
        <f ca="1" t="shared" si="33"/>
        <v/>
      </c>
      <c r="AM65" s="6" t="str">
        <f ca="1" t="shared" si="34"/>
        <v/>
      </c>
      <c r="AN65" s="6" t="str">
        <f ca="1" t="shared" si="35"/>
        <v/>
      </c>
      <c r="AO65" s="6" t="str">
        <f ca="1" t="shared" si="36"/>
        <v/>
      </c>
      <c r="AP65" s="6" t="str">
        <f ca="1" t="shared" si="37"/>
        <v/>
      </c>
      <c r="AQ65" s="6" t="str">
        <f ca="1" t="shared" si="38"/>
        <v/>
      </c>
      <c r="AR65" s="6" t="str">
        <f ca="1" t="shared" si="39"/>
        <v/>
      </c>
      <c r="AS65" s="6" t="str">
        <f ca="1" t="shared" si="40"/>
        <v/>
      </c>
      <c r="AT65" s="6" t="str">
        <f ca="1" t="shared" si="41"/>
        <v/>
      </c>
      <c r="AU65" s="9" t="str">
        <f ca="1" t="shared" si="42"/>
        <v/>
      </c>
      <c r="AV65" s="5" t="str">
        <f ca="1" t="shared" si="43"/>
        <v/>
      </c>
      <c r="AW65" s="5" t="str">
        <f ca="1" t="shared" si="44"/>
        <v/>
      </c>
      <c r="AX65" s="8" t="str">
        <f ca="1" t="shared" si="45"/>
        <v/>
      </c>
      <c r="AY65" s="6" t="str">
        <f ca="1" t="shared" si="46"/>
        <v/>
      </c>
      <c r="AZ65" s="7" t="str">
        <f ca="1" t="shared" si="47"/>
        <v/>
      </c>
      <c r="BA65" s="6" t="str">
        <f ca="1" t="shared" si="56"/>
        <v/>
      </c>
      <c r="BB65" s="6" t="str">
        <f ca="1" t="shared" si="48"/>
        <v/>
      </c>
      <c r="BC65" s="6" t="str">
        <f ca="1" t="shared" si="49"/>
        <v/>
      </c>
      <c r="BD65" s="6" t="str">
        <f ca="1" t="shared" si="50"/>
        <v/>
      </c>
      <c r="BE65" s="6" t="str">
        <f ca="1" t="shared" si="51"/>
        <v/>
      </c>
      <c r="BF65" s="6" t="str">
        <f ca="1" t="shared" si="52"/>
        <v/>
      </c>
      <c r="BG65" s="6" t="str">
        <f ca="1" t="shared" si="53"/>
        <v/>
      </c>
      <c r="BH65" s="6" t="str">
        <f ca="1" t="shared" si="54"/>
        <v/>
      </c>
      <c r="BI65" s="6" t="str">
        <f ca="1" t="shared" si="55"/>
        <v/>
      </c>
    </row>
    <row r="66" spans="1:61">
      <c r="A66" s="5" t="str">
        <f ca="1" t="shared" si="10"/>
        <v/>
      </c>
      <c r="B66" s="5" t="str">
        <f ca="1">IF(选手操作!$K65="","",选手操作!$K65)</f>
        <v/>
      </c>
      <c r="C66" s="5" t="str">
        <f ca="1">IF(选手操作!$L65="","",选手操作!$L65)</f>
        <v/>
      </c>
      <c r="D66" s="5" t="str">
        <f ca="1">IF($B66="","",RANK($E66,$E$4:$E$435,0)+COUNTIF($E$4:$E66,$E66)-1)</f>
        <v/>
      </c>
      <c r="E66" s="6" t="str">
        <f ca="1" t="shared" si="11"/>
        <v/>
      </c>
      <c r="F66" s="7" t="str">
        <f ca="1">IF(SUM(选手操作!S65,选手操作!AS65,选手操作!BS65,选手操作!CS65,选手操作!DS65,选手操作!ES65,选手操作!FS65,选手操作!GS65,选手操作!HS65,选手操作!M65,结果导入!W65,结果导入!AW65,结果导入!BW65,结果导入!CW65,结果导入!DW65,结果导入!EW65,结果导入!FW65,结果导入!GW65,结果导入!HW65,选手操作!HU65)=0,"",SUM(选手操作!S65,选手操作!AS65,选手操作!BS65,选手操作!CS65,选手操作!DS65,选手操作!ES65,选手操作!FS65,选手操作!GS65,选手操作!HS65,选手操作!M65,结果导入!W65,结果导入!AW65,结果导入!BW65,结果导入!CW65,结果导入!DW65,结果导入!EW65,结果导入!FW65,结果导入!GW65,结果导入!HW65))</f>
        <v/>
      </c>
      <c r="G66" s="7" t="str">
        <f>IF(SUM(选手操作!O65,结果导入!Y65,结果导入!AY65,结果导入!BY65,结果导入!CY65,结果导入!DY65,结果导入!EY65,结果导入!FY65,结果导入!GY65,结果导入!HY65)=0,"",SUM(选手操作!O65,结果导入!Y65,结果导入!AY65,结果导入!BY65,结果导入!CY65,结果导入!DY65,结果导入!EY65,结果导入!FY65,结果导入!GY65,结果导入!HY65))</f>
        <v/>
      </c>
      <c r="H66" s="6" t="str">
        <f ca="1">IFERROR(IF(OR($C66="",结果导入!S$3=""),"",IF(选手操作!T65&lt;&gt;"",IF(选手操作!T65="其他","请假",选手操作!T65),VLOOKUP($C66,结果导入!O:Q,3,0))),"成绩错误")</f>
        <v/>
      </c>
      <c r="I66" s="6" t="str">
        <f ca="1">IFERROR(IF(OR($C66="",结果导入!AS$3=""),"",IF(选手操作!AT65&lt;&gt;"",IF(选手操作!AT65="其他","请假",选手操作!AT65),VLOOKUP($C66,结果导入!AO:AQ,3,0))),"成绩错误")</f>
        <v/>
      </c>
      <c r="J66" s="6" t="str">
        <f ca="1">IFERROR(IF(OR($C66="",结果导入!BS$3=""),"",IF(选手操作!BT65&lt;&gt;"",IF(选手操作!BT65="其他","请假",选手操作!BT65),VLOOKUP($C66,结果导入!BO:BQ,3,0))),"成绩错误")</f>
        <v/>
      </c>
      <c r="K66" s="6" t="str">
        <f ca="1">IFERROR(IF(OR($C66="",结果导入!CS$3=""),"",IF(选手操作!CT65&lt;&gt;"",IF(选手操作!CT65="其他","请假",选手操作!CT65),VLOOKUP($C66,结果导入!CO:CQ,3,0))),"成绩错误")</f>
        <v/>
      </c>
      <c r="L66" s="6" t="str">
        <f ca="1">IFERROR(IF(OR($C66="",结果导入!DS$3=""),"",IF(选手操作!DT65&lt;&gt;"",IF(选手操作!DT65="其他","请假",选手操作!DT65),VLOOKUP($C66,结果导入!DO:DQ,3,0))),"成绩错误")</f>
        <v/>
      </c>
      <c r="M66" s="6" t="str">
        <f ca="1">IFERROR(IF(OR($C66="",结果导入!ES$3=""),"",IF(选手操作!ET65&lt;&gt;"",IF(选手操作!ET65="其他","请假",选手操作!ET65),VLOOKUP($C66,结果导入!EO:EQ,3,0))),"成绩错误")</f>
        <v/>
      </c>
      <c r="N66" s="6" t="str">
        <f ca="1">IFERROR(IF(OR($C66="",结果导入!FS$3=""),"",IF(选手操作!FT65&lt;&gt;"",IF(选手操作!FT65="其他","请假",选手操作!FT65),VLOOKUP($C66,结果导入!FO:FQ,3,0))),"成绩错误")</f>
        <v/>
      </c>
      <c r="O66" s="6" t="str">
        <f ca="1">IFERROR(IF(OR($C66="",结果导入!GS$3=""),"",IF(选手操作!GT65&lt;&gt;"",IF(选手操作!GT65="其他","请假",选手操作!GT65),VLOOKUP($C66,结果导入!GO:GQ,3,0))),"成绩错误")</f>
        <v/>
      </c>
      <c r="P66" s="6" t="str">
        <f ca="1">IFERROR(IF(OR($C66="",结果导入!HS$3=""),"",IF(选手操作!HT65&lt;&gt;"",IF(选手操作!HT65="其他","请假",选手操作!HT65),VLOOKUP($C66,结果导入!HO:HQ,3,0))),"成绩错误")</f>
        <v/>
      </c>
      <c r="Q66" s="5" t="str">
        <f ca="1" t="shared" si="12"/>
        <v/>
      </c>
      <c r="R66" s="5" t="str">
        <f ca="1" t="shared" si="13"/>
        <v/>
      </c>
      <c r="S66" s="5" t="str">
        <f ca="1" t="shared" si="14"/>
        <v/>
      </c>
      <c r="T66" s="6" t="str">
        <f ca="1" t="shared" si="15"/>
        <v/>
      </c>
      <c r="U66" s="6" t="str">
        <f ca="1" t="shared" si="16"/>
        <v/>
      </c>
      <c r="V66" s="6" t="str">
        <f ca="1" t="shared" si="17"/>
        <v/>
      </c>
      <c r="W66" s="6" t="str">
        <f ca="1" t="shared" si="18"/>
        <v/>
      </c>
      <c r="X66" s="6" t="str">
        <f ca="1" t="shared" si="19"/>
        <v/>
      </c>
      <c r="Y66" s="6" t="str">
        <f ca="1" t="shared" si="20"/>
        <v/>
      </c>
      <c r="Z66" s="6" t="str">
        <f ca="1" t="shared" si="21"/>
        <v/>
      </c>
      <c r="AA66" s="6" t="str">
        <f ca="1" t="shared" si="22"/>
        <v/>
      </c>
      <c r="AB66" s="6" t="str">
        <f ca="1" t="shared" si="23"/>
        <v/>
      </c>
      <c r="AC66" s="6" t="str">
        <f ca="1" t="shared" si="24"/>
        <v/>
      </c>
      <c r="AD66" s="6" t="str">
        <f ca="1" t="shared" si="25"/>
        <v/>
      </c>
      <c r="AE66" s="6" t="str">
        <f ca="1" t="shared" si="26"/>
        <v/>
      </c>
      <c r="AF66" s="5" t="str">
        <f ca="1" t="shared" si="27"/>
        <v/>
      </c>
      <c r="AG66" s="5" t="str">
        <f ca="1" t="shared" si="28"/>
        <v/>
      </c>
      <c r="AH66" s="5" t="str">
        <f ca="1" t="shared" si="29"/>
        <v/>
      </c>
      <c r="AI66" s="6" t="str">
        <f ca="1" t="shared" si="30"/>
        <v/>
      </c>
      <c r="AJ66" s="6" t="str">
        <f ca="1" t="shared" si="31"/>
        <v/>
      </c>
      <c r="AK66" s="7" t="str">
        <f ca="1" t="shared" si="32"/>
        <v/>
      </c>
      <c r="AL66" s="6" t="str">
        <f ca="1" t="shared" si="33"/>
        <v/>
      </c>
      <c r="AM66" s="6" t="str">
        <f ca="1" t="shared" si="34"/>
        <v/>
      </c>
      <c r="AN66" s="6" t="str">
        <f ca="1" t="shared" si="35"/>
        <v/>
      </c>
      <c r="AO66" s="6" t="str">
        <f ca="1" t="shared" si="36"/>
        <v/>
      </c>
      <c r="AP66" s="6" t="str">
        <f ca="1" t="shared" si="37"/>
        <v/>
      </c>
      <c r="AQ66" s="6" t="str">
        <f ca="1" t="shared" si="38"/>
        <v/>
      </c>
      <c r="AR66" s="6" t="str">
        <f ca="1" t="shared" si="39"/>
        <v/>
      </c>
      <c r="AS66" s="6" t="str">
        <f ca="1" t="shared" si="40"/>
        <v/>
      </c>
      <c r="AT66" s="6" t="str">
        <f ca="1" t="shared" si="41"/>
        <v/>
      </c>
      <c r="AU66" s="9" t="str">
        <f ca="1" t="shared" si="42"/>
        <v/>
      </c>
      <c r="AV66" s="5" t="str">
        <f ca="1" t="shared" si="43"/>
        <v/>
      </c>
      <c r="AW66" s="5" t="str">
        <f ca="1" t="shared" si="44"/>
        <v/>
      </c>
      <c r="AX66" s="8" t="str">
        <f ca="1" t="shared" si="45"/>
        <v/>
      </c>
      <c r="AY66" s="6" t="str">
        <f ca="1" t="shared" si="46"/>
        <v/>
      </c>
      <c r="AZ66" s="7" t="str">
        <f ca="1" t="shared" si="47"/>
        <v/>
      </c>
      <c r="BA66" s="6" t="str">
        <f ca="1" t="shared" si="56"/>
        <v/>
      </c>
      <c r="BB66" s="6" t="str">
        <f ca="1" t="shared" si="48"/>
        <v/>
      </c>
      <c r="BC66" s="6" t="str">
        <f ca="1" t="shared" si="49"/>
        <v/>
      </c>
      <c r="BD66" s="6" t="str">
        <f ca="1" t="shared" si="50"/>
        <v/>
      </c>
      <c r="BE66" s="6" t="str">
        <f ca="1" t="shared" si="51"/>
        <v/>
      </c>
      <c r="BF66" s="6" t="str">
        <f ca="1" t="shared" si="52"/>
        <v/>
      </c>
      <c r="BG66" s="6" t="str">
        <f ca="1" t="shared" si="53"/>
        <v/>
      </c>
      <c r="BH66" s="6" t="str">
        <f ca="1" t="shared" si="54"/>
        <v/>
      </c>
      <c r="BI66" s="6" t="str">
        <f ca="1" t="shared" si="55"/>
        <v/>
      </c>
    </row>
    <row r="67" spans="1:61">
      <c r="A67" s="5" t="str">
        <f ca="1" t="shared" si="10"/>
        <v/>
      </c>
      <c r="B67" s="5" t="str">
        <f ca="1">IF(选手操作!$K66="","",选手操作!$K66)</f>
        <v/>
      </c>
      <c r="C67" s="5" t="str">
        <f ca="1">IF(选手操作!$L66="","",选手操作!$L66)</f>
        <v/>
      </c>
      <c r="D67" s="5" t="str">
        <f ca="1">IF($B67="","",RANK($E67,$E$4:$E$435,0)+COUNTIF($E$4:$E67,$E67)-1)</f>
        <v/>
      </c>
      <c r="E67" s="6" t="str">
        <f ca="1" t="shared" si="11"/>
        <v/>
      </c>
      <c r="F67" s="7" t="str">
        <f ca="1">IF(SUM(选手操作!S66,选手操作!AS66,选手操作!BS66,选手操作!CS66,选手操作!DS66,选手操作!ES66,选手操作!FS66,选手操作!GS66,选手操作!HS66,选手操作!M66,结果导入!W66,结果导入!AW66,结果导入!BW66,结果导入!CW66,结果导入!DW66,结果导入!EW66,结果导入!FW66,结果导入!GW66,结果导入!HW66,选手操作!HU66)=0,"",SUM(选手操作!S66,选手操作!AS66,选手操作!BS66,选手操作!CS66,选手操作!DS66,选手操作!ES66,选手操作!FS66,选手操作!GS66,选手操作!HS66,选手操作!M66,结果导入!W66,结果导入!AW66,结果导入!BW66,结果导入!CW66,结果导入!DW66,结果导入!EW66,结果导入!FW66,结果导入!GW66,结果导入!HW66))</f>
        <v/>
      </c>
      <c r="G67" s="7" t="str">
        <f>IF(SUM(选手操作!O66,结果导入!Y66,结果导入!AY66,结果导入!BY66,结果导入!CY66,结果导入!DY66,结果导入!EY66,结果导入!FY66,结果导入!GY66,结果导入!HY66)=0,"",SUM(选手操作!O66,结果导入!Y66,结果导入!AY66,结果导入!BY66,结果导入!CY66,结果导入!DY66,结果导入!EY66,结果导入!FY66,结果导入!GY66,结果导入!HY66))</f>
        <v/>
      </c>
      <c r="H67" s="6" t="str">
        <f ca="1">IFERROR(IF(OR($C67="",结果导入!S$3=""),"",IF(选手操作!T66&lt;&gt;"",IF(选手操作!T66="其他","请假",选手操作!T66),VLOOKUP($C67,结果导入!O:Q,3,0))),"成绩错误")</f>
        <v/>
      </c>
      <c r="I67" s="6" t="str">
        <f ca="1">IFERROR(IF(OR($C67="",结果导入!AS$3=""),"",IF(选手操作!AT66&lt;&gt;"",IF(选手操作!AT66="其他","请假",选手操作!AT66),VLOOKUP($C67,结果导入!AO:AQ,3,0))),"成绩错误")</f>
        <v/>
      </c>
      <c r="J67" s="6" t="str">
        <f ca="1">IFERROR(IF(OR($C67="",结果导入!BS$3=""),"",IF(选手操作!BT66&lt;&gt;"",IF(选手操作!BT66="其他","请假",选手操作!BT66),VLOOKUP($C67,结果导入!BO:BQ,3,0))),"成绩错误")</f>
        <v/>
      </c>
      <c r="K67" s="6" t="str">
        <f ca="1">IFERROR(IF(OR($C67="",结果导入!CS$3=""),"",IF(选手操作!CT66&lt;&gt;"",IF(选手操作!CT66="其他","请假",选手操作!CT66),VLOOKUP($C67,结果导入!CO:CQ,3,0))),"成绩错误")</f>
        <v/>
      </c>
      <c r="L67" s="6" t="str">
        <f ca="1">IFERROR(IF(OR($C67="",结果导入!DS$3=""),"",IF(选手操作!DT66&lt;&gt;"",IF(选手操作!DT66="其他","请假",选手操作!DT66),VLOOKUP($C67,结果导入!DO:DQ,3,0))),"成绩错误")</f>
        <v/>
      </c>
      <c r="M67" s="6" t="str">
        <f ca="1">IFERROR(IF(OR($C67="",结果导入!ES$3=""),"",IF(选手操作!ET66&lt;&gt;"",IF(选手操作!ET66="其他","请假",选手操作!ET66),VLOOKUP($C67,结果导入!EO:EQ,3,0))),"成绩错误")</f>
        <v/>
      </c>
      <c r="N67" s="6" t="str">
        <f ca="1">IFERROR(IF(OR($C67="",结果导入!FS$3=""),"",IF(选手操作!FT66&lt;&gt;"",IF(选手操作!FT66="其他","请假",选手操作!FT66),VLOOKUP($C67,结果导入!FO:FQ,3,0))),"成绩错误")</f>
        <v/>
      </c>
      <c r="O67" s="6" t="str">
        <f ca="1">IFERROR(IF(OR($C67="",结果导入!GS$3=""),"",IF(选手操作!GT66&lt;&gt;"",IF(选手操作!GT66="其他","请假",选手操作!GT66),VLOOKUP($C67,结果导入!GO:GQ,3,0))),"成绩错误")</f>
        <v/>
      </c>
      <c r="P67" s="6" t="str">
        <f ca="1">IFERROR(IF(OR($C67="",结果导入!HS$3=""),"",IF(选手操作!HT66&lt;&gt;"",IF(选手操作!HT66="其他","请假",选手操作!HT66),VLOOKUP($C67,结果导入!HO:HQ,3,0))),"成绩错误")</f>
        <v/>
      </c>
      <c r="Q67" s="5" t="str">
        <f ca="1" t="shared" si="12"/>
        <v/>
      </c>
      <c r="R67" s="5" t="str">
        <f ca="1" t="shared" si="13"/>
        <v/>
      </c>
      <c r="S67" s="5" t="str">
        <f ca="1" t="shared" si="14"/>
        <v/>
      </c>
      <c r="T67" s="6" t="str">
        <f ca="1" t="shared" si="15"/>
        <v/>
      </c>
      <c r="U67" s="6" t="str">
        <f ca="1" t="shared" si="16"/>
        <v/>
      </c>
      <c r="V67" s="6" t="str">
        <f ca="1" t="shared" si="17"/>
        <v/>
      </c>
      <c r="W67" s="6" t="str">
        <f ca="1" t="shared" si="18"/>
        <v/>
      </c>
      <c r="X67" s="6" t="str">
        <f ca="1" t="shared" si="19"/>
        <v/>
      </c>
      <c r="Y67" s="6" t="str">
        <f ca="1" t="shared" si="20"/>
        <v/>
      </c>
      <c r="Z67" s="6" t="str">
        <f ca="1" t="shared" si="21"/>
        <v/>
      </c>
      <c r="AA67" s="6" t="str">
        <f ca="1" t="shared" si="22"/>
        <v/>
      </c>
      <c r="AB67" s="6" t="str">
        <f ca="1" t="shared" si="23"/>
        <v/>
      </c>
      <c r="AC67" s="6" t="str">
        <f ca="1" t="shared" si="24"/>
        <v/>
      </c>
      <c r="AD67" s="6" t="str">
        <f ca="1" t="shared" si="25"/>
        <v/>
      </c>
      <c r="AE67" s="6" t="str">
        <f ca="1" t="shared" si="26"/>
        <v/>
      </c>
      <c r="AF67" s="5" t="str">
        <f ca="1" t="shared" si="27"/>
        <v/>
      </c>
      <c r="AG67" s="5" t="str">
        <f ca="1" t="shared" si="28"/>
        <v/>
      </c>
      <c r="AH67" s="5" t="str">
        <f ca="1" t="shared" si="29"/>
        <v/>
      </c>
      <c r="AI67" s="6" t="str">
        <f ca="1" t="shared" si="30"/>
        <v/>
      </c>
      <c r="AJ67" s="6" t="str">
        <f ca="1" t="shared" si="31"/>
        <v/>
      </c>
      <c r="AK67" s="7" t="str">
        <f ca="1" t="shared" si="32"/>
        <v/>
      </c>
      <c r="AL67" s="6" t="str">
        <f ca="1" t="shared" si="33"/>
        <v/>
      </c>
      <c r="AM67" s="6" t="str">
        <f ca="1" t="shared" si="34"/>
        <v/>
      </c>
      <c r="AN67" s="6" t="str">
        <f ca="1" t="shared" si="35"/>
        <v/>
      </c>
      <c r="AO67" s="6" t="str">
        <f ca="1" t="shared" si="36"/>
        <v/>
      </c>
      <c r="AP67" s="6" t="str">
        <f ca="1" t="shared" si="37"/>
        <v/>
      </c>
      <c r="AQ67" s="6" t="str">
        <f ca="1" t="shared" si="38"/>
        <v/>
      </c>
      <c r="AR67" s="6" t="str">
        <f ca="1" t="shared" si="39"/>
        <v/>
      </c>
      <c r="AS67" s="6" t="str">
        <f ca="1" t="shared" si="40"/>
        <v/>
      </c>
      <c r="AT67" s="6" t="str">
        <f ca="1" t="shared" si="41"/>
        <v/>
      </c>
      <c r="AU67" s="9" t="str">
        <f ca="1" t="shared" si="42"/>
        <v/>
      </c>
      <c r="AV67" s="5" t="str">
        <f ca="1" t="shared" si="43"/>
        <v/>
      </c>
      <c r="AW67" s="5" t="str">
        <f ca="1" t="shared" si="44"/>
        <v/>
      </c>
      <c r="AX67" s="8" t="str">
        <f ca="1" t="shared" si="45"/>
        <v/>
      </c>
      <c r="AY67" s="6" t="str">
        <f ca="1" t="shared" si="46"/>
        <v/>
      </c>
      <c r="AZ67" s="7" t="str">
        <f ca="1" t="shared" si="47"/>
        <v/>
      </c>
      <c r="BA67" s="6" t="str">
        <f ca="1" t="shared" si="56"/>
        <v/>
      </c>
      <c r="BB67" s="6" t="str">
        <f ca="1" t="shared" si="48"/>
        <v/>
      </c>
      <c r="BC67" s="6" t="str">
        <f ca="1" t="shared" si="49"/>
        <v/>
      </c>
      <c r="BD67" s="6" t="str">
        <f ca="1" t="shared" si="50"/>
        <v/>
      </c>
      <c r="BE67" s="6" t="str">
        <f ca="1" t="shared" si="51"/>
        <v/>
      </c>
      <c r="BF67" s="6" t="str">
        <f ca="1" t="shared" si="52"/>
        <v/>
      </c>
      <c r="BG67" s="6" t="str">
        <f ca="1" t="shared" si="53"/>
        <v/>
      </c>
      <c r="BH67" s="6" t="str">
        <f ca="1" t="shared" si="54"/>
        <v/>
      </c>
      <c r="BI67" s="6" t="str">
        <f ca="1" t="shared" si="55"/>
        <v/>
      </c>
    </row>
    <row r="68" spans="1:61">
      <c r="A68" s="5" t="str">
        <f ca="1" t="shared" si="10"/>
        <v/>
      </c>
      <c r="B68" s="5" t="str">
        <f ca="1">IF(选手操作!$K67="","",选手操作!$K67)</f>
        <v/>
      </c>
      <c r="C68" s="5" t="str">
        <f ca="1">IF(选手操作!$L67="","",选手操作!$L67)</f>
        <v/>
      </c>
      <c r="D68" s="5" t="str">
        <f ca="1">IF($B68="","",RANK($E68,$E$4:$E$435,0)+COUNTIF($E$4:$E68,$E68)-1)</f>
        <v/>
      </c>
      <c r="E68" s="6" t="str">
        <f ca="1" t="shared" si="11"/>
        <v/>
      </c>
      <c r="F68" s="7" t="str">
        <f ca="1">IF(SUM(选手操作!S67,选手操作!AS67,选手操作!BS67,选手操作!CS67,选手操作!DS67,选手操作!ES67,选手操作!FS67,选手操作!GS67,选手操作!HS67,选手操作!M67,结果导入!W67,结果导入!AW67,结果导入!BW67,结果导入!CW67,结果导入!DW67,结果导入!EW67,结果导入!FW67,结果导入!GW67,结果导入!HW67,选手操作!HU67)=0,"",SUM(选手操作!S67,选手操作!AS67,选手操作!BS67,选手操作!CS67,选手操作!DS67,选手操作!ES67,选手操作!FS67,选手操作!GS67,选手操作!HS67,选手操作!M67,结果导入!W67,结果导入!AW67,结果导入!BW67,结果导入!CW67,结果导入!DW67,结果导入!EW67,结果导入!FW67,结果导入!GW67,结果导入!HW67))</f>
        <v/>
      </c>
      <c r="G68" s="7" t="str">
        <f>IF(SUM(选手操作!O67,结果导入!Y67,结果导入!AY67,结果导入!BY67,结果导入!CY67,结果导入!DY67,结果导入!EY67,结果导入!FY67,结果导入!GY67,结果导入!HY67)=0,"",SUM(选手操作!O67,结果导入!Y67,结果导入!AY67,结果导入!BY67,结果导入!CY67,结果导入!DY67,结果导入!EY67,结果导入!FY67,结果导入!GY67,结果导入!HY67))</f>
        <v/>
      </c>
      <c r="H68" s="6" t="str">
        <f ca="1">IFERROR(IF(OR($C68="",结果导入!S$3=""),"",IF(选手操作!T67&lt;&gt;"",IF(选手操作!T67="其他","请假",选手操作!T67),VLOOKUP($C68,结果导入!O:Q,3,0))),"成绩错误")</f>
        <v/>
      </c>
      <c r="I68" s="6" t="str">
        <f ca="1">IFERROR(IF(OR($C68="",结果导入!AS$3=""),"",IF(选手操作!AT67&lt;&gt;"",IF(选手操作!AT67="其他","请假",选手操作!AT67),VLOOKUP($C68,结果导入!AO:AQ,3,0))),"成绩错误")</f>
        <v/>
      </c>
      <c r="J68" s="6" t="str">
        <f ca="1">IFERROR(IF(OR($C68="",结果导入!BS$3=""),"",IF(选手操作!BT67&lt;&gt;"",IF(选手操作!BT67="其他","请假",选手操作!BT67),VLOOKUP($C68,结果导入!BO:BQ,3,0))),"成绩错误")</f>
        <v/>
      </c>
      <c r="K68" s="6" t="str">
        <f ca="1">IFERROR(IF(OR($C68="",结果导入!CS$3=""),"",IF(选手操作!CT67&lt;&gt;"",IF(选手操作!CT67="其他","请假",选手操作!CT67),VLOOKUP($C68,结果导入!CO:CQ,3,0))),"成绩错误")</f>
        <v/>
      </c>
      <c r="L68" s="6" t="str">
        <f ca="1">IFERROR(IF(OR($C68="",结果导入!DS$3=""),"",IF(选手操作!DT67&lt;&gt;"",IF(选手操作!DT67="其他","请假",选手操作!DT67),VLOOKUP($C68,结果导入!DO:DQ,3,0))),"成绩错误")</f>
        <v/>
      </c>
      <c r="M68" s="6" t="str">
        <f ca="1">IFERROR(IF(OR($C68="",结果导入!ES$3=""),"",IF(选手操作!ET67&lt;&gt;"",IF(选手操作!ET67="其他","请假",选手操作!ET67),VLOOKUP($C68,结果导入!EO:EQ,3,0))),"成绩错误")</f>
        <v/>
      </c>
      <c r="N68" s="6" t="str">
        <f ca="1">IFERROR(IF(OR($C68="",结果导入!FS$3=""),"",IF(选手操作!FT67&lt;&gt;"",IF(选手操作!FT67="其他","请假",选手操作!FT67),VLOOKUP($C68,结果导入!FO:FQ,3,0))),"成绩错误")</f>
        <v/>
      </c>
      <c r="O68" s="6" t="str">
        <f ca="1">IFERROR(IF(OR($C68="",结果导入!GS$3=""),"",IF(选手操作!GT67&lt;&gt;"",IF(选手操作!GT67="其他","请假",选手操作!GT67),VLOOKUP($C68,结果导入!GO:GQ,3,0))),"成绩错误")</f>
        <v/>
      </c>
      <c r="P68" s="6" t="str">
        <f ca="1">IFERROR(IF(OR($C68="",结果导入!HS$3=""),"",IF(选手操作!HT67&lt;&gt;"",IF(选手操作!HT67="其他","请假",选手操作!HT67),VLOOKUP($C68,结果导入!HO:HQ,3,0))),"成绩错误")</f>
        <v/>
      </c>
      <c r="Q68" s="5" t="str">
        <f ca="1" t="shared" si="12"/>
        <v/>
      </c>
      <c r="R68" s="5" t="str">
        <f ca="1" t="shared" si="13"/>
        <v/>
      </c>
      <c r="S68" s="5" t="str">
        <f ca="1" t="shared" si="14"/>
        <v/>
      </c>
      <c r="T68" s="6" t="str">
        <f ca="1" t="shared" si="15"/>
        <v/>
      </c>
      <c r="U68" s="6" t="str">
        <f ca="1" t="shared" si="16"/>
        <v/>
      </c>
      <c r="V68" s="6" t="str">
        <f ca="1" t="shared" si="17"/>
        <v/>
      </c>
      <c r="W68" s="6" t="str">
        <f ca="1" t="shared" si="18"/>
        <v/>
      </c>
      <c r="X68" s="6" t="str">
        <f ca="1" t="shared" si="19"/>
        <v/>
      </c>
      <c r="Y68" s="6" t="str">
        <f ca="1" t="shared" si="20"/>
        <v/>
      </c>
      <c r="Z68" s="6" t="str">
        <f ca="1" t="shared" si="21"/>
        <v/>
      </c>
      <c r="AA68" s="6" t="str">
        <f ca="1" t="shared" si="22"/>
        <v/>
      </c>
      <c r="AB68" s="6" t="str">
        <f ca="1" t="shared" si="23"/>
        <v/>
      </c>
      <c r="AC68" s="6" t="str">
        <f ca="1" t="shared" si="24"/>
        <v/>
      </c>
      <c r="AD68" s="6" t="str">
        <f ca="1" t="shared" si="25"/>
        <v/>
      </c>
      <c r="AE68" s="6" t="str">
        <f ca="1" t="shared" si="26"/>
        <v/>
      </c>
      <c r="AF68" s="5" t="str">
        <f ca="1" t="shared" si="27"/>
        <v/>
      </c>
      <c r="AG68" s="5" t="str">
        <f ca="1" t="shared" si="28"/>
        <v/>
      </c>
      <c r="AH68" s="5" t="str">
        <f ca="1" t="shared" si="29"/>
        <v/>
      </c>
      <c r="AI68" s="6" t="str">
        <f ca="1" t="shared" si="30"/>
        <v/>
      </c>
      <c r="AJ68" s="6" t="str">
        <f ca="1" t="shared" si="31"/>
        <v/>
      </c>
      <c r="AK68" s="7" t="str">
        <f ca="1" t="shared" si="32"/>
        <v/>
      </c>
      <c r="AL68" s="6" t="str">
        <f ca="1" t="shared" si="33"/>
        <v/>
      </c>
      <c r="AM68" s="6" t="str">
        <f ca="1" t="shared" si="34"/>
        <v/>
      </c>
      <c r="AN68" s="6" t="str">
        <f ca="1" t="shared" si="35"/>
        <v/>
      </c>
      <c r="AO68" s="6" t="str">
        <f ca="1" t="shared" si="36"/>
        <v/>
      </c>
      <c r="AP68" s="6" t="str">
        <f ca="1" t="shared" si="37"/>
        <v/>
      </c>
      <c r="AQ68" s="6" t="str">
        <f ca="1" t="shared" si="38"/>
        <v/>
      </c>
      <c r="AR68" s="6" t="str">
        <f ca="1" t="shared" si="39"/>
        <v/>
      </c>
      <c r="AS68" s="6" t="str">
        <f ca="1" t="shared" si="40"/>
        <v/>
      </c>
      <c r="AT68" s="6" t="str">
        <f ca="1" t="shared" si="41"/>
        <v/>
      </c>
      <c r="AU68" s="9" t="str">
        <f ca="1" t="shared" si="42"/>
        <v/>
      </c>
      <c r="AV68" s="5" t="str">
        <f ca="1" t="shared" si="43"/>
        <v/>
      </c>
      <c r="AW68" s="5" t="str">
        <f ca="1" t="shared" si="44"/>
        <v/>
      </c>
      <c r="AX68" s="8" t="str">
        <f ca="1" t="shared" si="45"/>
        <v/>
      </c>
      <c r="AY68" s="6" t="str">
        <f ca="1" t="shared" si="46"/>
        <v/>
      </c>
      <c r="AZ68" s="7" t="str">
        <f ca="1" t="shared" si="47"/>
        <v/>
      </c>
      <c r="BA68" s="6" t="str">
        <f ca="1" t="shared" si="56"/>
        <v/>
      </c>
      <c r="BB68" s="6" t="str">
        <f ca="1" t="shared" si="48"/>
        <v/>
      </c>
      <c r="BC68" s="6" t="str">
        <f ca="1" t="shared" si="49"/>
        <v/>
      </c>
      <c r="BD68" s="6" t="str">
        <f ca="1" t="shared" si="50"/>
        <v/>
      </c>
      <c r="BE68" s="6" t="str">
        <f ca="1" t="shared" si="51"/>
        <v/>
      </c>
      <c r="BF68" s="6" t="str">
        <f ca="1" t="shared" si="52"/>
        <v/>
      </c>
      <c r="BG68" s="6" t="str">
        <f ca="1" t="shared" si="53"/>
        <v/>
      </c>
      <c r="BH68" s="6" t="str">
        <f ca="1" t="shared" si="54"/>
        <v/>
      </c>
      <c r="BI68" s="6" t="str">
        <f ca="1" t="shared" si="55"/>
        <v/>
      </c>
    </row>
    <row r="69" spans="1:61">
      <c r="A69" s="5" t="str">
        <f ca="1" t="shared" ref="A69:A132" si="57">IF(D69="","",D69)</f>
        <v/>
      </c>
      <c r="B69" s="5" t="str">
        <f ca="1">IF(选手操作!$K68="","",选手操作!$K68)</f>
        <v/>
      </c>
      <c r="C69" s="5" t="str">
        <f ca="1">IF(选手操作!$L68="","",选手操作!$L68)</f>
        <v/>
      </c>
      <c r="D69" s="5" t="str">
        <f ca="1">IF($B69="","",RANK($E69,$E$4:$E$435,0)+COUNTIF($E$4:$E69,$E69)-1)</f>
        <v/>
      </c>
      <c r="E69" s="6" t="str">
        <f ca="1" t="shared" ref="E69:E132" si="58">IF($B69="","",SUM(F69:P69))</f>
        <v/>
      </c>
      <c r="F69" s="7" t="str">
        <f ca="1">IF(SUM(选手操作!S68,选手操作!AS68,选手操作!BS68,选手操作!CS68,选手操作!DS68,选手操作!ES68,选手操作!FS68,选手操作!GS68,选手操作!HS68,选手操作!M68,结果导入!W68,结果导入!AW68,结果导入!BW68,结果导入!CW68,结果导入!DW68,结果导入!EW68,结果导入!FW68,结果导入!GW68,结果导入!HW68,选手操作!HU68)=0,"",SUM(选手操作!S68,选手操作!AS68,选手操作!BS68,选手操作!CS68,选手操作!DS68,选手操作!ES68,选手操作!FS68,选手操作!GS68,选手操作!HS68,选手操作!M68,结果导入!W68,结果导入!AW68,结果导入!BW68,结果导入!CW68,结果导入!DW68,结果导入!EW68,结果导入!FW68,结果导入!GW68,结果导入!HW68))</f>
        <v/>
      </c>
      <c r="G69" s="7" t="str">
        <f>IF(SUM(选手操作!O68,结果导入!Y68,结果导入!AY68,结果导入!BY68,结果导入!CY68,结果导入!DY68,结果导入!EY68,结果导入!FY68,结果导入!GY68,结果导入!HY68)=0,"",SUM(选手操作!O68,结果导入!Y68,结果导入!AY68,结果导入!BY68,结果导入!CY68,结果导入!DY68,结果导入!EY68,结果导入!FY68,结果导入!GY68,结果导入!HY68))</f>
        <v/>
      </c>
      <c r="H69" s="6" t="str">
        <f ca="1">IFERROR(IF(OR($C69="",结果导入!S$3=""),"",IF(选手操作!T68&lt;&gt;"",IF(选手操作!T68="其他","请假",选手操作!T68),VLOOKUP($C69,结果导入!O:Q,3,0))),"成绩错误")</f>
        <v/>
      </c>
      <c r="I69" s="6" t="str">
        <f ca="1">IFERROR(IF(OR($C69="",结果导入!AS$3=""),"",IF(选手操作!AT68&lt;&gt;"",IF(选手操作!AT68="其他","请假",选手操作!AT68),VLOOKUP($C69,结果导入!AO:AQ,3,0))),"成绩错误")</f>
        <v/>
      </c>
      <c r="J69" s="6" t="str">
        <f ca="1">IFERROR(IF(OR($C69="",结果导入!BS$3=""),"",IF(选手操作!BT68&lt;&gt;"",IF(选手操作!BT68="其他","请假",选手操作!BT68),VLOOKUP($C69,结果导入!BO:BQ,3,0))),"成绩错误")</f>
        <v/>
      </c>
      <c r="K69" s="6" t="str">
        <f ca="1">IFERROR(IF(OR($C69="",结果导入!CS$3=""),"",IF(选手操作!CT68&lt;&gt;"",IF(选手操作!CT68="其他","请假",选手操作!CT68),VLOOKUP($C69,结果导入!CO:CQ,3,0))),"成绩错误")</f>
        <v/>
      </c>
      <c r="L69" s="6" t="str">
        <f ca="1">IFERROR(IF(OR($C69="",结果导入!DS$3=""),"",IF(选手操作!DT68&lt;&gt;"",IF(选手操作!DT68="其他","请假",选手操作!DT68),VLOOKUP($C69,结果导入!DO:DQ,3,0))),"成绩错误")</f>
        <v/>
      </c>
      <c r="M69" s="6" t="str">
        <f ca="1">IFERROR(IF(OR($C69="",结果导入!ES$3=""),"",IF(选手操作!ET68&lt;&gt;"",IF(选手操作!ET68="其他","请假",选手操作!ET68),VLOOKUP($C69,结果导入!EO:EQ,3,0))),"成绩错误")</f>
        <v/>
      </c>
      <c r="N69" s="6" t="str">
        <f ca="1">IFERROR(IF(OR($C69="",结果导入!FS$3=""),"",IF(选手操作!FT68&lt;&gt;"",IF(选手操作!FT68="其他","请假",选手操作!FT68),VLOOKUP($C69,结果导入!FO:FQ,3,0))),"成绩错误")</f>
        <v/>
      </c>
      <c r="O69" s="6" t="str">
        <f ca="1">IFERROR(IF(OR($C69="",结果导入!GS$3=""),"",IF(选手操作!GT68&lt;&gt;"",IF(选手操作!GT68="其他","请假",选手操作!GT68),VLOOKUP($C69,结果导入!GO:GQ,3,0))),"成绩错误")</f>
        <v/>
      </c>
      <c r="P69" s="6" t="str">
        <f ca="1">IFERROR(IF(OR($C69="",结果导入!HS$3=""),"",IF(选手操作!HT68&lt;&gt;"",IF(选手操作!HT68="其他","请假",选手操作!HT68),VLOOKUP($C69,结果导入!HO:HQ,3,0))),"成绩错误")</f>
        <v/>
      </c>
      <c r="Q69" s="5" t="str">
        <f ca="1" t="shared" ref="Q69:Q132" si="59">IF($B69="","",ROW()-3)</f>
        <v/>
      </c>
      <c r="R69" s="5" t="str">
        <f ca="1" t="shared" ref="R69:R132" si="60">IF($Q69="","",VLOOKUP($Q69,$A:$C,2,0))</f>
        <v/>
      </c>
      <c r="S69" s="5" t="str">
        <f ca="1" t="shared" ref="S69:S132" si="61">IF($Q69="","",VLOOKUP($Q69,$A:$C,3,0))</f>
        <v/>
      </c>
      <c r="T69" s="6" t="str">
        <f ca="1" t="shared" ref="T69:T132" si="62">IF($Q69="","",VLOOKUP($R69,$B:$P,COLUMN()-16,0))</f>
        <v/>
      </c>
      <c r="U69" s="6" t="str">
        <f ca="1" t="shared" ref="U69:U132" si="63">IF($Q69="","",VLOOKUP($R69,$B:$P,COLUMN()-16,0))</f>
        <v/>
      </c>
      <c r="V69" s="6" t="str">
        <f ca="1" t="shared" ref="V69:V132" si="64">IF($Q69="","",VLOOKUP($R69,$B:$P,COLUMN()-16,0))</f>
        <v/>
      </c>
      <c r="W69" s="6" t="str">
        <f ca="1" t="shared" ref="W69:W132" si="65">IF($Q69="","",VLOOKUP($R69,$B:$P,COLUMN()-16,0))</f>
        <v/>
      </c>
      <c r="X69" s="6" t="str">
        <f ca="1" t="shared" ref="X69:X132" si="66">IF($Q69="","",VLOOKUP($R69,$B:$P,COLUMN()-16,0))</f>
        <v/>
      </c>
      <c r="Y69" s="6" t="str">
        <f ca="1" t="shared" ref="Y69:Y132" si="67">IF($Q69="","",VLOOKUP($R69,$B:$P,COLUMN()-16,0))</f>
        <v/>
      </c>
      <c r="Z69" s="6" t="str">
        <f ca="1" t="shared" ref="Z69:Z132" si="68">IF($Q69="","",VLOOKUP($R69,$B:$P,COLUMN()-16,0))</f>
        <v/>
      </c>
      <c r="AA69" s="6" t="str">
        <f ca="1" t="shared" ref="AA69:AA132" si="69">IF($Q69="","",VLOOKUP($R69,$B:$P,COLUMN()-16,0))</f>
        <v/>
      </c>
      <c r="AB69" s="6" t="str">
        <f ca="1" t="shared" ref="AB69:AB132" si="70">IF($Q69="","",VLOOKUP($R69,$B:$P,COLUMN()-16,0))</f>
        <v/>
      </c>
      <c r="AC69" s="6" t="str">
        <f ca="1" t="shared" ref="AC69:AC132" si="71">IF($Q69="","",VLOOKUP($R69,$B:$P,COLUMN()-16,0))</f>
        <v/>
      </c>
      <c r="AD69" s="6" t="str">
        <f ca="1" t="shared" ref="AD69:AD132" si="72">IF($Q69="","",VLOOKUP($R69,$B:$P,COLUMN()-16,0))</f>
        <v/>
      </c>
      <c r="AE69" s="6" t="str">
        <f ca="1" t="shared" ref="AE69:AE132" si="73">IF($Q69="","",VLOOKUP($R69,$B:$P,COLUMN()-16,0))</f>
        <v/>
      </c>
      <c r="AF69" s="5" t="str">
        <f ca="1" t="shared" ref="AF69:AF132" si="74">IF($AH$1="","",IF($AH$1="参赛编号",B69,Q69))</f>
        <v/>
      </c>
      <c r="AG69" s="5" t="str">
        <f ca="1" t="shared" ref="AG69:AG132" si="75">IF($AH$1="","",IF($AH$1="参赛编号",C69,R69))</f>
        <v/>
      </c>
      <c r="AH69" s="5" t="str">
        <f ca="1" t="shared" ref="AH69:AH132" si="76">IF($AH$1="","",IF($AH$1="参赛编号",D69,S69))</f>
        <v/>
      </c>
      <c r="AI69" s="6" t="str">
        <f ca="1" t="shared" ref="AI69:AI132" si="77">IF(OR($AT$1="",$AH$1="",$AF69=""),"",$AT$1*IF($AH$1="参赛编号",E69,T69))</f>
        <v/>
      </c>
      <c r="AJ69" s="6" t="str">
        <f ca="1" t="shared" ref="AJ69:AJ132" si="78">IF($AH$1="","",IF($AH$1="参赛编号",F69,U69))</f>
        <v/>
      </c>
      <c r="AK69" s="7" t="str">
        <f ca="1" t="shared" ref="AK69:AK132" si="79">IF($AH$1="","",IF($AH$1="参赛编号",G69,V69))</f>
        <v/>
      </c>
      <c r="AL69" s="6" t="str">
        <f ca="1" t="shared" ref="AL69:AL132" si="80">IF($AH$1="","",IF($AH$1="参赛编号",H69,W69))</f>
        <v/>
      </c>
      <c r="AM69" s="6" t="str">
        <f ca="1" t="shared" ref="AM69:AM132" si="81">IF($AH$1="","",IF($AH$1="参赛编号",I69,X69))</f>
        <v/>
      </c>
      <c r="AN69" s="6" t="str">
        <f ca="1" t="shared" ref="AN69:AN132" si="82">IF($AH$1="","",IF($AH$1="参赛编号",J69,Y69))</f>
        <v/>
      </c>
      <c r="AO69" s="6" t="str">
        <f ca="1" t="shared" ref="AO69:AO132" si="83">IF($AH$1="","",IF($AH$1="参赛编号",K69,Z69))</f>
        <v/>
      </c>
      <c r="AP69" s="6" t="str">
        <f ca="1" t="shared" ref="AP69:AP132" si="84">IF($AH$1="","",IF($AH$1="参赛编号",L69,AA69))</f>
        <v/>
      </c>
      <c r="AQ69" s="6" t="str">
        <f ca="1" t="shared" ref="AQ69:AQ132" si="85">IF($AH$1="","",IF($AH$1="参赛编号",M69,AB69))</f>
        <v/>
      </c>
      <c r="AR69" s="6" t="str">
        <f ca="1" t="shared" ref="AR69:AR132" si="86">IF($AH$1="","",IF($AH$1="参赛编号",N69,AC69))</f>
        <v/>
      </c>
      <c r="AS69" s="6" t="str">
        <f ca="1" t="shared" ref="AS69:AS132" si="87">IF($AH$1="","",IF($AH$1="参赛编号",O69,AD69))</f>
        <v/>
      </c>
      <c r="AT69" s="6" t="str">
        <f ca="1" t="shared" ref="AT69:AT132" si="88">IF($AH$1="","",IF($AH$1="参赛编号",P69,AE69))</f>
        <v/>
      </c>
      <c r="AU69" s="9" t="str">
        <f ca="1" t="shared" ref="AU69:AU132" si="89">IF(AF69="","",AF69)</f>
        <v/>
      </c>
      <c r="AV69" s="5" t="str">
        <f ca="1" t="shared" ref="AV69:AV132" si="90">IF(AG69="","",AG69)</f>
        <v/>
      </c>
      <c r="AW69" s="5" t="str">
        <f ca="1" t="shared" ref="AW69:AW132" si="91">IF(AH69="","",AH69)</f>
        <v/>
      </c>
      <c r="AX69" s="8" t="str">
        <f ca="1" t="shared" ref="AX69:AX132" si="92">IF(AI69="","",AI69)</f>
        <v/>
      </c>
      <c r="AY69" s="6" t="str">
        <f ca="1" t="shared" ref="AY69:AY132" si="93">IF(AJ69="","",AJ69)</f>
        <v/>
      </c>
      <c r="AZ69" s="7" t="str">
        <f ca="1" t="shared" ref="AZ69:AZ132" si="94">IF(AK69="","",AK69)</f>
        <v/>
      </c>
      <c r="BA69" s="6" t="str">
        <f ca="1" t="shared" ref="BA69:BA132" si="95">IF(AL69="","",AL69)</f>
        <v/>
      </c>
      <c r="BB69" s="6" t="str">
        <f ca="1" t="shared" ref="BB69:BB132" si="96">IF(AM69="","",AM69)</f>
        <v/>
      </c>
      <c r="BC69" s="6" t="str">
        <f ca="1" t="shared" ref="BC69:BC132" si="97">IF(AN69="","",AN69)</f>
        <v/>
      </c>
      <c r="BD69" s="6" t="str">
        <f ca="1" t="shared" ref="BD69:BD132" si="98">IF(AO69="","",AO69)</f>
        <v/>
      </c>
      <c r="BE69" s="6" t="str">
        <f ca="1" t="shared" ref="BE69:BE132" si="99">IF(AP69="","",AP69)</f>
        <v/>
      </c>
      <c r="BF69" s="6" t="str">
        <f ca="1" t="shared" ref="BF69:BF132" si="100">IF(AQ69="","",AQ69)</f>
        <v/>
      </c>
      <c r="BG69" s="6" t="str">
        <f ca="1" t="shared" ref="BG69:BG132" si="101">IF(AR69="","",AR69)</f>
        <v/>
      </c>
      <c r="BH69" s="6" t="str">
        <f ca="1" t="shared" ref="BH69:BH132" si="102">IF(AS69="","",AS69)</f>
        <v/>
      </c>
      <c r="BI69" s="6" t="str">
        <f ca="1" t="shared" ref="BI69:BI132" si="103">IF(AT69="","",AT69)</f>
        <v/>
      </c>
    </row>
    <row r="70" spans="1:61">
      <c r="A70" s="5" t="str">
        <f ca="1" t="shared" si="57"/>
        <v/>
      </c>
      <c r="B70" s="5" t="str">
        <f ca="1">IF(选手操作!$K69="","",选手操作!$K69)</f>
        <v/>
      </c>
      <c r="C70" s="5" t="str">
        <f ca="1">IF(选手操作!$L69="","",选手操作!$L69)</f>
        <v/>
      </c>
      <c r="D70" s="5" t="str">
        <f ca="1">IF($B70="","",RANK($E70,$E$4:$E$435,0)+COUNTIF($E$4:$E70,$E70)-1)</f>
        <v/>
      </c>
      <c r="E70" s="6" t="str">
        <f ca="1" t="shared" si="58"/>
        <v/>
      </c>
      <c r="F70" s="7" t="str">
        <f ca="1">IF(SUM(选手操作!S69,选手操作!AS69,选手操作!BS69,选手操作!CS69,选手操作!DS69,选手操作!ES69,选手操作!FS69,选手操作!GS69,选手操作!HS69,选手操作!M69,结果导入!W69,结果导入!AW69,结果导入!BW69,结果导入!CW69,结果导入!DW69,结果导入!EW69,结果导入!FW69,结果导入!GW69,结果导入!HW69,选手操作!HU69)=0,"",SUM(选手操作!S69,选手操作!AS69,选手操作!BS69,选手操作!CS69,选手操作!DS69,选手操作!ES69,选手操作!FS69,选手操作!GS69,选手操作!HS69,选手操作!M69,结果导入!W69,结果导入!AW69,结果导入!BW69,结果导入!CW69,结果导入!DW69,结果导入!EW69,结果导入!FW69,结果导入!GW69,结果导入!HW69))</f>
        <v/>
      </c>
      <c r="G70" s="7" t="str">
        <f>IF(SUM(选手操作!O69,结果导入!Y69,结果导入!AY69,结果导入!BY69,结果导入!CY69,结果导入!DY69,结果导入!EY69,结果导入!FY69,结果导入!GY69,结果导入!HY69)=0,"",SUM(选手操作!O69,结果导入!Y69,结果导入!AY69,结果导入!BY69,结果导入!CY69,结果导入!DY69,结果导入!EY69,结果导入!FY69,结果导入!GY69,结果导入!HY69))</f>
        <v/>
      </c>
      <c r="H70" s="6" t="str">
        <f ca="1">IFERROR(IF(OR($C70="",结果导入!S$3=""),"",IF(选手操作!T69&lt;&gt;"",IF(选手操作!T69="其他","请假",选手操作!T69),VLOOKUP($C70,结果导入!O:Q,3,0))),"成绩错误")</f>
        <v/>
      </c>
      <c r="I70" s="6" t="str">
        <f ca="1">IFERROR(IF(OR($C70="",结果导入!AS$3=""),"",IF(选手操作!AT69&lt;&gt;"",IF(选手操作!AT69="其他","请假",选手操作!AT69),VLOOKUP($C70,结果导入!AO:AQ,3,0))),"成绩错误")</f>
        <v/>
      </c>
      <c r="J70" s="6" t="str">
        <f ca="1">IFERROR(IF(OR($C70="",结果导入!BS$3=""),"",IF(选手操作!BT69&lt;&gt;"",IF(选手操作!BT69="其他","请假",选手操作!BT69),VLOOKUP($C70,结果导入!BO:BQ,3,0))),"成绩错误")</f>
        <v/>
      </c>
      <c r="K70" s="6" t="str">
        <f ca="1">IFERROR(IF(OR($C70="",结果导入!CS$3=""),"",IF(选手操作!CT69&lt;&gt;"",IF(选手操作!CT69="其他","请假",选手操作!CT69),VLOOKUP($C70,结果导入!CO:CQ,3,0))),"成绩错误")</f>
        <v/>
      </c>
      <c r="L70" s="6" t="str">
        <f ca="1">IFERROR(IF(OR($C70="",结果导入!DS$3=""),"",IF(选手操作!DT69&lt;&gt;"",IF(选手操作!DT69="其他","请假",选手操作!DT69),VLOOKUP($C70,结果导入!DO:DQ,3,0))),"成绩错误")</f>
        <v/>
      </c>
      <c r="M70" s="6" t="str">
        <f ca="1">IFERROR(IF(OR($C70="",结果导入!ES$3=""),"",IF(选手操作!ET69&lt;&gt;"",IF(选手操作!ET69="其他","请假",选手操作!ET69),VLOOKUP($C70,结果导入!EO:EQ,3,0))),"成绩错误")</f>
        <v/>
      </c>
      <c r="N70" s="6" t="str">
        <f ca="1">IFERROR(IF(OR($C70="",结果导入!FS$3=""),"",IF(选手操作!FT69&lt;&gt;"",IF(选手操作!FT69="其他","请假",选手操作!FT69),VLOOKUP($C70,结果导入!FO:FQ,3,0))),"成绩错误")</f>
        <v/>
      </c>
      <c r="O70" s="6" t="str">
        <f ca="1">IFERROR(IF(OR($C70="",结果导入!GS$3=""),"",IF(选手操作!GT69&lt;&gt;"",IF(选手操作!GT69="其他","请假",选手操作!GT69),VLOOKUP($C70,结果导入!GO:GQ,3,0))),"成绩错误")</f>
        <v/>
      </c>
      <c r="P70" s="6" t="str">
        <f ca="1">IFERROR(IF(OR($C70="",结果导入!HS$3=""),"",IF(选手操作!HT69&lt;&gt;"",IF(选手操作!HT69="其他","请假",选手操作!HT69),VLOOKUP($C70,结果导入!HO:HQ,3,0))),"成绩错误")</f>
        <v/>
      </c>
      <c r="Q70" s="5" t="str">
        <f ca="1" t="shared" si="59"/>
        <v/>
      </c>
      <c r="R70" s="5" t="str">
        <f ca="1" t="shared" si="60"/>
        <v/>
      </c>
      <c r="S70" s="5" t="str">
        <f ca="1" t="shared" si="61"/>
        <v/>
      </c>
      <c r="T70" s="6" t="str">
        <f ca="1" t="shared" si="62"/>
        <v/>
      </c>
      <c r="U70" s="6" t="str">
        <f ca="1" t="shared" si="63"/>
        <v/>
      </c>
      <c r="V70" s="6" t="str">
        <f ca="1" t="shared" si="64"/>
        <v/>
      </c>
      <c r="W70" s="6" t="str">
        <f ca="1" t="shared" si="65"/>
        <v/>
      </c>
      <c r="X70" s="6" t="str">
        <f ca="1" t="shared" si="66"/>
        <v/>
      </c>
      <c r="Y70" s="6" t="str">
        <f ca="1" t="shared" si="67"/>
        <v/>
      </c>
      <c r="Z70" s="6" t="str">
        <f ca="1" t="shared" si="68"/>
        <v/>
      </c>
      <c r="AA70" s="6" t="str">
        <f ca="1" t="shared" si="69"/>
        <v/>
      </c>
      <c r="AB70" s="6" t="str">
        <f ca="1" t="shared" si="70"/>
        <v/>
      </c>
      <c r="AC70" s="6" t="str">
        <f ca="1" t="shared" si="71"/>
        <v/>
      </c>
      <c r="AD70" s="6" t="str">
        <f ca="1" t="shared" si="72"/>
        <v/>
      </c>
      <c r="AE70" s="6" t="str">
        <f ca="1" t="shared" si="73"/>
        <v/>
      </c>
      <c r="AF70" s="5" t="str">
        <f ca="1" t="shared" si="74"/>
        <v/>
      </c>
      <c r="AG70" s="5" t="str">
        <f ca="1" t="shared" si="75"/>
        <v/>
      </c>
      <c r="AH70" s="5" t="str">
        <f ca="1" t="shared" si="76"/>
        <v/>
      </c>
      <c r="AI70" s="6" t="str">
        <f ca="1" t="shared" si="77"/>
        <v/>
      </c>
      <c r="AJ70" s="6" t="str">
        <f ca="1" t="shared" si="78"/>
        <v/>
      </c>
      <c r="AK70" s="7" t="str">
        <f ca="1" t="shared" si="79"/>
        <v/>
      </c>
      <c r="AL70" s="6" t="str">
        <f ca="1" t="shared" si="80"/>
        <v/>
      </c>
      <c r="AM70" s="6" t="str">
        <f ca="1" t="shared" si="81"/>
        <v/>
      </c>
      <c r="AN70" s="6" t="str">
        <f ca="1" t="shared" si="82"/>
        <v/>
      </c>
      <c r="AO70" s="6" t="str">
        <f ca="1" t="shared" si="83"/>
        <v/>
      </c>
      <c r="AP70" s="6" t="str">
        <f ca="1" t="shared" si="84"/>
        <v/>
      </c>
      <c r="AQ70" s="6" t="str">
        <f ca="1" t="shared" si="85"/>
        <v/>
      </c>
      <c r="AR70" s="6" t="str">
        <f ca="1" t="shared" si="86"/>
        <v/>
      </c>
      <c r="AS70" s="6" t="str">
        <f ca="1" t="shared" si="87"/>
        <v/>
      </c>
      <c r="AT70" s="6" t="str">
        <f ca="1" t="shared" si="88"/>
        <v/>
      </c>
      <c r="AU70" s="9" t="str">
        <f ca="1" t="shared" si="89"/>
        <v/>
      </c>
      <c r="AV70" s="5" t="str">
        <f ca="1" t="shared" si="90"/>
        <v/>
      </c>
      <c r="AW70" s="5" t="str">
        <f ca="1" t="shared" si="91"/>
        <v/>
      </c>
      <c r="AX70" s="8" t="str">
        <f ca="1" t="shared" si="92"/>
        <v/>
      </c>
      <c r="AY70" s="6" t="str">
        <f ca="1" t="shared" si="93"/>
        <v/>
      </c>
      <c r="AZ70" s="7" t="str">
        <f ca="1" t="shared" si="94"/>
        <v/>
      </c>
      <c r="BA70" s="6" t="str">
        <f ca="1" t="shared" si="95"/>
        <v/>
      </c>
      <c r="BB70" s="6" t="str">
        <f ca="1" t="shared" si="96"/>
        <v/>
      </c>
      <c r="BC70" s="6" t="str">
        <f ca="1" t="shared" si="97"/>
        <v/>
      </c>
      <c r="BD70" s="6" t="str">
        <f ca="1" t="shared" si="98"/>
        <v/>
      </c>
      <c r="BE70" s="6" t="str">
        <f ca="1" t="shared" si="99"/>
        <v/>
      </c>
      <c r="BF70" s="6" t="str">
        <f ca="1" t="shared" si="100"/>
        <v/>
      </c>
      <c r="BG70" s="6" t="str">
        <f ca="1" t="shared" si="101"/>
        <v/>
      </c>
      <c r="BH70" s="6" t="str">
        <f ca="1" t="shared" si="102"/>
        <v/>
      </c>
      <c r="BI70" s="6" t="str">
        <f ca="1" t="shared" si="103"/>
        <v/>
      </c>
    </row>
    <row r="71" spans="1:61">
      <c r="A71" s="5" t="str">
        <f ca="1" t="shared" si="57"/>
        <v/>
      </c>
      <c r="B71" s="5" t="str">
        <f ca="1">IF(选手操作!$K70="","",选手操作!$K70)</f>
        <v/>
      </c>
      <c r="C71" s="5" t="str">
        <f ca="1">IF(选手操作!$L70="","",选手操作!$L70)</f>
        <v/>
      </c>
      <c r="D71" s="5" t="str">
        <f ca="1">IF($B71="","",RANK($E71,$E$4:$E$435,0)+COUNTIF($E$4:$E71,$E71)-1)</f>
        <v/>
      </c>
      <c r="E71" s="6" t="str">
        <f ca="1" t="shared" si="58"/>
        <v/>
      </c>
      <c r="F71" s="7" t="str">
        <f ca="1">IF(SUM(选手操作!S70,选手操作!AS70,选手操作!BS70,选手操作!CS70,选手操作!DS70,选手操作!ES70,选手操作!FS70,选手操作!GS70,选手操作!HS70,选手操作!M70,结果导入!W70,结果导入!AW70,结果导入!BW70,结果导入!CW70,结果导入!DW70,结果导入!EW70,结果导入!FW70,结果导入!GW70,结果导入!HW70,选手操作!HU70)=0,"",SUM(选手操作!S70,选手操作!AS70,选手操作!BS70,选手操作!CS70,选手操作!DS70,选手操作!ES70,选手操作!FS70,选手操作!GS70,选手操作!HS70,选手操作!M70,结果导入!W70,结果导入!AW70,结果导入!BW70,结果导入!CW70,结果导入!DW70,结果导入!EW70,结果导入!FW70,结果导入!GW70,结果导入!HW70))</f>
        <v/>
      </c>
      <c r="G71" s="7" t="str">
        <f>IF(SUM(选手操作!O70,结果导入!Y70,结果导入!AY70,结果导入!BY70,结果导入!CY70,结果导入!DY70,结果导入!EY70,结果导入!FY70,结果导入!GY70,结果导入!HY70)=0,"",SUM(选手操作!O70,结果导入!Y70,结果导入!AY70,结果导入!BY70,结果导入!CY70,结果导入!DY70,结果导入!EY70,结果导入!FY70,结果导入!GY70,结果导入!HY70))</f>
        <v/>
      </c>
      <c r="H71" s="6" t="str">
        <f ca="1">IFERROR(IF(OR($C71="",结果导入!S$3=""),"",IF(选手操作!T70&lt;&gt;"",IF(选手操作!T70="其他","请假",选手操作!T70),VLOOKUP($C71,结果导入!O:Q,3,0))),"成绩错误")</f>
        <v/>
      </c>
      <c r="I71" s="6" t="str">
        <f ca="1">IFERROR(IF(OR($C71="",结果导入!AS$3=""),"",IF(选手操作!AT70&lt;&gt;"",IF(选手操作!AT70="其他","请假",选手操作!AT70),VLOOKUP($C71,结果导入!AO:AQ,3,0))),"成绩错误")</f>
        <v/>
      </c>
      <c r="J71" s="6" t="str">
        <f ca="1">IFERROR(IF(OR($C71="",结果导入!BS$3=""),"",IF(选手操作!BT70&lt;&gt;"",IF(选手操作!BT70="其他","请假",选手操作!BT70),VLOOKUP($C71,结果导入!BO:BQ,3,0))),"成绩错误")</f>
        <v/>
      </c>
      <c r="K71" s="6" t="str">
        <f ca="1">IFERROR(IF(OR($C71="",结果导入!CS$3=""),"",IF(选手操作!CT70&lt;&gt;"",IF(选手操作!CT70="其他","请假",选手操作!CT70),VLOOKUP($C71,结果导入!CO:CQ,3,0))),"成绩错误")</f>
        <v/>
      </c>
      <c r="L71" s="6" t="str">
        <f ca="1">IFERROR(IF(OR($C71="",结果导入!DS$3=""),"",IF(选手操作!DT70&lt;&gt;"",IF(选手操作!DT70="其他","请假",选手操作!DT70),VLOOKUP($C71,结果导入!DO:DQ,3,0))),"成绩错误")</f>
        <v/>
      </c>
      <c r="M71" s="6" t="str">
        <f ca="1">IFERROR(IF(OR($C71="",结果导入!ES$3=""),"",IF(选手操作!ET70&lt;&gt;"",IF(选手操作!ET70="其他","请假",选手操作!ET70),VLOOKUP($C71,结果导入!EO:EQ,3,0))),"成绩错误")</f>
        <v/>
      </c>
      <c r="N71" s="6" t="str">
        <f ca="1">IFERROR(IF(OR($C71="",结果导入!FS$3=""),"",IF(选手操作!FT70&lt;&gt;"",IF(选手操作!FT70="其他","请假",选手操作!FT70),VLOOKUP($C71,结果导入!FO:FQ,3,0))),"成绩错误")</f>
        <v/>
      </c>
      <c r="O71" s="6" t="str">
        <f ca="1">IFERROR(IF(OR($C71="",结果导入!GS$3=""),"",IF(选手操作!GT70&lt;&gt;"",IF(选手操作!GT70="其他","请假",选手操作!GT70),VLOOKUP($C71,结果导入!GO:GQ,3,0))),"成绩错误")</f>
        <v/>
      </c>
      <c r="P71" s="6" t="str">
        <f ca="1">IFERROR(IF(OR($C71="",结果导入!HS$3=""),"",IF(选手操作!HT70&lt;&gt;"",IF(选手操作!HT70="其他","请假",选手操作!HT70),VLOOKUP($C71,结果导入!HO:HQ,3,0))),"成绩错误")</f>
        <v/>
      </c>
      <c r="Q71" s="5" t="str">
        <f ca="1" t="shared" si="59"/>
        <v/>
      </c>
      <c r="R71" s="5" t="str">
        <f ca="1" t="shared" si="60"/>
        <v/>
      </c>
      <c r="S71" s="5" t="str">
        <f ca="1" t="shared" si="61"/>
        <v/>
      </c>
      <c r="T71" s="6" t="str">
        <f ca="1" t="shared" si="62"/>
        <v/>
      </c>
      <c r="U71" s="6" t="str">
        <f ca="1" t="shared" si="63"/>
        <v/>
      </c>
      <c r="V71" s="6" t="str">
        <f ca="1" t="shared" si="64"/>
        <v/>
      </c>
      <c r="W71" s="6" t="str">
        <f ca="1" t="shared" si="65"/>
        <v/>
      </c>
      <c r="X71" s="6" t="str">
        <f ca="1" t="shared" si="66"/>
        <v/>
      </c>
      <c r="Y71" s="6" t="str">
        <f ca="1" t="shared" si="67"/>
        <v/>
      </c>
      <c r="Z71" s="6" t="str">
        <f ca="1" t="shared" si="68"/>
        <v/>
      </c>
      <c r="AA71" s="6" t="str">
        <f ca="1" t="shared" si="69"/>
        <v/>
      </c>
      <c r="AB71" s="6" t="str">
        <f ca="1" t="shared" si="70"/>
        <v/>
      </c>
      <c r="AC71" s="6" t="str">
        <f ca="1" t="shared" si="71"/>
        <v/>
      </c>
      <c r="AD71" s="6" t="str">
        <f ca="1" t="shared" si="72"/>
        <v/>
      </c>
      <c r="AE71" s="6" t="str">
        <f ca="1" t="shared" si="73"/>
        <v/>
      </c>
      <c r="AF71" s="5" t="str">
        <f ca="1" t="shared" si="74"/>
        <v/>
      </c>
      <c r="AG71" s="5" t="str">
        <f ca="1" t="shared" si="75"/>
        <v/>
      </c>
      <c r="AH71" s="5" t="str">
        <f ca="1" t="shared" si="76"/>
        <v/>
      </c>
      <c r="AI71" s="6" t="str">
        <f ca="1" t="shared" si="77"/>
        <v/>
      </c>
      <c r="AJ71" s="6" t="str">
        <f ca="1" t="shared" si="78"/>
        <v/>
      </c>
      <c r="AK71" s="7" t="str">
        <f ca="1" t="shared" si="79"/>
        <v/>
      </c>
      <c r="AL71" s="6" t="str">
        <f ca="1" t="shared" si="80"/>
        <v/>
      </c>
      <c r="AM71" s="6" t="str">
        <f ca="1" t="shared" si="81"/>
        <v/>
      </c>
      <c r="AN71" s="6" t="str">
        <f ca="1" t="shared" si="82"/>
        <v/>
      </c>
      <c r="AO71" s="6" t="str">
        <f ca="1" t="shared" si="83"/>
        <v/>
      </c>
      <c r="AP71" s="6" t="str">
        <f ca="1" t="shared" si="84"/>
        <v/>
      </c>
      <c r="AQ71" s="6" t="str">
        <f ca="1" t="shared" si="85"/>
        <v/>
      </c>
      <c r="AR71" s="6" t="str">
        <f ca="1" t="shared" si="86"/>
        <v/>
      </c>
      <c r="AS71" s="6" t="str">
        <f ca="1" t="shared" si="87"/>
        <v/>
      </c>
      <c r="AT71" s="6" t="str">
        <f ca="1" t="shared" si="88"/>
        <v/>
      </c>
      <c r="AU71" s="9" t="str">
        <f ca="1" t="shared" si="89"/>
        <v/>
      </c>
      <c r="AV71" s="5" t="str">
        <f ca="1" t="shared" si="90"/>
        <v/>
      </c>
      <c r="AW71" s="5" t="str">
        <f ca="1" t="shared" si="91"/>
        <v/>
      </c>
      <c r="AX71" s="8" t="str">
        <f ca="1" t="shared" si="92"/>
        <v/>
      </c>
      <c r="AY71" s="6" t="str">
        <f ca="1" t="shared" si="93"/>
        <v/>
      </c>
      <c r="AZ71" s="7" t="str">
        <f ca="1" t="shared" si="94"/>
        <v/>
      </c>
      <c r="BA71" s="6" t="str">
        <f ca="1" t="shared" si="95"/>
        <v/>
      </c>
      <c r="BB71" s="6" t="str">
        <f ca="1" t="shared" si="96"/>
        <v/>
      </c>
      <c r="BC71" s="6" t="str">
        <f ca="1" t="shared" si="97"/>
        <v/>
      </c>
      <c r="BD71" s="6" t="str">
        <f ca="1" t="shared" si="98"/>
        <v/>
      </c>
      <c r="BE71" s="6" t="str">
        <f ca="1" t="shared" si="99"/>
        <v/>
      </c>
      <c r="BF71" s="6" t="str">
        <f ca="1" t="shared" si="100"/>
        <v/>
      </c>
      <c r="BG71" s="6" t="str">
        <f ca="1" t="shared" si="101"/>
        <v/>
      </c>
      <c r="BH71" s="6" t="str">
        <f ca="1" t="shared" si="102"/>
        <v/>
      </c>
      <c r="BI71" s="6" t="str">
        <f ca="1" t="shared" si="103"/>
        <v/>
      </c>
    </row>
    <row r="72" spans="1:61">
      <c r="A72" s="5" t="str">
        <f ca="1" t="shared" si="57"/>
        <v/>
      </c>
      <c r="B72" s="5" t="str">
        <f ca="1">IF(选手操作!$K71="","",选手操作!$K71)</f>
        <v/>
      </c>
      <c r="C72" s="5" t="str">
        <f ca="1">IF(选手操作!$L71="","",选手操作!$L71)</f>
        <v/>
      </c>
      <c r="D72" s="5" t="str">
        <f ca="1">IF($B72="","",RANK($E72,$E$4:$E$435,0)+COUNTIF($E$4:$E72,$E72)-1)</f>
        <v/>
      </c>
      <c r="E72" s="6" t="str">
        <f ca="1" t="shared" si="58"/>
        <v/>
      </c>
      <c r="F72" s="7" t="str">
        <f ca="1">IF(SUM(选手操作!S71,选手操作!AS71,选手操作!BS71,选手操作!CS71,选手操作!DS71,选手操作!ES71,选手操作!FS71,选手操作!GS71,选手操作!HS71,选手操作!M71,结果导入!W71,结果导入!AW71,结果导入!BW71,结果导入!CW71,结果导入!DW71,结果导入!EW71,结果导入!FW71,结果导入!GW71,结果导入!HW71,选手操作!HU71)=0,"",SUM(选手操作!S71,选手操作!AS71,选手操作!BS71,选手操作!CS71,选手操作!DS71,选手操作!ES71,选手操作!FS71,选手操作!GS71,选手操作!HS71,选手操作!M71,结果导入!W71,结果导入!AW71,结果导入!BW71,结果导入!CW71,结果导入!DW71,结果导入!EW71,结果导入!FW71,结果导入!GW71,结果导入!HW71))</f>
        <v/>
      </c>
      <c r="G72" s="7" t="str">
        <f>IF(SUM(选手操作!O71,结果导入!Y71,结果导入!AY71,结果导入!BY71,结果导入!CY71,结果导入!DY71,结果导入!EY71,结果导入!FY71,结果导入!GY71,结果导入!HY71)=0,"",SUM(选手操作!O71,结果导入!Y71,结果导入!AY71,结果导入!BY71,结果导入!CY71,结果导入!DY71,结果导入!EY71,结果导入!FY71,结果导入!GY71,结果导入!HY71))</f>
        <v/>
      </c>
      <c r="H72" s="6" t="str">
        <f ca="1">IFERROR(IF(OR($C72="",结果导入!S$3=""),"",IF(选手操作!T71&lt;&gt;"",IF(选手操作!T71="其他","请假",选手操作!T71),VLOOKUP($C72,结果导入!O:Q,3,0))),"成绩错误")</f>
        <v/>
      </c>
      <c r="I72" s="6" t="str">
        <f ca="1">IFERROR(IF(OR($C72="",结果导入!AS$3=""),"",IF(选手操作!AT71&lt;&gt;"",IF(选手操作!AT71="其他","请假",选手操作!AT71),VLOOKUP($C72,结果导入!AO:AQ,3,0))),"成绩错误")</f>
        <v/>
      </c>
      <c r="J72" s="6" t="str">
        <f ca="1">IFERROR(IF(OR($C72="",结果导入!BS$3=""),"",IF(选手操作!BT71&lt;&gt;"",IF(选手操作!BT71="其他","请假",选手操作!BT71),VLOOKUP($C72,结果导入!BO:BQ,3,0))),"成绩错误")</f>
        <v/>
      </c>
      <c r="K72" s="6" t="str">
        <f ca="1">IFERROR(IF(OR($C72="",结果导入!CS$3=""),"",IF(选手操作!CT71&lt;&gt;"",IF(选手操作!CT71="其他","请假",选手操作!CT71),VLOOKUP($C72,结果导入!CO:CQ,3,0))),"成绩错误")</f>
        <v/>
      </c>
      <c r="L72" s="6" t="str">
        <f ca="1">IFERROR(IF(OR($C72="",结果导入!DS$3=""),"",IF(选手操作!DT71&lt;&gt;"",IF(选手操作!DT71="其他","请假",选手操作!DT71),VLOOKUP($C72,结果导入!DO:DQ,3,0))),"成绩错误")</f>
        <v/>
      </c>
      <c r="M72" s="6" t="str">
        <f ca="1">IFERROR(IF(OR($C72="",结果导入!ES$3=""),"",IF(选手操作!ET71&lt;&gt;"",IF(选手操作!ET71="其他","请假",选手操作!ET71),VLOOKUP($C72,结果导入!EO:EQ,3,0))),"成绩错误")</f>
        <v/>
      </c>
      <c r="N72" s="6" t="str">
        <f ca="1">IFERROR(IF(OR($C72="",结果导入!FS$3=""),"",IF(选手操作!FT71&lt;&gt;"",IF(选手操作!FT71="其他","请假",选手操作!FT71),VLOOKUP($C72,结果导入!FO:FQ,3,0))),"成绩错误")</f>
        <v/>
      </c>
      <c r="O72" s="6" t="str">
        <f ca="1">IFERROR(IF(OR($C72="",结果导入!GS$3=""),"",IF(选手操作!GT71&lt;&gt;"",IF(选手操作!GT71="其他","请假",选手操作!GT71),VLOOKUP($C72,结果导入!GO:GQ,3,0))),"成绩错误")</f>
        <v/>
      </c>
      <c r="P72" s="6" t="str">
        <f ca="1">IFERROR(IF(OR($C72="",结果导入!HS$3=""),"",IF(选手操作!HT71&lt;&gt;"",IF(选手操作!HT71="其他","请假",选手操作!HT71),VLOOKUP($C72,结果导入!HO:HQ,3,0))),"成绩错误")</f>
        <v/>
      </c>
      <c r="Q72" s="5" t="str">
        <f ca="1" t="shared" si="59"/>
        <v/>
      </c>
      <c r="R72" s="5" t="str">
        <f ca="1" t="shared" si="60"/>
        <v/>
      </c>
      <c r="S72" s="5" t="str">
        <f ca="1" t="shared" si="61"/>
        <v/>
      </c>
      <c r="T72" s="6" t="str">
        <f ca="1" t="shared" si="62"/>
        <v/>
      </c>
      <c r="U72" s="6" t="str">
        <f ca="1" t="shared" si="63"/>
        <v/>
      </c>
      <c r="V72" s="6" t="str">
        <f ca="1" t="shared" si="64"/>
        <v/>
      </c>
      <c r="W72" s="6" t="str">
        <f ca="1" t="shared" si="65"/>
        <v/>
      </c>
      <c r="X72" s="6" t="str">
        <f ca="1" t="shared" si="66"/>
        <v/>
      </c>
      <c r="Y72" s="6" t="str">
        <f ca="1" t="shared" si="67"/>
        <v/>
      </c>
      <c r="Z72" s="6" t="str">
        <f ca="1" t="shared" si="68"/>
        <v/>
      </c>
      <c r="AA72" s="6" t="str">
        <f ca="1" t="shared" si="69"/>
        <v/>
      </c>
      <c r="AB72" s="6" t="str">
        <f ca="1" t="shared" si="70"/>
        <v/>
      </c>
      <c r="AC72" s="6" t="str">
        <f ca="1" t="shared" si="71"/>
        <v/>
      </c>
      <c r="AD72" s="6" t="str">
        <f ca="1" t="shared" si="72"/>
        <v/>
      </c>
      <c r="AE72" s="6" t="str">
        <f ca="1" t="shared" si="73"/>
        <v/>
      </c>
      <c r="AF72" s="5" t="str">
        <f ca="1" t="shared" si="74"/>
        <v/>
      </c>
      <c r="AG72" s="5" t="str">
        <f ca="1" t="shared" si="75"/>
        <v/>
      </c>
      <c r="AH72" s="5" t="str">
        <f ca="1" t="shared" si="76"/>
        <v/>
      </c>
      <c r="AI72" s="6" t="str">
        <f ca="1" t="shared" si="77"/>
        <v/>
      </c>
      <c r="AJ72" s="6" t="str">
        <f ca="1" t="shared" si="78"/>
        <v/>
      </c>
      <c r="AK72" s="7" t="str">
        <f ca="1" t="shared" si="79"/>
        <v/>
      </c>
      <c r="AL72" s="6" t="str">
        <f ca="1" t="shared" si="80"/>
        <v/>
      </c>
      <c r="AM72" s="6" t="str">
        <f ca="1" t="shared" si="81"/>
        <v/>
      </c>
      <c r="AN72" s="6" t="str">
        <f ca="1" t="shared" si="82"/>
        <v/>
      </c>
      <c r="AO72" s="6" t="str">
        <f ca="1" t="shared" si="83"/>
        <v/>
      </c>
      <c r="AP72" s="6" t="str">
        <f ca="1" t="shared" si="84"/>
        <v/>
      </c>
      <c r="AQ72" s="6" t="str">
        <f ca="1" t="shared" si="85"/>
        <v/>
      </c>
      <c r="AR72" s="6" t="str">
        <f ca="1" t="shared" si="86"/>
        <v/>
      </c>
      <c r="AS72" s="6" t="str">
        <f ca="1" t="shared" si="87"/>
        <v/>
      </c>
      <c r="AT72" s="6" t="str">
        <f ca="1" t="shared" si="88"/>
        <v/>
      </c>
      <c r="AU72" s="9" t="str">
        <f ca="1" t="shared" si="89"/>
        <v/>
      </c>
      <c r="AV72" s="5" t="str">
        <f ca="1" t="shared" si="90"/>
        <v/>
      </c>
      <c r="AW72" s="5" t="str">
        <f ca="1" t="shared" si="91"/>
        <v/>
      </c>
      <c r="AX72" s="8" t="str">
        <f ca="1" t="shared" si="92"/>
        <v/>
      </c>
      <c r="AY72" s="6" t="str">
        <f ca="1" t="shared" si="93"/>
        <v/>
      </c>
      <c r="AZ72" s="7" t="str">
        <f ca="1" t="shared" si="94"/>
        <v/>
      </c>
      <c r="BA72" s="6" t="str">
        <f ca="1" t="shared" si="95"/>
        <v/>
      </c>
      <c r="BB72" s="6" t="str">
        <f ca="1" t="shared" si="96"/>
        <v/>
      </c>
      <c r="BC72" s="6" t="str">
        <f ca="1" t="shared" si="97"/>
        <v/>
      </c>
      <c r="BD72" s="6" t="str">
        <f ca="1" t="shared" si="98"/>
        <v/>
      </c>
      <c r="BE72" s="6" t="str">
        <f ca="1" t="shared" si="99"/>
        <v/>
      </c>
      <c r="BF72" s="6" t="str">
        <f ca="1" t="shared" si="100"/>
        <v/>
      </c>
      <c r="BG72" s="6" t="str">
        <f ca="1" t="shared" si="101"/>
        <v/>
      </c>
      <c r="BH72" s="6" t="str">
        <f ca="1" t="shared" si="102"/>
        <v/>
      </c>
      <c r="BI72" s="6" t="str">
        <f ca="1" t="shared" si="103"/>
        <v/>
      </c>
    </row>
    <row r="73" spans="1:61">
      <c r="A73" s="5" t="str">
        <f ca="1" t="shared" si="57"/>
        <v/>
      </c>
      <c r="B73" s="5" t="str">
        <f ca="1">IF(选手操作!$K72="","",选手操作!$K72)</f>
        <v/>
      </c>
      <c r="C73" s="5" t="str">
        <f ca="1">IF(选手操作!$L72="","",选手操作!$L72)</f>
        <v/>
      </c>
      <c r="D73" s="5" t="str">
        <f ca="1">IF($B73="","",RANK($E73,$E$4:$E$435,0)+COUNTIF($E$4:$E73,$E73)-1)</f>
        <v/>
      </c>
      <c r="E73" s="6" t="str">
        <f ca="1" t="shared" si="58"/>
        <v/>
      </c>
      <c r="F73" s="7" t="str">
        <f ca="1">IF(SUM(选手操作!S72,选手操作!AS72,选手操作!BS72,选手操作!CS72,选手操作!DS72,选手操作!ES72,选手操作!FS72,选手操作!GS72,选手操作!HS72,选手操作!M72,结果导入!W72,结果导入!AW72,结果导入!BW72,结果导入!CW72,结果导入!DW72,结果导入!EW72,结果导入!FW72,结果导入!GW72,结果导入!HW72,选手操作!HU72)=0,"",SUM(选手操作!S72,选手操作!AS72,选手操作!BS72,选手操作!CS72,选手操作!DS72,选手操作!ES72,选手操作!FS72,选手操作!GS72,选手操作!HS72,选手操作!M72,结果导入!W72,结果导入!AW72,结果导入!BW72,结果导入!CW72,结果导入!DW72,结果导入!EW72,结果导入!FW72,结果导入!GW72,结果导入!HW72))</f>
        <v/>
      </c>
      <c r="G73" s="7" t="str">
        <f>IF(SUM(选手操作!O72,结果导入!Y72,结果导入!AY72,结果导入!BY72,结果导入!CY72,结果导入!DY72,结果导入!EY72,结果导入!FY72,结果导入!GY72,结果导入!HY72)=0,"",SUM(选手操作!O72,结果导入!Y72,结果导入!AY72,结果导入!BY72,结果导入!CY72,结果导入!DY72,结果导入!EY72,结果导入!FY72,结果导入!GY72,结果导入!HY72))</f>
        <v/>
      </c>
      <c r="H73" s="6" t="str">
        <f ca="1">IFERROR(IF(OR($C73="",结果导入!S$3=""),"",IF(选手操作!T72&lt;&gt;"",IF(选手操作!T72="其他","请假",选手操作!T72),VLOOKUP($C73,结果导入!O:Q,3,0))),"成绩错误")</f>
        <v/>
      </c>
      <c r="I73" s="6" t="str">
        <f ca="1">IFERROR(IF(OR($C73="",结果导入!AS$3=""),"",IF(选手操作!AT72&lt;&gt;"",IF(选手操作!AT72="其他","请假",选手操作!AT72),VLOOKUP($C73,结果导入!AO:AQ,3,0))),"成绩错误")</f>
        <v/>
      </c>
      <c r="J73" s="6" t="str">
        <f ca="1">IFERROR(IF(OR($C73="",结果导入!BS$3=""),"",IF(选手操作!BT72&lt;&gt;"",IF(选手操作!BT72="其他","请假",选手操作!BT72),VLOOKUP($C73,结果导入!BO:BQ,3,0))),"成绩错误")</f>
        <v/>
      </c>
      <c r="K73" s="6" t="str">
        <f ca="1">IFERROR(IF(OR($C73="",结果导入!CS$3=""),"",IF(选手操作!CT72&lt;&gt;"",IF(选手操作!CT72="其他","请假",选手操作!CT72),VLOOKUP($C73,结果导入!CO:CQ,3,0))),"成绩错误")</f>
        <v/>
      </c>
      <c r="L73" s="6" t="str">
        <f ca="1">IFERROR(IF(OR($C73="",结果导入!DS$3=""),"",IF(选手操作!DT72&lt;&gt;"",IF(选手操作!DT72="其他","请假",选手操作!DT72),VLOOKUP($C73,结果导入!DO:DQ,3,0))),"成绩错误")</f>
        <v/>
      </c>
      <c r="M73" s="6" t="str">
        <f ca="1">IFERROR(IF(OR($C73="",结果导入!ES$3=""),"",IF(选手操作!ET72&lt;&gt;"",IF(选手操作!ET72="其他","请假",选手操作!ET72),VLOOKUP($C73,结果导入!EO:EQ,3,0))),"成绩错误")</f>
        <v/>
      </c>
      <c r="N73" s="6" t="str">
        <f ca="1">IFERROR(IF(OR($C73="",结果导入!FS$3=""),"",IF(选手操作!FT72&lt;&gt;"",IF(选手操作!FT72="其他","请假",选手操作!FT72),VLOOKUP($C73,结果导入!FO:FQ,3,0))),"成绩错误")</f>
        <v/>
      </c>
      <c r="O73" s="6" t="str">
        <f ca="1">IFERROR(IF(OR($C73="",结果导入!GS$3=""),"",IF(选手操作!GT72&lt;&gt;"",IF(选手操作!GT72="其他","请假",选手操作!GT72),VLOOKUP($C73,结果导入!GO:GQ,3,0))),"成绩错误")</f>
        <v/>
      </c>
      <c r="P73" s="6" t="str">
        <f ca="1">IFERROR(IF(OR($C73="",结果导入!HS$3=""),"",IF(选手操作!HT72&lt;&gt;"",IF(选手操作!HT72="其他","请假",选手操作!HT72),VLOOKUP($C73,结果导入!HO:HQ,3,0))),"成绩错误")</f>
        <v/>
      </c>
      <c r="Q73" s="5" t="str">
        <f ca="1" t="shared" si="59"/>
        <v/>
      </c>
      <c r="R73" s="5" t="str">
        <f ca="1" t="shared" si="60"/>
        <v/>
      </c>
      <c r="S73" s="5" t="str">
        <f ca="1" t="shared" si="61"/>
        <v/>
      </c>
      <c r="T73" s="6" t="str">
        <f ca="1" t="shared" si="62"/>
        <v/>
      </c>
      <c r="U73" s="6" t="str">
        <f ca="1" t="shared" si="63"/>
        <v/>
      </c>
      <c r="V73" s="6" t="str">
        <f ca="1" t="shared" si="64"/>
        <v/>
      </c>
      <c r="W73" s="6" t="str">
        <f ca="1" t="shared" si="65"/>
        <v/>
      </c>
      <c r="X73" s="6" t="str">
        <f ca="1" t="shared" si="66"/>
        <v/>
      </c>
      <c r="Y73" s="6" t="str">
        <f ca="1" t="shared" si="67"/>
        <v/>
      </c>
      <c r="Z73" s="6" t="str">
        <f ca="1" t="shared" si="68"/>
        <v/>
      </c>
      <c r="AA73" s="6" t="str">
        <f ca="1" t="shared" si="69"/>
        <v/>
      </c>
      <c r="AB73" s="6" t="str">
        <f ca="1" t="shared" si="70"/>
        <v/>
      </c>
      <c r="AC73" s="6" t="str">
        <f ca="1" t="shared" si="71"/>
        <v/>
      </c>
      <c r="AD73" s="6" t="str">
        <f ca="1" t="shared" si="72"/>
        <v/>
      </c>
      <c r="AE73" s="6" t="str">
        <f ca="1" t="shared" si="73"/>
        <v/>
      </c>
      <c r="AF73" s="5" t="str">
        <f ca="1" t="shared" si="74"/>
        <v/>
      </c>
      <c r="AG73" s="5" t="str">
        <f ca="1" t="shared" si="75"/>
        <v/>
      </c>
      <c r="AH73" s="5" t="str">
        <f ca="1" t="shared" si="76"/>
        <v/>
      </c>
      <c r="AI73" s="6" t="str">
        <f ca="1" t="shared" si="77"/>
        <v/>
      </c>
      <c r="AJ73" s="6" t="str">
        <f ca="1" t="shared" si="78"/>
        <v/>
      </c>
      <c r="AK73" s="7" t="str">
        <f ca="1" t="shared" si="79"/>
        <v/>
      </c>
      <c r="AL73" s="6" t="str">
        <f ca="1" t="shared" si="80"/>
        <v/>
      </c>
      <c r="AM73" s="6" t="str">
        <f ca="1" t="shared" si="81"/>
        <v/>
      </c>
      <c r="AN73" s="6" t="str">
        <f ca="1" t="shared" si="82"/>
        <v/>
      </c>
      <c r="AO73" s="6" t="str">
        <f ca="1" t="shared" si="83"/>
        <v/>
      </c>
      <c r="AP73" s="6" t="str">
        <f ca="1" t="shared" si="84"/>
        <v/>
      </c>
      <c r="AQ73" s="6" t="str">
        <f ca="1" t="shared" si="85"/>
        <v/>
      </c>
      <c r="AR73" s="6" t="str">
        <f ca="1" t="shared" si="86"/>
        <v/>
      </c>
      <c r="AS73" s="6" t="str">
        <f ca="1" t="shared" si="87"/>
        <v/>
      </c>
      <c r="AT73" s="6" t="str">
        <f ca="1" t="shared" si="88"/>
        <v/>
      </c>
      <c r="AU73" s="9" t="str">
        <f ca="1" t="shared" si="89"/>
        <v/>
      </c>
      <c r="AV73" s="5" t="str">
        <f ca="1" t="shared" si="90"/>
        <v/>
      </c>
      <c r="AW73" s="5" t="str">
        <f ca="1" t="shared" si="91"/>
        <v/>
      </c>
      <c r="AX73" s="8" t="str">
        <f ca="1" t="shared" si="92"/>
        <v/>
      </c>
      <c r="AY73" s="6" t="str">
        <f ca="1" t="shared" si="93"/>
        <v/>
      </c>
      <c r="AZ73" s="7" t="str">
        <f ca="1" t="shared" si="94"/>
        <v/>
      </c>
      <c r="BA73" s="6" t="str">
        <f ca="1" t="shared" si="95"/>
        <v/>
      </c>
      <c r="BB73" s="6" t="str">
        <f ca="1" t="shared" si="96"/>
        <v/>
      </c>
      <c r="BC73" s="6" t="str">
        <f ca="1" t="shared" si="97"/>
        <v/>
      </c>
      <c r="BD73" s="6" t="str">
        <f ca="1" t="shared" si="98"/>
        <v/>
      </c>
      <c r="BE73" s="6" t="str">
        <f ca="1" t="shared" si="99"/>
        <v/>
      </c>
      <c r="BF73" s="6" t="str">
        <f ca="1" t="shared" si="100"/>
        <v/>
      </c>
      <c r="BG73" s="6" t="str">
        <f ca="1" t="shared" si="101"/>
        <v/>
      </c>
      <c r="BH73" s="6" t="str">
        <f ca="1" t="shared" si="102"/>
        <v/>
      </c>
      <c r="BI73" s="6" t="str">
        <f ca="1" t="shared" si="103"/>
        <v/>
      </c>
    </row>
    <row r="74" spans="1:61">
      <c r="A74" s="5" t="str">
        <f ca="1" t="shared" si="57"/>
        <v/>
      </c>
      <c r="B74" s="5" t="str">
        <f ca="1">IF(选手操作!$K73="","",选手操作!$K73)</f>
        <v/>
      </c>
      <c r="C74" s="5" t="str">
        <f ca="1">IF(选手操作!$L73="","",选手操作!$L73)</f>
        <v/>
      </c>
      <c r="D74" s="5" t="str">
        <f ca="1">IF($B74="","",RANK($E74,$E$4:$E$435,0)+COUNTIF($E$4:$E74,$E74)-1)</f>
        <v/>
      </c>
      <c r="E74" s="6" t="str">
        <f ca="1" t="shared" si="58"/>
        <v/>
      </c>
      <c r="F74" s="7" t="str">
        <f ca="1">IF(SUM(选手操作!S73,选手操作!AS73,选手操作!BS73,选手操作!CS73,选手操作!DS73,选手操作!ES73,选手操作!FS73,选手操作!GS73,选手操作!HS73,选手操作!M73,结果导入!W73,结果导入!AW73,结果导入!BW73,结果导入!CW73,结果导入!DW73,结果导入!EW73,结果导入!FW73,结果导入!GW73,结果导入!HW73,选手操作!HU73)=0,"",SUM(选手操作!S73,选手操作!AS73,选手操作!BS73,选手操作!CS73,选手操作!DS73,选手操作!ES73,选手操作!FS73,选手操作!GS73,选手操作!HS73,选手操作!M73,结果导入!W73,结果导入!AW73,结果导入!BW73,结果导入!CW73,结果导入!DW73,结果导入!EW73,结果导入!FW73,结果导入!GW73,结果导入!HW73))</f>
        <v/>
      </c>
      <c r="G74" s="7" t="str">
        <f>IF(SUM(选手操作!O73,结果导入!Y73,结果导入!AY73,结果导入!BY73,结果导入!CY73,结果导入!DY73,结果导入!EY73,结果导入!FY73,结果导入!GY73,结果导入!HY73)=0,"",SUM(选手操作!O73,结果导入!Y73,结果导入!AY73,结果导入!BY73,结果导入!CY73,结果导入!DY73,结果导入!EY73,结果导入!FY73,结果导入!GY73,结果导入!HY73))</f>
        <v/>
      </c>
      <c r="H74" s="6" t="str">
        <f ca="1">IFERROR(IF(OR($C74="",结果导入!S$3=""),"",IF(选手操作!T73&lt;&gt;"",IF(选手操作!T73="其他","请假",选手操作!T73),VLOOKUP($C74,结果导入!O:Q,3,0))),"成绩错误")</f>
        <v/>
      </c>
      <c r="I74" s="6" t="str">
        <f ca="1">IFERROR(IF(OR($C74="",结果导入!AS$3=""),"",IF(选手操作!AT73&lt;&gt;"",IF(选手操作!AT73="其他","请假",选手操作!AT73),VLOOKUP($C74,结果导入!AO:AQ,3,0))),"成绩错误")</f>
        <v/>
      </c>
      <c r="J74" s="6" t="str">
        <f ca="1">IFERROR(IF(OR($C74="",结果导入!BS$3=""),"",IF(选手操作!BT73&lt;&gt;"",IF(选手操作!BT73="其他","请假",选手操作!BT73),VLOOKUP($C74,结果导入!BO:BQ,3,0))),"成绩错误")</f>
        <v/>
      </c>
      <c r="K74" s="6" t="str">
        <f ca="1">IFERROR(IF(OR($C74="",结果导入!CS$3=""),"",IF(选手操作!CT73&lt;&gt;"",IF(选手操作!CT73="其他","请假",选手操作!CT73),VLOOKUP($C74,结果导入!CO:CQ,3,0))),"成绩错误")</f>
        <v/>
      </c>
      <c r="L74" s="6" t="str">
        <f ca="1">IFERROR(IF(OR($C74="",结果导入!DS$3=""),"",IF(选手操作!DT73&lt;&gt;"",IF(选手操作!DT73="其他","请假",选手操作!DT73),VLOOKUP($C74,结果导入!DO:DQ,3,0))),"成绩错误")</f>
        <v/>
      </c>
      <c r="M74" s="6" t="str">
        <f ca="1">IFERROR(IF(OR($C74="",结果导入!ES$3=""),"",IF(选手操作!ET73&lt;&gt;"",IF(选手操作!ET73="其他","请假",选手操作!ET73),VLOOKUP($C74,结果导入!EO:EQ,3,0))),"成绩错误")</f>
        <v/>
      </c>
      <c r="N74" s="6" t="str">
        <f ca="1">IFERROR(IF(OR($C74="",结果导入!FS$3=""),"",IF(选手操作!FT73&lt;&gt;"",IF(选手操作!FT73="其他","请假",选手操作!FT73),VLOOKUP($C74,结果导入!FO:FQ,3,0))),"成绩错误")</f>
        <v/>
      </c>
      <c r="O74" s="6" t="str">
        <f ca="1">IFERROR(IF(OR($C74="",结果导入!GS$3=""),"",IF(选手操作!GT73&lt;&gt;"",IF(选手操作!GT73="其他","请假",选手操作!GT73),VLOOKUP($C74,结果导入!GO:GQ,3,0))),"成绩错误")</f>
        <v/>
      </c>
      <c r="P74" s="6" t="str">
        <f ca="1">IFERROR(IF(OR($C74="",结果导入!HS$3=""),"",IF(选手操作!HT73&lt;&gt;"",IF(选手操作!HT73="其他","请假",选手操作!HT73),VLOOKUP($C74,结果导入!HO:HQ,3,0))),"成绩错误")</f>
        <v/>
      </c>
      <c r="Q74" s="5" t="str">
        <f ca="1" t="shared" si="59"/>
        <v/>
      </c>
      <c r="R74" s="5" t="str">
        <f ca="1" t="shared" si="60"/>
        <v/>
      </c>
      <c r="S74" s="5" t="str">
        <f ca="1" t="shared" si="61"/>
        <v/>
      </c>
      <c r="T74" s="6" t="str">
        <f ca="1" t="shared" si="62"/>
        <v/>
      </c>
      <c r="U74" s="6" t="str">
        <f ca="1" t="shared" si="63"/>
        <v/>
      </c>
      <c r="V74" s="6" t="str">
        <f ca="1" t="shared" si="64"/>
        <v/>
      </c>
      <c r="W74" s="6" t="str">
        <f ca="1" t="shared" si="65"/>
        <v/>
      </c>
      <c r="X74" s="6" t="str">
        <f ca="1" t="shared" si="66"/>
        <v/>
      </c>
      <c r="Y74" s="6" t="str">
        <f ca="1" t="shared" si="67"/>
        <v/>
      </c>
      <c r="Z74" s="6" t="str">
        <f ca="1" t="shared" si="68"/>
        <v/>
      </c>
      <c r="AA74" s="6" t="str">
        <f ca="1" t="shared" si="69"/>
        <v/>
      </c>
      <c r="AB74" s="6" t="str">
        <f ca="1" t="shared" si="70"/>
        <v/>
      </c>
      <c r="AC74" s="6" t="str">
        <f ca="1" t="shared" si="71"/>
        <v/>
      </c>
      <c r="AD74" s="6" t="str">
        <f ca="1" t="shared" si="72"/>
        <v/>
      </c>
      <c r="AE74" s="6" t="str">
        <f ca="1" t="shared" si="73"/>
        <v/>
      </c>
      <c r="AF74" s="5" t="str">
        <f ca="1" t="shared" si="74"/>
        <v/>
      </c>
      <c r="AG74" s="5" t="str">
        <f ca="1" t="shared" si="75"/>
        <v/>
      </c>
      <c r="AH74" s="5" t="str">
        <f ca="1" t="shared" si="76"/>
        <v/>
      </c>
      <c r="AI74" s="6" t="str">
        <f ca="1" t="shared" si="77"/>
        <v/>
      </c>
      <c r="AJ74" s="6" t="str">
        <f ca="1" t="shared" si="78"/>
        <v/>
      </c>
      <c r="AK74" s="7" t="str">
        <f ca="1" t="shared" si="79"/>
        <v/>
      </c>
      <c r="AL74" s="6" t="str">
        <f ca="1" t="shared" si="80"/>
        <v/>
      </c>
      <c r="AM74" s="6" t="str">
        <f ca="1" t="shared" si="81"/>
        <v/>
      </c>
      <c r="AN74" s="6" t="str">
        <f ca="1" t="shared" si="82"/>
        <v/>
      </c>
      <c r="AO74" s="6" t="str">
        <f ca="1" t="shared" si="83"/>
        <v/>
      </c>
      <c r="AP74" s="6" t="str">
        <f ca="1" t="shared" si="84"/>
        <v/>
      </c>
      <c r="AQ74" s="6" t="str">
        <f ca="1" t="shared" si="85"/>
        <v/>
      </c>
      <c r="AR74" s="6" t="str">
        <f ca="1" t="shared" si="86"/>
        <v/>
      </c>
      <c r="AS74" s="6" t="str">
        <f ca="1" t="shared" si="87"/>
        <v/>
      </c>
      <c r="AT74" s="6" t="str">
        <f ca="1" t="shared" si="88"/>
        <v/>
      </c>
      <c r="AU74" s="9" t="str">
        <f ca="1" t="shared" si="89"/>
        <v/>
      </c>
      <c r="AV74" s="5" t="str">
        <f ca="1" t="shared" si="90"/>
        <v/>
      </c>
      <c r="AW74" s="5" t="str">
        <f ca="1" t="shared" si="91"/>
        <v/>
      </c>
      <c r="AX74" s="8" t="str">
        <f ca="1" t="shared" si="92"/>
        <v/>
      </c>
      <c r="AY74" s="6" t="str">
        <f ca="1" t="shared" si="93"/>
        <v/>
      </c>
      <c r="AZ74" s="7" t="str">
        <f ca="1" t="shared" si="94"/>
        <v/>
      </c>
      <c r="BA74" s="6" t="str">
        <f ca="1" t="shared" si="95"/>
        <v/>
      </c>
      <c r="BB74" s="6" t="str">
        <f ca="1" t="shared" si="96"/>
        <v/>
      </c>
      <c r="BC74" s="6" t="str">
        <f ca="1" t="shared" si="97"/>
        <v/>
      </c>
      <c r="BD74" s="6" t="str">
        <f ca="1" t="shared" si="98"/>
        <v/>
      </c>
      <c r="BE74" s="6" t="str">
        <f ca="1" t="shared" si="99"/>
        <v/>
      </c>
      <c r="BF74" s="6" t="str">
        <f ca="1" t="shared" si="100"/>
        <v/>
      </c>
      <c r="BG74" s="6" t="str">
        <f ca="1" t="shared" si="101"/>
        <v/>
      </c>
      <c r="BH74" s="6" t="str">
        <f ca="1" t="shared" si="102"/>
        <v/>
      </c>
      <c r="BI74" s="6" t="str">
        <f ca="1" t="shared" si="103"/>
        <v/>
      </c>
    </row>
    <row r="75" spans="1:61">
      <c r="A75" s="5" t="str">
        <f ca="1" t="shared" si="57"/>
        <v/>
      </c>
      <c r="B75" s="5" t="str">
        <f ca="1">IF(选手操作!$K74="","",选手操作!$K74)</f>
        <v/>
      </c>
      <c r="C75" s="5" t="str">
        <f ca="1">IF(选手操作!$L74="","",选手操作!$L74)</f>
        <v/>
      </c>
      <c r="D75" s="5" t="str">
        <f ca="1">IF($B75="","",RANK($E75,$E$4:$E$435,0)+COUNTIF($E$4:$E75,$E75)-1)</f>
        <v/>
      </c>
      <c r="E75" s="6" t="str">
        <f ca="1" t="shared" si="58"/>
        <v/>
      </c>
      <c r="F75" s="7" t="str">
        <f ca="1">IF(SUM(选手操作!S74,选手操作!AS74,选手操作!BS74,选手操作!CS74,选手操作!DS74,选手操作!ES74,选手操作!FS74,选手操作!GS74,选手操作!HS74,选手操作!M74,结果导入!W74,结果导入!AW74,结果导入!BW74,结果导入!CW74,结果导入!DW74,结果导入!EW74,结果导入!FW74,结果导入!GW74,结果导入!HW74,选手操作!HU74)=0,"",SUM(选手操作!S74,选手操作!AS74,选手操作!BS74,选手操作!CS74,选手操作!DS74,选手操作!ES74,选手操作!FS74,选手操作!GS74,选手操作!HS74,选手操作!M74,结果导入!W74,结果导入!AW74,结果导入!BW74,结果导入!CW74,结果导入!DW74,结果导入!EW74,结果导入!FW74,结果导入!GW74,结果导入!HW74))</f>
        <v/>
      </c>
      <c r="G75" s="7" t="str">
        <f>IF(SUM(选手操作!O74,结果导入!Y74,结果导入!AY74,结果导入!BY74,结果导入!CY74,结果导入!DY74,结果导入!EY74,结果导入!FY74,结果导入!GY74,结果导入!HY74)=0,"",SUM(选手操作!O74,结果导入!Y74,结果导入!AY74,结果导入!BY74,结果导入!CY74,结果导入!DY74,结果导入!EY74,结果导入!FY74,结果导入!GY74,结果导入!HY74))</f>
        <v/>
      </c>
      <c r="H75" s="6" t="str">
        <f ca="1">IFERROR(IF(OR($C75="",结果导入!S$3=""),"",IF(选手操作!T74&lt;&gt;"",IF(选手操作!T74="其他","请假",选手操作!T74),VLOOKUP($C75,结果导入!O:Q,3,0))),"成绩错误")</f>
        <v/>
      </c>
      <c r="I75" s="6" t="str">
        <f ca="1">IFERROR(IF(OR($C75="",结果导入!AS$3=""),"",IF(选手操作!AT74&lt;&gt;"",IF(选手操作!AT74="其他","请假",选手操作!AT74),VLOOKUP($C75,结果导入!AO:AQ,3,0))),"成绩错误")</f>
        <v/>
      </c>
      <c r="J75" s="6" t="str">
        <f ca="1">IFERROR(IF(OR($C75="",结果导入!BS$3=""),"",IF(选手操作!BT74&lt;&gt;"",IF(选手操作!BT74="其他","请假",选手操作!BT74),VLOOKUP($C75,结果导入!BO:BQ,3,0))),"成绩错误")</f>
        <v/>
      </c>
      <c r="K75" s="6" t="str">
        <f ca="1">IFERROR(IF(OR($C75="",结果导入!CS$3=""),"",IF(选手操作!CT74&lt;&gt;"",IF(选手操作!CT74="其他","请假",选手操作!CT74),VLOOKUP($C75,结果导入!CO:CQ,3,0))),"成绩错误")</f>
        <v/>
      </c>
      <c r="L75" s="6" t="str">
        <f ca="1">IFERROR(IF(OR($C75="",结果导入!DS$3=""),"",IF(选手操作!DT74&lt;&gt;"",IF(选手操作!DT74="其他","请假",选手操作!DT74),VLOOKUP($C75,结果导入!DO:DQ,3,0))),"成绩错误")</f>
        <v/>
      </c>
      <c r="M75" s="6" t="str">
        <f ca="1">IFERROR(IF(OR($C75="",结果导入!ES$3=""),"",IF(选手操作!ET74&lt;&gt;"",IF(选手操作!ET74="其他","请假",选手操作!ET74),VLOOKUP($C75,结果导入!EO:EQ,3,0))),"成绩错误")</f>
        <v/>
      </c>
      <c r="N75" s="6" t="str">
        <f ca="1">IFERROR(IF(OR($C75="",结果导入!FS$3=""),"",IF(选手操作!FT74&lt;&gt;"",IF(选手操作!FT74="其他","请假",选手操作!FT74),VLOOKUP($C75,结果导入!FO:FQ,3,0))),"成绩错误")</f>
        <v/>
      </c>
      <c r="O75" s="6" t="str">
        <f ca="1">IFERROR(IF(OR($C75="",结果导入!GS$3=""),"",IF(选手操作!GT74&lt;&gt;"",IF(选手操作!GT74="其他","请假",选手操作!GT74),VLOOKUP($C75,结果导入!GO:GQ,3,0))),"成绩错误")</f>
        <v/>
      </c>
      <c r="P75" s="6" t="str">
        <f ca="1">IFERROR(IF(OR($C75="",结果导入!HS$3=""),"",IF(选手操作!HT74&lt;&gt;"",IF(选手操作!HT74="其他","请假",选手操作!HT74),VLOOKUP($C75,结果导入!HO:HQ,3,0))),"成绩错误")</f>
        <v/>
      </c>
      <c r="Q75" s="5" t="str">
        <f ca="1" t="shared" si="59"/>
        <v/>
      </c>
      <c r="R75" s="5" t="str">
        <f ca="1" t="shared" si="60"/>
        <v/>
      </c>
      <c r="S75" s="5" t="str">
        <f ca="1" t="shared" si="61"/>
        <v/>
      </c>
      <c r="T75" s="6" t="str">
        <f ca="1" t="shared" si="62"/>
        <v/>
      </c>
      <c r="U75" s="6" t="str">
        <f ca="1" t="shared" si="63"/>
        <v/>
      </c>
      <c r="V75" s="6" t="str">
        <f ca="1" t="shared" si="64"/>
        <v/>
      </c>
      <c r="W75" s="6" t="str">
        <f ca="1" t="shared" si="65"/>
        <v/>
      </c>
      <c r="X75" s="6" t="str">
        <f ca="1" t="shared" si="66"/>
        <v/>
      </c>
      <c r="Y75" s="6" t="str">
        <f ca="1" t="shared" si="67"/>
        <v/>
      </c>
      <c r="Z75" s="6" t="str">
        <f ca="1" t="shared" si="68"/>
        <v/>
      </c>
      <c r="AA75" s="6" t="str">
        <f ca="1" t="shared" si="69"/>
        <v/>
      </c>
      <c r="AB75" s="6" t="str">
        <f ca="1" t="shared" si="70"/>
        <v/>
      </c>
      <c r="AC75" s="6" t="str">
        <f ca="1" t="shared" si="71"/>
        <v/>
      </c>
      <c r="AD75" s="6" t="str">
        <f ca="1" t="shared" si="72"/>
        <v/>
      </c>
      <c r="AE75" s="6" t="str">
        <f ca="1" t="shared" si="73"/>
        <v/>
      </c>
      <c r="AF75" s="5" t="str">
        <f ca="1" t="shared" si="74"/>
        <v/>
      </c>
      <c r="AG75" s="5" t="str">
        <f ca="1" t="shared" si="75"/>
        <v/>
      </c>
      <c r="AH75" s="5" t="str">
        <f ca="1" t="shared" si="76"/>
        <v/>
      </c>
      <c r="AI75" s="6" t="str">
        <f ca="1" t="shared" si="77"/>
        <v/>
      </c>
      <c r="AJ75" s="6" t="str">
        <f ca="1" t="shared" si="78"/>
        <v/>
      </c>
      <c r="AK75" s="7" t="str">
        <f ca="1" t="shared" si="79"/>
        <v/>
      </c>
      <c r="AL75" s="6" t="str">
        <f ca="1" t="shared" si="80"/>
        <v/>
      </c>
      <c r="AM75" s="6" t="str">
        <f ca="1" t="shared" si="81"/>
        <v/>
      </c>
      <c r="AN75" s="6" t="str">
        <f ca="1" t="shared" si="82"/>
        <v/>
      </c>
      <c r="AO75" s="6" t="str">
        <f ca="1" t="shared" si="83"/>
        <v/>
      </c>
      <c r="AP75" s="6" t="str">
        <f ca="1" t="shared" si="84"/>
        <v/>
      </c>
      <c r="AQ75" s="6" t="str">
        <f ca="1" t="shared" si="85"/>
        <v/>
      </c>
      <c r="AR75" s="6" t="str">
        <f ca="1" t="shared" si="86"/>
        <v/>
      </c>
      <c r="AS75" s="6" t="str">
        <f ca="1" t="shared" si="87"/>
        <v/>
      </c>
      <c r="AT75" s="6" t="str">
        <f ca="1" t="shared" si="88"/>
        <v/>
      </c>
      <c r="AU75" s="9" t="str">
        <f ca="1" t="shared" si="89"/>
        <v/>
      </c>
      <c r="AV75" s="5" t="str">
        <f ca="1" t="shared" si="90"/>
        <v/>
      </c>
      <c r="AW75" s="5" t="str">
        <f ca="1" t="shared" si="91"/>
        <v/>
      </c>
      <c r="AX75" s="8" t="str">
        <f ca="1" t="shared" si="92"/>
        <v/>
      </c>
      <c r="AY75" s="6" t="str">
        <f ca="1" t="shared" si="93"/>
        <v/>
      </c>
      <c r="AZ75" s="7" t="str">
        <f ca="1" t="shared" si="94"/>
        <v/>
      </c>
      <c r="BA75" s="6" t="str">
        <f ca="1" t="shared" si="95"/>
        <v/>
      </c>
      <c r="BB75" s="6" t="str">
        <f ca="1" t="shared" si="96"/>
        <v/>
      </c>
      <c r="BC75" s="6" t="str">
        <f ca="1" t="shared" si="97"/>
        <v/>
      </c>
      <c r="BD75" s="6" t="str">
        <f ca="1" t="shared" si="98"/>
        <v/>
      </c>
      <c r="BE75" s="6" t="str">
        <f ca="1" t="shared" si="99"/>
        <v/>
      </c>
      <c r="BF75" s="6" t="str">
        <f ca="1" t="shared" si="100"/>
        <v/>
      </c>
      <c r="BG75" s="6" t="str">
        <f ca="1" t="shared" si="101"/>
        <v/>
      </c>
      <c r="BH75" s="6" t="str">
        <f ca="1" t="shared" si="102"/>
        <v/>
      </c>
      <c r="BI75" s="6" t="str">
        <f ca="1" t="shared" si="103"/>
        <v/>
      </c>
    </row>
    <row r="76" spans="1:61">
      <c r="A76" s="5" t="str">
        <f ca="1" t="shared" si="57"/>
        <v/>
      </c>
      <c r="B76" s="5" t="str">
        <f ca="1">IF(选手操作!$K75="","",选手操作!$K75)</f>
        <v/>
      </c>
      <c r="C76" s="5" t="str">
        <f ca="1">IF(选手操作!$L75="","",选手操作!$L75)</f>
        <v/>
      </c>
      <c r="D76" s="5" t="str">
        <f ca="1">IF($B76="","",RANK($E76,$E$4:$E$435,0)+COUNTIF($E$4:$E76,$E76)-1)</f>
        <v/>
      </c>
      <c r="E76" s="6" t="str">
        <f ca="1" t="shared" si="58"/>
        <v/>
      </c>
      <c r="F76" s="7" t="str">
        <f ca="1">IF(SUM(选手操作!S75,选手操作!AS75,选手操作!BS75,选手操作!CS75,选手操作!DS75,选手操作!ES75,选手操作!FS75,选手操作!GS75,选手操作!HS75,选手操作!M75,结果导入!W75,结果导入!AW75,结果导入!BW75,结果导入!CW75,结果导入!DW75,结果导入!EW75,结果导入!FW75,结果导入!GW75,结果导入!HW75,选手操作!HU75)=0,"",SUM(选手操作!S75,选手操作!AS75,选手操作!BS75,选手操作!CS75,选手操作!DS75,选手操作!ES75,选手操作!FS75,选手操作!GS75,选手操作!HS75,选手操作!M75,结果导入!W75,结果导入!AW75,结果导入!BW75,结果导入!CW75,结果导入!DW75,结果导入!EW75,结果导入!FW75,结果导入!GW75,结果导入!HW75))</f>
        <v/>
      </c>
      <c r="G76" s="7" t="str">
        <f>IF(SUM(选手操作!O75,结果导入!Y75,结果导入!AY75,结果导入!BY75,结果导入!CY75,结果导入!DY75,结果导入!EY75,结果导入!FY75,结果导入!GY75,结果导入!HY75)=0,"",SUM(选手操作!O75,结果导入!Y75,结果导入!AY75,结果导入!BY75,结果导入!CY75,结果导入!DY75,结果导入!EY75,结果导入!FY75,结果导入!GY75,结果导入!HY75))</f>
        <v/>
      </c>
      <c r="H76" s="6" t="str">
        <f ca="1">IFERROR(IF(OR($C76="",结果导入!S$3=""),"",IF(选手操作!T75&lt;&gt;"",IF(选手操作!T75="其他","请假",选手操作!T75),VLOOKUP($C76,结果导入!O:Q,3,0))),"成绩错误")</f>
        <v/>
      </c>
      <c r="I76" s="6" t="str">
        <f ca="1">IFERROR(IF(OR($C76="",结果导入!AS$3=""),"",IF(选手操作!AT75&lt;&gt;"",IF(选手操作!AT75="其他","请假",选手操作!AT75),VLOOKUP($C76,结果导入!AO:AQ,3,0))),"成绩错误")</f>
        <v/>
      </c>
      <c r="J76" s="6" t="str">
        <f ca="1">IFERROR(IF(OR($C76="",结果导入!BS$3=""),"",IF(选手操作!BT75&lt;&gt;"",IF(选手操作!BT75="其他","请假",选手操作!BT75),VLOOKUP($C76,结果导入!BO:BQ,3,0))),"成绩错误")</f>
        <v/>
      </c>
      <c r="K76" s="6" t="str">
        <f ca="1">IFERROR(IF(OR($C76="",结果导入!CS$3=""),"",IF(选手操作!CT75&lt;&gt;"",IF(选手操作!CT75="其他","请假",选手操作!CT75),VLOOKUP($C76,结果导入!CO:CQ,3,0))),"成绩错误")</f>
        <v/>
      </c>
      <c r="L76" s="6" t="str">
        <f ca="1">IFERROR(IF(OR($C76="",结果导入!DS$3=""),"",IF(选手操作!DT75&lt;&gt;"",IF(选手操作!DT75="其他","请假",选手操作!DT75),VLOOKUP($C76,结果导入!DO:DQ,3,0))),"成绩错误")</f>
        <v/>
      </c>
      <c r="M76" s="6" t="str">
        <f ca="1">IFERROR(IF(OR($C76="",结果导入!ES$3=""),"",IF(选手操作!ET75&lt;&gt;"",IF(选手操作!ET75="其他","请假",选手操作!ET75),VLOOKUP($C76,结果导入!EO:EQ,3,0))),"成绩错误")</f>
        <v/>
      </c>
      <c r="N76" s="6" t="str">
        <f ca="1">IFERROR(IF(OR($C76="",结果导入!FS$3=""),"",IF(选手操作!FT75&lt;&gt;"",IF(选手操作!FT75="其他","请假",选手操作!FT75),VLOOKUP($C76,结果导入!FO:FQ,3,0))),"成绩错误")</f>
        <v/>
      </c>
      <c r="O76" s="6" t="str">
        <f ca="1">IFERROR(IF(OR($C76="",结果导入!GS$3=""),"",IF(选手操作!GT75&lt;&gt;"",IF(选手操作!GT75="其他","请假",选手操作!GT75),VLOOKUP($C76,结果导入!GO:GQ,3,0))),"成绩错误")</f>
        <v/>
      </c>
      <c r="P76" s="6" t="str">
        <f ca="1">IFERROR(IF(OR($C76="",结果导入!HS$3=""),"",IF(选手操作!HT75&lt;&gt;"",IF(选手操作!HT75="其他","请假",选手操作!HT75),VLOOKUP($C76,结果导入!HO:HQ,3,0))),"成绩错误")</f>
        <v/>
      </c>
      <c r="Q76" s="5" t="str">
        <f ca="1" t="shared" si="59"/>
        <v/>
      </c>
      <c r="R76" s="5" t="str">
        <f ca="1" t="shared" si="60"/>
        <v/>
      </c>
      <c r="S76" s="5" t="str">
        <f ca="1" t="shared" si="61"/>
        <v/>
      </c>
      <c r="T76" s="6" t="str">
        <f ca="1" t="shared" si="62"/>
        <v/>
      </c>
      <c r="U76" s="6" t="str">
        <f ca="1" t="shared" si="63"/>
        <v/>
      </c>
      <c r="V76" s="6" t="str">
        <f ca="1" t="shared" si="64"/>
        <v/>
      </c>
      <c r="W76" s="6" t="str">
        <f ca="1" t="shared" si="65"/>
        <v/>
      </c>
      <c r="X76" s="6" t="str">
        <f ca="1" t="shared" si="66"/>
        <v/>
      </c>
      <c r="Y76" s="6" t="str">
        <f ca="1" t="shared" si="67"/>
        <v/>
      </c>
      <c r="Z76" s="6" t="str">
        <f ca="1" t="shared" si="68"/>
        <v/>
      </c>
      <c r="AA76" s="6" t="str">
        <f ca="1" t="shared" si="69"/>
        <v/>
      </c>
      <c r="AB76" s="6" t="str">
        <f ca="1" t="shared" si="70"/>
        <v/>
      </c>
      <c r="AC76" s="6" t="str">
        <f ca="1" t="shared" si="71"/>
        <v/>
      </c>
      <c r="AD76" s="6" t="str">
        <f ca="1" t="shared" si="72"/>
        <v/>
      </c>
      <c r="AE76" s="6" t="str">
        <f ca="1" t="shared" si="73"/>
        <v/>
      </c>
      <c r="AF76" s="5" t="str">
        <f ca="1" t="shared" si="74"/>
        <v/>
      </c>
      <c r="AG76" s="5" t="str">
        <f ca="1" t="shared" si="75"/>
        <v/>
      </c>
      <c r="AH76" s="5" t="str">
        <f ca="1" t="shared" si="76"/>
        <v/>
      </c>
      <c r="AI76" s="6" t="str">
        <f ca="1" t="shared" si="77"/>
        <v/>
      </c>
      <c r="AJ76" s="6" t="str">
        <f ca="1" t="shared" si="78"/>
        <v/>
      </c>
      <c r="AK76" s="7" t="str">
        <f ca="1" t="shared" si="79"/>
        <v/>
      </c>
      <c r="AL76" s="6" t="str">
        <f ca="1" t="shared" si="80"/>
        <v/>
      </c>
      <c r="AM76" s="6" t="str">
        <f ca="1" t="shared" si="81"/>
        <v/>
      </c>
      <c r="AN76" s="6" t="str">
        <f ca="1" t="shared" si="82"/>
        <v/>
      </c>
      <c r="AO76" s="6" t="str">
        <f ca="1" t="shared" si="83"/>
        <v/>
      </c>
      <c r="AP76" s="6" t="str">
        <f ca="1" t="shared" si="84"/>
        <v/>
      </c>
      <c r="AQ76" s="6" t="str">
        <f ca="1" t="shared" si="85"/>
        <v/>
      </c>
      <c r="AR76" s="6" t="str">
        <f ca="1" t="shared" si="86"/>
        <v/>
      </c>
      <c r="AS76" s="6" t="str">
        <f ca="1" t="shared" si="87"/>
        <v/>
      </c>
      <c r="AT76" s="6" t="str">
        <f ca="1" t="shared" si="88"/>
        <v/>
      </c>
      <c r="AU76" s="9" t="str">
        <f ca="1" t="shared" si="89"/>
        <v/>
      </c>
      <c r="AV76" s="5" t="str">
        <f ca="1" t="shared" si="90"/>
        <v/>
      </c>
      <c r="AW76" s="5" t="str">
        <f ca="1" t="shared" si="91"/>
        <v/>
      </c>
      <c r="AX76" s="8" t="str">
        <f ca="1" t="shared" si="92"/>
        <v/>
      </c>
      <c r="AY76" s="6" t="str">
        <f ca="1" t="shared" si="93"/>
        <v/>
      </c>
      <c r="AZ76" s="7" t="str">
        <f ca="1" t="shared" si="94"/>
        <v/>
      </c>
      <c r="BA76" s="6" t="str">
        <f ca="1" t="shared" si="95"/>
        <v/>
      </c>
      <c r="BB76" s="6" t="str">
        <f ca="1" t="shared" si="96"/>
        <v/>
      </c>
      <c r="BC76" s="6" t="str">
        <f ca="1" t="shared" si="97"/>
        <v/>
      </c>
      <c r="BD76" s="6" t="str">
        <f ca="1" t="shared" si="98"/>
        <v/>
      </c>
      <c r="BE76" s="6" t="str">
        <f ca="1" t="shared" si="99"/>
        <v/>
      </c>
      <c r="BF76" s="6" t="str">
        <f ca="1" t="shared" si="100"/>
        <v/>
      </c>
      <c r="BG76" s="6" t="str">
        <f ca="1" t="shared" si="101"/>
        <v/>
      </c>
      <c r="BH76" s="6" t="str">
        <f ca="1" t="shared" si="102"/>
        <v/>
      </c>
      <c r="BI76" s="6" t="str">
        <f ca="1" t="shared" si="103"/>
        <v/>
      </c>
    </row>
    <row r="77" spans="1:61">
      <c r="A77" s="5" t="str">
        <f ca="1" t="shared" si="57"/>
        <v/>
      </c>
      <c r="B77" s="5" t="str">
        <f ca="1">IF(选手操作!$K76="","",选手操作!$K76)</f>
        <v/>
      </c>
      <c r="C77" s="5" t="str">
        <f ca="1">IF(选手操作!$L76="","",选手操作!$L76)</f>
        <v/>
      </c>
      <c r="D77" s="5" t="str">
        <f ca="1">IF($B77="","",RANK($E77,$E$4:$E$435,0)+COUNTIF($E$4:$E77,$E77)-1)</f>
        <v/>
      </c>
      <c r="E77" s="6" t="str">
        <f ca="1" t="shared" si="58"/>
        <v/>
      </c>
      <c r="F77" s="7" t="str">
        <f ca="1">IF(SUM(选手操作!S76,选手操作!AS76,选手操作!BS76,选手操作!CS76,选手操作!DS76,选手操作!ES76,选手操作!FS76,选手操作!GS76,选手操作!HS76,选手操作!M76,结果导入!W76,结果导入!AW76,结果导入!BW76,结果导入!CW76,结果导入!DW76,结果导入!EW76,结果导入!FW76,结果导入!GW76,结果导入!HW76,选手操作!HU76)=0,"",SUM(选手操作!S76,选手操作!AS76,选手操作!BS76,选手操作!CS76,选手操作!DS76,选手操作!ES76,选手操作!FS76,选手操作!GS76,选手操作!HS76,选手操作!M76,结果导入!W76,结果导入!AW76,结果导入!BW76,结果导入!CW76,结果导入!DW76,结果导入!EW76,结果导入!FW76,结果导入!GW76,结果导入!HW76))</f>
        <v/>
      </c>
      <c r="G77" s="7" t="str">
        <f>IF(SUM(选手操作!O76,结果导入!Y76,结果导入!AY76,结果导入!BY76,结果导入!CY76,结果导入!DY76,结果导入!EY76,结果导入!FY76,结果导入!GY76,结果导入!HY76)=0,"",SUM(选手操作!O76,结果导入!Y76,结果导入!AY76,结果导入!BY76,结果导入!CY76,结果导入!DY76,结果导入!EY76,结果导入!FY76,结果导入!GY76,结果导入!HY76))</f>
        <v/>
      </c>
      <c r="H77" s="6" t="str">
        <f ca="1">IFERROR(IF(OR($C77="",结果导入!S$3=""),"",IF(选手操作!T76&lt;&gt;"",IF(选手操作!T76="其他","请假",选手操作!T76),VLOOKUP($C77,结果导入!O:Q,3,0))),"成绩错误")</f>
        <v/>
      </c>
      <c r="I77" s="6" t="str">
        <f ca="1">IFERROR(IF(OR($C77="",结果导入!AS$3=""),"",IF(选手操作!AT76&lt;&gt;"",IF(选手操作!AT76="其他","请假",选手操作!AT76),VLOOKUP($C77,结果导入!AO:AQ,3,0))),"成绩错误")</f>
        <v/>
      </c>
      <c r="J77" s="6" t="str">
        <f ca="1">IFERROR(IF(OR($C77="",结果导入!BS$3=""),"",IF(选手操作!BT76&lt;&gt;"",IF(选手操作!BT76="其他","请假",选手操作!BT76),VLOOKUP($C77,结果导入!BO:BQ,3,0))),"成绩错误")</f>
        <v/>
      </c>
      <c r="K77" s="6" t="str">
        <f ca="1">IFERROR(IF(OR($C77="",结果导入!CS$3=""),"",IF(选手操作!CT76&lt;&gt;"",IF(选手操作!CT76="其他","请假",选手操作!CT76),VLOOKUP($C77,结果导入!CO:CQ,3,0))),"成绩错误")</f>
        <v/>
      </c>
      <c r="L77" s="6" t="str">
        <f ca="1">IFERROR(IF(OR($C77="",结果导入!DS$3=""),"",IF(选手操作!DT76&lt;&gt;"",IF(选手操作!DT76="其他","请假",选手操作!DT76),VLOOKUP($C77,结果导入!DO:DQ,3,0))),"成绩错误")</f>
        <v/>
      </c>
      <c r="M77" s="6" t="str">
        <f ca="1">IFERROR(IF(OR($C77="",结果导入!ES$3=""),"",IF(选手操作!ET76&lt;&gt;"",IF(选手操作!ET76="其他","请假",选手操作!ET76),VLOOKUP($C77,结果导入!EO:EQ,3,0))),"成绩错误")</f>
        <v/>
      </c>
      <c r="N77" s="6" t="str">
        <f ca="1">IFERROR(IF(OR($C77="",结果导入!FS$3=""),"",IF(选手操作!FT76&lt;&gt;"",IF(选手操作!FT76="其他","请假",选手操作!FT76),VLOOKUP($C77,结果导入!FO:FQ,3,0))),"成绩错误")</f>
        <v/>
      </c>
      <c r="O77" s="6" t="str">
        <f ca="1">IFERROR(IF(OR($C77="",结果导入!GS$3=""),"",IF(选手操作!GT76&lt;&gt;"",IF(选手操作!GT76="其他","请假",选手操作!GT76),VLOOKUP($C77,结果导入!GO:GQ,3,0))),"成绩错误")</f>
        <v/>
      </c>
      <c r="P77" s="6" t="str">
        <f ca="1">IFERROR(IF(OR($C77="",结果导入!HS$3=""),"",IF(选手操作!HT76&lt;&gt;"",IF(选手操作!HT76="其他","请假",选手操作!HT76),VLOOKUP($C77,结果导入!HO:HQ,3,0))),"成绩错误")</f>
        <v/>
      </c>
      <c r="Q77" s="5" t="str">
        <f ca="1" t="shared" si="59"/>
        <v/>
      </c>
      <c r="R77" s="5" t="str">
        <f ca="1" t="shared" si="60"/>
        <v/>
      </c>
      <c r="S77" s="5" t="str">
        <f ca="1" t="shared" si="61"/>
        <v/>
      </c>
      <c r="T77" s="6" t="str">
        <f ca="1" t="shared" si="62"/>
        <v/>
      </c>
      <c r="U77" s="6" t="str">
        <f ca="1" t="shared" si="63"/>
        <v/>
      </c>
      <c r="V77" s="6" t="str">
        <f ca="1" t="shared" si="64"/>
        <v/>
      </c>
      <c r="W77" s="6" t="str">
        <f ca="1" t="shared" si="65"/>
        <v/>
      </c>
      <c r="X77" s="6" t="str">
        <f ca="1" t="shared" si="66"/>
        <v/>
      </c>
      <c r="Y77" s="6" t="str">
        <f ca="1" t="shared" si="67"/>
        <v/>
      </c>
      <c r="Z77" s="6" t="str">
        <f ca="1" t="shared" si="68"/>
        <v/>
      </c>
      <c r="AA77" s="6" t="str">
        <f ca="1" t="shared" si="69"/>
        <v/>
      </c>
      <c r="AB77" s="6" t="str">
        <f ca="1" t="shared" si="70"/>
        <v/>
      </c>
      <c r="AC77" s="6" t="str">
        <f ca="1" t="shared" si="71"/>
        <v/>
      </c>
      <c r="AD77" s="6" t="str">
        <f ca="1" t="shared" si="72"/>
        <v/>
      </c>
      <c r="AE77" s="6" t="str">
        <f ca="1" t="shared" si="73"/>
        <v/>
      </c>
      <c r="AF77" s="5" t="str">
        <f ca="1" t="shared" si="74"/>
        <v/>
      </c>
      <c r="AG77" s="5" t="str">
        <f ca="1" t="shared" si="75"/>
        <v/>
      </c>
      <c r="AH77" s="5" t="str">
        <f ca="1" t="shared" si="76"/>
        <v/>
      </c>
      <c r="AI77" s="6" t="str">
        <f ca="1" t="shared" si="77"/>
        <v/>
      </c>
      <c r="AJ77" s="6" t="str">
        <f ca="1" t="shared" si="78"/>
        <v/>
      </c>
      <c r="AK77" s="7" t="str">
        <f ca="1" t="shared" si="79"/>
        <v/>
      </c>
      <c r="AL77" s="6" t="str">
        <f ca="1" t="shared" si="80"/>
        <v/>
      </c>
      <c r="AM77" s="6" t="str">
        <f ca="1" t="shared" si="81"/>
        <v/>
      </c>
      <c r="AN77" s="6" t="str">
        <f ca="1" t="shared" si="82"/>
        <v/>
      </c>
      <c r="AO77" s="6" t="str">
        <f ca="1" t="shared" si="83"/>
        <v/>
      </c>
      <c r="AP77" s="6" t="str">
        <f ca="1" t="shared" si="84"/>
        <v/>
      </c>
      <c r="AQ77" s="6" t="str">
        <f ca="1" t="shared" si="85"/>
        <v/>
      </c>
      <c r="AR77" s="6" t="str">
        <f ca="1" t="shared" si="86"/>
        <v/>
      </c>
      <c r="AS77" s="6" t="str">
        <f ca="1" t="shared" si="87"/>
        <v/>
      </c>
      <c r="AT77" s="6" t="str">
        <f ca="1" t="shared" si="88"/>
        <v/>
      </c>
      <c r="AU77" s="9" t="str">
        <f ca="1" t="shared" si="89"/>
        <v/>
      </c>
      <c r="AV77" s="5" t="str">
        <f ca="1" t="shared" si="90"/>
        <v/>
      </c>
      <c r="AW77" s="5" t="str">
        <f ca="1" t="shared" si="91"/>
        <v/>
      </c>
      <c r="AX77" s="8" t="str">
        <f ca="1" t="shared" si="92"/>
        <v/>
      </c>
      <c r="AY77" s="6" t="str">
        <f ca="1" t="shared" si="93"/>
        <v/>
      </c>
      <c r="AZ77" s="7" t="str">
        <f ca="1" t="shared" si="94"/>
        <v/>
      </c>
      <c r="BA77" s="6" t="str">
        <f ca="1" t="shared" si="95"/>
        <v/>
      </c>
      <c r="BB77" s="6" t="str">
        <f ca="1" t="shared" si="96"/>
        <v/>
      </c>
      <c r="BC77" s="6" t="str">
        <f ca="1" t="shared" si="97"/>
        <v/>
      </c>
      <c r="BD77" s="6" t="str">
        <f ca="1" t="shared" si="98"/>
        <v/>
      </c>
      <c r="BE77" s="6" t="str">
        <f ca="1" t="shared" si="99"/>
        <v/>
      </c>
      <c r="BF77" s="6" t="str">
        <f ca="1" t="shared" si="100"/>
        <v/>
      </c>
      <c r="BG77" s="6" t="str">
        <f ca="1" t="shared" si="101"/>
        <v/>
      </c>
      <c r="BH77" s="6" t="str">
        <f ca="1" t="shared" si="102"/>
        <v/>
      </c>
      <c r="BI77" s="6" t="str">
        <f ca="1" t="shared" si="103"/>
        <v/>
      </c>
    </row>
    <row r="78" spans="1:61">
      <c r="A78" s="5" t="str">
        <f ca="1" t="shared" si="57"/>
        <v/>
      </c>
      <c r="B78" s="5" t="str">
        <f ca="1">IF(选手操作!$K77="","",选手操作!$K77)</f>
        <v/>
      </c>
      <c r="C78" s="5" t="str">
        <f ca="1">IF(选手操作!$L77="","",选手操作!$L77)</f>
        <v/>
      </c>
      <c r="D78" s="5" t="str">
        <f ca="1">IF($B78="","",RANK($E78,$E$4:$E$435,0)+COUNTIF($E$4:$E78,$E78)-1)</f>
        <v/>
      </c>
      <c r="E78" s="6" t="str">
        <f ca="1" t="shared" si="58"/>
        <v/>
      </c>
      <c r="F78" s="7" t="str">
        <f ca="1">IF(SUM(选手操作!S77,选手操作!AS77,选手操作!BS77,选手操作!CS77,选手操作!DS77,选手操作!ES77,选手操作!FS77,选手操作!GS77,选手操作!HS77,选手操作!M77,结果导入!W77,结果导入!AW77,结果导入!BW77,结果导入!CW77,结果导入!DW77,结果导入!EW77,结果导入!FW77,结果导入!GW77,结果导入!HW77,选手操作!HU77)=0,"",SUM(选手操作!S77,选手操作!AS77,选手操作!BS77,选手操作!CS77,选手操作!DS77,选手操作!ES77,选手操作!FS77,选手操作!GS77,选手操作!HS77,选手操作!M77,结果导入!W77,结果导入!AW77,结果导入!BW77,结果导入!CW77,结果导入!DW77,结果导入!EW77,结果导入!FW77,结果导入!GW77,结果导入!HW77))</f>
        <v/>
      </c>
      <c r="G78" s="7" t="str">
        <f>IF(SUM(选手操作!O77,结果导入!Y77,结果导入!AY77,结果导入!BY77,结果导入!CY77,结果导入!DY77,结果导入!EY77,结果导入!FY77,结果导入!GY77,结果导入!HY77)=0,"",SUM(选手操作!O77,结果导入!Y77,结果导入!AY77,结果导入!BY77,结果导入!CY77,结果导入!DY77,结果导入!EY77,结果导入!FY77,结果导入!GY77,结果导入!HY77))</f>
        <v/>
      </c>
      <c r="H78" s="6" t="str">
        <f ca="1">IFERROR(IF(OR($C78="",结果导入!S$3=""),"",IF(选手操作!T77&lt;&gt;"",IF(选手操作!T77="其他","请假",选手操作!T77),VLOOKUP($C78,结果导入!O:Q,3,0))),"成绩错误")</f>
        <v/>
      </c>
      <c r="I78" s="6" t="str">
        <f ca="1">IFERROR(IF(OR($C78="",结果导入!AS$3=""),"",IF(选手操作!AT77&lt;&gt;"",IF(选手操作!AT77="其他","请假",选手操作!AT77),VLOOKUP($C78,结果导入!AO:AQ,3,0))),"成绩错误")</f>
        <v/>
      </c>
      <c r="J78" s="6" t="str">
        <f ca="1">IFERROR(IF(OR($C78="",结果导入!BS$3=""),"",IF(选手操作!BT77&lt;&gt;"",IF(选手操作!BT77="其他","请假",选手操作!BT77),VLOOKUP($C78,结果导入!BO:BQ,3,0))),"成绩错误")</f>
        <v/>
      </c>
      <c r="K78" s="6" t="str">
        <f ca="1">IFERROR(IF(OR($C78="",结果导入!CS$3=""),"",IF(选手操作!CT77&lt;&gt;"",IF(选手操作!CT77="其他","请假",选手操作!CT77),VLOOKUP($C78,结果导入!CO:CQ,3,0))),"成绩错误")</f>
        <v/>
      </c>
      <c r="L78" s="6" t="str">
        <f ca="1">IFERROR(IF(OR($C78="",结果导入!DS$3=""),"",IF(选手操作!DT77&lt;&gt;"",IF(选手操作!DT77="其他","请假",选手操作!DT77),VLOOKUP($C78,结果导入!DO:DQ,3,0))),"成绩错误")</f>
        <v/>
      </c>
      <c r="M78" s="6" t="str">
        <f ca="1">IFERROR(IF(OR($C78="",结果导入!ES$3=""),"",IF(选手操作!ET77&lt;&gt;"",IF(选手操作!ET77="其他","请假",选手操作!ET77),VLOOKUP($C78,结果导入!EO:EQ,3,0))),"成绩错误")</f>
        <v/>
      </c>
      <c r="N78" s="6" t="str">
        <f ca="1">IFERROR(IF(OR($C78="",结果导入!FS$3=""),"",IF(选手操作!FT77&lt;&gt;"",IF(选手操作!FT77="其他","请假",选手操作!FT77),VLOOKUP($C78,结果导入!FO:FQ,3,0))),"成绩错误")</f>
        <v/>
      </c>
      <c r="O78" s="6" t="str">
        <f ca="1">IFERROR(IF(OR($C78="",结果导入!GS$3=""),"",IF(选手操作!GT77&lt;&gt;"",IF(选手操作!GT77="其他","请假",选手操作!GT77),VLOOKUP($C78,结果导入!GO:GQ,3,0))),"成绩错误")</f>
        <v/>
      </c>
      <c r="P78" s="6" t="str">
        <f ca="1">IFERROR(IF(OR($C78="",结果导入!HS$3=""),"",IF(选手操作!HT77&lt;&gt;"",IF(选手操作!HT77="其他","请假",选手操作!HT77),VLOOKUP($C78,结果导入!HO:HQ,3,0))),"成绩错误")</f>
        <v/>
      </c>
      <c r="Q78" s="5" t="str">
        <f ca="1" t="shared" si="59"/>
        <v/>
      </c>
      <c r="R78" s="5" t="str">
        <f ca="1" t="shared" si="60"/>
        <v/>
      </c>
      <c r="S78" s="5" t="str">
        <f ca="1" t="shared" si="61"/>
        <v/>
      </c>
      <c r="T78" s="6" t="str">
        <f ca="1" t="shared" si="62"/>
        <v/>
      </c>
      <c r="U78" s="6" t="str">
        <f ca="1" t="shared" si="63"/>
        <v/>
      </c>
      <c r="V78" s="6" t="str">
        <f ca="1" t="shared" si="64"/>
        <v/>
      </c>
      <c r="W78" s="6" t="str">
        <f ca="1" t="shared" si="65"/>
        <v/>
      </c>
      <c r="X78" s="6" t="str">
        <f ca="1" t="shared" si="66"/>
        <v/>
      </c>
      <c r="Y78" s="6" t="str">
        <f ca="1" t="shared" si="67"/>
        <v/>
      </c>
      <c r="Z78" s="6" t="str">
        <f ca="1" t="shared" si="68"/>
        <v/>
      </c>
      <c r="AA78" s="6" t="str">
        <f ca="1" t="shared" si="69"/>
        <v/>
      </c>
      <c r="AB78" s="6" t="str">
        <f ca="1" t="shared" si="70"/>
        <v/>
      </c>
      <c r="AC78" s="6" t="str">
        <f ca="1" t="shared" si="71"/>
        <v/>
      </c>
      <c r="AD78" s="6" t="str">
        <f ca="1" t="shared" si="72"/>
        <v/>
      </c>
      <c r="AE78" s="6" t="str">
        <f ca="1" t="shared" si="73"/>
        <v/>
      </c>
      <c r="AF78" s="5" t="str">
        <f ca="1" t="shared" si="74"/>
        <v/>
      </c>
      <c r="AG78" s="5" t="str">
        <f ca="1" t="shared" si="75"/>
        <v/>
      </c>
      <c r="AH78" s="5" t="str">
        <f ca="1" t="shared" si="76"/>
        <v/>
      </c>
      <c r="AI78" s="6" t="str">
        <f ca="1" t="shared" si="77"/>
        <v/>
      </c>
      <c r="AJ78" s="6" t="str">
        <f ca="1" t="shared" si="78"/>
        <v/>
      </c>
      <c r="AK78" s="7" t="str">
        <f ca="1" t="shared" si="79"/>
        <v/>
      </c>
      <c r="AL78" s="6" t="str">
        <f ca="1" t="shared" si="80"/>
        <v/>
      </c>
      <c r="AM78" s="6" t="str">
        <f ca="1" t="shared" si="81"/>
        <v/>
      </c>
      <c r="AN78" s="6" t="str">
        <f ca="1" t="shared" si="82"/>
        <v/>
      </c>
      <c r="AO78" s="6" t="str">
        <f ca="1" t="shared" si="83"/>
        <v/>
      </c>
      <c r="AP78" s="6" t="str">
        <f ca="1" t="shared" si="84"/>
        <v/>
      </c>
      <c r="AQ78" s="6" t="str">
        <f ca="1" t="shared" si="85"/>
        <v/>
      </c>
      <c r="AR78" s="6" t="str">
        <f ca="1" t="shared" si="86"/>
        <v/>
      </c>
      <c r="AS78" s="6" t="str">
        <f ca="1" t="shared" si="87"/>
        <v/>
      </c>
      <c r="AT78" s="6" t="str">
        <f ca="1" t="shared" si="88"/>
        <v/>
      </c>
      <c r="AU78" s="9" t="str">
        <f ca="1" t="shared" si="89"/>
        <v/>
      </c>
      <c r="AV78" s="5" t="str">
        <f ca="1" t="shared" si="90"/>
        <v/>
      </c>
      <c r="AW78" s="5" t="str">
        <f ca="1" t="shared" si="91"/>
        <v/>
      </c>
      <c r="AX78" s="8" t="str">
        <f ca="1" t="shared" si="92"/>
        <v/>
      </c>
      <c r="AY78" s="6" t="str">
        <f ca="1" t="shared" si="93"/>
        <v/>
      </c>
      <c r="AZ78" s="7" t="str">
        <f ca="1" t="shared" si="94"/>
        <v/>
      </c>
      <c r="BA78" s="6" t="str">
        <f ca="1" t="shared" si="95"/>
        <v/>
      </c>
      <c r="BB78" s="6" t="str">
        <f ca="1" t="shared" si="96"/>
        <v/>
      </c>
      <c r="BC78" s="6" t="str">
        <f ca="1" t="shared" si="97"/>
        <v/>
      </c>
      <c r="BD78" s="6" t="str">
        <f ca="1" t="shared" si="98"/>
        <v/>
      </c>
      <c r="BE78" s="6" t="str">
        <f ca="1" t="shared" si="99"/>
        <v/>
      </c>
      <c r="BF78" s="6" t="str">
        <f ca="1" t="shared" si="100"/>
        <v/>
      </c>
      <c r="BG78" s="6" t="str">
        <f ca="1" t="shared" si="101"/>
        <v/>
      </c>
      <c r="BH78" s="6" t="str">
        <f ca="1" t="shared" si="102"/>
        <v/>
      </c>
      <c r="BI78" s="6" t="str">
        <f ca="1" t="shared" si="103"/>
        <v/>
      </c>
    </row>
    <row r="79" spans="1:61">
      <c r="A79" s="5" t="str">
        <f ca="1" t="shared" si="57"/>
        <v/>
      </c>
      <c r="B79" s="5" t="str">
        <f ca="1">IF(选手操作!$K78="","",选手操作!$K78)</f>
        <v/>
      </c>
      <c r="C79" s="5" t="str">
        <f ca="1">IF(选手操作!$L78="","",选手操作!$L78)</f>
        <v/>
      </c>
      <c r="D79" s="5" t="str">
        <f ca="1">IF($B79="","",RANK($E79,$E$4:$E$435,0)+COUNTIF($E$4:$E79,$E79)-1)</f>
        <v/>
      </c>
      <c r="E79" s="6" t="str">
        <f ca="1" t="shared" si="58"/>
        <v/>
      </c>
      <c r="F79" s="7" t="str">
        <f ca="1">IF(SUM(选手操作!S78,选手操作!AS78,选手操作!BS78,选手操作!CS78,选手操作!DS78,选手操作!ES78,选手操作!FS78,选手操作!GS78,选手操作!HS78,选手操作!M78,结果导入!W78,结果导入!AW78,结果导入!BW78,结果导入!CW78,结果导入!DW78,结果导入!EW78,结果导入!FW78,结果导入!GW78,结果导入!HW78,选手操作!HU78)=0,"",SUM(选手操作!S78,选手操作!AS78,选手操作!BS78,选手操作!CS78,选手操作!DS78,选手操作!ES78,选手操作!FS78,选手操作!GS78,选手操作!HS78,选手操作!M78,结果导入!W78,结果导入!AW78,结果导入!BW78,结果导入!CW78,结果导入!DW78,结果导入!EW78,结果导入!FW78,结果导入!GW78,结果导入!HW78))</f>
        <v/>
      </c>
      <c r="G79" s="7" t="str">
        <f>IF(SUM(选手操作!O78,结果导入!Y78,结果导入!AY78,结果导入!BY78,结果导入!CY78,结果导入!DY78,结果导入!EY78,结果导入!FY78,结果导入!GY78,结果导入!HY78)=0,"",SUM(选手操作!O78,结果导入!Y78,结果导入!AY78,结果导入!BY78,结果导入!CY78,结果导入!DY78,结果导入!EY78,结果导入!FY78,结果导入!GY78,结果导入!HY78))</f>
        <v/>
      </c>
      <c r="H79" s="6" t="str">
        <f ca="1">IFERROR(IF(OR($C79="",结果导入!S$3=""),"",IF(选手操作!T78&lt;&gt;"",IF(选手操作!T78="其他","请假",选手操作!T78),VLOOKUP($C79,结果导入!O:Q,3,0))),"成绩错误")</f>
        <v/>
      </c>
      <c r="I79" s="6" t="str">
        <f ca="1">IFERROR(IF(OR($C79="",结果导入!AS$3=""),"",IF(选手操作!AT78&lt;&gt;"",IF(选手操作!AT78="其他","请假",选手操作!AT78),VLOOKUP($C79,结果导入!AO:AQ,3,0))),"成绩错误")</f>
        <v/>
      </c>
      <c r="J79" s="6" t="str">
        <f ca="1">IFERROR(IF(OR($C79="",结果导入!BS$3=""),"",IF(选手操作!BT78&lt;&gt;"",IF(选手操作!BT78="其他","请假",选手操作!BT78),VLOOKUP($C79,结果导入!BO:BQ,3,0))),"成绩错误")</f>
        <v/>
      </c>
      <c r="K79" s="6" t="str">
        <f ca="1">IFERROR(IF(OR($C79="",结果导入!CS$3=""),"",IF(选手操作!CT78&lt;&gt;"",IF(选手操作!CT78="其他","请假",选手操作!CT78),VLOOKUP($C79,结果导入!CO:CQ,3,0))),"成绩错误")</f>
        <v/>
      </c>
      <c r="L79" s="6" t="str">
        <f ca="1">IFERROR(IF(OR($C79="",结果导入!DS$3=""),"",IF(选手操作!DT78&lt;&gt;"",IF(选手操作!DT78="其他","请假",选手操作!DT78),VLOOKUP($C79,结果导入!DO:DQ,3,0))),"成绩错误")</f>
        <v/>
      </c>
      <c r="M79" s="6" t="str">
        <f ca="1">IFERROR(IF(OR($C79="",结果导入!ES$3=""),"",IF(选手操作!ET78&lt;&gt;"",IF(选手操作!ET78="其他","请假",选手操作!ET78),VLOOKUP($C79,结果导入!EO:EQ,3,0))),"成绩错误")</f>
        <v/>
      </c>
      <c r="N79" s="6" t="str">
        <f ca="1">IFERROR(IF(OR($C79="",结果导入!FS$3=""),"",IF(选手操作!FT78&lt;&gt;"",IF(选手操作!FT78="其他","请假",选手操作!FT78),VLOOKUP($C79,结果导入!FO:FQ,3,0))),"成绩错误")</f>
        <v/>
      </c>
      <c r="O79" s="6" t="str">
        <f ca="1">IFERROR(IF(OR($C79="",结果导入!GS$3=""),"",IF(选手操作!GT78&lt;&gt;"",IF(选手操作!GT78="其他","请假",选手操作!GT78),VLOOKUP($C79,结果导入!GO:GQ,3,0))),"成绩错误")</f>
        <v/>
      </c>
      <c r="P79" s="6" t="str">
        <f ca="1">IFERROR(IF(OR($C79="",结果导入!HS$3=""),"",IF(选手操作!HT78&lt;&gt;"",IF(选手操作!HT78="其他","请假",选手操作!HT78),VLOOKUP($C79,结果导入!HO:HQ,3,0))),"成绩错误")</f>
        <v/>
      </c>
      <c r="Q79" s="5" t="str">
        <f ca="1" t="shared" si="59"/>
        <v/>
      </c>
      <c r="R79" s="5" t="str">
        <f ca="1" t="shared" si="60"/>
        <v/>
      </c>
      <c r="S79" s="5" t="str">
        <f ca="1" t="shared" si="61"/>
        <v/>
      </c>
      <c r="T79" s="6" t="str">
        <f ca="1" t="shared" si="62"/>
        <v/>
      </c>
      <c r="U79" s="6" t="str">
        <f ca="1" t="shared" si="63"/>
        <v/>
      </c>
      <c r="V79" s="6" t="str">
        <f ca="1" t="shared" si="64"/>
        <v/>
      </c>
      <c r="W79" s="6" t="str">
        <f ca="1" t="shared" si="65"/>
        <v/>
      </c>
      <c r="X79" s="6" t="str">
        <f ca="1" t="shared" si="66"/>
        <v/>
      </c>
      <c r="Y79" s="6" t="str">
        <f ca="1" t="shared" si="67"/>
        <v/>
      </c>
      <c r="Z79" s="6" t="str">
        <f ca="1" t="shared" si="68"/>
        <v/>
      </c>
      <c r="AA79" s="6" t="str">
        <f ca="1" t="shared" si="69"/>
        <v/>
      </c>
      <c r="AB79" s="6" t="str">
        <f ca="1" t="shared" si="70"/>
        <v/>
      </c>
      <c r="AC79" s="6" t="str">
        <f ca="1" t="shared" si="71"/>
        <v/>
      </c>
      <c r="AD79" s="6" t="str">
        <f ca="1" t="shared" si="72"/>
        <v/>
      </c>
      <c r="AE79" s="6" t="str">
        <f ca="1" t="shared" si="73"/>
        <v/>
      </c>
      <c r="AF79" s="5" t="str">
        <f ca="1" t="shared" si="74"/>
        <v/>
      </c>
      <c r="AG79" s="5" t="str">
        <f ca="1" t="shared" si="75"/>
        <v/>
      </c>
      <c r="AH79" s="5" t="str">
        <f ca="1" t="shared" si="76"/>
        <v/>
      </c>
      <c r="AI79" s="6" t="str">
        <f ca="1" t="shared" si="77"/>
        <v/>
      </c>
      <c r="AJ79" s="6" t="str">
        <f ca="1" t="shared" si="78"/>
        <v/>
      </c>
      <c r="AK79" s="7" t="str">
        <f ca="1" t="shared" si="79"/>
        <v/>
      </c>
      <c r="AL79" s="6" t="str">
        <f ca="1" t="shared" si="80"/>
        <v/>
      </c>
      <c r="AM79" s="6" t="str">
        <f ca="1" t="shared" si="81"/>
        <v/>
      </c>
      <c r="AN79" s="6" t="str">
        <f ca="1" t="shared" si="82"/>
        <v/>
      </c>
      <c r="AO79" s="6" t="str">
        <f ca="1" t="shared" si="83"/>
        <v/>
      </c>
      <c r="AP79" s="6" t="str">
        <f ca="1" t="shared" si="84"/>
        <v/>
      </c>
      <c r="AQ79" s="6" t="str">
        <f ca="1" t="shared" si="85"/>
        <v/>
      </c>
      <c r="AR79" s="6" t="str">
        <f ca="1" t="shared" si="86"/>
        <v/>
      </c>
      <c r="AS79" s="6" t="str">
        <f ca="1" t="shared" si="87"/>
        <v/>
      </c>
      <c r="AT79" s="6" t="str">
        <f ca="1" t="shared" si="88"/>
        <v/>
      </c>
      <c r="AU79" s="9" t="str">
        <f ca="1" t="shared" si="89"/>
        <v/>
      </c>
      <c r="AV79" s="5" t="str">
        <f ca="1" t="shared" si="90"/>
        <v/>
      </c>
      <c r="AW79" s="5" t="str">
        <f ca="1" t="shared" si="91"/>
        <v/>
      </c>
      <c r="AX79" s="8" t="str">
        <f ca="1" t="shared" si="92"/>
        <v/>
      </c>
      <c r="AY79" s="6" t="str">
        <f ca="1" t="shared" si="93"/>
        <v/>
      </c>
      <c r="AZ79" s="7" t="str">
        <f ca="1" t="shared" si="94"/>
        <v/>
      </c>
      <c r="BA79" s="6" t="str">
        <f ca="1" t="shared" si="95"/>
        <v/>
      </c>
      <c r="BB79" s="6" t="str">
        <f ca="1" t="shared" si="96"/>
        <v/>
      </c>
      <c r="BC79" s="6" t="str">
        <f ca="1" t="shared" si="97"/>
        <v/>
      </c>
      <c r="BD79" s="6" t="str">
        <f ca="1" t="shared" si="98"/>
        <v/>
      </c>
      <c r="BE79" s="6" t="str">
        <f ca="1" t="shared" si="99"/>
        <v/>
      </c>
      <c r="BF79" s="6" t="str">
        <f ca="1" t="shared" si="100"/>
        <v/>
      </c>
      <c r="BG79" s="6" t="str">
        <f ca="1" t="shared" si="101"/>
        <v/>
      </c>
      <c r="BH79" s="6" t="str">
        <f ca="1" t="shared" si="102"/>
        <v/>
      </c>
      <c r="BI79" s="6" t="str">
        <f ca="1" t="shared" si="103"/>
        <v/>
      </c>
    </row>
    <row r="80" spans="1:61">
      <c r="A80" s="5" t="str">
        <f ca="1" t="shared" si="57"/>
        <v/>
      </c>
      <c r="B80" s="5" t="str">
        <f ca="1">IF(选手操作!$K79="","",选手操作!$K79)</f>
        <v/>
      </c>
      <c r="C80" s="5" t="str">
        <f ca="1">IF(选手操作!$L79="","",选手操作!$L79)</f>
        <v/>
      </c>
      <c r="D80" s="5" t="str">
        <f ca="1">IF($B80="","",RANK($E80,$E$4:$E$435,0)+COUNTIF($E$4:$E80,$E80)-1)</f>
        <v/>
      </c>
      <c r="E80" s="6" t="str">
        <f ca="1" t="shared" si="58"/>
        <v/>
      </c>
      <c r="F80" s="7" t="str">
        <f ca="1">IF(SUM(选手操作!S79,选手操作!AS79,选手操作!BS79,选手操作!CS79,选手操作!DS79,选手操作!ES79,选手操作!FS79,选手操作!GS79,选手操作!HS79,选手操作!M79,结果导入!W79,结果导入!AW79,结果导入!BW79,结果导入!CW79,结果导入!DW79,结果导入!EW79,结果导入!FW79,结果导入!GW79,结果导入!HW79,选手操作!HU79)=0,"",SUM(选手操作!S79,选手操作!AS79,选手操作!BS79,选手操作!CS79,选手操作!DS79,选手操作!ES79,选手操作!FS79,选手操作!GS79,选手操作!HS79,选手操作!M79,结果导入!W79,结果导入!AW79,结果导入!BW79,结果导入!CW79,结果导入!DW79,结果导入!EW79,结果导入!FW79,结果导入!GW79,结果导入!HW79))</f>
        <v/>
      </c>
      <c r="G80" s="7" t="str">
        <f>IF(SUM(选手操作!O79,结果导入!Y79,结果导入!AY79,结果导入!BY79,结果导入!CY79,结果导入!DY79,结果导入!EY79,结果导入!FY79,结果导入!GY79,结果导入!HY79)=0,"",SUM(选手操作!O79,结果导入!Y79,结果导入!AY79,结果导入!BY79,结果导入!CY79,结果导入!DY79,结果导入!EY79,结果导入!FY79,结果导入!GY79,结果导入!HY79))</f>
        <v/>
      </c>
      <c r="H80" s="6" t="str">
        <f ca="1">IFERROR(IF(OR($C80="",结果导入!S$3=""),"",IF(选手操作!T79&lt;&gt;"",IF(选手操作!T79="其他","请假",选手操作!T79),VLOOKUP($C80,结果导入!O:Q,3,0))),"成绩错误")</f>
        <v/>
      </c>
      <c r="I80" s="6" t="str">
        <f ca="1">IFERROR(IF(OR($C80="",结果导入!AS$3=""),"",IF(选手操作!AT79&lt;&gt;"",IF(选手操作!AT79="其他","请假",选手操作!AT79),VLOOKUP($C80,结果导入!AO:AQ,3,0))),"成绩错误")</f>
        <v/>
      </c>
      <c r="J80" s="6" t="str">
        <f ca="1">IFERROR(IF(OR($C80="",结果导入!BS$3=""),"",IF(选手操作!BT79&lt;&gt;"",IF(选手操作!BT79="其他","请假",选手操作!BT79),VLOOKUP($C80,结果导入!BO:BQ,3,0))),"成绩错误")</f>
        <v/>
      </c>
      <c r="K80" s="6" t="str">
        <f ca="1">IFERROR(IF(OR($C80="",结果导入!CS$3=""),"",IF(选手操作!CT79&lt;&gt;"",IF(选手操作!CT79="其他","请假",选手操作!CT79),VLOOKUP($C80,结果导入!CO:CQ,3,0))),"成绩错误")</f>
        <v/>
      </c>
      <c r="L80" s="6" t="str">
        <f ca="1">IFERROR(IF(OR($C80="",结果导入!DS$3=""),"",IF(选手操作!DT79&lt;&gt;"",IF(选手操作!DT79="其他","请假",选手操作!DT79),VLOOKUP($C80,结果导入!DO:DQ,3,0))),"成绩错误")</f>
        <v/>
      </c>
      <c r="M80" s="6" t="str">
        <f ca="1">IFERROR(IF(OR($C80="",结果导入!ES$3=""),"",IF(选手操作!ET79&lt;&gt;"",IF(选手操作!ET79="其他","请假",选手操作!ET79),VLOOKUP($C80,结果导入!EO:EQ,3,0))),"成绩错误")</f>
        <v/>
      </c>
      <c r="N80" s="6" t="str">
        <f ca="1">IFERROR(IF(OR($C80="",结果导入!FS$3=""),"",IF(选手操作!FT79&lt;&gt;"",IF(选手操作!FT79="其他","请假",选手操作!FT79),VLOOKUP($C80,结果导入!FO:FQ,3,0))),"成绩错误")</f>
        <v/>
      </c>
      <c r="O80" s="6" t="str">
        <f ca="1">IFERROR(IF(OR($C80="",结果导入!GS$3=""),"",IF(选手操作!GT79&lt;&gt;"",IF(选手操作!GT79="其他","请假",选手操作!GT79),VLOOKUP($C80,结果导入!GO:GQ,3,0))),"成绩错误")</f>
        <v/>
      </c>
      <c r="P80" s="6" t="str">
        <f ca="1">IFERROR(IF(OR($C80="",结果导入!HS$3=""),"",IF(选手操作!HT79&lt;&gt;"",IF(选手操作!HT79="其他","请假",选手操作!HT79),VLOOKUP($C80,结果导入!HO:HQ,3,0))),"成绩错误")</f>
        <v/>
      </c>
      <c r="Q80" s="5" t="str">
        <f ca="1" t="shared" si="59"/>
        <v/>
      </c>
      <c r="R80" s="5" t="str">
        <f ca="1" t="shared" si="60"/>
        <v/>
      </c>
      <c r="S80" s="5" t="str">
        <f ca="1" t="shared" si="61"/>
        <v/>
      </c>
      <c r="T80" s="6" t="str">
        <f ca="1" t="shared" si="62"/>
        <v/>
      </c>
      <c r="U80" s="6" t="str">
        <f ca="1" t="shared" si="63"/>
        <v/>
      </c>
      <c r="V80" s="6" t="str">
        <f ca="1" t="shared" si="64"/>
        <v/>
      </c>
      <c r="W80" s="6" t="str">
        <f ca="1" t="shared" si="65"/>
        <v/>
      </c>
      <c r="X80" s="6" t="str">
        <f ca="1" t="shared" si="66"/>
        <v/>
      </c>
      <c r="Y80" s="6" t="str">
        <f ca="1" t="shared" si="67"/>
        <v/>
      </c>
      <c r="Z80" s="6" t="str">
        <f ca="1" t="shared" si="68"/>
        <v/>
      </c>
      <c r="AA80" s="6" t="str">
        <f ca="1" t="shared" si="69"/>
        <v/>
      </c>
      <c r="AB80" s="6" t="str">
        <f ca="1" t="shared" si="70"/>
        <v/>
      </c>
      <c r="AC80" s="6" t="str">
        <f ca="1" t="shared" si="71"/>
        <v/>
      </c>
      <c r="AD80" s="6" t="str">
        <f ca="1" t="shared" si="72"/>
        <v/>
      </c>
      <c r="AE80" s="6" t="str">
        <f ca="1" t="shared" si="73"/>
        <v/>
      </c>
      <c r="AF80" s="5" t="str">
        <f ca="1" t="shared" si="74"/>
        <v/>
      </c>
      <c r="AG80" s="5" t="str">
        <f ca="1" t="shared" si="75"/>
        <v/>
      </c>
      <c r="AH80" s="5" t="str">
        <f ca="1" t="shared" si="76"/>
        <v/>
      </c>
      <c r="AI80" s="6" t="str">
        <f ca="1" t="shared" si="77"/>
        <v/>
      </c>
      <c r="AJ80" s="6" t="str">
        <f ca="1" t="shared" si="78"/>
        <v/>
      </c>
      <c r="AK80" s="7" t="str">
        <f ca="1" t="shared" si="79"/>
        <v/>
      </c>
      <c r="AL80" s="6" t="str">
        <f ca="1" t="shared" si="80"/>
        <v/>
      </c>
      <c r="AM80" s="6" t="str">
        <f ca="1" t="shared" si="81"/>
        <v/>
      </c>
      <c r="AN80" s="6" t="str">
        <f ca="1" t="shared" si="82"/>
        <v/>
      </c>
      <c r="AO80" s="6" t="str">
        <f ca="1" t="shared" si="83"/>
        <v/>
      </c>
      <c r="AP80" s="6" t="str">
        <f ca="1" t="shared" si="84"/>
        <v/>
      </c>
      <c r="AQ80" s="6" t="str">
        <f ca="1" t="shared" si="85"/>
        <v/>
      </c>
      <c r="AR80" s="6" t="str">
        <f ca="1" t="shared" si="86"/>
        <v/>
      </c>
      <c r="AS80" s="6" t="str">
        <f ca="1" t="shared" si="87"/>
        <v/>
      </c>
      <c r="AT80" s="6" t="str">
        <f ca="1" t="shared" si="88"/>
        <v/>
      </c>
      <c r="AU80" s="9" t="str">
        <f ca="1" t="shared" si="89"/>
        <v/>
      </c>
      <c r="AV80" s="5" t="str">
        <f ca="1" t="shared" si="90"/>
        <v/>
      </c>
      <c r="AW80" s="5" t="str">
        <f ca="1" t="shared" si="91"/>
        <v/>
      </c>
      <c r="AX80" s="8" t="str">
        <f ca="1" t="shared" si="92"/>
        <v/>
      </c>
      <c r="AY80" s="6" t="str">
        <f ca="1" t="shared" si="93"/>
        <v/>
      </c>
      <c r="AZ80" s="7" t="str">
        <f ca="1" t="shared" si="94"/>
        <v/>
      </c>
      <c r="BA80" s="6" t="str">
        <f ca="1" t="shared" si="95"/>
        <v/>
      </c>
      <c r="BB80" s="6" t="str">
        <f ca="1" t="shared" si="96"/>
        <v/>
      </c>
      <c r="BC80" s="6" t="str">
        <f ca="1" t="shared" si="97"/>
        <v/>
      </c>
      <c r="BD80" s="6" t="str">
        <f ca="1" t="shared" si="98"/>
        <v/>
      </c>
      <c r="BE80" s="6" t="str">
        <f ca="1" t="shared" si="99"/>
        <v/>
      </c>
      <c r="BF80" s="6" t="str">
        <f ca="1" t="shared" si="100"/>
        <v/>
      </c>
      <c r="BG80" s="6" t="str">
        <f ca="1" t="shared" si="101"/>
        <v/>
      </c>
      <c r="BH80" s="6" t="str">
        <f ca="1" t="shared" si="102"/>
        <v/>
      </c>
      <c r="BI80" s="6" t="str">
        <f ca="1" t="shared" si="103"/>
        <v/>
      </c>
    </row>
    <row r="81" spans="1:61">
      <c r="A81" s="5" t="str">
        <f ca="1" t="shared" si="57"/>
        <v/>
      </c>
      <c r="B81" s="5" t="str">
        <f ca="1">IF(选手操作!$K80="","",选手操作!$K80)</f>
        <v/>
      </c>
      <c r="C81" s="5" t="str">
        <f ca="1">IF(选手操作!$L80="","",选手操作!$L80)</f>
        <v/>
      </c>
      <c r="D81" s="5" t="str">
        <f ca="1">IF($B81="","",RANK($E81,$E$4:$E$435,0)+COUNTIF($E$4:$E81,$E81)-1)</f>
        <v/>
      </c>
      <c r="E81" s="6" t="str">
        <f ca="1" t="shared" si="58"/>
        <v/>
      </c>
      <c r="F81" s="7" t="str">
        <f ca="1">IF(SUM(选手操作!S80,选手操作!AS80,选手操作!BS80,选手操作!CS80,选手操作!DS80,选手操作!ES80,选手操作!FS80,选手操作!GS80,选手操作!HS80,选手操作!M80,结果导入!W80,结果导入!AW80,结果导入!BW80,结果导入!CW80,结果导入!DW80,结果导入!EW80,结果导入!FW80,结果导入!GW80,结果导入!HW80,选手操作!HU80)=0,"",SUM(选手操作!S80,选手操作!AS80,选手操作!BS80,选手操作!CS80,选手操作!DS80,选手操作!ES80,选手操作!FS80,选手操作!GS80,选手操作!HS80,选手操作!M80,结果导入!W80,结果导入!AW80,结果导入!BW80,结果导入!CW80,结果导入!DW80,结果导入!EW80,结果导入!FW80,结果导入!GW80,结果导入!HW80))</f>
        <v/>
      </c>
      <c r="G81" s="7" t="str">
        <f>IF(SUM(选手操作!O80,结果导入!Y80,结果导入!AY80,结果导入!BY80,结果导入!CY80,结果导入!DY80,结果导入!EY80,结果导入!FY80,结果导入!GY80,结果导入!HY80)=0,"",SUM(选手操作!O80,结果导入!Y80,结果导入!AY80,结果导入!BY80,结果导入!CY80,结果导入!DY80,结果导入!EY80,结果导入!FY80,结果导入!GY80,结果导入!HY80))</f>
        <v/>
      </c>
      <c r="H81" s="6" t="str">
        <f ca="1">IFERROR(IF(OR($C81="",结果导入!S$3=""),"",IF(选手操作!T80&lt;&gt;"",IF(选手操作!T80="其他","请假",选手操作!T80),VLOOKUP($C81,结果导入!O:Q,3,0))),"成绩错误")</f>
        <v/>
      </c>
      <c r="I81" s="6" t="str">
        <f ca="1">IFERROR(IF(OR($C81="",结果导入!AS$3=""),"",IF(选手操作!AT80&lt;&gt;"",IF(选手操作!AT80="其他","请假",选手操作!AT80),VLOOKUP($C81,结果导入!AO:AQ,3,0))),"成绩错误")</f>
        <v/>
      </c>
      <c r="J81" s="6" t="str">
        <f ca="1">IFERROR(IF(OR($C81="",结果导入!BS$3=""),"",IF(选手操作!BT80&lt;&gt;"",IF(选手操作!BT80="其他","请假",选手操作!BT80),VLOOKUP($C81,结果导入!BO:BQ,3,0))),"成绩错误")</f>
        <v/>
      </c>
      <c r="K81" s="6" t="str">
        <f ca="1">IFERROR(IF(OR($C81="",结果导入!CS$3=""),"",IF(选手操作!CT80&lt;&gt;"",IF(选手操作!CT80="其他","请假",选手操作!CT80),VLOOKUP($C81,结果导入!CO:CQ,3,0))),"成绩错误")</f>
        <v/>
      </c>
      <c r="L81" s="6" t="str">
        <f ca="1">IFERROR(IF(OR($C81="",结果导入!DS$3=""),"",IF(选手操作!DT80&lt;&gt;"",IF(选手操作!DT80="其他","请假",选手操作!DT80),VLOOKUP($C81,结果导入!DO:DQ,3,0))),"成绩错误")</f>
        <v/>
      </c>
      <c r="M81" s="6" t="str">
        <f ca="1">IFERROR(IF(OR($C81="",结果导入!ES$3=""),"",IF(选手操作!ET80&lt;&gt;"",IF(选手操作!ET80="其他","请假",选手操作!ET80),VLOOKUP($C81,结果导入!EO:EQ,3,0))),"成绩错误")</f>
        <v/>
      </c>
      <c r="N81" s="6" t="str">
        <f ca="1">IFERROR(IF(OR($C81="",结果导入!FS$3=""),"",IF(选手操作!FT80&lt;&gt;"",IF(选手操作!FT80="其他","请假",选手操作!FT80),VLOOKUP($C81,结果导入!FO:FQ,3,0))),"成绩错误")</f>
        <v/>
      </c>
      <c r="O81" s="6" t="str">
        <f ca="1">IFERROR(IF(OR($C81="",结果导入!GS$3=""),"",IF(选手操作!GT80&lt;&gt;"",IF(选手操作!GT80="其他","请假",选手操作!GT80),VLOOKUP($C81,结果导入!GO:GQ,3,0))),"成绩错误")</f>
        <v/>
      </c>
      <c r="P81" s="6" t="str">
        <f ca="1">IFERROR(IF(OR($C81="",结果导入!HS$3=""),"",IF(选手操作!HT80&lt;&gt;"",IF(选手操作!HT80="其他","请假",选手操作!HT80),VLOOKUP($C81,结果导入!HO:HQ,3,0))),"成绩错误")</f>
        <v/>
      </c>
      <c r="Q81" s="5" t="str">
        <f ca="1" t="shared" si="59"/>
        <v/>
      </c>
      <c r="R81" s="5" t="str">
        <f ca="1" t="shared" si="60"/>
        <v/>
      </c>
      <c r="S81" s="5" t="str">
        <f ca="1" t="shared" si="61"/>
        <v/>
      </c>
      <c r="T81" s="6" t="str">
        <f ca="1" t="shared" si="62"/>
        <v/>
      </c>
      <c r="U81" s="6" t="str">
        <f ca="1" t="shared" si="63"/>
        <v/>
      </c>
      <c r="V81" s="6" t="str">
        <f ca="1" t="shared" si="64"/>
        <v/>
      </c>
      <c r="W81" s="6" t="str">
        <f ca="1" t="shared" si="65"/>
        <v/>
      </c>
      <c r="X81" s="6" t="str">
        <f ca="1" t="shared" si="66"/>
        <v/>
      </c>
      <c r="Y81" s="6" t="str">
        <f ca="1" t="shared" si="67"/>
        <v/>
      </c>
      <c r="Z81" s="6" t="str">
        <f ca="1" t="shared" si="68"/>
        <v/>
      </c>
      <c r="AA81" s="6" t="str">
        <f ca="1" t="shared" si="69"/>
        <v/>
      </c>
      <c r="AB81" s="6" t="str">
        <f ca="1" t="shared" si="70"/>
        <v/>
      </c>
      <c r="AC81" s="6" t="str">
        <f ca="1" t="shared" si="71"/>
        <v/>
      </c>
      <c r="AD81" s="6" t="str">
        <f ca="1" t="shared" si="72"/>
        <v/>
      </c>
      <c r="AE81" s="6" t="str">
        <f ca="1" t="shared" si="73"/>
        <v/>
      </c>
      <c r="AF81" s="5" t="str">
        <f ca="1" t="shared" si="74"/>
        <v/>
      </c>
      <c r="AG81" s="5" t="str">
        <f ca="1" t="shared" si="75"/>
        <v/>
      </c>
      <c r="AH81" s="5" t="str">
        <f ca="1" t="shared" si="76"/>
        <v/>
      </c>
      <c r="AI81" s="6" t="str">
        <f ca="1" t="shared" si="77"/>
        <v/>
      </c>
      <c r="AJ81" s="6" t="str">
        <f ca="1" t="shared" si="78"/>
        <v/>
      </c>
      <c r="AK81" s="7" t="str">
        <f ca="1" t="shared" si="79"/>
        <v/>
      </c>
      <c r="AL81" s="6" t="str">
        <f ca="1" t="shared" si="80"/>
        <v/>
      </c>
      <c r="AM81" s="6" t="str">
        <f ca="1" t="shared" si="81"/>
        <v/>
      </c>
      <c r="AN81" s="6" t="str">
        <f ca="1" t="shared" si="82"/>
        <v/>
      </c>
      <c r="AO81" s="6" t="str">
        <f ca="1" t="shared" si="83"/>
        <v/>
      </c>
      <c r="AP81" s="6" t="str">
        <f ca="1" t="shared" si="84"/>
        <v/>
      </c>
      <c r="AQ81" s="6" t="str">
        <f ca="1" t="shared" si="85"/>
        <v/>
      </c>
      <c r="AR81" s="6" t="str">
        <f ca="1" t="shared" si="86"/>
        <v/>
      </c>
      <c r="AS81" s="6" t="str">
        <f ca="1" t="shared" si="87"/>
        <v/>
      </c>
      <c r="AT81" s="6" t="str">
        <f ca="1" t="shared" si="88"/>
        <v/>
      </c>
      <c r="AU81" s="9" t="str">
        <f ca="1" t="shared" si="89"/>
        <v/>
      </c>
      <c r="AV81" s="5" t="str">
        <f ca="1" t="shared" si="90"/>
        <v/>
      </c>
      <c r="AW81" s="5" t="str">
        <f ca="1" t="shared" si="91"/>
        <v/>
      </c>
      <c r="AX81" s="8" t="str">
        <f ca="1" t="shared" si="92"/>
        <v/>
      </c>
      <c r="AY81" s="6" t="str">
        <f ca="1" t="shared" si="93"/>
        <v/>
      </c>
      <c r="AZ81" s="7" t="str">
        <f ca="1" t="shared" si="94"/>
        <v/>
      </c>
      <c r="BA81" s="6" t="str">
        <f ca="1" t="shared" si="95"/>
        <v/>
      </c>
      <c r="BB81" s="6" t="str">
        <f ca="1" t="shared" si="96"/>
        <v/>
      </c>
      <c r="BC81" s="6" t="str">
        <f ca="1" t="shared" si="97"/>
        <v/>
      </c>
      <c r="BD81" s="6" t="str">
        <f ca="1" t="shared" si="98"/>
        <v/>
      </c>
      <c r="BE81" s="6" t="str">
        <f ca="1" t="shared" si="99"/>
        <v/>
      </c>
      <c r="BF81" s="6" t="str">
        <f ca="1" t="shared" si="100"/>
        <v/>
      </c>
      <c r="BG81" s="6" t="str">
        <f ca="1" t="shared" si="101"/>
        <v/>
      </c>
      <c r="BH81" s="6" t="str">
        <f ca="1" t="shared" si="102"/>
        <v/>
      </c>
      <c r="BI81" s="6" t="str">
        <f ca="1" t="shared" si="103"/>
        <v/>
      </c>
    </row>
    <row r="82" spans="1:61">
      <c r="A82" s="5" t="str">
        <f ca="1" t="shared" si="57"/>
        <v/>
      </c>
      <c r="B82" s="5" t="str">
        <f ca="1">IF(选手操作!$K81="","",选手操作!$K81)</f>
        <v/>
      </c>
      <c r="C82" s="5" t="str">
        <f ca="1">IF(选手操作!$L81="","",选手操作!$L81)</f>
        <v/>
      </c>
      <c r="D82" s="5" t="str">
        <f ca="1">IF($B82="","",RANK($E82,$E$4:$E$435,0)+COUNTIF($E$4:$E82,$E82)-1)</f>
        <v/>
      </c>
      <c r="E82" s="6" t="str">
        <f ca="1" t="shared" si="58"/>
        <v/>
      </c>
      <c r="F82" s="7" t="str">
        <f ca="1">IF(SUM(选手操作!S81,选手操作!AS81,选手操作!BS81,选手操作!CS81,选手操作!DS81,选手操作!ES81,选手操作!FS81,选手操作!GS81,选手操作!HS81,选手操作!M81,结果导入!W81,结果导入!AW81,结果导入!BW81,结果导入!CW81,结果导入!DW81,结果导入!EW81,结果导入!FW81,结果导入!GW81,结果导入!HW81,选手操作!HU81)=0,"",SUM(选手操作!S81,选手操作!AS81,选手操作!BS81,选手操作!CS81,选手操作!DS81,选手操作!ES81,选手操作!FS81,选手操作!GS81,选手操作!HS81,选手操作!M81,结果导入!W81,结果导入!AW81,结果导入!BW81,结果导入!CW81,结果导入!DW81,结果导入!EW81,结果导入!FW81,结果导入!GW81,结果导入!HW81))</f>
        <v/>
      </c>
      <c r="G82" s="7" t="str">
        <f>IF(SUM(选手操作!O81,结果导入!Y81,结果导入!AY81,结果导入!BY81,结果导入!CY81,结果导入!DY81,结果导入!EY81,结果导入!FY81,结果导入!GY81,结果导入!HY81)=0,"",SUM(选手操作!O81,结果导入!Y81,结果导入!AY81,结果导入!BY81,结果导入!CY81,结果导入!DY81,结果导入!EY81,结果导入!FY81,结果导入!GY81,结果导入!HY81))</f>
        <v/>
      </c>
      <c r="H82" s="6" t="str">
        <f ca="1">IFERROR(IF(OR($C82="",结果导入!S$3=""),"",IF(选手操作!T81&lt;&gt;"",IF(选手操作!T81="其他","请假",选手操作!T81),VLOOKUP($C82,结果导入!O:Q,3,0))),"成绩错误")</f>
        <v/>
      </c>
      <c r="I82" s="6" t="str">
        <f ca="1">IFERROR(IF(OR($C82="",结果导入!AS$3=""),"",IF(选手操作!AT81&lt;&gt;"",IF(选手操作!AT81="其他","请假",选手操作!AT81),VLOOKUP($C82,结果导入!AO:AQ,3,0))),"成绩错误")</f>
        <v/>
      </c>
      <c r="J82" s="6" t="str">
        <f ca="1">IFERROR(IF(OR($C82="",结果导入!BS$3=""),"",IF(选手操作!BT81&lt;&gt;"",IF(选手操作!BT81="其他","请假",选手操作!BT81),VLOOKUP($C82,结果导入!BO:BQ,3,0))),"成绩错误")</f>
        <v/>
      </c>
      <c r="K82" s="6" t="str">
        <f ca="1">IFERROR(IF(OR($C82="",结果导入!CS$3=""),"",IF(选手操作!CT81&lt;&gt;"",IF(选手操作!CT81="其他","请假",选手操作!CT81),VLOOKUP($C82,结果导入!CO:CQ,3,0))),"成绩错误")</f>
        <v/>
      </c>
      <c r="L82" s="6" t="str">
        <f ca="1">IFERROR(IF(OR($C82="",结果导入!DS$3=""),"",IF(选手操作!DT81&lt;&gt;"",IF(选手操作!DT81="其他","请假",选手操作!DT81),VLOOKUP($C82,结果导入!DO:DQ,3,0))),"成绩错误")</f>
        <v/>
      </c>
      <c r="M82" s="6" t="str">
        <f ca="1">IFERROR(IF(OR($C82="",结果导入!ES$3=""),"",IF(选手操作!ET81&lt;&gt;"",IF(选手操作!ET81="其他","请假",选手操作!ET81),VLOOKUP($C82,结果导入!EO:EQ,3,0))),"成绩错误")</f>
        <v/>
      </c>
      <c r="N82" s="6" t="str">
        <f ca="1">IFERROR(IF(OR($C82="",结果导入!FS$3=""),"",IF(选手操作!FT81&lt;&gt;"",IF(选手操作!FT81="其他","请假",选手操作!FT81),VLOOKUP($C82,结果导入!FO:FQ,3,0))),"成绩错误")</f>
        <v/>
      </c>
      <c r="O82" s="6" t="str">
        <f ca="1">IFERROR(IF(OR($C82="",结果导入!GS$3=""),"",IF(选手操作!GT81&lt;&gt;"",IF(选手操作!GT81="其他","请假",选手操作!GT81),VLOOKUP($C82,结果导入!GO:GQ,3,0))),"成绩错误")</f>
        <v/>
      </c>
      <c r="P82" s="6" t="str">
        <f ca="1">IFERROR(IF(OR($C82="",结果导入!HS$3=""),"",IF(选手操作!HT81&lt;&gt;"",IF(选手操作!HT81="其他","请假",选手操作!HT81),VLOOKUP($C82,结果导入!HO:HQ,3,0))),"成绩错误")</f>
        <v/>
      </c>
      <c r="Q82" s="5" t="str">
        <f ca="1" t="shared" si="59"/>
        <v/>
      </c>
      <c r="R82" s="5" t="str">
        <f ca="1" t="shared" si="60"/>
        <v/>
      </c>
      <c r="S82" s="5" t="str">
        <f ca="1" t="shared" si="61"/>
        <v/>
      </c>
      <c r="T82" s="6" t="str">
        <f ca="1" t="shared" si="62"/>
        <v/>
      </c>
      <c r="U82" s="6" t="str">
        <f ca="1" t="shared" si="63"/>
        <v/>
      </c>
      <c r="V82" s="6" t="str">
        <f ca="1" t="shared" si="64"/>
        <v/>
      </c>
      <c r="W82" s="6" t="str">
        <f ca="1" t="shared" si="65"/>
        <v/>
      </c>
      <c r="X82" s="6" t="str">
        <f ca="1" t="shared" si="66"/>
        <v/>
      </c>
      <c r="Y82" s="6" t="str">
        <f ca="1" t="shared" si="67"/>
        <v/>
      </c>
      <c r="Z82" s="6" t="str">
        <f ca="1" t="shared" si="68"/>
        <v/>
      </c>
      <c r="AA82" s="6" t="str">
        <f ca="1" t="shared" si="69"/>
        <v/>
      </c>
      <c r="AB82" s="6" t="str">
        <f ca="1" t="shared" si="70"/>
        <v/>
      </c>
      <c r="AC82" s="6" t="str">
        <f ca="1" t="shared" si="71"/>
        <v/>
      </c>
      <c r="AD82" s="6" t="str">
        <f ca="1" t="shared" si="72"/>
        <v/>
      </c>
      <c r="AE82" s="6" t="str">
        <f ca="1" t="shared" si="73"/>
        <v/>
      </c>
      <c r="AF82" s="5" t="str">
        <f ca="1" t="shared" si="74"/>
        <v/>
      </c>
      <c r="AG82" s="5" t="str">
        <f ca="1" t="shared" si="75"/>
        <v/>
      </c>
      <c r="AH82" s="5" t="str">
        <f ca="1" t="shared" si="76"/>
        <v/>
      </c>
      <c r="AI82" s="6" t="str">
        <f ca="1" t="shared" si="77"/>
        <v/>
      </c>
      <c r="AJ82" s="6" t="str">
        <f ca="1" t="shared" si="78"/>
        <v/>
      </c>
      <c r="AK82" s="7" t="str">
        <f ca="1" t="shared" si="79"/>
        <v/>
      </c>
      <c r="AL82" s="6" t="str">
        <f ca="1" t="shared" si="80"/>
        <v/>
      </c>
      <c r="AM82" s="6" t="str">
        <f ca="1" t="shared" si="81"/>
        <v/>
      </c>
      <c r="AN82" s="6" t="str">
        <f ca="1" t="shared" si="82"/>
        <v/>
      </c>
      <c r="AO82" s="6" t="str">
        <f ca="1" t="shared" si="83"/>
        <v/>
      </c>
      <c r="AP82" s="6" t="str">
        <f ca="1" t="shared" si="84"/>
        <v/>
      </c>
      <c r="AQ82" s="6" t="str">
        <f ca="1" t="shared" si="85"/>
        <v/>
      </c>
      <c r="AR82" s="6" t="str">
        <f ca="1" t="shared" si="86"/>
        <v/>
      </c>
      <c r="AS82" s="6" t="str">
        <f ca="1" t="shared" si="87"/>
        <v/>
      </c>
      <c r="AT82" s="6" t="str">
        <f ca="1" t="shared" si="88"/>
        <v/>
      </c>
      <c r="AU82" s="9" t="str">
        <f ca="1" t="shared" si="89"/>
        <v/>
      </c>
      <c r="AV82" s="5" t="str">
        <f ca="1" t="shared" si="90"/>
        <v/>
      </c>
      <c r="AW82" s="5" t="str">
        <f ca="1" t="shared" si="91"/>
        <v/>
      </c>
      <c r="AX82" s="8" t="str">
        <f ca="1" t="shared" si="92"/>
        <v/>
      </c>
      <c r="AY82" s="6" t="str">
        <f ca="1" t="shared" si="93"/>
        <v/>
      </c>
      <c r="AZ82" s="7" t="str">
        <f ca="1" t="shared" si="94"/>
        <v/>
      </c>
      <c r="BA82" s="6" t="str">
        <f ca="1" t="shared" si="95"/>
        <v/>
      </c>
      <c r="BB82" s="6" t="str">
        <f ca="1" t="shared" si="96"/>
        <v/>
      </c>
      <c r="BC82" s="6" t="str">
        <f ca="1" t="shared" si="97"/>
        <v/>
      </c>
      <c r="BD82" s="6" t="str">
        <f ca="1" t="shared" si="98"/>
        <v/>
      </c>
      <c r="BE82" s="6" t="str">
        <f ca="1" t="shared" si="99"/>
        <v/>
      </c>
      <c r="BF82" s="6" t="str">
        <f ca="1" t="shared" si="100"/>
        <v/>
      </c>
      <c r="BG82" s="6" t="str">
        <f ca="1" t="shared" si="101"/>
        <v/>
      </c>
      <c r="BH82" s="6" t="str">
        <f ca="1" t="shared" si="102"/>
        <v/>
      </c>
      <c r="BI82" s="6" t="str">
        <f ca="1" t="shared" si="103"/>
        <v/>
      </c>
    </row>
    <row r="83" spans="1:61">
      <c r="A83" s="5" t="str">
        <f ca="1" t="shared" si="57"/>
        <v/>
      </c>
      <c r="B83" s="5" t="str">
        <f ca="1">IF(选手操作!$K82="","",选手操作!$K82)</f>
        <v/>
      </c>
      <c r="C83" s="5" t="str">
        <f ca="1">IF(选手操作!$L82="","",选手操作!$L82)</f>
        <v/>
      </c>
      <c r="D83" s="5" t="str">
        <f ca="1">IF($B83="","",RANK($E83,$E$4:$E$435,0)+COUNTIF($E$4:$E83,$E83)-1)</f>
        <v/>
      </c>
      <c r="E83" s="6" t="str">
        <f ca="1" t="shared" si="58"/>
        <v/>
      </c>
      <c r="F83" s="7" t="str">
        <f ca="1">IF(SUM(选手操作!S82,选手操作!AS82,选手操作!BS82,选手操作!CS82,选手操作!DS82,选手操作!ES82,选手操作!FS82,选手操作!GS82,选手操作!HS82,选手操作!M82,结果导入!W82,结果导入!AW82,结果导入!BW82,结果导入!CW82,结果导入!DW82,结果导入!EW82,结果导入!FW82,结果导入!GW82,结果导入!HW82,选手操作!HU82)=0,"",SUM(选手操作!S82,选手操作!AS82,选手操作!BS82,选手操作!CS82,选手操作!DS82,选手操作!ES82,选手操作!FS82,选手操作!GS82,选手操作!HS82,选手操作!M82,结果导入!W82,结果导入!AW82,结果导入!BW82,结果导入!CW82,结果导入!DW82,结果导入!EW82,结果导入!FW82,结果导入!GW82,结果导入!HW82))</f>
        <v/>
      </c>
      <c r="G83" s="7" t="str">
        <f>IF(SUM(选手操作!O82,结果导入!Y82,结果导入!AY82,结果导入!BY82,结果导入!CY82,结果导入!DY82,结果导入!EY82,结果导入!FY82,结果导入!GY82,结果导入!HY82)=0,"",SUM(选手操作!O82,结果导入!Y82,结果导入!AY82,结果导入!BY82,结果导入!CY82,结果导入!DY82,结果导入!EY82,结果导入!FY82,结果导入!GY82,结果导入!HY82))</f>
        <v/>
      </c>
      <c r="H83" s="6" t="str">
        <f ca="1">IFERROR(IF(OR($C83="",结果导入!S$3=""),"",IF(选手操作!T82&lt;&gt;"",IF(选手操作!T82="其他","请假",选手操作!T82),VLOOKUP($C83,结果导入!O:Q,3,0))),"成绩错误")</f>
        <v/>
      </c>
      <c r="I83" s="6" t="str">
        <f ca="1">IFERROR(IF(OR($C83="",结果导入!AS$3=""),"",IF(选手操作!AT82&lt;&gt;"",IF(选手操作!AT82="其他","请假",选手操作!AT82),VLOOKUP($C83,结果导入!AO:AQ,3,0))),"成绩错误")</f>
        <v/>
      </c>
      <c r="J83" s="6" t="str">
        <f ca="1">IFERROR(IF(OR($C83="",结果导入!BS$3=""),"",IF(选手操作!BT82&lt;&gt;"",IF(选手操作!BT82="其他","请假",选手操作!BT82),VLOOKUP($C83,结果导入!BO:BQ,3,0))),"成绩错误")</f>
        <v/>
      </c>
      <c r="K83" s="6" t="str">
        <f ca="1">IFERROR(IF(OR($C83="",结果导入!CS$3=""),"",IF(选手操作!CT82&lt;&gt;"",IF(选手操作!CT82="其他","请假",选手操作!CT82),VLOOKUP($C83,结果导入!CO:CQ,3,0))),"成绩错误")</f>
        <v/>
      </c>
      <c r="L83" s="6" t="str">
        <f ca="1">IFERROR(IF(OR($C83="",结果导入!DS$3=""),"",IF(选手操作!DT82&lt;&gt;"",IF(选手操作!DT82="其他","请假",选手操作!DT82),VLOOKUP($C83,结果导入!DO:DQ,3,0))),"成绩错误")</f>
        <v/>
      </c>
      <c r="M83" s="6" t="str">
        <f ca="1">IFERROR(IF(OR($C83="",结果导入!ES$3=""),"",IF(选手操作!ET82&lt;&gt;"",IF(选手操作!ET82="其他","请假",选手操作!ET82),VLOOKUP($C83,结果导入!EO:EQ,3,0))),"成绩错误")</f>
        <v/>
      </c>
      <c r="N83" s="6" t="str">
        <f ca="1">IFERROR(IF(OR($C83="",结果导入!FS$3=""),"",IF(选手操作!FT82&lt;&gt;"",IF(选手操作!FT82="其他","请假",选手操作!FT82),VLOOKUP($C83,结果导入!FO:FQ,3,0))),"成绩错误")</f>
        <v/>
      </c>
      <c r="O83" s="6" t="str">
        <f ca="1">IFERROR(IF(OR($C83="",结果导入!GS$3=""),"",IF(选手操作!GT82&lt;&gt;"",IF(选手操作!GT82="其他","请假",选手操作!GT82),VLOOKUP($C83,结果导入!GO:GQ,3,0))),"成绩错误")</f>
        <v/>
      </c>
      <c r="P83" s="6" t="str">
        <f ca="1">IFERROR(IF(OR($C83="",结果导入!HS$3=""),"",IF(选手操作!HT82&lt;&gt;"",IF(选手操作!HT82="其他","请假",选手操作!HT82),VLOOKUP($C83,结果导入!HO:HQ,3,0))),"成绩错误")</f>
        <v/>
      </c>
      <c r="Q83" s="5" t="str">
        <f ca="1" t="shared" si="59"/>
        <v/>
      </c>
      <c r="R83" s="5" t="str">
        <f ca="1" t="shared" si="60"/>
        <v/>
      </c>
      <c r="S83" s="5" t="str">
        <f ca="1" t="shared" si="61"/>
        <v/>
      </c>
      <c r="T83" s="6" t="str">
        <f ca="1" t="shared" si="62"/>
        <v/>
      </c>
      <c r="U83" s="6" t="str">
        <f ca="1" t="shared" si="63"/>
        <v/>
      </c>
      <c r="V83" s="6" t="str">
        <f ca="1" t="shared" si="64"/>
        <v/>
      </c>
      <c r="W83" s="6" t="str">
        <f ca="1" t="shared" si="65"/>
        <v/>
      </c>
      <c r="X83" s="6" t="str">
        <f ca="1" t="shared" si="66"/>
        <v/>
      </c>
      <c r="Y83" s="6" t="str">
        <f ca="1" t="shared" si="67"/>
        <v/>
      </c>
      <c r="Z83" s="6" t="str">
        <f ca="1" t="shared" si="68"/>
        <v/>
      </c>
      <c r="AA83" s="6" t="str">
        <f ca="1" t="shared" si="69"/>
        <v/>
      </c>
      <c r="AB83" s="6" t="str">
        <f ca="1" t="shared" si="70"/>
        <v/>
      </c>
      <c r="AC83" s="6" t="str">
        <f ca="1" t="shared" si="71"/>
        <v/>
      </c>
      <c r="AD83" s="6" t="str">
        <f ca="1" t="shared" si="72"/>
        <v/>
      </c>
      <c r="AE83" s="6" t="str">
        <f ca="1" t="shared" si="73"/>
        <v/>
      </c>
      <c r="AF83" s="5" t="str">
        <f ca="1" t="shared" si="74"/>
        <v/>
      </c>
      <c r="AG83" s="5" t="str">
        <f ca="1" t="shared" si="75"/>
        <v/>
      </c>
      <c r="AH83" s="5" t="str">
        <f ca="1" t="shared" si="76"/>
        <v/>
      </c>
      <c r="AI83" s="6" t="str">
        <f ca="1" t="shared" si="77"/>
        <v/>
      </c>
      <c r="AJ83" s="6" t="str">
        <f ca="1" t="shared" si="78"/>
        <v/>
      </c>
      <c r="AK83" s="7" t="str">
        <f ca="1" t="shared" si="79"/>
        <v/>
      </c>
      <c r="AL83" s="6" t="str">
        <f ca="1" t="shared" si="80"/>
        <v/>
      </c>
      <c r="AM83" s="6" t="str">
        <f ca="1" t="shared" si="81"/>
        <v/>
      </c>
      <c r="AN83" s="6" t="str">
        <f ca="1" t="shared" si="82"/>
        <v/>
      </c>
      <c r="AO83" s="6" t="str">
        <f ca="1" t="shared" si="83"/>
        <v/>
      </c>
      <c r="AP83" s="6" t="str">
        <f ca="1" t="shared" si="84"/>
        <v/>
      </c>
      <c r="AQ83" s="6" t="str">
        <f ca="1" t="shared" si="85"/>
        <v/>
      </c>
      <c r="AR83" s="6" t="str">
        <f ca="1" t="shared" si="86"/>
        <v/>
      </c>
      <c r="AS83" s="6" t="str">
        <f ca="1" t="shared" si="87"/>
        <v/>
      </c>
      <c r="AT83" s="6" t="str">
        <f ca="1" t="shared" si="88"/>
        <v/>
      </c>
      <c r="AU83" s="9" t="str">
        <f ca="1" t="shared" si="89"/>
        <v/>
      </c>
      <c r="AV83" s="5" t="str">
        <f ca="1" t="shared" si="90"/>
        <v/>
      </c>
      <c r="AW83" s="5" t="str">
        <f ca="1" t="shared" si="91"/>
        <v/>
      </c>
      <c r="AX83" s="8" t="str">
        <f ca="1" t="shared" si="92"/>
        <v/>
      </c>
      <c r="AY83" s="6" t="str">
        <f ca="1" t="shared" si="93"/>
        <v/>
      </c>
      <c r="AZ83" s="7" t="str">
        <f ca="1" t="shared" si="94"/>
        <v/>
      </c>
      <c r="BA83" s="6" t="str">
        <f ca="1" t="shared" si="95"/>
        <v/>
      </c>
      <c r="BB83" s="6" t="str">
        <f ca="1" t="shared" si="96"/>
        <v/>
      </c>
      <c r="BC83" s="6" t="str">
        <f ca="1" t="shared" si="97"/>
        <v/>
      </c>
      <c r="BD83" s="6" t="str">
        <f ca="1" t="shared" si="98"/>
        <v/>
      </c>
      <c r="BE83" s="6" t="str">
        <f ca="1" t="shared" si="99"/>
        <v/>
      </c>
      <c r="BF83" s="6" t="str">
        <f ca="1" t="shared" si="100"/>
        <v/>
      </c>
      <c r="BG83" s="6" t="str">
        <f ca="1" t="shared" si="101"/>
        <v/>
      </c>
      <c r="BH83" s="6" t="str">
        <f ca="1" t="shared" si="102"/>
        <v/>
      </c>
      <c r="BI83" s="6" t="str">
        <f ca="1" t="shared" si="103"/>
        <v/>
      </c>
    </row>
    <row r="84" spans="1:61">
      <c r="A84" s="5" t="str">
        <f ca="1" t="shared" si="57"/>
        <v/>
      </c>
      <c r="B84" s="5" t="str">
        <f ca="1">IF(选手操作!$K83="","",选手操作!$K83)</f>
        <v/>
      </c>
      <c r="C84" s="5" t="str">
        <f ca="1">IF(选手操作!$L83="","",选手操作!$L83)</f>
        <v/>
      </c>
      <c r="D84" s="5" t="str">
        <f ca="1">IF($B84="","",RANK($E84,$E$4:$E$435,0)+COUNTIF($E$4:$E84,$E84)-1)</f>
        <v/>
      </c>
      <c r="E84" s="6" t="str">
        <f ca="1" t="shared" si="58"/>
        <v/>
      </c>
      <c r="F84" s="7" t="str">
        <f ca="1">IF(SUM(选手操作!S83,选手操作!AS83,选手操作!BS83,选手操作!CS83,选手操作!DS83,选手操作!ES83,选手操作!FS83,选手操作!GS83,选手操作!HS83,选手操作!M83,结果导入!W83,结果导入!AW83,结果导入!BW83,结果导入!CW83,结果导入!DW83,结果导入!EW83,结果导入!FW83,结果导入!GW83,结果导入!HW83,选手操作!HU83)=0,"",SUM(选手操作!S83,选手操作!AS83,选手操作!BS83,选手操作!CS83,选手操作!DS83,选手操作!ES83,选手操作!FS83,选手操作!GS83,选手操作!HS83,选手操作!M83,结果导入!W83,结果导入!AW83,结果导入!BW83,结果导入!CW83,结果导入!DW83,结果导入!EW83,结果导入!FW83,结果导入!GW83,结果导入!HW83))</f>
        <v/>
      </c>
      <c r="G84" s="7" t="str">
        <f>IF(SUM(选手操作!O83,结果导入!Y83,结果导入!AY83,结果导入!BY83,结果导入!CY83,结果导入!DY83,结果导入!EY83,结果导入!FY83,结果导入!GY83,结果导入!HY83)=0,"",SUM(选手操作!O83,结果导入!Y83,结果导入!AY83,结果导入!BY83,结果导入!CY83,结果导入!DY83,结果导入!EY83,结果导入!FY83,结果导入!GY83,结果导入!HY83))</f>
        <v/>
      </c>
      <c r="H84" s="6" t="str">
        <f ca="1">IFERROR(IF(OR($C84="",结果导入!S$3=""),"",IF(选手操作!T83&lt;&gt;"",IF(选手操作!T83="其他","请假",选手操作!T83),VLOOKUP($C84,结果导入!O:Q,3,0))),"成绩错误")</f>
        <v/>
      </c>
      <c r="I84" s="6" t="str">
        <f ca="1">IFERROR(IF(OR($C84="",结果导入!AS$3=""),"",IF(选手操作!AT83&lt;&gt;"",IF(选手操作!AT83="其他","请假",选手操作!AT83),VLOOKUP($C84,结果导入!AO:AQ,3,0))),"成绩错误")</f>
        <v/>
      </c>
      <c r="J84" s="6" t="str">
        <f ca="1">IFERROR(IF(OR($C84="",结果导入!BS$3=""),"",IF(选手操作!BT83&lt;&gt;"",IF(选手操作!BT83="其他","请假",选手操作!BT83),VLOOKUP($C84,结果导入!BO:BQ,3,0))),"成绩错误")</f>
        <v/>
      </c>
      <c r="K84" s="6" t="str">
        <f ca="1">IFERROR(IF(OR($C84="",结果导入!CS$3=""),"",IF(选手操作!CT83&lt;&gt;"",IF(选手操作!CT83="其他","请假",选手操作!CT83),VLOOKUP($C84,结果导入!CO:CQ,3,0))),"成绩错误")</f>
        <v/>
      </c>
      <c r="L84" s="6" t="str">
        <f ca="1">IFERROR(IF(OR($C84="",结果导入!DS$3=""),"",IF(选手操作!DT83&lt;&gt;"",IF(选手操作!DT83="其他","请假",选手操作!DT83),VLOOKUP($C84,结果导入!DO:DQ,3,0))),"成绩错误")</f>
        <v/>
      </c>
      <c r="M84" s="6" t="str">
        <f ca="1">IFERROR(IF(OR($C84="",结果导入!ES$3=""),"",IF(选手操作!ET83&lt;&gt;"",IF(选手操作!ET83="其他","请假",选手操作!ET83),VLOOKUP($C84,结果导入!EO:EQ,3,0))),"成绩错误")</f>
        <v/>
      </c>
      <c r="N84" s="6" t="str">
        <f ca="1">IFERROR(IF(OR($C84="",结果导入!FS$3=""),"",IF(选手操作!FT83&lt;&gt;"",IF(选手操作!FT83="其他","请假",选手操作!FT83),VLOOKUP($C84,结果导入!FO:FQ,3,0))),"成绩错误")</f>
        <v/>
      </c>
      <c r="O84" s="6" t="str">
        <f ca="1">IFERROR(IF(OR($C84="",结果导入!GS$3=""),"",IF(选手操作!GT83&lt;&gt;"",IF(选手操作!GT83="其他","请假",选手操作!GT83),VLOOKUP($C84,结果导入!GO:GQ,3,0))),"成绩错误")</f>
        <v/>
      </c>
      <c r="P84" s="6" t="str">
        <f ca="1">IFERROR(IF(OR($C84="",结果导入!HS$3=""),"",IF(选手操作!HT83&lt;&gt;"",IF(选手操作!HT83="其他","请假",选手操作!HT83),VLOOKUP($C84,结果导入!HO:HQ,3,0))),"成绩错误")</f>
        <v/>
      </c>
      <c r="Q84" s="5" t="str">
        <f ca="1" t="shared" si="59"/>
        <v/>
      </c>
      <c r="R84" s="5" t="str">
        <f ca="1" t="shared" si="60"/>
        <v/>
      </c>
      <c r="S84" s="5" t="str">
        <f ca="1" t="shared" si="61"/>
        <v/>
      </c>
      <c r="T84" s="6" t="str">
        <f ca="1" t="shared" si="62"/>
        <v/>
      </c>
      <c r="U84" s="6" t="str">
        <f ca="1" t="shared" si="63"/>
        <v/>
      </c>
      <c r="V84" s="6" t="str">
        <f ca="1" t="shared" si="64"/>
        <v/>
      </c>
      <c r="W84" s="6" t="str">
        <f ca="1" t="shared" si="65"/>
        <v/>
      </c>
      <c r="X84" s="6" t="str">
        <f ca="1" t="shared" si="66"/>
        <v/>
      </c>
      <c r="Y84" s="6" t="str">
        <f ca="1" t="shared" si="67"/>
        <v/>
      </c>
      <c r="Z84" s="6" t="str">
        <f ca="1" t="shared" si="68"/>
        <v/>
      </c>
      <c r="AA84" s="6" t="str">
        <f ca="1" t="shared" si="69"/>
        <v/>
      </c>
      <c r="AB84" s="6" t="str">
        <f ca="1" t="shared" si="70"/>
        <v/>
      </c>
      <c r="AC84" s="6" t="str">
        <f ca="1" t="shared" si="71"/>
        <v/>
      </c>
      <c r="AD84" s="6" t="str">
        <f ca="1" t="shared" si="72"/>
        <v/>
      </c>
      <c r="AE84" s="6" t="str">
        <f ca="1" t="shared" si="73"/>
        <v/>
      </c>
      <c r="AF84" s="5" t="str">
        <f ca="1" t="shared" si="74"/>
        <v/>
      </c>
      <c r="AG84" s="5" t="str">
        <f ca="1" t="shared" si="75"/>
        <v/>
      </c>
      <c r="AH84" s="5" t="str">
        <f ca="1" t="shared" si="76"/>
        <v/>
      </c>
      <c r="AI84" s="6" t="str">
        <f ca="1" t="shared" si="77"/>
        <v/>
      </c>
      <c r="AJ84" s="6" t="str">
        <f ca="1" t="shared" si="78"/>
        <v/>
      </c>
      <c r="AK84" s="7" t="str">
        <f ca="1" t="shared" si="79"/>
        <v/>
      </c>
      <c r="AL84" s="6" t="str">
        <f ca="1" t="shared" si="80"/>
        <v/>
      </c>
      <c r="AM84" s="6" t="str">
        <f ca="1" t="shared" si="81"/>
        <v/>
      </c>
      <c r="AN84" s="6" t="str">
        <f ca="1" t="shared" si="82"/>
        <v/>
      </c>
      <c r="AO84" s="6" t="str">
        <f ca="1" t="shared" si="83"/>
        <v/>
      </c>
      <c r="AP84" s="6" t="str">
        <f ca="1" t="shared" si="84"/>
        <v/>
      </c>
      <c r="AQ84" s="6" t="str">
        <f ca="1" t="shared" si="85"/>
        <v/>
      </c>
      <c r="AR84" s="6" t="str">
        <f ca="1" t="shared" si="86"/>
        <v/>
      </c>
      <c r="AS84" s="6" t="str">
        <f ca="1" t="shared" si="87"/>
        <v/>
      </c>
      <c r="AT84" s="6" t="str">
        <f ca="1" t="shared" si="88"/>
        <v/>
      </c>
      <c r="AU84" s="9" t="str">
        <f ca="1" t="shared" si="89"/>
        <v/>
      </c>
      <c r="AV84" s="5" t="str">
        <f ca="1" t="shared" si="90"/>
        <v/>
      </c>
      <c r="AW84" s="5" t="str">
        <f ca="1" t="shared" si="91"/>
        <v/>
      </c>
      <c r="AX84" s="8" t="str">
        <f ca="1" t="shared" si="92"/>
        <v/>
      </c>
      <c r="AY84" s="6" t="str">
        <f ca="1" t="shared" si="93"/>
        <v/>
      </c>
      <c r="AZ84" s="7" t="str">
        <f ca="1" t="shared" si="94"/>
        <v/>
      </c>
      <c r="BA84" s="6" t="str">
        <f ca="1" t="shared" si="95"/>
        <v/>
      </c>
      <c r="BB84" s="6" t="str">
        <f ca="1" t="shared" si="96"/>
        <v/>
      </c>
      <c r="BC84" s="6" t="str">
        <f ca="1" t="shared" si="97"/>
        <v/>
      </c>
      <c r="BD84" s="6" t="str">
        <f ca="1" t="shared" si="98"/>
        <v/>
      </c>
      <c r="BE84" s="6" t="str">
        <f ca="1" t="shared" si="99"/>
        <v/>
      </c>
      <c r="BF84" s="6" t="str">
        <f ca="1" t="shared" si="100"/>
        <v/>
      </c>
      <c r="BG84" s="6" t="str">
        <f ca="1" t="shared" si="101"/>
        <v/>
      </c>
      <c r="BH84" s="6" t="str">
        <f ca="1" t="shared" si="102"/>
        <v/>
      </c>
      <c r="BI84" s="6" t="str">
        <f ca="1" t="shared" si="103"/>
        <v/>
      </c>
    </row>
    <row r="85" spans="1:61">
      <c r="A85" s="5" t="str">
        <f ca="1" t="shared" si="57"/>
        <v/>
      </c>
      <c r="B85" s="5" t="str">
        <f ca="1">IF(选手操作!$K84="","",选手操作!$K84)</f>
        <v/>
      </c>
      <c r="C85" s="5" t="str">
        <f ca="1">IF(选手操作!$L84="","",选手操作!$L84)</f>
        <v/>
      </c>
      <c r="D85" s="5" t="str">
        <f ca="1">IF($B85="","",RANK($E85,$E$4:$E$435,0)+COUNTIF($E$4:$E85,$E85)-1)</f>
        <v/>
      </c>
      <c r="E85" s="6" t="str">
        <f ca="1" t="shared" si="58"/>
        <v/>
      </c>
      <c r="F85" s="7" t="str">
        <f ca="1">IF(SUM(选手操作!S84,选手操作!AS84,选手操作!BS84,选手操作!CS84,选手操作!DS84,选手操作!ES84,选手操作!FS84,选手操作!GS84,选手操作!HS84,选手操作!M84,结果导入!W84,结果导入!AW84,结果导入!BW84,结果导入!CW84,结果导入!DW84,结果导入!EW84,结果导入!FW84,结果导入!GW84,结果导入!HW84,选手操作!HU84)=0,"",SUM(选手操作!S84,选手操作!AS84,选手操作!BS84,选手操作!CS84,选手操作!DS84,选手操作!ES84,选手操作!FS84,选手操作!GS84,选手操作!HS84,选手操作!M84,结果导入!W84,结果导入!AW84,结果导入!BW84,结果导入!CW84,结果导入!DW84,结果导入!EW84,结果导入!FW84,结果导入!GW84,结果导入!HW84))</f>
        <v/>
      </c>
      <c r="G85" s="7" t="str">
        <f>IF(SUM(选手操作!O84,结果导入!Y84,结果导入!AY84,结果导入!BY84,结果导入!CY84,结果导入!DY84,结果导入!EY84,结果导入!FY84,结果导入!GY84,结果导入!HY84)=0,"",SUM(选手操作!O84,结果导入!Y84,结果导入!AY84,结果导入!BY84,结果导入!CY84,结果导入!DY84,结果导入!EY84,结果导入!FY84,结果导入!GY84,结果导入!HY84))</f>
        <v/>
      </c>
      <c r="H85" s="6" t="str">
        <f ca="1">IFERROR(IF(OR($C85="",结果导入!S$3=""),"",IF(选手操作!T84&lt;&gt;"",IF(选手操作!T84="其他","请假",选手操作!T84),VLOOKUP($C85,结果导入!O:Q,3,0))),"成绩错误")</f>
        <v/>
      </c>
      <c r="I85" s="6" t="str">
        <f ca="1">IFERROR(IF(OR($C85="",结果导入!AS$3=""),"",IF(选手操作!AT84&lt;&gt;"",IF(选手操作!AT84="其他","请假",选手操作!AT84),VLOOKUP($C85,结果导入!AO:AQ,3,0))),"成绩错误")</f>
        <v/>
      </c>
      <c r="J85" s="6" t="str">
        <f ca="1">IFERROR(IF(OR($C85="",结果导入!BS$3=""),"",IF(选手操作!BT84&lt;&gt;"",IF(选手操作!BT84="其他","请假",选手操作!BT84),VLOOKUP($C85,结果导入!BO:BQ,3,0))),"成绩错误")</f>
        <v/>
      </c>
      <c r="K85" s="6" t="str">
        <f ca="1">IFERROR(IF(OR($C85="",结果导入!CS$3=""),"",IF(选手操作!CT84&lt;&gt;"",IF(选手操作!CT84="其他","请假",选手操作!CT84),VLOOKUP($C85,结果导入!CO:CQ,3,0))),"成绩错误")</f>
        <v/>
      </c>
      <c r="L85" s="6" t="str">
        <f ca="1">IFERROR(IF(OR($C85="",结果导入!DS$3=""),"",IF(选手操作!DT84&lt;&gt;"",IF(选手操作!DT84="其他","请假",选手操作!DT84),VLOOKUP($C85,结果导入!DO:DQ,3,0))),"成绩错误")</f>
        <v/>
      </c>
      <c r="M85" s="6" t="str">
        <f ca="1">IFERROR(IF(OR($C85="",结果导入!ES$3=""),"",IF(选手操作!ET84&lt;&gt;"",IF(选手操作!ET84="其他","请假",选手操作!ET84),VLOOKUP($C85,结果导入!EO:EQ,3,0))),"成绩错误")</f>
        <v/>
      </c>
      <c r="N85" s="6" t="str">
        <f ca="1">IFERROR(IF(OR($C85="",结果导入!FS$3=""),"",IF(选手操作!FT84&lt;&gt;"",IF(选手操作!FT84="其他","请假",选手操作!FT84),VLOOKUP($C85,结果导入!FO:FQ,3,0))),"成绩错误")</f>
        <v/>
      </c>
      <c r="O85" s="6" t="str">
        <f ca="1">IFERROR(IF(OR($C85="",结果导入!GS$3=""),"",IF(选手操作!GT84&lt;&gt;"",IF(选手操作!GT84="其他","请假",选手操作!GT84),VLOOKUP($C85,结果导入!GO:GQ,3,0))),"成绩错误")</f>
        <v/>
      </c>
      <c r="P85" s="6" t="str">
        <f ca="1">IFERROR(IF(OR($C85="",结果导入!HS$3=""),"",IF(选手操作!HT84&lt;&gt;"",IF(选手操作!HT84="其他","请假",选手操作!HT84),VLOOKUP($C85,结果导入!HO:HQ,3,0))),"成绩错误")</f>
        <v/>
      </c>
      <c r="Q85" s="5" t="str">
        <f ca="1" t="shared" si="59"/>
        <v/>
      </c>
      <c r="R85" s="5" t="str">
        <f ca="1" t="shared" si="60"/>
        <v/>
      </c>
      <c r="S85" s="5" t="str">
        <f ca="1" t="shared" si="61"/>
        <v/>
      </c>
      <c r="T85" s="6" t="str">
        <f ca="1" t="shared" si="62"/>
        <v/>
      </c>
      <c r="U85" s="6" t="str">
        <f ca="1" t="shared" si="63"/>
        <v/>
      </c>
      <c r="V85" s="6" t="str">
        <f ca="1" t="shared" si="64"/>
        <v/>
      </c>
      <c r="W85" s="6" t="str">
        <f ca="1" t="shared" si="65"/>
        <v/>
      </c>
      <c r="X85" s="6" t="str">
        <f ca="1" t="shared" si="66"/>
        <v/>
      </c>
      <c r="Y85" s="6" t="str">
        <f ca="1" t="shared" si="67"/>
        <v/>
      </c>
      <c r="Z85" s="6" t="str">
        <f ca="1" t="shared" si="68"/>
        <v/>
      </c>
      <c r="AA85" s="6" t="str">
        <f ca="1" t="shared" si="69"/>
        <v/>
      </c>
      <c r="AB85" s="6" t="str">
        <f ca="1" t="shared" si="70"/>
        <v/>
      </c>
      <c r="AC85" s="6" t="str">
        <f ca="1" t="shared" si="71"/>
        <v/>
      </c>
      <c r="AD85" s="6" t="str">
        <f ca="1" t="shared" si="72"/>
        <v/>
      </c>
      <c r="AE85" s="6" t="str">
        <f ca="1" t="shared" si="73"/>
        <v/>
      </c>
      <c r="AF85" s="5" t="str">
        <f ca="1" t="shared" si="74"/>
        <v/>
      </c>
      <c r="AG85" s="5" t="str">
        <f ca="1" t="shared" si="75"/>
        <v/>
      </c>
      <c r="AH85" s="5" t="str">
        <f ca="1" t="shared" si="76"/>
        <v/>
      </c>
      <c r="AI85" s="6" t="str">
        <f ca="1" t="shared" si="77"/>
        <v/>
      </c>
      <c r="AJ85" s="6" t="str">
        <f ca="1" t="shared" si="78"/>
        <v/>
      </c>
      <c r="AK85" s="7" t="str">
        <f ca="1" t="shared" si="79"/>
        <v/>
      </c>
      <c r="AL85" s="6" t="str">
        <f ca="1" t="shared" si="80"/>
        <v/>
      </c>
      <c r="AM85" s="6" t="str">
        <f ca="1" t="shared" si="81"/>
        <v/>
      </c>
      <c r="AN85" s="6" t="str">
        <f ca="1" t="shared" si="82"/>
        <v/>
      </c>
      <c r="AO85" s="6" t="str">
        <f ca="1" t="shared" si="83"/>
        <v/>
      </c>
      <c r="AP85" s="6" t="str">
        <f ca="1" t="shared" si="84"/>
        <v/>
      </c>
      <c r="AQ85" s="6" t="str">
        <f ca="1" t="shared" si="85"/>
        <v/>
      </c>
      <c r="AR85" s="6" t="str">
        <f ca="1" t="shared" si="86"/>
        <v/>
      </c>
      <c r="AS85" s="6" t="str">
        <f ca="1" t="shared" si="87"/>
        <v/>
      </c>
      <c r="AT85" s="6" t="str">
        <f ca="1" t="shared" si="88"/>
        <v/>
      </c>
      <c r="AU85" s="9" t="str">
        <f ca="1" t="shared" si="89"/>
        <v/>
      </c>
      <c r="AV85" s="5" t="str">
        <f ca="1" t="shared" si="90"/>
        <v/>
      </c>
      <c r="AW85" s="5" t="str">
        <f ca="1" t="shared" si="91"/>
        <v/>
      </c>
      <c r="AX85" s="8" t="str">
        <f ca="1" t="shared" si="92"/>
        <v/>
      </c>
      <c r="AY85" s="6" t="str">
        <f ca="1" t="shared" si="93"/>
        <v/>
      </c>
      <c r="AZ85" s="7" t="str">
        <f ca="1" t="shared" si="94"/>
        <v/>
      </c>
      <c r="BA85" s="6" t="str">
        <f ca="1" t="shared" si="95"/>
        <v/>
      </c>
      <c r="BB85" s="6" t="str">
        <f ca="1" t="shared" si="96"/>
        <v/>
      </c>
      <c r="BC85" s="6" t="str">
        <f ca="1" t="shared" si="97"/>
        <v/>
      </c>
      <c r="BD85" s="6" t="str">
        <f ca="1" t="shared" si="98"/>
        <v/>
      </c>
      <c r="BE85" s="6" t="str">
        <f ca="1" t="shared" si="99"/>
        <v/>
      </c>
      <c r="BF85" s="6" t="str">
        <f ca="1" t="shared" si="100"/>
        <v/>
      </c>
      <c r="BG85" s="6" t="str">
        <f ca="1" t="shared" si="101"/>
        <v/>
      </c>
      <c r="BH85" s="6" t="str">
        <f ca="1" t="shared" si="102"/>
        <v/>
      </c>
      <c r="BI85" s="6" t="str">
        <f ca="1" t="shared" si="103"/>
        <v/>
      </c>
    </row>
    <row r="86" spans="1:61">
      <c r="A86" s="5" t="str">
        <f ca="1" t="shared" si="57"/>
        <v/>
      </c>
      <c r="B86" s="5" t="str">
        <f ca="1">IF(选手操作!$K85="","",选手操作!$K85)</f>
        <v/>
      </c>
      <c r="C86" s="5" t="str">
        <f ca="1">IF(选手操作!$L85="","",选手操作!$L85)</f>
        <v/>
      </c>
      <c r="D86" s="5" t="str">
        <f ca="1">IF($B86="","",RANK($E86,$E$4:$E$435,0)+COUNTIF($E$4:$E86,$E86)-1)</f>
        <v/>
      </c>
      <c r="E86" s="6" t="str">
        <f ca="1" t="shared" si="58"/>
        <v/>
      </c>
      <c r="F86" s="7" t="str">
        <f ca="1">IF(SUM(选手操作!S85,选手操作!AS85,选手操作!BS85,选手操作!CS85,选手操作!DS85,选手操作!ES85,选手操作!FS85,选手操作!GS85,选手操作!HS85,选手操作!M85,结果导入!W85,结果导入!AW85,结果导入!BW85,结果导入!CW85,结果导入!DW85,结果导入!EW85,结果导入!FW85,结果导入!GW85,结果导入!HW85,选手操作!HU85)=0,"",SUM(选手操作!S85,选手操作!AS85,选手操作!BS85,选手操作!CS85,选手操作!DS85,选手操作!ES85,选手操作!FS85,选手操作!GS85,选手操作!HS85,选手操作!M85,结果导入!W85,结果导入!AW85,结果导入!BW85,结果导入!CW85,结果导入!DW85,结果导入!EW85,结果导入!FW85,结果导入!GW85,结果导入!HW85))</f>
        <v/>
      </c>
      <c r="G86" s="7" t="str">
        <f>IF(SUM(选手操作!O85,结果导入!Y85,结果导入!AY85,结果导入!BY85,结果导入!CY85,结果导入!DY85,结果导入!EY85,结果导入!FY85,结果导入!GY85,结果导入!HY85)=0,"",SUM(选手操作!O85,结果导入!Y85,结果导入!AY85,结果导入!BY85,结果导入!CY85,结果导入!DY85,结果导入!EY85,结果导入!FY85,结果导入!GY85,结果导入!HY85))</f>
        <v/>
      </c>
      <c r="H86" s="6" t="str">
        <f ca="1">IFERROR(IF(OR($C86="",结果导入!S$3=""),"",IF(选手操作!T85&lt;&gt;"",IF(选手操作!T85="其他","请假",选手操作!T85),VLOOKUP($C86,结果导入!O:Q,3,0))),"成绩错误")</f>
        <v/>
      </c>
      <c r="I86" s="6" t="str">
        <f ca="1">IFERROR(IF(OR($C86="",结果导入!AS$3=""),"",IF(选手操作!AT85&lt;&gt;"",IF(选手操作!AT85="其他","请假",选手操作!AT85),VLOOKUP($C86,结果导入!AO:AQ,3,0))),"成绩错误")</f>
        <v/>
      </c>
      <c r="J86" s="6" t="str">
        <f ca="1">IFERROR(IF(OR($C86="",结果导入!BS$3=""),"",IF(选手操作!BT85&lt;&gt;"",IF(选手操作!BT85="其他","请假",选手操作!BT85),VLOOKUP($C86,结果导入!BO:BQ,3,0))),"成绩错误")</f>
        <v/>
      </c>
      <c r="K86" s="6" t="str">
        <f ca="1">IFERROR(IF(OR($C86="",结果导入!CS$3=""),"",IF(选手操作!CT85&lt;&gt;"",IF(选手操作!CT85="其他","请假",选手操作!CT85),VLOOKUP($C86,结果导入!CO:CQ,3,0))),"成绩错误")</f>
        <v/>
      </c>
      <c r="L86" s="6" t="str">
        <f ca="1">IFERROR(IF(OR($C86="",结果导入!DS$3=""),"",IF(选手操作!DT85&lt;&gt;"",IF(选手操作!DT85="其他","请假",选手操作!DT85),VLOOKUP($C86,结果导入!DO:DQ,3,0))),"成绩错误")</f>
        <v/>
      </c>
      <c r="M86" s="6" t="str">
        <f ca="1">IFERROR(IF(OR($C86="",结果导入!ES$3=""),"",IF(选手操作!ET85&lt;&gt;"",IF(选手操作!ET85="其他","请假",选手操作!ET85),VLOOKUP($C86,结果导入!EO:EQ,3,0))),"成绩错误")</f>
        <v/>
      </c>
      <c r="N86" s="6" t="str">
        <f ca="1">IFERROR(IF(OR($C86="",结果导入!FS$3=""),"",IF(选手操作!FT85&lt;&gt;"",IF(选手操作!FT85="其他","请假",选手操作!FT85),VLOOKUP($C86,结果导入!FO:FQ,3,0))),"成绩错误")</f>
        <v/>
      </c>
      <c r="O86" s="6" t="str">
        <f ca="1">IFERROR(IF(OR($C86="",结果导入!GS$3=""),"",IF(选手操作!GT85&lt;&gt;"",IF(选手操作!GT85="其他","请假",选手操作!GT85),VLOOKUP($C86,结果导入!GO:GQ,3,0))),"成绩错误")</f>
        <v/>
      </c>
      <c r="P86" s="6" t="str">
        <f ca="1">IFERROR(IF(OR($C86="",结果导入!HS$3=""),"",IF(选手操作!HT85&lt;&gt;"",IF(选手操作!HT85="其他","请假",选手操作!HT85),VLOOKUP($C86,结果导入!HO:HQ,3,0))),"成绩错误")</f>
        <v/>
      </c>
      <c r="Q86" s="5" t="str">
        <f ca="1" t="shared" si="59"/>
        <v/>
      </c>
      <c r="R86" s="5" t="str">
        <f ca="1" t="shared" si="60"/>
        <v/>
      </c>
      <c r="S86" s="5" t="str">
        <f ca="1" t="shared" si="61"/>
        <v/>
      </c>
      <c r="T86" s="6" t="str">
        <f ca="1" t="shared" si="62"/>
        <v/>
      </c>
      <c r="U86" s="6" t="str">
        <f ca="1" t="shared" si="63"/>
        <v/>
      </c>
      <c r="V86" s="6" t="str">
        <f ca="1" t="shared" si="64"/>
        <v/>
      </c>
      <c r="W86" s="6" t="str">
        <f ca="1" t="shared" si="65"/>
        <v/>
      </c>
      <c r="X86" s="6" t="str">
        <f ca="1" t="shared" si="66"/>
        <v/>
      </c>
      <c r="Y86" s="6" t="str">
        <f ca="1" t="shared" si="67"/>
        <v/>
      </c>
      <c r="Z86" s="6" t="str">
        <f ca="1" t="shared" si="68"/>
        <v/>
      </c>
      <c r="AA86" s="6" t="str">
        <f ca="1" t="shared" si="69"/>
        <v/>
      </c>
      <c r="AB86" s="6" t="str">
        <f ca="1" t="shared" si="70"/>
        <v/>
      </c>
      <c r="AC86" s="6" t="str">
        <f ca="1" t="shared" si="71"/>
        <v/>
      </c>
      <c r="AD86" s="6" t="str">
        <f ca="1" t="shared" si="72"/>
        <v/>
      </c>
      <c r="AE86" s="6" t="str">
        <f ca="1" t="shared" si="73"/>
        <v/>
      </c>
      <c r="AF86" s="5" t="str">
        <f ca="1" t="shared" si="74"/>
        <v/>
      </c>
      <c r="AG86" s="5" t="str">
        <f ca="1" t="shared" si="75"/>
        <v/>
      </c>
      <c r="AH86" s="5" t="str">
        <f ca="1" t="shared" si="76"/>
        <v/>
      </c>
      <c r="AI86" s="6" t="str">
        <f ca="1" t="shared" si="77"/>
        <v/>
      </c>
      <c r="AJ86" s="6" t="str">
        <f ca="1" t="shared" si="78"/>
        <v/>
      </c>
      <c r="AK86" s="7" t="str">
        <f ca="1" t="shared" si="79"/>
        <v/>
      </c>
      <c r="AL86" s="6" t="str">
        <f ca="1" t="shared" si="80"/>
        <v/>
      </c>
      <c r="AM86" s="6" t="str">
        <f ca="1" t="shared" si="81"/>
        <v/>
      </c>
      <c r="AN86" s="6" t="str">
        <f ca="1" t="shared" si="82"/>
        <v/>
      </c>
      <c r="AO86" s="6" t="str">
        <f ca="1" t="shared" si="83"/>
        <v/>
      </c>
      <c r="AP86" s="6" t="str">
        <f ca="1" t="shared" si="84"/>
        <v/>
      </c>
      <c r="AQ86" s="6" t="str">
        <f ca="1" t="shared" si="85"/>
        <v/>
      </c>
      <c r="AR86" s="6" t="str">
        <f ca="1" t="shared" si="86"/>
        <v/>
      </c>
      <c r="AS86" s="6" t="str">
        <f ca="1" t="shared" si="87"/>
        <v/>
      </c>
      <c r="AT86" s="6" t="str">
        <f ca="1" t="shared" si="88"/>
        <v/>
      </c>
      <c r="AU86" s="9" t="str">
        <f ca="1" t="shared" si="89"/>
        <v/>
      </c>
      <c r="AV86" s="5" t="str">
        <f ca="1" t="shared" si="90"/>
        <v/>
      </c>
      <c r="AW86" s="5" t="str">
        <f ca="1" t="shared" si="91"/>
        <v/>
      </c>
      <c r="AX86" s="8" t="str">
        <f ca="1" t="shared" si="92"/>
        <v/>
      </c>
      <c r="AY86" s="6" t="str">
        <f ca="1" t="shared" si="93"/>
        <v/>
      </c>
      <c r="AZ86" s="7" t="str">
        <f ca="1" t="shared" si="94"/>
        <v/>
      </c>
      <c r="BA86" s="6" t="str">
        <f ca="1" t="shared" si="95"/>
        <v/>
      </c>
      <c r="BB86" s="6" t="str">
        <f ca="1" t="shared" si="96"/>
        <v/>
      </c>
      <c r="BC86" s="6" t="str">
        <f ca="1" t="shared" si="97"/>
        <v/>
      </c>
      <c r="BD86" s="6" t="str">
        <f ca="1" t="shared" si="98"/>
        <v/>
      </c>
      <c r="BE86" s="6" t="str">
        <f ca="1" t="shared" si="99"/>
        <v/>
      </c>
      <c r="BF86" s="6" t="str">
        <f ca="1" t="shared" si="100"/>
        <v/>
      </c>
      <c r="BG86" s="6" t="str">
        <f ca="1" t="shared" si="101"/>
        <v/>
      </c>
      <c r="BH86" s="6" t="str">
        <f ca="1" t="shared" si="102"/>
        <v/>
      </c>
      <c r="BI86" s="6" t="str">
        <f ca="1" t="shared" si="103"/>
        <v/>
      </c>
    </row>
    <row r="87" spans="1:61">
      <c r="A87" s="5" t="str">
        <f ca="1" t="shared" si="57"/>
        <v/>
      </c>
      <c r="B87" s="5" t="str">
        <f ca="1">IF(选手操作!$K86="","",选手操作!$K86)</f>
        <v/>
      </c>
      <c r="C87" s="5" t="str">
        <f ca="1">IF(选手操作!$L86="","",选手操作!$L86)</f>
        <v/>
      </c>
      <c r="D87" s="5" t="str">
        <f ca="1">IF($B87="","",RANK($E87,$E$4:$E$435,0)+COUNTIF($E$4:$E87,$E87)-1)</f>
        <v/>
      </c>
      <c r="E87" s="6" t="str">
        <f ca="1" t="shared" si="58"/>
        <v/>
      </c>
      <c r="F87" s="7" t="str">
        <f ca="1">IF(SUM(选手操作!S86,选手操作!AS86,选手操作!BS86,选手操作!CS86,选手操作!DS86,选手操作!ES86,选手操作!FS86,选手操作!GS86,选手操作!HS86,选手操作!M86,结果导入!W86,结果导入!AW86,结果导入!BW86,结果导入!CW86,结果导入!DW86,结果导入!EW86,结果导入!FW86,结果导入!GW86,结果导入!HW86,选手操作!HU86)=0,"",SUM(选手操作!S86,选手操作!AS86,选手操作!BS86,选手操作!CS86,选手操作!DS86,选手操作!ES86,选手操作!FS86,选手操作!GS86,选手操作!HS86,选手操作!M86,结果导入!W86,结果导入!AW86,结果导入!BW86,结果导入!CW86,结果导入!DW86,结果导入!EW86,结果导入!FW86,结果导入!GW86,结果导入!HW86))</f>
        <v/>
      </c>
      <c r="G87" s="7" t="str">
        <f>IF(SUM(选手操作!O86,结果导入!Y86,结果导入!AY86,结果导入!BY86,结果导入!CY86,结果导入!DY86,结果导入!EY86,结果导入!FY86,结果导入!GY86,结果导入!HY86)=0,"",SUM(选手操作!O86,结果导入!Y86,结果导入!AY86,结果导入!BY86,结果导入!CY86,结果导入!DY86,结果导入!EY86,结果导入!FY86,结果导入!GY86,结果导入!HY86))</f>
        <v/>
      </c>
      <c r="H87" s="6" t="str">
        <f ca="1">IFERROR(IF(OR($C87="",结果导入!S$3=""),"",IF(选手操作!T86&lt;&gt;"",IF(选手操作!T86="其他","请假",选手操作!T86),VLOOKUP($C87,结果导入!O:Q,3,0))),"成绩错误")</f>
        <v/>
      </c>
      <c r="I87" s="6" t="str">
        <f ca="1">IFERROR(IF(OR($C87="",结果导入!AS$3=""),"",IF(选手操作!AT86&lt;&gt;"",IF(选手操作!AT86="其他","请假",选手操作!AT86),VLOOKUP($C87,结果导入!AO:AQ,3,0))),"成绩错误")</f>
        <v/>
      </c>
      <c r="J87" s="6" t="str">
        <f ca="1">IFERROR(IF(OR($C87="",结果导入!BS$3=""),"",IF(选手操作!BT86&lt;&gt;"",IF(选手操作!BT86="其他","请假",选手操作!BT86),VLOOKUP($C87,结果导入!BO:BQ,3,0))),"成绩错误")</f>
        <v/>
      </c>
      <c r="K87" s="6" t="str">
        <f ca="1">IFERROR(IF(OR($C87="",结果导入!CS$3=""),"",IF(选手操作!CT86&lt;&gt;"",IF(选手操作!CT86="其他","请假",选手操作!CT86),VLOOKUP($C87,结果导入!CO:CQ,3,0))),"成绩错误")</f>
        <v/>
      </c>
      <c r="L87" s="6" t="str">
        <f ca="1">IFERROR(IF(OR($C87="",结果导入!DS$3=""),"",IF(选手操作!DT86&lt;&gt;"",IF(选手操作!DT86="其他","请假",选手操作!DT86),VLOOKUP($C87,结果导入!DO:DQ,3,0))),"成绩错误")</f>
        <v/>
      </c>
      <c r="M87" s="6" t="str">
        <f ca="1">IFERROR(IF(OR($C87="",结果导入!ES$3=""),"",IF(选手操作!ET86&lt;&gt;"",IF(选手操作!ET86="其他","请假",选手操作!ET86),VLOOKUP($C87,结果导入!EO:EQ,3,0))),"成绩错误")</f>
        <v/>
      </c>
      <c r="N87" s="6" t="str">
        <f ca="1">IFERROR(IF(OR($C87="",结果导入!FS$3=""),"",IF(选手操作!FT86&lt;&gt;"",IF(选手操作!FT86="其他","请假",选手操作!FT86),VLOOKUP($C87,结果导入!FO:FQ,3,0))),"成绩错误")</f>
        <v/>
      </c>
      <c r="O87" s="6" t="str">
        <f ca="1">IFERROR(IF(OR($C87="",结果导入!GS$3=""),"",IF(选手操作!GT86&lt;&gt;"",IF(选手操作!GT86="其他","请假",选手操作!GT86),VLOOKUP($C87,结果导入!GO:GQ,3,0))),"成绩错误")</f>
        <v/>
      </c>
      <c r="P87" s="6" t="str">
        <f ca="1">IFERROR(IF(OR($C87="",结果导入!HS$3=""),"",IF(选手操作!HT86&lt;&gt;"",IF(选手操作!HT86="其他","请假",选手操作!HT86),VLOOKUP($C87,结果导入!HO:HQ,3,0))),"成绩错误")</f>
        <v/>
      </c>
      <c r="Q87" s="5" t="str">
        <f ca="1" t="shared" si="59"/>
        <v/>
      </c>
      <c r="R87" s="5" t="str">
        <f ca="1" t="shared" si="60"/>
        <v/>
      </c>
      <c r="S87" s="5" t="str">
        <f ca="1" t="shared" si="61"/>
        <v/>
      </c>
      <c r="T87" s="6" t="str">
        <f ca="1" t="shared" si="62"/>
        <v/>
      </c>
      <c r="U87" s="6" t="str">
        <f ca="1" t="shared" si="63"/>
        <v/>
      </c>
      <c r="V87" s="6" t="str">
        <f ca="1" t="shared" si="64"/>
        <v/>
      </c>
      <c r="W87" s="6" t="str">
        <f ca="1" t="shared" si="65"/>
        <v/>
      </c>
      <c r="X87" s="6" t="str">
        <f ca="1" t="shared" si="66"/>
        <v/>
      </c>
      <c r="Y87" s="6" t="str">
        <f ca="1" t="shared" si="67"/>
        <v/>
      </c>
      <c r="Z87" s="6" t="str">
        <f ca="1" t="shared" si="68"/>
        <v/>
      </c>
      <c r="AA87" s="6" t="str">
        <f ca="1" t="shared" si="69"/>
        <v/>
      </c>
      <c r="AB87" s="6" t="str">
        <f ca="1" t="shared" si="70"/>
        <v/>
      </c>
      <c r="AC87" s="6" t="str">
        <f ca="1" t="shared" si="71"/>
        <v/>
      </c>
      <c r="AD87" s="6" t="str">
        <f ca="1" t="shared" si="72"/>
        <v/>
      </c>
      <c r="AE87" s="6" t="str">
        <f ca="1" t="shared" si="73"/>
        <v/>
      </c>
      <c r="AF87" s="5" t="str">
        <f ca="1" t="shared" si="74"/>
        <v/>
      </c>
      <c r="AG87" s="5" t="str">
        <f ca="1" t="shared" si="75"/>
        <v/>
      </c>
      <c r="AH87" s="5" t="str">
        <f ca="1" t="shared" si="76"/>
        <v/>
      </c>
      <c r="AI87" s="6" t="str">
        <f ca="1" t="shared" si="77"/>
        <v/>
      </c>
      <c r="AJ87" s="6" t="str">
        <f ca="1" t="shared" si="78"/>
        <v/>
      </c>
      <c r="AK87" s="7" t="str">
        <f ca="1" t="shared" si="79"/>
        <v/>
      </c>
      <c r="AL87" s="6" t="str">
        <f ca="1" t="shared" si="80"/>
        <v/>
      </c>
      <c r="AM87" s="6" t="str">
        <f ca="1" t="shared" si="81"/>
        <v/>
      </c>
      <c r="AN87" s="6" t="str">
        <f ca="1" t="shared" si="82"/>
        <v/>
      </c>
      <c r="AO87" s="6" t="str">
        <f ca="1" t="shared" si="83"/>
        <v/>
      </c>
      <c r="AP87" s="6" t="str">
        <f ca="1" t="shared" si="84"/>
        <v/>
      </c>
      <c r="AQ87" s="6" t="str">
        <f ca="1" t="shared" si="85"/>
        <v/>
      </c>
      <c r="AR87" s="6" t="str">
        <f ca="1" t="shared" si="86"/>
        <v/>
      </c>
      <c r="AS87" s="6" t="str">
        <f ca="1" t="shared" si="87"/>
        <v/>
      </c>
      <c r="AT87" s="6" t="str">
        <f ca="1" t="shared" si="88"/>
        <v/>
      </c>
      <c r="AU87" s="9" t="str">
        <f ca="1" t="shared" si="89"/>
        <v/>
      </c>
      <c r="AV87" s="5" t="str">
        <f ca="1" t="shared" si="90"/>
        <v/>
      </c>
      <c r="AW87" s="5" t="str">
        <f ca="1" t="shared" si="91"/>
        <v/>
      </c>
      <c r="AX87" s="8" t="str">
        <f ca="1" t="shared" si="92"/>
        <v/>
      </c>
      <c r="AY87" s="6" t="str">
        <f ca="1" t="shared" si="93"/>
        <v/>
      </c>
      <c r="AZ87" s="7" t="str">
        <f ca="1" t="shared" si="94"/>
        <v/>
      </c>
      <c r="BA87" s="6" t="str">
        <f ca="1" t="shared" si="95"/>
        <v/>
      </c>
      <c r="BB87" s="6" t="str">
        <f ca="1" t="shared" si="96"/>
        <v/>
      </c>
      <c r="BC87" s="6" t="str">
        <f ca="1" t="shared" si="97"/>
        <v/>
      </c>
      <c r="BD87" s="6" t="str">
        <f ca="1" t="shared" si="98"/>
        <v/>
      </c>
      <c r="BE87" s="6" t="str">
        <f ca="1" t="shared" si="99"/>
        <v/>
      </c>
      <c r="BF87" s="6" t="str">
        <f ca="1" t="shared" si="100"/>
        <v/>
      </c>
      <c r="BG87" s="6" t="str">
        <f ca="1" t="shared" si="101"/>
        <v/>
      </c>
      <c r="BH87" s="6" t="str">
        <f ca="1" t="shared" si="102"/>
        <v/>
      </c>
      <c r="BI87" s="6" t="str">
        <f ca="1" t="shared" si="103"/>
        <v/>
      </c>
    </row>
    <row r="88" spans="1:61">
      <c r="A88" s="5" t="str">
        <f ca="1" t="shared" si="57"/>
        <v/>
      </c>
      <c r="B88" s="5" t="str">
        <f ca="1">IF(选手操作!$K87="","",选手操作!$K87)</f>
        <v/>
      </c>
      <c r="C88" s="5" t="str">
        <f ca="1">IF(选手操作!$L87="","",选手操作!$L87)</f>
        <v/>
      </c>
      <c r="D88" s="5" t="str">
        <f ca="1">IF($B88="","",RANK($E88,$E$4:$E$435,0)+COUNTIF($E$4:$E88,$E88)-1)</f>
        <v/>
      </c>
      <c r="E88" s="6" t="str">
        <f ca="1" t="shared" si="58"/>
        <v/>
      </c>
      <c r="F88" s="7" t="str">
        <f ca="1">IF(SUM(选手操作!S87,选手操作!AS87,选手操作!BS87,选手操作!CS87,选手操作!DS87,选手操作!ES87,选手操作!FS87,选手操作!GS87,选手操作!HS87,选手操作!M87,结果导入!W87,结果导入!AW87,结果导入!BW87,结果导入!CW87,结果导入!DW87,结果导入!EW87,结果导入!FW87,结果导入!GW87,结果导入!HW87,选手操作!HU87)=0,"",SUM(选手操作!S87,选手操作!AS87,选手操作!BS87,选手操作!CS87,选手操作!DS87,选手操作!ES87,选手操作!FS87,选手操作!GS87,选手操作!HS87,选手操作!M87,结果导入!W87,结果导入!AW87,结果导入!BW87,结果导入!CW87,结果导入!DW87,结果导入!EW87,结果导入!FW87,结果导入!GW87,结果导入!HW87))</f>
        <v/>
      </c>
      <c r="G88" s="7" t="str">
        <f>IF(SUM(选手操作!O87,结果导入!Y87,结果导入!AY87,结果导入!BY87,结果导入!CY87,结果导入!DY87,结果导入!EY87,结果导入!FY87,结果导入!GY87,结果导入!HY87)=0,"",SUM(选手操作!O87,结果导入!Y87,结果导入!AY87,结果导入!BY87,结果导入!CY87,结果导入!DY87,结果导入!EY87,结果导入!FY87,结果导入!GY87,结果导入!HY87))</f>
        <v/>
      </c>
      <c r="H88" s="6" t="str">
        <f ca="1">IFERROR(IF(OR($C88="",结果导入!S$3=""),"",IF(选手操作!T87&lt;&gt;"",IF(选手操作!T87="其他","请假",选手操作!T87),VLOOKUP($C88,结果导入!O:Q,3,0))),"成绩错误")</f>
        <v/>
      </c>
      <c r="I88" s="6" t="str">
        <f ca="1">IFERROR(IF(OR($C88="",结果导入!AS$3=""),"",IF(选手操作!AT87&lt;&gt;"",IF(选手操作!AT87="其他","请假",选手操作!AT87),VLOOKUP($C88,结果导入!AO:AQ,3,0))),"成绩错误")</f>
        <v/>
      </c>
      <c r="J88" s="6" t="str">
        <f ca="1">IFERROR(IF(OR($C88="",结果导入!BS$3=""),"",IF(选手操作!BT87&lt;&gt;"",IF(选手操作!BT87="其他","请假",选手操作!BT87),VLOOKUP($C88,结果导入!BO:BQ,3,0))),"成绩错误")</f>
        <v/>
      </c>
      <c r="K88" s="6" t="str">
        <f ca="1">IFERROR(IF(OR($C88="",结果导入!CS$3=""),"",IF(选手操作!CT87&lt;&gt;"",IF(选手操作!CT87="其他","请假",选手操作!CT87),VLOOKUP($C88,结果导入!CO:CQ,3,0))),"成绩错误")</f>
        <v/>
      </c>
      <c r="L88" s="6" t="str">
        <f ca="1">IFERROR(IF(OR($C88="",结果导入!DS$3=""),"",IF(选手操作!DT87&lt;&gt;"",IF(选手操作!DT87="其他","请假",选手操作!DT87),VLOOKUP($C88,结果导入!DO:DQ,3,0))),"成绩错误")</f>
        <v/>
      </c>
      <c r="M88" s="6" t="str">
        <f ca="1">IFERROR(IF(OR($C88="",结果导入!ES$3=""),"",IF(选手操作!ET87&lt;&gt;"",IF(选手操作!ET87="其他","请假",选手操作!ET87),VLOOKUP($C88,结果导入!EO:EQ,3,0))),"成绩错误")</f>
        <v/>
      </c>
      <c r="N88" s="6" t="str">
        <f ca="1">IFERROR(IF(OR($C88="",结果导入!FS$3=""),"",IF(选手操作!FT87&lt;&gt;"",IF(选手操作!FT87="其他","请假",选手操作!FT87),VLOOKUP($C88,结果导入!FO:FQ,3,0))),"成绩错误")</f>
        <v/>
      </c>
      <c r="O88" s="6" t="str">
        <f ca="1">IFERROR(IF(OR($C88="",结果导入!GS$3=""),"",IF(选手操作!GT87&lt;&gt;"",IF(选手操作!GT87="其他","请假",选手操作!GT87),VLOOKUP($C88,结果导入!GO:GQ,3,0))),"成绩错误")</f>
        <v/>
      </c>
      <c r="P88" s="6" t="str">
        <f ca="1">IFERROR(IF(OR($C88="",结果导入!HS$3=""),"",IF(选手操作!HT87&lt;&gt;"",IF(选手操作!HT87="其他","请假",选手操作!HT87),VLOOKUP($C88,结果导入!HO:HQ,3,0))),"成绩错误")</f>
        <v/>
      </c>
      <c r="Q88" s="5" t="str">
        <f ca="1" t="shared" si="59"/>
        <v/>
      </c>
      <c r="R88" s="5" t="str">
        <f ca="1" t="shared" si="60"/>
        <v/>
      </c>
      <c r="S88" s="5" t="str">
        <f ca="1" t="shared" si="61"/>
        <v/>
      </c>
      <c r="T88" s="6" t="str">
        <f ca="1" t="shared" si="62"/>
        <v/>
      </c>
      <c r="U88" s="6" t="str">
        <f ca="1" t="shared" si="63"/>
        <v/>
      </c>
      <c r="V88" s="6" t="str">
        <f ca="1" t="shared" si="64"/>
        <v/>
      </c>
      <c r="W88" s="6" t="str">
        <f ca="1" t="shared" si="65"/>
        <v/>
      </c>
      <c r="X88" s="6" t="str">
        <f ca="1" t="shared" si="66"/>
        <v/>
      </c>
      <c r="Y88" s="6" t="str">
        <f ca="1" t="shared" si="67"/>
        <v/>
      </c>
      <c r="Z88" s="6" t="str">
        <f ca="1" t="shared" si="68"/>
        <v/>
      </c>
      <c r="AA88" s="6" t="str">
        <f ca="1" t="shared" si="69"/>
        <v/>
      </c>
      <c r="AB88" s="6" t="str">
        <f ca="1" t="shared" si="70"/>
        <v/>
      </c>
      <c r="AC88" s="6" t="str">
        <f ca="1" t="shared" si="71"/>
        <v/>
      </c>
      <c r="AD88" s="6" t="str">
        <f ca="1" t="shared" si="72"/>
        <v/>
      </c>
      <c r="AE88" s="6" t="str">
        <f ca="1" t="shared" si="73"/>
        <v/>
      </c>
      <c r="AF88" s="5" t="str">
        <f ca="1" t="shared" si="74"/>
        <v/>
      </c>
      <c r="AG88" s="5" t="str">
        <f ca="1" t="shared" si="75"/>
        <v/>
      </c>
      <c r="AH88" s="5" t="str">
        <f ca="1" t="shared" si="76"/>
        <v/>
      </c>
      <c r="AI88" s="6" t="str">
        <f ca="1" t="shared" si="77"/>
        <v/>
      </c>
      <c r="AJ88" s="6" t="str">
        <f ca="1" t="shared" si="78"/>
        <v/>
      </c>
      <c r="AK88" s="7" t="str">
        <f ca="1" t="shared" si="79"/>
        <v/>
      </c>
      <c r="AL88" s="6" t="str">
        <f ca="1" t="shared" si="80"/>
        <v/>
      </c>
      <c r="AM88" s="6" t="str">
        <f ca="1" t="shared" si="81"/>
        <v/>
      </c>
      <c r="AN88" s="6" t="str">
        <f ca="1" t="shared" si="82"/>
        <v/>
      </c>
      <c r="AO88" s="6" t="str">
        <f ca="1" t="shared" si="83"/>
        <v/>
      </c>
      <c r="AP88" s="6" t="str">
        <f ca="1" t="shared" si="84"/>
        <v/>
      </c>
      <c r="AQ88" s="6" t="str">
        <f ca="1" t="shared" si="85"/>
        <v/>
      </c>
      <c r="AR88" s="6" t="str">
        <f ca="1" t="shared" si="86"/>
        <v/>
      </c>
      <c r="AS88" s="6" t="str">
        <f ca="1" t="shared" si="87"/>
        <v/>
      </c>
      <c r="AT88" s="6" t="str">
        <f ca="1" t="shared" si="88"/>
        <v/>
      </c>
      <c r="AU88" s="9" t="str">
        <f ca="1" t="shared" si="89"/>
        <v/>
      </c>
      <c r="AV88" s="5" t="str">
        <f ca="1" t="shared" si="90"/>
        <v/>
      </c>
      <c r="AW88" s="5" t="str">
        <f ca="1" t="shared" si="91"/>
        <v/>
      </c>
      <c r="AX88" s="8" t="str">
        <f ca="1" t="shared" si="92"/>
        <v/>
      </c>
      <c r="AY88" s="6" t="str">
        <f ca="1" t="shared" si="93"/>
        <v/>
      </c>
      <c r="AZ88" s="7" t="str">
        <f ca="1" t="shared" si="94"/>
        <v/>
      </c>
      <c r="BA88" s="6" t="str">
        <f ca="1" t="shared" si="95"/>
        <v/>
      </c>
      <c r="BB88" s="6" t="str">
        <f ca="1" t="shared" si="96"/>
        <v/>
      </c>
      <c r="BC88" s="6" t="str">
        <f ca="1" t="shared" si="97"/>
        <v/>
      </c>
      <c r="BD88" s="6" t="str">
        <f ca="1" t="shared" si="98"/>
        <v/>
      </c>
      <c r="BE88" s="6" t="str">
        <f ca="1" t="shared" si="99"/>
        <v/>
      </c>
      <c r="BF88" s="6" t="str">
        <f ca="1" t="shared" si="100"/>
        <v/>
      </c>
      <c r="BG88" s="6" t="str">
        <f ca="1" t="shared" si="101"/>
        <v/>
      </c>
      <c r="BH88" s="6" t="str">
        <f ca="1" t="shared" si="102"/>
        <v/>
      </c>
      <c r="BI88" s="6" t="str">
        <f ca="1" t="shared" si="103"/>
        <v/>
      </c>
    </row>
    <row r="89" spans="1:61">
      <c r="A89" s="5" t="str">
        <f ca="1" t="shared" si="57"/>
        <v/>
      </c>
      <c r="B89" s="5" t="str">
        <f ca="1">IF(选手操作!$K88="","",选手操作!$K88)</f>
        <v/>
      </c>
      <c r="C89" s="5" t="str">
        <f ca="1">IF(选手操作!$L88="","",选手操作!$L88)</f>
        <v/>
      </c>
      <c r="D89" s="5" t="str">
        <f ca="1">IF($B89="","",RANK($E89,$E$4:$E$435,0)+COUNTIF($E$4:$E89,$E89)-1)</f>
        <v/>
      </c>
      <c r="E89" s="6" t="str">
        <f ca="1" t="shared" si="58"/>
        <v/>
      </c>
      <c r="F89" s="7" t="str">
        <f ca="1">IF(SUM(选手操作!S88,选手操作!AS88,选手操作!BS88,选手操作!CS88,选手操作!DS88,选手操作!ES88,选手操作!FS88,选手操作!GS88,选手操作!HS88,选手操作!M88,结果导入!W88,结果导入!AW88,结果导入!BW88,结果导入!CW88,结果导入!DW88,结果导入!EW88,结果导入!FW88,结果导入!GW88,结果导入!HW88,选手操作!HU88)=0,"",SUM(选手操作!S88,选手操作!AS88,选手操作!BS88,选手操作!CS88,选手操作!DS88,选手操作!ES88,选手操作!FS88,选手操作!GS88,选手操作!HS88,选手操作!M88,结果导入!W88,结果导入!AW88,结果导入!BW88,结果导入!CW88,结果导入!DW88,结果导入!EW88,结果导入!FW88,结果导入!GW88,结果导入!HW88))</f>
        <v/>
      </c>
      <c r="G89" s="7" t="str">
        <f>IF(SUM(选手操作!O88,结果导入!Y88,结果导入!AY88,结果导入!BY88,结果导入!CY88,结果导入!DY88,结果导入!EY88,结果导入!FY88,结果导入!GY88,结果导入!HY88)=0,"",SUM(选手操作!O88,结果导入!Y88,结果导入!AY88,结果导入!BY88,结果导入!CY88,结果导入!DY88,结果导入!EY88,结果导入!FY88,结果导入!GY88,结果导入!HY88))</f>
        <v/>
      </c>
      <c r="H89" s="6" t="str">
        <f ca="1">IFERROR(IF(OR($C89="",结果导入!S$3=""),"",IF(选手操作!T88&lt;&gt;"",IF(选手操作!T88="其他","请假",选手操作!T88),VLOOKUP($C89,结果导入!O:Q,3,0))),"成绩错误")</f>
        <v/>
      </c>
      <c r="I89" s="6" t="str">
        <f ca="1">IFERROR(IF(OR($C89="",结果导入!AS$3=""),"",IF(选手操作!AT88&lt;&gt;"",IF(选手操作!AT88="其他","请假",选手操作!AT88),VLOOKUP($C89,结果导入!AO:AQ,3,0))),"成绩错误")</f>
        <v/>
      </c>
      <c r="J89" s="6" t="str">
        <f ca="1">IFERROR(IF(OR($C89="",结果导入!BS$3=""),"",IF(选手操作!BT88&lt;&gt;"",IF(选手操作!BT88="其他","请假",选手操作!BT88),VLOOKUP($C89,结果导入!BO:BQ,3,0))),"成绩错误")</f>
        <v/>
      </c>
      <c r="K89" s="6" t="str">
        <f ca="1">IFERROR(IF(OR($C89="",结果导入!CS$3=""),"",IF(选手操作!CT88&lt;&gt;"",IF(选手操作!CT88="其他","请假",选手操作!CT88),VLOOKUP($C89,结果导入!CO:CQ,3,0))),"成绩错误")</f>
        <v/>
      </c>
      <c r="L89" s="6" t="str">
        <f ca="1">IFERROR(IF(OR($C89="",结果导入!DS$3=""),"",IF(选手操作!DT88&lt;&gt;"",IF(选手操作!DT88="其他","请假",选手操作!DT88),VLOOKUP($C89,结果导入!DO:DQ,3,0))),"成绩错误")</f>
        <v/>
      </c>
      <c r="M89" s="6" t="str">
        <f ca="1">IFERROR(IF(OR($C89="",结果导入!ES$3=""),"",IF(选手操作!ET88&lt;&gt;"",IF(选手操作!ET88="其他","请假",选手操作!ET88),VLOOKUP($C89,结果导入!EO:EQ,3,0))),"成绩错误")</f>
        <v/>
      </c>
      <c r="N89" s="6" t="str">
        <f ca="1">IFERROR(IF(OR($C89="",结果导入!FS$3=""),"",IF(选手操作!FT88&lt;&gt;"",IF(选手操作!FT88="其他","请假",选手操作!FT88),VLOOKUP($C89,结果导入!FO:FQ,3,0))),"成绩错误")</f>
        <v/>
      </c>
      <c r="O89" s="6" t="str">
        <f ca="1">IFERROR(IF(OR($C89="",结果导入!GS$3=""),"",IF(选手操作!GT88&lt;&gt;"",IF(选手操作!GT88="其他","请假",选手操作!GT88),VLOOKUP($C89,结果导入!GO:GQ,3,0))),"成绩错误")</f>
        <v/>
      </c>
      <c r="P89" s="6" t="str">
        <f ca="1">IFERROR(IF(OR($C89="",结果导入!HS$3=""),"",IF(选手操作!HT88&lt;&gt;"",IF(选手操作!HT88="其他","请假",选手操作!HT88),VLOOKUP($C89,结果导入!HO:HQ,3,0))),"成绩错误")</f>
        <v/>
      </c>
      <c r="Q89" s="5" t="str">
        <f ca="1" t="shared" si="59"/>
        <v/>
      </c>
      <c r="R89" s="5" t="str">
        <f ca="1" t="shared" si="60"/>
        <v/>
      </c>
      <c r="S89" s="5" t="str">
        <f ca="1" t="shared" si="61"/>
        <v/>
      </c>
      <c r="T89" s="6" t="str">
        <f ca="1" t="shared" si="62"/>
        <v/>
      </c>
      <c r="U89" s="6" t="str">
        <f ca="1" t="shared" si="63"/>
        <v/>
      </c>
      <c r="V89" s="6" t="str">
        <f ca="1" t="shared" si="64"/>
        <v/>
      </c>
      <c r="W89" s="6" t="str">
        <f ca="1" t="shared" si="65"/>
        <v/>
      </c>
      <c r="X89" s="6" t="str">
        <f ca="1" t="shared" si="66"/>
        <v/>
      </c>
      <c r="Y89" s="6" t="str">
        <f ca="1" t="shared" si="67"/>
        <v/>
      </c>
      <c r="Z89" s="6" t="str">
        <f ca="1" t="shared" si="68"/>
        <v/>
      </c>
      <c r="AA89" s="6" t="str">
        <f ca="1" t="shared" si="69"/>
        <v/>
      </c>
      <c r="AB89" s="6" t="str">
        <f ca="1" t="shared" si="70"/>
        <v/>
      </c>
      <c r="AC89" s="6" t="str">
        <f ca="1" t="shared" si="71"/>
        <v/>
      </c>
      <c r="AD89" s="6" t="str">
        <f ca="1" t="shared" si="72"/>
        <v/>
      </c>
      <c r="AE89" s="6" t="str">
        <f ca="1" t="shared" si="73"/>
        <v/>
      </c>
      <c r="AF89" s="5" t="str">
        <f ca="1" t="shared" si="74"/>
        <v/>
      </c>
      <c r="AG89" s="5" t="str">
        <f ca="1" t="shared" si="75"/>
        <v/>
      </c>
      <c r="AH89" s="5" t="str">
        <f ca="1" t="shared" si="76"/>
        <v/>
      </c>
      <c r="AI89" s="6" t="str">
        <f ca="1" t="shared" si="77"/>
        <v/>
      </c>
      <c r="AJ89" s="6" t="str">
        <f ca="1" t="shared" si="78"/>
        <v/>
      </c>
      <c r="AK89" s="7" t="str">
        <f ca="1" t="shared" si="79"/>
        <v/>
      </c>
      <c r="AL89" s="6" t="str">
        <f ca="1" t="shared" si="80"/>
        <v/>
      </c>
      <c r="AM89" s="6" t="str">
        <f ca="1" t="shared" si="81"/>
        <v/>
      </c>
      <c r="AN89" s="6" t="str">
        <f ca="1" t="shared" si="82"/>
        <v/>
      </c>
      <c r="AO89" s="6" t="str">
        <f ca="1" t="shared" si="83"/>
        <v/>
      </c>
      <c r="AP89" s="6" t="str">
        <f ca="1" t="shared" si="84"/>
        <v/>
      </c>
      <c r="AQ89" s="6" t="str">
        <f ca="1" t="shared" si="85"/>
        <v/>
      </c>
      <c r="AR89" s="6" t="str">
        <f ca="1" t="shared" si="86"/>
        <v/>
      </c>
      <c r="AS89" s="6" t="str">
        <f ca="1" t="shared" si="87"/>
        <v/>
      </c>
      <c r="AT89" s="6" t="str">
        <f ca="1" t="shared" si="88"/>
        <v/>
      </c>
      <c r="AU89" s="9" t="str">
        <f ca="1" t="shared" si="89"/>
        <v/>
      </c>
      <c r="AV89" s="5" t="str">
        <f ca="1" t="shared" si="90"/>
        <v/>
      </c>
      <c r="AW89" s="5" t="str">
        <f ca="1" t="shared" si="91"/>
        <v/>
      </c>
      <c r="AX89" s="8" t="str">
        <f ca="1" t="shared" si="92"/>
        <v/>
      </c>
      <c r="AY89" s="6" t="str">
        <f ca="1" t="shared" si="93"/>
        <v/>
      </c>
      <c r="AZ89" s="7" t="str">
        <f ca="1" t="shared" si="94"/>
        <v/>
      </c>
      <c r="BA89" s="6" t="str">
        <f ca="1" t="shared" si="95"/>
        <v/>
      </c>
      <c r="BB89" s="6" t="str">
        <f ca="1" t="shared" si="96"/>
        <v/>
      </c>
      <c r="BC89" s="6" t="str">
        <f ca="1" t="shared" si="97"/>
        <v/>
      </c>
      <c r="BD89" s="6" t="str">
        <f ca="1" t="shared" si="98"/>
        <v/>
      </c>
      <c r="BE89" s="6" t="str">
        <f ca="1" t="shared" si="99"/>
        <v/>
      </c>
      <c r="BF89" s="6" t="str">
        <f ca="1" t="shared" si="100"/>
        <v/>
      </c>
      <c r="BG89" s="6" t="str">
        <f ca="1" t="shared" si="101"/>
        <v/>
      </c>
      <c r="BH89" s="6" t="str">
        <f ca="1" t="shared" si="102"/>
        <v/>
      </c>
      <c r="BI89" s="6" t="str">
        <f ca="1" t="shared" si="103"/>
        <v/>
      </c>
    </row>
    <row r="90" spans="1:61">
      <c r="A90" s="5" t="str">
        <f ca="1" t="shared" si="57"/>
        <v/>
      </c>
      <c r="B90" s="5" t="str">
        <f ca="1">IF(选手操作!$K89="","",选手操作!$K89)</f>
        <v/>
      </c>
      <c r="C90" s="5" t="str">
        <f ca="1">IF(选手操作!$L89="","",选手操作!$L89)</f>
        <v/>
      </c>
      <c r="D90" s="5" t="str">
        <f ca="1">IF($B90="","",RANK($E90,$E$4:$E$435,0)+COUNTIF($E$4:$E90,$E90)-1)</f>
        <v/>
      </c>
      <c r="E90" s="6" t="str">
        <f ca="1" t="shared" si="58"/>
        <v/>
      </c>
      <c r="F90" s="7" t="str">
        <f ca="1">IF(SUM(选手操作!S89,选手操作!AS89,选手操作!BS89,选手操作!CS89,选手操作!DS89,选手操作!ES89,选手操作!FS89,选手操作!GS89,选手操作!HS89,选手操作!M89,结果导入!W89,结果导入!AW89,结果导入!BW89,结果导入!CW89,结果导入!DW89,结果导入!EW89,结果导入!FW89,结果导入!GW89,结果导入!HW89,选手操作!HU89)=0,"",SUM(选手操作!S89,选手操作!AS89,选手操作!BS89,选手操作!CS89,选手操作!DS89,选手操作!ES89,选手操作!FS89,选手操作!GS89,选手操作!HS89,选手操作!M89,结果导入!W89,结果导入!AW89,结果导入!BW89,结果导入!CW89,结果导入!DW89,结果导入!EW89,结果导入!FW89,结果导入!GW89,结果导入!HW89))</f>
        <v/>
      </c>
      <c r="G90" s="7" t="str">
        <f>IF(SUM(选手操作!O89,结果导入!Y89,结果导入!AY89,结果导入!BY89,结果导入!CY89,结果导入!DY89,结果导入!EY89,结果导入!FY89,结果导入!GY89,结果导入!HY89)=0,"",SUM(选手操作!O89,结果导入!Y89,结果导入!AY89,结果导入!BY89,结果导入!CY89,结果导入!DY89,结果导入!EY89,结果导入!FY89,结果导入!GY89,结果导入!HY89))</f>
        <v/>
      </c>
      <c r="H90" s="6" t="str">
        <f ca="1">IFERROR(IF(OR($C90="",结果导入!S$3=""),"",IF(选手操作!T89&lt;&gt;"",IF(选手操作!T89="其他","请假",选手操作!T89),VLOOKUP($C90,结果导入!O:Q,3,0))),"成绩错误")</f>
        <v/>
      </c>
      <c r="I90" s="6" t="str">
        <f ca="1">IFERROR(IF(OR($C90="",结果导入!AS$3=""),"",IF(选手操作!AT89&lt;&gt;"",IF(选手操作!AT89="其他","请假",选手操作!AT89),VLOOKUP($C90,结果导入!AO:AQ,3,0))),"成绩错误")</f>
        <v/>
      </c>
      <c r="J90" s="6" t="str">
        <f ca="1">IFERROR(IF(OR($C90="",结果导入!BS$3=""),"",IF(选手操作!BT89&lt;&gt;"",IF(选手操作!BT89="其他","请假",选手操作!BT89),VLOOKUP($C90,结果导入!BO:BQ,3,0))),"成绩错误")</f>
        <v/>
      </c>
      <c r="K90" s="6" t="str">
        <f ca="1">IFERROR(IF(OR($C90="",结果导入!CS$3=""),"",IF(选手操作!CT89&lt;&gt;"",IF(选手操作!CT89="其他","请假",选手操作!CT89),VLOOKUP($C90,结果导入!CO:CQ,3,0))),"成绩错误")</f>
        <v/>
      </c>
      <c r="L90" s="6" t="str">
        <f ca="1">IFERROR(IF(OR($C90="",结果导入!DS$3=""),"",IF(选手操作!DT89&lt;&gt;"",IF(选手操作!DT89="其他","请假",选手操作!DT89),VLOOKUP($C90,结果导入!DO:DQ,3,0))),"成绩错误")</f>
        <v/>
      </c>
      <c r="M90" s="6" t="str">
        <f ca="1">IFERROR(IF(OR($C90="",结果导入!ES$3=""),"",IF(选手操作!ET89&lt;&gt;"",IF(选手操作!ET89="其他","请假",选手操作!ET89),VLOOKUP($C90,结果导入!EO:EQ,3,0))),"成绩错误")</f>
        <v/>
      </c>
      <c r="N90" s="6" t="str">
        <f ca="1">IFERROR(IF(OR($C90="",结果导入!FS$3=""),"",IF(选手操作!FT89&lt;&gt;"",IF(选手操作!FT89="其他","请假",选手操作!FT89),VLOOKUP($C90,结果导入!FO:FQ,3,0))),"成绩错误")</f>
        <v/>
      </c>
      <c r="O90" s="6" t="str">
        <f ca="1">IFERROR(IF(OR($C90="",结果导入!GS$3=""),"",IF(选手操作!GT89&lt;&gt;"",IF(选手操作!GT89="其他","请假",选手操作!GT89),VLOOKUP($C90,结果导入!GO:GQ,3,0))),"成绩错误")</f>
        <v/>
      </c>
      <c r="P90" s="6" t="str">
        <f ca="1">IFERROR(IF(OR($C90="",结果导入!HS$3=""),"",IF(选手操作!HT89&lt;&gt;"",IF(选手操作!HT89="其他","请假",选手操作!HT89),VLOOKUP($C90,结果导入!HO:HQ,3,0))),"成绩错误")</f>
        <v/>
      </c>
      <c r="Q90" s="5" t="str">
        <f ca="1" t="shared" si="59"/>
        <v/>
      </c>
      <c r="R90" s="5" t="str">
        <f ca="1" t="shared" si="60"/>
        <v/>
      </c>
      <c r="S90" s="5" t="str">
        <f ca="1" t="shared" si="61"/>
        <v/>
      </c>
      <c r="T90" s="6" t="str">
        <f ca="1" t="shared" si="62"/>
        <v/>
      </c>
      <c r="U90" s="6" t="str">
        <f ca="1" t="shared" si="63"/>
        <v/>
      </c>
      <c r="V90" s="6" t="str">
        <f ca="1" t="shared" si="64"/>
        <v/>
      </c>
      <c r="W90" s="6" t="str">
        <f ca="1" t="shared" si="65"/>
        <v/>
      </c>
      <c r="X90" s="6" t="str">
        <f ca="1" t="shared" si="66"/>
        <v/>
      </c>
      <c r="Y90" s="6" t="str">
        <f ca="1" t="shared" si="67"/>
        <v/>
      </c>
      <c r="Z90" s="6" t="str">
        <f ca="1" t="shared" si="68"/>
        <v/>
      </c>
      <c r="AA90" s="6" t="str">
        <f ca="1" t="shared" si="69"/>
        <v/>
      </c>
      <c r="AB90" s="6" t="str">
        <f ca="1" t="shared" si="70"/>
        <v/>
      </c>
      <c r="AC90" s="6" t="str">
        <f ca="1" t="shared" si="71"/>
        <v/>
      </c>
      <c r="AD90" s="6" t="str">
        <f ca="1" t="shared" si="72"/>
        <v/>
      </c>
      <c r="AE90" s="6" t="str">
        <f ca="1" t="shared" si="73"/>
        <v/>
      </c>
      <c r="AF90" s="5" t="str">
        <f ca="1" t="shared" si="74"/>
        <v/>
      </c>
      <c r="AG90" s="5" t="str">
        <f ca="1" t="shared" si="75"/>
        <v/>
      </c>
      <c r="AH90" s="5" t="str">
        <f ca="1" t="shared" si="76"/>
        <v/>
      </c>
      <c r="AI90" s="6" t="str">
        <f ca="1" t="shared" si="77"/>
        <v/>
      </c>
      <c r="AJ90" s="6" t="str">
        <f ca="1" t="shared" si="78"/>
        <v/>
      </c>
      <c r="AK90" s="7" t="str">
        <f ca="1" t="shared" si="79"/>
        <v/>
      </c>
      <c r="AL90" s="6" t="str">
        <f ca="1" t="shared" si="80"/>
        <v/>
      </c>
      <c r="AM90" s="6" t="str">
        <f ca="1" t="shared" si="81"/>
        <v/>
      </c>
      <c r="AN90" s="6" t="str">
        <f ca="1" t="shared" si="82"/>
        <v/>
      </c>
      <c r="AO90" s="6" t="str">
        <f ca="1" t="shared" si="83"/>
        <v/>
      </c>
      <c r="AP90" s="6" t="str">
        <f ca="1" t="shared" si="84"/>
        <v/>
      </c>
      <c r="AQ90" s="6" t="str">
        <f ca="1" t="shared" si="85"/>
        <v/>
      </c>
      <c r="AR90" s="6" t="str">
        <f ca="1" t="shared" si="86"/>
        <v/>
      </c>
      <c r="AS90" s="6" t="str">
        <f ca="1" t="shared" si="87"/>
        <v/>
      </c>
      <c r="AT90" s="6" t="str">
        <f ca="1" t="shared" si="88"/>
        <v/>
      </c>
      <c r="AU90" s="9" t="str">
        <f ca="1" t="shared" si="89"/>
        <v/>
      </c>
      <c r="AV90" s="5" t="str">
        <f ca="1" t="shared" si="90"/>
        <v/>
      </c>
      <c r="AW90" s="5" t="str">
        <f ca="1" t="shared" si="91"/>
        <v/>
      </c>
      <c r="AX90" s="8" t="str">
        <f ca="1" t="shared" si="92"/>
        <v/>
      </c>
      <c r="AY90" s="6" t="str">
        <f ca="1" t="shared" si="93"/>
        <v/>
      </c>
      <c r="AZ90" s="7" t="str">
        <f ca="1" t="shared" si="94"/>
        <v/>
      </c>
      <c r="BA90" s="6" t="str">
        <f ca="1" t="shared" si="95"/>
        <v/>
      </c>
      <c r="BB90" s="6" t="str">
        <f ca="1" t="shared" si="96"/>
        <v/>
      </c>
      <c r="BC90" s="6" t="str">
        <f ca="1" t="shared" si="97"/>
        <v/>
      </c>
      <c r="BD90" s="6" t="str">
        <f ca="1" t="shared" si="98"/>
        <v/>
      </c>
      <c r="BE90" s="6" t="str">
        <f ca="1" t="shared" si="99"/>
        <v/>
      </c>
      <c r="BF90" s="6" t="str">
        <f ca="1" t="shared" si="100"/>
        <v/>
      </c>
      <c r="BG90" s="6" t="str">
        <f ca="1" t="shared" si="101"/>
        <v/>
      </c>
      <c r="BH90" s="6" t="str">
        <f ca="1" t="shared" si="102"/>
        <v/>
      </c>
      <c r="BI90" s="6" t="str">
        <f ca="1" t="shared" si="103"/>
        <v/>
      </c>
    </row>
    <row r="91" spans="1:61">
      <c r="A91" s="5" t="str">
        <f ca="1" t="shared" si="57"/>
        <v/>
      </c>
      <c r="B91" s="5" t="str">
        <f ca="1">IF(选手操作!$K90="","",选手操作!$K90)</f>
        <v/>
      </c>
      <c r="C91" s="5" t="str">
        <f ca="1">IF(选手操作!$L90="","",选手操作!$L90)</f>
        <v/>
      </c>
      <c r="D91" s="5" t="str">
        <f ca="1">IF($B91="","",RANK($E91,$E$4:$E$435,0)+COUNTIF($E$4:$E91,$E91)-1)</f>
        <v/>
      </c>
      <c r="E91" s="6" t="str">
        <f ca="1" t="shared" si="58"/>
        <v/>
      </c>
      <c r="F91" s="7" t="str">
        <f ca="1">IF(SUM(选手操作!S90,选手操作!AS90,选手操作!BS90,选手操作!CS90,选手操作!DS90,选手操作!ES90,选手操作!FS90,选手操作!GS90,选手操作!HS90,选手操作!M90,结果导入!W90,结果导入!AW90,结果导入!BW90,结果导入!CW90,结果导入!DW90,结果导入!EW90,结果导入!FW90,结果导入!GW90,结果导入!HW90,选手操作!HU90)=0,"",SUM(选手操作!S90,选手操作!AS90,选手操作!BS90,选手操作!CS90,选手操作!DS90,选手操作!ES90,选手操作!FS90,选手操作!GS90,选手操作!HS90,选手操作!M90,结果导入!W90,结果导入!AW90,结果导入!BW90,结果导入!CW90,结果导入!DW90,结果导入!EW90,结果导入!FW90,结果导入!GW90,结果导入!HW90))</f>
        <v/>
      </c>
      <c r="G91" s="7" t="str">
        <f>IF(SUM(选手操作!O90,结果导入!Y90,结果导入!AY90,结果导入!BY90,结果导入!CY90,结果导入!DY90,结果导入!EY90,结果导入!FY90,结果导入!GY90,结果导入!HY90)=0,"",SUM(选手操作!O90,结果导入!Y90,结果导入!AY90,结果导入!BY90,结果导入!CY90,结果导入!DY90,结果导入!EY90,结果导入!FY90,结果导入!GY90,结果导入!HY90))</f>
        <v/>
      </c>
      <c r="H91" s="6" t="str">
        <f ca="1">IFERROR(IF(OR($C91="",结果导入!S$3=""),"",IF(选手操作!T90&lt;&gt;"",IF(选手操作!T90="其他","请假",选手操作!T90),VLOOKUP($C91,结果导入!O:Q,3,0))),"成绩错误")</f>
        <v/>
      </c>
      <c r="I91" s="6" t="str">
        <f ca="1">IFERROR(IF(OR($C91="",结果导入!AS$3=""),"",IF(选手操作!AT90&lt;&gt;"",IF(选手操作!AT90="其他","请假",选手操作!AT90),VLOOKUP($C91,结果导入!AO:AQ,3,0))),"成绩错误")</f>
        <v/>
      </c>
      <c r="J91" s="6" t="str">
        <f ca="1">IFERROR(IF(OR($C91="",结果导入!BS$3=""),"",IF(选手操作!BT90&lt;&gt;"",IF(选手操作!BT90="其他","请假",选手操作!BT90),VLOOKUP($C91,结果导入!BO:BQ,3,0))),"成绩错误")</f>
        <v/>
      </c>
      <c r="K91" s="6" t="str">
        <f ca="1">IFERROR(IF(OR($C91="",结果导入!CS$3=""),"",IF(选手操作!CT90&lt;&gt;"",IF(选手操作!CT90="其他","请假",选手操作!CT90),VLOOKUP($C91,结果导入!CO:CQ,3,0))),"成绩错误")</f>
        <v/>
      </c>
      <c r="L91" s="6" t="str">
        <f ca="1">IFERROR(IF(OR($C91="",结果导入!DS$3=""),"",IF(选手操作!DT90&lt;&gt;"",IF(选手操作!DT90="其他","请假",选手操作!DT90),VLOOKUP($C91,结果导入!DO:DQ,3,0))),"成绩错误")</f>
        <v/>
      </c>
      <c r="M91" s="6" t="str">
        <f ca="1">IFERROR(IF(OR($C91="",结果导入!ES$3=""),"",IF(选手操作!ET90&lt;&gt;"",IF(选手操作!ET90="其他","请假",选手操作!ET90),VLOOKUP($C91,结果导入!EO:EQ,3,0))),"成绩错误")</f>
        <v/>
      </c>
      <c r="N91" s="6" t="str">
        <f ca="1">IFERROR(IF(OR($C91="",结果导入!FS$3=""),"",IF(选手操作!FT90&lt;&gt;"",IF(选手操作!FT90="其他","请假",选手操作!FT90),VLOOKUP($C91,结果导入!FO:FQ,3,0))),"成绩错误")</f>
        <v/>
      </c>
      <c r="O91" s="6" t="str">
        <f ca="1">IFERROR(IF(OR($C91="",结果导入!GS$3=""),"",IF(选手操作!GT90&lt;&gt;"",IF(选手操作!GT90="其他","请假",选手操作!GT90),VLOOKUP($C91,结果导入!GO:GQ,3,0))),"成绩错误")</f>
        <v/>
      </c>
      <c r="P91" s="6" t="str">
        <f ca="1">IFERROR(IF(OR($C91="",结果导入!HS$3=""),"",IF(选手操作!HT90&lt;&gt;"",IF(选手操作!HT90="其他","请假",选手操作!HT90),VLOOKUP($C91,结果导入!HO:HQ,3,0))),"成绩错误")</f>
        <v/>
      </c>
      <c r="Q91" s="5" t="str">
        <f ca="1" t="shared" si="59"/>
        <v/>
      </c>
      <c r="R91" s="5" t="str">
        <f ca="1" t="shared" si="60"/>
        <v/>
      </c>
      <c r="S91" s="5" t="str">
        <f ca="1" t="shared" si="61"/>
        <v/>
      </c>
      <c r="T91" s="6" t="str">
        <f ca="1" t="shared" si="62"/>
        <v/>
      </c>
      <c r="U91" s="6" t="str">
        <f ca="1" t="shared" si="63"/>
        <v/>
      </c>
      <c r="V91" s="6" t="str">
        <f ca="1" t="shared" si="64"/>
        <v/>
      </c>
      <c r="W91" s="6" t="str">
        <f ca="1" t="shared" si="65"/>
        <v/>
      </c>
      <c r="X91" s="6" t="str">
        <f ca="1" t="shared" si="66"/>
        <v/>
      </c>
      <c r="Y91" s="6" t="str">
        <f ca="1" t="shared" si="67"/>
        <v/>
      </c>
      <c r="Z91" s="6" t="str">
        <f ca="1" t="shared" si="68"/>
        <v/>
      </c>
      <c r="AA91" s="6" t="str">
        <f ca="1" t="shared" si="69"/>
        <v/>
      </c>
      <c r="AB91" s="6" t="str">
        <f ca="1" t="shared" si="70"/>
        <v/>
      </c>
      <c r="AC91" s="6" t="str">
        <f ca="1" t="shared" si="71"/>
        <v/>
      </c>
      <c r="AD91" s="6" t="str">
        <f ca="1" t="shared" si="72"/>
        <v/>
      </c>
      <c r="AE91" s="6" t="str">
        <f ca="1" t="shared" si="73"/>
        <v/>
      </c>
      <c r="AF91" s="5" t="str">
        <f ca="1" t="shared" si="74"/>
        <v/>
      </c>
      <c r="AG91" s="5" t="str">
        <f ca="1" t="shared" si="75"/>
        <v/>
      </c>
      <c r="AH91" s="5" t="str">
        <f ca="1" t="shared" si="76"/>
        <v/>
      </c>
      <c r="AI91" s="6" t="str">
        <f ca="1" t="shared" si="77"/>
        <v/>
      </c>
      <c r="AJ91" s="6" t="str">
        <f ca="1" t="shared" si="78"/>
        <v/>
      </c>
      <c r="AK91" s="7" t="str">
        <f ca="1" t="shared" si="79"/>
        <v/>
      </c>
      <c r="AL91" s="6" t="str">
        <f ca="1" t="shared" si="80"/>
        <v/>
      </c>
      <c r="AM91" s="6" t="str">
        <f ca="1" t="shared" si="81"/>
        <v/>
      </c>
      <c r="AN91" s="6" t="str">
        <f ca="1" t="shared" si="82"/>
        <v/>
      </c>
      <c r="AO91" s="6" t="str">
        <f ca="1" t="shared" si="83"/>
        <v/>
      </c>
      <c r="AP91" s="6" t="str">
        <f ca="1" t="shared" si="84"/>
        <v/>
      </c>
      <c r="AQ91" s="6" t="str">
        <f ca="1" t="shared" si="85"/>
        <v/>
      </c>
      <c r="AR91" s="6" t="str">
        <f ca="1" t="shared" si="86"/>
        <v/>
      </c>
      <c r="AS91" s="6" t="str">
        <f ca="1" t="shared" si="87"/>
        <v/>
      </c>
      <c r="AT91" s="6" t="str">
        <f ca="1" t="shared" si="88"/>
        <v/>
      </c>
      <c r="AU91" s="9" t="str">
        <f ca="1" t="shared" si="89"/>
        <v/>
      </c>
      <c r="AV91" s="5" t="str">
        <f ca="1" t="shared" si="90"/>
        <v/>
      </c>
      <c r="AW91" s="5" t="str">
        <f ca="1" t="shared" si="91"/>
        <v/>
      </c>
      <c r="AX91" s="8" t="str">
        <f ca="1" t="shared" si="92"/>
        <v/>
      </c>
      <c r="AY91" s="6" t="str">
        <f ca="1" t="shared" si="93"/>
        <v/>
      </c>
      <c r="AZ91" s="7" t="str">
        <f ca="1" t="shared" si="94"/>
        <v/>
      </c>
      <c r="BA91" s="6" t="str">
        <f ca="1" t="shared" si="95"/>
        <v/>
      </c>
      <c r="BB91" s="6" t="str">
        <f ca="1" t="shared" si="96"/>
        <v/>
      </c>
      <c r="BC91" s="6" t="str">
        <f ca="1" t="shared" si="97"/>
        <v/>
      </c>
      <c r="BD91" s="6" t="str">
        <f ca="1" t="shared" si="98"/>
        <v/>
      </c>
      <c r="BE91" s="6" t="str">
        <f ca="1" t="shared" si="99"/>
        <v/>
      </c>
      <c r="BF91" s="6" t="str">
        <f ca="1" t="shared" si="100"/>
        <v/>
      </c>
      <c r="BG91" s="6" t="str">
        <f ca="1" t="shared" si="101"/>
        <v/>
      </c>
      <c r="BH91" s="6" t="str">
        <f ca="1" t="shared" si="102"/>
        <v/>
      </c>
      <c r="BI91" s="6" t="str">
        <f ca="1" t="shared" si="103"/>
        <v/>
      </c>
    </row>
    <row r="92" spans="1:61">
      <c r="A92" s="5" t="str">
        <f ca="1" t="shared" si="57"/>
        <v/>
      </c>
      <c r="B92" s="5" t="str">
        <f ca="1">IF(选手操作!$K91="","",选手操作!$K91)</f>
        <v/>
      </c>
      <c r="C92" s="5" t="str">
        <f ca="1">IF(选手操作!$L91="","",选手操作!$L91)</f>
        <v/>
      </c>
      <c r="D92" s="5" t="str">
        <f ca="1">IF($B92="","",RANK($E92,$E$4:$E$435,0)+COUNTIF($E$4:$E92,$E92)-1)</f>
        <v/>
      </c>
      <c r="E92" s="6" t="str">
        <f ca="1" t="shared" si="58"/>
        <v/>
      </c>
      <c r="F92" s="7" t="str">
        <f ca="1">IF(SUM(选手操作!S91,选手操作!AS91,选手操作!BS91,选手操作!CS91,选手操作!DS91,选手操作!ES91,选手操作!FS91,选手操作!GS91,选手操作!HS91,选手操作!M91,结果导入!W91,结果导入!AW91,结果导入!BW91,结果导入!CW91,结果导入!DW91,结果导入!EW91,结果导入!FW91,结果导入!GW91,结果导入!HW91,选手操作!HU91)=0,"",SUM(选手操作!S91,选手操作!AS91,选手操作!BS91,选手操作!CS91,选手操作!DS91,选手操作!ES91,选手操作!FS91,选手操作!GS91,选手操作!HS91,选手操作!M91,结果导入!W91,结果导入!AW91,结果导入!BW91,结果导入!CW91,结果导入!DW91,结果导入!EW91,结果导入!FW91,结果导入!GW91,结果导入!HW91))</f>
        <v/>
      </c>
      <c r="G92" s="7" t="str">
        <f>IF(SUM(选手操作!O91,结果导入!Y91,结果导入!AY91,结果导入!BY91,结果导入!CY91,结果导入!DY91,结果导入!EY91,结果导入!FY91,结果导入!GY91,结果导入!HY91)=0,"",SUM(选手操作!O91,结果导入!Y91,结果导入!AY91,结果导入!BY91,结果导入!CY91,结果导入!DY91,结果导入!EY91,结果导入!FY91,结果导入!GY91,结果导入!HY91))</f>
        <v/>
      </c>
      <c r="H92" s="6" t="str">
        <f ca="1">IFERROR(IF(OR($C92="",结果导入!S$3=""),"",IF(选手操作!T91&lt;&gt;"",IF(选手操作!T91="其他","请假",选手操作!T91),VLOOKUP($C92,结果导入!O:Q,3,0))),"成绩错误")</f>
        <v/>
      </c>
      <c r="I92" s="6" t="str">
        <f ca="1">IFERROR(IF(OR($C92="",结果导入!AS$3=""),"",IF(选手操作!AT91&lt;&gt;"",IF(选手操作!AT91="其他","请假",选手操作!AT91),VLOOKUP($C92,结果导入!AO:AQ,3,0))),"成绩错误")</f>
        <v/>
      </c>
      <c r="J92" s="6" t="str">
        <f ca="1">IFERROR(IF(OR($C92="",结果导入!BS$3=""),"",IF(选手操作!BT91&lt;&gt;"",IF(选手操作!BT91="其他","请假",选手操作!BT91),VLOOKUP($C92,结果导入!BO:BQ,3,0))),"成绩错误")</f>
        <v/>
      </c>
      <c r="K92" s="6" t="str">
        <f ca="1">IFERROR(IF(OR($C92="",结果导入!CS$3=""),"",IF(选手操作!CT91&lt;&gt;"",IF(选手操作!CT91="其他","请假",选手操作!CT91),VLOOKUP($C92,结果导入!CO:CQ,3,0))),"成绩错误")</f>
        <v/>
      </c>
      <c r="L92" s="6" t="str">
        <f ca="1">IFERROR(IF(OR($C92="",结果导入!DS$3=""),"",IF(选手操作!DT91&lt;&gt;"",IF(选手操作!DT91="其他","请假",选手操作!DT91),VLOOKUP($C92,结果导入!DO:DQ,3,0))),"成绩错误")</f>
        <v/>
      </c>
      <c r="M92" s="6" t="str">
        <f ca="1">IFERROR(IF(OR($C92="",结果导入!ES$3=""),"",IF(选手操作!ET91&lt;&gt;"",IF(选手操作!ET91="其他","请假",选手操作!ET91),VLOOKUP($C92,结果导入!EO:EQ,3,0))),"成绩错误")</f>
        <v/>
      </c>
      <c r="N92" s="6" t="str">
        <f ca="1">IFERROR(IF(OR($C92="",结果导入!FS$3=""),"",IF(选手操作!FT91&lt;&gt;"",IF(选手操作!FT91="其他","请假",选手操作!FT91),VLOOKUP($C92,结果导入!FO:FQ,3,0))),"成绩错误")</f>
        <v/>
      </c>
      <c r="O92" s="6" t="str">
        <f ca="1">IFERROR(IF(OR($C92="",结果导入!GS$3=""),"",IF(选手操作!GT91&lt;&gt;"",IF(选手操作!GT91="其他","请假",选手操作!GT91),VLOOKUP($C92,结果导入!GO:GQ,3,0))),"成绩错误")</f>
        <v/>
      </c>
      <c r="P92" s="6" t="str">
        <f ca="1">IFERROR(IF(OR($C92="",结果导入!HS$3=""),"",IF(选手操作!HT91&lt;&gt;"",IF(选手操作!HT91="其他","请假",选手操作!HT91),VLOOKUP($C92,结果导入!HO:HQ,3,0))),"成绩错误")</f>
        <v/>
      </c>
      <c r="Q92" s="5" t="str">
        <f ca="1" t="shared" si="59"/>
        <v/>
      </c>
      <c r="R92" s="5" t="str">
        <f ca="1" t="shared" si="60"/>
        <v/>
      </c>
      <c r="S92" s="5" t="str">
        <f ca="1" t="shared" si="61"/>
        <v/>
      </c>
      <c r="T92" s="6" t="str">
        <f ca="1" t="shared" si="62"/>
        <v/>
      </c>
      <c r="U92" s="6" t="str">
        <f ca="1" t="shared" si="63"/>
        <v/>
      </c>
      <c r="V92" s="6" t="str">
        <f ca="1" t="shared" si="64"/>
        <v/>
      </c>
      <c r="W92" s="6" t="str">
        <f ca="1" t="shared" si="65"/>
        <v/>
      </c>
      <c r="X92" s="6" t="str">
        <f ca="1" t="shared" si="66"/>
        <v/>
      </c>
      <c r="Y92" s="6" t="str">
        <f ca="1" t="shared" si="67"/>
        <v/>
      </c>
      <c r="Z92" s="6" t="str">
        <f ca="1" t="shared" si="68"/>
        <v/>
      </c>
      <c r="AA92" s="6" t="str">
        <f ca="1" t="shared" si="69"/>
        <v/>
      </c>
      <c r="AB92" s="6" t="str">
        <f ca="1" t="shared" si="70"/>
        <v/>
      </c>
      <c r="AC92" s="6" t="str">
        <f ca="1" t="shared" si="71"/>
        <v/>
      </c>
      <c r="AD92" s="6" t="str">
        <f ca="1" t="shared" si="72"/>
        <v/>
      </c>
      <c r="AE92" s="6" t="str">
        <f ca="1" t="shared" si="73"/>
        <v/>
      </c>
      <c r="AF92" s="5" t="str">
        <f ca="1" t="shared" si="74"/>
        <v/>
      </c>
      <c r="AG92" s="5" t="str">
        <f ca="1" t="shared" si="75"/>
        <v/>
      </c>
      <c r="AH92" s="5" t="str">
        <f ca="1" t="shared" si="76"/>
        <v/>
      </c>
      <c r="AI92" s="6" t="str">
        <f ca="1" t="shared" si="77"/>
        <v/>
      </c>
      <c r="AJ92" s="6" t="str">
        <f ca="1" t="shared" si="78"/>
        <v/>
      </c>
      <c r="AK92" s="7" t="str">
        <f ca="1" t="shared" si="79"/>
        <v/>
      </c>
      <c r="AL92" s="6" t="str">
        <f ca="1" t="shared" si="80"/>
        <v/>
      </c>
      <c r="AM92" s="6" t="str">
        <f ca="1" t="shared" si="81"/>
        <v/>
      </c>
      <c r="AN92" s="6" t="str">
        <f ca="1" t="shared" si="82"/>
        <v/>
      </c>
      <c r="AO92" s="6" t="str">
        <f ca="1" t="shared" si="83"/>
        <v/>
      </c>
      <c r="AP92" s="6" t="str">
        <f ca="1" t="shared" si="84"/>
        <v/>
      </c>
      <c r="AQ92" s="6" t="str">
        <f ca="1" t="shared" si="85"/>
        <v/>
      </c>
      <c r="AR92" s="6" t="str">
        <f ca="1" t="shared" si="86"/>
        <v/>
      </c>
      <c r="AS92" s="6" t="str">
        <f ca="1" t="shared" si="87"/>
        <v/>
      </c>
      <c r="AT92" s="6" t="str">
        <f ca="1" t="shared" si="88"/>
        <v/>
      </c>
      <c r="AU92" s="9" t="str">
        <f ca="1" t="shared" si="89"/>
        <v/>
      </c>
      <c r="AV92" s="5" t="str">
        <f ca="1" t="shared" si="90"/>
        <v/>
      </c>
      <c r="AW92" s="5" t="str">
        <f ca="1" t="shared" si="91"/>
        <v/>
      </c>
      <c r="AX92" s="8" t="str">
        <f ca="1" t="shared" si="92"/>
        <v/>
      </c>
      <c r="AY92" s="6" t="str">
        <f ca="1" t="shared" si="93"/>
        <v/>
      </c>
      <c r="AZ92" s="7" t="str">
        <f ca="1" t="shared" si="94"/>
        <v/>
      </c>
      <c r="BA92" s="6" t="str">
        <f ca="1" t="shared" si="95"/>
        <v/>
      </c>
      <c r="BB92" s="6" t="str">
        <f ca="1" t="shared" si="96"/>
        <v/>
      </c>
      <c r="BC92" s="6" t="str">
        <f ca="1" t="shared" si="97"/>
        <v/>
      </c>
      <c r="BD92" s="6" t="str">
        <f ca="1" t="shared" si="98"/>
        <v/>
      </c>
      <c r="BE92" s="6" t="str">
        <f ca="1" t="shared" si="99"/>
        <v/>
      </c>
      <c r="BF92" s="6" t="str">
        <f ca="1" t="shared" si="100"/>
        <v/>
      </c>
      <c r="BG92" s="6" t="str">
        <f ca="1" t="shared" si="101"/>
        <v/>
      </c>
      <c r="BH92" s="6" t="str">
        <f ca="1" t="shared" si="102"/>
        <v/>
      </c>
      <c r="BI92" s="6" t="str">
        <f ca="1" t="shared" si="103"/>
        <v/>
      </c>
    </row>
    <row r="93" spans="1:61">
      <c r="A93" s="5" t="str">
        <f ca="1" t="shared" si="57"/>
        <v/>
      </c>
      <c r="B93" s="5" t="str">
        <f ca="1">IF(选手操作!$K92="","",选手操作!$K92)</f>
        <v/>
      </c>
      <c r="C93" s="5" t="str">
        <f ca="1">IF(选手操作!$L92="","",选手操作!$L92)</f>
        <v/>
      </c>
      <c r="D93" s="5" t="str">
        <f ca="1">IF($B93="","",RANK($E93,$E$4:$E$435,0)+COUNTIF($E$4:$E93,$E93)-1)</f>
        <v/>
      </c>
      <c r="E93" s="6" t="str">
        <f ca="1" t="shared" si="58"/>
        <v/>
      </c>
      <c r="F93" s="7" t="str">
        <f ca="1">IF(SUM(选手操作!S92,选手操作!AS92,选手操作!BS92,选手操作!CS92,选手操作!DS92,选手操作!ES92,选手操作!FS92,选手操作!GS92,选手操作!HS92,选手操作!M92,结果导入!W92,结果导入!AW92,结果导入!BW92,结果导入!CW92,结果导入!DW92,结果导入!EW92,结果导入!FW92,结果导入!GW92,结果导入!HW92,选手操作!HU92)=0,"",SUM(选手操作!S92,选手操作!AS92,选手操作!BS92,选手操作!CS92,选手操作!DS92,选手操作!ES92,选手操作!FS92,选手操作!GS92,选手操作!HS92,选手操作!M92,结果导入!W92,结果导入!AW92,结果导入!BW92,结果导入!CW92,结果导入!DW92,结果导入!EW92,结果导入!FW92,结果导入!GW92,结果导入!HW92))</f>
        <v/>
      </c>
      <c r="G93" s="7" t="str">
        <f>IF(SUM(选手操作!O92,结果导入!Y92,结果导入!AY92,结果导入!BY92,结果导入!CY92,结果导入!DY92,结果导入!EY92,结果导入!FY92,结果导入!GY92,结果导入!HY92)=0,"",SUM(选手操作!O92,结果导入!Y92,结果导入!AY92,结果导入!BY92,结果导入!CY92,结果导入!DY92,结果导入!EY92,结果导入!FY92,结果导入!GY92,结果导入!HY92))</f>
        <v/>
      </c>
      <c r="H93" s="6" t="str">
        <f ca="1">IFERROR(IF(OR($C93="",结果导入!S$3=""),"",IF(选手操作!T92&lt;&gt;"",IF(选手操作!T92="其他","请假",选手操作!T92),VLOOKUP($C93,结果导入!O:Q,3,0))),"成绩错误")</f>
        <v/>
      </c>
      <c r="I93" s="6" t="str">
        <f ca="1">IFERROR(IF(OR($C93="",结果导入!AS$3=""),"",IF(选手操作!AT92&lt;&gt;"",IF(选手操作!AT92="其他","请假",选手操作!AT92),VLOOKUP($C93,结果导入!AO:AQ,3,0))),"成绩错误")</f>
        <v/>
      </c>
      <c r="J93" s="6" t="str">
        <f ca="1">IFERROR(IF(OR($C93="",结果导入!BS$3=""),"",IF(选手操作!BT92&lt;&gt;"",IF(选手操作!BT92="其他","请假",选手操作!BT92),VLOOKUP($C93,结果导入!BO:BQ,3,0))),"成绩错误")</f>
        <v/>
      </c>
      <c r="K93" s="6" t="str">
        <f ca="1">IFERROR(IF(OR($C93="",结果导入!CS$3=""),"",IF(选手操作!CT92&lt;&gt;"",IF(选手操作!CT92="其他","请假",选手操作!CT92),VLOOKUP($C93,结果导入!CO:CQ,3,0))),"成绩错误")</f>
        <v/>
      </c>
      <c r="L93" s="6" t="str">
        <f ca="1">IFERROR(IF(OR($C93="",结果导入!DS$3=""),"",IF(选手操作!DT92&lt;&gt;"",IF(选手操作!DT92="其他","请假",选手操作!DT92),VLOOKUP($C93,结果导入!DO:DQ,3,0))),"成绩错误")</f>
        <v/>
      </c>
      <c r="M93" s="6" t="str">
        <f ca="1">IFERROR(IF(OR($C93="",结果导入!ES$3=""),"",IF(选手操作!ET92&lt;&gt;"",IF(选手操作!ET92="其他","请假",选手操作!ET92),VLOOKUP($C93,结果导入!EO:EQ,3,0))),"成绩错误")</f>
        <v/>
      </c>
      <c r="N93" s="6" t="str">
        <f ca="1">IFERROR(IF(OR($C93="",结果导入!FS$3=""),"",IF(选手操作!FT92&lt;&gt;"",IF(选手操作!FT92="其他","请假",选手操作!FT92),VLOOKUP($C93,结果导入!FO:FQ,3,0))),"成绩错误")</f>
        <v/>
      </c>
      <c r="O93" s="6" t="str">
        <f ca="1">IFERROR(IF(OR($C93="",结果导入!GS$3=""),"",IF(选手操作!GT92&lt;&gt;"",IF(选手操作!GT92="其他","请假",选手操作!GT92),VLOOKUP($C93,结果导入!GO:GQ,3,0))),"成绩错误")</f>
        <v/>
      </c>
      <c r="P93" s="6" t="str">
        <f ca="1">IFERROR(IF(OR($C93="",结果导入!HS$3=""),"",IF(选手操作!HT92&lt;&gt;"",IF(选手操作!HT92="其他","请假",选手操作!HT92),VLOOKUP($C93,结果导入!HO:HQ,3,0))),"成绩错误")</f>
        <v/>
      </c>
      <c r="Q93" s="5" t="str">
        <f ca="1" t="shared" si="59"/>
        <v/>
      </c>
      <c r="R93" s="5" t="str">
        <f ca="1" t="shared" si="60"/>
        <v/>
      </c>
      <c r="S93" s="5" t="str">
        <f ca="1" t="shared" si="61"/>
        <v/>
      </c>
      <c r="T93" s="6" t="str">
        <f ca="1" t="shared" si="62"/>
        <v/>
      </c>
      <c r="U93" s="6" t="str">
        <f ca="1" t="shared" si="63"/>
        <v/>
      </c>
      <c r="V93" s="6" t="str">
        <f ca="1" t="shared" si="64"/>
        <v/>
      </c>
      <c r="W93" s="6" t="str">
        <f ca="1" t="shared" si="65"/>
        <v/>
      </c>
      <c r="X93" s="6" t="str">
        <f ca="1" t="shared" si="66"/>
        <v/>
      </c>
      <c r="Y93" s="6" t="str">
        <f ca="1" t="shared" si="67"/>
        <v/>
      </c>
      <c r="Z93" s="6" t="str">
        <f ca="1" t="shared" si="68"/>
        <v/>
      </c>
      <c r="AA93" s="6" t="str">
        <f ca="1" t="shared" si="69"/>
        <v/>
      </c>
      <c r="AB93" s="6" t="str">
        <f ca="1" t="shared" si="70"/>
        <v/>
      </c>
      <c r="AC93" s="6" t="str">
        <f ca="1" t="shared" si="71"/>
        <v/>
      </c>
      <c r="AD93" s="6" t="str">
        <f ca="1" t="shared" si="72"/>
        <v/>
      </c>
      <c r="AE93" s="6" t="str">
        <f ca="1" t="shared" si="73"/>
        <v/>
      </c>
      <c r="AF93" s="5" t="str">
        <f ca="1" t="shared" si="74"/>
        <v/>
      </c>
      <c r="AG93" s="5" t="str">
        <f ca="1" t="shared" si="75"/>
        <v/>
      </c>
      <c r="AH93" s="5" t="str">
        <f ca="1" t="shared" si="76"/>
        <v/>
      </c>
      <c r="AI93" s="6" t="str">
        <f ca="1" t="shared" si="77"/>
        <v/>
      </c>
      <c r="AJ93" s="6" t="str">
        <f ca="1" t="shared" si="78"/>
        <v/>
      </c>
      <c r="AK93" s="7" t="str">
        <f ca="1" t="shared" si="79"/>
        <v/>
      </c>
      <c r="AL93" s="6" t="str">
        <f ca="1" t="shared" si="80"/>
        <v/>
      </c>
      <c r="AM93" s="6" t="str">
        <f ca="1" t="shared" si="81"/>
        <v/>
      </c>
      <c r="AN93" s="6" t="str">
        <f ca="1" t="shared" si="82"/>
        <v/>
      </c>
      <c r="AO93" s="6" t="str">
        <f ca="1" t="shared" si="83"/>
        <v/>
      </c>
      <c r="AP93" s="6" t="str">
        <f ca="1" t="shared" si="84"/>
        <v/>
      </c>
      <c r="AQ93" s="6" t="str">
        <f ca="1" t="shared" si="85"/>
        <v/>
      </c>
      <c r="AR93" s="6" t="str">
        <f ca="1" t="shared" si="86"/>
        <v/>
      </c>
      <c r="AS93" s="6" t="str">
        <f ca="1" t="shared" si="87"/>
        <v/>
      </c>
      <c r="AT93" s="6" t="str">
        <f ca="1" t="shared" si="88"/>
        <v/>
      </c>
      <c r="AU93" s="9" t="str">
        <f ca="1" t="shared" si="89"/>
        <v/>
      </c>
      <c r="AV93" s="5" t="str">
        <f ca="1" t="shared" si="90"/>
        <v/>
      </c>
      <c r="AW93" s="5" t="str">
        <f ca="1" t="shared" si="91"/>
        <v/>
      </c>
      <c r="AX93" s="8" t="str">
        <f ca="1" t="shared" si="92"/>
        <v/>
      </c>
      <c r="AY93" s="6" t="str">
        <f ca="1" t="shared" si="93"/>
        <v/>
      </c>
      <c r="AZ93" s="7" t="str">
        <f ca="1" t="shared" si="94"/>
        <v/>
      </c>
      <c r="BA93" s="6" t="str">
        <f ca="1" t="shared" si="95"/>
        <v/>
      </c>
      <c r="BB93" s="6" t="str">
        <f ca="1" t="shared" si="96"/>
        <v/>
      </c>
      <c r="BC93" s="6" t="str">
        <f ca="1" t="shared" si="97"/>
        <v/>
      </c>
      <c r="BD93" s="6" t="str">
        <f ca="1" t="shared" si="98"/>
        <v/>
      </c>
      <c r="BE93" s="6" t="str">
        <f ca="1" t="shared" si="99"/>
        <v/>
      </c>
      <c r="BF93" s="6" t="str">
        <f ca="1" t="shared" si="100"/>
        <v/>
      </c>
      <c r="BG93" s="6" t="str">
        <f ca="1" t="shared" si="101"/>
        <v/>
      </c>
      <c r="BH93" s="6" t="str">
        <f ca="1" t="shared" si="102"/>
        <v/>
      </c>
      <c r="BI93" s="6" t="str">
        <f ca="1" t="shared" si="103"/>
        <v/>
      </c>
    </row>
    <row r="94" spans="1:61">
      <c r="A94" s="5" t="str">
        <f ca="1" t="shared" si="57"/>
        <v/>
      </c>
      <c r="B94" s="5" t="str">
        <f ca="1">IF(选手操作!$K93="","",选手操作!$K93)</f>
        <v/>
      </c>
      <c r="C94" s="5" t="str">
        <f ca="1">IF(选手操作!$L93="","",选手操作!$L93)</f>
        <v/>
      </c>
      <c r="D94" s="5" t="str">
        <f ca="1">IF($B94="","",RANK($E94,$E$4:$E$435,0)+COUNTIF($E$4:$E94,$E94)-1)</f>
        <v/>
      </c>
      <c r="E94" s="6" t="str">
        <f ca="1" t="shared" si="58"/>
        <v/>
      </c>
      <c r="F94" s="7" t="str">
        <f ca="1">IF(SUM(选手操作!S93,选手操作!AS93,选手操作!BS93,选手操作!CS93,选手操作!DS93,选手操作!ES93,选手操作!FS93,选手操作!GS93,选手操作!HS93,选手操作!M93,结果导入!W93,结果导入!AW93,结果导入!BW93,结果导入!CW93,结果导入!DW93,结果导入!EW93,结果导入!FW93,结果导入!GW93,结果导入!HW93,选手操作!HU93)=0,"",SUM(选手操作!S93,选手操作!AS93,选手操作!BS93,选手操作!CS93,选手操作!DS93,选手操作!ES93,选手操作!FS93,选手操作!GS93,选手操作!HS93,选手操作!M93,结果导入!W93,结果导入!AW93,结果导入!BW93,结果导入!CW93,结果导入!DW93,结果导入!EW93,结果导入!FW93,结果导入!GW93,结果导入!HW93))</f>
        <v/>
      </c>
      <c r="G94" s="7" t="str">
        <f>IF(SUM(选手操作!O93,结果导入!Y93,结果导入!AY93,结果导入!BY93,结果导入!CY93,结果导入!DY93,结果导入!EY93,结果导入!FY93,结果导入!GY93,结果导入!HY93)=0,"",SUM(选手操作!O93,结果导入!Y93,结果导入!AY93,结果导入!BY93,结果导入!CY93,结果导入!DY93,结果导入!EY93,结果导入!FY93,结果导入!GY93,结果导入!HY93))</f>
        <v/>
      </c>
      <c r="H94" s="6" t="str">
        <f ca="1">IFERROR(IF(OR($C94="",结果导入!S$3=""),"",IF(选手操作!T93&lt;&gt;"",IF(选手操作!T93="其他","请假",选手操作!T93),VLOOKUP($C94,结果导入!O:Q,3,0))),"成绩错误")</f>
        <v/>
      </c>
      <c r="I94" s="6" t="str">
        <f ca="1">IFERROR(IF(OR($C94="",结果导入!AS$3=""),"",IF(选手操作!AT93&lt;&gt;"",IF(选手操作!AT93="其他","请假",选手操作!AT93),VLOOKUP($C94,结果导入!AO:AQ,3,0))),"成绩错误")</f>
        <v/>
      </c>
      <c r="J94" s="6" t="str">
        <f ca="1">IFERROR(IF(OR($C94="",结果导入!BS$3=""),"",IF(选手操作!BT93&lt;&gt;"",IF(选手操作!BT93="其他","请假",选手操作!BT93),VLOOKUP($C94,结果导入!BO:BQ,3,0))),"成绩错误")</f>
        <v/>
      </c>
      <c r="K94" s="6" t="str">
        <f ca="1">IFERROR(IF(OR($C94="",结果导入!CS$3=""),"",IF(选手操作!CT93&lt;&gt;"",IF(选手操作!CT93="其他","请假",选手操作!CT93),VLOOKUP($C94,结果导入!CO:CQ,3,0))),"成绩错误")</f>
        <v/>
      </c>
      <c r="L94" s="6" t="str">
        <f ca="1">IFERROR(IF(OR($C94="",结果导入!DS$3=""),"",IF(选手操作!DT93&lt;&gt;"",IF(选手操作!DT93="其他","请假",选手操作!DT93),VLOOKUP($C94,结果导入!DO:DQ,3,0))),"成绩错误")</f>
        <v/>
      </c>
      <c r="M94" s="6" t="str">
        <f ca="1">IFERROR(IF(OR($C94="",结果导入!ES$3=""),"",IF(选手操作!ET93&lt;&gt;"",IF(选手操作!ET93="其他","请假",选手操作!ET93),VLOOKUP($C94,结果导入!EO:EQ,3,0))),"成绩错误")</f>
        <v/>
      </c>
      <c r="N94" s="6" t="str">
        <f ca="1">IFERROR(IF(OR($C94="",结果导入!FS$3=""),"",IF(选手操作!FT93&lt;&gt;"",IF(选手操作!FT93="其他","请假",选手操作!FT93),VLOOKUP($C94,结果导入!FO:FQ,3,0))),"成绩错误")</f>
        <v/>
      </c>
      <c r="O94" s="6" t="str">
        <f ca="1">IFERROR(IF(OR($C94="",结果导入!GS$3=""),"",IF(选手操作!GT93&lt;&gt;"",IF(选手操作!GT93="其他","请假",选手操作!GT93),VLOOKUP($C94,结果导入!GO:GQ,3,0))),"成绩错误")</f>
        <v/>
      </c>
      <c r="P94" s="6" t="str">
        <f ca="1">IFERROR(IF(OR($C94="",结果导入!HS$3=""),"",IF(选手操作!HT93&lt;&gt;"",IF(选手操作!HT93="其他","请假",选手操作!HT93),VLOOKUP($C94,结果导入!HO:HQ,3,0))),"成绩错误")</f>
        <v/>
      </c>
      <c r="Q94" s="5" t="str">
        <f ca="1" t="shared" si="59"/>
        <v/>
      </c>
      <c r="R94" s="5" t="str">
        <f ca="1" t="shared" si="60"/>
        <v/>
      </c>
      <c r="S94" s="5" t="str">
        <f ca="1" t="shared" si="61"/>
        <v/>
      </c>
      <c r="T94" s="6" t="str">
        <f ca="1" t="shared" si="62"/>
        <v/>
      </c>
      <c r="U94" s="6" t="str">
        <f ca="1" t="shared" si="63"/>
        <v/>
      </c>
      <c r="V94" s="6" t="str">
        <f ca="1" t="shared" si="64"/>
        <v/>
      </c>
      <c r="W94" s="6" t="str">
        <f ca="1" t="shared" si="65"/>
        <v/>
      </c>
      <c r="X94" s="6" t="str">
        <f ca="1" t="shared" si="66"/>
        <v/>
      </c>
      <c r="Y94" s="6" t="str">
        <f ca="1" t="shared" si="67"/>
        <v/>
      </c>
      <c r="Z94" s="6" t="str">
        <f ca="1" t="shared" si="68"/>
        <v/>
      </c>
      <c r="AA94" s="6" t="str">
        <f ca="1" t="shared" si="69"/>
        <v/>
      </c>
      <c r="AB94" s="6" t="str">
        <f ca="1" t="shared" si="70"/>
        <v/>
      </c>
      <c r="AC94" s="6" t="str">
        <f ca="1" t="shared" si="71"/>
        <v/>
      </c>
      <c r="AD94" s="6" t="str">
        <f ca="1" t="shared" si="72"/>
        <v/>
      </c>
      <c r="AE94" s="6" t="str">
        <f ca="1" t="shared" si="73"/>
        <v/>
      </c>
      <c r="AF94" s="5" t="str">
        <f ca="1" t="shared" si="74"/>
        <v/>
      </c>
      <c r="AG94" s="5" t="str">
        <f ca="1" t="shared" si="75"/>
        <v/>
      </c>
      <c r="AH94" s="5" t="str">
        <f ca="1" t="shared" si="76"/>
        <v/>
      </c>
      <c r="AI94" s="6" t="str">
        <f ca="1" t="shared" si="77"/>
        <v/>
      </c>
      <c r="AJ94" s="6" t="str">
        <f ca="1" t="shared" si="78"/>
        <v/>
      </c>
      <c r="AK94" s="7" t="str">
        <f ca="1" t="shared" si="79"/>
        <v/>
      </c>
      <c r="AL94" s="6" t="str">
        <f ca="1" t="shared" si="80"/>
        <v/>
      </c>
      <c r="AM94" s="6" t="str">
        <f ca="1" t="shared" si="81"/>
        <v/>
      </c>
      <c r="AN94" s="6" t="str">
        <f ca="1" t="shared" si="82"/>
        <v/>
      </c>
      <c r="AO94" s="6" t="str">
        <f ca="1" t="shared" si="83"/>
        <v/>
      </c>
      <c r="AP94" s="6" t="str">
        <f ca="1" t="shared" si="84"/>
        <v/>
      </c>
      <c r="AQ94" s="6" t="str">
        <f ca="1" t="shared" si="85"/>
        <v/>
      </c>
      <c r="AR94" s="6" t="str">
        <f ca="1" t="shared" si="86"/>
        <v/>
      </c>
      <c r="AS94" s="6" t="str">
        <f ca="1" t="shared" si="87"/>
        <v/>
      </c>
      <c r="AT94" s="6" t="str">
        <f ca="1" t="shared" si="88"/>
        <v/>
      </c>
      <c r="AU94" s="9" t="str">
        <f ca="1" t="shared" si="89"/>
        <v/>
      </c>
      <c r="AV94" s="5" t="str">
        <f ca="1" t="shared" si="90"/>
        <v/>
      </c>
      <c r="AW94" s="5" t="str">
        <f ca="1" t="shared" si="91"/>
        <v/>
      </c>
      <c r="AX94" s="8" t="str">
        <f ca="1" t="shared" si="92"/>
        <v/>
      </c>
      <c r="AY94" s="6" t="str">
        <f ca="1" t="shared" si="93"/>
        <v/>
      </c>
      <c r="AZ94" s="7" t="str">
        <f ca="1" t="shared" si="94"/>
        <v/>
      </c>
      <c r="BA94" s="6" t="str">
        <f ca="1" t="shared" si="95"/>
        <v/>
      </c>
      <c r="BB94" s="6" t="str">
        <f ca="1" t="shared" si="96"/>
        <v/>
      </c>
      <c r="BC94" s="6" t="str">
        <f ca="1" t="shared" si="97"/>
        <v/>
      </c>
      <c r="BD94" s="6" t="str">
        <f ca="1" t="shared" si="98"/>
        <v/>
      </c>
      <c r="BE94" s="6" t="str">
        <f ca="1" t="shared" si="99"/>
        <v/>
      </c>
      <c r="BF94" s="6" t="str">
        <f ca="1" t="shared" si="100"/>
        <v/>
      </c>
      <c r="BG94" s="6" t="str">
        <f ca="1" t="shared" si="101"/>
        <v/>
      </c>
      <c r="BH94" s="6" t="str">
        <f ca="1" t="shared" si="102"/>
        <v/>
      </c>
      <c r="BI94" s="6" t="str">
        <f ca="1" t="shared" si="103"/>
        <v/>
      </c>
    </row>
    <row r="95" spans="1:61">
      <c r="A95" s="5" t="str">
        <f ca="1" t="shared" si="57"/>
        <v/>
      </c>
      <c r="B95" s="5" t="str">
        <f ca="1">IF(选手操作!$K94="","",选手操作!$K94)</f>
        <v/>
      </c>
      <c r="C95" s="5" t="str">
        <f ca="1">IF(选手操作!$L94="","",选手操作!$L94)</f>
        <v/>
      </c>
      <c r="D95" s="5" t="str">
        <f ca="1">IF($B95="","",RANK($E95,$E$4:$E$435,0)+COUNTIF($E$4:$E95,$E95)-1)</f>
        <v/>
      </c>
      <c r="E95" s="6" t="str">
        <f ca="1" t="shared" si="58"/>
        <v/>
      </c>
      <c r="F95" s="7" t="str">
        <f ca="1">IF(SUM(选手操作!S94,选手操作!AS94,选手操作!BS94,选手操作!CS94,选手操作!DS94,选手操作!ES94,选手操作!FS94,选手操作!GS94,选手操作!HS94,选手操作!M94,结果导入!W94,结果导入!AW94,结果导入!BW94,结果导入!CW94,结果导入!DW94,结果导入!EW94,结果导入!FW94,结果导入!GW94,结果导入!HW94,选手操作!HU94)=0,"",SUM(选手操作!S94,选手操作!AS94,选手操作!BS94,选手操作!CS94,选手操作!DS94,选手操作!ES94,选手操作!FS94,选手操作!GS94,选手操作!HS94,选手操作!M94,结果导入!W94,结果导入!AW94,结果导入!BW94,结果导入!CW94,结果导入!DW94,结果导入!EW94,结果导入!FW94,结果导入!GW94,结果导入!HW94))</f>
        <v/>
      </c>
      <c r="G95" s="7" t="str">
        <f>IF(SUM(选手操作!O94,结果导入!Y94,结果导入!AY94,结果导入!BY94,结果导入!CY94,结果导入!DY94,结果导入!EY94,结果导入!FY94,结果导入!GY94,结果导入!HY94)=0,"",SUM(选手操作!O94,结果导入!Y94,结果导入!AY94,结果导入!BY94,结果导入!CY94,结果导入!DY94,结果导入!EY94,结果导入!FY94,结果导入!GY94,结果导入!HY94))</f>
        <v/>
      </c>
      <c r="H95" s="6" t="str">
        <f ca="1">IFERROR(IF(OR($C95="",结果导入!S$3=""),"",IF(选手操作!T94&lt;&gt;"",IF(选手操作!T94="其他","请假",选手操作!T94),VLOOKUP($C95,结果导入!O:Q,3,0))),"成绩错误")</f>
        <v/>
      </c>
      <c r="I95" s="6" t="str">
        <f ca="1">IFERROR(IF(OR($C95="",结果导入!AS$3=""),"",IF(选手操作!AT94&lt;&gt;"",IF(选手操作!AT94="其他","请假",选手操作!AT94),VLOOKUP($C95,结果导入!AO:AQ,3,0))),"成绩错误")</f>
        <v/>
      </c>
      <c r="J95" s="6" t="str">
        <f ca="1">IFERROR(IF(OR($C95="",结果导入!BS$3=""),"",IF(选手操作!BT94&lt;&gt;"",IF(选手操作!BT94="其他","请假",选手操作!BT94),VLOOKUP($C95,结果导入!BO:BQ,3,0))),"成绩错误")</f>
        <v/>
      </c>
      <c r="K95" s="6" t="str">
        <f ca="1">IFERROR(IF(OR($C95="",结果导入!CS$3=""),"",IF(选手操作!CT94&lt;&gt;"",IF(选手操作!CT94="其他","请假",选手操作!CT94),VLOOKUP($C95,结果导入!CO:CQ,3,0))),"成绩错误")</f>
        <v/>
      </c>
      <c r="L95" s="6" t="str">
        <f ca="1">IFERROR(IF(OR($C95="",结果导入!DS$3=""),"",IF(选手操作!DT94&lt;&gt;"",IF(选手操作!DT94="其他","请假",选手操作!DT94),VLOOKUP($C95,结果导入!DO:DQ,3,0))),"成绩错误")</f>
        <v/>
      </c>
      <c r="M95" s="6" t="str">
        <f ca="1">IFERROR(IF(OR($C95="",结果导入!ES$3=""),"",IF(选手操作!ET94&lt;&gt;"",IF(选手操作!ET94="其他","请假",选手操作!ET94),VLOOKUP($C95,结果导入!EO:EQ,3,0))),"成绩错误")</f>
        <v/>
      </c>
      <c r="N95" s="6" t="str">
        <f ca="1">IFERROR(IF(OR($C95="",结果导入!FS$3=""),"",IF(选手操作!FT94&lt;&gt;"",IF(选手操作!FT94="其他","请假",选手操作!FT94),VLOOKUP($C95,结果导入!FO:FQ,3,0))),"成绩错误")</f>
        <v/>
      </c>
      <c r="O95" s="6" t="str">
        <f ca="1">IFERROR(IF(OR($C95="",结果导入!GS$3=""),"",IF(选手操作!GT94&lt;&gt;"",IF(选手操作!GT94="其他","请假",选手操作!GT94),VLOOKUP($C95,结果导入!GO:GQ,3,0))),"成绩错误")</f>
        <v/>
      </c>
      <c r="P95" s="6" t="str">
        <f ca="1">IFERROR(IF(OR($C95="",结果导入!HS$3=""),"",IF(选手操作!HT94&lt;&gt;"",IF(选手操作!HT94="其他","请假",选手操作!HT94),VLOOKUP($C95,结果导入!HO:HQ,3,0))),"成绩错误")</f>
        <v/>
      </c>
      <c r="Q95" s="5" t="str">
        <f ca="1" t="shared" si="59"/>
        <v/>
      </c>
      <c r="R95" s="5" t="str">
        <f ca="1" t="shared" si="60"/>
        <v/>
      </c>
      <c r="S95" s="5" t="str">
        <f ca="1" t="shared" si="61"/>
        <v/>
      </c>
      <c r="T95" s="6" t="str">
        <f ca="1" t="shared" si="62"/>
        <v/>
      </c>
      <c r="U95" s="6" t="str">
        <f ca="1" t="shared" si="63"/>
        <v/>
      </c>
      <c r="V95" s="6" t="str">
        <f ca="1" t="shared" si="64"/>
        <v/>
      </c>
      <c r="W95" s="6" t="str">
        <f ca="1" t="shared" si="65"/>
        <v/>
      </c>
      <c r="X95" s="6" t="str">
        <f ca="1" t="shared" si="66"/>
        <v/>
      </c>
      <c r="Y95" s="6" t="str">
        <f ca="1" t="shared" si="67"/>
        <v/>
      </c>
      <c r="Z95" s="6" t="str">
        <f ca="1" t="shared" si="68"/>
        <v/>
      </c>
      <c r="AA95" s="6" t="str">
        <f ca="1" t="shared" si="69"/>
        <v/>
      </c>
      <c r="AB95" s="6" t="str">
        <f ca="1" t="shared" si="70"/>
        <v/>
      </c>
      <c r="AC95" s="6" t="str">
        <f ca="1" t="shared" si="71"/>
        <v/>
      </c>
      <c r="AD95" s="6" t="str">
        <f ca="1" t="shared" si="72"/>
        <v/>
      </c>
      <c r="AE95" s="6" t="str">
        <f ca="1" t="shared" si="73"/>
        <v/>
      </c>
      <c r="AF95" s="5" t="str">
        <f ca="1" t="shared" si="74"/>
        <v/>
      </c>
      <c r="AG95" s="5" t="str">
        <f ca="1" t="shared" si="75"/>
        <v/>
      </c>
      <c r="AH95" s="5" t="str">
        <f ca="1" t="shared" si="76"/>
        <v/>
      </c>
      <c r="AI95" s="6" t="str">
        <f ca="1" t="shared" si="77"/>
        <v/>
      </c>
      <c r="AJ95" s="6" t="str">
        <f ca="1" t="shared" si="78"/>
        <v/>
      </c>
      <c r="AK95" s="7" t="str">
        <f ca="1" t="shared" si="79"/>
        <v/>
      </c>
      <c r="AL95" s="6" t="str">
        <f ca="1" t="shared" si="80"/>
        <v/>
      </c>
      <c r="AM95" s="6" t="str">
        <f ca="1" t="shared" si="81"/>
        <v/>
      </c>
      <c r="AN95" s="6" t="str">
        <f ca="1" t="shared" si="82"/>
        <v/>
      </c>
      <c r="AO95" s="6" t="str">
        <f ca="1" t="shared" si="83"/>
        <v/>
      </c>
      <c r="AP95" s="6" t="str">
        <f ca="1" t="shared" si="84"/>
        <v/>
      </c>
      <c r="AQ95" s="6" t="str">
        <f ca="1" t="shared" si="85"/>
        <v/>
      </c>
      <c r="AR95" s="6" t="str">
        <f ca="1" t="shared" si="86"/>
        <v/>
      </c>
      <c r="AS95" s="6" t="str">
        <f ca="1" t="shared" si="87"/>
        <v/>
      </c>
      <c r="AT95" s="6" t="str">
        <f ca="1" t="shared" si="88"/>
        <v/>
      </c>
      <c r="AU95" s="9" t="str">
        <f ca="1" t="shared" si="89"/>
        <v/>
      </c>
      <c r="AV95" s="5" t="str">
        <f ca="1" t="shared" si="90"/>
        <v/>
      </c>
      <c r="AW95" s="5" t="str">
        <f ca="1" t="shared" si="91"/>
        <v/>
      </c>
      <c r="AX95" s="8" t="str">
        <f ca="1" t="shared" si="92"/>
        <v/>
      </c>
      <c r="AY95" s="6" t="str">
        <f ca="1" t="shared" si="93"/>
        <v/>
      </c>
      <c r="AZ95" s="7" t="str">
        <f ca="1" t="shared" si="94"/>
        <v/>
      </c>
      <c r="BA95" s="6" t="str">
        <f ca="1" t="shared" si="95"/>
        <v/>
      </c>
      <c r="BB95" s="6" t="str">
        <f ca="1" t="shared" si="96"/>
        <v/>
      </c>
      <c r="BC95" s="6" t="str">
        <f ca="1" t="shared" si="97"/>
        <v/>
      </c>
      <c r="BD95" s="6" t="str">
        <f ca="1" t="shared" si="98"/>
        <v/>
      </c>
      <c r="BE95" s="6" t="str">
        <f ca="1" t="shared" si="99"/>
        <v/>
      </c>
      <c r="BF95" s="6" t="str">
        <f ca="1" t="shared" si="100"/>
        <v/>
      </c>
      <c r="BG95" s="6" t="str">
        <f ca="1" t="shared" si="101"/>
        <v/>
      </c>
      <c r="BH95" s="6" t="str">
        <f ca="1" t="shared" si="102"/>
        <v/>
      </c>
      <c r="BI95" s="6" t="str">
        <f ca="1" t="shared" si="103"/>
        <v/>
      </c>
    </row>
    <row r="96" spans="1:61">
      <c r="A96" s="5" t="str">
        <f ca="1" t="shared" si="57"/>
        <v/>
      </c>
      <c r="B96" s="5" t="str">
        <f ca="1">IF(选手操作!$K95="","",选手操作!$K95)</f>
        <v/>
      </c>
      <c r="C96" s="5" t="str">
        <f ca="1">IF(选手操作!$L95="","",选手操作!$L95)</f>
        <v/>
      </c>
      <c r="D96" s="5" t="str">
        <f ca="1">IF($B96="","",RANK($E96,$E$4:$E$435,0)+COUNTIF($E$4:$E96,$E96)-1)</f>
        <v/>
      </c>
      <c r="E96" s="6" t="str">
        <f ca="1" t="shared" si="58"/>
        <v/>
      </c>
      <c r="F96" s="7" t="str">
        <f ca="1">IF(SUM(选手操作!S95,选手操作!AS95,选手操作!BS95,选手操作!CS95,选手操作!DS95,选手操作!ES95,选手操作!FS95,选手操作!GS95,选手操作!HS95,选手操作!M95,结果导入!W95,结果导入!AW95,结果导入!BW95,结果导入!CW95,结果导入!DW95,结果导入!EW95,结果导入!FW95,结果导入!GW95,结果导入!HW95,选手操作!HU95)=0,"",SUM(选手操作!S95,选手操作!AS95,选手操作!BS95,选手操作!CS95,选手操作!DS95,选手操作!ES95,选手操作!FS95,选手操作!GS95,选手操作!HS95,选手操作!M95,结果导入!W95,结果导入!AW95,结果导入!BW95,结果导入!CW95,结果导入!DW95,结果导入!EW95,结果导入!FW95,结果导入!GW95,结果导入!HW95))</f>
        <v/>
      </c>
      <c r="G96" s="7" t="str">
        <f>IF(SUM(选手操作!O95,结果导入!Y95,结果导入!AY95,结果导入!BY95,结果导入!CY95,结果导入!DY95,结果导入!EY95,结果导入!FY95,结果导入!GY95,结果导入!HY95)=0,"",SUM(选手操作!O95,结果导入!Y95,结果导入!AY95,结果导入!BY95,结果导入!CY95,结果导入!DY95,结果导入!EY95,结果导入!FY95,结果导入!GY95,结果导入!HY95))</f>
        <v/>
      </c>
      <c r="H96" s="6" t="str">
        <f ca="1">IFERROR(IF(OR($C96="",结果导入!S$3=""),"",IF(选手操作!T95&lt;&gt;"",IF(选手操作!T95="其他","请假",选手操作!T95),VLOOKUP($C96,结果导入!O:Q,3,0))),"成绩错误")</f>
        <v/>
      </c>
      <c r="I96" s="6" t="str">
        <f ca="1">IFERROR(IF(OR($C96="",结果导入!AS$3=""),"",IF(选手操作!AT95&lt;&gt;"",IF(选手操作!AT95="其他","请假",选手操作!AT95),VLOOKUP($C96,结果导入!AO:AQ,3,0))),"成绩错误")</f>
        <v/>
      </c>
      <c r="J96" s="6" t="str">
        <f ca="1">IFERROR(IF(OR($C96="",结果导入!BS$3=""),"",IF(选手操作!BT95&lt;&gt;"",IF(选手操作!BT95="其他","请假",选手操作!BT95),VLOOKUP($C96,结果导入!BO:BQ,3,0))),"成绩错误")</f>
        <v/>
      </c>
      <c r="K96" s="6" t="str">
        <f ca="1">IFERROR(IF(OR($C96="",结果导入!CS$3=""),"",IF(选手操作!CT95&lt;&gt;"",IF(选手操作!CT95="其他","请假",选手操作!CT95),VLOOKUP($C96,结果导入!CO:CQ,3,0))),"成绩错误")</f>
        <v/>
      </c>
      <c r="L96" s="6" t="str">
        <f ca="1">IFERROR(IF(OR($C96="",结果导入!DS$3=""),"",IF(选手操作!DT95&lt;&gt;"",IF(选手操作!DT95="其他","请假",选手操作!DT95),VLOOKUP($C96,结果导入!DO:DQ,3,0))),"成绩错误")</f>
        <v/>
      </c>
      <c r="M96" s="6" t="str">
        <f ca="1">IFERROR(IF(OR($C96="",结果导入!ES$3=""),"",IF(选手操作!ET95&lt;&gt;"",IF(选手操作!ET95="其他","请假",选手操作!ET95),VLOOKUP($C96,结果导入!EO:EQ,3,0))),"成绩错误")</f>
        <v/>
      </c>
      <c r="N96" s="6" t="str">
        <f ca="1">IFERROR(IF(OR($C96="",结果导入!FS$3=""),"",IF(选手操作!FT95&lt;&gt;"",IF(选手操作!FT95="其他","请假",选手操作!FT95),VLOOKUP($C96,结果导入!FO:FQ,3,0))),"成绩错误")</f>
        <v/>
      </c>
      <c r="O96" s="6" t="str">
        <f ca="1">IFERROR(IF(OR($C96="",结果导入!GS$3=""),"",IF(选手操作!GT95&lt;&gt;"",IF(选手操作!GT95="其他","请假",选手操作!GT95),VLOOKUP($C96,结果导入!GO:GQ,3,0))),"成绩错误")</f>
        <v/>
      </c>
      <c r="P96" s="6" t="str">
        <f ca="1">IFERROR(IF(OR($C96="",结果导入!HS$3=""),"",IF(选手操作!HT95&lt;&gt;"",IF(选手操作!HT95="其他","请假",选手操作!HT95),VLOOKUP($C96,结果导入!HO:HQ,3,0))),"成绩错误")</f>
        <v/>
      </c>
      <c r="Q96" s="5" t="str">
        <f ca="1" t="shared" si="59"/>
        <v/>
      </c>
      <c r="R96" s="5" t="str">
        <f ca="1" t="shared" si="60"/>
        <v/>
      </c>
      <c r="S96" s="5" t="str">
        <f ca="1" t="shared" si="61"/>
        <v/>
      </c>
      <c r="T96" s="6" t="str">
        <f ca="1" t="shared" si="62"/>
        <v/>
      </c>
      <c r="U96" s="6" t="str">
        <f ca="1" t="shared" si="63"/>
        <v/>
      </c>
      <c r="V96" s="6" t="str">
        <f ca="1" t="shared" si="64"/>
        <v/>
      </c>
      <c r="W96" s="6" t="str">
        <f ca="1" t="shared" si="65"/>
        <v/>
      </c>
      <c r="X96" s="6" t="str">
        <f ca="1" t="shared" si="66"/>
        <v/>
      </c>
      <c r="Y96" s="6" t="str">
        <f ca="1" t="shared" si="67"/>
        <v/>
      </c>
      <c r="Z96" s="6" t="str">
        <f ca="1" t="shared" si="68"/>
        <v/>
      </c>
      <c r="AA96" s="6" t="str">
        <f ca="1" t="shared" si="69"/>
        <v/>
      </c>
      <c r="AB96" s="6" t="str">
        <f ca="1" t="shared" si="70"/>
        <v/>
      </c>
      <c r="AC96" s="6" t="str">
        <f ca="1" t="shared" si="71"/>
        <v/>
      </c>
      <c r="AD96" s="6" t="str">
        <f ca="1" t="shared" si="72"/>
        <v/>
      </c>
      <c r="AE96" s="6" t="str">
        <f ca="1" t="shared" si="73"/>
        <v/>
      </c>
      <c r="AF96" s="5" t="str">
        <f ca="1" t="shared" si="74"/>
        <v/>
      </c>
      <c r="AG96" s="5" t="str">
        <f ca="1" t="shared" si="75"/>
        <v/>
      </c>
      <c r="AH96" s="5" t="str">
        <f ca="1" t="shared" si="76"/>
        <v/>
      </c>
      <c r="AI96" s="6" t="str">
        <f ca="1" t="shared" si="77"/>
        <v/>
      </c>
      <c r="AJ96" s="6" t="str">
        <f ca="1" t="shared" si="78"/>
        <v/>
      </c>
      <c r="AK96" s="7" t="str">
        <f ca="1" t="shared" si="79"/>
        <v/>
      </c>
      <c r="AL96" s="6" t="str">
        <f ca="1" t="shared" si="80"/>
        <v/>
      </c>
      <c r="AM96" s="6" t="str">
        <f ca="1" t="shared" si="81"/>
        <v/>
      </c>
      <c r="AN96" s="6" t="str">
        <f ca="1" t="shared" si="82"/>
        <v/>
      </c>
      <c r="AO96" s="6" t="str">
        <f ca="1" t="shared" si="83"/>
        <v/>
      </c>
      <c r="AP96" s="6" t="str">
        <f ca="1" t="shared" si="84"/>
        <v/>
      </c>
      <c r="AQ96" s="6" t="str">
        <f ca="1" t="shared" si="85"/>
        <v/>
      </c>
      <c r="AR96" s="6" t="str">
        <f ca="1" t="shared" si="86"/>
        <v/>
      </c>
      <c r="AS96" s="6" t="str">
        <f ca="1" t="shared" si="87"/>
        <v/>
      </c>
      <c r="AT96" s="6" t="str">
        <f ca="1" t="shared" si="88"/>
        <v/>
      </c>
      <c r="AU96" s="9" t="str">
        <f ca="1" t="shared" si="89"/>
        <v/>
      </c>
      <c r="AV96" s="5" t="str">
        <f ca="1" t="shared" si="90"/>
        <v/>
      </c>
      <c r="AW96" s="5" t="str">
        <f ca="1" t="shared" si="91"/>
        <v/>
      </c>
      <c r="AX96" s="8" t="str">
        <f ca="1" t="shared" si="92"/>
        <v/>
      </c>
      <c r="AY96" s="6" t="str">
        <f ca="1" t="shared" si="93"/>
        <v/>
      </c>
      <c r="AZ96" s="7" t="str">
        <f ca="1" t="shared" si="94"/>
        <v/>
      </c>
      <c r="BA96" s="6" t="str">
        <f ca="1" t="shared" si="95"/>
        <v/>
      </c>
      <c r="BB96" s="6" t="str">
        <f ca="1" t="shared" si="96"/>
        <v/>
      </c>
      <c r="BC96" s="6" t="str">
        <f ca="1" t="shared" si="97"/>
        <v/>
      </c>
      <c r="BD96" s="6" t="str">
        <f ca="1" t="shared" si="98"/>
        <v/>
      </c>
      <c r="BE96" s="6" t="str">
        <f ca="1" t="shared" si="99"/>
        <v/>
      </c>
      <c r="BF96" s="6" t="str">
        <f ca="1" t="shared" si="100"/>
        <v/>
      </c>
      <c r="BG96" s="6" t="str">
        <f ca="1" t="shared" si="101"/>
        <v/>
      </c>
      <c r="BH96" s="6" t="str">
        <f ca="1" t="shared" si="102"/>
        <v/>
      </c>
      <c r="BI96" s="6" t="str">
        <f ca="1" t="shared" si="103"/>
        <v/>
      </c>
    </row>
    <row r="97" spans="1:61">
      <c r="A97" s="5" t="str">
        <f ca="1" t="shared" si="57"/>
        <v/>
      </c>
      <c r="B97" s="5" t="str">
        <f ca="1">IF(选手操作!$K96="","",选手操作!$K96)</f>
        <v/>
      </c>
      <c r="C97" s="5" t="str">
        <f ca="1">IF(选手操作!$L96="","",选手操作!$L96)</f>
        <v/>
      </c>
      <c r="D97" s="5" t="str">
        <f ca="1">IF($B97="","",RANK($E97,$E$4:$E$435,0)+COUNTIF($E$4:$E97,$E97)-1)</f>
        <v/>
      </c>
      <c r="E97" s="6" t="str">
        <f ca="1" t="shared" si="58"/>
        <v/>
      </c>
      <c r="F97" s="7" t="str">
        <f ca="1">IF(SUM(选手操作!S96,选手操作!AS96,选手操作!BS96,选手操作!CS96,选手操作!DS96,选手操作!ES96,选手操作!FS96,选手操作!GS96,选手操作!HS96,选手操作!M96,结果导入!W96,结果导入!AW96,结果导入!BW96,结果导入!CW96,结果导入!DW96,结果导入!EW96,结果导入!FW96,结果导入!GW96,结果导入!HW96,选手操作!HU96)=0,"",SUM(选手操作!S96,选手操作!AS96,选手操作!BS96,选手操作!CS96,选手操作!DS96,选手操作!ES96,选手操作!FS96,选手操作!GS96,选手操作!HS96,选手操作!M96,结果导入!W96,结果导入!AW96,结果导入!BW96,结果导入!CW96,结果导入!DW96,结果导入!EW96,结果导入!FW96,结果导入!GW96,结果导入!HW96))</f>
        <v/>
      </c>
      <c r="G97" s="7" t="str">
        <f>IF(SUM(选手操作!O96,结果导入!Y96,结果导入!AY96,结果导入!BY96,结果导入!CY96,结果导入!DY96,结果导入!EY96,结果导入!FY96,结果导入!GY96,结果导入!HY96)=0,"",SUM(选手操作!O96,结果导入!Y96,结果导入!AY96,结果导入!BY96,结果导入!CY96,结果导入!DY96,结果导入!EY96,结果导入!FY96,结果导入!GY96,结果导入!HY96))</f>
        <v/>
      </c>
      <c r="H97" s="6" t="str">
        <f ca="1">IFERROR(IF(OR($C97="",结果导入!S$3=""),"",IF(选手操作!T96&lt;&gt;"",IF(选手操作!T96="其他","请假",选手操作!T96),VLOOKUP($C97,结果导入!O:Q,3,0))),"成绩错误")</f>
        <v/>
      </c>
      <c r="I97" s="6" t="str">
        <f ca="1">IFERROR(IF(OR($C97="",结果导入!AS$3=""),"",IF(选手操作!AT96&lt;&gt;"",IF(选手操作!AT96="其他","请假",选手操作!AT96),VLOOKUP($C97,结果导入!AO:AQ,3,0))),"成绩错误")</f>
        <v/>
      </c>
      <c r="J97" s="6" t="str">
        <f ca="1">IFERROR(IF(OR($C97="",结果导入!BS$3=""),"",IF(选手操作!BT96&lt;&gt;"",IF(选手操作!BT96="其他","请假",选手操作!BT96),VLOOKUP($C97,结果导入!BO:BQ,3,0))),"成绩错误")</f>
        <v/>
      </c>
      <c r="K97" s="6" t="str">
        <f ca="1">IFERROR(IF(OR($C97="",结果导入!CS$3=""),"",IF(选手操作!CT96&lt;&gt;"",IF(选手操作!CT96="其他","请假",选手操作!CT96),VLOOKUP($C97,结果导入!CO:CQ,3,0))),"成绩错误")</f>
        <v/>
      </c>
      <c r="L97" s="6" t="str">
        <f ca="1">IFERROR(IF(OR($C97="",结果导入!DS$3=""),"",IF(选手操作!DT96&lt;&gt;"",IF(选手操作!DT96="其他","请假",选手操作!DT96),VLOOKUP($C97,结果导入!DO:DQ,3,0))),"成绩错误")</f>
        <v/>
      </c>
      <c r="M97" s="6" t="str">
        <f ca="1">IFERROR(IF(OR($C97="",结果导入!ES$3=""),"",IF(选手操作!ET96&lt;&gt;"",IF(选手操作!ET96="其他","请假",选手操作!ET96),VLOOKUP($C97,结果导入!EO:EQ,3,0))),"成绩错误")</f>
        <v/>
      </c>
      <c r="N97" s="6" t="str">
        <f ca="1">IFERROR(IF(OR($C97="",结果导入!FS$3=""),"",IF(选手操作!FT96&lt;&gt;"",IF(选手操作!FT96="其他","请假",选手操作!FT96),VLOOKUP($C97,结果导入!FO:FQ,3,0))),"成绩错误")</f>
        <v/>
      </c>
      <c r="O97" s="6" t="str">
        <f ca="1">IFERROR(IF(OR($C97="",结果导入!GS$3=""),"",IF(选手操作!GT96&lt;&gt;"",IF(选手操作!GT96="其他","请假",选手操作!GT96),VLOOKUP($C97,结果导入!GO:GQ,3,0))),"成绩错误")</f>
        <v/>
      </c>
      <c r="P97" s="6" t="str">
        <f ca="1">IFERROR(IF(OR($C97="",结果导入!HS$3=""),"",IF(选手操作!HT96&lt;&gt;"",IF(选手操作!HT96="其他","请假",选手操作!HT96),VLOOKUP($C97,结果导入!HO:HQ,3,0))),"成绩错误")</f>
        <v/>
      </c>
      <c r="Q97" s="5" t="str">
        <f ca="1" t="shared" si="59"/>
        <v/>
      </c>
      <c r="R97" s="5" t="str">
        <f ca="1" t="shared" si="60"/>
        <v/>
      </c>
      <c r="S97" s="5" t="str">
        <f ca="1" t="shared" si="61"/>
        <v/>
      </c>
      <c r="T97" s="6" t="str">
        <f ca="1" t="shared" si="62"/>
        <v/>
      </c>
      <c r="U97" s="6" t="str">
        <f ca="1" t="shared" si="63"/>
        <v/>
      </c>
      <c r="V97" s="6" t="str">
        <f ca="1" t="shared" si="64"/>
        <v/>
      </c>
      <c r="W97" s="6" t="str">
        <f ca="1" t="shared" si="65"/>
        <v/>
      </c>
      <c r="X97" s="6" t="str">
        <f ca="1" t="shared" si="66"/>
        <v/>
      </c>
      <c r="Y97" s="6" t="str">
        <f ca="1" t="shared" si="67"/>
        <v/>
      </c>
      <c r="Z97" s="6" t="str">
        <f ca="1" t="shared" si="68"/>
        <v/>
      </c>
      <c r="AA97" s="6" t="str">
        <f ca="1" t="shared" si="69"/>
        <v/>
      </c>
      <c r="AB97" s="6" t="str">
        <f ca="1" t="shared" si="70"/>
        <v/>
      </c>
      <c r="AC97" s="6" t="str">
        <f ca="1" t="shared" si="71"/>
        <v/>
      </c>
      <c r="AD97" s="6" t="str">
        <f ca="1" t="shared" si="72"/>
        <v/>
      </c>
      <c r="AE97" s="6" t="str">
        <f ca="1" t="shared" si="73"/>
        <v/>
      </c>
      <c r="AF97" s="5" t="str">
        <f ca="1" t="shared" si="74"/>
        <v/>
      </c>
      <c r="AG97" s="5" t="str">
        <f ca="1" t="shared" si="75"/>
        <v/>
      </c>
      <c r="AH97" s="5" t="str">
        <f ca="1" t="shared" si="76"/>
        <v/>
      </c>
      <c r="AI97" s="6" t="str">
        <f ca="1" t="shared" si="77"/>
        <v/>
      </c>
      <c r="AJ97" s="6" t="str">
        <f ca="1" t="shared" si="78"/>
        <v/>
      </c>
      <c r="AK97" s="7" t="str">
        <f ca="1" t="shared" si="79"/>
        <v/>
      </c>
      <c r="AL97" s="6" t="str">
        <f ca="1" t="shared" si="80"/>
        <v/>
      </c>
      <c r="AM97" s="6" t="str">
        <f ca="1" t="shared" si="81"/>
        <v/>
      </c>
      <c r="AN97" s="6" t="str">
        <f ca="1" t="shared" si="82"/>
        <v/>
      </c>
      <c r="AO97" s="6" t="str">
        <f ca="1" t="shared" si="83"/>
        <v/>
      </c>
      <c r="AP97" s="6" t="str">
        <f ca="1" t="shared" si="84"/>
        <v/>
      </c>
      <c r="AQ97" s="6" t="str">
        <f ca="1" t="shared" si="85"/>
        <v/>
      </c>
      <c r="AR97" s="6" t="str">
        <f ca="1" t="shared" si="86"/>
        <v/>
      </c>
      <c r="AS97" s="6" t="str">
        <f ca="1" t="shared" si="87"/>
        <v/>
      </c>
      <c r="AT97" s="6" t="str">
        <f ca="1" t="shared" si="88"/>
        <v/>
      </c>
      <c r="AU97" s="9" t="str">
        <f ca="1" t="shared" si="89"/>
        <v/>
      </c>
      <c r="AV97" s="5" t="str">
        <f ca="1" t="shared" si="90"/>
        <v/>
      </c>
      <c r="AW97" s="5" t="str">
        <f ca="1" t="shared" si="91"/>
        <v/>
      </c>
      <c r="AX97" s="8" t="str">
        <f ca="1" t="shared" si="92"/>
        <v/>
      </c>
      <c r="AY97" s="6" t="str">
        <f ca="1" t="shared" si="93"/>
        <v/>
      </c>
      <c r="AZ97" s="7" t="str">
        <f ca="1" t="shared" si="94"/>
        <v/>
      </c>
      <c r="BA97" s="6" t="str">
        <f ca="1" t="shared" si="95"/>
        <v/>
      </c>
      <c r="BB97" s="6" t="str">
        <f ca="1" t="shared" si="96"/>
        <v/>
      </c>
      <c r="BC97" s="6" t="str">
        <f ca="1" t="shared" si="97"/>
        <v/>
      </c>
      <c r="BD97" s="6" t="str">
        <f ca="1" t="shared" si="98"/>
        <v/>
      </c>
      <c r="BE97" s="6" t="str">
        <f ca="1" t="shared" si="99"/>
        <v/>
      </c>
      <c r="BF97" s="6" t="str">
        <f ca="1" t="shared" si="100"/>
        <v/>
      </c>
      <c r="BG97" s="6" t="str">
        <f ca="1" t="shared" si="101"/>
        <v/>
      </c>
      <c r="BH97" s="6" t="str">
        <f ca="1" t="shared" si="102"/>
        <v/>
      </c>
      <c r="BI97" s="6" t="str">
        <f ca="1" t="shared" si="103"/>
        <v/>
      </c>
    </row>
    <row r="98" spans="1:61">
      <c r="A98" s="5" t="str">
        <f ca="1" t="shared" si="57"/>
        <v/>
      </c>
      <c r="B98" s="5" t="str">
        <f ca="1">IF(选手操作!$K97="","",选手操作!$K97)</f>
        <v/>
      </c>
      <c r="C98" s="5" t="str">
        <f ca="1">IF(选手操作!$L97="","",选手操作!$L97)</f>
        <v/>
      </c>
      <c r="D98" s="5" t="str">
        <f ca="1">IF($B98="","",RANK($E98,$E$4:$E$435,0)+COUNTIF($E$4:$E98,$E98)-1)</f>
        <v/>
      </c>
      <c r="E98" s="6" t="str">
        <f ca="1" t="shared" si="58"/>
        <v/>
      </c>
      <c r="F98" s="7" t="str">
        <f ca="1">IF(SUM(选手操作!S97,选手操作!AS97,选手操作!BS97,选手操作!CS97,选手操作!DS97,选手操作!ES97,选手操作!FS97,选手操作!GS97,选手操作!HS97,选手操作!M97,结果导入!W97,结果导入!AW97,结果导入!BW97,结果导入!CW97,结果导入!DW97,结果导入!EW97,结果导入!FW97,结果导入!GW97,结果导入!HW97,选手操作!HU97)=0,"",SUM(选手操作!S97,选手操作!AS97,选手操作!BS97,选手操作!CS97,选手操作!DS97,选手操作!ES97,选手操作!FS97,选手操作!GS97,选手操作!HS97,选手操作!M97,结果导入!W97,结果导入!AW97,结果导入!BW97,结果导入!CW97,结果导入!DW97,结果导入!EW97,结果导入!FW97,结果导入!GW97,结果导入!HW97))</f>
        <v/>
      </c>
      <c r="G98" s="7" t="str">
        <f>IF(SUM(选手操作!O97,结果导入!Y97,结果导入!AY97,结果导入!BY97,结果导入!CY97,结果导入!DY97,结果导入!EY97,结果导入!FY97,结果导入!GY97,结果导入!HY97)=0,"",SUM(选手操作!O97,结果导入!Y97,结果导入!AY97,结果导入!BY97,结果导入!CY97,结果导入!DY97,结果导入!EY97,结果导入!FY97,结果导入!GY97,结果导入!HY97))</f>
        <v/>
      </c>
      <c r="H98" s="6" t="str">
        <f ca="1">IFERROR(IF(OR($C98="",结果导入!S$3=""),"",IF(选手操作!T97&lt;&gt;"",IF(选手操作!T97="其他","请假",选手操作!T97),VLOOKUP($C98,结果导入!O:Q,3,0))),"成绩错误")</f>
        <v/>
      </c>
      <c r="I98" s="6" t="str">
        <f ca="1">IFERROR(IF(OR($C98="",结果导入!AS$3=""),"",IF(选手操作!AT97&lt;&gt;"",IF(选手操作!AT97="其他","请假",选手操作!AT97),VLOOKUP($C98,结果导入!AO:AQ,3,0))),"成绩错误")</f>
        <v/>
      </c>
      <c r="J98" s="6" t="str">
        <f ca="1">IFERROR(IF(OR($C98="",结果导入!BS$3=""),"",IF(选手操作!BT97&lt;&gt;"",IF(选手操作!BT97="其他","请假",选手操作!BT97),VLOOKUP($C98,结果导入!BO:BQ,3,0))),"成绩错误")</f>
        <v/>
      </c>
      <c r="K98" s="6" t="str">
        <f ca="1">IFERROR(IF(OR($C98="",结果导入!CS$3=""),"",IF(选手操作!CT97&lt;&gt;"",IF(选手操作!CT97="其他","请假",选手操作!CT97),VLOOKUP($C98,结果导入!CO:CQ,3,0))),"成绩错误")</f>
        <v/>
      </c>
      <c r="L98" s="6" t="str">
        <f ca="1">IFERROR(IF(OR($C98="",结果导入!DS$3=""),"",IF(选手操作!DT97&lt;&gt;"",IF(选手操作!DT97="其他","请假",选手操作!DT97),VLOOKUP($C98,结果导入!DO:DQ,3,0))),"成绩错误")</f>
        <v/>
      </c>
      <c r="M98" s="6" t="str">
        <f ca="1">IFERROR(IF(OR($C98="",结果导入!ES$3=""),"",IF(选手操作!ET97&lt;&gt;"",IF(选手操作!ET97="其他","请假",选手操作!ET97),VLOOKUP($C98,结果导入!EO:EQ,3,0))),"成绩错误")</f>
        <v/>
      </c>
      <c r="N98" s="6" t="str">
        <f ca="1">IFERROR(IF(OR($C98="",结果导入!FS$3=""),"",IF(选手操作!FT97&lt;&gt;"",IF(选手操作!FT97="其他","请假",选手操作!FT97),VLOOKUP($C98,结果导入!FO:FQ,3,0))),"成绩错误")</f>
        <v/>
      </c>
      <c r="O98" s="6" t="str">
        <f ca="1">IFERROR(IF(OR($C98="",结果导入!GS$3=""),"",IF(选手操作!GT97&lt;&gt;"",IF(选手操作!GT97="其他","请假",选手操作!GT97),VLOOKUP($C98,结果导入!GO:GQ,3,0))),"成绩错误")</f>
        <v/>
      </c>
      <c r="P98" s="6" t="str">
        <f ca="1">IFERROR(IF(OR($C98="",结果导入!HS$3=""),"",IF(选手操作!HT97&lt;&gt;"",IF(选手操作!HT97="其他","请假",选手操作!HT97),VLOOKUP($C98,结果导入!HO:HQ,3,0))),"成绩错误")</f>
        <v/>
      </c>
      <c r="Q98" s="5" t="str">
        <f ca="1" t="shared" si="59"/>
        <v/>
      </c>
      <c r="R98" s="5" t="str">
        <f ca="1" t="shared" si="60"/>
        <v/>
      </c>
      <c r="S98" s="5" t="str">
        <f ca="1" t="shared" si="61"/>
        <v/>
      </c>
      <c r="T98" s="6" t="str">
        <f ca="1" t="shared" si="62"/>
        <v/>
      </c>
      <c r="U98" s="6" t="str">
        <f ca="1" t="shared" si="63"/>
        <v/>
      </c>
      <c r="V98" s="6" t="str">
        <f ca="1" t="shared" si="64"/>
        <v/>
      </c>
      <c r="W98" s="6" t="str">
        <f ca="1" t="shared" si="65"/>
        <v/>
      </c>
      <c r="X98" s="6" t="str">
        <f ca="1" t="shared" si="66"/>
        <v/>
      </c>
      <c r="Y98" s="6" t="str">
        <f ca="1" t="shared" si="67"/>
        <v/>
      </c>
      <c r="Z98" s="6" t="str">
        <f ca="1" t="shared" si="68"/>
        <v/>
      </c>
      <c r="AA98" s="6" t="str">
        <f ca="1" t="shared" si="69"/>
        <v/>
      </c>
      <c r="AB98" s="6" t="str">
        <f ca="1" t="shared" si="70"/>
        <v/>
      </c>
      <c r="AC98" s="6" t="str">
        <f ca="1" t="shared" si="71"/>
        <v/>
      </c>
      <c r="AD98" s="6" t="str">
        <f ca="1" t="shared" si="72"/>
        <v/>
      </c>
      <c r="AE98" s="6" t="str">
        <f ca="1" t="shared" si="73"/>
        <v/>
      </c>
      <c r="AF98" s="5" t="str">
        <f ca="1" t="shared" si="74"/>
        <v/>
      </c>
      <c r="AG98" s="5" t="str">
        <f ca="1" t="shared" si="75"/>
        <v/>
      </c>
      <c r="AH98" s="5" t="str">
        <f ca="1" t="shared" si="76"/>
        <v/>
      </c>
      <c r="AI98" s="6" t="str">
        <f ca="1" t="shared" si="77"/>
        <v/>
      </c>
      <c r="AJ98" s="6" t="str">
        <f ca="1" t="shared" si="78"/>
        <v/>
      </c>
      <c r="AK98" s="7" t="str">
        <f ca="1" t="shared" si="79"/>
        <v/>
      </c>
      <c r="AL98" s="6" t="str">
        <f ca="1" t="shared" si="80"/>
        <v/>
      </c>
      <c r="AM98" s="6" t="str">
        <f ca="1" t="shared" si="81"/>
        <v/>
      </c>
      <c r="AN98" s="6" t="str">
        <f ca="1" t="shared" si="82"/>
        <v/>
      </c>
      <c r="AO98" s="6" t="str">
        <f ca="1" t="shared" si="83"/>
        <v/>
      </c>
      <c r="AP98" s="6" t="str">
        <f ca="1" t="shared" si="84"/>
        <v/>
      </c>
      <c r="AQ98" s="6" t="str">
        <f ca="1" t="shared" si="85"/>
        <v/>
      </c>
      <c r="AR98" s="6" t="str">
        <f ca="1" t="shared" si="86"/>
        <v/>
      </c>
      <c r="AS98" s="6" t="str">
        <f ca="1" t="shared" si="87"/>
        <v/>
      </c>
      <c r="AT98" s="6" t="str">
        <f ca="1" t="shared" si="88"/>
        <v/>
      </c>
      <c r="AU98" s="9" t="str">
        <f ca="1" t="shared" si="89"/>
        <v/>
      </c>
      <c r="AV98" s="5" t="str">
        <f ca="1" t="shared" si="90"/>
        <v/>
      </c>
      <c r="AW98" s="5" t="str">
        <f ca="1" t="shared" si="91"/>
        <v/>
      </c>
      <c r="AX98" s="8" t="str">
        <f ca="1" t="shared" si="92"/>
        <v/>
      </c>
      <c r="AY98" s="6" t="str">
        <f ca="1" t="shared" si="93"/>
        <v/>
      </c>
      <c r="AZ98" s="7" t="str">
        <f ca="1" t="shared" si="94"/>
        <v/>
      </c>
      <c r="BA98" s="6" t="str">
        <f ca="1" t="shared" si="95"/>
        <v/>
      </c>
      <c r="BB98" s="6" t="str">
        <f ca="1" t="shared" si="96"/>
        <v/>
      </c>
      <c r="BC98" s="6" t="str">
        <f ca="1" t="shared" si="97"/>
        <v/>
      </c>
      <c r="BD98" s="6" t="str">
        <f ca="1" t="shared" si="98"/>
        <v/>
      </c>
      <c r="BE98" s="6" t="str">
        <f ca="1" t="shared" si="99"/>
        <v/>
      </c>
      <c r="BF98" s="6" t="str">
        <f ca="1" t="shared" si="100"/>
        <v/>
      </c>
      <c r="BG98" s="6" t="str">
        <f ca="1" t="shared" si="101"/>
        <v/>
      </c>
      <c r="BH98" s="6" t="str">
        <f ca="1" t="shared" si="102"/>
        <v/>
      </c>
      <c r="BI98" s="6" t="str">
        <f ca="1" t="shared" si="103"/>
        <v/>
      </c>
    </row>
    <row r="99" spans="1:61">
      <c r="A99" s="5" t="str">
        <f ca="1" t="shared" si="57"/>
        <v/>
      </c>
      <c r="B99" s="5" t="str">
        <f ca="1">IF(选手操作!$K98="","",选手操作!$K98)</f>
        <v/>
      </c>
      <c r="C99" s="5" t="str">
        <f ca="1">IF(选手操作!$L98="","",选手操作!$L98)</f>
        <v/>
      </c>
      <c r="D99" s="5" t="str">
        <f ca="1">IF($B99="","",RANK($E99,$E$4:$E$435,0)+COUNTIF($E$4:$E99,$E99)-1)</f>
        <v/>
      </c>
      <c r="E99" s="6" t="str">
        <f ca="1" t="shared" si="58"/>
        <v/>
      </c>
      <c r="F99" s="7" t="str">
        <f ca="1">IF(SUM(选手操作!S98,选手操作!AS98,选手操作!BS98,选手操作!CS98,选手操作!DS98,选手操作!ES98,选手操作!FS98,选手操作!GS98,选手操作!HS98,选手操作!M98,结果导入!W98,结果导入!AW98,结果导入!BW98,结果导入!CW98,结果导入!DW98,结果导入!EW98,结果导入!FW98,结果导入!GW98,结果导入!HW98,选手操作!HU98)=0,"",SUM(选手操作!S98,选手操作!AS98,选手操作!BS98,选手操作!CS98,选手操作!DS98,选手操作!ES98,选手操作!FS98,选手操作!GS98,选手操作!HS98,选手操作!M98,结果导入!W98,结果导入!AW98,结果导入!BW98,结果导入!CW98,结果导入!DW98,结果导入!EW98,结果导入!FW98,结果导入!GW98,结果导入!HW98))</f>
        <v/>
      </c>
      <c r="G99" s="7" t="str">
        <f>IF(SUM(选手操作!O98,结果导入!Y98,结果导入!AY98,结果导入!BY98,结果导入!CY98,结果导入!DY98,结果导入!EY98,结果导入!FY98,结果导入!GY98,结果导入!HY98)=0,"",SUM(选手操作!O98,结果导入!Y98,结果导入!AY98,结果导入!BY98,结果导入!CY98,结果导入!DY98,结果导入!EY98,结果导入!FY98,结果导入!GY98,结果导入!HY98))</f>
        <v/>
      </c>
      <c r="H99" s="6" t="str">
        <f ca="1">IFERROR(IF(OR($C99="",结果导入!S$3=""),"",IF(选手操作!T98&lt;&gt;"",IF(选手操作!T98="其他","请假",选手操作!T98),VLOOKUP($C99,结果导入!O:Q,3,0))),"成绩错误")</f>
        <v/>
      </c>
      <c r="I99" s="6" t="str">
        <f ca="1">IFERROR(IF(OR($C99="",结果导入!AS$3=""),"",IF(选手操作!AT98&lt;&gt;"",IF(选手操作!AT98="其他","请假",选手操作!AT98),VLOOKUP($C99,结果导入!AO:AQ,3,0))),"成绩错误")</f>
        <v/>
      </c>
      <c r="J99" s="6" t="str">
        <f ca="1">IFERROR(IF(OR($C99="",结果导入!BS$3=""),"",IF(选手操作!BT98&lt;&gt;"",IF(选手操作!BT98="其他","请假",选手操作!BT98),VLOOKUP($C99,结果导入!BO:BQ,3,0))),"成绩错误")</f>
        <v/>
      </c>
      <c r="K99" s="6" t="str">
        <f ca="1">IFERROR(IF(OR($C99="",结果导入!CS$3=""),"",IF(选手操作!CT98&lt;&gt;"",IF(选手操作!CT98="其他","请假",选手操作!CT98),VLOOKUP($C99,结果导入!CO:CQ,3,0))),"成绩错误")</f>
        <v/>
      </c>
      <c r="L99" s="6" t="str">
        <f ca="1">IFERROR(IF(OR($C99="",结果导入!DS$3=""),"",IF(选手操作!DT98&lt;&gt;"",IF(选手操作!DT98="其他","请假",选手操作!DT98),VLOOKUP($C99,结果导入!DO:DQ,3,0))),"成绩错误")</f>
        <v/>
      </c>
      <c r="M99" s="6" t="str">
        <f ca="1">IFERROR(IF(OR($C99="",结果导入!ES$3=""),"",IF(选手操作!ET98&lt;&gt;"",IF(选手操作!ET98="其他","请假",选手操作!ET98),VLOOKUP($C99,结果导入!EO:EQ,3,0))),"成绩错误")</f>
        <v/>
      </c>
      <c r="N99" s="6" t="str">
        <f ca="1">IFERROR(IF(OR($C99="",结果导入!FS$3=""),"",IF(选手操作!FT98&lt;&gt;"",IF(选手操作!FT98="其他","请假",选手操作!FT98),VLOOKUP($C99,结果导入!FO:FQ,3,0))),"成绩错误")</f>
        <v/>
      </c>
      <c r="O99" s="6" t="str">
        <f ca="1">IFERROR(IF(OR($C99="",结果导入!GS$3=""),"",IF(选手操作!GT98&lt;&gt;"",IF(选手操作!GT98="其他","请假",选手操作!GT98),VLOOKUP($C99,结果导入!GO:GQ,3,0))),"成绩错误")</f>
        <v/>
      </c>
      <c r="P99" s="6" t="str">
        <f ca="1">IFERROR(IF(OR($C99="",结果导入!HS$3=""),"",IF(选手操作!HT98&lt;&gt;"",IF(选手操作!HT98="其他","请假",选手操作!HT98),VLOOKUP($C99,结果导入!HO:HQ,3,0))),"成绩错误")</f>
        <v/>
      </c>
      <c r="Q99" s="5" t="str">
        <f ca="1" t="shared" si="59"/>
        <v/>
      </c>
      <c r="R99" s="5" t="str">
        <f ca="1" t="shared" si="60"/>
        <v/>
      </c>
      <c r="S99" s="5" t="str">
        <f ca="1" t="shared" si="61"/>
        <v/>
      </c>
      <c r="T99" s="6" t="str">
        <f ca="1" t="shared" si="62"/>
        <v/>
      </c>
      <c r="U99" s="6" t="str">
        <f ca="1" t="shared" si="63"/>
        <v/>
      </c>
      <c r="V99" s="6" t="str">
        <f ca="1" t="shared" si="64"/>
        <v/>
      </c>
      <c r="W99" s="6" t="str">
        <f ca="1" t="shared" si="65"/>
        <v/>
      </c>
      <c r="X99" s="6" t="str">
        <f ca="1" t="shared" si="66"/>
        <v/>
      </c>
      <c r="Y99" s="6" t="str">
        <f ca="1" t="shared" si="67"/>
        <v/>
      </c>
      <c r="Z99" s="6" t="str">
        <f ca="1" t="shared" si="68"/>
        <v/>
      </c>
      <c r="AA99" s="6" t="str">
        <f ca="1" t="shared" si="69"/>
        <v/>
      </c>
      <c r="AB99" s="6" t="str">
        <f ca="1" t="shared" si="70"/>
        <v/>
      </c>
      <c r="AC99" s="6" t="str">
        <f ca="1" t="shared" si="71"/>
        <v/>
      </c>
      <c r="AD99" s="6" t="str">
        <f ca="1" t="shared" si="72"/>
        <v/>
      </c>
      <c r="AE99" s="6" t="str">
        <f ca="1" t="shared" si="73"/>
        <v/>
      </c>
      <c r="AF99" s="5" t="str">
        <f ca="1" t="shared" si="74"/>
        <v/>
      </c>
      <c r="AG99" s="5" t="str">
        <f ca="1" t="shared" si="75"/>
        <v/>
      </c>
      <c r="AH99" s="5" t="str">
        <f ca="1" t="shared" si="76"/>
        <v/>
      </c>
      <c r="AI99" s="6" t="str">
        <f ca="1" t="shared" si="77"/>
        <v/>
      </c>
      <c r="AJ99" s="6" t="str">
        <f ca="1" t="shared" si="78"/>
        <v/>
      </c>
      <c r="AK99" s="7" t="str">
        <f ca="1" t="shared" si="79"/>
        <v/>
      </c>
      <c r="AL99" s="6" t="str">
        <f ca="1" t="shared" si="80"/>
        <v/>
      </c>
      <c r="AM99" s="6" t="str">
        <f ca="1" t="shared" si="81"/>
        <v/>
      </c>
      <c r="AN99" s="6" t="str">
        <f ca="1" t="shared" si="82"/>
        <v/>
      </c>
      <c r="AO99" s="6" t="str">
        <f ca="1" t="shared" si="83"/>
        <v/>
      </c>
      <c r="AP99" s="6" t="str">
        <f ca="1" t="shared" si="84"/>
        <v/>
      </c>
      <c r="AQ99" s="6" t="str">
        <f ca="1" t="shared" si="85"/>
        <v/>
      </c>
      <c r="AR99" s="6" t="str">
        <f ca="1" t="shared" si="86"/>
        <v/>
      </c>
      <c r="AS99" s="6" t="str">
        <f ca="1" t="shared" si="87"/>
        <v/>
      </c>
      <c r="AT99" s="6" t="str">
        <f ca="1" t="shared" si="88"/>
        <v/>
      </c>
      <c r="AU99" s="9" t="str">
        <f ca="1" t="shared" si="89"/>
        <v/>
      </c>
      <c r="AV99" s="5" t="str">
        <f ca="1" t="shared" si="90"/>
        <v/>
      </c>
      <c r="AW99" s="5" t="str">
        <f ca="1" t="shared" si="91"/>
        <v/>
      </c>
      <c r="AX99" s="8" t="str">
        <f ca="1" t="shared" si="92"/>
        <v/>
      </c>
      <c r="AY99" s="6" t="str">
        <f ca="1" t="shared" si="93"/>
        <v/>
      </c>
      <c r="AZ99" s="7" t="str">
        <f ca="1" t="shared" si="94"/>
        <v/>
      </c>
      <c r="BA99" s="6" t="str">
        <f ca="1" t="shared" si="95"/>
        <v/>
      </c>
      <c r="BB99" s="6" t="str">
        <f ca="1" t="shared" si="96"/>
        <v/>
      </c>
      <c r="BC99" s="6" t="str">
        <f ca="1" t="shared" si="97"/>
        <v/>
      </c>
      <c r="BD99" s="6" t="str">
        <f ca="1" t="shared" si="98"/>
        <v/>
      </c>
      <c r="BE99" s="6" t="str">
        <f ca="1" t="shared" si="99"/>
        <v/>
      </c>
      <c r="BF99" s="6" t="str">
        <f ca="1" t="shared" si="100"/>
        <v/>
      </c>
      <c r="BG99" s="6" t="str">
        <f ca="1" t="shared" si="101"/>
        <v/>
      </c>
      <c r="BH99" s="6" t="str">
        <f ca="1" t="shared" si="102"/>
        <v/>
      </c>
      <c r="BI99" s="6" t="str">
        <f ca="1" t="shared" si="103"/>
        <v/>
      </c>
    </row>
    <row r="100" spans="1:61">
      <c r="A100" s="5" t="str">
        <f ca="1" t="shared" si="57"/>
        <v/>
      </c>
      <c r="B100" s="5" t="str">
        <f ca="1">IF(选手操作!$K99="","",选手操作!$K99)</f>
        <v/>
      </c>
      <c r="C100" s="5" t="str">
        <f ca="1">IF(选手操作!$L99="","",选手操作!$L99)</f>
        <v/>
      </c>
      <c r="D100" s="5" t="str">
        <f ca="1">IF($B100="","",RANK($E100,$E$4:$E$435,0)+COUNTIF($E$4:$E100,$E100)-1)</f>
        <v/>
      </c>
      <c r="E100" s="6" t="str">
        <f ca="1" t="shared" si="58"/>
        <v/>
      </c>
      <c r="F100" s="7" t="str">
        <f ca="1">IF(SUM(选手操作!S99,选手操作!AS99,选手操作!BS99,选手操作!CS99,选手操作!DS99,选手操作!ES99,选手操作!FS99,选手操作!GS99,选手操作!HS99,选手操作!M99,结果导入!W99,结果导入!AW99,结果导入!BW99,结果导入!CW99,结果导入!DW99,结果导入!EW99,结果导入!FW99,结果导入!GW99,结果导入!HW99,选手操作!HU99)=0,"",SUM(选手操作!S99,选手操作!AS99,选手操作!BS99,选手操作!CS99,选手操作!DS99,选手操作!ES99,选手操作!FS99,选手操作!GS99,选手操作!HS99,选手操作!M99,结果导入!W99,结果导入!AW99,结果导入!BW99,结果导入!CW99,结果导入!DW99,结果导入!EW99,结果导入!FW99,结果导入!GW99,结果导入!HW99))</f>
        <v/>
      </c>
      <c r="G100" s="7" t="str">
        <f>IF(SUM(选手操作!O99,结果导入!Y99,结果导入!AY99,结果导入!BY99,结果导入!CY99,结果导入!DY99,结果导入!EY99,结果导入!FY99,结果导入!GY99,结果导入!HY99)=0,"",SUM(选手操作!O99,结果导入!Y99,结果导入!AY99,结果导入!BY99,结果导入!CY99,结果导入!DY99,结果导入!EY99,结果导入!FY99,结果导入!GY99,结果导入!HY99))</f>
        <v/>
      </c>
      <c r="H100" s="6" t="str">
        <f ca="1">IFERROR(IF(OR($C100="",结果导入!S$3=""),"",IF(选手操作!T99&lt;&gt;"",IF(选手操作!T99="其他","请假",选手操作!T99),VLOOKUP($C100,结果导入!O:Q,3,0))),"成绩错误")</f>
        <v/>
      </c>
      <c r="I100" s="6" t="str">
        <f ca="1">IFERROR(IF(OR($C100="",结果导入!AS$3=""),"",IF(选手操作!AT99&lt;&gt;"",IF(选手操作!AT99="其他","请假",选手操作!AT99),VLOOKUP($C100,结果导入!AO:AQ,3,0))),"成绩错误")</f>
        <v/>
      </c>
      <c r="J100" s="6" t="str">
        <f ca="1">IFERROR(IF(OR($C100="",结果导入!BS$3=""),"",IF(选手操作!BT99&lt;&gt;"",IF(选手操作!BT99="其他","请假",选手操作!BT99),VLOOKUP($C100,结果导入!BO:BQ,3,0))),"成绩错误")</f>
        <v/>
      </c>
      <c r="K100" s="6" t="str">
        <f ca="1">IFERROR(IF(OR($C100="",结果导入!CS$3=""),"",IF(选手操作!CT99&lt;&gt;"",IF(选手操作!CT99="其他","请假",选手操作!CT99),VLOOKUP($C100,结果导入!CO:CQ,3,0))),"成绩错误")</f>
        <v/>
      </c>
      <c r="L100" s="6" t="str">
        <f ca="1">IFERROR(IF(OR($C100="",结果导入!DS$3=""),"",IF(选手操作!DT99&lt;&gt;"",IF(选手操作!DT99="其他","请假",选手操作!DT99),VLOOKUP($C100,结果导入!DO:DQ,3,0))),"成绩错误")</f>
        <v/>
      </c>
      <c r="M100" s="6" t="str">
        <f ca="1">IFERROR(IF(OR($C100="",结果导入!ES$3=""),"",IF(选手操作!ET99&lt;&gt;"",IF(选手操作!ET99="其他","请假",选手操作!ET99),VLOOKUP($C100,结果导入!EO:EQ,3,0))),"成绩错误")</f>
        <v/>
      </c>
      <c r="N100" s="6" t="str">
        <f ca="1">IFERROR(IF(OR($C100="",结果导入!FS$3=""),"",IF(选手操作!FT99&lt;&gt;"",IF(选手操作!FT99="其他","请假",选手操作!FT99),VLOOKUP($C100,结果导入!FO:FQ,3,0))),"成绩错误")</f>
        <v/>
      </c>
      <c r="O100" s="6" t="str">
        <f ca="1">IFERROR(IF(OR($C100="",结果导入!GS$3=""),"",IF(选手操作!GT99&lt;&gt;"",IF(选手操作!GT99="其他","请假",选手操作!GT99),VLOOKUP($C100,结果导入!GO:GQ,3,0))),"成绩错误")</f>
        <v/>
      </c>
      <c r="P100" s="6" t="str">
        <f ca="1">IFERROR(IF(OR($C100="",结果导入!HS$3=""),"",IF(选手操作!HT99&lt;&gt;"",IF(选手操作!HT99="其他","请假",选手操作!HT99),VLOOKUP($C100,结果导入!HO:HQ,3,0))),"成绩错误")</f>
        <v/>
      </c>
      <c r="Q100" s="5" t="str">
        <f ca="1" t="shared" si="59"/>
        <v/>
      </c>
      <c r="R100" s="5" t="str">
        <f ca="1" t="shared" si="60"/>
        <v/>
      </c>
      <c r="S100" s="5" t="str">
        <f ca="1" t="shared" si="61"/>
        <v/>
      </c>
      <c r="T100" s="6" t="str">
        <f ca="1" t="shared" si="62"/>
        <v/>
      </c>
      <c r="U100" s="6" t="str">
        <f ca="1" t="shared" si="63"/>
        <v/>
      </c>
      <c r="V100" s="6" t="str">
        <f ca="1" t="shared" si="64"/>
        <v/>
      </c>
      <c r="W100" s="6" t="str">
        <f ca="1" t="shared" si="65"/>
        <v/>
      </c>
      <c r="X100" s="6" t="str">
        <f ca="1" t="shared" si="66"/>
        <v/>
      </c>
      <c r="Y100" s="6" t="str">
        <f ca="1" t="shared" si="67"/>
        <v/>
      </c>
      <c r="Z100" s="6" t="str">
        <f ca="1" t="shared" si="68"/>
        <v/>
      </c>
      <c r="AA100" s="6" t="str">
        <f ca="1" t="shared" si="69"/>
        <v/>
      </c>
      <c r="AB100" s="6" t="str">
        <f ca="1" t="shared" si="70"/>
        <v/>
      </c>
      <c r="AC100" s="6" t="str">
        <f ca="1" t="shared" si="71"/>
        <v/>
      </c>
      <c r="AD100" s="6" t="str">
        <f ca="1" t="shared" si="72"/>
        <v/>
      </c>
      <c r="AE100" s="6" t="str">
        <f ca="1" t="shared" si="73"/>
        <v/>
      </c>
      <c r="AF100" s="5" t="str">
        <f ca="1" t="shared" si="74"/>
        <v/>
      </c>
      <c r="AG100" s="5" t="str">
        <f ca="1" t="shared" si="75"/>
        <v/>
      </c>
      <c r="AH100" s="5" t="str">
        <f ca="1" t="shared" si="76"/>
        <v/>
      </c>
      <c r="AI100" s="6" t="str">
        <f ca="1" t="shared" si="77"/>
        <v/>
      </c>
      <c r="AJ100" s="6" t="str">
        <f ca="1" t="shared" si="78"/>
        <v/>
      </c>
      <c r="AK100" s="7" t="str">
        <f ca="1" t="shared" si="79"/>
        <v/>
      </c>
      <c r="AL100" s="6" t="str">
        <f ca="1" t="shared" si="80"/>
        <v/>
      </c>
      <c r="AM100" s="6" t="str">
        <f ca="1" t="shared" si="81"/>
        <v/>
      </c>
      <c r="AN100" s="6" t="str">
        <f ca="1" t="shared" si="82"/>
        <v/>
      </c>
      <c r="AO100" s="6" t="str">
        <f ca="1" t="shared" si="83"/>
        <v/>
      </c>
      <c r="AP100" s="6" t="str">
        <f ca="1" t="shared" si="84"/>
        <v/>
      </c>
      <c r="AQ100" s="6" t="str">
        <f ca="1" t="shared" si="85"/>
        <v/>
      </c>
      <c r="AR100" s="6" t="str">
        <f ca="1" t="shared" si="86"/>
        <v/>
      </c>
      <c r="AS100" s="6" t="str">
        <f ca="1" t="shared" si="87"/>
        <v/>
      </c>
      <c r="AT100" s="6" t="str">
        <f ca="1" t="shared" si="88"/>
        <v/>
      </c>
      <c r="AU100" s="9" t="str">
        <f ca="1" t="shared" si="89"/>
        <v/>
      </c>
      <c r="AV100" s="5" t="str">
        <f ca="1" t="shared" si="90"/>
        <v/>
      </c>
      <c r="AW100" s="5" t="str">
        <f ca="1" t="shared" si="91"/>
        <v/>
      </c>
      <c r="AX100" s="8" t="str">
        <f ca="1" t="shared" si="92"/>
        <v/>
      </c>
      <c r="AY100" s="6" t="str">
        <f ca="1" t="shared" si="93"/>
        <v/>
      </c>
      <c r="AZ100" s="7" t="str">
        <f ca="1" t="shared" si="94"/>
        <v/>
      </c>
      <c r="BA100" s="6" t="str">
        <f ca="1" t="shared" si="95"/>
        <v/>
      </c>
      <c r="BB100" s="6" t="str">
        <f ca="1" t="shared" si="96"/>
        <v/>
      </c>
      <c r="BC100" s="6" t="str">
        <f ca="1" t="shared" si="97"/>
        <v/>
      </c>
      <c r="BD100" s="6" t="str">
        <f ca="1" t="shared" si="98"/>
        <v/>
      </c>
      <c r="BE100" s="6" t="str">
        <f ca="1" t="shared" si="99"/>
        <v/>
      </c>
      <c r="BF100" s="6" t="str">
        <f ca="1" t="shared" si="100"/>
        <v/>
      </c>
      <c r="BG100" s="6" t="str">
        <f ca="1" t="shared" si="101"/>
        <v/>
      </c>
      <c r="BH100" s="6" t="str">
        <f ca="1" t="shared" si="102"/>
        <v/>
      </c>
      <c r="BI100" s="6" t="str">
        <f ca="1" t="shared" si="103"/>
        <v/>
      </c>
    </row>
    <row r="101" spans="1:61">
      <c r="A101" s="5" t="str">
        <f ca="1" t="shared" si="57"/>
        <v/>
      </c>
      <c r="B101" s="5" t="str">
        <f ca="1">IF(选手操作!$K100="","",选手操作!$K100)</f>
        <v/>
      </c>
      <c r="C101" s="5" t="str">
        <f ca="1">IF(选手操作!$L100="","",选手操作!$L100)</f>
        <v/>
      </c>
      <c r="D101" s="5" t="str">
        <f ca="1">IF($B101="","",RANK($E101,$E$4:$E$435,0)+COUNTIF($E$4:$E101,$E101)-1)</f>
        <v/>
      </c>
      <c r="E101" s="6" t="str">
        <f ca="1" t="shared" si="58"/>
        <v/>
      </c>
      <c r="F101" s="7" t="str">
        <f ca="1">IF(SUM(选手操作!S100,选手操作!AS100,选手操作!BS100,选手操作!CS100,选手操作!DS100,选手操作!ES100,选手操作!FS100,选手操作!GS100,选手操作!HS100,选手操作!M100,结果导入!W100,结果导入!AW100,结果导入!BW100,结果导入!CW100,结果导入!DW100,结果导入!EW100,结果导入!FW100,结果导入!GW100,结果导入!HW100,选手操作!HU100)=0,"",SUM(选手操作!S100,选手操作!AS100,选手操作!BS100,选手操作!CS100,选手操作!DS100,选手操作!ES100,选手操作!FS100,选手操作!GS100,选手操作!HS100,选手操作!M100,结果导入!W100,结果导入!AW100,结果导入!BW100,结果导入!CW100,结果导入!DW100,结果导入!EW100,结果导入!FW100,结果导入!GW100,结果导入!HW100))</f>
        <v/>
      </c>
      <c r="G101" s="7" t="str">
        <f>IF(SUM(选手操作!O100,结果导入!Y100,结果导入!AY100,结果导入!BY100,结果导入!CY100,结果导入!DY100,结果导入!EY100,结果导入!FY100,结果导入!GY100,结果导入!HY100)=0,"",SUM(选手操作!O100,结果导入!Y100,结果导入!AY100,结果导入!BY100,结果导入!CY100,结果导入!DY100,结果导入!EY100,结果导入!FY100,结果导入!GY100,结果导入!HY100))</f>
        <v/>
      </c>
      <c r="H101" s="6" t="str">
        <f ca="1">IFERROR(IF(OR($C101="",结果导入!S$3=""),"",IF(选手操作!T100&lt;&gt;"",IF(选手操作!T100="其他","请假",选手操作!T100),VLOOKUP($C101,结果导入!O:Q,3,0))),"成绩错误")</f>
        <v/>
      </c>
      <c r="I101" s="6" t="str">
        <f ca="1">IFERROR(IF(OR($C101="",结果导入!AS$3=""),"",IF(选手操作!AT100&lt;&gt;"",IF(选手操作!AT100="其他","请假",选手操作!AT100),VLOOKUP($C101,结果导入!AO:AQ,3,0))),"成绩错误")</f>
        <v/>
      </c>
      <c r="J101" s="6" t="str">
        <f ca="1">IFERROR(IF(OR($C101="",结果导入!BS$3=""),"",IF(选手操作!BT100&lt;&gt;"",IF(选手操作!BT100="其他","请假",选手操作!BT100),VLOOKUP($C101,结果导入!BO:BQ,3,0))),"成绩错误")</f>
        <v/>
      </c>
      <c r="K101" s="6" t="str">
        <f ca="1">IFERROR(IF(OR($C101="",结果导入!CS$3=""),"",IF(选手操作!CT100&lt;&gt;"",IF(选手操作!CT100="其他","请假",选手操作!CT100),VLOOKUP($C101,结果导入!CO:CQ,3,0))),"成绩错误")</f>
        <v/>
      </c>
      <c r="L101" s="6" t="str">
        <f ca="1">IFERROR(IF(OR($C101="",结果导入!DS$3=""),"",IF(选手操作!DT100&lt;&gt;"",IF(选手操作!DT100="其他","请假",选手操作!DT100),VLOOKUP($C101,结果导入!DO:DQ,3,0))),"成绩错误")</f>
        <v/>
      </c>
      <c r="M101" s="6" t="str">
        <f ca="1">IFERROR(IF(OR($C101="",结果导入!ES$3=""),"",IF(选手操作!ET100&lt;&gt;"",IF(选手操作!ET100="其他","请假",选手操作!ET100),VLOOKUP($C101,结果导入!EO:EQ,3,0))),"成绩错误")</f>
        <v/>
      </c>
      <c r="N101" s="6" t="str">
        <f ca="1">IFERROR(IF(OR($C101="",结果导入!FS$3=""),"",IF(选手操作!FT100&lt;&gt;"",IF(选手操作!FT100="其他","请假",选手操作!FT100),VLOOKUP($C101,结果导入!FO:FQ,3,0))),"成绩错误")</f>
        <v/>
      </c>
      <c r="O101" s="6" t="str">
        <f ca="1">IFERROR(IF(OR($C101="",结果导入!GS$3=""),"",IF(选手操作!GT100&lt;&gt;"",IF(选手操作!GT100="其他","请假",选手操作!GT100),VLOOKUP($C101,结果导入!GO:GQ,3,0))),"成绩错误")</f>
        <v/>
      </c>
      <c r="P101" s="6" t="str">
        <f ca="1">IFERROR(IF(OR($C101="",结果导入!HS$3=""),"",IF(选手操作!HT100&lt;&gt;"",IF(选手操作!HT100="其他","请假",选手操作!HT100),VLOOKUP($C101,结果导入!HO:HQ,3,0))),"成绩错误")</f>
        <v/>
      </c>
      <c r="Q101" s="5" t="str">
        <f ca="1" t="shared" si="59"/>
        <v/>
      </c>
      <c r="R101" s="5" t="str">
        <f ca="1" t="shared" si="60"/>
        <v/>
      </c>
      <c r="S101" s="5" t="str">
        <f ca="1" t="shared" si="61"/>
        <v/>
      </c>
      <c r="T101" s="6" t="str">
        <f ca="1" t="shared" si="62"/>
        <v/>
      </c>
      <c r="U101" s="6" t="str">
        <f ca="1" t="shared" si="63"/>
        <v/>
      </c>
      <c r="V101" s="6" t="str">
        <f ca="1" t="shared" si="64"/>
        <v/>
      </c>
      <c r="W101" s="6" t="str">
        <f ca="1" t="shared" si="65"/>
        <v/>
      </c>
      <c r="X101" s="6" t="str">
        <f ca="1" t="shared" si="66"/>
        <v/>
      </c>
      <c r="Y101" s="6" t="str">
        <f ca="1" t="shared" si="67"/>
        <v/>
      </c>
      <c r="Z101" s="6" t="str">
        <f ca="1" t="shared" si="68"/>
        <v/>
      </c>
      <c r="AA101" s="6" t="str">
        <f ca="1" t="shared" si="69"/>
        <v/>
      </c>
      <c r="AB101" s="6" t="str">
        <f ca="1" t="shared" si="70"/>
        <v/>
      </c>
      <c r="AC101" s="6" t="str">
        <f ca="1" t="shared" si="71"/>
        <v/>
      </c>
      <c r="AD101" s="6" t="str">
        <f ca="1" t="shared" si="72"/>
        <v/>
      </c>
      <c r="AE101" s="6" t="str">
        <f ca="1" t="shared" si="73"/>
        <v/>
      </c>
      <c r="AF101" s="5" t="str">
        <f ca="1" t="shared" si="74"/>
        <v/>
      </c>
      <c r="AG101" s="5" t="str">
        <f ca="1" t="shared" si="75"/>
        <v/>
      </c>
      <c r="AH101" s="5" t="str">
        <f ca="1" t="shared" si="76"/>
        <v/>
      </c>
      <c r="AI101" s="6" t="str">
        <f ca="1" t="shared" si="77"/>
        <v/>
      </c>
      <c r="AJ101" s="6" t="str">
        <f ca="1" t="shared" si="78"/>
        <v/>
      </c>
      <c r="AK101" s="7" t="str">
        <f ca="1" t="shared" si="79"/>
        <v/>
      </c>
      <c r="AL101" s="6" t="str">
        <f ca="1" t="shared" si="80"/>
        <v/>
      </c>
      <c r="AM101" s="6" t="str">
        <f ca="1" t="shared" si="81"/>
        <v/>
      </c>
      <c r="AN101" s="6" t="str">
        <f ca="1" t="shared" si="82"/>
        <v/>
      </c>
      <c r="AO101" s="6" t="str">
        <f ca="1" t="shared" si="83"/>
        <v/>
      </c>
      <c r="AP101" s="6" t="str">
        <f ca="1" t="shared" si="84"/>
        <v/>
      </c>
      <c r="AQ101" s="6" t="str">
        <f ca="1" t="shared" si="85"/>
        <v/>
      </c>
      <c r="AR101" s="6" t="str">
        <f ca="1" t="shared" si="86"/>
        <v/>
      </c>
      <c r="AS101" s="6" t="str">
        <f ca="1" t="shared" si="87"/>
        <v/>
      </c>
      <c r="AT101" s="6" t="str">
        <f ca="1" t="shared" si="88"/>
        <v/>
      </c>
      <c r="AU101" s="9" t="str">
        <f ca="1" t="shared" si="89"/>
        <v/>
      </c>
      <c r="AV101" s="5" t="str">
        <f ca="1" t="shared" si="90"/>
        <v/>
      </c>
      <c r="AW101" s="5" t="str">
        <f ca="1" t="shared" si="91"/>
        <v/>
      </c>
      <c r="AX101" s="8" t="str">
        <f ca="1" t="shared" si="92"/>
        <v/>
      </c>
      <c r="AY101" s="6" t="str">
        <f ca="1" t="shared" si="93"/>
        <v/>
      </c>
      <c r="AZ101" s="7" t="str">
        <f ca="1" t="shared" si="94"/>
        <v/>
      </c>
      <c r="BA101" s="6" t="str">
        <f ca="1" t="shared" si="95"/>
        <v/>
      </c>
      <c r="BB101" s="6" t="str">
        <f ca="1" t="shared" si="96"/>
        <v/>
      </c>
      <c r="BC101" s="6" t="str">
        <f ca="1" t="shared" si="97"/>
        <v/>
      </c>
      <c r="BD101" s="6" t="str">
        <f ca="1" t="shared" si="98"/>
        <v/>
      </c>
      <c r="BE101" s="6" t="str">
        <f ca="1" t="shared" si="99"/>
        <v/>
      </c>
      <c r="BF101" s="6" t="str">
        <f ca="1" t="shared" si="100"/>
        <v/>
      </c>
      <c r="BG101" s="6" t="str">
        <f ca="1" t="shared" si="101"/>
        <v/>
      </c>
      <c r="BH101" s="6" t="str">
        <f ca="1" t="shared" si="102"/>
        <v/>
      </c>
      <c r="BI101" s="6" t="str">
        <f ca="1" t="shared" si="103"/>
        <v/>
      </c>
    </row>
    <row r="102" spans="1:61">
      <c r="A102" s="5" t="str">
        <f ca="1" t="shared" si="57"/>
        <v/>
      </c>
      <c r="B102" s="5" t="str">
        <f ca="1">IF(选手操作!$K101="","",选手操作!$K101)</f>
        <v/>
      </c>
      <c r="C102" s="5" t="str">
        <f ca="1">IF(选手操作!$L101="","",选手操作!$L101)</f>
        <v/>
      </c>
      <c r="D102" s="5" t="str">
        <f ca="1">IF($B102="","",RANK($E102,$E$4:$E$435,0)+COUNTIF($E$4:$E102,$E102)-1)</f>
        <v/>
      </c>
      <c r="E102" s="6" t="str">
        <f ca="1" t="shared" si="58"/>
        <v/>
      </c>
      <c r="F102" s="7" t="str">
        <f ca="1">IF(SUM(选手操作!S101,选手操作!AS101,选手操作!BS101,选手操作!CS101,选手操作!DS101,选手操作!ES101,选手操作!FS101,选手操作!GS101,选手操作!HS101,选手操作!M101,结果导入!W101,结果导入!AW101,结果导入!BW101,结果导入!CW101,结果导入!DW101,结果导入!EW101,结果导入!FW101,结果导入!GW101,结果导入!HW101,选手操作!HU101)=0,"",SUM(选手操作!S101,选手操作!AS101,选手操作!BS101,选手操作!CS101,选手操作!DS101,选手操作!ES101,选手操作!FS101,选手操作!GS101,选手操作!HS101,选手操作!M101,结果导入!W101,结果导入!AW101,结果导入!BW101,结果导入!CW101,结果导入!DW101,结果导入!EW101,结果导入!FW101,结果导入!GW101,结果导入!HW101))</f>
        <v/>
      </c>
      <c r="G102" s="7" t="str">
        <f>IF(SUM(选手操作!O101,结果导入!Y101,结果导入!AY101,结果导入!BY101,结果导入!CY101,结果导入!DY101,结果导入!EY101,结果导入!FY101,结果导入!GY101,结果导入!HY101)=0,"",SUM(选手操作!O101,结果导入!Y101,结果导入!AY101,结果导入!BY101,结果导入!CY101,结果导入!DY101,结果导入!EY101,结果导入!FY101,结果导入!GY101,结果导入!HY101))</f>
        <v/>
      </c>
      <c r="H102" s="6" t="str">
        <f ca="1">IFERROR(IF(OR($C102="",结果导入!S$3=""),"",IF(选手操作!T101&lt;&gt;"",IF(选手操作!T101="其他","请假",选手操作!T101),VLOOKUP($C102,结果导入!O:Q,3,0))),"成绩错误")</f>
        <v/>
      </c>
      <c r="I102" s="6" t="str">
        <f ca="1">IFERROR(IF(OR($C102="",结果导入!AS$3=""),"",IF(选手操作!AT101&lt;&gt;"",IF(选手操作!AT101="其他","请假",选手操作!AT101),VLOOKUP($C102,结果导入!AO:AQ,3,0))),"成绩错误")</f>
        <v/>
      </c>
      <c r="J102" s="6" t="str">
        <f ca="1">IFERROR(IF(OR($C102="",结果导入!BS$3=""),"",IF(选手操作!BT101&lt;&gt;"",IF(选手操作!BT101="其他","请假",选手操作!BT101),VLOOKUP($C102,结果导入!BO:BQ,3,0))),"成绩错误")</f>
        <v/>
      </c>
      <c r="K102" s="6" t="str">
        <f ca="1">IFERROR(IF(OR($C102="",结果导入!CS$3=""),"",IF(选手操作!CT101&lt;&gt;"",IF(选手操作!CT101="其他","请假",选手操作!CT101),VLOOKUP($C102,结果导入!CO:CQ,3,0))),"成绩错误")</f>
        <v/>
      </c>
      <c r="L102" s="6" t="str">
        <f ca="1">IFERROR(IF(OR($C102="",结果导入!DS$3=""),"",IF(选手操作!DT101&lt;&gt;"",IF(选手操作!DT101="其他","请假",选手操作!DT101),VLOOKUP($C102,结果导入!DO:DQ,3,0))),"成绩错误")</f>
        <v/>
      </c>
      <c r="M102" s="6" t="str">
        <f ca="1">IFERROR(IF(OR($C102="",结果导入!ES$3=""),"",IF(选手操作!ET101&lt;&gt;"",IF(选手操作!ET101="其他","请假",选手操作!ET101),VLOOKUP($C102,结果导入!EO:EQ,3,0))),"成绩错误")</f>
        <v/>
      </c>
      <c r="N102" s="6" t="str">
        <f ca="1">IFERROR(IF(OR($C102="",结果导入!FS$3=""),"",IF(选手操作!FT101&lt;&gt;"",IF(选手操作!FT101="其他","请假",选手操作!FT101),VLOOKUP($C102,结果导入!FO:FQ,3,0))),"成绩错误")</f>
        <v/>
      </c>
      <c r="O102" s="6" t="str">
        <f ca="1">IFERROR(IF(OR($C102="",结果导入!GS$3=""),"",IF(选手操作!GT101&lt;&gt;"",IF(选手操作!GT101="其他","请假",选手操作!GT101),VLOOKUP($C102,结果导入!GO:GQ,3,0))),"成绩错误")</f>
        <v/>
      </c>
      <c r="P102" s="6" t="str">
        <f ca="1">IFERROR(IF(OR($C102="",结果导入!HS$3=""),"",IF(选手操作!HT101&lt;&gt;"",IF(选手操作!HT101="其他","请假",选手操作!HT101),VLOOKUP($C102,结果导入!HO:HQ,3,0))),"成绩错误")</f>
        <v/>
      </c>
      <c r="Q102" s="5" t="str">
        <f ca="1" t="shared" si="59"/>
        <v/>
      </c>
      <c r="R102" s="5" t="str">
        <f ca="1" t="shared" si="60"/>
        <v/>
      </c>
      <c r="S102" s="5" t="str">
        <f ca="1" t="shared" si="61"/>
        <v/>
      </c>
      <c r="T102" s="6" t="str">
        <f ca="1" t="shared" si="62"/>
        <v/>
      </c>
      <c r="U102" s="6" t="str">
        <f ca="1" t="shared" si="63"/>
        <v/>
      </c>
      <c r="V102" s="6" t="str">
        <f ca="1" t="shared" si="64"/>
        <v/>
      </c>
      <c r="W102" s="6" t="str">
        <f ca="1" t="shared" si="65"/>
        <v/>
      </c>
      <c r="X102" s="6" t="str">
        <f ca="1" t="shared" si="66"/>
        <v/>
      </c>
      <c r="Y102" s="6" t="str">
        <f ca="1" t="shared" si="67"/>
        <v/>
      </c>
      <c r="Z102" s="6" t="str">
        <f ca="1" t="shared" si="68"/>
        <v/>
      </c>
      <c r="AA102" s="6" t="str">
        <f ca="1" t="shared" si="69"/>
        <v/>
      </c>
      <c r="AB102" s="6" t="str">
        <f ca="1" t="shared" si="70"/>
        <v/>
      </c>
      <c r="AC102" s="6" t="str">
        <f ca="1" t="shared" si="71"/>
        <v/>
      </c>
      <c r="AD102" s="6" t="str">
        <f ca="1" t="shared" si="72"/>
        <v/>
      </c>
      <c r="AE102" s="6" t="str">
        <f ca="1" t="shared" si="73"/>
        <v/>
      </c>
      <c r="AF102" s="5" t="str">
        <f ca="1" t="shared" si="74"/>
        <v/>
      </c>
      <c r="AG102" s="5" t="str">
        <f ca="1" t="shared" si="75"/>
        <v/>
      </c>
      <c r="AH102" s="5" t="str">
        <f ca="1" t="shared" si="76"/>
        <v/>
      </c>
      <c r="AI102" s="6" t="str">
        <f ca="1" t="shared" si="77"/>
        <v/>
      </c>
      <c r="AJ102" s="6" t="str">
        <f ca="1" t="shared" si="78"/>
        <v/>
      </c>
      <c r="AK102" s="7" t="str">
        <f ca="1" t="shared" si="79"/>
        <v/>
      </c>
      <c r="AL102" s="6" t="str">
        <f ca="1" t="shared" si="80"/>
        <v/>
      </c>
      <c r="AM102" s="6" t="str">
        <f ca="1" t="shared" si="81"/>
        <v/>
      </c>
      <c r="AN102" s="6" t="str">
        <f ca="1" t="shared" si="82"/>
        <v/>
      </c>
      <c r="AO102" s="6" t="str">
        <f ca="1" t="shared" si="83"/>
        <v/>
      </c>
      <c r="AP102" s="6" t="str">
        <f ca="1" t="shared" si="84"/>
        <v/>
      </c>
      <c r="AQ102" s="6" t="str">
        <f ca="1" t="shared" si="85"/>
        <v/>
      </c>
      <c r="AR102" s="6" t="str">
        <f ca="1" t="shared" si="86"/>
        <v/>
      </c>
      <c r="AS102" s="6" t="str">
        <f ca="1" t="shared" si="87"/>
        <v/>
      </c>
      <c r="AT102" s="6" t="str">
        <f ca="1" t="shared" si="88"/>
        <v/>
      </c>
      <c r="AU102" s="9" t="str">
        <f ca="1" t="shared" si="89"/>
        <v/>
      </c>
      <c r="AV102" s="5" t="str">
        <f ca="1" t="shared" si="90"/>
        <v/>
      </c>
      <c r="AW102" s="5" t="str">
        <f ca="1" t="shared" si="91"/>
        <v/>
      </c>
      <c r="AX102" s="8" t="str">
        <f ca="1" t="shared" si="92"/>
        <v/>
      </c>
      <c r="AY102" s="6" t="str">
        <f ca="1" t="shared" si="93"/>
        <v/>
      </c>
      <c r="AZ102" s="7" t="str">
        <f ca="1" t="shared" si="94"/>
        <v/>
      </c>
      <c r="BA102" s="6" t="str">
        <f ca="1" t="shared" si="95"/>
        <v/>
      </c>
      <c r="BB102" s="6" t="str">
        <f ca="1" t="shared" si="96"/>
        <v/>
      </c>
      <c r="BC102" s="6" t="str">
        <f ca="1" t="shared" si="97"/>
        <v/>
      </c>
      <c r="BD102" s="6" t="str">
        <f ca="1" t="shared" si="98"/>
        <v/>
      </c>
      <c r="BE102" s="6" t="str">
        <f ca="1" t="shared" si="99"/>
        <v/>
      </c>
      <c r="BF102" s="6" t="str">
        <f ca="1" t="shared" si="100"/>
        <v/>
      </c>
      <c r="BG102" s="6" t="str">
        <f ca="1" t="shared" si="101"/>
        <v/>
      </c>
      <c r="BH102" s="6" t="str">
        <f ca="1" t="shared" si="102"/>
        <v/>
      </c>
      <c r="BI102" s="6" t="str">
        <f ca="1" t="shared" si="103"/>
        <v/>
      </c>
    </row>
    <row r="103" spans="1:61">
      <c r="A103" s="5" t="str">
        <f ca="1" t="shared" si="57"/>
        <v/>
      </c>
      <c r="B103" s="5" t="str">
        <f ca="1">IF(选手操作!$K102="","",选手操作!$K102)</f>
        <v/>
      </c>
      <c r="C103" s="5" t="str">
        <f ca="1">IF(选手操作!$L102="","",选手操作!$L102)</f>
        <v/>
      </c>
      <c r="D103" s="5" t="str">
        <f ca="1">IF($B103="","",RANK($E103,$E$4:$E$435,0)+COUNTIF($E$4:$E103,$E103)-1)</f>
        <v/>
      </c>
      <c r="E103" s="6" t="str">
        <f ca="1" t="shared" si="58"/>
        <v/>
      </c>
      <c r="F103" s="7" t="str">
        <f ca="1">IF(SUM(选手操作!S102,选手操作!AS102,选手操作!BS102,选手操作!CS102,选手操作!DS102,选手操作!ES102,选手操作!FS102,选手操作!GS102,选手操作!HS102,选手操作!M102,结果导入!W102,结果导入!AW102,结果导入!BW102,结果导入!CW102,结果导入!DW102,结果导入!EW102,结果导入!FW102,结果导入!GW102,结果导入!HW102,选手操作!HU102)=0,"",SUM(选手操作!S102,选手操作!AS102,选手操作!BS102,选手操作!CS102,选手操作!DS102,选手操作!ES102,选手操作!FS102,选手操作!GS102,选手操作!HS102,选手操作!M102,结果导入!W102,结果导入!AW102,结果导入!BW102,结果导入!CW102,结果导入!DW102,结果导入!EW102,结果导入!FW102,结果导入!GW102,结果导入!HW102))</f>
        <v/>
      </c>
      <c r="G103" s="7" t="str">
        <f>IF(SUM(选手操作!O102,结果导入!Y102,结果导入!AY102,结果导入!BY102,结果导入!CY102,结果导入!DY102,结果导入!EY102,结果导入!FY102,结果导入!GY102,结果导入!HY102)=0,"",SUM(选手操作!O102,结果导入!Y102,结果导入!AY102,结果导入!BY102,结果导入!CY102,结果导入!DY102,结果导入!EY102,结果导入!FY102,结果导入!GY102,结果导入!HY102))</f>
        <v/>
      </c>
      <c r="H103" s="6" t="str">
        <f ca="1">IFERROR(IF(OR($C103="",结果导入!S$3=""),"",IF(选手操作!T102&lt;&gt;"",IF(选手操作!T102="其他","请假",选手操作!T102),VLOOKUP($C103,结果导入!O:Q,3,0))),"成绩错误")</f>
        <v/>
      </c>
      <c r="I103" s="6" t="str">
        <f ca="1">IFERROR(IF(OR($C103="",结果导入!AS$3=""),"",IF(选手操作!AT102&lt;&gt;"",IF(选手操作!AT102="其他","请假",选手操作!AT102),VLOOKUP($C103,结果导入!AO:AQ,3,0))),"成绩错误")</f>
        <v/>
      </c>
      <c r="J103" s="6" t="str">
        <f ca="1">IFERROR(IF(OR($C103="",结果导入!BS$3=""),"",IF(选手操作!BT102&lt;&gt;"",IF(选手操作!BT102="其他","请假",选手操作!BT102),VLOOKUP($C103,结果导入!BO:BQ,3,0))),"成绩错误")</f>
        <v/>
      </c>
      <c r="K103" s="6" t="str">
        <f ca="1">IFERROR(IF(OR($C103="",结果导入!CS$3=""),"",IF(选手操作!CT102&lt;&gt;"",IF(选手操作!CT102="其他","请假",选手操作!CT102),VLOOKUP($C103,结果导入!CO:CQ,3,0))),"成绩错误")</f>
        <v/>
      </c>
      <c r="L103" s="6" t="str">
        <f ca="1">IFERROR(IF(OR($C103="",结果导入!DS$3=""),"",IF(选手操作!DT102&lt;&gt;"",IF(选手操作!DT102="其他","请假",选手操作!DT102),VLOOKUP($C103,结果导入!DO:DQ,3,0))),"成绩错误")</f>
        <v/>
      </c>
      <c r="M103" s="6" t="str">
        <f ca="1">IFERROR(IF(OR($C103="",结果导入!ES$3=""),"",IF(选手操作!ET102&lt;&gt;"",IF(选手操作!ET102="其他","请假",选手操作!ET102),VLOOKUP($C103,结果导入!EO:EQ,3,0))),"成绩错误")</f>
        <v/>
      </c>
      <c r="N103" s="6" t="str">
        <f ca="1">IFERROR(IF(OR($C103="",结果导入!FS$3=""),"",IF(选手操作!FT102&lt;&gt;"",IF(选手操作!FT102="其他","请假",选手操作!FT102),VLOOKUP($C103,结果导入!FO:FQ,3,0))),"成绩错误")</f>
        <v/>
      </c>
      <c r="O103" s="6" t="str">
        <f ca="1">IFERROR(IF(OR($C103="",结果导入!GS$3=""),"",IF(选手操作!GT102&lt;&gt;"",IF(选手操作!GT102="其他","请假",选手操作!GT102),VLOOKUP($C103,结果导入!GO:GQ,3,0))),"成绩错误")</f>
        <v/>
      </c>
      <c r="P103" s="6" t="str">
        <f ca="1">IFERROR(IF(OR($C103="",结果导入!HS$3=""),"",IF(选手操作!HT102&lt;&gt;"",IF(选手操作!HT102="其他","请假",选手操作!HT102),VLOOKUP($C103,结果导入!HO:HQ,3,0))),"成绩错误")</f>
        <v/>
      </c>
      <c r="Q103" s="5" t="str">
        <f ca="1" t="shared" si="59"/>
        <v/>
      </c>
      <c r="R103" s="5" t="str">
        <f ca="1" t="shared" si="60"/>
        <v/>
      </c>
      <c r="S103" s="5" t="str">
        <f ca="1" t="shared" si="61"/>
        <v/>
      </c>
      <c r="T103" s="6" t="str">
        <f ca="1" t="shared" si="62"/>
        <v/>
      </c>
      <c r="U103" s="6" t="str">
        <f ca="1" t="shared" si="63"/>
        <v/>
      </c>
      <c r="V103" s="6" t="str">
        <f ca="1" t="shared" si="64"/>
        <v/>
      </c>
      <c r="W103" s="6" t="str">
        <f ca="1" t="shared" si="65"/>
        <v/>
      </c>
      <c r="X103" s="6" t="str">
        <f ca="1" t="shared" si="66"/>
        <v/>
      </c>
      <c r="Y103" s="6" t="str">
        <f ca="1" t="shared" si="67"/>
        <v/>
      </c>
      <c r="Z103" s="6" t="str">
        <f ca="1" t="shared" si="68"/>
        <v/>
      </c>
      <c r="AA103" s="6" t="str">
        <f ca="1" t="shared" si="69"/>
        <v/>
      </c>
      <c r="AB103" s="6" t="str">
        <f ca="1" t="shared" si="70"/>
        <v/>
      </c>
      <c r="AC103" s="6" t="str">
        <f ca="1" t="shared" si="71"/>
        <v/>
      </c>
      <c r="AD103" s="6" t="str">
        <f ca="1" t="shared" si="72"/>
        <v/>
      </c>
      <c r="AE103" s="6" t="str">
        <f ca="1" t="shared" si="73"/>
        <v/>
      </c>
      <c r="AF103" s="5" t="str">
        <f ca="1" t="shared" si="74"/>
        <v/>
      </c>
      <c r="AG103" s="5" t="str">
        <f ca="1" t="shared" si="75"/>
        <v/>
      </c>
      <c r="AH103" s="5" t="str">
        <f ca="1" t="shared" si="76"/>
        <v/>
      </c>
      <c r="AI103" s="6" t="str">
        <f ca="1" t="shared" si="77"/>
        <v/>
      </c>
      <c r="AJ103" s="6" t="str">
        <f ca="1" t="shared" si="78"/>
        <v/>
      </c>
      <c r="AK103" s="7" t="str">
        <f ca="1" t="shared" si="79"/>
        <v/>
      </c>
      <c r="AL103" s="6" t="str">
        <f ca="1" t="shared" si="80"/>
        <v/>
      </c>
      <c r="AM103" s="6" t="str">
        <f ca="1" t="shared" si="81"/>
        <v/>
      </c>
      <c r="AN103" s="6" t="str">
        <f ca="1" t="shared" si="82"/>
        <v/>
      </c>
      <c r="AO103" s="6" t="str">
        <f ca="1" t="shared" si="83"/>
        <v/>
      </c>
      <c r="AP103" s="6" t="str">
        <f ca="1" t="shared" si="84"/>
        <v/>
      </c>
      <c r="AQ103" s="6" t="str">
        <f ca="1" t="shared" si="85"/>
        <v/>
      </c>
      <c r="AR103" s="6" t="str">
        <f ca="1" t="shared" si="86"/>
        <v/>
      </c>
      <c r="AS103" s="6" t="str">
        <f ca="1" t="shared" si="87"/>
        <v/>
      </c>
      <c r="AT103" s="6" t="str">
        <f ca="1" t="shared" si="88"/>
        <v/>
      </c>
      <c r="AU103" s="9" t="str">
        <f ca="1" t="shared" si="89"/>
        <v/>
      </c>
      <c r="AV103" s="5" t="str">
        <f ca="1" t="shared" si="90"/>
        <v/>
      </c>
      <c r="AW103" s="5" t="str">
        <f ca="1" t="shared" si="91"/>
        <v/>
      </c>
      <c r="AX103" s="8" t="str">
        <f ca="1" t="shared" si="92"/>
        <v/>
      </c>
      <c r="AY103" s="6" t="str">
        <f ca="1" t="shared" si="93"/>
        <v/>
      </c>
      <c r="AZ103" s="7" t="str">
        <f ca="1" t="shared" si="94"/>
        <v/>
      </c>
      <c r="BA103" s="6" t="str">
        <f ca="1" t="shared" si="95"/>
        <v/>
      </c>
      <c r="BB103" s="6" t="str">
        <f ca="1" t="shared" si="96"/>
        <v/>
      </c>
      <c r="BC103" s="6" t="str">
        <f ca="1" t="shared" si="97"/>
        <v/>
      </c>
      <c r="BD103" s="6" t="str">
        <f ca="1" t="shared" si="98"/>
        <v/>
      </c>
      <c r="BE103" s="6" t="str">
        <f ca="1" t="shared" si="99"/>
        <v/>
      </c>
      <c r="BF103" s="6" t="str">
        <f ca="1" t="shared" si="100"/>
        <v/>
      </c>
      <c r="BG103" s="6" t="str">
        <f ca="1" t="shared" si="101"/>
        <v/>
      </c>
      <c r="BH103" s="6" t="str">
        <f ca="1" t="shared" si="102"/>
        <v/>
      </c>
      <c r="BI103" s="6" t="str">
        <f ca="1" t="shared" si="103"/>
        <v/>
      </c>
    </row>
    <row r="104" spans="1:61">
      <c r="A104" s="5" t="str">
        <f ca="1" t="shared" si="57"/>
        <v/>
      </c>
      <c r="B104" s="5" t="str">
        <f ca="1">IF(选手操作!$K103="","",选手操作!$K103)</f>
        <v/>
      </c>
      <c r="C104" s="5" t="str">
        <f ca="1">IF(选手操作!$L103="","",选手操作!$L103)</f>
        <v/>
      </c>
      <c r="D104" s="5" t="str">
        <f ca="1">IF($B104="","",RANK($E104,$E$4:$E$435,0)+COUNTIF($E$4:$E104,$E104)-1)</f>
        <v/>
      </c>
      <c r="E104" s="6" t="str">
        <f ca="1" t="shared" si="58"/>
        <v/>
      </c>
      <c r="F104" s="7" t="str">
        <f ca="1">IF(SUM(选手操作!S103,选手操作!AS103,选手操作!BS103,选手操作!CS103,选手操作!DS103,选手操作!ES103,选手操作!FS103,选手操作!GS103,选手操作!HS103,选手操作!M103,结果导入!W103,结果导入!AW103,结果导入!BW103,结果导入!CW103,结果导入!DW103,结果导入!EW103,结果导入!FW103,结果导入!GW103,结果导入!HW103,选手操作!HU103)=0,"",SUM(选手操作!S103,选手操作!AS103,选手操作!BS103,选手操作!CS103,选手操作!DS103,选手操作!ES103,选手操作!FS103,选手操作!GS103,选手操作!HS103,选手操作!M103,结果导入!W103,结果导入!AW103,结果导入!BW103,结果导入!CW103,结果导入!DW103,结果导入!EW103,结果导入!FW103,结果导入!GW103,结果导入!HW103))</f>
        <v/>
      </c>
      <c r="G104" s="7" t="str">
        <f>IF(SUM(选手操作!O103,结果导入!Y103,结果导入!AY103,结果导入!BY103,结果导入!CY103,结果导入!DY103,结果导入!EY103,结果导入!FY103,结果导入!GY103,结果导入!HY103)=0,"",SUM(选手操作!O103,结果导入!Y103,结果导入!AY103,结果导入!BY103,结果导入!CY103,结果导入!DY103,结果导入!EY103,结果导入!FY103,结果导入!GY103,结果导入!HY103))</f>
        <v/>
      </c>
      <c r="H104" s="6" t="str">
        <f ca="1">IFERROR(IF(OR($C104="",结果导入!S$3=""),"",IF(选手操作!T103&lt;&gt;"",IF(选手操作!T103="其他","请假",选手操作!T103),VLOOKUP($C104,结果导入!O:Q,3,0))),"成绩错误")</f>
        <v/>
      </c>
      <c r="I104" s="6" t="str">
        <f ca="1">IFERROR(IF(OR($C104="",结果导入!AS$3=""),"",IF(选手操作!AT103&lt;&gt;"",IF(选手操作!AT103="其他","请假",选手操作!AT103),VLOOKUP($C104,结果导入!AO:AQ,3,0))),"成绩错误")</f>
        <v/>
      </c>
      <c r="J104" s="6" t="str">
        <f ca="1">IFERROR(IF(OR($C104="",结果导入!BS$3=""),"",IF(选手操作!BT103&lt;&gt;"",IF(选手操作!BT103="其他","请假",选手操作!BT103),VLOOKUP($C104,结果导入!BO:BQ,3,0))),"成绩错误")</f>
        <v/>
      </c>
      <c r="K104" s="6" t="str">
        <f ca="1">IFERROR(IF(OR($C104="",结果导入!CS$3=""),"",IF(选手操作!CT103&lt;&gt;"",IF(选手操作!CT103="其他","请假",选手操作!CT103),VLOOKUP($C104,结果导入!CO:CQ,3,0))),"成绩错误")</f>
        <v/>
      </c>
      <c r="L104" s="6" t="str">
        <f ca="1">IFERROR(IF(OR($C104="",结果导入!DS$3=""),"",IF(选手操作!DT103&lt;&gt;"",IF(选手操作!DT103="其他","请假",选手操作!DT103),VLOOKUP($C104,结果导入!DO:DQ,3,0))),"成绩错误")</f>
        <v/>
      </c>
      <c r="M104" s="6" t="str">
        <f ca="1">IFERROR(IF(OR($C104="",结果导入!ES$3=""),"",IF(选手操作!ET103&lt;&gt;"",IF(选手操作!ET103="其他","请假",选手操作!ET103),VLOOKUP($C104,结果导入!EO:EQ,3,0))),"成绩错误")</f>
        <v/>
      </c>
      <c r="N104" s="6" t="str">
        <f ca="1">IFERROR(IF(OR($C104="",结果导入!FS$3=""),"",IF(选手操作!FT103&lt;&gt;"",IF(选手操作!FT103="其他","请假",选手操作!FT103),VLOOKUP($C104,结果导入!FO:FQ,3,0))),"成绩错误")</f>
        <v/>
      </c>
      <c r="O104" s="6" t="str">
        <f ca="1">IFERROR(IF(OR($C104="",结果导入!GS$3=""),"",IF(选手操作!GT103&lt;&gt;"",IF(选手操作!GT103="其他","请假",选手操作!GT103),VLOOKUP($C104,结果导入!GO:GQ,3,0))),"成绩错误")</f>
        <v/>
      </c>
      <c r="P104" s="6" t="str">
        <f ca="1">IFERROR(IF(OR($C104="",结果导入!HS$3=""),"",IF(选手操作!HT103&lt;&gt;"",IF(选手操作!HT103="其他","请假",选手操作!HT103),VLOOKUP($C104,结果导入!HO:HQ,3,0))),"成绩错误")</f>
        <v/>
      </c>
      <c r="Q104" s="5" t="str">
        <f ca="1" t="shared" si="59"/>
        <v/>
      </c>
      <c r="R104" s="5" t="str">
        <f ca="1" t="shared" si="60"/>
        <v/>
      </c>
      <c r="S104" s="5" t="str">
        <f ca="1" t="shared" si="61"/>
        <v/>
      </c>
      <c r="T104" s="6" t="str">
        <f ca="1" t="shared" si="62"/>
        <v/>
      </c>
      <c r="U104" s="6" t="str">
        <f ca="1" t="shared" si="63"/>
        <v/>
      </c>
      <c r="V104" s="6" t="str">
        <f ca="1" t="shared" si="64"/>
        <v/>
      </c>
      <c r="W104" s="6" t="str">
        <f ca="1" t="shared" si="65"/>
        <v/>
      </c>
      <c r="X104" s="6" t="str">
        <f ca="1" t="shared" si="66"/>
        <v/>
      </c>
      <c r="Y104" s="6" t="str">
        <f ca="1" t="shared" si="67"/>
        <v/>
      </c>
      <c r="Z104" s="6" t="str">
        <f ca="1" t="shared" si="68"/>
        <v/>
      </c>
      <c r="AA104" s="6" t="str">
        <f ca="1" t="shared" si="69"/>
        <v/>
      </c>
      <c r="AB104" s="6" t="str">
        <f ca="1" t="shared" si="70"/>
        <v/>
      </c>
      <c r="AC104" s="6" t="str">
        <f ca="1" t="shared" si="71"/>
        <v/>
      </c>
      <c r="AD104" s="6" t="str">
        <f ca="1" t="shared" si="72"/>
        <v/>
      </c>
      <c r="AE104" s="6" t="str">
        <f ca="1" t="shared" si="73"/>
        <v/>
      </c>
      <c r="AF104" s="5" t="str">
        <f ca="1" t="shared" si="74"/>
        <v/>
      </c>
      <c r="AG104" s="5" t="str">
        <f ca="1" t="shared" si="75"/>
        <v/>
      </c>
      <c r="AH104" s="5" t="str">
        <f ca="1" t="shared" si="76"/>
        <v/>
      </c>
      <c r="AI104" s="6" t="str">
        <f ca="1" t="shared" si="77"/>
        <v/>
      </c>
      <c r="AJ104" s="6" t="str">
        <f ca="1" t="shared" si="78"/>
        <v/>
      </c>
      <c r="AK104" s="7" t="str">
        <f ca="1" t="shared" si="79"/>
        <v/>
      </c>
      <c r="AL104" s="6" t="str">
        <f ca="1" t="shared" si="80"/>
        <v/>
      </c>
      <c r="AM104" s="6" t="str">
        <f ca="1" t="shared" si="81"/>
        <v/>
      </c>
      <c r="AN104" s="6" t="str">
        <f ca="1" t="shared" si="82"/>
        <v/>
      </c>
      <c r="AO104" s="6" t="str">
        <f ca="1" t="shared" si="83"/>
        <v/>
      </c>
      <c r="AP104" s="6" t="str">
        <f ca="1" t="shared" si="84"/>
        <v/>
      </c>
      <c r="AQ104" s="6" t="str">
        <f ca="1" t="shared" si="85"/>
        <v/>
      </c>
      <c r="AR104" s="6" t="str">
        <f ca="1" t="shared" si="86"/>
        <v/>
      </c>
      <c r="AS104" s="6" t="str">
        <f ca="1" t="shared" si="87"/>
        <v/>
      </c>
      <c r="AT104" s="6" t="str">
        <f ca="1" t="shared" si="88"/>
        <v/>
      </c>
      <c r="AU104" s="9" t="str">
        <f ca="1" t="shared" si="89"/>
        <v/>
      </c>
      <c r="AV104" s="5" t="str">
        <f ca="1" t="shared" si="90"/>
        <v/>
      </c>
      <c r="AW104" s="5" t="str">
        <f ca="1" t="shared" si="91"/>
        <v/>
      </c>
      <c r="AX104" s="8" t="str">
        <f ca="1" t="shared" si="92"/>
        <v/>
      </c>
      <c r="AY104" s="6" t="str">
        <f ca="1" t="shared" si="93"/>
        <v/>
      </c>
      <c r="AZ104" s="7" t="str">
        <f ca="1" t="shared" si="94"/>
        <v/>
      </c>
      <c r="BA104" s="6" t="str">
        <f ca="1" t="shared" si="95"/>
        <v/>
      </c>
      <c r="BB104" s="6" t="str">
        <f ca="1" t="shared" si="96"/>
        <v/>
      </c>
      <c r="BC104" s="6" t="str">
        <f ca="1" t="shared" si="97"/>
        <v/>
      </c>
      <c r="BD104" s="6" t="str">
        <f ca="1" t="shared" si="98"/>
        <v/>
      </c>
      <c r="BE104" s="6" t="str">
        <f ca="1" t="shared" si="99"/>
        <v/>
      </c>
      <c r="BF104" s="6" t="str">
        <f ca="1" t="shared" si="100"/>
        <v/>
      </c>
      <c r="BG104" s="6" t="str">
        <f ca="1" t="shared" si="101"/>
        <v/>
      </c>
      <c r="BH104" s="6" t="str">
        <f ca="1" t="shared" si="102"/>
        <v/>
      </c>
      <c r="BI104" s="6" t="str">
        <f ca="1" t="shared" si="103"/>
        <v/>
      </c>
    </row>
    <row r="105" spans="1:61">
      <c r="A105" s="5" t="str">
        <f ca="1" t="shared" si="57"/>
        <v/>
      </c>
      <c r="B105" s="5" t="str">
        <f ca="1">IF(选手操作!$K104="","",选手操作!$K104)</f>
        <v/>
      </c>
      <c r="C105" s="5" t="str">
        <f ca="1">IF(选手操作!$L104="","",选手操作!$L104)</f>
        <v/>
      </c>
      <c r="D105" s="5" t="str">
        <f ca="1">IF($B105="","",RANK($E105,$E$4:$E$435,0)+COUNTIF($E$4:$E105,$E105)-1)</f>
        <v/>
      </c>
      <c r="E105" s="6" t="str">
        <f ca="1" t="shared" si="58"/>
        <v/>
      </c>
      <c r="F105" s="7" t="str">
        <f ca="1">IF(SUM(选手操作!S104,选手操作!AS104,选手操作!BS104,选手操作!CS104,选手操作!DS104,选手操作!ES104,选手操作!FS104,选手操作!GS104,选手操作!HS104,选手操作!M104,结果导入!W104,结果导入!AW104,结果导入!BW104,结果导入!CW104,结果导入!DW104,结果导入!EW104,结果导入!FW104,结果导入!GW104,结果导入!HW104,选手操作!HU104)=0,"",SUM(选手操作!S104,选手操作!AS104,选手操作!BS104,选手操作!CS104,选手操作!DS104,选手操作!ES104,选手操作!FS104,选手操作!GS104,选手操作!HS104,选手操作!M104,结果导入!W104,结果导入!AW104,结果导入!BW104,结果导入!CW104,结果导入!DW104,结果导入!EW104,结果导入!FW104,结果导入!GW104,结果导入!HW104))</f>
        <v/>
      </c>
      <c r="G105" s="7" t="str">
        <f>IF(SUM(选手操作!O104,结果导入!Y104,结果导入!AY104,结果导入!BY104,结果导入!CY104,结果导入!DY104,结果导入!EY104,结果导入!FY104,结果导入!GY104,结果导入!HY104)=0,"",SUM(选手操作!O104,结果导入!Y104,结果导入!AY104,结果导入!BY104,结果导入!CY104,结果导入!DY104,结果导入!EY104,结果导入!FY104,结果导入!GY104,结果导入!HY104))</f>
        <v/>
      </c>
      <c r="H105" s="6" t="str">
        <f ca="1">IFERROR(IF(OR($C105="",结果导入!S$3=""),"",IF(选手操作!T104&lt;&gt;"",IF(选手操作!T104="其他","请假",选手操作!T104),VLOOKUP($C105,结果导入!O:Q,3,0))),"成绩错误")</f>
        <v/>
      </c>
      <c r="I105" s="6" t="str">
        <f ca="1">IFERROR(IF(OR($C105="",结果导入!AS$3=""),"",IF(选手操作!AT104&lt;&gt;"",IF(选手操作!AT104="其他","请假",选手操作!AT104),VLOOKUP($C105,结果导入!AO:AQ,3,0))),"成绩错误")</f>
        <v/>
      </c>
      <c r="J105" s="6" t="str">
        <f ca="1">IFERROR(IF(OR($C105="",结果导入!BS$3=""),"",IF(选手操作!BT104&lt;&gt;"",IF(选手操作!BT104="其他","请假",选手操作!BT104),VLOOKUP($C105,结果导入!BO:BQ,3,0))),"成绩错误")</f>
        <v/>
      </c>
      <c r="K105" s="6" t="str">
        <f ca="1">IFERROR(IF(OR($C105="",结果导入!CS$3=""),"",IF(选手操作!CT104&lt;&gt;"",IF(选手操作!CT104="其他","请假",选手操作!CT104),VLOOKUP($C105,结果导入!CO:CQ,3,0))),"成绩错误")</f>
        <v/>
      </c>
      <c r="L105" s="6" t="str">
        <f ca="1">IFERROR(IF(OR($C105="",结果导入!DS$3=""),"",IF(选手操作!DT104&lt;&gt;"",IF(选手操作!DT104="其他","请假",选手操作!DT104),VLOOKUP($C105,结果导入!DO:DQ,3,0))),"成绩错误")</f>
        <v/>
      </c>
      <c r="M105" s="6" t="str">
        <f ca="1">IFERROR(IF(OR($C105="",结果导入!ES$3=""),"",IF(选手操作!ET104&lt;&gt;"",IF(选手操作!ET104="其他","请假",选手操作!ET104),VLOOKUP($C105,结果导入!EO:EQ,3,0))),"成绩错误")</f>
        <v/>
      </c>
      <c r="N105" s="6" t="str">
        <f ca="1">IFERROR(IF(OR($C105="",结果导入!FS$3=""),"",IF(选手操作!FT104&lt;&gt;"",IF(选手操作!FT104="其他","请假",选手操作!FT104),VLOOKUP($C105,结果导入!FO:FQ,3,0))),"成绩错误")</f>
        <v/>
      </c>
      <c r="O105" s="6" t="str">
        <f ca="1">IFERROR(IF(OR($C105="",结果导入!GS$3=""),"",IF(选手操作!GT104&lt;&gt;"",IF(选手操作!GT104="其他","请假",选手操作!GT104),VLOOKUP($C105,结果导入!GO:GQ,3,0))),"成绩错误")</f>
        <v/>
      </c>
      <c r="P105" s="6" t="str">
        <f ca="1">IFERROR(IF(OR($C105="",结果导入!HS$3=""),"",IF(选手操作!HT104&lt;&gt;"",IF(选手操作!HT104="其他","请假",选手操作!HT104),VLOOKUP($C105,结果导入!HO:HQ,3,0))),"成绩错误")</f>
        <v/>
      </c>
      <c r="Q105" s="5" t="str">
        <f ca="1" t="shared" si="59"/>
        <v/>
      </c>
      <c r="R105" s="5" t="str">
        <f ca="1" t="shared" si="60"/>
        <v/>
      </c>
      <c r="S105" s="5" t="str">
        <f ca="1" t="shared" si="61"/>
        <v/>
      </c>
      <c r="T105" s="6" t="str">
        <f ca="1" t="shared" si="62"/>
        <v/>
      </c>
      <c r="U105" s="6" t="str">
        <f ca="1" t="shared" si="63"/>
        <v/>
      </c>
      <c r="V105" s="6" t="str">
        <f ca="1" t="shared" si="64"/>
        <v/>
      </c>
      <c r="W105" s="6" t="str">
        <f ca="1" t="shared" si="65"/>
        <v/>
      </c>
      <c r="X105" s="6" t="str">
        <f ca="1" t="shared" si="66"/>
        <v/>
      </c>
      <c r="Y105" s="6" t="str">
        <f ca="1" t="shared" si="67"/>
        <v/>
      </c>
      <c r="Z105" s="6" t="str">
        <f ca="1" t="shared" si="68"/>
        <v/>
      </c>
      <c r="AA105" s="6" t="str">
        <f ca="1" t="shared" si="69"/>
        <v/>
      </c>
      <c r="AB105" s="6" t="str">
        <f ca="1" t="shared" si="70"/>
        <v/>
      </c>
      <c r="AC105" s="6" t="str">
        <f ca="1" t="shared" si="71"/>
        <v/>
      </c>
      <c r="AD105" s="6" t="str">
        <f ca="1" t="shared" si="72"/>
        <v/>
      </c>
      <c r="AE105" s="6" t="str">
        <f ca="1" t="shared" si="73"/>
        <v/>
      </c>
      <c r="AF105" s="5" t="str">
        <f ca="1" t="shared" si="74"/>
        <v/>
      </c>
      <c r="AG105" s="5" t="str">
        <f ca="1" t="shared" si="75"/>
        <v/>
      </c>
      <c r="AH105" s="5" t="str">
        <f ca="1" t="shared" si="76"/>
        <v/>
      </c>
      <c r="AI105" s="6" t="str">
        <f ca="1" t="shared" si="77"/>
        <v/>
      </c>
      <c r="AJ105" s="6" t="str">
        <f ca="1" t="shared" si="78"/>
        <v/>
      </c>
      <c r="AK105" s="7" t="str">
        <f ca="1" t="shared" si="79"/>
        <v/>
      </c>
      <c r="AL105" s="6" t="str">
        <f ca="1" t="shared" si="80"/>
        <v/>
      </c>
      <c r="AM105" s="6" t="str">
        <f ca="1" t="shared" si="81"/>
        <v/>
      </c>
      <c r="AN105" s="6" t="str">
        <f ca="1" t="shared" si="82"/>
        <v/>
      </c>
      <c r="AO105" s="6" t="str">
        <f ca="1" t="shared" si="83"/>
        <v/>
      </c>
      <c r="AP105" s="6" t="str">
        <f ca="1" t="shared" si="84"/>
        <v/>
      </c>
      <c r="AQ105" s="6" t="str">
        <f ca="1" t="shared" si="85"/>
        <v/>
      </c>
      <c r="AR105" s="6" t="str">
        <f ca="1" t="shared" si="86"/>
        <v/>
      </c>
      <c r="AS105" s="6" t="str">
        <f ca="1" t="shared" si="87"/>
        <v/>
      </c>
      <c r="AT105" s="6" t="str">
        <f ca="1" t="shared" si="88"/>
        <v/>
      </c>
      <c r="AU105" s="9" t="str">
        <f ca="1" t="shared" si="89"/>
        <v/>
      </c>
      <c r="AV105" s="5" t="str">
        <f ca="1" t="shared" si="90"/>
        <v/>
      </c>
      <c r="AW105" s="5" t="str">
        <f ca="1" t="shared" si="91"/>
        <v/>
      </c>
      <c r="AX105" s="8" t="str">
        <f ca="1" t="shared" si="92"/>
        <v/>
      </c>
      <c r="AY105" s="6" t="str">
        <f ca="1" t="shared" si="93"/>
        <v/>
      </c>
      <c r="AZ105" s="7" t="str">
        <f ca="1" t="shared" si="94"/>
        <v/>
      </c>
      <c r="BA105" s="6" t="str">
        <f ca="1" t="shared" si="95"/>
        <v/>
      </c>
      <c r="BB105" s="6" t="str">
        <f ca="1" t="shared" si="96"/>
        <v/>
      </c>
      <c r="BC105" s="6" t="str">
        <f ca="1" t="shared" si="97"/>
        <v/>
      </c>
      <c r="BD105" s="6" t="str">
        <f ca="1" t="shared" si="98"/>
        <v/>
      </c>
      <c r="BE105" s="6" t="str">
        <f ca="1" t="shared" si="99"/>
        <v/>
      </c>
      <c r="BF105" s="6" t="str">
        <f ca="1" t="shared" si="100"/>
        <v/>
      </c>
      <c r="BG105" s="6" t="str">
        <f ca="1" t="shared" si="101"/>
        <v/>
      </c>
      <c r="BH105" s="6" t="str">
        <f ca="1" t="shared" si="102"/>
        <v/>
      </c>
      <c r="BI105" s="6" t="str">
        <f ca="1" t="shared" si="103"/>
        <v/>
      </c>
    </row>
    <row r="106" spans="1:61">
      <c r="A106" s="5" t="str">
        <f ca="1" t="shared" si="57"/>
        <v/>
      </c>
      <c r="B106" s="5" t="str">
        <f ca="1">IF(选手操作!$K105="","",选手操作!$K105)</f>
        <v/>
      </c>
      <c r="C106" s="5" t="str">
        <f ca="1">IF(选手操作!$L105="","",选手操作!$L105)</f>
        <v/>
      </c>
      <c r="D106" s="5" t="str">
        <f ca="1">IF($B106="","",RANK($E106,$E$4:$E$435,0)+COUNTIF($E$4:$E106,$E106)-1)</f>
        <v/>
      </c>
      <c r="E106" s="6" t="str">
        <f ca="1" t="shared" si="58"/>
        <v/>
      </c>
      <c r="F106" s="7" t="str">
        <f ca="1">IF(SUM(选手操作!S105,选手操作!AS105,选手操作!BS105,选手操作!CS105,选手操作!DS105,选手操作!ES105,选手操作!FS105,选手操作!GS105,选手操作!HS105,选手操作!M105,结果导入!W105,结果导入!AW105,结果导入!BW105,结果导入!CW105,结果导入!DW105,结果导入!EW105,结果导入!FW105,结果导入!GW105,结果导入!HW105,选手操作!HU105)=0,"",SUM(选手操作!S105,选手操作!AS105,选手操作!BS105,选手操作!CS105,选手操作!DS105,选手操作!ES105,选手操作!FS105,选手操作!GS105,选手操作!HS105,选手操作!M105,结果导入!W105,结果导入!AW105,结果导入!BW105,结果导入!CW105,结果导入!DW105,结果导入!EW105,结果导入!FW105,结果导入!GW105,结果导入!HW105))</f>
        <v/>
      </c>
      <c r="G106" s="7" t="str">
        <f>IF(SUM(选手操作!O105,结果导入!Y105,结果导入!AY105,结果导入!BY105,结果导入!CY105,结果导入!DY105,结果导入!EY105,结果导入!FY105,结果导入!GY105,结果导入!HY105)=0,"",SUM(选手操作!O105,结果导入!Y105,结果导入!AY105,结果导入!BY105,结果导入!CY105,结果导入!DY105,结果导入!EY105,结果导入!FY105,结果导入!GY105,结果导入!HY105))</f>
        <v/>
      </c>
      <c r="H106" s="6" t="str">
        <f ca="1">IFERROR(IF(OR($C106="",结果导入!S$3=""),"",IF(选手操作!T105&lt;&gt;"",IF(选手操作!T105="其他","请假",选手操作!T105),VLOOKUP($C106,结果导入!O:Q,3,0))),"成绩错误")</f>
        <v/>
      </c>
      <c r="I106" s="6" t="str">
        <f ca="1">IFERROR(IF(OR($C106="",结果导入!AS$3=""),"",IF(选手操作!AT105&lt;&gt;"",IF(选手操作!AT105="其他","请假",选手操作!AT105),VLOOKUP($C106,结果导入!AO:AQ,3,0))),"成绩错误")</f>
        <v/>
      </c>
      <c r="J106" s="6" t="str">
        <f ca="1">IFERROR(IF(OR($C106="",结果导入!BS$3=""),"",IF(选手操作!BT105&lt;&gt;"",IF(选手操作!BT105="其他","请假",选手操作!BT105),VLOOKUP($C106,结果导入!BO:BQ,3,0))),"成绩错误")</f>
        <v/>
      </c>
      <c r="K106" s="6" t="str">
        <f ca="1">IFERROR(IF(OR($C106="",结果导入!CS$3=""),"",IF(选手操作!CT105&lt;&gt;"",IF(选手操作!CT105="其他","请假",选手操作!CT105),VLOOKUP($C106,结果导入!CO:CQ,3,0))),"成绩错误")</f>
        <v/>
      </c>
      <c r="L106" s="6" t="str">
        <f ca="1">IFERROR(IF(OR($C106="",结果导入!DS$3=""),"",IF(选手操作!DT105&lt;&gt;"",IF(选手操作!DT105="其他","请假",选手操作!DT105),VLOOKUP($C106,结果导入!DO:DQ,3,0))),"成绩错误")</f>
        <v/>
      </c>
      <c r="M106" s="6" t="str">
        <f ca="1">IFERROR(IF(OR($C106="",结果导入!ES$3=""),"",IF(选手操作!ET105&lt;&gt;"",IF(选手操作!ET105="其他","请假",选手操作!ET105),VLOOKUP($C106,结果导入!EO:EQ,3,0))),"成绩错误")</f>
        <v/>
      </c>
      <c r="N106" s="6" t="str">
        <f ca="1">IFERROR(IF(OR($C106="",结果导入!FS$3=""),"",IF(选手操作!FT105&lt;&gt;"",IF(选手操作!FT105="其他","请假",选手操作!FT105),VLOOKUP($C106,结果导入!FO:FQ,3,0))),"成绩错误")</f>
        <v/>
      </c>
      <c r="O106" s="6" t="str">
        <f ca="1">IFERROR(IF(OR($C106="",结果导入!GS$3=""),"",IF(选手操作!GT105&lt;&gt;"",IF(选手操作!GT105="其他","请假",选手操作!GT105),VLOOKUP($C106,结果导入!GO:GQ,3,0))),"成绩错误")</f>
        <v/>
      </c>
      <c r="P106" s="6" t="str">
        <f ca="1">IFERROR(IF(OR($C106="",结果导入!HS$3=""),"",IF(选手操作!HT105&lt;&gt;"",IF(选手操作!HT105="其他","请假",选手操作!HT105),VLOOKUP($C106,结果导入!HO:HQ,3,0))),"成绩错误")</f>
        <v/>
      </c>
      <c r="Q106" s="5" t="str">
        <f ca="1" t="shared" si="59"/>
        <v/>
      </c>
      <c r="R106" s="5" t="str">
        <f ca="1" t="shared" si="60"/>
        <v/>
      </c>
      <c r="S106" s="5" t="str">
        <f ca="1" t="shared" si="61"/>
        <v/>
      </c>
      <c r="T106" s="6" t="str">
        <f ca="1" t="shared" si="62"/>
        <v/>
      </c>
      <c r="U106" s="6" t="str">
        <f ca="1" t="shared" si="63"/>
        <v/>
      </c>
      <c r="V106" s="6" t="str">
        <f ca="1" t="shared" si="64"/>
        <v/>
      </c>
      <c r="W106" s="6" t="str">
        <f ca="1" t="shared" si="65"/>
        <v/>
      </c>
      <c r="X106" s="6" t="str">
        <f ca="1" t="shared" si="66"/>
        <v/>
      </c>
      <c r="Y106" s="6" t="str">
        <f ca="1" t="shared" si="67"/>
        <v/>
      </c>
      <c r="Z106" s="6" t="str">
        <f ca="1" t="shared" si="68"/>
        <v/>
      </c>
      <c r="AA106" s="6" t="str">
        <f ca="1" t="shared" si="69"/>
        <v/>
      </c>
      <c r="AB106" s="6" t="str">
        <f ca="1" t="shared" si="70"/>
        <v/>
      </c>
      <c r="AC106" s="6" t="str">
        <f ca="1" t="shared" si="71"/>
        <v/>
      </c>
      <c r="AD106" s="6" t="str">
        <f ca="1" t="shared" si="72"/>
        <v/>
      </c>
      <c r="AE106" s="6" t="str">
        <f ca="1" t="shared" si="73"/>
        <v/>
      </c>
      <c r="AF106" s="5" t="str">
        <f ca="1" t="shared" si="74"/>
        <v/>
      </c>
      <c r="AG106" s="5" t="str">
        <f ca="1" t="shared" si="75"/>
        <v/>
      </c>
      <c r="AH106" s="5" t="str">
        <f ca="1" t="shared" si="76"/>
        <v/>
      </c>
      <c r="AI106" s="6" t="str">
        <f ca="1" t="shared" si="77"/>
        <v/>
      </c>
      <c r="AJ106" s="6" t="str">
        <f ca="1" t="shared" si="78"/>
        <v/>
      </c>
      <c r="AK106" s="7" t="str">
        <f ca="1" t="shared" si="79"/>
        <v/>
      </c>
      <c r="AL106" s="6" t="str">
        <f ca="1" t="shared" si="80"/>
        <v/>
      </c>
      <c r="AM106" s="6" t="str">
        <f ca="1" t="shared" si="81"/>
        <v/>
      </c>
      <c r="AN106" s="6" t="str">
        <f ca="1" t="shared" si="82"/>
        <v/>
      </c>
      <c r="AO106" s="6" t="str">
        <f ca="1" t="shared" si="83"/>
        <v/>
      </c>
      <c r="AP106" s="6" t="str">
        <f ca="1" t="shared" si="84"/>
        <v/>
      </c>
      <c r="AQ106" s="6" t="str">
        <f ca="1" t="shared" si="85"/>
        <v/>
      </c>
      <c r="AR106" s="6" t="str">
        <f ca="1" t="shared" si="86"/>
        <v/>
      </c>
      <c r="AS106" s="6" t="str">
        <f ca="1" t="shared" si="87"/>
        <v/>
      </c>
      <c r="AT106" s="6" t="str">
        <f ca="1" t="shared" si="88"/>
        <v/>
      </c>
      <c r="AU106" s="9" t="str">
        <f ca="1" t="shared" si="89"/>
        <v/>
      </c>
      <c r="AV106" s="5" t="str">
        <f ca="1" t="shared" si="90"/>
        <v/>
      </c>
      <c r="AW106" s="5" t="str">
        <f ca="1" t="shared" si="91"/>
        <v/>
      </c>
      <c r="AX106" s="8" t="str">
        <f ca="1" t="shared" si="92"/>
        <v/>
      </c>
      <c r="AY106" s="6" t="str">
        <f ca="1" t="shared" si="93"/>
        <v/>
      </c>
      <c r="AZ106" s="7" t="str">
        <f ca="1" t="shared" si="94"/>
        <v/>
      </c>
      <c r="BA106" s="6" t="str">
        <f ca="1" t="shared" si="95"/>
        <v/>
      </c>
      <c r="BB106" s="6" t="str">
        <f ca="1" t="shared" si="96"/>
        <v/>
      </c>
      <c r="BC106" s="6" t="str">
        <f ca="1" t="shared" si="97"/>
        <v/>
      </c>
      <c r="BD106" s="6" t="str">
        <f ca="1" t="shared" si="98"/>
        <v/>
      </c>
      <c r="BE106" s="6" t="str">
        <f ca="1" t="shared" si="99"/>
        <v/>
      </c>
      <c r="BF106" s="6" t="str">
        <f ca="1" t="shared" si="100"/>
        <v/>
      </c>
      <c r="BG106" s="6" t="str">
        <f ca="1" t="shared" si="101"/>
        <v/>
      </c>
      <c r="BH106" s="6" t="str">
        <f ca="1" t="shared" si="102"/>
        <v/>
      </c>
      <c r="BI106" s="6" t="str">
        <f ca="1" t="shared" si="103"/>
        <v/>
      </c>
    </row>
    <row r="107" spans="1:61">
      <c r="A107" s="5" t="str">
        <f ca="1" t="shared" si="57"/>
        <v/>
      </c>
      <c r="B107" s="5" t="str">
        <f ca="1">IF(选手操作!$K106="","",选手操作!$K106)</f>
        <v/>
      </c>
      <c r="C107" s="5" t="str">
        <f ca="1">IF(选手操作!$L106="","",选手操作!$L106)</f>
        <v/>
      </c>
      <c r="D107" s="5" t="str">
        <f ca="1">IF($B107="","",RANK($E107,$E$4:$E$435,0)+COUNTIF($E$4:$E107,$E107)-1)</f>
        <v/>
      </c>
      <c r="E107" s="6" t="str">
        <f ca="1" t="shared" si="58"/>
        <v/>
      </c>
      <c r="F107" s="7" t="str">
        <f ca="1">IF(SUM(选手操作!S106,选手操作!AS106,选手操作!BS106,选手操作!CS106,选手操作!DS106,选手操作!ES106,选手操作!FS106,选手操作!GS106,选手操作!HS106,选手操作!M106,结果导入!W106,结果导入!AW106,结果导入!BW106,结果导入!CW106,结果导入!DW106,结果导入!EW106,结果导入!FW106,结果导入!GW106,结果导入!HW106,选手操作!HU106)=0,"",SUM(选手操作!S106,选手操作!AS106,选手操作!BS106,选手操作!CS106,选手操作!DS106,选手操作!ES106,选手操作!FS106,选手操作!GS106,选手操作!HS106,选手操作!M106,结果导入!W106,结果导入!AW106,结果导入!BW106,结果导入!CW106,结果导入!DW106,结果导入!EW106,结果导入!FW106,结果导入!GW106,结果导入!HW106))</f>
        <v/>
      </c>
      <c r="G107" s="7" t="str">
        <f>IF(SUM(选手操作!O106,结果导入!Y106,结果导入!AY106,结果导入!BY106,结果导入!CY106,结果导入!DY106,结果导入!EY106,结果导入!FY106,结果导入!GY106,结果导入!HY106)=0,"",SUM(选手操作!O106,结果导入!Y106,结果导入!AY106,结果导入!BY106,结果导入!CY106,结果导入!DY106,结果导入!EY106,结果导入!FY106,结果导入!GY106,结果导入!HY106))</f>
        <v/>
      </c>
      <c r="H107" s="6" t="str">
        <f ca="1">IFERROR(IF(OR($C107="",结果导入!S$3=""),"",IF(选手操作!T106&lt;&gt;"",IF(选手操作!T106="其他","请假",选手操作!T106),VLOOKUP($C107,结果导入!O:Q,3,0))),"成绩错误")</f>
        <v/>
      </c>
      <c r="I107" s="6" t="str">
        <f ca="1">IFERROR(IF(OR($C107="",结果导入!AS$3=""),"",IF(选手操作!AT106&lt;&gt;"",IF(选手操作!AT106="其他","请假",选手操作!AT106),VLOOKUP($C107,结果导入!AO:AQ,3,0))),"成绩错误")</f>
        <v/>
      </c>
      <c r="J107" s="6" t="str">
        <f ca="1">IFERROR(IF(OR($C107="",结果导入!BS$3=""),"",IF(选手操作!BT106&lt;&gt;"",IF(选手操作!BT106="其他","请假",选手操作!BT106),VLOOKUP($C107,结果导入!BO:BQ,3,0))),"成绩错误")</f>
        <v/>
      </c>
      <c r="K107" s="6" t="str">
        <f ca="1">IFERROR(IF(OR($C107="",结果导入!CS$3=""),"",IF(选手操作!CT106&lt;&gt;"",IF(选手操作!CT106="其他","请假",选手操作!CT106),VLOOKUP($C107,结果导入!CO:CQ,3,0))),"成绩错误")</f>
        <v/>
      </c>
      <c r="L107" s="6" t="str">
        <f ca="1">IFERROR(IF(OR($C107="",结果导入!DS$3=""),"",IF(选手操作!DT106&lt;&gt;"",IF(选手操作!DT106="其他","请假",选手操作!DT106),VLOOKUP($C107,结果导入!DO:DQ,3,0))),"成绩错误")</f>
        <v/>
      </c>
      <c r="M107" s="6" t="str">
        <f ca="1">IFERROR(IF(OR($C107="",结果导入!ES$3=""),"",IF(选手操作!ET106&lt;&gt;"",IF(选手操作!ET106="其他","请假",选手操作!ET106),VLOOKUP($C107,结果导入!EO:EQ,3,0))),"成绩错误")</f>
        <v/>
      </c>
      <c r="N107" s="6" t="str">
        <f ca="1">IFERROR(IF(OR($C107="",结果导入!FS$3=""),"",IF(选手操作!FT106&lt;&gt;"",IF(选手操作!FT106="其他","请假",选手操作!FT106),VLOOKUP($C107,结果导入!FO:FQ,3,0))),"成绩错误")</f>
        <v/>
      </c>
      <c r="O107" s="6" t="str">
        <f ca="1">IFERROR(IF(OR($C107="",结果导入!GS$3=""),"",IF(选手操作!GT106&lt;&gt;"",IF(选手操作!GT106="其他","请假",选手操作!GT106),VLOOKUP($C107,结果导入!GO:GQ,3,0))),"成绩错误")</f>
        <v/>
      </c>
      <c r="P107" s="6" t="str">
        <f ca="1">IFERROR(IF(OR($C107="",结果导入!HS$3=""),"",IF(选手操作!HT106&lt;&gt;"",IF(选手操作!HT106="其他","请假",选手操作!HT106),VLOOKUP($C107,结果导入!HO:HQ,3,0))),"成绩错误")</f>
        <v/>
      </c>
      <c r="Q107" s="5" t="str">
        <f ca="1" t="shared" si="59"/>
        <v/>
      </c>
      <c r="R107" s="5" t="str">
        <f ca="1" t="shared" si="60"/>
        <v/>
      </c>
      <c r="S107" s="5" t="str">
        <f ca="1" t="shared" si="61"/>
        <v/>
      </c>
      <c r="T107" s="6" t="str">
        <f ca="1" t="shared" si="62"/>
        <v/>
      </c>
      <c r="U107" s="6" t="str">
        <f ca="1" t="shared" si="63"/>
        <v/>
      </c>
      <c r="V107" s="6" t="str">
        <f ca="1" t="shared" si="64"/>
        <v/>
      </c>
      <c r="W107" s="6" t="str">
        <f ca="1" t="shared" si="65"/>
        <v/>
      </c>
      <c r="X107" s="6" t="str">
        <f ca="1" t="shared" si="66"/>
        <v/>
      </c>
      <c r="Y107" s="6" t="str">
        <f ca="1" t="shared" si="67"/>
        <v/>
      </c>
      <c r="Z107" s="6" t="str">
        <f ca="1" t="shared" si="68"/>
        <v/>
      </c>
      <c r="AA107" s="6" t="str">
        <f ca="1" t="shared" si="69"/>
        <v/>
      </c>
      <c r="AB107" s="6" t="str">
        <f ca="1" t="shared" si="70"/>
        <v/>
      </c>
      <c r="AC107" s="6" t="str">
        <f ca="1" t="shared" si="71"/>
        <v/>
      </c>
      <c r="AD107" s="6" t="str">
        <f ca="1" t="shared" si="72"/>
        <v/>
      </c>
      <c r="AE107" s="6" t="str">
        <f ca="1" t="shared" si="73"/>
        <v/>
      </c>
      <c r="AF107" s="5" t="str">
        <f ca="1" t="shared" si="74"/>
        <v/>
      </c>
      <c r="AG107" s="5" t="str">
        <f ca="1" t="shared" si="75"/>
        <v/>
      </c>
      <c r="AH107" s="5" t="str">
        <f ca="1" t="shared" si="76"/>
        <v/>
      </c>
      <c r="AI107" s="6" t="str">
        <f ca="1" t="shared" si="77"/>
        <v/>
      </c>
      <c r="AJ107" s="6" t="str">
        <f ca="1" t="shared" si="78"/>
        <v/>
      </c>
      <c r="AK107" s="7" t="str">
        <f ca="1" t="shared" si="79"/>
        <v/>
      </c>
      <c r="AL107" s="6" t="str">
        <f ca="1" t="shared" si="80"/>
        <v/>
      </c>
      <c r="AM107" s="6" t="str">
        <f ca="1" t="shared" si="81"/>
        <v/>
      </c>
      <c r="AN107" s="6" t="str">
        <f ca="1" t="shared" si="82"/>
        <v/>
      </c>
      <c r="AO107" s="6" t="str">
        <f ca="1" t="shared" si="83"/>
        <v/>
      </c>
      <c r="AP107" s="6" t="str">
        <f ca="1" t="shared" si="84"/>
        <v/>
      </c>
      <c r="AQ107" s="6" t="str">
        <f ca="1" t="shared" si="85"/>
        <v/>
      </c>
      <c r="AR107" s="6" t="str">
        <f ca="1" t="shared" si="86"/>
        <v/>
      </c>
      <c r="AS107" s="6" t="str">
        <f ca="1" t="shared" si="87"/>
        <v/>
      </c>
      <c r="AT107" s="6" t="str">
        <f ca="1" t="shared" si="88"/>
        <v/>
      </c>
      <c r="AU107" s="9" t="str">
        <f ca="1" t="shared" si="89"/>
        <v/>
      </c>
      <c r="AV107" s="5" t="str">
        <f ca="1" t="shared" si="90"/>
        <v/>
      </c>
      <c r="AW107" s="5" t="str">
        <f ca="1" t="shared" si="91"/>
        <v/>
      </c>
      <c r="AX107" s="8" t="str">
        <f ca="1" t="shared" si="92"/>
        <v/>
      </c>
      <c r="AY107" s="6" t="str">
        <f ca="1" t="shared" si="93"/>
        <v/>
      </c>
      <c r="AZ107" s="7" t="str">
        <f ca="1" t="shared" si="94"/>
        <v/>
      </c>
      <c r="BA107" s="6" t="str">
        <f ca="1" t="shared" si="95"/>
        <v/>
      </c>
      <c r="BB107" s="6" t="str">
        <f ca="1" t="shared" si="96"/>
        <v/>
      </c>
      <c r="BC107" s="6" t="str">
        <f ca="1" t="shared" si="97"/>
        <v/>
      </c>
      <c r="BD107" s="6" t="str">
        <f ca="1" t="shared" si="98"/>
        <v/>
      </c>
      <c r="BE107" s="6" t="str">
        <f ca="1" t="shared" si="99"/>
        <v/>
      </c>
      <c r="BF107" s="6" t="str">
        <f ca="1" t="shared" si="100"/>
        <v/>
      </c>
      <c r="BG107" s="6" t="str">
        <f ca="1" t="shared" si="101"/>
        <v/>
      </c>
      <c r="BH107" s="6" t="str">
        <f ca="1" t="shared" si="102"/>
        <v/>
      </c>
      <c r="BI107" s="6" t="str">
        <f ca="1" t="shared" si="103"/>
        <v/>
      </c>
    </row>
    <row r="108" spans="1:61">
      <c r="A108" s="5" t="str">
        <f ca="1" t="shared" si="57"/>
        <v/>
      </c>
      <c r="B108" s="5" t="str">
        <f ca="1">IF(选手操作!$K107="","",选手操作!$K107)</f>
        <v/>
      </c>
      <c r="C108" s="5" t="str">
        <f ca="1">IF(选手操作!$L107="","",选手操作!$L107)</f>
        <v/>
      </c>
      <c r="D108" s="5" t="str">
        <f ca="1">IF($B108="","",RANK($E108,$E$4:$E$435,0)+COUNTIF($E$4:$E108,$E108)-1)</f>
        <v/>
      </c>
      <c r="E108" s="6" t="str">
        <f ca="1" t="shared" si="58"/>
        <v/>
      </c>
      <c r="F108" s="7" t="str">
        <f ca="1">IF(SUM(选手操作!S107,选手操作!AS107,选手操作!BS107,选手操作!CS107,选手操作!DS107,选手操作!ES107,选手操作!FS107,选手操作!GS107,选手操作!HS107,选手操作!M107,结果导入!W107,结果导入!AW107,结果导入!BW107,结果导入!CW107,结果导入!DW107,结果导入!EW107,结果导入!FW107,结果导入!GW107,结果导入!HW107,选手操作!HU107)=0,"",SUM(选手操作!S107,选手操作!AS107,选手操作!BS107,选手操作!CS107,选手操作!DS107,选手操作!ES107,选手操作!FS107,选手操作!GS107,选手操作!HS107,选手操作!M107,结果导入!W107,结果导入!AW107,结果导入!BW107,结果导入!CW107,结果导入!DW107,结果导入!EW107,结果导入!FW107,结果导入!GW107,结果导入!HW107))</f>
        <v/>
      </c>
      <c r="G108" s="7" t="str">
        <f>IF(SUM(选手操作!O107,结果导入!Y107,结果导入!AY107,结果导入!BY107,结果导入!CY107,结果导入!DY107,结果导入!EY107,结果导入!FY107,结果导入!GY107,结果导入!HY107)=0,"",SUM(选手操作!O107,结果导入!Y107,结果导入!AY107,结果导入!BY107,结果导入!CY107,结果导入!DY107,结果导入!EY107,结果导入!FY107,结果导入!GY107,结果导入!HY107))</f>
        <v/>
      </c>
      <c r="H108" s="6" t="str">
        <f ca="1">IFERROR(IF(OR($C108="",结果导入!S$3=""),"",IF(选手操作!T107&lt;&gt;"",IF(选手操作!T107="其他","请假",选手操作!T107),VLOOKUP($C108,结果导入!O:Q,3,0))),"成绩错误")</f>
        <v/>
      </c>
      <c r="I108" s="6" t="str">
        <f ca="1">IFERROR(IF(OR($C108="",结果导入!AS$3=""),"",IF(选手操作!AT107&lt;&gt;"",IF(选手操作!AT107="其他","请假",选手操作!AT107),VLOOKUP($C108,结果导入!AO:AQ,3,0))),"成绩错误")</f>
        <v/>
      </c>
      <c r="J108" s="6" t="str">
        <f ca="1">IFERROR(IF(OR($C108="",结果导入!BS$3=""),"",IF(选手操作!BT107&lt;&gt;"",IF(选手操作!BT107="其他","请假",选手操作!BT107),VLOOKUP($C108,结果导入!BO:BQ,3,0))),"成绩错误")</f>
        <v/>
      </c>
      <c r="K108" s="6" t="str">
        <f ca="1">IFERROR(IF(OR($C108="",结果导入!CS$3=""),"",IF(选手操作!CT107&lt;&gt;"",IF(选手操作!CT107="其他","请假",选手操作!CT107),VLOOKUP($C108,结果导入!CO:CQ,3,0))),"成绩错误")</f>
        <v/>
      </c>
      <c r="L108" s="6" t="str">
        <f ca="1">IFERROR(IF(OR($C108="",结果导入!DS$3=""),"",IF(选手操作!DT107&lt;&gt;"",IF(选手操作!DT107="其他","请假",选手操作!DT107),VLOOKUP($C108,结果导入!DO:DQ,3,0))),"成绩错误")</f>
        <v/>
      </c>
      <c r="M108" s="6" t="str">
        <f ca="1">IFERROR(IF(OR($C108="",结果导入!ES$3=""),"",IF(选手操作!ET107&lt;&gt;"",IF(选手操作!ET107="其他","请假",选手操作!ET107),VLOOKUP($C108,结果导入!EO:EQ,3,0))),"成绩错误")</f>
        <v/>
      </c>
      <c r="N108" s="6" t="str">
        <f ca="1">IFERROR(IF(OR($C108="",结果导入!FS$3=""),"",IF(选手操作!FT107&lt;&gt;"",IF(选手操作!FT107="其他","请假",选手操作!FT107),VLOOKUP($C108,结果导入!FO:FQ,3,0))),"成绩错误")</f>
        <v/>
      </c>
      <c r="O108" s="6" t="str">
        <f ca="1">IFERROR(IF(OR($C108="",结果导入!GS$3=""),"",IF(选手操作!GT107&lt;&gt;"",IF(选手操作!GT107="其他","请假",选手操作!GT107),VLOOKUP($C108,结果导入!GO:GQ,3,0))),"成绩错误")</f>
        <v/>
      </c>
      <c r="P108" s="6" t="str">
        <f ca="1">IFERROR(IF(OR($C108="",结果导入!HS$3=""),"",IF(选手操作!HT107&lt;&gt;"",IF(选手操作!HT107="其他","请假",选手操作!HT107),VLOOKUP($C108,结果导入!HO:HQ,3,0))),"成绩错误")</f>
        <v/>
      </c>
      <c r="Q108" s="5" t="str">
        <f ca="1" t="shared" si="59"/>
        <v/>
      </c>
      <c r="R108" s="5" t="str">
        <f ca="1" t="shared" si="60"/>
        <v/>
      </c>
      <c r="S108" s="5" t="str">
        <f ca="1" t="shared" si="61"/>
        <v/>
      </c>
      <c r="T108" s="6" t="str">
        <f ca="1" t="shared" si="62"/>
        <v/>
      </c>
      <c r="U108" s="6" t="str">
        <f ca="1" t="shared" si="63"/>
        <v/>
      </c>
      <c r="V108" s="6" t="str">
        <f ca="1" t="shared" si="64"/>
        <v/>
      </c>
      <c r="W108" s="6" t="str">
        <f ca="1" t="shared" si="65"/>
        <v/>
      </c>
      <c r="X108" s="6" t="str">
        <f ca="1" t="shared" si="66"/>
        <v/>
      </c>
      <c r="Y108" s="6" t="str">
        <f ca="1" t="shared" si="67"/>
        <v/>
      </c>
      <c r="Z108" s="6" t="str">
        <f ca="1" t="shared" si="68"/>
        <v/>
      </c>
      <c r="AA108" s="6" t="str">
        <f ca="1" t="shared" si="69"/>
        <v/>
      </c>
      <c r="AB108" s="6" t="str">
        <f ca="1" t="shared" si="70"/>
        <v/>
      </c>
      <c r="AC108" s="6" t="str">
        <f ca="1" t="shared" si="71"/>
        <v/>
      </c>
      <c r="AD108" s="6" t="str">
        <f ca="1" t="shared" si="72"/>
        <v/>
      </c>
      <c r="AE108" s="6" t="str">
        <f ca="1" t="shared" si="73"/>
        <v/>
      </c>
      <c r="AF108" s="5" t="str">
        <f ca="1" t="shared" si="74"/>
        <v/>
      </c>
      <c r="AG108" s="5" t="str">
        <f ca="1" t="shared" si="75"/>
        <v/>
      </c>
      <c r="AH108" s="5" t="str">
        <f ca="1" t="shared" si="76"/>
        <v/>
      </c>
      <c r="AI108" s="6" t="str">
        <f ca="1" t="shared" si="77"/>
        <v/>
      </c>
      <c r="AJ108" s="6" t="str">
        <f ca="1" t="shared" si="78"/>
        <v/>
      </c>
      <c r="AK108" s="7" t="str">
        <f ca="1" t="shared" si="79"/>
        <v/>
      </c>
      <c r="AL108" s="6" t="str">
        <f ca="1" t="shared" si="80"/>
        <v/>
      </c>
      <c r="AM108" s="6" t="str">
        <f ca="1" t="shared" si="81"/>
        <v/>
      </c>
      <c r="AN108" s="6" t="str">
        <f ca="1" t="shared" si="82"/>
        <v/>
      </c>
      <c r="AO108" s="6" t="str">
        <f ca="1" t="shared" si="83"/>
        <v/>
      </c>
      <c r="AP108" s="6" t="str">
        <f ca="1" t="shared" si="84"/>
        <v/>
      </c>
      <c r="AQ108" s="6" t="str">
        <f ca="1" t="shared" si="85"/>
        <v/>
      </c>
      <c r="AR108" s="6" t="str">
        <f ca="1" t="shared" si="86"/>
        <v/>
      </c>
      <c r="AS108" s="6" t="str">
        <f ca="1" t="shared" si="87"/>
        <v/>
      </c>
      <c r="AT108" s="6" t="str">
        <f ca="1" t="shared" si="88"/>
        <v/>
      </c>
      <c r="AU108" s="9" t="str">
        <f ca="1" t="shared" si="89"/>
        <v/>
      </c>
      <c r="AV108" s="5" t="str">
        <f ca="1" t="shared" si="90"/>
        <v/>
      </c>
      <c r="AW108" s="5" t="str">
        <f ca="1" t="shared" si="91"/>
        <v/>
      </c>
      <c r="AX108" s="8" t="str">
        <f ca="1" t="shared" si="92"/>
        <v/>
      </c>
      <c r="AY108" s="6" t="str">
        <f ca="1" t="shared" si="93"/>
        <v/>
      </c>
      <c r="AZ108" s="7" t="str">
        <f ca="1" t="shared" si="94"/>
        <v/>
      </c>
      <c r="BA108" s="6" t="str">
        <f ca="1" t="shared" si="95"/>
        <v/>
      </c>
      <c r="BB108" s="6" t="str">
        <f ca="1" t="shared" si="96"/>
        <v/>
      </c>
      <c r="BC108" s="6" t="str">
        <f ca="1" t="shared" si="97"/>
        <v/>
      </c>
      <c r="BD108" s="6" t="str">
        <f ca="1" t="shared" si="98"/>
        <v/>
      </c>
      <c r="BE108" s="6" t="str">
        <f ca="1" t="shared" si="99"/>
        <v/>
      </c>
      <c r="BF108" s="6" t="str">
        <f ca="1" t="shared" si="100"/>
        <v/>
      </c>
      <c r="BG108" s="6" t="str">
        <f ca="1" t="shared" si="101"/>
        <v/>
      </c>
      <c r="BH108" s="6" t="str">
        <f ca="1" t="shared" si="102"/>
        <v/>
      </c>
      <c r="BI108" s="6" t="str">
        <f ca="1" t="shared" si="103"/>
        <v/>
      </c>
    </row>
    <row r="109" spans="1:61">
      <c r="A109" s="5" t="str">
        <f ca="1" t="shared" si="57"/>
        <v/>
      </c>
      <c r="B109" s="5" t="str">
        <f ca="1">IF(选手操作!$K108="","",选手操作!$K108)</f>
        <v/>
      </c>
      <c r="C109" s="5" t="str">
        <f ca="1">IF(选手操作!$L108="","",选手操作!$L108)</f>
        <v/>
      </c>
      <c r="D109" s="5" t="str">
        <f ca="1">IF($B109="","",RANK($E109,$E$4:$E$435,0)+COUNTIF($E$4:$E109,$E109)-1)</f>
        <v/>
      </c>
      <c r="E109" s="6" t="str">
        <f ca="1" t="shared" si="58"/>
        <v/>
      </c>
      <c r="F109" s="7" t="str">
        <f ca="1">IF(SUM(选手操作!S108,选手操作!AS108,选手操作!BS108,选手操作!CS108,选手操作!DS108,选手操作!ES108,选手操作!FS108,选手操作!GS108,选手操作!HS108,选手操作!M108,结果导入!W108,结果导入!AW108,结果导入!BW108,结果导入!CW108,结果导入!DW108,结果导入!EW108,结果导入!FW108,结果导入!GW108,结果导入!HW108,选手操作!HU108)=0,"",SUM(选手操作!S108,选手操作!AS108,选手操作!BS108,选手操作!CS108,选手操作!DS108,选手操作!ES108,选手操作!FS108,选手操作!GS108,选手操作!HS108,选手操作!M108,结果导入!W108,结果导入!AW108,结果导入!BW108,结果导入!CW108,结果导入!DW108,结果导入!EW108,结果导入!FW108,结果导入!GW108,结果导入!HW108))</f>
        <v/>
      </c>
      <c r="G109" s="7" t="str">
        <f>IF(SUM(选手操作!O108,结果导入!Y108,结果导入!AY108,结果导入!BY108,结果导入!CY108,结果导入!DY108,结果导入!EY108,结果导入!FY108,结果导入!GY108,结果导入!HY108)=0,"",SUM(选手操作!O108,结果导入!Y108,结果导入!AY108,结果导入!BY108,结果导入!CY108,结果导入!DY108,结果导入!EY108,结果导入!FY108,结果导入!GY108,结果导入!HY108))</f>
        <v/>
      </c>
      <c r="H109" s="6" t="str">
        <f ca="1">IFERROR(IF(OR($C109="",结果导入!S$3=""),"",IF(选手操作!T108&lt;&gt;"",IF(选手操作!T108="其他","请假",选手操作!T108),VLOOKUP($C109,结果导入!O:Q,3,0))),"成绩错误")</f>
        <v/>
      </c>
      <c r="I109" s="6" t="str">
        <f ca="1">IFERROR(IF(OR($C109="",结果导入!AS$3=""),"",IF(选手操作!AT108&lt;&gt;"",IF(选手操作!AT108="其他","请假",选手操作!AT108),VLOOKUP($C109,结果导入!AO:AQ,3,0))),"成绩错误")</f>
        <v/>
      </c>
      <c r="J109" s="6" t="str">
        <f ca="1">IFERROR(IF(OR($C109="",结果导入!BS$3=""),"",IF(选手操作!BT108&lt;&gt;"",IF(选手操作!BT108="其他","请假",选手操作!BT108),VLOOKUP($C109,结果导入!BO:BQ,3,0))),"成绩错误")</f>
        <v/>
      </c>
      <c r="K109" s="6" t="str">
        <f ca="1">IFERROR(IF(OR($C109="",结果导入!CS$3=""),"",IF(选手操作!CT108&lt;&gt;"",IF(选手操作!CT108="其他","请假",选手操作!CT108),VLOOKUP($C109,结果导入!CO:CQ,3,0))),"成绩错误")</f>
        <v/>
      </c>
      <c r="L109" s="6" t="str">
        <f ca="1">IFERROR(IF(OR($C109="",结果导入!DS$3=""),"",IF(选手操作!DT108&lt;&gt;"",IF(选手操作!DT108="其他","请假",选手操作!DT108),VLOOKUP($C109,结果导入!DO:DQ,3,0))),"成绩错误")</f>
        <v/>
      </c>
      <c r="M109" s="6" t="str">
        <f ca="1">IFERROR(IF(OR($C109="",结果导入!ES$3=""),"",IF(选手操作!ET108&lt;&gt;"",IF(选手操作!ET108="其他","请假",选手操作!ET108),VLOOKUP($C109,结果导入!EO:EQ,3,0))),"成绩错误")</f>
        <v/>
      </c>
      <c r="N109" s="6" t="str">
        <f ca="1">IFERROR(IF(OR($C109="",结果导入!FS$3=""),"",IF(选手操作!FT108&lt;&gt;"",IF(选手操作!FT108="其他","请假",选手操作!FT108),VLOOKUP($C109,结果导入!FO:FQ,3,0))),"成绩错误")</f>
        <v/>
      </c>
      <c r="O109" s="6" t="str">
        <f ca="1">IFERROR(IF(OR($C109="",结果导入!GS$3=""),"",IF(选手操作!GT108&lt;&gt;"",IF(选手操作!GT108="其他","请假",选手操作!GT108),VLOOKUP($C109,结果导入!GO:GQ,3,0))),"成绩错误")</f>
        <v/>
      </c>
      <c r="P109" s="6" t="str">
        <f ca="1">IFERROR(IF(OR($C109="",结果导入!HS$3=""),"",IF(选手操作!HT108&lt;&gt;"",IF(选手操作!HT108="其他","请假",选手操作!HT108),VLOOKUP($C109,结果导入!HO:HQ,3,0))),"成绩错误")</f>
        <v/>
      </c>
      <c r="Q109" s="5" t="str">
        <f ca="1" t="shared" si="59"/>
        <v/>
      </c>
      <c r="R109" s="5" t="str">
        <f ca="1" t="shared" si="60"/>
        <v/>
      </c>
      <c r="S109" s="5" t="str">
        <f ca="1" t="shared" si="61"/>
        <v/>
      </c>
      <c r="T109" s="6" t="str">
        <f ca="1" t="shared" si="62"/>
        <v/>
      </c>
      <c r="U109" s="6" t="str">
        <f ca="1" t="shared" si="63"/>
        <v/>
      </c>
      <c r="V109" s="6" t="str">
        <f ca="1" t="shared" si="64"/>
        <v/>
      </c>
      <c r="W109" s="6" t="str">
        <f ca="1" t="shared" si="65"/>
        <v/>
      </c>
      <c r="X109" s="6" t="str">
        <f ca="1" t="shared" si="66"/>
        <v/>
      </c>
      <c r="Y109" s="6" t="str">
        <f ca="1" t="shared" si="67"/>
        <v/>
      </c>
      <c r="Z109" s="6" t="str">
        <f ca="1" t="shared" si="68"/>
        <v/>
      </c>
      <c r="AA109" s="6" t="str">
        <f ca="1" t="shared" si="69"/>
        <v/>
      </c>
      <c r="AB109" s="6" t="str">
        <f ca="1" t="shared" si="70"/>
        <v/>
      </c>
      <c r="AC109" s="6" t="str">
        <f ca="1" t="shared" si="71"/>
        <v/>
      </c>
      <c r="AD109" s="6" t="str">
        <f ca="1" t="shared" si="72"/>
        <v/>
      </c>
      <c r="AE109" s="6" t="str">
        <f ca="1" t="shared" si="73"/>
        <v/>
      </c>
      <c r="AF109" s="5" t="str">
        <f ca="1" t="shared" si="74"/>
        <v/>
      </c>
      <c r="AG109" s="5" t="str">
        <f ca="1" t="shared" si="75"/>
        <v/>
      </c>
      <c r="AH109" s="5" t="str">
        <f ca="1" t="shared" si="76"/>
        <v/>
      </c>
      <c r="AI109" s="6" t="str">
        <f ca="1" t="shared" si="77"/>
        <v/>
      </c>
      <c r="AJ109" s="6" t="str">
        <f ca="1" t="shared" si="78"/>
        <v/>
      </c>
      <c r="AK109" s="7" t="str">
        <f ca="1" t="shared" si="79"/>
        <v/>
      </c>
      <c r="AL109" s="6" t="str">
        <f ca="1" t="shared" si="80"/>
        <v/>
      </c>
      <c r="AM109" s="6" t="str">
        <f ca="1" t="shared" si="81"/>
        <v/>
      </c>
      <c r="AN109" s="6" t="str">
        <f ca="1" t="shared" si="82"/>
        <v/>
      </c>
      <c r="AO109" s="6" t="str">
        <f ca="1" t="shared" si="83"/>
        <v/>
      </c>
      <c r="AP109" s="6" t="str">
        <f ca="1" t="shared" si="84"/>
        <v/>
      </c>
      <c r="AQ109" s="6" t="str">
        <f ca="1" t="shared" si="85"/>
        <v/>
      </c>
      <c r="AR109" s="6" t="str">
        <f ca="1" t="shared" si="86"/>
        <v/>
      </c>
      <c r="AS109" s="6" t="str">
        <f ca="1" t="shared" si="87"/>
        <v/>
      </c>
      <c r="AT109" s="6" t="str">
        <f ca="1" t="shared" si="88"/>
        <v/>
      </c>
      <c r="AU109" s="9" t="str">
        <f ca="1" t="shared" si="89"/>
        <v/>
      </c>
      <c r="AV109" s="5" t="str">
        <f ca="1" t="shared" si="90"/>
        <v/>
      </c>
      <c r="AW109" s="5" t="str">
        <f ca="1" t="shared" si="91"/>
        <v/>
      </c>
      <c r="AX109" s="8" t="str">
        <f ca="1" t="shared" si="92"/>
        <v/>
      </c>
      <c r="AY109" s="6" t="str">
        <f ca="1" t="shared" si="93"/>
        <v/>
      </c>
      <c r="AZ109" s="7" t="str">
        <f ca="1" t="shared" si="94"/>
        <v/>
      </c>
      <c r="BA109" s="6" t="str">
        <f ca="1" t="shared" si="95"/>
        <v/>
      </c>
      <c r="BB109" s="6" t="str">
        <f ca="1" t="shared" si="96"/>
        <v/>
      </c>
      <c r="BC109" s="6" t="str">
        <f ca="1" t="shared" si="97"/>
        <v/>
      </c>
      <c r="BD109" s="6" t="str">
        <f ca="1" t="shared" si="98"/>
        <v/>
      </c>
      <c r="BE109" s="6" t="str">
        <f ca="1" t="shared" si="99"/>
        <v/>
      </c>
      <c r="BF109" s="6" t="str">
        <f ca="1" t="shared" si="100"/>
        <v/>
      </c>
      <c r="BG109" s="6" t="str">
        <f ca="1" t="shared" si="101"/>
        <v/>
      </c>
      <c r="BH109" s="6" t="str">
        <f ca="1" t="shared" si="102"/>
        <v/>
      </c>
      <c r="BI109" s="6" t="str">
        <f ca="1" t="shared" si="103"/>
        <v/>
      </c>
    </row>
    <row r="110" spans="1:61">
      <c r="A110" s="5" t="str">
        <f ca="1" t="shared" si="57"/>
        <v/>
      </c>
      <c r="B110" s="5" t="str">
        <f ca="1">IF(选手操作!$K109="","",选手操作!$K109)</f>
        <v/>
      </c>
      <c r="C110" s="5" t="str">
        <f ca="1">IF(选手操作!$L109="","",选手操作!$L109)</f>
        <v/>
      </c>
      <c r="D110" s="5" t="str">
        <f ca="1">IF($B110="","",RANK($E110,$E$4:$E$435,0)+COUNTIF($E$4:$E110,$E110)-1)</f>
        <v/>
      </c>
      <c r="E110" s="6" t="str">
        <f ca="1" t="shared" si="58"/>
        <v/>
      </c>
      <c r="F110" s="7" t="str">
        <f ca="1">IF(SUM(选手操作!S109,选手操作!AS109,选手操作!BS109,选手操作!CS109,选手操作!DS109,选手操作!ES109,选手操作!FS109,选手操作!GS109,选手操作!HS109,选手操作!M109,结果导入!W109,结果导入!AW109,结果导入!BW109,结果导入!CW109,结果导入!DW109,结果导入!EW109,结果导入!FW109,结果导入!GW109,结果导入!HW109,选手操作!HU109)=0,"",SUM(选手操作!S109,选手操作!AS109,选手操作!BS109,选手操作!CS109,选手操作!DS109,选手操作!ES109,选手操作!FS109,选手操作!GS109,选手操作!HS109,选手操作!M109,结果导入!W109,结果导入!AW109,结果导入!BW109,结果导入!CW109,结果导入!DW109,结果导入!EW109,结果导入!FW109,结果导入!GW109,结果导入!HW109))</f>
        <v/>
      </c>
      <c r="G110" s="7" t="str">
        <f>IF(SUM(选手操作!O109,结果导入!Y109,结果导入!AY109,结果导入!BY109,结果导入!CY109,结果导入!DY109,结果导入!EY109,结果导入!FY109,结果导入!GY109,结果导入!HY109)=0,"",SUM(选手操作!O109,结果导入!Y109,结果导入!AY109,结果导入!BY109,结果导入!CY109,结果导入!DY109,结果导入!EY109,结果导入!FY109,结果导入!GY109,结果导入!HY109))</f>
        <v/>
      </c>
      <c r="H110" s="6" t="str">
        <f ca="1">IFERROR(IF(OR($C110="",结果导入!S$3=""),"",IF(选手操作!T109&lt;&gt;"",IF(选手操作!T109="其他","请假",选手操作!T109),VLOOKUP($C110,结果导入!O:Q,3,0))),"成绩错误")</f>
        <v/>
      </c>
      <c r="I110" s="6" t="str">
        <f ca="1">IFERROR(IF(OR($C110="",结果导入!AS$3=""),"",IF(选手操作!AT109&lt;&gt;"",IF(选手操作!AT109="其他","请假",选手操作!AT109),VLOOKUP($C110,结果导入!AO:AQ,3,0))),"成绩错误")</f>
        <v/>
      </c>
      <c r="J110" s="6" t="str">
        <f ca="1">IFERROR(IF(OR($C110="",结果导入!BS$3=""),"",IF(选手操作!BT109&lt;&gt;"",IF(选手操作!BT109="其他","请假",选手操作!BT109),VLOOKUP($C110,结果导入!BO:BQ,3,0))),"成绩错误")</f>
        <v/>
      </c>
      <c r="K110" s="6" t="str">
        <f ca="1">IFERROR(IF(OR($C110="",结果导入!CS$3=""),"",IF(选手操作!CT109&lt;&gt;"",IF(选手操作!CT109="其他","请假",选手操作!CT109),VLOOKUP($C110,结果导入!CO:CQ,3,0))),"成绩错误")</f>
        <v/>
      </c>
      <c r="L110" s="6" t="str">
        <f ca="1">IFERROR(IF(OR($C110="",结果导入!DS$3=""),"",IF(选手操作!DT109&lt;&gt;"",IF(选手操作!DT109="其他","请假",选手操作!DT109),VLOOKUP($C110,结果导入!DO:DQ,3,0))),"成绩错误")</f>
        <v/>
      </c>
      <c r="M110" s="6" t="str">
        <f ca="1">IFERROR(IF(OR($C110="",结果导入!ES$3=""),"",IF(选手操作!ET109&lt;&gt;"",IF(选手操作!ET109="其他","请假",选手操作!ET109),VLOOKUP($C110,结果导入!EO:EQ,3,0))),"成绩错误")</f>
        <v/>
      </c>
      <c r="N110" s="6" t="str">
        <f ca="1">IFERROR(IF(OR($C110="",结果导入!FS$3=""),"",IF(选手操作!FT109&lt;&gt;"",IF(选手操作!FT109="其他","请假",选手操作!FT109),VLOOKUP($C110,结果导入!FO:FQ,3,0))),"成绩错误")</f>
        <v/>
      </c>
      <c r="O110" s="6" t="str">
        <f ca="1">IFERROR(IF(OR($C110="",结果导入!GS$3=""),"",IF(选手操作!GT109&lt;&gt;"",IF(选手操作!GT109="其他","请假",选手操作!GT109),VLOOKUP($C110,结果导入!GO:GQ,3,0))),"成绩错误")</f>
        <v/>
      </c>
      <c r="P110" s="6" t="str">
        <f ca="1">IFERROR(IF(OR($C110="",结果导入!HS$3=""),"",IF(选手操作!HT109&lt;&gt;"",IF(选手操作!HT109="其他","请假",选手操作!HT109),VLOOKUP($C110,结果导入!HO:HQ,3,0))),"成绩错误")</f>
        <v/>
      </c>
      <c r="Q110" s="5" t="str">
        <f ca="1" t="shared" si="59"/>
        <v/>
      </c>
      <c r="R110" s="5" t="str">
        <f ca="1" t="shared" si="60"/>
        <v/>
      </c>
      <c r="S110" s="5" t="str">
        <f ca="1" t="shared" si="61"/>
        <v/>
      </c>
      <c r="T110" s="6" t="str">
        <f ca="1" t="shared" si="62"/>
        <v/>
      </c>
      <c r="U110" s="6" t="str">
        <f ca="1" t="shared" si="63"/>
        <v/>
      </c>
      <c r="V110" s="6" t="str">
        <f ca="1" t="shared" si="64"/>
        <v/>
      </c>
      <c r="W110" s="6" t="str">
        <f ca="1" t="shared" si="65"/>
        <v/>
      </c>
      <c r="X110" s="6" t="str">
        <f ca="1" t="shared" si="66"/>
        <v/>
      </c>
      <c r="Y110" s="6" t="str">
        <f ca="1" t="shared" si="67"/>
        <v/>
      </c>
      <c r="Z110" s="6" t="str">
        <f ca="1" t="shared" si="68"/>
        <v/>
      </c>
      <c r="AA110" s="6" t="str">
        <f ca="1" t="shared" si="69"/>
        <v/>
      </c>
      <c r="AB110" s="6" t="str">
        <f ca="1" t="shared" si="70"/>
        <v/>
      </c>
      <c r="AC110" s="6" t="str">
        <f ca="1" t="shared" si="71"/>
        <v/>
      </c>
      <c r="AD110" s="6" t="str">
        <f ca="1" t="shared" si="72"/>
        <v/>
      </c>
      <c r="AE110" s="6" t="str">
        <f ca="1" t="shared" si="73"/>
        <v/>
      </c>
      <c r="AF110" s="5" t="str">
        <f ca="1" t="shared" si="74"/>
        <v/>
      </c>
      <c r="AG110" s="5" t="str">
        <f ca="1" t="shared" si="75"/>
        <v/>
      </c>
      <c r="AH110" s="5" t="str">
        <f ca="1" t="shared" si="76"/>
        <v/>
      </c>
      <c r="AI110" s="6" t="str">
        <f ca="1" t="shared" si="77"/>
        <v/>
      </c>
      <c r="AJ110" s="6" t="str">
        <f ca="1" t="shared" si="78"/>
        <v/>
      </c>
      <c r="AK110" s="7" t="str">
        <f ca="1" t="shared" si="79"/>
        <v/>
      </c>
      <c r="AL110" s="6" t="str">
        <f ca="1" t="shared" si="80"/>
        <v/>
      </c>
      <c r="AM110" s="6" t="str">
        <f ca="1" t="shared" si="81"/>
        <v/>
      </c>
      <c r="AN110" s="6" t="str">
        <f ca="1" t="shared" si="82"/>
        <v/>
      </c>
      <c r="AO110" s="6" t="str">
        <f ca="1" t="shared" si="83"/>
        <v/>
      </c>
      <c r="AP110" s="6" t="str">
        <f ca="1" t="shared" si="84"/>
        <v/>
      </c>
      <c r="AQ110" s="6" t="str">
        <f ca="1" t="shared" si="85"/>
        <v/>
      </c>
      <c r="AR110" s="6" t="str">
        <f ca="1" t="shared" si="86"/>
        <v/>
      </c>
      <c r="AS110" s="6" t="str">
        <f ca="1" t="shared" si="87"/>
        <v/>
      </c>
      <c r="AT110" s="6" t="str">
        <f ca="1" t="shared" si="88"/>
        <v/>
      </c>
      <c r="AU110" s="9" t="str">
        <f ca="1" t="shared" si="89"/>
        <v/>
      </c>
      <c r="AV110" s="5" t="str">
        <f ca="1" t="shared" si="90"/>
        <v/>
      </c>
      <c r="AW110" s="5" t="str">
        <f ca="1" t="shared" si="91"/>
        <v/>
      </c>
      <c r="AX110" s="8" t="str">
        <f ca="1" t="shared" si="92"/>
        <v/>
      </c>
      <c r="AY110" s="6" t="str">
        <f ca="1" t="shared" si="93"/>
        <v/>
      </c>
      <c r="AZ110" s="7" t="str">
        <f ca="1" t="shared" si="94"/>
        <v/>
      </c>
      <c r="BA110" s="6" t="str">
        <f ca="1" t="shared" si="95"/>
        <v/>
      </c>
      <c r="BB110" s="6" t="str">
        <f ca="1" t="shared" si="96"/>
        <v/>
      </c>
      <c r="BC110" s="6" t="str">
        <f ca="1" t="shared" si="97"/>
        <v/>
      </c>
      <c r="BD110" s="6" t="str">
        <f ca="1" t="shared" si="98"/>
        <v/>
      </c>
      <c r="BE110" s="6" t="str">
        <f ca="1" t="shared" si="99"/>
        <v/>
      </c>
      <c r="BF110" s="6" t="str">
        <f ca="1" t="shared" si="100"/>
        <v/>
      </c>
      <c r="BG110" s="6" t="str">
        <f ca="1" t="shared" si="101"/>
        <v/>
      </c>
      <c r="BH110" s="6" t="str">
        <f ca="1" t="shared" si="102"/>
        <v/>
      </c>
      <c r="BI110" s="6" t="str">
        <f ca="1" t="shared" si="103"/>
        <v/>
      </c>
    </row>
    <row r="111" spans="1:61">
      <c r="A111" s="5" t="str">
        <f ca="1" t="shared" si="57"/>
        <v/>
      </c>
      <c r="B111" s="5" t="str">
        <f ca="1">IF(选手操作!$K110="","",选手操作!$K110)</f>
        <v/>
      </c>
      <c r="C111" s="5" t="str">
        <f ca="1">IF(选手操作!$L110="","",选手操作!$L110)</f>
        <v/>
      </c>
      <c r="D111" s="5" t="str">
        <f ca="1">IF($B111="","",RANK($E111,$E$4:$E$435,0)+COUNTIF($E$4:$E111,$E111)-1)</f>
        <v/>
      </c>
      <c r="E111" s="6" t="str">
        <f ca="1" t="shared" si="58"/>
        <v/>
      </c>
      <c r="F111" s="7" t="str">
        <f ca="1">IF(SUM(选手操作!S110,选手操作!AS110,选手操作!BS110,选手操作!CS110,选手操作!DS110,选手操作!ES110,选手操作!FS110,选手操作!GS110,选手操作!HS110,选手操作!M110,结果导入!W110,结果导入!AW110,结果导入!BW110,结果导入!CW110,结果导入!DW110,结果导入!EW110,结果导入!FW110,结果导入!GW110,结果导入!HW110,选手操作!HU110)=0,"",SUM(选手操作!S110,选手操作!AS110,选手操作!BS110,选手操作!CS110,选手操作!DS110,选手操作!ES110,选手操作!FS110,选手操作!GS110,选手操作!HS110,选手操作!M110,结果导入!W110,结果导入!AW110,结果导入!BW110,结果导入!CW110,结果导入!DW110,结果导入!EW110,结果导入!FW110,结果导入!GW110,结果导入!HW110))</f>
        <v/>
      </c>
      <c r="G111" s="7" t="str">
        <f>IF(SUM(选手操作!O110,结果导入!Y110,结果导入!AY110,结果导入!BY110,结果导入!CY110,结果导入!DY110,结果导入!EY110,结果导入!FY110,结果导入!GY110,结果导入!HY110)=0,"",SUM(选手操作!O110,结果导入!Y110,结果导入!AY110,结果导入!BY110,结果导入!CY110,结果导入!DY110,结果导入!EY110,结果导入!FY110,结果导入!GY110,结果导入!HY110))</f>
        <v/>
      </c>
      <c r="H111" s="6" t="str">
        <f ca="1">IFERROR(IF(OR($C111="",结果导入!S$3=""),"",IF(选手操作!T110&lt;&gt;"",IF(选手操作!T110="其他","请假",选手操作!T110),VLOOKUP($C111,结果导入!O:Q,3,0))),"成绩错误")</f>
        <v/>
      </c>
      <c r="I111" s="6" t="str">
        <f ca="1">IFERROR(IF(OR($C111="",结果导入!AS$3=""),"",IF(选手操作!AT110&lt;&gt;"",IF(选手操作!AT110="其他","请假",选手操作!AT110),VLOOKUP($C111,结果导入!AO:AQ,3,0))),"成绩错误")</f>
        <v/>
      </c>
      <c r="J111" s="6" t="str">
        <f ca="1">IFERROR(IF(OR($C111="",结果导入!BS$3=""),"",IF(选手操作!BT110&lt;&gt;"",IF(选手操作!BT110="其他","请假",选手操作!BT110),VLOOKUP($C111,结果导入!BO:BQ,3,0))),"成绩错误")</f>
        <v/>
      </c>
      <c r="K111" s="6" t="str">
        <f ca="1">IFERROR(IF(OR($C111="",结果导入!CS$3=""),"",IF(选手操作!CT110&lt;&gt;"",IF(选手操作!CT110="其他","请假",选手操作!CT110),VLOOKUP($C111,结果导入!CO:CQ,3,0))),"成绩错误")</f>
        <v/>
      </c>
      <c r="L111" s="6" t="str">
        <f ca="1">IFERROR(IF(OR($C111="",结果导入!DS$3=""),"",IF(选手操作!DT110&lt;&gt;"",IF(选手操作!DT110="其他","请假",选手操作!DT110),VLOOKUP($C111,结果导入!DO:DQ,3,0))),"成绩错误")</f>
        <v/>
      </c>
      <c r="M111" s="6" t="str">
        <f ca="1">IFERROR(IF(OR($C111="",结果导入!ES$3=""),"",IF(选手操作!ET110&lt;&gt;"",IF(选手操作!ET110="其他","请假",选手操作!ET110),VLOOKUP($C111,结果导入!EO:EQ,3,0))),"成绩错误")</f>
        <v/>
      </c>
      <c r="N111" s="6" t="str">
        <f ca="1">IFERROR(IF(OR($C111="",结果导入!FS$3=""),"",IF(选手操作!FT110&lt;&gt;"",IF(选手操作!FT110="其他","请假",选手操作!FT110),VLOOKUP($C111,结果导入!FO:FQ,3,0))),"成绩错误")</f>
        <v/>
      </c>
      <c r="O111" s="6" t="str">
        <f ca="1">IFERROR(IF(OR($C111="",结果导入!GS$3=""),"",IF(选手操作!GT110&lt;&gt;"",IF(选手操作!GT110="其他","请假",选手操作!GT110),VLOOKUP($C111,结果导入!GO:GQ,3,0))),"成绩错误")</f>
        <v/>
      </c>
      <c r="P111" s="6" t="str">
        <f ca="1">IFERROR(IF(OR($C111="",结果导入!HS$3=""),"",IF(选手操作!HT110&lt;&gt;"",IF(选手操作!HT110="其他","请假",选手操作!HT110),VLOOKUP($C111,结果导入!HO:HQ,3,0))),"成绩错误")</f>
        <v/>
      </c>
      <c r="Q111" s="5" t="str">
        <f ca="1" t="shared" si="59"/>
        <v/>
      </c>
      <c r="R111" s="5" t="str">
        <f ca="1" t="shared" si="60"/>
        <v/>
      </c>
      <c r="S111" s="5" t="str">
        <f ca="1" t="shared" si="61"/>
        <v/>
      </c>
      <c r="T111" s="6" t="str">
        <f ca="1" t="shared" si="62"/>
        <v/>
      </c>
      <c r="U111" s="6" t="str">
        <f ca="1" t="shared" si="63"/>
        <v/>
      </c>
      <c r="V111" s="6" t="str">
        <f ca="1" t="shared" si="64"/>
        <v/>
      </c>
      <c r="W111" s="6" t="str">
        <f ca="1" t="shared" si="65"/>
        <v/>
      </c>
      <c r="X111" s="6" t="str">
        <f ca="1" t="shared" si="66"/>
        <v/>
      </c>
      <c r="Y111" s="6" t="str">
        <f ca="1" t="shared" si="67"/>
        <v/>
      </c>
      <c r="Z111" s="6" t="str">
        <f ca="1" t="shared" si="68"/>
        <v/>
      </c>
      <c r="AA111" s="6" t="str">
        <f ca="1" t="shared" si="69"/>
        <v/>
      </c>
      <c r="AB111" s="6" t="str">
        <f ca="1" t="shared" si="70"/>
        <v/>
      </c>
      <c r="AC111" s="6" t="str">
        <f ca="1" t="shared" si="71"/>
        <v/>
      </c>
      <c r="AD111" s="6" t="str">
        <f ca="1" t="shared" si="72"/>
        <v/>
      </c>
      <c r="AE111" s="6" t="str">
        <f ca="1" t="shared" si="73"/>
        <v/>
      </c>
      <c r="AF111" s="5" t="str">
        <f ca="1" t="shared" si="74"/>
        <v/>
      </c>
      <c r="AG111" s="5" t="str">
        <f ca="1" t="shared" si="75"/>
        <v/>
      </c>
      <c r="AH111" s="5" t="str">
        <f ca="1" t="shared" si="76"/>
        <v/>
      </c>
      <c r="AI111" s="6" t="str">
        <f ca="1" t="shared" si="77"/>
        <v/>
      </c>
      <c r="AJ111" s="6" t="str">
        <f ca="1" t="shared" si="78"/>
        <v/>
      </c>
      <c r="AK111" s="7" t="str">
        <f ca="1" t="shared" si="79"/>
        <v/>
      </c>
      <c r="AL111" s="6" t="str">
        <f ca="1" t="shared" si="80"/>
        <v/>
      </c>
      <c r="AM111" s="6" t="str">
        <f ca="1" t="shared" si="81"/>
        <v/>
      </c>
      <c r="AN111" s="6" t="str">
        <f ca="1" t="shared" si="82"/>
        <v/>
      </c>
      <c r="AO111" s="6" t="str">
        <f ca="1" t="shared" si="83"/>
        <v/>
      </c>
      <c r="AP111" s="6" t="str">
        <f ca="1" t="shared" si="84"/>
        <v/>
      </c>
      <c r="AQ111" s="6" t="str">
        <f ca="1" t="shared" si="85"/>
        <v/>
      </c>
      <c r="AR111" s="6" t="str">
        <f ca="1" t="shared" si="86"/>
        <v/>
      </c>
      <c r="AS111" s="6" t="str">
        <f ca="1" t="shared" si="87"/>
        <v/>
      </c>
      <c r="AT111" s="6" t="str">
        <f ca="1" t="shared" si="88"/>
        <v/>
      </c>
      <c r="AU111" s="9" t="str">
        <f ca="1" t="shared" si="89"/>
        <v/>
      </c>
      <c r="AV111" s="5" t="str">
        <f ca="1" t="shared" si="90"/>
        <v/>
      </c>
      <c r="AW111" s="5" t="str">
        <f ca="1" t="shared" si="91"/>
        <v/>
      </c>
      <c r="AX111" s="8" t="str">
        <f ca="1" t="shared" si="92"/>
        <v/>
      </c>
      <c r="AY111" s="6" t="str">
        <f ca="1" t="shared" si="93"/>
        <v/>
      </c>
      <c r="AZ111" s="7" t="str">
        <f ca="1" t="shared" si="94"/>
        <v/>
      </c>
      <c r="BA111" s="6" t="str">
        <f ca="1" t="shared" si="95"/>
        <v/>
      </c>
      <c r="BB111" s="6" t="str">
        <f ca="1" t="shared" si="96"/>
        <v/>
      </c>
      <c r="BC111" s="6" t="str">
        <f ca="1" t="shared" si="97"/>
        <v/>
      </c>
      <c r="BD111" s="6" t="str">
        <f ca="1" t="shared" si="98"/>
        <v/>
      </c>
      <c r="BE111" s="6" t="str">
        <f ca="1" t="shared" si="99"/>
        <v/>
      </c>
      <c r="BF111" s="6" t="str">
        <f ca="1" t="shared" si="100"/>
        <v/>
      </c>
      <c r="BG111" s="6" t="str">
        <f ca="1" t="shared" si="101"/>
        <v/>
      </c>
      <c r="BH111" s="6" t="str">
        <f ca="1" t="shared" si="102"/>
        <v/>
      </c>
      <c r="BI111" s="6" t="str">
        <f ca="1" t="shared" si="103"/>
        <v/>
      </c>
    </row>
    <row r="112" spans="1:61">
      <c r="A112" s="5" t="str">
        <f ca="1" t="shared" si="57"/>
        <v/>
      </c>
      <c r="B112" s="5" t="str">
        <f ca="1">IF(选手操作!$K111="","",选手操作!$K111)</f>
        <v/>
      </c>
      <c r="C112" s="5" t="str">
        <f ca="1">IF(选手操作!$L111="","",选手操作!$L111)</f>
        <v/>
      </c>
      <c r="D112" s="5" t="str">
        <f ca="1">IF($B112="","",RANK($E112,$E$4:$E$435,0)+COUNTIF($E$4:$E112,$E112)-1)</f>
        <v/>
      </c>
      <c r="E112" s="6" t="str">
        <f ca="1" t="shared" si="58"/>
        <v/>
      </c>
      <c r="F112" s="7" t="str">
        <f ca="1">IF(SUM(选手操作!S111,选手操作!AS111,选手操作!BS111,选手操作!CS111,选手操作!DS111,选手操作!ES111,选手操作!FS111,选手操作!GS111,选手操作!HS111,选手操作!M111,结果导入!W111,结果导入!AW111,结果导入!BW111,结果导入!CW111,结果导入!DW111,结果导入!EW111,结果导入!FW111,结果导入!GW111,结果导入!HW111,选手操作!HU111)=0,"",SUM(选手操作!S111,选手操作!AS111,选手操作!BS111,选手操作!CS111,选手操作!DS111,选手操作!ES111,选手操作!FS111,选手操作!GS111,选手操作!HS111,选手操作!M111,结果导入!W111,结果导入!AW111,结果导入!BW111,结果导入!CW111,结果导入!DW111,结果导入!EW111,结果导入!FW111,结果导入!GW111,结果导入!HW111))</f>
        <v/>
      </c>
      <c r="G112" s="7" t="str">
        <f>IF(SUM(选手操作!O111,结果导入!Y111,结果导入!AY111,结果导入!BY111,结果导入!CY111,结果导入!DY111,结果导入!EY111,结果导入!FY111,结果导入!GY111,结果导入!HY111)=0,"",SUM(选手操作!O111,结果导入!Y111,结果导入!AY111,结果导入!BY111,结果导入!CY111,结果导入!DY111,结果导入!EY111,结果导入!FY111,结果导入!GY111,结果导入!HY111))</f>
        <v/>
      </c>
      <c r="H112" s="6" t="str">
        <f ca="1">IFERROR(IF(OR($C112="",结果导入!S$3=""),"",IF(选手操作!T111&lt;&gt;"",IF(选手操作!T111="其他","请假",选手操作!T111),VLOOKUP($C112,结果导入!O:Q,3,0))),"成绩错误")</f>
        <v/>
      </c>
      <c r="I112" s="6" t="str">
        <f ca="1">IFERROR(IF(OR($C112="",结果导入!AS$3=""),"",IF(选手操作!AT111&lt;&gt;"",IF(选手操作!AT111="其他","请假",选手操作!AT111),VLOOKUP($C112,结果导入!AO:AQ,3,0))),"成绩错误")</f>
        <v/>
      </c>
      <c r="J112" s="6" t="str">
        <f ca="1">IFERROR(IF(OR($C112="",结果导入!BS$3=""),"",IF(选手操作!BT111&lt;&gt;"",IF(选手操作!BT111="其他","请假",选手操作!BT111),VLOOKUP($C112,结果导入!BO:BQ,3,0))),"成绩错误")</f>
        <v/>
      </c>
      <c r="K112" s="6" t="str">
        <f ca="1">IFERROR(IF(OR($C112="",结果导入!CS$3=""),"",IF(选手操作!CT111&lt;&gt;"",IF(选手操作!CT111="其他","请假",选手操作!CT111),VLOOKUP($C112,结果导入!CO:CQ,3,0))),"成绩错误")</f>
        <v/>
      </c>
      <c r="L112" s="6" t="str">
        <f ca="1">IFERROR(IF(OR($C112="",结果导入!DS$3=""),"",IF(选手操作!DT111&lt;&gt;"",IF(选手操作!DT111="其他","请假",选手操作!DT111),VLOOKUP($C112,结果导入!DO:DQ,3,0))),"成绩错误")</f>
        <v/>
      </c>
      <c r="M112" s="6" t="str">
        <f ca="1">IFERROR(IF(OR($C112="",结果导入!ES$3=""),"",IF(选手操作!ET111&lt;&gt;"",IF(选手操作!ET111="其他","请假",选手操作!ET111),VLOOKUP($C112,结果导入!EO:EQ,3,0))),"成绩错误")</f>
        <v/>
      </c>
      <c r="N112" s="6" t="str">
        <f ca="1">IFERROR(IF(OR($C112="",结果导入!FS$3=""),"",IF(选手操作!FT111&lt;&gt;"",IF(选手操作!FT111="其他","请假",选手操作!FT111),VLOOKUP($C112,结果导入!FO:FQ,3,0))),"成绩错误")</f>
        <v/>
      </c>
      <c r="O112" s="6" t="str">
        <f ca="1">IFERROR(IF(OR($C112="",结果导入!GS$3=""),"",IF(选手操作!GT111&lt;&gt;"",IF(选手操作!GT111="其他","请假",选手操作!GT111),VLOOKUP($C112,结果导入!GO:GQ,3,0))),"成绩错误")</f>
        <v/>
      </c>
      <c r="P112" s="6" t="str">
        <f ca="1">IFERROR(IF(OR($C112="",结果导入!HS$3=""),"",IF(选手操作!HT111&lt;&gt;"",IF(选手操作!HT111="其他","请假",选手操作!HT111),VLOOKUP($C112,结果导入!HO:HQ,3,0))),"成绩错误")</f>
        <v/>
      </c>
      <c r="Q112" s="5" t="str">
        <f ca="1" t="shared" si="59"/>
        <v/>
      </c>
      <c r="R112" s="5" t="str">
        <f ca="1" t="shared" si="60"/>
        <v/>
      </c>
      <c r="S112" s="5" t="str">
        <f ca="1" t="shared" si="61"/>
        <v/>
      </c>
      <c r="T112" s="6" t="str">
        <f ca="1" t="shared" si="62"/>
        <v/>
      </c>
      <c r="U112" s="6" t="str">
        <f ca="1" t="shared" si="63"/>
        <v/>
      </c>
      <c r="V112" s="6" t="str">
        <f ca="1" t="shared" si="64"/>
        <v/>
      </c>
      <c r="W112" s="6" t="str">
        <f ca="1" t="shared" si="65"/>
        <v/>
      </c>
      <c r="X112" s="6" t="str">
        <f ca="1" t="shared" si="66"/>
        <v/>
      </c>
      <c r="Y112" s="6" t="str">
        <f ca="1" t="shared" si="67"/>
        <v/>
      </c>
      <c r="Z112" s="6" t="str">
        <f ca="1" t="shared" si="68"/>
        <v/>
      </c>
      <c r="AA112" s="6" t="str">
        <f ca="1" t="shared" si="69"/>
        <v/>
      </c>
      <c r="AB112" s="6" t="str">
        <f ca="1" t="shared" si="70"/>
        <v/>
      </c>
      <c r="AC112" s="6" t="str">
        <f ca="1" t="shared" si="71"/>
        <v/>
      </c>
      <c r="AD112" s="6" t="str">
        <f ca="1" t="shared" si="72"/>
        <v/>
      </c>
      <c r="AE112" s="6" t="str">
        <f ca="1" t="shared" si="73"/>
        <v/>
      </c>
      <c r="AF112" s="5" t="str">
        <f ca="1" t="shared" si="74"/>
        <v/>
      </c>
      <c r="AG112" s="5" t="str">
        <f ca="1" t="shared" si="75"/>
        <v/>
      </c>
      <c r="AH112" s="5" t="str">
        <f ca="1" t="shared" si="76"/>
        <v/>
      </c>
      <c r="AI112" s="6" t="str">
        <f ca="1" t="shared" si="77"/>
        <v/>
      </c>
      <c r="AJ112" s="6" t="str">
        <f ca="1" t="shared" si="78"/>
        <v/>
      </c>
      <c r="AK112" s="7" t="str">
        <f ca="1" t="shared" si="79"/>
        <v/>
      </c>
      <c r="AL112" s="6" t="str">
        <f ca="1" t="shared" si="80"/>
        <v/>
      </c>
      <c r="AM112" s="6" t="str">
        <f ca="1" t="shared" si="81"/>
        <v/>
      </c>
      <c r="AN112" s="6" t="str">
        <f ca="1" t="shared" si="82"/>
        <v/>
      </c>
      <c r="AO112" s="6" t="str">
        <f ca="1" t="shared" si="83"/>
        <v/>
      </c>
      <c r="AP112" s="6" t="str">
        <f ca="1" t="shared" si="84"/>
        <v/>
      </c>
      <c r="AQ112" s="6" t="str">
        <f ca="1" t="shared" si="85"/>
        <v/>
      </c>
      <c r="AR112" s="6" t="str">
        <f ca="1" t="shared" si="86"/>
        <v/>
      </c>
      <c r="AS112" s="6" t="str">
        <f ca="1" t="shared" si="87"/>
        <v/>
      </c>
      <c r="AT112" s="6" t="str">
        <f ca="1" t="shared" si="88"/>
        <v/>
      </c>
      <c r="AU112" s="9" t="str">
        <f ca="1" t="shared" si="89"/>
        <v/>
      </c>
      <c r="AV112" s="5" t="str">
        <f ca="1" t="shared" si="90"/>
        <v/>
      </c>
      <c r="AW112" s="5" t="str">
        <f ca="1" t="shared" si="91"/>
        <v/>
      </c>
      <c r="AX112" s="8" t="str">
        <f ca="1" t="shared" si="92"/>
        <v/>
      </c>
      <c r="AY112" s="6" t="str">
        <f ca="1" t="shared" si="93"/>
        <v/>
      </c>
      <c r="AZ112" s="7" t="str">
        <f ca="1" t="shared" si="94"/>
        <v/>
      </c>
      <c r="BA112" s="6" t="str">
        <f ca="1" t="shared" si="95"/>
        <v/>
      </c>
      <c r="BB112" s="6" t="str">
        <f ca="1" t="shared" si="96"/>
        <v/>
      </c>
      <c r="BC112" s="6" t="str">
        <f ca="1" t="shared" si="97"/>
        <v/>
      </c>
      <c r="BD112" s="6" t="str">
        <f ca="1" t="shared" si="98"/>
        <v/>
      </c>
      <c r="BE112" s="6" t="str">
        <f ca="1" t="shared" si="99"/>
        <v/>
      </c>
      <c r="BF112" s="6" t="str">
        <f ca="1" t="shared" si="100"/>
        <v/>
      </c>
      <c r="BG112" s="6" t="str">
        <f ca="1" t="shared" si="101"/>
        <v/>
      </c>
      <c r="BH112" s="6" t="str">
        <f ca="1" t="shared" si="102"/>
        <v/>
      </c>
      <c r="BI112" s="6" t="str">
        <f ca="1" t="shared" si="103"/>
        <v/>
      </c>
    </row>
    <row r="113" spans="1:61">
      <c r="A113" s="5" t="str">
        <f ca="1" t="shared" si="57"/>
        <v/>
      </c>
      <c r="B113" s="5" t="str">
        <f ca="1">IF(选手操作!$K112="","",选手操作!$K112)</f>
        <v/>
      </c>
      <c r="C113" s="5" t="str">
        <f ca="1">IF(选手操作!$L112="","",选手操作!$L112)</f>
        <v/>
      </c>
      <c r="D113" s="5" t="str">
        <f ca="1">IF($B113="","",RANK($E113,$E$4:$E$435,0)+COUNTIF($E$4:$E113,$E113)-1)</f>
        <v/>
      </c>
      <c r="E113" s="6" t="str">
        <f ca="1" t="shared" si="58"/>
        <v/>
      </c>
      <c r="F113" s="7" t="str">
        <f ca="1">IF(SUM(选手操作!S112,选手操作!AS112,选手操作!BS112,选手操作!CS112,选手操作!DS112,选手操作!ES112,选手操作!FS112,选手操作!GS112,选手操作!HS112,选手操作!M112,结果导入!W112,结果导入!AW112,结果导入!BW112,结果导入!CW112,结果导入!DW112,结果导入!EW112,结果导入!FW112,结果导入!GW112,结果导入!HW112,选手操作!HU112)=0,"",SUM(选手操作!S112,选手操作!AS112,选手操作!BS112,选手操作!CS112,选手操作!DS112,选手操作!ES112,选手操作!FS112,选手操作!GS112,选手操作!HS112,选手操作!M112,结果导入!W112,结果导入!AW112,结果导入!BW112,结果导入!CW112,结果导入!DW112,结果导入!EW112,结果导入!FW112,结果导入!GW112,结果导入!HW112))</f>
        <v/>
      </c>
      <c r="G113" s="7" t="str">
        <f>IF(SUM(选手操作!O112,结果导入!Y112,结果导入!AY112,结果导入!BY112,结果导入!CY112,结果导入!DY112,结果导入!EY112,结果导入!FY112,结果导入!GY112,结果导入!HY112)=0,"",SUM(选手操作!O112,结果导入!Y112,结果导入!AY112,结果导入!BY112,结果导入!CY112,结果导入!DY112,结果导入!EY112,结果导入!FY112,结果导入!GY112,结果导入!HY112))</f>
        <v/>
      </c>
      <c r="H113" s="6" t="str">
        <f ca="1">IFERROR(IF(OR($C113="",结果导入!S$3=""),"",IF(选手操作!T112&lt;&gt;"",IF(选手操作!T112="其他","请假",选手操作!T112),VLOOKUP($C113,结果导入!O:Q,3,0))),"成绩错误")</f>
        <v/>
      </c>
      <c r="I113" s="6" t="str">
        <f ca="1">IFERROR(IF(OR($C113="",结果导入!AS$3=""),"",IF(选手操作!AT112&lt;&gt;"",IF(选手操作!AT112="其他","请假",选手操作!AT112),VLOOKUP($C113,结果导入!AO:AQ,3,0))),"成绩错误")</f>
        <v/>
      </c>
      <c r="J113" s="6" t="str">
        <f ca="1">IFERROR(IF(OR($C113="",结果导入!BS$3=""),"",IF(选手操作!BT112&lt;&gt;"",IF(选手操作!BT112="其他","请假",选手操作!BT112),VLOOKUP($C113,结果导入!BO:BQ,3,0))),"成绩错误")</f>
        <v/>
      </c>
      <c r="K113" s="6" t="str">
        <f ca="1">IFERROR(IF(OR($C113="",结果导入!CS$3=""),"",IF(选手操作!CT112&lt;&gt;"",IF(选手操作!CT112="其他","请假",选手操作!CT112),VLOOKUP($C113,结果导入!CO:CQ,3,0))),"成绩错误")</f>
        <v/>
      </c>
      <c r="L113" s="6" t="str">
        <f ca="1">IFERROR(IF(OR($C113="",结果导入!DS$3=""),"",IF(选手操作!DT112&lt;&gt;"",IF(选手操作!DT112="其他","请假",选手操作!DT112),VLOOKUP($C113,结果导入!DO:DQ,3,0))),"成绩错误")</f>
        <v/>
      </c>
      <c r="M113" s="6" t="str">
        <f ca="1">IFERROR(IF(OR($C113="",结果导入!ES$3=""),"",IF(选手操作!ET112&lt;&gt;"",IF(选手操作!ET112="其他","请假",选手操作!ET112),VLOOKUP($C113,结果导入!EO:EQ,3,0))),"成绩错误")</f>
        <v/>
      </c>
      <c r="N113" s="6" t="str">
        <f ca="1">IFERROR(IF(OR($C113="",结果导入!FS$3=""),"",IF(选手操作!FT112&lt;&gt;"",IF(选手操作!FT112="其他","请假",选手操作!FT112),VLOOKUP($C113,结果导入!FO:FQ,3,0))),"成绩错误")</f>
        <v/>
      </c>
      <c r="O113" s="6" t="str">
        <f ca="1">IFERROR(IF(OR($C113="",结果导入!GS$3=""),"",IF(选手操作!GT112&lt;&gt;"",IF(选手操作!GT112="其他","请假",选手操作!GT112),VLOOKUP($C113,结果导入!GO:GQ,3,0))),"成绩错误")</f>
        <v/>
      </c>
      <c r="P113" s="6" t="str">
        <f ca="1">IFERROR(IF(OR($C113="",结果导入!HS$3=""),"",IF(选手操作!HT112&lt;&gt;"",IF(选手操作!HT112="其他","请假",选手操作!HT112),VLOOKUP($C113,结果导入!HO:HQ,3,0))),"成绩错误")</f>
        <v/>
      </c>
      <c r="Q113" s="5" t="str">
        <f ca="1" t="shared" si="59"/>
        <v/>
      </c>
      <c r="R113" s="5" t="str">
        <f ca="1" t="shared" si="60"/>
        <v/>
      </c>
      <c r="S113" s="5" t="str">
        <f ca="1" t="shared" si="61"/>
        <v/>
      </c>
      <c r="T113" s="6" t="str">
        <f ca="1" t="shared" si="62"/>
        <v/>
      </c>
      <c r="U113" s="6" t="str">
        <f ca="1" t="shared" si="63"/>
        <v/>
      </c>
      <c r="V113" s="6" t="str">
        <f ca="1" t="shared" si="64"/>
        <v/>
      </c>
      <c r="W113" s="6" t="str">
        <f ca="1" t="shared" si="65"/>
        <v/>
      </c>
      <c r="X113" s="6" t="str">
        <f ca="1" t="shared" si="66"/>
        <v/>
      </c>
      <c r="Y113" s="6" t="str">
        <f ca="1" t="shared" si="67"/>
        <v/>
      </c>
      <c r="Z113" s="6" t="str">
        <f ca="1" t="shared" si="68"/>
        <v/>
      </c>
      <c r="AA113" s="6" t="str">
        <f ca="1" t="shared" si="69"/>
        <v/>
      </c>
      <c r="AB113" s="6" t="str">
        <f ca="1" t="shared" si="70"/>
        <v/>
      </c>
      <c r="AC113" s="6" t="str">
        <f ca="1" t="shared" si="71"/>
        <v/>
      </c>
      <c r="AD113" s="6" t="str">
        <f ca="1" t="shared" si="72"/>
        <v/>
      </c>
      <c r="AE113" s="6" t="str">
        <f ca="1" t="shared" si="73"/>
        <v/>
      </c>
      <c r="AF113" s="5" t="str">
        <f ca="1" t="shared" si="74"/>
        <v/>
      </c>
      <c r="AG113" s="5" t="str">
        <f ca="1" t="shared" si="75"/>
        <v/>
      </c>
      <c r="AH113" s="5" t="str">
        <f ca="1" t="shared" si="76"/>
        <v/>
      </c>
      <c r="AI113" s="6" t="str">
        <f ca="1" t="shared" si="77"/>
        <v/>
      </c>
      <c r="AJ113" s="6" t="str">
        <f ca="1" t="shared" si="78"/>
        <v/>
      </c>
      <c r="AK113" s="7" t="str">
        <f ca="1" t="shared" si="79"/>
        <v/>
      </c>
      <c r="AL113" s="6" t="str">
        <f ca="1" t="shared" si="80"/>
        <v/>
      </c>
      <c r="AM113" s="6" t="str">
        <f ca="1" t="shared" si="81"/>
        <v/>
      </c>
      <c r="AN113" s="6" t="str">
        <f ca="1" t="shared" si="82"/>
        <v/>
      </c>
      <c r="AO113" s="6" t="str">
        <f ca="1" t="shared" si="83"/>
        <v/>
      </c>
      <c r="AP113" s="6" t="str">
        <f ca="1" t="shared" si="84"/>
        <v/>
      </c>
      <c r="AQ113" s="6" t="str">
        <f ca="1" t="shared" si="85"/>
        <v/>
      </c>
      <c r="AR113" s="6" t="str">
        <f ca="1" t="shared" si="86"/>
        <v/>
      </c>
      <c r="AS113" s="6" t="str">
        <f ca="1" t="shared" si="87"/>
        <v/>
      </c>
      <c r="AT113" s="6" t="str">
        <f ca="1" t="shared" si="88"/>
        <v/>
      </c>
      <c r="AU113" s="9" t="str">
        <f ca="1" t="shared" si="89"/>
        <v/>
      </c>
      <c r="AV113" s="5" t="str">
        <f ca="1" t="shared" si="90"/>
        <v/>
      </c>
      <c r="AW113" s="5" t="str">
        <f ca="1" t="shared" si="91"/>
        <v/>
      </c>
      <c r="AX113" s="8" t="str">
        <f ca="1" t="shared" si="92"/>
        <v/>
      </c>
      <c r="AY113" s="6" t="str">
        <f ca="1" t="shared" si="93"/>
        <v/>
      </c>
      <c r="AZ113" s="7" t="str">
        <f ca="1" t="shared" si="94"/>
        <v/>
      </c>
      <c r="BA113" s="6" t="str">
        <f ca="1" t="shared" si="95"/>
        <v/>
      </c>
      <c r="BB113" s="6" t="str">
        <f ca="1" t="shared" si="96"/>
        <v/>
      </c>
      <c r="BC113" s="6" t="str">
        <f ca="1" t="shared" si="97"/>
        <v/>
      </c>
      <c r="BD113" s="6" t="str">
        <f ca="1" t="shared" si="98"/>
        <v/>
      </c>
      <c r="BE113" s="6" t="str">
        <f ca="1" t="shared" si="99"/>
        <v/>
      </c>
      <c r="BF113" s="6" t="str">
        <f ca="1" t="shared" si="100"/>
        <v/>
      </c>
      <c r="BG113" s="6" t="str">
        <f ca="1" t="shared" si="101"/>
        <v/>
      </c>
      <c r="BH113" s="6" t="str">
        <f ca="1" t="shared" si="102"/>
        <v/>
      </c>
      <c r="BI113" s="6" t="str">
        <f ca="1" t="shared" si="103"/>
        <v/>
      </c>
    </row>
    <row r="114" spans="1:61">
      <c r="A114" s="5" t="str">
        <f ca="1" t="shared" si="57"/>
        <v/>
      </c>
      <c r="B114" s="5" t="str">
        <f ca="1">IF(选手操作!$K113="","",选手操作!$K113)</f>
        <v/>
      </c>
      <c r="C114" s="5" t="str">
        <f ca="1">IF(选手操作!$L113="","",选手操作!$L113)</f>
        <v/>
      </c>
      <c r="D114" s="5" t="str">
        <f ca="1">IF($B114="","",RANK($E114,$E$4:$E$435,0)+COUNTIF($E$4:$E114,$E114)-1)</f>
        <v/>
      </c>
      <c r="E114" s="6" t="str">
        <f ca="1" t="shared" si="58"/>
        <v/>
      </c>
      <c r="F114" s="7" t="str">
        <f ca="1">IF(SUM(选手操作!S113,选手操作!AS113,选手操作!BS113,选手操作!CS113,选手操作!DS113,选手操作!ES113,选手操作!FS113,选手操作!GS113,选手操作!HS113,选手操作!M113,结果导入!W113,结果导入!AW113,结果导入!BW113,结果导入!CW113,结果导入!DW113,结果导入!EW113,结果导入!FW113,结果导入!GW113,结果导入!HW113,选手操作!HU113)=0,"",SUM(选手操作!S113,选手操作!AS113,选手操作!BS113,选手操作!CS113,选手操作!DS113,选手操作!ES113,选手操作!FS113,选手操作!GS113,选手操作!HS113,选手操作!M113,结果导入!W113,结果导入!AW113,结果导入!BW113,结果导入!CW113,结果导入!DW113,结果导入!EW113,结果导入!FW113,结果导入!GW113,结果导入!HW113))</f>
        <v/>
      </c>
      <c r="G114" s="7" t="str">
        <f>IF(SUM(选手操作!O113,结果导入!Y113,结果导入!AY113,结果导入!BY113,结果导入!CY113,结果导入!DY113,结果导入!EY113,结果导入!FY113,结果导入!GY113,结果导入!HY113)=0,"",SUM(选手操作!O113,结果导入!Y113,结果导入!AY113,结果导入!BY113,结果导入!CY113,结果导入!DY113,结果导入!EY113,结果导入!FY113,结果导入!GY113,结果导入!HY113))</f>
        <v/>
      </c>
      <c r="H114" s="6" t="str">
        <f ca="1">IFERROR(IF(OR($C114="",结果导入!S$3=""),"",IF(选手操作!T113&lt;&gt;"",IF(选手操作!T113="其他","请假",选手操作!T113),VLOOKUP($C114,结果导入!O:Q,3,0))),"成绩错误")</f>
        <v/>
      </c>
      <c r="I114" s="6" t="str">
        <f ca="1">IFERROR(IF(OR($C114="",结果导入!AS$3=""),"",IF(选手操作!AT113&lt;&gt;"",IF(选手操作!AT113="其他","请假",选手操作!AT113),VLOOKUP($C114,结果导入!AO:AQ,3,0))),"成绩错误")</f>
        <v/>
      </c>
      <c r="J114" s="6" t="str">
        <f ca="1">IFERROR(IF(OR($C114="",结果导入!BS$3=""),"",IF(选手操作!BT113&lt;&gt;"",IF(选手操作!BT113="其他","请假",选手操作!BT113),VLOOKUP($C114,结果导入!BO:BQ,3,0))),"成绩错误")</f>
        <v/>
      </c>
      <c r="K114" s="6" t="str">
        <f ca="1">IFERROR(IF(OR($C114="",结果导入!CS$3=""),"",IF(选手操作!CT113&lt;&gt;"",IF(选手操作!CT113="其他","请假",选手操作!CT113),VLOOKUP($C114,结果导入!CO:CQ,3,0))),"成绩错误")</f>
        <v/>
      </c>
      <c r="L114" s="6" t="str">
        <f ca="1">IFERROR(IF(OR($C114="",结果导入!DS$3=""),"",IF(选手操作!DT113&lt;&gt;"",IF(选手操作!DT113="其他","请假",选手操作!DT113),VLOOKUP($C114,结果导入!DO:DQ,3,0))),"成绩错误")</f>
        <v/>
      </c>
      <c r="M114" s="6" t="str">
        <f ca="1">IFERROR(IF(OR($C114="",结果导入!ES$3=""),"",IF(选手操作!ET113&lt;&gt;"",IF(选手操作!ET113="其他","请假",选手操作!ET113),VLOOKUP($C114,结果导入!EO:EQ,3,0))),"成绩错误")</f>
        <v/>
      </c>
      <c r="N114" s="6" t="str">
        <f ca="1">IFERROR(IF(OR($C114="",结果导入!FS$3=""),"",IF(选手操作!FT113&lt;&gt;"",IF(选手操作!FT113="其他","请假",选手操作!FT113),VLOOKUP($C114,结果导入!FO:FQ,3,0))),"成绩错误")</f>
        <v/>
      </c>
      <c r="O114" s="6" t="str">
        <f ca="1">IFERROR(IF(OR($C114="",结果导入!GS$3=""),"",IF(选手操作!GT113&lt;&gt;"",IF(选手操作!GT113="其他","请假",选手操作!GT113),VLOOKUP($C114,结果导入!GO:GQ,3,0))),"成绩错误")</f>
        <v/>
      </c>
      <c r="P114" s="6" t="str">
        <f ca="1">IFERROR(IF(OR($C114="",结果导入!HS$3=""),"",IF(选手操作!HT113&lt;&gt;"",IF(选手操作!HT113="其他","请假",选手操作!HT113),VLOOKUP($C114,结果导入!HO:HQ,3,0))),"成绩错误")</f>
        <v/>
      </c>
      <c r="Q114" s="5" t="str">
        <f ca="1" t="shared" si="59"/>
        <v/>
      </c>
      <c r="R114" s="5" t="str">
        <f ca="1" t="shared" si="60"/>
        <v/>
      </c>
      <c r="S114" s="5" t="str">
        <f ca="1" t="shared" si="61"/>
        <v/>
      </c>
      <c r="T114" s="6" t="str">
        <f ca="1" t="shared" si="62"/>
        <v/>
      </c>
      <c r="U114" s="6" t="str">
        <f ca="1" t="shared" si="63"/>
        <v/>
      </c>
      <c r="V114" s="6" t="str">
        <f ca="1" t="shared" si="64"/>
        <v/>
      </c>
      <c r="W114" s="6" t="str">
        <f ca="1" t="shared" si="65"/>
        <v/>
      </c>
      <c r="X114" s="6" t="str">
        <f ca="1" t="shared" si="66"/>
        <v/>
      </c>
      <c r="Y114" s="6" t="str">
        <f ca="1" t="shared" si="67"/>
        <v/>
      </c>
      <c r="Z114" s="6" t="str">
        <f ca="1" t="shared" si="68"/>
        <v/>
      </c>
      <c r="AA114" s="6" t="str">
        <f ca="1" t="shared" si="69"/>
        <v/>
      </c>
      <c r="AB114" s="6" t="str">
        <f ca="1" t="shared" si="70"/>
        <v/>
      </c>
      <c r="AC114" s="6" t="str">
        <f ca="1" t="shared" si="71"/>
        <v/>
      </c>
      <c r="AD114" s="6" t="str">
        <f ca="1" t="shared" si="72"/>
        <v/>
      </c>
      <c r="AE114" s="6" t="str">
        <f ca="1" t="shared" si="73"/>
        <v/>
      </c>
      <c r="AF114" s="5" t="str">
        <f ca="1" t="shared" si="74"/>
        <v/>
      </c>
      <c r="AG114" s="5" t="str">
        <f ca="1" t="shared" si="75"/>
        <v/>
      </c>
      <c r="AH114" s="5" t="str">
        <f ca="1" t="shared" si="76"/>
        <v/>
      </c>
      <c r="AI114" s="6" t="str">
        <f ca="1" t="shared" si="77"/>
        <v/>
      </c>
      <c r="AJ114" s="6" t="str">
        <f ca="1" t="shared" si="78"/>
        <v/>
      </c>
      <c r="AK114" s="7" t="str">
        <f ca="1" t="shared" si="79"/>
        <v/>
      </c>
      <c r="AL114" s="6" t="str">
        <f ca="1" t="shared" si="80"/>
        <v/>
      </c>
      <c r="AM114" s="6" t="str">
        <f ca="1" t="shared" si="81"/>
        <v/>
      </c>
      <c r="AN114" s="6" t="str">
        <f ca="1" t="shared" si="82"/>
        <v/>
      </c>
      <c r="AO114" s="6" t="str">
        <f ca="1" t="shared" si="83"/>
        <v/>
      </c>
      <c r="AP114" s="6" t="str">
        <f ca="1" t="shared" si="84"/>
        <v/>
      </c>
      <c r="AQ114" s="6" t="str">
        <f ca="1" t="shared" si="85"/>
        <v/>
      </c>
      <c r="AR114" s="6" t="str">
        <f ca="1" t="shared" si="86"/>
        <v/>
      </c>
      <c r="AS114" s="6" t="str">
        <f ca="1" t="shared" si="87"/>
        <v/>
      </c>
      <c r="AT114" s="6" t="str">
        <f ca="1" t="shared" si="88"/>
        <v/>
      </c>
      <c r="AU114" s="9" t="str">
        <f ca="1" t="shared" si="89"/>
        <v/>
      </c>
      <c r="AV114" s="5" t="str">
        <f ca="1" t="shared" si="90"/>
        <v/>
      </c>
      <c r="AW114" s="5" t="str">
        <f ca="1" t="shared" si="91"/>
        <v/>
      </c>
      <c r="AX114" s="8" t="str">
        <f ca="1" t="shared" si="92"/>
        <v/>
      </c>
      <c r="AY114" s="6" t="str">
        <f ca="1" t="shared" si="93"/>
        <v/>
      </c>
      <c r="AZ114" s="7" t="str">
        <f ca="1" t="shared" si="94"/>
        <v/>
      </c>
      <c r="BA114" s="6" t="str">
        <f ca="1" t="shared" si="95"/>
        <v/>
      </c>
      <c r="BB114" s="6" t="str">
        <f ca="1" t="shared" si="96"/>
        <v/>
      </c>
      <c r="BC114" s="6" t="str">
        <f ca="1" t="shared" si="97"/>
        <v/>
      </c>
      <c r="BD114" s="6" t="str">
        <f ca="1" t="shared" si="98"/>
        <v/>
      </c>
      <c r="BE114" s="6" t="str">
        <f ca="1" t="shared" si="99"/>
        <v/>
      </c>
      <c r="BF114" s="6" t="str">
        <f ca="1" t="shared" si="100"/>
        <v/>
      </c>
      <c r="BG114" s="6" t="str">
        <f ca="1" t="shared" si="101"/>
        <v/>
      </c>
      <c r="BH114" s="6" t="str">
        <f ca="1" t="shared" si="102"/>
        <v/>
      </c>
      <c r="BI114" s="6" t="str">
        <f ca="1" t="shared" si="103"/>
        <v/>
      </c>
    </row>
    <row r="115" spans="1:61">
      <c r="A115" s="5" t="str">
        <f ca="1" t="shared" si="57"/>
        <v/>
      </c>
      <c r="B115" s="5" t="str">
        <f ca="1">IF(选手操作!$K114="","",选手操作!$K114)</f>
        <v/>
      </c>
      <c r="C115" s="5" t="str">
        <f ca="1">IF(选手操作!$L114="","",选手操作!$L114)</f>
        <v/>
      </c>
      <c r="D115" s="5" t="str">
        <f ca="1">IF($B115="","",RANK($E115,$E$4:$E$435,0)+COUNTIF($E$4:$E115,$E115)-1)</f>
        <v/>
      </c>
      <c r="E115" s="6" t="str">
        <f ca="1" t="shared" si="58"/>
        <v/>
      </c>
      <c r="F115" s="7" t="str">
        <f ca="1">IF(SUM(选手操作!S114,选手操作!AS114,选手操作!BS114,选手操作!CS114,选手操作!DS114,选手操作!ES114,选手操作!FS114,选手操作!GS114,选手操作!HS114,选手操作!M114,结果导入!W114,结果导入!AW114,结果导入!BW114,结果导入!CW114,结果导入!DW114,结果导入!EW114,结果导入!FW114,结果导入!GW114,结果导入!HW114,选手操作!HU114)=0,"",SUM(选手操作!S114,选手操作!AS114,选手操作!BS114,选手操作!CS114,选手操作!DS114,选手操作!ES114,选手操作!FS114,选手操作!GS114,选手操作!HS114,选手操作!M114,结果导入!W114,结果导入!AW114,结果导入!BW114,结果导入!CW114,结果导入!DW114,结果导入!EW114,结果导入!FW114,结果导入!GW114,结果导入!HW114))</f>
        <v/>
      </c>
      <c r="G115" s="7" t="str">
        <f>IF(SUM(选手操作!O114,结果导入!Y114,结果导入!AY114,结果导入!BY114,结果导入!CY114,结果导入!DY114,结果导入!EY114,结果导入!FY114,结果导入!GY114,结果导入!HY114)=0,"",SUM(选手操作!O114,结果导入!Y114,结果导入!AY114,结果导入!BY114,结果导入!CY114,结果导入!DY114,结果导入!EY114,结果导入!FY114,结果导入!GY114,结果导入!HY114))</f>
        <v/>
      </c>
      <c r="H115" s="6" t="str">
        <f ca="1">IFERROR(IF(OR($C115="",结果导入!S$3=""),"",IF(选手操作!T114&lt;&gt;"",IF(选手操作!T114="其他","请假",选手操作!T114),VLOOKUP($C115,结果导入!O:Q,3,0))),"成绩错误")</f>
        <v/>
      </c>
      <c r="I115" s="6" t="str">
        <f ca="1">IFERROR(IF(OR($C115="",结果导入!AS$3=""),"",IF(选手操作!AT114&lt;&gt;"",IF(选手操作!AT114="其他","请假",选手操作!AT114),VLOOKUP($C115,结果导入!AO:AQ,3,0))),"成绩错误")</f>
        <v/>
      </c>
      <c r="J115" s="6" t="str">
        <f ca="1">IFERROR(IF(OR($C115="",结果导入!BS$3=""),"",IF(选手操作!BT114&lt;&gt;"",IF(选手操作!BT114="其他","请假",选手操作!BT114),VLOOKUP($C115,结果导入!BO:BQ,3,0))),"成绩错误")</f>
        <v/>
      </c>
      <c r="K115" s="6" t="str">
        <f ca="1">IFERROR(IF(OR($C115="",结果导入!CS$3=""),"",IF(选手操作!CT114&lt;&gt;"",IF(选手操作!CT114="其他","请假",选手操作!CT114),VLOOKUP($C115,结果导入!CO:CQ,3,0))),"成绩错误")</f>
        <v/>
      </c>
      <c r="L115" s="6" t="str">
        <f ca="1">IFERROR(IF(OR($C115="",结果导入!DS$3=""),"",IF(选手操作!DT114&lt;&gt;"",IF(选手操作!DT114="其他","请假",选手操作!DT114),VLOOKUP($C115,结果导入!DO:DQ,3,0))),"成绩错误")</f>
        <v/>
      </c>
      <c r="M115" s="6" t="str">
        <f ca="1">IFERROR(IF(OR($C115="",结果导入!ES$3=""),"",IF(选手操作!ET114&lt;&gt;"",IF(选手操作!ET114="其他","请假",选手操作!ET114),VLOOKUP($C115,结果导入!EO:EQ,3,0))),"成绩错误")</f>
        <v/>
      </c>
      <c r="N115" s="6" t="str">
        <f ca="1">IFERROR(IF(OR($C115="",结果导入!FS$3=""),"",IF(选手操作!FT114&lt;&gt;"",IF(选手操作!FT114="其他","请假",选手操作!FT114),VLOOKUP($C115,结果导入!FO:FQ,3,0))),"成绩错误")</f>
        <v/>
      </c>
      <c r="O115" s="6" t="str">
        <f ca="1">IFERROR(IF(OR($C115="",结果导入!GS$3=""),"",IF(选手操作!GT114&lt;&gt;"",IF(选手操作!GT114="其他","请假",选手操作!GT114),VLOOKUP($C115,结果导入!GO:GQ,3,0))),"成绩错误")</f>
        <v/>
      </c>
      <c r="P115" s="6" t="str">
        <f ca="1">IFERROR(IF(OR($C115="",结果导入!HS$3=""),"",IF(选手操作!HT114&lt;&gt;"",IF(选手操作!HT114="其他","请假",选手操作!HT114),VLOOKUP($C115,结果导入!HO:HQ,3,0))),"成绩错误")</f>
        <v/>
      </c>
      <c r="Q115" s="5" t="str">
        <f ca="1" t="shared" si="59"/>
        <v/>
      </c>
      <c r="R115" s="5" t="str">
        <f ca="1" t="shared" si="60"/>
        <v/>
      </c>
      <c r="S115" s="5" t="str">
        <f ca="1" t="shared" si="61"/>
        <v/>
      </c>
      <c r="T115" s="6" t="str">
        <f ca="1" t="shared" si="62"/>
        <v/>
      </c>
      <c r="U115" s="6" t="str">
        <f ca="1" t="shared" si="63"/>
        <v/>
      </c>
      <c r="V115" s="6" t="str">
        <f ca="1" t="shared" si="64"/>
        <v/>
      </c>
      <c r="W115" s="6" t="str">
        <f ca="1" t="shared" si="65"/>
        <v/>
      </c>
      <c r="X115" s="6" t="str">
        <f ca="1" t="shared" si="66"/>
        <v/>
      </c>
      <c r="Y115" s="6" t="str">
        <f ca="1" t="shared" si="67"/>
        <v/>
      </c>
      <c r="Z115" s="6" t="str">
        <f ca="1" t="shared" si="68"/>
        <v/>
      </c>
      <c r="AA115" s="6" t="str">
        <f ca="1" t="shared" si="69"/>
        <v/>
      </c>
      <c r="AB115" s="6" t="str">
        <f ca="1" t="shared" si="70"/>
        <v/>
      </c>
      <c r="AC115" s="6" t="str">
        <f ca="1" t="shared" si="71"/>
        <v/>
      </c>
      <c r="AD115" s="6" t="str">
        <f ca="1" t="shared" si="72"/>
        <v/>
      </c>
      <c r="AE115" s="6" t="str">
        <f ca="1" t="shared" si="73"/>
        <v/>
      </c>
      <c r="AF115" s="5" t="str">
        <f ca="1" t="shared" si="74"/>
        <v/>
      </c>
      <c r="AG115" s="5" t="str">
        <f ca="1" t="shared" si="75"/>
        <v/>
      </c>
      <c r="AH115" s="5" t="str">
        <f ca="1" t="shared" si="76"/>
        <v/>
      </c>
      <c r="AI115" s="6" t="str">
        <f ca="1" t="shared" si="77"/>
        <v/>
      </c>
      <c r="AJ115" s="6" t="str">
        <f ca="1" t="shared" si="78"/>
        <v/>
      </c>
      <c r="AK115" s="7" t="str">
        <f ca="1" t="shared" si="79"/>
        <v/>
      </c>
      <c r="AL115" s="6" t="str">
        <f ca="1" t="shared" si="80"/>
        <v/>
      </c>
      <c r="AM115" s="6" t="str">
        <f ca="1" t="shared" si="81"/>
        <v/>
      </c>
      <c r="AN115" s="6" t="str">
        <f ca="1" t="shared" si="82"/>
        <v/>
      </c>
      <c r="AO115" s="6" t="str">
        <f ca="1" t="shared" si="83"/>
        <v/>
      </c>
      <c r="AP115" s="6" t="str">
        <f ca="1" t="shared" si="84"/>
        <v/>
      </c>
      <c r="AQ115" s="6" t="str">
        <f ca="1" t="shared" si="85"/>
        <v/>
      </c>
      <c r="AR115" s="6" t="str">
        <f ca="1" t="shared" si="86"/>
        <v/>
      </c>
      <c r="AS115" s="6" t="str">
        <f ca="1" t="shared" si="87"/>
        <v/>
      </c>
      <c r="AT115" s="6" t="str">
        <f ca="1" t="shared" si="88"/>
        <v/>
      </c>
      <c r="AU115" s="9" t="str">
        <f ca="1" t="shared" si="89"/>
        <v/>
      </c>
      <c r="AV115" s="5" t="str">
        <f ca="1" t="shared" si="90"/>
        <v/>
      </c>
      <c r="AW115" s="5" t="str">
        <f ca="1" t="shared" si="91"/>
        <v/>
      </c>
      <c r="AX115" s="8" t="str">
        <f ca="1" t="shared" si="92"/>
        <v/>
      </c>
      <c r="AY115" s="6" t="str">
        <f ca="1" t="shared" si="93"/>
        <v/>
      </c>
      <c r="AZ115" s="7" t="str">
        <f ca="1" t="shared" si="94"/>
        <v/>
      </c>
      <c r="BA115" s="6" t="str">
        <f ca="1" t="shared" si="95"/>
        <v/>
      </c>
      <c r="BB115" s="6" t="str">
        <f ca="1" t="shared" si="96"/>
        <v/>
      </c>
      <c r="BC115" s="6" t="str">
        <f ca="1" t="shared" si="97"/>
        <v/>
      </c>
      <c r="BD115" s="6" t="str">
        <f ca="1" t="shared" si="98"/>
        <v/>
      </c>
      <c r="BE115" s="6" t="str">
        <f ca="1" t="shared" si="99"/>
        <v/>
      </c>
      <c r="BF115" s="6" t="str">
        <f ca="1" t="shared" si="100"/>
        <v/>
      </c>
      <c r="BG115" s="6" t="str">
        <f ca="1" t="shared" si="101"/>
        <v/>
      </c>
      <c r="BH115" s="6" t="str">
        <f ca="1" t="shared" si="102"/>
        <v/>
      </c>
      <c r="BI115" s="6" t="str">
        <f ca="1" t="shared" si="103"/>
        <v/>
      </c>
    </row>
    <row r="116" spans="1:61">
      <c r="A116" s="5" t="str">
        <f ca="1" t="shared" si="57"/>
        <v/>
      </c>
      <c r="B116" s="5" t="str">
        <f ca="1">IF(选手操作!$K115="","",选手操作!$K115)</f>
        <v/>
      </c>
      <c r="C116" s="5" t="str">
        <f ca="1">IF(选手操作!$L115="","",选手操作!$L115)</f>
        <v/>
      </c>
      <c r="D116" s="5" t="str">
        <f ca="1">IF($B116="","",RANK($E116,$E$4:$E$435,0)+COUNTIF($E$4:$E116,$E116)-1)</f>
        <v/>
      </c>
      <c r="E116" s="6" t="str">
        <f ca="1" t="shared" si="58"/>
        <v/>
      </c>
      <c r="F116" s="7" t="str">
        <f ca="1">IF(SUM(选手操作!S115,选手操作!AS115,选手操作!BS115,选手操作!CS115,选手操作!DS115,选手操作!ES115,选手操作!FS115,选手操作!GS115,选手操作!HS115,选手操作!M115,结果导入!W115,结果导入!AW115,结果导入!BW115,结果导入!CW115,结果导入!DW115,结果导入!EW115,结果导入!FW115,结果导入!GW115,结果导入!HW115,选手操作!HU115)=0,"",SUM(选手操作!S115,选手操作!AS115,选手操作!BS115,选手操作!CS115,选手操作!DS115,选手操作!ES115,选手操作!FS115,选手操作!GS115,选手操作!HS115,选手操作!M115,结果导入!W115,结果导入!AW115,结果导入!BW115,结果导入!CW115,结果导入!DW115,结果导入!EW115,结果导入!FW115,结果导入!GW115,结果导入!HW115))</f>
        <v/>
      </c>
      <c r="G116" s="7" t="str">
        <f>IF(SUM(选手操作!O115,结果导入!Y115,结果导入!AY115,结果导入!BY115,结果导入!CY115,结果导入!DY115,结果导入!EY115,结果导入!FY115,结果导入!GY115,结果导入!HY115)=0,"",SUM(选手操作!O115,结果导入!Y115,结果导入!AY115,结果导入!BY115,结果导入!CY115,结果导入!DY115,结果导入!EY115,结果导入!FY115,结果导入!GY115,结果导入!HY115))</f>
        <v/>
      </c>
      <c r="H116" s="6" t="str">
        <f ca="1">IFERROR(IF(OR($C116="",结果导入!S$3=""),"",IF(选手操作!T115&lt;&gt;"",IF(选手操作!T115="其他","请假",选手操作!T115),VLOOKUP($C116,结果导入!O:Q,3,0))),"成绩错误")</f>
        <v/>
      </c>
      <c r="I116" s="6" t="str">
        <f ca="1">IFERROR(IF(OR($C116="",结果导入!AS$3=""),"",IF(选手操作!AT115&lt;&gt;"",IF(选手操作!AT115="其他","请假",选手操作!AT115),VLOOKUP($C116,结果导入!AO:AQ,3,0))),"成绩错误")</f>
        <v/>
      </c>
      <c r="J116" s="6" t="str">
        <f ca="1">IFERROR(IF(OR($C116="",结果导入!BS$3=""),"",IF(选手操作!BT115&lt;&gt;"",IF(选手操作!BT115="其他","请假",选手操作!BT115),VLOOKUP($C116,结果导入!BO:BQ,3,0))),"成绩错误")</f>
        <v/>
      </c>
      <c r="K116" s="6" t="str">
        <f ca="1">IFERROR(IF(OR($C116="",结果导入!CS$3=""),"",IF(选手操作!CT115&lt;&gt;"",IF(选手操作!CT115="其他","请假",选手操作!CT115),VLOOKUP($C116,结果导入!CO:CQ,3,0))),"成绩错误")</f>
        <v/>
      </c>
      <c r="L116" s="6" t="str">
        <f ca="1">IFERROR(IF(OR($C116="",结果导入!DS$3=""),"",IF(选手操作!DT115&lt;&gt;"",IF(选手操作!DT115="其他","请假",选手操作!DT115),VLOOKUP($C116,结果导入!DO:DQ,3,0))),"成绩错误")</f>
        <v/>
      </c>
      <c r="M116" s="6" t="str">
        <f ca="1">IFERROR(IF(OR($C116="",结果导入!ES$3=""),"",IF(选手操作!ET115&lt;&gt;"",IF(选手操作!ET115="其他","请假",选手操作!ET115),VLOOKUP($C116,结果导入!EO:EQ,3,0))),"成绩错误")</f>
        <v/>
      </c>
      <c r="N116" s="6" t="str">
        <f ca="1">IFERROR(IF(OR($C116="",结果导入!FS$3=""),"",IF(选手操作!FT115&lt;&gt;"",IF(选手操作!FT115="其他","请假",选手操作!FT115),VLOOKUP($C116,结果导入!FO:FQ,3,0))),"成绩错误")</f>
        <v/>
      </c>
      <c r="O116" s="6" t="str">
        <f ca="1">IFERROR(IF(OR($C116="",结果导入!GS$3=""),"",IF(选手操作!GT115&lt;&gt;"",IF(选手操作!GT115="其他","请假",选手操作!GT115),VLOOKUP($C116,结果导入!GO:GQ,3,0))),"成绩错误")</f>
        <v/>
      </c>
      <c r="P116" s="6" t="str">
        <f ca="1">IFERROR(IF(OR($C116="",结果导入!HS$3=""),"",IF(选手操作!HT115&lt;&gt;"",IF(选手操作!HT115="其他","请假",选手操作!HT115),VLOOKUP($C116,结果导入!HO:HQ,3,0))),"成绩错误")</f>
        <v/>
      </c>
      <c r="Q116" s="5" t="str">
        <f ca="1" t="shared" si="59"/>
        <v/>
      </c>
      <c r="R116" s="5" t="str">
        <f ca="1" t="shared" si="60"/>
        <v/>
      </c>
      <c r="S116" s="5" t="str">
        <f ca="1" t="shared" si="61"/>
        <v/>
      </c>
      <c r="T116" s="6" t="str">
        <f ca="1" t="shared" si="62"/>
        <v/>
      </c>
      <c r="U116" s="6" t="str">
        <f ca="1" t="shared" si="63"/>
        <v/>
      </c>
      <c r="V116" s="6" t="str">
        <f ca="1" t="shared" si="64"/>
        <v/>
      </c>
      <c r="W116" s="6" t="str">
        <f ca="1" t="shared" si="65"/>
        <v/>
      </c>
      <c r="X116" s="6" t="str">
        <f ca="1" t="shared" si="66"/>
        <v/>
      </c>
      <c r="Y116" s="6" t="str">
        <f ca="1" t="shared" si="67"/>
        <v/>
      </c>
      <c r="Z116" s="6" t="str">
        <f ca="1" t="shared" si="68"/>
        <v/>
      </c>
      <c r="AA116" s="6" t="str">
        <f ca="1" t="shared" si="69"/>
        <v/>
      </c>
      <c r="AB116" s="6" t="str">
        <f ca="1" t="shared" si="70"/>
        <v/>
      </c>
      <c r="AC116" s="6" t="str">
        <f ca="1" t="shared" si="71"/>
        <v/>
      </c>
      <c r="AD116" s="6" t="str">
        <f ca="1" t="shared" si="72"/>
        <v/>
      </c>
      <c r="AE116" s="6" t="str">
        <f ca="1" t="shared" si="73"/>
        <v/>
      </c>
      <c r="AF116" s="5" t="str">
        <f ca="1" t="shared" si="74"/>
        <v/>
      </c>
      <c r="AG116" s="5" t="str">
        <f ca="1" t="shared" si="75"/>
        <v/>
      </c>
      <c r="AH116" s="5" t="str">
        <f ca="1" t="shared" si="76"/>
        <v/>
      </c>
      <c r="AI116" s="6" t="str">
        <f ca="1" t="shared" si="77"/>
        <v/>
      </c>
      <c r="AJ116" s="6" t="str">
        <f ca="1" t="shared" si="78"/>
        <v/>
      </c>
      <c r="AK116" s="7" t="str">
        <f ca="1" t="shared" si="79"/>
        <v/>
      </c>
      <c r="AL116" s="6" t="str">
        <f ca="1" t="shared" si="80"/>
        <v/>
      </c>
      <c r="AM116" s="6" t="str">
        <f ca="1" t="shared" si="81"/>
        <v/>
      </c>
      <c r="AN116" s="6" t="str">
        <f ca="1" t="shared" si="82"/>
        <v/>
      </c>
      <c r="AO116" s="6" t="str">
        <f ca="1" t="shared" si="83"/>
        <v/>
      </c>
      <c r="AP116" s="6" t="str">
        <f ca="1" t="shared" si="84"/>
        <v/>
      </c>
      <c r="AQ116" s="6" t="str">
        <f ca="1" t="shared" si="85"/>
        <v/>
      </c>
      <c r="AR116" s="6" t="str">
        <f ca="1" t="shared" si="86"/>
        <v/>
      </c>
      <c r="AS116" s="6" t="str">
        <f ca="1" t="shared" si="87"/>
        <v/>
      </c>
      <c r="AT116" s="6" t="str">
        <f ca="1" t="shared" si="88"/>
        <v/>
      </c>
      <c r="AU116" s="9" t="str">
        <f ca="1" t="shared" si="89"/>
        <v/>
      </c>
      <c r="AV116" s="5" t="str">
        <f ca="1" t="shared" si="90"/>
        <v/>
      </c>
      <c r="AW116" s="5" t="str">
        <f ca="1" t="shared" si="91"/>
        <v/>
      </c>
      <c r="AX116" s="8" t="str">
        <f ca="1" t="shared" si="92"/>
        <v/>
      </c>
      <c r="AY116" s="6" t="str">
        <f ca="1" t="shared" si="93"/>
        <v/>
      </c>
      <c r="AZ116" s="7" t="str">
        <f ca="1" t="shared" si="94"/>
        <v/>
      </c>
      <c r="BA116" s="6" t="str">
        <f ca="1" t="shared" si="95"/>
        <v/>
      </c>
      <c r="BB116" s="6" t="str">
        <f ca="1" t="shared" si="96"/>
        <v/>
      </c>
      <c r="BC116" s="6" t="str">
        <f ca="1" t="shared" si="97"/>
        <v/>
      </c>
      <c r="BD116" s="6" t="str">
        <f ca="1" t="shared" si="98"/>
        <v/>
      </c>
      <c r="BE116" s="6" t="str">
        <f ca="1" t="shared" si="99"/>
        <v/>
      </c>
      <c r="BF116" s="6" t="str">
        <f ca="1" t="shared" si="100"/>
        <v/>
      </c>
      <c r="BG116" s="6" t="str">
        <f ca="1" t="shared" si="101"/>
        <v/>
      </c>
      <c r="BH116" s="6" t="str">
        <f ca="1" t="shared" si="102"/>
        <v/>
      </c>
      <c r="BI116" s="6" t="str">
        <f ca="1" t="shared" si="103"/>
        <v/>
      </c>
    </row>
    <row r="117" spans="1:61">
      <c r="A117" s="5" t="str">
        <f ca="1" t="shared" si="57"/>
        <v/>
      </c>
      <c r="B117" s="5" t="str">
        <f ca="1">IF(选手操作!$K116="","",选手操作!$K116)</f>
        <v/>
      </c>
      <c r="C117" s="5" t="str">
        <f ca="1">IF(选手操作!$L116="","",选手操作!$L116)</f>
        <v/>
      </c>
      <c r="D117" s="5" t="str">
        <f ca="1">IF($B117="","",RANK($E117,$E$4:$E$435,0)+COUNTIF($E$4:$E117,$E117)-1)</f>
        <v/>
      </c>
      <c r="E117" s="6" t="str">
        <f ca="1" t="shared" si="58"/>
        <v/>
      </c>
      <c r="F117" s="7" t="str">
        <f ca="1">IF(SUM(选手操作!S116,选手操作!AS116,选手操作!BS116,选手操作!CS116,选手操作!DS116,选手操作!ES116,选手操作!FS116,选手操作!GS116,选手操作!HS116,选手操作!M116,结果导入!W116,结果导入!AW116,结果导入!BW116,结果导入!CW116,结果导入!DW116,结果导入!EW116,结果导入!FW116,结果导入!GW116,结果导入!HW116,选手操作!HU116)=0,"",SUM(选手操作!S116,选手操作!AS116,选手操作!BS116,选手操作!CS116,选手操作!DS116,选手操作!ES116,选手操作!FS116,选手操作!GS116,选手操作!HS116,选手操作!M116,结果导入!W116,结果导入!AW116,结果导入!BW116,结果导入!CW116,结果导入!DW116,结果导入!EW116,结果导入!FW116,结果导入!GW116,结果导入!HW116))</f>
        <v/>
      </c>
      <c r="G117" s="7" t="str">
        <f>IF(SUM(选手操作!O116,结果导入!Y116,结果导入!AY116,结果导入!BY116,结果导入!CY116,结果导入!DY116,结果导入!EY116,结果导入!FY116,结果导入!GY116,结果导入!HY116)=0,"",SUM(选手操作!O116,结果导入!Y116,结果导入!AY116,结果导入!BY116,结果导入!CY116,结果导入!DY116,结果导入!EY116,结果导入!FY116,结果导入!GY116,结果导入!HY116))</f>
        <v/>
      </c>
      <c r="H117" s="6" t="str">
        <f ca="1">IFERROR(IF(OR($C117="",结果导入!S$3=""),"",IF(选手操作!T116&lt;&gt;"",IF(选手操作!T116="其他","请假",选手操作!T116),VLOOKUP($C117,结果导入!O:Q,3,0))),"成绩错误")</f>
        <v/>
      </c>
      <c r="I117" s="6" t="str">
        <f ca="1">IFERROR(IF(OR($C117="",结果导入!AS$3=""),"",IF(选手操作!AT116&lt;&gt;"",IF(选手操作!AT116="其他","请假",选手操作!AT116),VLOOKUP($C117,结果导入!AO:AQ,3,0))),"成绩错误")</f>
        <v/>
      </c>
      <c r="J117" s="6" t="str">
        <f ca="1">IFERROR(IF(OR($C117="",结果导入!BS$3=""),"",IF(选手操作!BT116&lt;&gt;"",IF(选手操作!BT116="其他","请假",选手操作!BT116),VLOOKUP($C117,结果导入!BO:BQ,3,0))),"成绩错误")</f>
        <v/>
      </c>
      <c r="K117" s="6" t="str">
        <f ca="1">IFERROR(IF(OR($C117="",结果导入!CS$3=""),"",IF(选手操作!CT116&lt;&gt;"",IF(选手操作!CT116="其他","请假",选手操作!CT116),VLOOKUP($C117,结果导入!CO:CQ,3,0))),"成绩错误")</f>
        <v/>
      </c>
      <c r="L117" s="6" t="str">
        <f ca="1">IFERROR(IF(OR($C117="",结果导入!DS$3=""),"",IF(选手操作!DT116&lt;&gt;"",IF(选手操作!DT116="其他","请假",选手操作!DT116),VLOOKUP($C117,结果导入!DO:DQ,3,0))),"成绩错误")</f>
        <v/>
      </c>
      <c r="M117" s="6" t="str">
        <f ca="1">IFERROR(IF(OR($C117="",结果导入!ES$3=""),"",IF(选手操作!ET116&lt;&gt;"",IF(选手操作!ET116="其他","请假",选手操作!ET116),VLOOKUP($C117,结果导入!EO:EQ,3,0))),"成绩错误")</f>
        <v/>
      </c>
      <c r="N117" s="6" t="str">
        <f ca="1">IFERROR(IF(OR($C117="",结果导入!FS$3=""),"",IF(选手操作!FT116&lt;&gt;"",IF(选手操作!FT116="其他","请假",选手操作!FT116),VLOOKUP($C117,结果导入!FO:FQ,3,0))),"成绩错误")</f>
        <v/>
      </c>
      <c r="O117" s="6" t="str">
        <f ca="1">IFERROR(IF(OR($C117="",结果导入!GS$3=""),"",IF(选手操作!GT116&lt;&gt;"",IF(选手操作!GT116="其他","请假",选手操作!GT116),VLOOKUP($C117,结果导入!GO:GQ,3,0))),"成绩错误")</f>
        <v/>
      </c>
      <c r="P117" s="6" t="str">
        <f ca="1">IFERROR(IF(OR($C117="",结果导入!HS$3=""),"",IF(选手操作!HT116&lt;&gt;"",IF(选手操作!HT116="其他","请假",选手操作!HT116),VLOOKUP($C117,结果导入!HO:HQ,3,0))),"成绩错误")</f>
        <v/>
      </c>
      <c r="Q117" s="5" t="str">
        <f ca="1" t="shared" si="59"/>
        <v/>
      </c>
      <c r="R117" s="5" t="str">
        <f ca="1" t="shared" si="60"/>
        <v/>
      </c>
      <c r="S117" s="5" t="str">
        <f ca="1" t="shared" si="61"/>
        <v/>
      </c>
      <c r="T117" s="6" t="str">
        <f ca="1" t="shared" si="62"/>
        <v/>
      </c>
      <c r="U117" s="6" t="str">
        <f ca="1" t="shared" si="63"/>
        <v/>
      </c>
      <c r="V117" s="6" t="str">
        <f ca="1" t="shared" si="64"/>
        <v/>
      </c>
      <c r="W117" s="6" t="str">
        <f ca="1" t="shared" si="65"/>
        <v/>
      </c>
      <c r="X117" s="6" t="str">
        <f ca="1" t="shared" si="66"/>
        <v/>
      </c>
      <c r="Y117" s="6" t="str">
        <f ca="1" t="shared" si="67"/>
        <v/>
      </c>
      <c r="Z117" s="6" t="str">
        <f ca="1" t="shared" si="68"/>
        <v/>
      </c>
      <c r="AA117" s="6" t="str">
        <f ca="1" t="shared" si="69"/>
        <v/>
      </c>
      <c r="AB117" s="6" t="str">
        <f ca="1" t="shared" si="70"/>
        <v/>
      </c>
      <c r="AC117" s="6" t="str">
        <f ca="1" t="shared" si="71"/>
        <v/>
      </c>
      <c r="AD117" s="6" t="str">
        <f ca="1" t="shared" si="72"/>
        <v/>
      </c>
      <c r="AE117" s="6" t="str">
        <f ca="1" t="shared" si="73"/>
        <v/>
      </c>
      <c r="AF117" s="5" t="str">
        <f ca="1" t="shared" si="74"/>
        <v/>
      </c>
      <c r="AG117" s="5" t="str">
        <f ca="1" t="shared" si="75"/>
        <v/>
      </c>
      <c r="AH117" s="5" t="str">
        <f ca="1" t="shared" si="76"/>
        <v/>
      </c>
      <c r="AI117" s="6" t="str">
        <f ca="1" t="shared" si="77"/>
        <v/>
      </c>
      <c r="AJ117" s="6" t="str">
        <f ca="1" t="shared" si="78"/>
        <v/>
      </c>
      <c r="AK117" s="7" t="str">
        <f ca="1" t="shared" si="79"/>
        <v/>
      </c>
      <c r="AL117" s="6" t="str">
        <f ca="1" t="shared" si="80"/>
        <v/>
      </c>
      <c r="AM117" s="6" t="str">
        <f ca="1" t="shared" si="81"/>
        <v/>
      </c>
      <c r="AN117" s="6" t="str">
        <f ca="1" t="shared" si="82"/>
        <v/>
      </c>
      <c r="AO117" s="6" t="str">
        <f ca="1" t="shared" si="83"/>
        <v/>
      </c>
      <c r="AP117" s="6" t="str">
        <f ca="1" t="shared" si="84"/>
        <v/>
      </c>
      <c r="AQ117" s="6" t="str">
        <f ca="1" t="shared" si="85"/>
        <v/>
      </c>
      <c r="AR117" s="6" t="str">
        <f ca="1" t="shared" si="86"/>
        <v/>
      </c>
      <c r="AS117" s="6" t="str">
        <f ca="1" t="shared" si="87"/>
        <v/>
      </c>
      <c r="AT117" s="6" t="str">
        <f ca="1" t="shared" si="88"/>
        <v/>
      </c>
      <c r="AU117" s="9" t="str">
        <f ca="1" t="shared" si="89"/>
        <v/>
      </c>
      <c r="AV117" s="5" t="str">
        <f ca="1" t="shared" si="90"/>
        <v/>
      </c>
      <c r="AW117" s="5" t="str">
        <f ca="1" t="shared" si="91"/>
        <v/>
      </c>
      <c r="AX117" s="8" t="str">
        <f ca="1" t="shared" si="92"/>
        <v/>
      </c>
      <c r="AY117" s="6" t="str">
        <f ca="1" t="shared" si="93"/>
        <v/>
      </c>
      <c r="AZ117" s="7" t="str">
        <f ca="1" t="shared" si="94"/>
        <v/>
      </c>
      <c r="BA117" s="6" t="str">
        <f ca="1" t="shared" si="95"/>
        <v/>
      </c>
      <c r="BB117" s="6" t="str">
        <f ca="1" t="shared" si="96"/>
        <v/>
      </c>
      <c r="BC117" s="6" t="str">
        <f ca="1" t="shared" si="97"/>
        <v/>
      </c>
      <c r="BD117" s="6" t="str">
        <f ca="1" t="shared" si="98"/>
        <v/>
      </c>
      <c r="BE117" s="6" t="str">
        <f ca="1" t="shared" si="99"/>
        <v/>
      </c>
      <c r="BF117" s="6" t="str">
        <f ca="1" t="shared" si="100"/>
        <v/>
      </c>
      <c r="BG117" s="6" t="str">
        <f ca="1" t="shared" si="101"/>
        <v/>
      </c>
      <c r="BH117" s="6" t="str">
        <f ca="1" t="shared" si="102"/>
        <v/>
      </c>
      <c r="BI117" s="6" t="str">
        <f ca="1" t="shared" si="103"/>
        <v/>
      </c>
    </row>
    <row r="118" spans="1:61">
      <c r="A118" s="5" t="str">
        <f ca="1" t="shared" si="57"/>
        <v/>
      </c>
      <c r="B118" s="5" t="str">
        <f ca="1">IF(选手操作!$K117="","",选手操作!$K117)</f>
        <v/>
      </c>
      <c r="C118" s="5" t="str">
        <f ca="1">IF(选手操作!$L117="","",选手操作!$L117)</f>
        <v/>
      </c>
      <c r="D118" s="5" t="str">
        <f ca="1">IF($B118="","",RANK($E118,$E$4:$E$435,0)+COUNTIF($E$4:$E118,$E118)-1)</f>
        <v/>
      </c>
      <c r="E118" s="6" t="str">
        <f ca="1" t="shared" si="58"/>
        <v/>
      </c>
      <c r="F118" s="7" t="str">
        <f ca="1">IF(SUM(选手操作!S117,选手操作!AS117,选手操作!BS117,选手操作!CS117,选手操作!DS117,选手操作!ES117,选手操作!FS117,选手操作!GS117,选手操作!HS117,选手操作!M117,结果导入!W117,结果导入!AW117,结果导入!BW117,结果导入!CW117,结果导入!DW117,结果导入!EW117,结果导入!FW117,结果导入!GW117,结果导入!HW117,选手操作!HU117)=0,"",SUM(选手操作!S117,选手操作!AS117,选手操作!BS117,选手操作!CS117,选手操作!DS117,选手操作!ES117,选手操作!FS117,选手操作!GS117,选手操作!HS117,选手操作!M117,结果导入!W117,结果导入!AW117,结果导入!BW117,结果导入!CW117,结果导入!DW117,结果导入!EW117,结果导入!FW117,结果导入!GW117,结果导入!HW117))</f>
        <v/>
      </c>
      <c r="G118" s="7" t="str">
        <f>IF(SUM(选手操作!O117,结果导入!Y117,结果导入!AY117,结果导入!BY117,结果导入!CY117,结果导入!DY117,结果导入!EY117,结果导入!FY117,结果导入!GY117,结果导入!HY117)=0,"",SUM(选手操作!O117,结果导入!Y117,结果导入!AY117,结果导入!BY117,结果导入!CY117,结果导入!DY117,结果导入!EY117,结果导入!FY117,结果导入!GY117,结果导入!HY117))</f>
        <v/>
      </c>
      <c r="H118" s="6" t="str">
        <f ca="1">IFERROR(IF(OR($C118="",结果导入!S$3=""),"",IF(选手操作!T117&lt;&gt;"",IF(选手操作!T117="其他","请假",选手操作!T117),VLOOKUP($C118,结果导入!O:Q,3,0))),"成绩错误")</f>
        <v/>
      </c>
      <c r="I118" s="6" t="str">
        <f ca="1">IFERROR(IF(OR($C118="",结果导入!AS$3=""),"",IF(选手操作!AT117&lt;&gt;"",IF(选手操作!AT117="其他","请假",选手操作!AT117),VLOOKUP($C118,结果导入!AO:AQ,3,0))),"成绩错误")</f>
        <v/>
      </c>
      <c r="J118" s="6" t="str">
        <f ca="1">IFERROR(IF(OR($C118="",结果导入!BS$3=""),"",IF(选手操作!BT117&lt;&gt;"",IF(选手操作!BT117="其他","请假",选手操作!BT117),VLOOKUP($C118,结果导入!BO:BQ,3,0))),"成绩错误")</f>
        <v/>
      </c>
      <c r="K118" s="6" t="str">
        <f ca="1">IFERROR(IF(OR($C118="",结果导入!CS$3=""),"",IF(选手操作!CT117&lt;&gt;"",IF(选手操作!CT117="其他","请假",选手操作!CT117),VLOOKUP($C118,结果导入!CO:CQ,3,0))),"成绩错误")</f>
        <v/>
      </c>
      <c r="L118" s="6" t="str">
        <f ca="1">IFERROR(IF(OR($C118="",结果导入!DS$3=""),"",IF(选手操作!DT117&lt;&gt;"",IF(选手操作!DT117="其他","请假",选手操作!DT117),VLOOKUP($C118,结果导入!DO:DQ,3,0))),"成绩错误")</f>
        <v/>
      </c>
      <c r="M118" s="6" t="str">
        <f ca="1">IFERROR(IF(OR($C118="",结果导入!ES$3=""),"",IF(选手操作!ET117&lt;&gt;"",IF(选手操作!ET117="其他","请假",选手操作!ET117),VLOOKUP($C118,结果导入!EO:EQ,3,0))),"成绩错误")</f>
        <v/>
      </c>
      <c r="N118" s="6" t="str">
        <f ca="1">IFERROR(IF(OR($C118="",结果导入!FS$3=""),"",IF(选手操作!FT117&lt;&gt;"",IF(选手操作!FT117="其他","请假",选手操作!FT117),VLOOKUP($C118,结果导入!FO:FQ,3,0))),"成绩错误")</f>
        <v/>
      </c>
      <c r="O118" s="6" t="str">
        <f ca="1">IFERROR(IF(OR($C118="",结果导入!GS$3=""),"",IF(选手操作!GT117&lt;&gt;"",IF(选手操作!GT117="其他","请假",选手操作!GT117),VLOOKUP($C118,结果导入!GO:GQ,3,0))),"成绩错误")</f>
        <v/>
      </c>
      <c r="P118" s="6" t="str">
        <f ca="1">IFERROR(IF(OR($C118="",结果导入!HS$3=""),"",IF(选手操作!HT117&lt;&gt;"",IF(选手操作!HT117="其他","请假",选手操作!HT117),VLOOKUP($C118,结果导入!HO:HQ,3,0))),"成绩错误")</f>
        <v/>
      </c>
      <c r="Q118" s="5" t="str">
        <f ca="1" t="shared" si="59"/>
        <v/>
      </c>
      <c r="R118" s="5" t="str">
        <f ca="1" t="shared" si="60"/>
        <v/>
      </c>
      <c r="S118" s="5" t="str">
        <f ca="1" t="shared" si="61"/>
        <v/>
      </c>
      <c r="T118" s="6" t="str">
        <f ca="1" t="shared" si="62"/>
        <v/>
      </c>
      <c r="U118" s="6" t="str">
        <f ca="1" t="shared" si="63"/>
        <v/>
      </c>
      <c r="V118" s="6" t="str">
        <f ca="1" t="shared" si="64"/>
        <v/>
      </c>
      <c r="W118" s="6" t="str">
        <f ca="1" t="shared" si="65"/>
        <v/>
      </c>
      <c r="X118" s="6" t="str">
        <f ca="1" t="shared" si="66"/>
        <v/>
      </c>
      <c r="Y118" s="6" t="str">
        <f ca="1" t="shared" si="67"/>
        <v/>
      </c>
      <c r="Z118" s="6" t="str">
        <f ca="1" t="shared" si="68"/>
        <v/>
      </c>
      <c r="AA118" s="6" t="str">
        <f ca="1" t="shared" si="69"/>
        <v/>
      </c>
      <c r="AB118" s="6" t="str">
        <f ca="1" t="shared" si="70"/>
        <v/>
      </c>
      <c r="AC118" s="6" t="str">
        <f ca="1" t="shared" si="71"/>
        <v/>
      </c>
      <c r="AD118" s="6" t="str">
        <f ca="1" t="shared" si="72"/>
        <v/>
      </c>
      <c r="AE118" s="6" t="str">
        <f ca="1" t="shared" si="73"/>
        <v/>
      </c>
      <c r="AF118" s="5" t="str">
        <f ca="1" t="shared" si="74"/>
        <v/>
      </c>
      <c r="AG118" s="5" t="str">
        <f ca="1" t="shared" si="75"/>
        <v/>
      </c>
      <c r="AH118" s="5" t="str">
        <f ca="1" t="shared" si="76"/>
        <v/>
      </c>
      <c r="AI118" s="6" t="str">
        <f ca="1" t="shared" si="77"/>
        <v/>
      </c>
      <c r="AJ118" s="6" t="str">
        <f ca="1" t="shared" si="78"/>
        <v/>
      </c>
      <c r="AK118" s="7" t="str">
        <f ca="1" t="shared" si="79"/>
        <v/>
      </c>
      <c r="AL118" s="6" t="str">
        <f ca="1" t="shared" si="80"/>
        <v/>
      </c>
      <c r="AM118" s="6" t="str">
        <f ca="1" t="shared" si="81"/>
        <v/>
      </c>
      <c r="AN118" s="6" t="str">
        <f ca="1" t="shared" si="82"/>
        <v/>
      </c>
      <c r="AO118" s="6" t="str">
        <f ca="1" t="shared" si="83"/>
        <v/>
      </c>
      <c r="AP118" s="6" t="str">
        <f ca="1" t="shared" si="84"/>
        <v/>
      </c>
      <c r="AQ118" s="6" t="str">
        <f ca="1" t="shared" si="85"/>
        <v/>
      </c>
      <c r="AR118" s="6" t="str">
        <f ca="1" t="shared" si="86"/>
        <v/>
      </c>
      <c r="AS118" s="6" t="str">
        <f ca="1" t="shared" si="87"/>
        <v/>
      </c>
      <c r="AT118" s="6" t="str">
        <f ca="1" t="shared" si="88"/>
        <v/>
      </c>
      <c r="AU118" s="9" t="str">
        <f ca="1" t="shared" si="89"/>
        <v/>
      </c>
      <c r="AV118" s="5" t="str">
        <f ca="1" t="shared" si="90"/>
        <v/>
      </c>
      <c r="AW118" s="5" t="str">
        <f ca="1" t="shared" si="91"/>
        <v/>
      </c>
      <c r="AX118" s="8" t="str">
        <f ca="1" t="shared" si="92"/>
        <v/>
      </c>
      <c r="AY118" s="6" t="str">
        <f ca="1" t="shared" si="93"/>
        <v/>
      </c>
      <c r="AZ118" s="7" t="str">
        <f ca="1" t="shared" si="94"/>
        <v/>
      </c>
      <c r="BA118" s="6" t="str">
        <f ca="1" t="shared" si="95"/>
        <v/>
      </c>
      <c r="BB118" s="6" t="str">
        <f ca="1" t="shared" si="96"/>
        <v/>
      </c>
      <c r="BC118" s="6" t="str">
        <f ca="1" t="shared" si="97"/>
        <v/>
      </c>
      <c r="BD118" s="6" t="str">
        <f ca="1" t="shared" si="98"/>
        <v/>
      </c>
      <c r="BE118" s="6" t="str">
        <f ca="1" t="shared" si="99"/>
        <v/>
      </c>
      <c r="BF118" s="6" t="str">
        <f ca="1" t="shared" si="100"/>
        <v/>
      </c>
      <c r="BG118" s="6" t="str">
        <f ca="1" t="shared" si="101"/>
        <v/>
      </c>
      <c r="BH118" s="6" t="str">
        <f ca="1" t="shared" si="102"/>
        <v/>
      </c>
      <c r="BI118" s="6" t="str">
        <f ca="1" t="shared" si="103"/>
        <v/>
      </c>
    </row>
    <row r="119" spans="1:61">
      <c r="A119" s="5" t="str">
        <f ca="1" t="shared" si="57"/>
        <v/>
      </c>
      <c r="B119" s="5" t="str">
        <f ca="1">IF(选手操作!$K118="","",选手操作!$K118)</f>
        <v/>
      </c>
      <c r="C119" s="5" t="str">
        <f ca="1">IF(选手操作!$L118="","",选手操作!$L118)</f>
        <v/>
      </c>
      <c r="D119" s="5" t="str">
        <f ca="1">IF($B119="","",RANK($E119,$E$4:$E$435,0)+COUNTIF($E$4:$E119,$E119)-1)</f>
        <v/>
      </c>
      <c r="E119" s="6" t="str">
        <f ca="1" t="shared" si="58"/>
        <v/>
      </c>
      <c r="F119" s="7" t="str">
        <f ca="1">IF(SUM(选手操作!S118,选手操作!AS118,选手操作!BS118,选手操作!CS118,选手操作!DS118,选手操作!ES118,选手操作!FS118,选手操作!GS118,选手操作!HS118,选手操作!M118,结果导入!W118,结果导入!AW118,结果导入!BW118,结果导入!CW118,结果导入!DW118,结果导入!EW118,结果导入!FW118,结果导入!GW118,结果导入!HW118,选手操作!HU118)=0,"",SUM(选手操作!S118,选手操作!AS118,选手操作!BS118,选手操作!CS118,选手操作!DS118,选手操作!ES118,选手操作!FS118,选手操作!GS118,选手操作!HS118,选手操作!M118,结果导入!W118,结果导入!AW118,结果导入!BW118,结果导入!CW118,结果导入!DW118,结果导入!EW118,结果导入!FW118,结果导入!GW118,结果导入!HW118))</f>
        <v/>
      </c>
      <c r="G119" s="7" t="str">
        <f>IF(SUM(选手操作!O118,结果导入!Y118,结果导入!AY118,结果导入!BY118,结果导入!CY118,结果导入!DY118,结果导入!EY118,结果导入!FY118,结果导入!GY118,结果导入!HY118)=0,"",SUM(选手操作!O118,结果导入!Y118,结果导入!AY118,结果导入!BY118,结果导入!CY118,结果导入!DY118,结果导入!EY118,结果导入!FY118,结果导入!GY118,结果导入!HY118))</f>
        <v/>
      </c>
      <c r="H119" s="6" t="str">
        <f ca="1">IFERROR(IF(OR($C119="",结果导入!S$3=""),"",IF(选手操作!T118&lt;&gt;"",IF(选手操作!T118="其他","请假",选手操作!T118),VLOOKUP($C119,结果导入!O:Q,3,0))),"成绩错误")</f>
        <v/>
      </c>
      <c r="I119" s="6" t="str">
        <f ca="1">IFERROR(IF(OR($C119="",结果导入!AS$3=""),"",IF(选手操作!AT118&lt;&gt;"",IF(选手操作!AT118="其他","请假",选手操作!AT118),VLOOKUP($C119,结果导入!AO:AQ,3,0))),"成绩错误")</f>
        <v/>
      </c>
      <c r="J119" s="6" t="str">
        <f ca="1">IFERROR(IF(OR($C119="",结果导入!BS$3=""),"",IF(选手操作!BT118&lt;&gt;"",IF(选手操作!BT118="其他","请假",选手操作!BT118),VLOOKUP($C119,结果导入!BO:BQ,3,0))),"成绩错误")</f>
        <v/>
      </c>
      <c r="K119" s="6" t="str">
        <f ca="1">IFERROR(IF(OR($C119="",结果导入!CS$3=""),"",IF(选手操作!CT118&lt;&gt;"",IF(选手操作!CT118="其他","请假",选手操作!CT118),VLOOKUP($C119,结果导入!CO:CQ,3,0))),"成绩错误")</f>
        <v/>
      </c>
      <c r="L119" s="6" t="str">
        <f ca="1">IFERROR(IF(OR($C119="",结果导入!DS$3=""),"",IF(选手操作!DT118&lt;&gt;"",IF(选手操作!DT118="其他","请假",选手操作!DT118),VLOOKUP($C119,结果导入!DO:DQ,3,0))),"成绩错误")</f>
        <v/>
      </c>
      <c r="M119" s="6" t="str">
        <f ca="1">IFERROR(IF(OR($C119="",结果导入!ES$3=""),"",IF(选手操作!ET118&lt;&gt;"",IF(选手操作!ET118="其他","请假",选手操作!ET118),VLOOKUP($C119,结果导入!EO:EQ,3,0))),"成绩错误")</f>
        <v/>
      </c>
      <c r="N119" s="6" t="str">
        <f ca="1">IFERROR(IF(OR($C119="",结果导入!FS$3=""),"",IF(选手操作!FT118&lt;&gt;"",IF(选手操作!FT118="其他","请假",选手操作!FT118),VLOOKUP($C119,结果导入!FO:FQ,3,0))),"成绩错误")</f>
        <v/>
      </c>
      <c r="O119" s="6" t="str">
        <f ca="1">IFERROR(IF(OR($C119="",结果导入!GS$3=""),"",IF(选手操作!GT118&lt;&gt;"",IF(选手操作!GT118="其他","请假",选手操作!GT118),VLOOKUP($C119,结果导入!GO:GQ,3,0))),"成绩错误")</f>
        <v/>
      </c>
      <c r="P119" s="6" t="str">
        <f ca="1">IFERROR(IF(OR($C119="",结果导入!HS$3=""),"",IF(选手操作!HT118&lt;&gt;"",IF(选手操作!HT118="其他","请假",选手操作!HT118),VLOOKUP($C119,结果导入!HO:HQ,3,0))),"成绩错误")</f>
        <v/>
      </c>
      <c r="Q119" s="5" t="str">
        <f ca="1" t="shared" si="59"/>
        <v/>
      </c>
      <c r="R119" s="5" t="str">
        <f ca="1" t="shared" si="60"/>
        <v/>
      </c>
      <c r="S119" s="5" t="str">
        <f ca="1" t="shared" si="61"/>
        <v/>
      </c>
      <c r="T119" s="6" t="str">
        <f ca="1" t="shared" si="62"/>
        <v/>
      </c>
      <c r="U119" s="6" t="str">
        <f ca="1" t="shared" si="63"/>
        <v/>
      </c>
      <c r="V119" s="6" t="str">
        <f ca="1" t="shared" si="64"/>
        <v/>
      </c>
      <c r="W119" s="6" t="str">
        <f ca="1" t="shared" si="65"/>
        <v/>
      </c>
      <c r="X119" s="6" t="str">
        <f ca="1" t="shared" si="66"/>
        <v/>
      </c>
      <c r="Y119" s="6" t="str">
        <f ca="1" t="shared" si="67"/>
        <v/>
      </c>
      <c r="Z119" s="6" t="str">
        <f ca="1" t="shared" si="68"/>
        <v/>
      </c>
      <c r="AA119" s="6" t="str">
        <f ca="1" t="shared" si="69"/>
        <v/>
      </c>
      <c r="AB119" s="6" t="str">
        <f ca="1" t="shared" si="70"/>
        <v/>
      </c>
      <c r="AC119" s="6" t="str">
        <f ca="1" t="shared" si="71"/>
        <v/>
      </c>
      <c r="AD119" s="6" t="str">
        <f ca="1" t="shared" si="72"/>
        <v/>
      </c>
      <c r="AE119" s="6" t="str">
        <f ca="1" t="shared" si="73"/>
        <v/>
      </c>
      <c r="AF119" s="5" t="str">
        <f ca="1" t="shared" si="74"/>
        <v/>
      </c>
      <c r="AG119" s="5" t="str">
        <f ca="1" t="shared" si="75"/>
        <v/>
      </c>
      <c r="AH119" s="5" t="str">
        <f ca="1" t="shared" si="76"/>
        <v/>
      </c>
      <c r="AI119" s="6" t="str">
        <f ca="1" t="shared" si="77"/>
        <v/>
      </c>
      <c r="AJ119" s="6" t="str">
        <f ca="1" t="shared" si="78"/>
        <v/>
      </c>
      <c r="AK119" s="7" t="str">
        <f ca="1" t="shared" si="79"/>
        <v/>
      </c>
      <c r="AL119" s="6" t="str">
        <f ca="1" t="shared" si="80"/>
        <v/>
      </c>
      <c r="AM119" s="6" t="str">
        <f ca="1" t="shared" si="81"/>
        <v/>
      </c>
      <c r="AN119" s="6" t="str">
        <f ca="1" t="shared" si="82"/>
        <v/>
      </c>
      <c r="AO119" s="6" t="str">
        <f ca="1" t="shared" si="83"/>
        <v/>
      </c>
      <c r="AP119" s="6" t="str">
        <f ca="1" t="shared" si="84"/>
        <v/>
      </c>
      <c r="AQ119" s="6" t="str">
        <f ca="1" t="shared" si="85"/>
        <v/>
      </c>
      <c r="AR119" s="6" t="str">
        <f ca="1" t="shared" si="86"/>
        <v/>
      </c>
      <c r="AS119" s="6" t="str">
        <f ca="1" t="shared" si="87"/>
        <v/>
      </c>
      <c r="AT119" s="6" t="str">
        <f ca="1" t="shared" si="88"/>
        <v/>
      </c>
      <c r="AU119" s="9" t="str">
        <f ca="1" t="shared" si="89"/>
        <v/>
      </c>
      <c r="AV119" s="5" t="str">
        <f ca="1" t="shared" si="90"/>
        <v/>
      </c>
      <c r="AW119" s="5" t="str">
        <f ca="1" t="shared" si="91"/>
        <v/>
      </c>
      <c r="AX119" s="8" t="str">
        <f ca="1" t="shared" si="92"/>
        <v/>
      </c>
      <c r="AY119" s="6" t="str">
        <f ca="1" t="shared" si="93"/>
        <v/>
      </c>
      <c r="AZ119" s="7" t="str">
        <f ca="1" t="shared" si="94"/>
        <v/>
      </c>
      <c r="BA119" s="6" t="str">
        <f ca="1" t="shared" si="95"/>
        <v/>
      </c>
      <c r="BB119" s="6" t="str">
        <f ca="1" t="shared" si="96"/>
        <v/>
      </c>
      <c r="BC119" s="6" t="str">
        <f ca="1" t="shared" si="97"/>
        <v/>
      </c>
      <c r="BD119" s="6" t="str">
        <f ca="1" t="shared" si="98"/>
        <v/>
      </c>
      <c r="BE119" s="6" t="str">
        <f ca="1" t="shared" si="99"/>
        <v/>
      </c>
      <c r="BF119" s="6" t="str">
        <f ca="1" t="shared" si="100"/>
        <v/>
      </c>
      <c r="BG119" s="6" t="str">
        <f ca="1" t="shared" si="101"/>
        <v/>
      </c>
      <c r="BH119" s="6" t="str">
        <f ca="1" t="shared" si="102"/>
        <v/>
      </c>
      <c r="BI119" s="6" t="str">
        <f ca="1" t="shared" si="103"/>
        <v/>
      </c>
    </row>
    <row r="120" spans="1:61">
      <c r="A120" s="5" t="str">
        <f ca="1" t="shared" si="57"/>
        <v/>
      </c>
      <c r="B120" s="5" t="str">
        <f ca="1">IF(选手操作!$K119="","",选手操作!$K119)</f>
        <v/>
      </c>
      <c r="C120" s="5" t="str">
        <f ca="1">IF(选手操作!$L119="","",选手操作!$L119)</f>
        <v/>
      </c>
      <c r="D120" s="5" t="str">
        <f ca="1">IF($B120="","",RANK($E120,$E$4:$E$435,0)+COUNTIF($E$4:$E120,$E120)-1)</f>
        <v/>
      </c>
      <c r="E120" s="6" t="str">
        <f ca="1" t="shared" si="58"/>
        <v/>
      </c>
      <c r="F120" s="7" t="str">
        <f ca="1">IF(SUM(选手操作!S119,选手操作!AS119,选手操作!BS119,选手操作!CS119,选手操作!DS119,选手操作!ES119,选手操作!FS119,选手操作!GS119,选手操作!HS119,选手操作!M119,结果导入!W119,结果导入!AW119,结果导入!BW119,结果导入!CW119,结果导入!DW119,结果导入!EW119,结果导入!FW119,结果导入!GW119,结果导入!HW119,选手操作!HU119)=0,"",SUM(选手操作!S119,选手操作!AS119,选手操作!BS119,选手操作!CS119,选手操作!DS119,选手操作!ES119,选手操作!FS119,选手操作!GS119,选手操作!HS119,选手操作!M119,结果导入!W119,结果导入!AW119,结果导入!BW119,结果导入!CW119,结果导入!DW119,结果导入!EW119,结果导入!FW119,结果导入!GW119,结果导入!HW119))</f>
        <v/>
      </c>
      <c r="G120" s="7" t="str">
        <f>IF(SUM(选手操作!O119,结果导入!Y119,结果导入!AY119,结果导入!BY119,结果导入!CY119,结果导入!DY119,结果导入!EY119,结果导入!FY119,结果导入!GY119,结果导入!HY119)=0,"",SUM(选手操作!O119,结果导入!Y119,结果导入!AY119,结果导入!BY119,结果导入!CY119,结果导入!DY119,结果导入!EY119,结果导入!FY119,结果导入!GY119,结果导入!HY119))</f>
        <v/>
      </c>
      <c r="H120" s="6" t="str">
        <f ca="1">IFERROR(IF(OR($C120="",结果导入!S$3=""),"",IF(选手操作!T119&lt;&gt;"",IF(选手操作!T119="其他","请假",选手操作!T119),VLOOKUP($C120,结果导入!O:Q,3,0))),"成绩错误")</f>
        <v/>
      </c>
      <c r="I120" s="6" t="str">
        <f ca="1">IFERROR(IF(OR($C120="",结果导入!AS$3=""),"",IF(选手操作!AT119&lt;&gt;"",IF(选手操作!AT119="其他","请假",选手操作!AT119),VLOOKUP($C120,结果导入!AO:AQ,3,0))),"成绩错误")</f>
        <v/>
      </c>
      <c r="J120" s="6" t="str">
        <f ca="1">IFERROR(IF(OR($C120="",结果导入!BS$3=""),"",IF(选手操作!BT119&lt;&gt;"",IF(选手操作!BT119="其他","请假",选手操作!BT119),VLOOKUP($C120,结果导入!BO:BQ,3,0))),"成绩错误")</f>
        <v/>
      </c>
      <c r="K120" s="6" t="str">
        <f ca="1">IFERROR(IF(OR($C120="",结果导入!CS$3=""),"",IF(选手操作!CT119&lt;&gt;"",IF(选手操作!CT119="其他","请假",选手操作!CT119),VLOOKUP($C120,结果导入!CO:CQ,3,0))),"成绩错误")</f>
        <v/>
      </c>
      <c r="L120" s="6" t="str">
        <f ca="1">IFERROR(IF(OR($C120="",结果导入!DS$3=""),"",IF(选手操作!DT119&lt;&gt;"",IF(选手操作!DT119="其他","请假",选手操作!DT119),VLOOKUP($C120,结果导入!DO:DQ,3,0))),"成绩错误")</f>
        <v/>
      </c>
      <c r="M120" s="6" t="str">
        <f ca="1">IFERROR(IF(OR($C120="",结果导入!ES$3=""),"",IF(选手操作!ET119&lt;&gt;"",IF(选手操作!ET119="其他","请假",选手操作!ET119),VLOOKUP($C120,结果导入!EO:EQ,3,0))),"成绩错误")</f>
        <v/>
      </c>
      <c r="N120" s="6" t="str">
        <f ca="1">IFERROR(IF(OR($C120="",结果导入!FS$3=""),"",IF(选手操作!FT119&lt;&gt;"",IF(选手操作!FT119="其他","请假",选手操作!FT119),VLOOKUP($C120,结果导入!FO:FQ,3,0))),"成绩错误")</f>
        <v/>
      </c>
      <c r="O120" s="6" t="str">
        <f ca="1">IFERROR(IF(OR($C120="",结果导入!GS$3=""),"",IF(选手操作!GT119&lt;&gt;"",IF(选手操作!GT119="其他","请假",选手操作!GT119),VLOOKUP($C120,结果导入!GO:GQ,3,0))),"成绩错误")</f>
        <v/>
      </c>
      <c r="P120" s="6" t="str">
        <f ca="1">IFERROR(IF(OR($C120="",结果导入!HS$3=""),"",IF(选手操作!HT119&lt;&gt;"",IF(选手操作!HT119="其他","请假",选手操作!HT119),VLOOKUP($C120,结果导入!HO:HQ,3,0))),"成绩错误")</f>
        <v/>
      </c>
      <c r="Q120" s="5" t="str">
        <f ca="1" t="shared" si="59"/>
        <v/>
      </c>
      <c r="R120" s="5" t="str">
        <f ca="1" t="shared" si="60"/>
        <v/>
      </c>
      <c r="S120" s="5" t="str">
        <f ca="1" t="shared" si="61"/>
        <v/>
      </c>
      <c r="T120" s="6" t="str">
        <f ca="1" t="shared" si="62"/>
        <v/>
      </c>
      <c r="U120" s="6" t="str">
        <f ca="1" t="shared" si="63"/>
        <v/>
      </c>
      <c r="V120" s="6" t="str">
        <f ca="1" t="shared" si="64"/>
        <v/>
      </c>
      <c r="W120" s="6" t="str">
        <f ca="1" t="shared" si="65"/>
        <v/>
      </c>
      <c r="X120" s="6" t="str">
        <f ca="1" t="shared" si="66"/>
        <v/>
      </c>
      <c r="Y120" s="6" t="str">
        <f ca="1" t="shared" si="67"/>
        <v/>
      </c>
      <c r="Z120" s="6" t="str">
        <f ca="1" t="shared" si="68"/>
        <v/>
      </c>
      <c r="AA120" s="6" t="str">
        <f ca="1" t="shared" si="69"/>
        <v/>
      </c>
      <c r="AB120" s="6" t="str">
        <f ca="1" t="shared" si="70"/>
        <v/>
      </c>
      <c r="AC120" s="6" t="str">
        <f ca="1" t="shared" si="71"/>
        <v/>
      </c>
      <c r="AD120" s="6" t="str">
        <f ca="1" t="shared" si="72"/>
        <v/>
      </c>
      <c r="AE120" s="6" t="str">
        <f ca="1" t="shared" si="73"/>
        <v/>
      </c>
      <c r="AF120" s="5" t="str">
        <f ca="1" t="shared" si="74"/>
        <v/>
      </c>
      <c r="AG120" s="5" t="str">
        <f ca="1" t="shared" si="75"/>
        <v/>
      </c>
      <c r="AH120" s="5" t="str">
        <f ca="1" t="shared" si="76"/>
        <v/>
      </c>
      <c r="AI120" s="6" t="str">
        <f ca="1" t="shared" si="77"/>
        <v/>
      </c>
      <c r="AJ120" s="6" t="str">
        <f ca="1" t="shared" si="78"/>
        <v/>
      </c>
      <c r="AK120" s="7" t="str">
        <f ca="1" t="shared" si="79"/>
        <v/>
      </c>
      <c r="AL120" s="6" t="str">
        <f ca="1" t="shared" si="80"/>
        <v/>
      </c>
      <c r="AM120" s="6" t="str">
        <f ca="1" t="shared" si="81"/>
        <v/>
      </c>
      <c r="AN120" s="6" t="str">
        <f ca="1" t="shared" si="82"/>
        <v/>
      </c>
      <c r="AO120" s="6" t="str">
        <f ca="1" t="shared" si="83"/>
        <v/>
      </c>
      <c r="AP120" s="6" t="str">
        <f ca="1" t="shared" si="84"/>
        <v/>
      </c>
      <c r="AQ120" s="6" t="str">
        <f ca="1" t="shared" si="85"/>
        <v/>
      </c>
      <c r="AR120" s="6" t="str">
        <f ca="1" t="shared" si="86"/>
        <v/>
      </c>
      <c r="AS120" s="6" t="str">
        <f ca="1" t="shared" si="87"/>
        <v/>
      </c>
      <c r="AT120" s="6" t="str">
        <f ca="1" t="shared" si="88"/>
        <v/>
      </c>
      <c r="AU120" s="9" t="str">
        <f ca="1" t="shared" si="89"/>
        <v/>
      </c>
      <c r="AV120" s="5" t="str">
        <f ca="1" t="shared" si="90"/>
        <v/>
      </c>
      <c r="AW120" s="5" t="str">
        <f ca="1" t="shared" si="91"/>
        <v/>
      </c>
      <c r="AX120" s="8" t="str">
        <f ca="1" t="shared" si="92"/>
        <v/>
      </c>
      <c r="AY120" s="6" t="str">
        <f ca="1" t="shared" si="93"/>
        <v/>
      </c>
      <c r="AZ120" s="7" t="str">
        <f ca="1" t="shared" si="94"/>
        <v/>
      </c>
      <c r="BA120" s="6" t="str">
        <f ca="1" t="shared" si="95"/>
        <v/>
      </c>
      <c r="BB120" s="6" t="str">
        <f ca="1" t="shared" si="96"/>
        <v/>
      </c>
      <c r="BC120" s="6" t="str">
        <f ca="1" t="shared" si="97"/>
        <v/>
      </c>
      <c r="BD120" s="6" t="str">
        <f ca="1" t="shared" si="98"/>
        <v/>
      </c>
      <c r="BE120" s="6" t="str">
        <f ca="1" t="shared" si="99"/>
        <v/>
      </c>
      <c r="BF120" s="6" t="str">
        <f ca="1" t="shared" si="100"/>
        <v/>
      </c>
      <c r="BG120" s="6" t="str">
        <f ca="1" t="shared" si="101"/>
        <v/>
      </c>
      <c r="BH120" s="6" t="str">
        <f ca="1" t="shared" si="102"/>
        <v/>
      </c>
      <c r="BI120" s="6" t="str">
        <f ca="1" t="shared" si="103"/>
        <v/>
      </c>
    </row>
    <row r="121" spans="1:61">
      <c r="A121" s="5" t="str">
        <f ca="1" t="shared" si="57"/>
        <v/>
      </c>
      <c r="B121" s="5" t="str">
        <f ca="1">IF(选手操作!$K120="","",选手操作!$K120)</f>
        <v/>
      </c>
      <c r="C121" s="5" t="str">
        <f ca="1">IF(选手操作!$L120="","",选手操作!$L120)</f>
        <v/>
      </c>
      <c r="D121" s="5" t="str">
        <f ca="1">IF($B121="","",RANK($E121,$E$4:$E$435,0)+COUNTIF($E$4:$E121,$E121)-1)</f>
        <v/>
      </c>
      <c r="E121" s="6" t="str">
        <f ca="1" t="shared" si="58"/>
        <v/>
      </c>
      <c r="F121" s="7" t="str">
        <f ca="1">IF(SUM(选手操作!S120,选手操作!AS120,选手操作!BS120,选手操作!CS120,选手操作!DS120,选手操作!ES120,选手操作!FS120,选手操作!GS120,选手操作!HS120,选手操作!M120,结果导入!W120,结果导入!AW120,结果导入!BW120,结果导入!CW120,结果导入!DW120,结果导入!EW120,结果导入!FW120,结果导入!GW120,结果导入!HW120,选手操作!HU120)=0,"",SUM(选手操作!S120,选手操作!AS120,选手操作!BS120,选手操作!CS120,选手操作!DS120,选手操作!ES120,选手操作!FS120,选手操作!GS120,选手操作!HS120,选手操作!M120,结果导入!W120,结果导入!AW120,结果导入!BW120,结果导入!CW120,结果导入!DW120,结果导入!EW120,结果导入!FW120,结果导入!GW120,结果导入!HW120))</f>
        <v/>
      </c>
      <c r="G121" s="7" t="str">
        <f>IF(SUM(选手操作!O120,结果导入!Y120,结果导入!AY120,结果导入!BY120,结果导入!CY120,结果导入!DY120,结果导入!EY120,结果导入!FY120,结果导入!GY120,结果导入!HY120)=0,"",SUM(选手操作!O120,结果导入!Y120,结果导入!AY120,结果导入!BY120,结果导入!CY120,结果导入!DY120,结果导入!EY120,结果导入!FY120,结果导入!GY120,结果导入!HY120))</f>
        <v/>
      </c>
      <c r="H121" s="6" t="str">
        <f ca="1">IFERROR(IF(OR($C121="",结果导入!S$3=""),"",IF(选手操作!T120&lt;&gt;"",IF(选手操作!T120="其他","请假",选手操作!T120),VLOOKUP($C121,结果导入!O:Q,3,0))),"成绩错误")</f>
        <v/>
      </c>
      <c r="I121" s="6" t="str">
        <f ca="1">IFERROR(IF(OR($C121="",结果导入!AS$3=""),"",IF(选手操作!AT120&lt;&gt;"",IF(选手操作!AT120="其他","请假",选手操作!AT120),VLOOKUP($C121,结果导入!AO:AQ,3,0))),"成绩错误")</f>
        <v/>
      </c>
      <c r="J121" s="6" t="str">
        <f ca="1">IFERROR(IF(OR($C121="",结果导入!BS$3=""),"",IF(选手操作!BT120&lt;&gt;"",IF(选手操作!BT120="其他","请假",选手操作!BT120),VLOOKUP($C121,结果导入!BO:BQ,3,0))),"成绩错误")</f>
        <v/>
      </c>
      <c r="K121" s="6" t="str">
        <f ca="1">IFERROR(IF(OR($C121="",结果导入!CS$3=""),"",IF(选手操作!CT120&lt;&gt;"",IF(选手操作!CT120="其他","请假",选手操作!CT120),VLOOKUP($C121,结果导入!CO:CQ,3,0))),"成绩错误")</f>
        <v/>
      </c>
      <c r="L121" s="6" t="str">
        <f ca="1">IFERROR(IF(OR($C121="",结果导入!DS$3=""),"",IF(选手操作!DT120&lt;&gt;"",IF(选手操作!DT120="其他","请假",选手操作!DT120),VLOOKUP($C121,结果导入!DO:DQ,3,0))),"成绩错误")</f>
        <v/>
      </c>
      <c r="M121" s="6" t="str">
        <f ca="1">IFERROR(IF(OR($C121="",结果导入!ES$3=""),"",IF(选手操作!ET120&lt;&gt;"",IF(选手操作!ET120="其他","请假",选手操作!ET120),VLOOKUP($C121,结果导入!EO:EQ,3,0))),"成绩错误")</f>
        <v/>
      </c>
      <c r="N121" s="6" t="str">
        <f ca="1">IFERROR(IF(OR($C121="",结果导入!FS$3=""),"",IF(选手操作!FT120&lt;&gt;"",IF(选手操作!FT120="其他","请假",选手操作!FT120),VLOOKUP($C121,结果导入!FO:FQ,3,0))),"成绩错误")</f>
        <v/>
      </c>
      <c r="O121" s="6" t="str">
        <f ca="1">IFERROR(IF(OR($C121="",结果导入!GS$3=""),"",IF(选手操作!GT120&lt;&gt;"",IF(选手操作!GT120="其他","请假",选手操作!GT120),VLOOKUP($C121,结果导入!GO:GQ,3,0))),"成绩错误")</f>
        <v/>
      </c>
      <c r="P121" s="6" t="str">
        <f ca="1">IFERROR(IF(OR($C121="",结果导入!HS$3=""),"",IF(选手操作!HT120&lt;&gt;"",IF(选手操作!HT120="其他","请假",选手操作!HT120),VLOOKUP($C121,结果导入!HO:HQ,3,0))),"成绩错误")</f>
        <v/>
      </c>
      <c r="Q121" s="5" t="str">
        <f ca="1" t="shared" si="59"/>
        <v/>
      </c>
      <c r="R121" s="5" t="str">
        <f ca="1" t="shared" si="60"/>
        <v/>
      </c>
      <c r="S121" s="5" t="str">
        <f ca="1" t="shared" si="61"/>
        <v/>
      </c>
      <c r="T121" s="6" t="str">
        <f ca="1" t="shared" si="62"/>
        <v/>
      </c>
      <c r="U121" s="6" t="str">
        <f ca="1" t="shared" si="63"/>
        <v/>
      </c>
      <c r="V121" s="6" t="str">
        <f ca="1" t="shared" si="64"/>
        <v/>
      </c>
      <c r="W121" s="6" t="str">
        <f ca="1" t="shared" si="65"/>
        <v/>
      </c>
      <c r="X121" s="6" t="str">
        <f ca="1" t="shared" si="66"/>
        <v/>
      </c>
      <c r="Y121" s="6" t="str">
        <f ca="1" t="shared" si="67"/>
        <v/>
      </c>
      <c r="Z121" s="6" t="str">
        <f ca="1" t="shared" si="68"/>
        <v/>
      </c>
      <c r="AA121" s="6" t="str">
        <f ca="1" t="shared" si="69"/>
        <v/>
      </c>
      <c r="AB121" s="6" t="str">
        <f ca="1" t="shared" si="70"/>
        <v/>
      </c>
      <c r="AC121" s="6" t="str">
        <f ca="1" t="shared" si="71"/>
        <v/>
      </c>
      <c r="AD121" s="6" t="str">
        <f ca="1" t="shared" si="72"/>
        <v/>
      </c>
      <c r="AE121" s="6" t="str">
        <f ca="1" t="shared" si="73"/>
        <v/>
      </c>
      <c r="AF121" s="5" t="str">
        <f ca="1" t="shared" si="74"/>
        <v/>
      </c>
      <c r="AG121" s="5" t="str">
        <f ca="1" t="shared" si="75"/>
        <v/>
      </c>
      <c r="AH121" s="5" t="str">
        <f ca="1" t="shared" si="76"/>
        <v/>
      </c>
      <c r="AI121" s="6" t="str">
        <f ca="1" t="shared" si="77"/>
        <v/>
      </c>
      <c r="AJ121" s="6" t="str">
        <f ca="1" t="shared" si="78"/>
        <v/>
      </c>
      <c r="AK121" s="7" t="str">
        <f ca="1" t="shared" si="79"/>
        <v/>
      </c>
      <c r="AL121" s="6" t="str">
        <f ca="1" t="shared" si="80"/>
        <v/>
      </c>
      <c r="AM121" s="6" t="str">
        <f ca="1" t="shared" si="81"/>
        <v/>
      </c>
      <c r="AN121" s="6" t="str">
        <f ca="1" t="shared" si="82"/>
        <v/>
      </c>
      <c r="AO121" s="6" t="str">
        <f ca="1" t="shared" si="83"/>
        <v/>
      </c>
      <c r="AP121" s="6" t="str">
        <f ca="1" t="shared" si="84"/>
        <v/>
      </c>
      <c r="AQ121" s="6" t="str">
        <f ca="1" t="shared" si="85"/>
        <v/>
      </c>
      <c r="AR121" s="6" t="str">
        <f ca="1" t="shared" si="86"/>
        <v/>
      </c>
      <c r="AS121" s="6" t="str">
        <f ca="1" t="shared" si="87"/>
        <v/>
      </c>
      <c r="AT121" s="6" t="str">
        <f ca="1" t="shared" si="88"/>
        <v/>
      </c>
      <c r="AU121" s="9" t="str">
        <f ca="1" t="shared" si="89"/>
        <v/>
      </c>
      <c r="AV121" s="5" t="str">
        <f ca="1" t="shared" si="90"/>
        <v/>
      </c>
      <c r="AW121" s="5" t="str">
        <f ca="1" t="shared" si="91"/>
        <v/>
      </c>
      <c r="AX121" s="8" t="str">
        <f ca="1" t="shared" si="92"/>
        <v/>
      </c>
      <c r="AY121" s="6" t="str">
        <f ca="1" t="shared" si="93"/>
        <v/>
      </c>
      <c r="AZ121" s="7" t="str">
        <f ca="1" t="shared" si="94"/>
        <v/>
      </c>
      <c r="BA121" s="6" t="str">
        <f ca="1" t="shared" si="95"/>
        <v/>
      </c>
      <c r="BB121" s="6" t="str">
        <f ca="1" t="shared" si="96"/>
        <v/>
      </c>
      <c r="BC121" s="6" t="str">
        <f ca="1" t="shared" si="97"/>
        <v/>
      </c>
      <c r="BD121" s="6" t="str">
        <f ca="1" t="shared" si="98"/>
        <v/>
      </c>
      <c r="BE121" s="6" t="str">
        <f ca="1" t="shared" si="99"/>
        <v/>
      </c>
      <c r="BF121" s="6" t="str">
        <f ca="1" t="shared" si="100"/>
        <v/>
      </c>
      <c r="BG121" s="6" t="str">
        <f ca="1" t="shared" si="101"/>
        <v/>
      </c>
      <c r="BH121" s="6" t="str">
        <f ca="1" t="shared" si="102"/>
        <v/>
      </c>
      <c r="BI121" s="6" t="str">
        <f ca="1" t="shared" si="103"/>
        <v/>
      </c>
    </row>
    <row r="122" spans="1:61">
      <c r="A122" s="5" t="str">
        <f ca="1" t="shared" si="57"/>
        <v/>
      </c>
      <c r="B122" s="5" t="str">
        <f ca="1">IF(选手操作!$K121="","",选手操作!$K121)</f>
        <v/>
      </c>
      <c r="C122" s="5" t="str">
        <f ca="1">IF(选手操作!$L121="","",选手操作!$L121)</f>
        <v/>
      </c>
      <c r="D122" s="5" t="str">
        <f ca="1">IF($B122="","",RANK($E122,$E$4:$E$435,0)+COUNTIF($E$4:$E122,$E122)-1)</f>
        <v/>
      </c>
      <c r="E122" s="6" t="str">
        <f ca="1" t="shared" si="58"/>
        <v/>
      </c>
      <c r="F122" s="7" t="str">
        <f ca="1">IF(SUM(选手操作!S121,选手操作!AS121,选手操作!BS121,选手操作!CS121,选手操作!DS121,选手操作!ES121,选手操作!FS121,选手操作!GS121,选手操作!HS121,选手操作!M121,结果导入!W121,结果导入!AW121,结果导入!BW121,结果导入!CW121,结果导入!DW121,结果导入!EW121,结果导入!FW121,结果导入!GW121,结果导入!HW121,选手操作!HU121)=0,"",SUM(选手操作!S121,选手操作!AS121,选手操作!BS121,选手操作!CS121,选手操作!DS121,选手操作!ES121,选手操作!FS121,选手操作!GS121,选手操作!HS121,选手操作!M121,结果导入!W121,结果导入!AW121,结果导入!BW121,结果导入!CW121,结果导入!DW121,结果导入!EW121,结果导入!FW121,结果导入!GW121,结果导入!HW121))</f>
        <v/>
      </c>
      <c r="G122" s="7" t="str">
        <f>IF(SUM(选手操作!O121,结果导入!Y121,结果导入!AY121,结果导入!BY121,结果导入!CY121,结果导入!DY121,结果导入!EY121,结果导入!FY121,结果导入!GY121,结果导入!HY121)=0,"",SUM(选手操作!O121,结果导入!Y121,结果导入!AY121,结果导入!BY121,结果导入!CY121,结果导入!DY121,结果导入!EY121,结果导入!FY121,结果导入!GY121,结果导入!HY121))</f>
        <v/>
      </c>
      <c r="H122" s="6" t="str">
        <f ca="1">IFERROR(IF(OR($C122="",结果导入!S$3=""),"",IF(选手操作!T121&lt;&gt;"",IF(选手操作!T121="其他","请假",选手操作!T121),VLOOKUP($C122,结果导入!O:Q,3,0))),"成绩错误")</f>
        <v/>
      </c>
      <c r="I122" s="6" t="str">
        <f ca="1">IFERROR(IF(OR($C122="",结果导入!AS$3=""),"",IF(选手操作!AT121&lt;&gt;"",IF(选手操作!AT121="其他","请假",选手操作!AT121),VLOOKUP($C122,结果导入!AO:AQ,3,0))),"成绩错误")</f>
        <v/>
      </c>
      <c r="J122" s="6" t="str">
        <f ca="1">IFERROR(IF(OR($C122="",结果导入!BS$3=""),"",IF(选手操作!BT121&lt;&gt;"",IF(选手操作!BT121="其他","请假",选手操作!BT121),VLOOKUP($C122,结果导入!BO:BQ,3,0))),"成绩错误")</f>
        <v/>
      </c>
      <c r="K122" s="6" t="str">
        <f ca="1">IFERROR(IF(OR($C122="",结果导入!CS$3=""),"",IF(选手操作!CT121&lt;&gt;"",IF(选手操作!CT121="其他","请假",选手操作!CT121),VLOOKUP($C122,结果导入!CO:CQ,3,0))),"成绩错误")</f>
        <v/>
      </c>
      <c r="L122" s="6" t="str">
        <f ca="1">IFERROR(IF(OR($C122="",结果导入!DS$3=""),"",IF(选手操作!DT121&lt;&gt;"",IF(选手操作!DT121="其他","请假",选手操作!DT121),VLOOKUP($C122,结果导入!DO:DQ,3,0))),"成绩错误")</f>
        <v/>
      </c>
      <c r="M122" s="6" t="str">
        <f ca="1">IFERROR(IF(OR($C122="",结果导入!ES$3=""),"",IF(选手操作!ET121&lt;&gt;"",IF(选手操作!ET121="其他","请假",选手操作!ET121),VLOOKUP($C122,结果导入!EO:EQ,3,0))),"成绩错误")</f>
        <v/>
      </c>
      <c r="N122" s="6" t="str">
        <f ca="1">IFERROR(IF(OR($C122="",结果导入!FS$3=""),"",IF(选手操作!FT121&lt;&gt;"",IF(选手操作!FT121="其他","请假",选手操作!FT121),VLOOKUP($C122,结果导入!FO:FQ,3,0))),"成绩错误")</f>
        <v/>
      </c>
      <c r="O122" s="6" t="str">
        <f ca="1">IFERROR(IF(OR($C122="",结果导入!GS$3=""),"",IF(选手操作!GT121&lt;&gt;"",IF(选手操作!GT121="其他","请假",选手操作!GT121),VLOOKUP($C122,结果导入!GO:GQ,3,0))),"成绩错误")</f>
        <v/>
      </c>
      <c r="P122" s="6" t="str">
        <f ca="1">IFERROR(IF(OR($C122="",结果导入!HS$3=""),"",IF(选手操作!HT121&lt;&gt;"",IF(选手操作!HT121="其他","请假",选手操作!HT121),VLOOKUP($C122,结果导入!HO:HQ,3,0))),"成绩错误")</f>
        <v/>
      </c>
      <c r="Q122" s="5" t="str">
        <f ca="1" t="shared" si="59"/>
        <v/>
      </c>
      <c r="R122" s="5" t="str">
        <f ca="1" t="shared" si="60"/>
        <v/>
      </c>
      <c r="S122" s="5" t="str">
        <f ca="1" t="shared" si="61"/>
        <v/>
      </c>
      <c r="T122" s="6" t="str">
        <f ca="1" t="shared" si="62"/>
        <v/>
      </c>
      <c r="U122" s="6" t="str">
        <f ca="1" t="shared" si="63"/>
        <v/>
      </c>
      <c r="V122" s="6" t="str">
        <f ca="1" t="shared" si="64"/>
        <v/>
      </c>
      <c r="W122" s="6" t="str">
        <f ca="1" t="shared" si="65"/>
        <v/>
      </c>
      <c r="X122" s="6" t="str">
        <f ca="1" t="shared" si="66"/>
        <v/>
      </c>
      <c r="Y122" s="6" t="str">
        <f ca="1" t="shared" si="67"/>
        <v/>
      </c>
      <c r="Z122" s="6" t="str">
        <f ca="1" t="shared" si="68"/>
        <v/>
      </c>
      <c r="AA122" s="6" t="str">
        <f ca="1" t="shared" si="69"/>
        <v/>
      </c>
      <c r="AB122" s="6" t="str">
        <f ca="1" t="shared" si="70"/>
        <v/>
      </c>
      <c r="AC122" s="6" t="str">
        <f ca="1" t="shared" si="71"/>
        <v/>
      </c>
      <c r="AD122" s="6" t="str">
        <f ca="1" t="shared" si="72"/>
        <v/>
      </c>
      <c r="AE122" s="6" t="str">
        <f ca="1" t="shared" si="73"/>
        <v/>
      </c>
      <c r="AF122" s="5" t="str">
        <f ca="1" t="shared" si="74"/>
        <v/>
      </c>
      <c r="AG122" s="5" t="str">
        <f ca="1" t="shared" si="75"/>
        <v/>
      </c>
      <c r="AH122" s="5" t="str">
        <f ca="1" t="shared" si="76"/>
        <v/>
      </c>
      <c r="AI122" s="6" t="str">
        <f ca="1" t="shared" si="77"/>
        <v/>
      </c>
      <c r="AJ122" s="6" t="str">
        <f ca="1" t="shared" si="78"/>
        <v/>
      </c>
      <c r="AK122" s="7" t="str">
        <f ca="1" t="shared" si="79"/>
        <v/>
      </c>
      <c r="AL122" s="6" t="str">
        <f ca="1" t="shared" si="80"/>
        <v/>
      </c>
      <c r="AM122" s="6" t="str">
        <f ca="1" t="shared" si="81"/>
        <v/>
      </c>
      <c r="AN122" s="6" t="str">
        <f ca="1" t="shared" si="82"/>
        <v/>
      </c>
      <c r="AO122" s="6" t="str">
        <f ca="1" t="shared" si="83"/>
        <v/>
      </c>
      <c r="AP122" s="6" t="str">
        <f ca="1" t="shared" si="84"/>
        <v/>
      </c>
      <c r="AQ122" s="6" t="str">
        <f ca="1" t="shared" si="85"/>
        <v/>
      </c>
      <c r="AR122" s="6" t="str">
        <f ca="1" t="shared" si="86"/>
        <v/>
      </c>
      <c r="AS122" s="6" t="str">
        <f ca="1" t="shared" si="87"/>
        <v/>
      </c>
      <c r="AT122" s="6" t="str">
        <f ca="1" t="shared" si="88"/>
        <v/>
      </c>
      <c r="AU122" s="9" t="str">
        <f ca="1" t="shared" si="89"/>
        <v/>
      </c>
      <c r="AV122" s="5" t="str">
        <f ca="1" t="shared" si="90"/>
        <v/>
      </c>
      <c r="AW122" s="5" t="str">
        <f ca="1" t="shared" si="91"/>
        <v/>
      </c>
      <c r="AX122" s="8" t="str">
        <f ca="1" t="shared" si="92"/>
        <v/>
      </c>
      <c r="AY122" s="6" t="str">
        <f ca="1" t="shared" si="93"/>
        <v/>
      </c>
      <c r="AZ122" s="7" t="str">
        <f ca="1" t="shared" si="94"/>
        <v/>
      </c>
      <c r="BA122" s="6" t="str">
        <f ca="1" t="shared" si="95"/>
        <v/>
      </c>
      <c r="BB122" s="6" t="str">
        <f ca="1" t="shared" si="96"/>
        <v/>
      </c>
      <c r="BC122" s="6" t="str">
        <f ca="1" t="shared" si="97"/>
        <v/>
      </c>
      <c r="BD122" s="6" t="str">
        <f ca="1" t="shared" si="98"/>
        <v/>
      </c>
      <c r="BE122" s="6" t="str">
        <f ca="1" t="shared" si="99"/>
        <v/>
      </c>
      <c r="BF122" s="6" t="str">
        <f ca="1" t="shared" si="100"/>
        <v/>
      </c>
      <c r="BG122" s="6" t="str">
        <f ca="1" t="shared" si="101"/>
        <v/>
      </c>
      <c r="BH122" s="6" t="str">
        <f ca="1" t="shared" si="102"/>
        <v/>
      </c>
      <c r="BI122" s="6" t="str">
        <f ca="1" t="shared" si="103"/>
        <v/>
      </c>
    </row>
    <row r="123" spans="1:61">
      <c r="A123" s="5" t="str">
        <f ca="1" t="shared" si="57"/>
        <v/>
      </c>
      <c r="B123" s="5" t="str">
        <f ca="1">IF(选手操作!$K122="","",选手操作!$K122)</f>
        <v/>
      </c>
      <c r="C123" s="5" t="str">
        <f ca="1">IF(选手操作!$L122="","",选手操作!$L122)</f>
        <v/>
      </c>
      <c r="D123" s="5" t="str">
        <f ca="1">IF($B123="","",RANK($E123,$E$4:$E$435,0)+COUNTIF($E$4:$E123,$E123)-1)</f>
        <v/>
      </c>
      <c r="E123" s="6" t="str">
        <f ca="1" t="shared" si="58"/>
        <v/>
      </c>
      <c r="F123" s="7" t="str">
        <f ca="1">IF(SUM(选手操作!S122,选手操作!AS122,选手操作!BS122,选手操作!CS122,选手操作!DS122,选手操作!ES122,选手操作!FS122,选手操作!GS122,选手操作!HS122,选手操作!M122,结果导入!W122,结果导入!AW122,结果导入!BW122,结果导入!CW122,结果导入!DW122,结果导入!EW122,结果导入!FW122,结果导入!GW122,结果导入!HW122,选手操作!HU122)=0,"",SUM(选手操作!S122,选手操作!AS122,选手操作!BS122,选手操作!CS122,选手操作!DS122,选手操作!ES122,选手操作!FS122,选手操作!GS122,选手操作!HS122,选手操作!M122,结果导入!W122,结果导入!AW122,结果导入!BW122,结果导入!CW122,结果导入!DW122,结果导入!EW122,结果导入!FW122,结果导入!GW122,结果导入!HW122))</f>
        <v/>
      </c>
      <c r="G123" s="7" t="str">
        <f>IF(SUM(选手操作!O122,结果导入!Y122,结果导入!AY122,结果导入!BY122,结果导入!CY122,结果导入!DY122,结果导入!EY122,结果导入!FY122,结果导入!GY122,结果导入!HY122)=0,"",SUM(选手操作!O122,结果导入!Y122,结果导入!AY122,结果导入!BY122,结果导入!CY122,结果导入!DY122,结果导入!EY122,结果导入!FY122,结果导入!GY122,结果导入!HY122))</f>
        <v/>
      </c>
      <c r="H123" s="6" t="str">
        <f ca="1">IFERROR(IF(OR($C123="",结果导入!S$3=""),"",IF(选手操作!T122&lt;&gt;"",IF(选手操作!T122="其他","请假",选手操作!T122),VLOOKUP($C123,结果导入!O:Q,3,0))),"成绩错误")</f>
        <v/>
      </c>
      <c r="I123" s="6" t="str">
        <f ca="1">IFERROR(IF(OR($C123="",结果导入!AS$3=""),"",IF(选手操作!AT122&lt;&gt;"",IF(选手操作!AT122="其他","请假",选手操作!AT122),VLOOKUP($C123,结果导入!AO:AQ,3,0))),"成绩错误")</f>
        <v/>
      </c>
      <c r="J123" s="6" t="str">
        <f ca="1">IFERROR(IF(OR($C123="",结果导入!BS$3=""),"",IF(选手操作!BT122&lt;&gt;"",IF(选手操作!BT122="其他","请假",选手操作!BT122),VLOOKUP($C123,结果导入!BO:BQ,3,0))),"成绩错误")</f>
        <v/>
      </c>
      <c r="K123" s="6" t="str">
        <f ca="1">IFERROR(IF(OR($C123="",结果导入!CS$3=""),"",IF(选手操作!CT122&lt;&gt;"",IF(选手操作!CT122="其他","请假",选手操作!CT122),VLOOKUP($C123,结果导入!CO:CQ,3,0))),"成绩错误")</f>
        <v/>
      </c>
      <c r="L123" s="6" t="str">
        <f ca="1">IFERROR(IF(OR($C123="",结果导入!DS$3=""),"",IF(选手操作!DT122&lt;&gt;"",IF(选手操作!DT122="其他","请假",选手操作!DT122),VLOOKUP($C123,结果导入!DO:DQ,3,0))),"成绩错误")</f>
        <v/>
      </c>
      <c r="M123" s="6" t="str">
        <f ca="1">IFERROR(IF(OR($C123="",结果导入!ES$3=""),"",IF(选手操作!ET122&lt;&gt;"",IF(选手操作!ET122="其他","请假",选手操作!ET122),VLOOKUP($C123,结果导入!EO:EQ,3,0))),"成绩错误")</f>
        <v/>
      </c>
      <c r="N123" s="6" t="str">
        <f ca="1">IFERROR(IF(OR($C123="",结果导入!FS$3=""),"",IF(选手操作!FT122&lt;&gt;"",IF(选手操作!FT122="其他","请假",选手操作!FT122),VLOOKUP($C123,结果导入!FO:FQ,3,0))),"成绩错误")</f>
        <v/>
      </c>
      <c r="O123" s="6" t="str">
        <f ca="1">IFERROR(IF(OR($C123="",结果导入!GS$3=""),"",IF(选手操作!GT122&lt;&gt;"",IF(选手操作!GT122="其他","请假",选手操作!GT122),VLOOKUP($C123,结果导入!GO:GQ,3,0))),"成绩错误")</f>
        <v/>
      </c>
      <c r="P123" s="6" t="str">
        <f ca="1">IFERROR(IF(OR($C123="",结果导入!HS$3=""),"",IF(选手操作!HT122&lt;&gt;"",IF(选手操作!HT122="其他","请假",选手操作!HT122),VLOOKUP($C123,结果导入!HO:HQ,3,0))),"成绩错误")</f>
        <v/>
      </c>
      <c r="Q123" s="5" t="str">
        <f ca="1" t="shared" si="59"/>
        <v/>
      </c>
      <c r="R123" s="5" t="str">
        <f ca="1" t="shared" si="60"/>
        <v/>
      </c>
      <c r="S123" s="5" t="str">
        <f ca="1" t="shared" si="61"/>
        <v/>
      </c>
      <c r="T123" s="6" t="str">
        <f ca="1" t="shared" si="62"/>
        <v/>
      </c>
      <c r="U123" s="6" t="str">
        <f ca="1" t="shared" si="63"/>
        <v/>
      </c>
      <c r="V123" s="6" t="str">
        <f ca="1" t="shared" si="64"/>
        <v/>
      </c>
      <c r="W123" s="6" t="str">
        <f ca="1" t="shared" si="65"/>
        <v/>
      </c>
      <c r="X123" s="6" t="str">
        <f ca="1" t="shared" si="66"/>
        <v/>
      </c>
      <c r="Y123" s="6" t="str">
        <f ca="1" t="shared" si="67"/>
        <v/>
      </c>
      <c r="Z123" s="6" t="str">
        <f ca="1" t="shared" si="68"/>
        <v/>
      </c>
      <c r="AA123" s="6" t="str">
        <f ca="1" t="shared" si="69"/>
        <v/>
      </c>
      <c r="AB123" s="6" t="str">
        <f ca="1" t="shared" si="70"/>
        <v/>
      </c>
      <c r="AC123" s="6" t="str">
        <f ca="1" t="shared" si="71"/>
        <v/>
      </c>
      <c r="AD123" s="6" t="str">
        <f ca="1" t="shared" si="72"/>
        <v/>
      </c>
      <c r="AE123" s="6" t="str">
        <f ca="1" t="shared" si="73"/>
        <v/>
      </c>
      <c r="AF123" s="5" t="str">
        <f ca="1" t="shared" si="74"/>
        <v/>
      </c>
      <c r="AG123" s="5" t="str">
        <f ca="1" t="shared" si="75"/>
        <v/>
      </c>
      <c r="AH123" s="5" t="str">
        <f ca="1" t="shared" si="76"/>
        <v/>
      </c>
      <c r="AI123" s="6" t="str">
        <f ca="1" t="shared" si="77"/>
        <v/>
      </c>
      <c r="AJ123" s="6" t="str">
        <f ca="1" t="shared" si="78"/>
        <v/>
      </c>
      <c r="AK123" s="7" t="str">
        <f ca="1" t="shared" si="79"/>
        <v/>
      </c>
      <c r="AL123" s="6" t="str">
        <f ca="1" t="shared" si="80"/>
        <v/>
      </c>
      <c r="AM123" s="6" t="str">
        <f ca="1" t="shared" si="81"/>
        <v/>
      </c>
      <c r="AN123" s="6" t="str">
        <f ca="1" t="shared" si="82"/>
        <v/>
      </c>
      <c r="AO123" s="6" t="str">
        <f ca="1" t="shared" si="83"/>
        <v/>
      </c>
      <c r="AP123" s="6" t="str">
        <f ca="1" t="shared" si="84"/>
        <v/>
      </c>
      <c r="AQ123" s="6" t="str">
        <f ca="1" t="shared" si="85"/>
        <v/>
      </c>
      <c r="AR123" s="6" t="str">
        <f ca="1" t="shared" si="86"/>
        <v/>
      </c>
      <c r="AS123" s="6" t="str">
        <f ca="1" t="shared" si="87"/>
        <v/>
      </c>
      <c r="AT123" s="6" t="str">
        <f ca="1" t="shared" si="88"/>
        <v/>
      </c>
      <c r="AU123" s="9" t="str">
        <f ca="1" t="shared" si="89"/>
        <v/>
      </c>
      <c r="AV123" s="5" t="str">
        <f ca="1" t="shared" si="90"/>
        <v/>
      </c>
      <c r="AW123" s="5" t="str">
        <f ca="1" t="shared" si="91"/>
        <v/>
      </c>
      <c r="AX123" s="8" t="str">
        <f ca="1" t="shared" si="92"/>
        <v/>
      </c>
      <c r="AY123" s="6" t="str">
        <f ca="1" t="shared" si="93"/>
        <v/>
      </c>
      <c r="AZ123" s="7" t="str">
        <f ca="1" t="shared" si="94"/>
        <v/>
      </c>
      <c r="BA123" s="6" t="str">
        <f ca="1" t="shared" si="95"/>
        <v/>
      </c>
      <c r="BB123" s="6" t="str">
        <f ca="1" t="shared" si="96"/>
        <v/>
      </c>
      <c r="BC123" s="6" t="str">
        <f ca="1" t="shared" si="97"/>
        <v/>
      </c>
      <c r="BD123" s="6" t="str">
        <f ca="1" t="shared" si="98"/>
        <v/>
      </c>
      <c r="BE123" s="6" t="str">
        <f ca="1" t="shared" si="99"/>
        <v/>
      </c>
      <c r="BF123" s="6" t="str">
        <f ca="1" t="shared" si="100"/>
        <v/>
      </c>
      <c r="BG123" s="6" t="str">
        <f ca="1" t="shared" si="101"/>
        <v/>
      </c>
      <c r="BH123" s="6" t="str">
        <f ca="1" t="shared" si="102"/>
        <v/>
      </c>
      <c r="BI123" s="6" t="str">
        <f ca="1" t="shared" si="103"/>
        <v/>
      </c>
    </row>
    <row r="124" spans="1:61">
      <c r="A124" s="5" t="str">
        <f ca="1" t="shared" si="57"/>
        <v/>
      </c>
      <c r="B124" s="5" t="str">
        <f ca="1">IF(选手操作!$K123="","",选手操作!$K123)</f>
        <v/>
      </c>
      <c r="C124" s="5" t="str">
        <f ca="1">IF(选手操作!$L123="","",选手操作!$L123)</f>
        <v/>
      </c>
      <c r="D124" s="5" t="str">
        <f ca="1">IF($B124="","",RANK($E124,$E$4:$E$435,0)+COUNTIF($E$4:$E124,$E124)-1)</f>
        <v/>
      </c>
      <c r="E124" s="6" t="str">
        <f ca="1" t="shared" si="58"/>
        <v/>
      </c>
      <c r="F124" s="7" t="str">
        <f ca="1">IF(SUM(选手操作!S123,选手操作!AS123,选手操作!BS123,选手操作!CS123,选手操作!DS123,选手操作!ES123,选手操作!FS123,选手操作!GS123,选手操作!HS123,选手操作!M123,结果导入!W123,结果导入!AW123,结果导入!BW123,结果导入!CW123,结果导入!DW123,结果导入!EW123,结果导入!FW123,结果导入!GW123,结果导入!HW123,选手操作!HU123)=0,"",SUM(选手操作!S123,选手操作!AS123,选手操作!BS123,选手操作!CS123,选手操作!DS123,选手操作!ES123,选手操作!FS123,选手操作!GS123,选手操作!HS123,选手操作!M123,结果导入!W123,结果导入!AW123,结果导入!BW123,结果导入!CW123,结果导入!DW123,结果导入!EW123,结果导入!FW123,结果导入!GW123,结果导入!HW123))</f>
        <v/>
      </c>
      <c r="G124" s="7" t="str">
        <f>IF(SUM(选手操作!O123,结果导入!Y123,结果导入!AY123,结果导入!BY123,结果导入!CY123,结果导入!DY123,结果导入!EY123,结果导入!FY123,结果导入!GY123,结果导入!HY123)=0,"",SUM(选手操作!O123,结果导入!Y123,结果导入!AY123,结果导入!BY123,结果导入!CY123,结果导入!DY123,结果导入!EY123,结果导入!FY123,结果导入!GY123,结果导入!HY123))</f>
        <v/>
      </c>
      <c r="H124" s="6" t="str">
        <f ca="1">IFERROR(IF(OR($C124="",结果导入!S$3=""),"",IF(选手操作!T123&lt;&gt;"",IF(选手操作!T123="其他","请假",选手操作!T123),VLOOKUP($C124,结果导入!O:Q,3,0))),"成绩错误")</f>
        <v/>
      </c>
      <c r="I124" s="6" t="str">
        <f ca="1">IFERROR(IF(OR($C124="",结果导入!AS$3=""),"",IF(选手操作!AT123&lt;&gt;"",IF(选手操作!AT123="其他","请假",选手操作!AT123),VLOOKUP($C124,结果导入!AO:AQ,3,0))),"成绩错误")</f>
        <v/>
      </c>
      <c r="J124" s="6" t="str">
        <f ca="1">IFERROR(IF(OR($C124="",结果导入!BS$3=""),"",IF(选手操作!BT123&lt;&gt;"",IF(选手操作!BT123="其他","请假",选手操作!BT123),VLOOKUP($C124,结果导入!BO:BQ,3,0))),"成绩错误")</f>
        <v/>
      </c>
      <c r="K124" s="6" t="str">
        <f ca="1">IFERROR(IF(OR($C124="",结果导入!CS$3=""),"",IF(选手操作!CT123&lt;&gt;"",IF(选手操作!CT123="其他","请假",选手操作!CT123),VLOOKUP($C124,结果导入!CO:CQ,3,0))),"成绩错误")</f>
        <v/>
      </c>
      <c r="L124" s="6" t="str">
        <f ca="1">IFERROR(IF(OR($C124="",结果导入!DS$3=""),"",IF(选手操作!DT123&lt;&gt;"",IF(选手操作!DT123="其他","请假",选手操作!DT123),VLOOKUP($C124,结果导入!DO:DQ,3,0))),"成绩错误")</f>
        <v/>
      </c>
      <c r="M124" s="6" t="str">
        <f ca="1">IFERROR(IF(OR($C124="",结果导入!ES$3=""),"",IF(选手操作!ET123&lt;&gt;"",IF(选手操作!ET123="其他","请假",选手操作!ET123),VLOOKUP($C124,结果导入!EO:EQ,3,0))),"成绩错误")</f>
        <v/>
      </c>
      <c r="N124" s="6" t="str">
        <f ca="1">IFERROR(IF(OR($C124="",结果导入!FS$3=""),"",IF(选手操作!FT123&lt;&gt;"",IF(选手操作!FT123="其他","请假",选手操作!FT123),VLOOKUP($C124,结果导入!FO:FQ,3,0))),"成绩错误")</f>
        <v/>
      </c>
      <c r="O124" s="6" t="str">
        <f ca="1">IFERROR(IF(OR($C124="",结果导入!GS$3=""),"",IF(选手操作!GT123&lt;&gt;"",IF(选手操作!GT123="其他","请假",选手操作!GT123),VLOOKUP($C124,结果导入!GO:GQ,3,0))),"成绩错误")</f>
        <v/>
      </c>
      <c r="P124" s="6" t="str">
        <f ca="1">IFERROR(IF(OR($C124="",结果导入!HS$3=""),"",IF(选手操作!HT123&lt;&gt;"",IF(选手操作!HT123="其他","请假",选手操作!HT123),VLOOKUP($C124,结果导入!HO:HQ,3,0))),"成绩错误")</f>
        <v/>
      </c>
      <c r="Q124" s="5" t="str">
        <f ca="1" t="shared" si="59"/>
        <v/>
      </c>
      <c r="R124" s="5" t="str">
        <f ca="1" t="shared" si="60"/>
        <v/>
      </c>
      <c r="S124" s="5" t="str">
        <f ca="1" t="shared" si="61"/>
        <v/>
      </c>
      <c r="T124" s="6" t="str">
        <f ca="1" t="shared" si="62"/>
        <v/>
      </c>
      <c r="U124" s="6" t="str">
        <f ca="1" t="shared" si="63"/>
        <v/>
      </c>
      <c r="V124" s="6" t="str">
        <f ca="1" t="shared" si="64"/>
        <v/>
      </c>
      <c r="W124" s="6" t="str">
        <f ca="1" t="shared" si="65"/>
        <v/>
      </c>
      <c r="X124" s="6" t="str">
        <f ca="1" t="shared" si="66"/>
        <v/>
      </c>
      <c r="Y124" s="6" t="str">
        <f ca="1" t="shared" si="67"/>
        <v/>
      </c>
      <c r="Z124" s="6" t="str">
        <f ca="1" t="shared" si="68"/>
        <v/>
      </c>
      <c r="AA124" s="6" t="str">
        <f ca="1" t="shared" si="69"/>
        <v/>
      </c>
      <c r="AB124" s="6" t="str">
        <f ca="1" t="shared" si="70"/>
        <v/>
      </c>
      <c r="AC124" s="6" t="str">
        <f ca="1" t="shared" si="71"/>
        <v/>
      </c>
      <c r="AD124" s="6" t="str">
        <f ca="1" t="shared" si="72"/>
        <v/>
      </c>
      <c r="AE124" s="6" t="str">
        <f ca="1" t="shared" si="73"/>
        <v/>
      </c>
      <c r="AF124" s="5" t="str">
        <f ca="1" t="shared" si="74"/>
        <v/>
      </c>
      <c r="AG124" s="5" t="str">
        <f ca="1" t="shared" si="75"/>
        <v/>
      </c>
      <c r="AH124" s="5" t="str">
        <f ca="1" t="shared" si="76"/>
        <v/>
      </c>
      <c r="AI124" s="6" t="str">
        <f ca="1" t="shared" si="77"/>
        <v/>
      </c>
      <c r="AJ124" s="6" t="str">
        <f ca="1" t="shared" si="78"/>
        <v/>
      </c>
      <c r="AK124" s="7" t="str">
        <f ca="1" t="shared" si="79"/>
        <v/>
      </c>
      <c r="AL124" s="6" t="str">
        <f ca="1" t="shared" si="80"/>
        <v/>
      </c>
      <c r="AM124" s="6" t="str">
        <f ca="1" t="shared" si="81"/>
        <v/>
      </c>
      <c r="AN124" s="6" t="str">
        <f ca="1" t="shared" si="82"/>
        <v/>
      </c>
      <c r="AO124" s="6" t="str">
        <f ca="1" t="shared" si="83"/>
        <v/>
      </c>
      <c r="AP124" s="6" t="str">
        <f ca="1" t="shared" si="84"/>
        <v/>
      </c>
      <c r="AQ124" s="6" t="str">
        <f ca="1" t="shared" si="85"/>
        <v/>
      </c>
      <c r="AR124" s="6" t="str">
        <f ca="1" t="shared" si="86"/>
        <v/>
      </c>
      <c r="AS124" s="6" t="str">
        <f ca="1" t="shared" si="87"/>
        <v/>
      </c>
      <c r="AT124" s="6" t="str">
        <f ca="1" t="shared" si="88"/>
        <v/>
      </c>
      <c r="AU124" s="9" t="str">
        <f ca="1" t="shared" si="89"/>
        <v/>
      </c>
      <c r="AV124" s="5" t="str">
        <f ca="1" t="shared" si="90"/>
        <v/>
      </c>
      <c r="AW124" s="5" t="str">
        <f ca="1" t="shared" si="91"/>
        <v/>
      </c>
      <c r="AX124" s="8" t="str">
        <f ca="1" t="shared" si="92"/>
        <v/>
      </c>
      <c r="AY124" s="6" t="str">
        <f ca="1" t="shared" si="93"/>
        <v/>
      </c>
      <c r="AZ124" s="7" t="str">
        <f ca="1" t="shared" si="94"/>
        <v/>
      </c>
      <c r="BA124" s="6" t="str">
        <f ca="1" t="shared" si="95"/>
        <v/>
      </c>
      <c r="BB124" s="6" t="str">
        <f ca="1" t="shared" si="96"/>
        <v/>
      </c>
      <c r="BC124" s="6" t="str">
        <f ca="1" t="shared" si="97"/>
        <v/>
      </c>
      <c r="BD124" s="6" t="str">
        <f ca="1" t="shared" si="98"/>
        <v/>
      </c>
      <c r="BE124" s="6" t="str">
        <f ca="1" t="shared" si="99"/>
        <v/>
      </c>
      <c r="BF124" s="6" t="str">
        <f ca="1" t="shared" si="100"/>
        <v/>
      </c>
      <c r="BG124" s="6" t="str">
        <f ca="1" t="shared" si="101"/>
        <v/>
      </c>
      <c r="BH124" s="6" t="str">
        <f ca="1" t="shared" si="102"/>
        <v/>
      </c>
      <c r="BI124" s="6" t="str">
        <f ca="1" t="shared" si="103"/>
        <v/>
      </c>
    </row>
    <row r="125" spans="1:61">
      <c r="A125" s="5" t="str">
        <f ca="1" t="shared" si="57"/>
        <v/>
      </c>
      <c r="B125" s="5" t="str">
        <f ca="1">IF(选手操作!$K124="","",选手操作!$K124)</f>
        <v/>
      </c>
      <c r="C125" s="5" t="str">
        <f ca="1">IF(选手操作!$L124="","",选手操作!$L124)</f>
        <v/>
      </c>
      <c r="D125" s="5" t="str">
        <f ca="1">IF($B125="","",RANK($E125,$E$4:$E$435,0)+COUNTIF($E$4:$E125,$E125)-1)</f>
        <v/>
      </c>
      <c r="E125" s="6" t="str">
        <f ca="1" t="shared" si="58"/>
        <v/>
      </c>
      <c r="F125" s="7" t="str">
        <f ca="1">IF(SUM(选手操作!S124,选手操作!AS124,选手操作!BS124,选手操作!CS124,选手操作!DS124,选手操作!ES124,选手操作!FS124,选手操作!GS124,选手操作!HS124,选手操作!M124,结果导入!W124,结果导入!AW124,结果导入!BW124,结果导入!CW124,结果导入!DW124,结果导入!EW124,结果导入!FW124,结果导入!GW124,结果导入!HW124,选手操作!HU124)=0,"",SUM(选手操作!S124,选手操作!AS124,选手操作!BS124,选手操作!CS124,选手操作!DS124,选手操作!ES124,选手操作!FS124,选手操作!GS124,选手操作!HS124,选手操作!M124,结果导入!W124,结果导入!AW124,结果导入!BW124,结果导入!CW124,结果导入!DW124,结果导入!EW124,结果导入!FW124,结果导入!GW124,结果导入!HW124))</f>
        <v/>
      </c>
      <c r="G125" s="7" t="str">
        <f>IF(SUM(选手操作!O124,结果导入!Y124,结果导入!AY124,结果导入!BY124,结果导入!CY124,结果导入!DY124,结果导入!EY124,结果导入!FY124,结果导入!GY124,结果导入!HY124)=0,"",SUM(选手操作!O124,结果导入!Y124,结果导入!AY124,结果导入!BY124,结果导入!CY124,结果导入!DY124,结果导入!EY124,结果导入!FY124,结果导入!GY124,结果导入!HY124))</f>
        <v/>
      </c>
      <c r="H125" s="6" t="str">
        <f ca="1">IFERROR(IF(OR($C125="",结果导入!S$3=""),"",IF(选手操作!T124&lt;&gt;"",IF(选手操作!T124="其他","请假",选手操作!T124),VLOOKUP($C125,结果导入!O:Q,3,0))),"成绩错误")</f>
        <v/>
      </c>
      <c r="I125" s="6" t="str">
        <f ca="1">IFERROR(IF(OR($C125="",结果导入!AS$3=""),"",IF(选手操作!AT124&lt;&gt;"",IF(选手操作!AT124="其他","请假",选手操作!AT124),VLOOKUP($C125,结果导入!AO:AQ,3,0))),"成绩错误")</f>
        <v/>
      </c>
      <c r="J125" s="6" t="str">
        <f ca="1">IFERROR(IF(OR($C125="",结果导入!BS$3=""),"",IF(选手操作!BT124&lt;&gt;"",IF(选手操作!BT124="其他","请假",选手操作!BT124),VLOOKUP($C125,结果导入!BO:BQ,3,0))),"成绩错误")</f>
        <v/>
      </c>
      <c r="K125" s="6" t="str">
        <f ca="1">IFERROR(IF(OR($C125="",结果导入!CS$3=""),"",IF(选手操作!CT124&lt;&gt;"",IF(选手操作!CT124="其他","请假",选手操作!CT124),VLOOKUP($C125,结果导入!CO:CQ,3,0))),"成绩错误")</f>
        <v/>
      </c>
      <c r="L125" s="6" t="str">
        <f ca="1">IFERROR(IF(OR($C125="",结果导入!DS$3=""),"",IF(选手操作!DT124&lt;&gt;"",IF(选手操作!DT124="其他","请假",选手操作!DT124),VLOOKUP($C125,结果导入!DO:DQ,3,0))),"成绩错误")</f>
        <v/>
      </c>
      <c r="M125" s="6" t="str">
        <f ca="1">IFERROR(IF(OR($C125="",结果导入!ES$3=""),"",IF(选手操作!ET124&lt;&gt;"",IF(选手操作!ET124="其他","请假",选手操作!ET124),VLOOKUP($C125,结果导入!EO:EQ,3,0))),"成绩错误")</f>
        <v/>
      </c>
      <c r="N125" s="6" t="str">
        <f ca="1">IFERROR(IF(OR($C125="",结果导入!FS$3=""),"",IF(选手操作!FT124&lt;&gt;"",IF(选手操作!FT124="其他","请假",选手操作!FT124),VLOOKUP($C125,结果导入!FO:FQ,3,0))),"成绩错误")</f>
        <v/>
      </c>
      <c r="O125" s="6" t="str">
        <f ca="1">IFERROR(IF(OR($C125="",结果导入!GS$3=""),"",IF(选手操作!GT124&lt;&gt;"",IF(选手操作!GT124="其他","请假",选手操作!GT124),VLOOKUP($C125,结果导入!GO:GQ,3,0))),"成绩错误")</f>
        <v/>
      </c>
      <c r="P125" s="6" t="str">
        <f ca="1">IFERROR(IF(OR($C125="",结果导入!HS$3=""),"",IF(选手操作!HT124&lt;&gt;"",IF(选手操作!HT124="其他","请假",选手操作!HT124),VLOOKUP($C125,结果导入!HO:HQ,3,0))),"成绩错误")</f>
        <v/>
      </c>
      <c r="Q125" s="5" t="str">
        <f ca="1" t="shared" si="59"/>
        <v/>
      </c>
      <c r="R125" s="5" t="str">
        <f ca="1" t="shared" si="60"/>
        <v/>
      </c>
      <c r="S125" s="5" t="str">
        <f ca="1" t="shared" si="61"/>
        <v/>
      </c>
      <c r="T125" s="6" t="str">
        <f ca="1" t="shared" si="62"/>
        <v/>
      </c>
      <c r="U125" s="6" t="str">
        <f ca="1" t="shared" si="63"/>
        <v/>
      </c>
      <c r="V125" s="6" t="str">
        <f ca="1" t="shared" si="64"/>
        <v/>
      </c>
      <c r="W125" s="6" t="str">
        <f ca="1" t="shared" si="65"/>
        <v/>
      </c>
      <c r="X125" s="6" t="str">
        <f ca="1" t="shared" si="66"/>
        <v/>
      </c>
      <c r="Y125" s="6" t="str">
        <f ca="1" t="shared" si="67"/>
        <v/>
      </c>
      <c r="Z125" s="6" t="str">
        <f ca="1" t="shared" si="68"/>
        <v/>
      </c>
      <c r="AA125" s="6" t="str">
        <f ca="1" t="shared" si="69"/>
        <v/>
      </c>
      <c r="AB125" s="6" t="str">
        <f ca="1" t="shared" si="70"/>
        <v/>
      </c>
      <c r="AC125" s="6" t="str">
        <f ca="1" t="shared" si="71"/>
        <v/>
      </c>
      <c r="AD125" s="6" t="str">
        <f ca="1" t="shared" si="72"/>
        <v/>
      </c>
      <c r="AE125" s="6" t="str">
        <f ca="1" t="shared" si="73"/>
        <v/>
      </c>
      <c r="AF125" s="5" t="str">
        <f ca="1" t="shared" si="74"/>
        <v/>
      </c>
      <c r="AG125" s="5" t="str">
        <f ca="1" t="shared" si="75"/>
        <v/>
      </c>
      <c r="AH125" s="5" t="str">
        <f ca="1" t="shared" si="76"/>
        <v/>
      </c>
      <c r="AI125" s="6" t="str">
        <f ca="1" t="shared" si="77"/>
        <v/>
      </c>
      <c r="AJ125" s="6" t="str">
        <f ca="1" t="shared" si="78"/>
        <v/>
      </c>
      <c r="AK125" s="7" t="str">
        <f ca="1" t="shared" si="79"/>
        <v/>
      </c>
      <c r="AL125" s="6" t="str">
        <f ca="1" t="shared" si="80"/>
        <v/>
      </c>
      <c r="AM125" s="6" t="str">
        <f ca="1" t="shared" si="81"/>
        <v/>
      </c>
      <c r="AN125" s="6" t="str">
        <f ca="1" t="shared" si="82"/>
        <v/>
      </c>
      <c r="AO125" s="6" t="str">
        <f ca="1" t="shared" si="83"/>
        <v/>
      </c>
      <c r="AP125" s="6" t="str">
        <f ca="1" t="shared" si="84"/>
        <v/>
      </c>
      <c r="AQ125" s="6" t="str">
        <f ca="1" t="shared" si="85"/>
        <v/>
      </c>
      <c r="AR125" s="6" t="str">
        <f ca="1" t="shared" si="86"/>
        <v/>
      </c>
      <c r="AS125" s="6" t="str">
        <f ca="1" t="shared" si="87"/>
        <v/>
      </c>
      <c r="AT125" s="6" t="str">
        <f ca="1" t="shared" si="88"/>
        <v/>
      </c>
      <c r="AU125" s="9" t="str">
        <f ca="1" t="shared" si="89"/>
        <v/>
      </c>
      <c r="AV125" s="5" t="str">
        <f ca="1" t="shared" si="90"/>
        <v/>
      </c>
      <c r="AW125" s="5" t="str">
        <f ca="1" t="shared" si="91"/>
        <v/>
      </c>
      <c r="AX125" s="8" t="str">
        <f ca="1" t="shared" si="92"/>
        <v/>
      </c>
      <c r="AY125" s="6" t="str">
        <f ca="1" t="shared" si="93"/>
        <v/>
      </c>
      <c r="AZ125" s="7" t="str">
        <f ca="1" t="shared" si="94"/>
        <v/>
      </c>
      <c r="BA125" s="6" t="str">
        <f ca="1" t="shared" si="95"/>
        <v/>
      </c>
      <c r="BB125" s="6" t="str">
        <f ca="1" t="shared" si="96"/>
        <v/>
      </c>
      <c r="BC125" s="6" t="str">
        <f ca="1" t="shared" si="97"/>
        <v/>
      </c>
      <c r="BD125" s="6" t="str">
        <f ca="1" t="shared" si="98"/>
        <v/>
      </c>
      <c r="BE125" s="6" t="str">
        <f ca="1" t="shared" si="99"/>
        <v/>
      </c>
      <c r="BF125" s="6" t="str">
        <f ca="1" t="shared" si="100"/>
        <v/>
      </c>
      <c r="BG125" s="6" t="str">
        <f ca="1" t="shared" si="101"/>
        <v/>
      </c>
      <c r="BH125" s="6" t="str">
        <f ca="1" t="shared" si="102"/>
        <v/>
      </c>
      <c r="BI125" s="6" t="str">
        <f ca="1" t="shared" si="103"/>
        <v/>
      </c>
    </row>
    <row r="126" spans="1:61">
      <c r="A126" s="5" t="str">
        <f ca="1" t="shared" si="57"/>
        <v/>
      </c>
      <c r="B126" s="5" t="str">
        <f ca="1">IF(选手操作!$K125="","",选手操作!$K125)</f>
        <v/>
      </c>
      <c r="C126" s="5" t="str">
        <f ca="1">IF(选手操作!$L125="","",选手操作!$L125)</f>
        <v/>
      </c>
      <c r="D126" s="5" t="str">
        <f ca="1">IF($B126="","",RANK($E126,$E$4:$E$435,0)+COUNTIF($E$4:$E126,$E126)-1)</f>
        <v/>
      </c>
      <c r="E126" s="6" t="str">
        <f ca="1" t="shared" si="58"/>
        <v/>
      </c>
      <c r="F126" s="7" t="str">
        <f ca="1">IF(SUM(选手操作!S125,选手操作!AS125,选手操作!BS125,选手操作!CS125,选手操作!DS125,选手操作!ES125,选手操作!FS125,选手操作!GS125,选手操作!HS125,选手操作!M125,结果导入!W125,结果导入!AW125,结果导入!BW125,结果导入!CW125,结果导入!DW125,结果导入!EW125,结果导入!FW125,结果导入!GW125,结果导入!HW125,选手操作!HU125)=0,"",SUM(选手操作!S125,选手操作!AS125,选手操作!BS125,选手操作!CS125,选手操作!DS125,选手操作!ES125,选手操作!FS125,选手操作!GS125,选手操作!HS125,选手操作!M125,结果导入!W125,结果导入!AW125,结果导入!BW125,结果导入!CW125,结果导入!DW125,结果导入!EW125,结果导入!FW125,结果导入!GW125,结果导入!HW125))</f>
        <v/>
      </c>
      <c r="G126" s="7" t="str">
        <f>IF(SUM(选手操作!O125,结果导入!Y125,结果导入!AY125,结果导入!BY125,结果导入!CY125,结果导入!DY125,结果导入!EY125,结果导入!FY125,结果导入!GY125,结果导入!HY125)=0,"",SUM(选手操作!O125,结果导入!Y125,结果导入!AY125,结果导入!BY125,结果导入!CY125,结果导入!DY125,结果导入!EY125,结果导入!FY125,结果导入!GY125,结果导入!HY125))</f>
        <v/>
      </c>
      <c r="H126" s="6" t="str">
        <f ca="1">IFERROR(IF(OR($C126="",结果导入!S$3=""),"",IF(选手操作!T125&lt;&gt;"",IF(选手操作!T125="其他","请假",选手操作!T125),VLOOKUP($C126,结果导入!O:Q,3,0))),"成绩错误")</f>
        <v/>
      </c>
      <c r="I126" s="6" t="str">
        <f ca="1">IFERROR(IF(OR($C126="",结果导入!AS$3=""),"",IF(选手操作!AT125&lt;&gt;"",IF(选手操作!AT125="其他","请假",选手操作!AT125),VLOOKUP($C126,结果导入!AO:AQ,3,0))),"成绩错误")</f>
        <v/>
      </c>
      <c r="J126" s="6" t="str">
        <f ca="1">IFERROR(IF(OR($C126="",结果导入!BS$3=""),"",IF(选手操作!BT125&lt;&gt;"",IF(选手操作!BT125="其他","请假",选手操作!BT125),VLOOKUP($C126,结果导入!BO:BQ,3,0))),"成绩错误")</f>
        <v/>
      </c>
      <c r="K126" s="6" t="str">
        <f ca="1">IFERROR(IF(OR($C126="",结果导入!CS$3=""),"",IF(选手操作!CT125&lt;&gt;"",IF(选手操作!CT125="其他","请假",选手操作!CT125),VLOOKUP($C126,结果导入!CO:CQ,3,0))),"成绩错误")</f>
        <v/>
      </c>
      <c r="L126" s="6" t="str">
        <f ca="1">IFERROR(IF(OR($C126="",结果导入!DS$3=""),"",IF(选手操作!DT125&lt;&gt;"",IF(选手操作!DT125="其他","请假",选手操作!DT125),VLOOKUP($C126,结果导入!DO:DQ,3,0))),"成绩错误")</f>
        <v/>
      </c>
      <c r="M126" s="6" t="str">
        <f ca="1">IFERROR(IF(OR($C126="",结果导入!ES$3=""),"",IF(选手操作!ET125&lt;&gt;"",IF(选手操作!ET125="其他","请假",选手操作!ET125),VLOOKUP($C126,结果导入!EO:EQ,3,0))),"成绩错误")</f>
        <v/>
      </c>
      <c r="N126" s="6" t="str">
        <f ca="1">IFERROR(IF(OR($C126="",结果导入!FS$3=""),"",IF(选手操作!FT125&lt;&gt;"",IF(选手操作!FT125="其他","请假",选手操作!FT125),VLOOKUP($C126,结果导入!FO:FQ,3,0))),"成绩错误")</f>
        <v/>
      </c>
      <c r="O126" s="6" t="str">
        <f ca="1">IFERROR(IF(OR($C126="",结果导入!GS$3=""),"",IF(选手操作!GT125&lt;&gt;"",IF(选手操作!GT125="其他","请假",选手操作!GT125),VLOOKUP($C126,结果导入!GO:GQ,3,0))),"成绩错误")</f>
        <v/>
      </c>
      <c r="P126" s="6" t="str">
        <f ca="1">IFERROR(IF(OR($C126="",结果导入!HS$3=""),"",IF(选手操作!HT125&lt;&gt;"",IF(选手操作!HT125="其他","请假",选手操作!HT125),VLOOKUP($C126,结果导入!HO:HQ,3,0))),"成绩错误")</f>
        <v/>
      </c>
      <c r="Q126" s="5" t="str">
        <f ca="1" t="shared" si="59"/>
        <v/>
      </c>
      <c r="R126" s="5" t="str">
        <f ca="1" t="shared" si="60"/>
        <v/>
      </c>
      <c r="S126" s="5" t="str">
        <f ca="1" t="shared" si="61"/>
        <v/>
      </c>
      <c r="T126" s="6" t="str">
        <f ca="1" t="shared" si="62"/>
        <v/>
      </c>
      <c r="U126" s="6" t="str">
        <f ca="1" t="shared" si="63"/>
        <v/>
      </c>
      <c r="V126" s="6" t="str">
        <f ca="1" t="shared" si="64"/>
        <v/>
      </c>
      <c r="W126" s="6" t="str">
        <f ca="1" t="shared" si="65"/>
        <v/>
      </c>
      <c r="X126" s="6" t="str">
        <f ca="1" t="shared" si="66"/>
        <v/>
      </c>
      <c r="Y126" s="6" t="str">
        <f ca="1" t="shared" si="67"/>
        <v/>
      </c>
      <c r="Z126" s="6" t="str">
        <f ca="1" t="shared" si="68"/>
        <v/>
      </c>
      <c r="AA126" s="6" t="str">
        <f ca="1" t="shared" si="69"/>
        <v/>
      </c>
      <c r="AB126" s="6" t="str">
        <f ca="1" t="shared" si="70"/>
        <v/>
      </c>
      <c r="AC126" s="6" t="str">
        <f ca="1" t="shared" si="71"/>
        <v/>
      </c>
      <c r="AD126" s="6" t="str">
        <f ca="1" t="shared" si="72"/>
        <v/>
      </c>
      <c r="AE126" s="6" t="str">
        <f ca="1" t="shared" si="73"/>
        <v/>
      </c>
      <c r="AF126" s="5" t="str">
        <f ca="1" t="shared" si="74"/>
        <v/>
      </c>
      <c r="AG126" s="5" t="str">
        <f ca="1" t="shared" si="75"/>
        <v/>
      </c>
      <c r="AH126" s="5" t="str">
        <f ca="1" t="shared" si="76"/>
        <v/>
      </c>
      <c r="AI126" s="6" t="str">
        <f ca="1" t="shared" si="77"/>
        <v/>
      </c>
      <c r="AJ126" s="6" t="str">
        <f ca="1" t="shared" si="78"/>
        <v/>
      </c>
      <c r="AK126" s="7" t="str">
        <f ca="1" t="shared" si="79"/>
        <v/>
      </c>
      <c r="AL126" s="6" t="str">
        <f ca="1" t="shared" si="80"/>
        <v/>
      </c>
      <c r="AM126" s="6" t="str">
        <f ca="1" t="shared" si="81"/>
        <v/>
      </c>
      <c r="AN126" s="6" t="str">
        <f ca="1" t="shared" si="82"/>
        <v/>
      </c>
      <c r="AO126" s="6" t="str">
        <f ca="1" t="shared" si="83"/>
        <v/>
      </c>
      <c r="AP126" s="6" t="str">
        <f ca="1" t="shared" si="84"/>
        <v/>
      </c>
      <c r="AQ126" s="6" t="str">
        <f ca="1" t="shared" si="85"/>
        <v/>
      </c>
      <c r="AR126" s="6" t="str">
        <f ca="1" t="shared" si="86"/>
        <v/>
      </c>
      <c r="AS126" s="6" t="str">
        <f ca="1" t="shared" si="87"/>
        <v/>
      </c>
      <c r="AT126" s="6" t="str">
        <f ca="1" t="shared" si="88"/>
        <v/>
      </c>
      <c r="AU126" s="9" t="str">
        <f ca="1" t="shared" si="89"/>
        <v/>
      </c>
      <c r="AV126" s="5" t="str">
        <f ca="1" t="shared" si="90"/>
        <v/>
      </c>
      <c r="AW126" s="5" t="str">
        <f ca="1" t="shared" si="91"/>
        <v/>
      </c>
      <c r="AX126" s="8" t="str">
        <f ca="1" t="shared" si="92"/>
        <v/>
      </c>
      <c r="AY126" s="6" t="str">
        <f ca="1" t="shared" si="93"/>
        <v/>
      </c>
      <c r="AZ126" s="7" t="str">
        <f ca="1" t="shared" si="94"/>
        <v/>
      </c>
      <c r="BA126" s="6" t="str">
        <f ca="1" t="shared" si="95"/>
        <v/>
      </c>
      <c r="BB126" s="6" t="str">
        <f ca="1" t="shared" si="96"/>
        <v/>
      </c>
      <c r="BC126" s="6" t="str">
        <f ca="1" t="shared" si="97"/>
        <v/>
      </c>
      <c r="BD126" s="6" t="str">
        <f ca="1" t="shared" si="98"/>
        <v/>
      </c>
      <c r="BE126" s="6" t="str">
        <f ca="1" t="shared" si="99"/>
        <v/>
      </c>
      <c r="BF126" s="6" t="str">
        <f ca="1" t="shared" si="100"/>
        <v/>
      </c>
      <c r="BG126" s="6" t="str">
        <f ca="1" t="shared" si="101"/>
        <v/>
      </c>
      <c r="BH126" s="6" t="str">
        <f ca="1" t="shared" si="102"/>
        <v/>
      </c>
      <c r="BI126" s="6" t="str">
        <f ca="1" t="shared" si="103"/>
        <v/>
      </c>
    </row>
    <row r="127" spans="1:61">
      <c r="A127" s="5" t="str">
        <f ca="1" t="shared" si="57"/>
        <v/>
      </c>
      <c r="B127" s="5" t="str">
        <f ca="1">IF(选手操作!$K126="","",选手操作!$K126)</f>
        <v/>
      </c>
      <c r="C127" s="5" t="str">
        <f ca="1">IF(选手操作!$L126="","",选手操作!$L126)</f>
        <v/>
      </c>
      <c r="D127" s="5" t="str">
        <f ca="1">IF($B127="","",RANK($E127,$E$4:$E$435,0)+COUNTIF($E$4:$E127,$E127)-1)</f>
        <v/>
      </c>
      <c r="E127" s="6" t="str">
        <f ca="1" t="shared" si="58"/>
        <v/>
      </c>
      <c r="F127" s="7" t="str">
        <f ca="1">IF(SUM(选手操作!S126,选手操作!AS126,选手操作!BS126,选手操作!CS126,选手操作!DS126,选手操作!ES126,选手操作!FS126,选手操作!GS126,选手操作!HS126,选手操作!M126,结果导入!W126,结果导入!AW126,结果导入!BW126,结果导入!CW126,结果导入!DW126,结果导入!EW126,结果导入!FW126,结果导入!GW126,结果导入!HW126,选手操作!HU126)=0,"",SUM(选手操作!S126,选手操作!AS126,选手操作!BS126,选手操作!CS126,选手操作!DS126,选手操作!ES126,选手操作!FS126,选手操作!GS126,选手操作!HS126,选手操作!M126,结果导入!W126,结果导入!AW126,结果导入!BW126,结果导入!CW126,结果导入!DW126,结果导入!EW126,结果导入!FW126,结果导入!GW126,结果导入!HW126))</f>
        <v/>
      </c>
      <c r="G127" s="7" t="str">
        <f>IF(SUM(选手操作!O126,结果导入!Y126,结果导入!AY126,结果导入!BY126,结果导入!CY126,结果导入!DY126,结果导入!EY126,结果导入!FY126,结果导入!GY126,结果导入!HY126)=0,"",SUM(选手操作!O126,结果导入!Y126,结果导入!AY126,结果导入!BY126,结果导入!CY126,结果导入!DY126,结果导入!EY126,结果导入!FY126,结果导入!GY126,结果导入!HY126))</f>
        <v/>
      </c>
      <c r="H127" s="6" t="str">
        <f ca="1">IFERROR(IF(OR($C127="",结果导入!S$3=""),"",IF(选手操作!T126&lt;&gt;"",IF(选手操作!T126="其他","请假",选手操作!T126),VLOOKUP($C127,结果导入!O:Q,3,0))),"成绩错误")</f>
        <v/>
      </c>
      <c r="I127" s="6" t="str">
        <f ca="1">IFERROR(IF(OR($C127="",结果导入!AS$3=""),"",IF(选手操作!AT126&lt;&gt;"",IF(选手操作!AT126="其他","请假",选手操作!AT126),VLOOKUP($C127,结果导入!AO:AQ,3,0))),"成绩错误")</f>
        <v/>
      </c>
      <c r="J127" s="6" t="str">
        <f ca="1">IFERROR(IF(OR($C127="",结果导入!BS$3=""),"",IF(选手操作!BT126&lt;&gt;"",IF(选手操作!BT126="其他","请假",选手操作!BT126),VLOOKUP($C127,结果导入!BO:BQ,3,0))),"成绩错误")</f>
        <v/>
      </c>
      <c r="K127" s="6" t="str">
        <f ca="1">IFERROR(IF(OR($C127="",结果导入!CS$3=""),"",IF(选手操作!CT126&lt;&gt;"",IF(选手操作!CT126="其他","请假",选手操作!CT126),VLOOKUP($C127,结果导入!CO:CQ,3,0))),"成绩错误")</f>
        <v/>
      </c>
      <c r="L127" s="6" t="str">
        <f ca="1">IFERROR(IF(OR($C127="",结果导入!DS$3=""),"",IF(选手操作!DT126&lt;&gt;"",IF(选手操作!DT126="其他","请假",选手操作!DT126),VLOOKUP($C127,结果导入!DO:DQ,3,0))),"成绩错误")</f>
        <v/>
      </c>
      <c r="M127" s="6" t="str">
        <f ca="1">IFERROR(IF(OR($C127="",结果导入!ES$3=""),"",IF(选手操作!ET126&lt;&gt;"",IF(选手操作!ET126="其他","请假",选手操作!ET126),VLOOKUP($C127,结果导入!EO:EQ,3,0))),"成绩错误")</f>
        <v/>
      </c>
      <c r="N127" s="6" t="str">
        <f ca="1">IFERROR(IF(OR($C127="",结果导入!FS$3=""),"",IF(选手操作!FT126&lt;&gt;"",IF(选手操作!FT126="其他","请假",选手操作!FT126),VLOOKUP($C127,结果导入!FO:FQ,3,0))),"成绩错误")</f>
        <v/>
      </c>
      <c r="O127" s="6" t="str">
        <f ca="1">IFERROR(IF(OR($C127="",结果导入!GS$3=""),"",IF(选手操作!GT126&lt;&gt;"",IF(选手操作!GT126="其他","请假",选手操作!GT126),VLOOKUP($C127,结果导入!GO:GQ,3,0))),"成绩错误")</f>
        <v/>
      </c>
      <c r="P127" s="6" t="str">
        <f ca="1">IFERROR(IF(OR($C127="",结果导入!HS$3=""),"",IF(选手操作!HT126&lt;&gt;"",IF(选手操作!HT126="其他","请假",选手操作!HT126),VLOOKUP($C127,结果导入!HO:HQ,3,0))),"成绩错误")</f>
        <v/>
      </c>
      <c r="Q127" s="5" t="str">
        <f ca="1" t="shared" si="59"/>
        <v/>
      </c>
      <c r="R127" s="5" t="str">
        <f ca="1" t="shared" si="60"/>
        <v/>
      </c>
      <c r="S127" s="5" t="str">
        <f ca="1" t="shared" si="61"/>
        <v/>
      </c>
      <c r="T127" s="6" t="str">
        <f ca="1" t="shared" si="62"/>
        <v/>
      </c>
      <c r="U127" s="6" t="str">
        <f ca="1" t="shared" si="63"/>
        <v/>
      </c>
      <c r="V127" s="6" t="str">
        <f ca="1" t="shared" si="64"/>
        <v/>
      </c>
      <c r="W127" s="6" t="str">
        <f ca="1" t="shared" si="65"/>
        <v/>
      </c>
      <c r="X127" s="6" t="str">
        <f ca="1" t="shared" si="66"/>
        <v/>
      </c>
      <c r="Y127" s="6" t="str">
        <f ca="1" t="shared" si="67"/>
        <v/>
      </c>
      <c r="Z127" s="6" t="str">
        <f ca="1" t="shared" si="68"/>
        <v/>
      </c>
      <c r="AA127" s="6" t="str">
        <f ca="1" t="shared" si="69"/>
        <v/>
      </c>
      <c r="AB127" s="6" t="str">
        <f ca="1" t="shared" si="70"/>
        <v/>
      </c>
      <c r="AC127" s="6" t="str">
        <f ca="1" t="shared" si="71"/>
        <v/>
      </c>
      <c r="AD127" s="6" t="str">
        <f ca="1" t="shared" si="72"/>
        <v/>
      </c>
      <c r="AE127" s="6" t="str">
        <f ca="1" t="shared" si="73"/>
        <v/>
      </c>
      <c r="AF127" s="5" t="str">
        <f ca="1" t="shared" si="74"/>
        <v/>
      </c>
      <c r="AG127" s="5" t="str">
        <f ca="1" t="shared" si="75"/>
        <v/>
      </c>
      <c r="AH127" s="5" t="str">
        <f ca="1" t="shared" si="76"/>
        <v/>
      </c>
      <c r="AI127" s="6" t="str">
        <f ca="1" t="shared" si="77"/>
        <v/>
      </c>
      <c r="AJ127" s="6" t="str">
        <f ca="1" t="shared" si="78"/>
        <v/>
      </c>
      <c r="AK127" s="7" t="str">
        <f ca="1" t="shared" si="79"/>
        <v/>
      </c>
      <c r="AL127" s="6" t="str">
        <f ca="1" t="shared" si="80"/>
        <v/>
      </c>
      <c r="AM127" s="6" t="str">
        <f ca="1" t="shared" si="81"/>
        <v/>
      </c>
      <c r="AN127" s="6" t="str">
        <f ca="1" t="shared" si="82"/>
        <v/>
      </c>
      <c r="AO127" s="6" t="str">
        <f ca="1" t="shared" si="83"/>
        <v/>
      </c>
      <c r="AP127" s="6" t="str">
        <f ca="1" t="shared" si="84"/>
        <v/>
      </c>
      <c r="AQ127" s="6" t="str">
        <f ca="1" t="shared" si="85"/>
        <v/>
      </c>
      <c r="AR127" s="6" t="str">
        <f ca="1" t="shared" si="86"/>
        <v/>
      </c>
      <c r="AS127" s="6" t="str">
        <f ca="1" t="shared" si="87"/>
        <v/>
      </c>
      <c r="AT127" s="6" t="str">
        <f ca="1" t="shared" si="88"/>
        <v/>
      </c>
      <c r="AU127" s="9" t="str">
        <f ca="1" t="shared" si="89"/>
        <v/>
      </c>
      <c r="AV127" s="5" t="str">
        <f ca="1" t="shared" si="90"/>
        <v/>
      </c>
      <c r="AW127" s="5" t="str">
        <f ca="1" t="shared" si="91"/>
        <v/>
      </c>
      <c r="AX127" s="8" t="str">
        <f ca="1" t="shared" si="92"/>
        <v/>
      </c>
      <c r="AY127" s="6" t="str">
        <f ca="1" t="shared" si="93"/>
        <v/>
      </c>
      <c r="AZ127" s="7" t="str">
        <f ca="1" t="shared" si="94"/>
        <v/>
      </c>
      <c r="BA127" s="6" t="str">
        <f ca="1" t="shared" si="95"/>
        <v/>
      </c>
      <c r="BB127" s="6" t="str">
        <f ca="1" t="shared" si="96"/>
        <v/>
      </c>
      <c r="BC127" s="6" t="str">
        <f ca="1" t="shared" si="97"/>
        <v/>
      </c>
      <c r="BD127" s="6" t="str">
        <f ca="1" t="shared" si="98"/>
        <v/>
      </c>
      <c r="BE127" s="6" t="str">
        <f ca="1" t="shared" si="99"/>
        <v/>
      </c>
      <c r="BF127" s="6" t="str">
        <f ca="1" t="shared" si="100"/>
        <v/>
      </c>
      <c r="BG127" s="6" t="str">
        <f ca="1" t="shared" si="101"/>
        <v/>
      </c>
      <c r="BH127" s="6" t="str">
        <f ca="1" t="shared" si="102"/>
        <v/>
      </c>
      <c r="BI127" s="6" t="str">
        <f ca="1" t="shared" si="103"/>
        <v/>
      </c>
    </row>
    <row r="128" spans="1:61">
      <c r="A128" s="5" t="str">
        <f ca="1" t="shared" si="57"/>
        <v/>
      </c>
      <c r="B128" s="5" t="str">
        <f ca="1">IF(选手操作!$K127="","",选手操作!$K127)</f>
        <v/>
      </c>
      <c r="C128" s="5" t="str">
        <f ca="1">IF(选手操作!$L127="","",选手操作!$L127)</f>
        <v/>
      </c>
      <c r="D128" s="5" t="str">
        <f ca="1">IF($B128="","",RANK($E128,$E$4:$E$435,0)+COUNTIF($E$4:$E128,$E128)-1)</f>
        <v/>
      </c>
      <c r="E128" s="6" t="str">
        <f ca="1" t="shared" si="58"/>
        <v/>
      </c>
      <c r="F128" s="7" t="str">
        <f ca="1">IF(SUM(选手操作!S127,选手操作!AS127,选手操作!BS127,选手操作!CS127,选手操作!DS127,选手操作!ES127,选手操作!FS127,选手操作!GS127,选手操作!HS127,选手操作!M127,结果导入!W127,结果导入!AW127,结果导入!BW127,结果导入!CW127,结果导入!DW127,结果导入!EW127,结果导入!FW127,结果导入!GW127,结果导入!HW127,选手操作!HU127)=0,"",SUM(选手操作!S127,选手操作!AS127,选手操作!BS127,选手操作!CS127,选手操作!DS127,选手操作!ES127,选手操作!FS127,选手操作!GS127,选手操作!HS127,选手操作!M127,结果导入!W127,结果导入!AW127,结果导入!BW127,结果导入!CW127,结果导入!DW127,结果导入!EW127,结果导入!FW127,结果导入!GW127,结果导入!HW127))</f>
        <v/>
      </c>
      <c r="G128" s="7" t="str">
        <f>IF(SUM(选手操作!O127,结果导入!Y127,结果导入!AY127,结果导入!BY127,结果导入!CY127,结果导入!DY127,结果导入!EY127,结果导入!FY127,结果导入!GY127,结果导入!HY127)=0,"",SUM(选手操作!O127,结果导入!Y127,结果导入!AY127,结果导入!BY127,结果导入!CY127,结果导入!DY127,结果导入!EY127,结果导入!FY127,结果导入!GY127,结果导入!HY127))</f>
        <v/>
      </c>
      <c r="H128" s="6" t="str">
        <f ca="1">IFERROR(IF(OR($C128="",结果导入!S$3=""),"",IF(选手操作!T127&lt;&gt;"",IF(选手操作!T127="其他","请假",选手操作!T127),VLOOKUP($C128,结果导入!O:Q,3,0))),"成绩错误")</f>
        <v/>
      </c>
      <c r="I128" s="6" t="str">
        <f ca="1">IFERROR(IF(OR($C128="",结果导入!AS$3=""),"",IF(选手操作!AT127&lt;&gt;"",IF(选手操作!AT127="其他","请假",选手操作!AT127),VLOOKUP($C128,结果导入!AO:AQ,3,0))),"成绩错误")</f>
        <v/>
      </c>
      <c r="J128" s="6" t="str">
        <f ca="1">IFERROR(IF(OR($C128="",结果导入!BS$3=""),"",IF(选手操作!BT127&lt;&gt;"",IF(选手操作!BT127="其他","请假",选手操作!BT127),VLOOKUP($C128,结果导入!BO:BQ,3,0))),"成绩错误")</f>
        <v/>
      </c>
      <c r="K128" s="6" t="str">
        <f ca="1">IFERROR(IF(OR($C128="",结果导入!CS$3=""),"",IF(选手操作!CT127&lt;&gt;"",IF(选手操作!CT127="其他","请假",选手操作!CT127),VLOOKUP($C128,结果导入!CO:CQ,3,0))),"成绩错误")</f>
        <v/>
      </c>
      <c r="L128" s="6" t="str">
        <f ca="1">IFERROR(IF(OR($C128="",结果导入!DS$3=""),"",IF(选手操作!DT127&lt;&gt;"",IF(选手操作!DT127="其他","请假",选手操作!DT127),VLOOKUP($C128,结果导入!DO:DQ,3,0))),"成绩错误")</f>
        <v/>
      </c>
      <c r="M128" s="6" t="str">
        <f ca="1">IFERROR(IF(OR($C128="",结果导入!ES$3=""),"",IF(选手操作!ET127&lt;&gt;"",IF(选手操作!ET127="其他","请假",选手操作!ET127),VLOOKUP($C128,结果导入!EO:EQ,3,0))),"成绩错误")</f>
        <v/>
      </c>
      <c r="N128" s="6" t="str">
        <f ca="1">IFERROR(IF(OR($C128="",结果导入!FS$3=""),"",IF(选手操作!FT127&lt;&gt;"",IF(选手操作!FT127="其他","请假",选手操作!FT127),VLOOKUP($C128,结果导入!FO:FQ,3,0))),"成绩错误")</f>
        <v/>
      </c>
      <c r="O128" s="6" t="str">
        <f ca="1">IFERROR(IF(OR($C128="",结果导入!GS$3=""),"",IF(选手操作!GT127&lt;&gt;"",IF(选手操作!GT127="其他","请假",选手操作!GT127),VLOOKUP($C128,结果导入!GO:GQ,3,0))),"成绩错误")</f>
        <v/>
      </c>
      <c r="P128" s="6" t="str">
        <f ca="1">IFERROR(IF(OR($C128="",结果导入!HS$3=""),"",IF(选手操作!HT127&lt;&gt;"",IF(选手操作!HT127="其他","请假",选手操作!HT127),VLOOKUP($C128,结果导入!HO:HQ,3,0))),"成绩错误")</f>
        <v/>
      </c>
      <c r="Q128" s="5" t="str">
        <f ca="1" t="shared" si="59"/>
        <v/>
      </c>
      <c r="R128" s="5" t="str">
        <f ca="1" t="shared" si="60"/>
        <v/>
      </c>
      <c r="S128" s="5" t="str">
        <f ca="1" t="shared" si="61"/>
        <v/>
      </c>
      <c r="T128" s="6" t="str">
        <f ca="1" t="shared" si="62"/>
        <v/>
      </c>
      <c r="U128" s="6" t="str">
        <f ca="1" t="shared" si="63"/>
        <v/>
      </c>
      <c r="V128" s="6" t="str">
        <f ca="1" t="shared" si="64"/>
        <v/>
      </c>
      <c r="W128" s="6" t="str">
        <f ca="1" t="shared" si="65"/>
        <v/>
      </c>
      <c r="X128" s="6" t="str">
        <f ca="1" t="shared" si="66"/>
        <v/>
      </c>
      <c r="Y128" s="6" t="str">
        <f ca="1" t="shared" si="67"/>
        <v/>
      </c>
      <c r="Z128" s="6" t="str">
        <f ca="1" t="shared" si="68"/>
        <v/>
      </c>
      <c r="AA128" s="6" t="str">
        <f ca="1" t="shared" si="69"/>
        <v/>
      </c>
      <c r="AB128" s="6" t="str">
        <f ca="1" t="shared" si="70"/>
        <v/>
      </c>
      <c r="AC128" s="6" t="str">
        <f ca="1" t="shared" si="71"/>
        <v/>
      </c>
      <c r="AD128" s="6" t="str">
        <f ca="1" t="shared" si="72"/>
        <v/>
      </c>
      <c r="AE128" s="6" t="str">
        <f ca="1" t="shared" si="73"/>
        <v/>
      </c>
      <c r="AF128" s="5" t="str">
        <f ca="1" t="shared" si="74"/>
        <v/>
      </c>
      <c r="AG128" s="5" t="str">
        <f ca="1" t="shared" si="75"/>
        <v/>
      </c>
      <c r="AH128" s="5" t="str">
        <f ca="1" t="shared" si="76"/>
        <v/>
      </c>
      <c r="AI128" s="6" t="str">
        <f ca="1" t="shared" si="77"/>
        <v/>
      </c>
      <c r="AJ128" s="6" t="str">
        <f ca="1" t="shared" si="78"/>
        <v/>
      </c>
      <c r="AK128" s="7" t="str">
        <f ca="1" t="shared" si="79"/>
        <v/>
      </c>
      <c r="AL128" s="6" t="str">
        <f ca="1" t="shared" si="80"/>
        <v/>
      </c>
      <c r="AM128" s="6" t="str">
        <f ca="1" t="shared" si="81"/>
        <v/>
      </c>
      <c r="AN128" s="6" t="str">
        <f ca="1" t="shared" si="82"/>
        <v/>
      </c>
      <c r="AO128" s="6" t="str">
        <f ca="1" t="shared" si="83"/>
        <v/>
      </c>
      <c r="AP128" s="6" t="str">
        <f ca="1" t="shared" si="84"/>
        <v/>
      </c>
      <c r="AQ128" s="6" t="str">
        <f ca="1" t="shared" si="85"/>
        <v/>
      </c>
      <c r="AR128" s="6" t="str">
        <f ca="1" t="shared" si="86"/>
        <v/>
      </c>
      <c r="AS128" s="6" t="str">
        <f ca="1" t="shared" si="87"/>
        <v/>
      </c>
      <c r="AT128" s="6" t="str">
        <f ca="1" t="shared" si="88"/>
        <v/>
      </c>
      <c r="AU128" s="9" t="str">
        <f ca="1" t="shared" si="89"/>
        <v/>
      </c>
      <c r="AV128" s="5" t="str">
        <f ca="1" t="shared" si="90"/>
        <v/>
      </c>
      <c r="AW128" s="5" t="str">
        <f ca="1" t="shared" si="91"/>
        <v/>
      </c>
      <c r="AX128" s="8" t="str">
        <f ca="1" t="shared" si="92"/>
        <v/>
      </c>
      <c r="AY128" s="6" t="str">
        <f ca="1" t="shared" si="93"/>
        <v/>
      </c>
      <c r="AZ128" s="7" t="str">
        <f ca="1" t="shared" si="94"/>
        <v/>
      </c>
      <c r="BA128" s="6" t="str">
        <f ca="1" t="shared" si="95"/>
        <v/>
      </c>
      <c r="BB128" s="6" t="str">
        <f ca="1" t="shared" si="96"/>
        <v/>
      </c>
      <c r="BC128" s="6" t="str">
        <f ca="1" t="shared" si="97"/>
        <v/>
      </c>
      <c r="BD128" s="6" t="str">
        <f ca="1" t="shared" si="98"/>
        <v/>
      </c>
      <c r="BE128" s="6" t="str">
        <f ca="1" t="shared" si="99"/>
        <v/>
      </c>
      <c r="BF128" s="6" t="str">
        <f ca="1" t="shared" si="100"/>
        <v/>
      </c>
      <c r="BG128" s="6" t="str">
        <f ca="1" t="shared" si="101"/>
        <v/>
      </c>
      <c r="BH128" s="6" t="str">
        <f ca="1" t="shared" si="102"/>
        <v/>
      </c>
      <c r="BI128" s="6" t="str">
        <f ca="1" t="shared" si="103"/>
        <v/>
      </c>
    </row>
    <row r="129" spans="1:61">
      <c r="A129" s="5" t="str">
        <f ca="1" t="shared" si="57"/>
        <v/>
      </c>
      <c r="B129" s="5" t="str">
        <f ca="1">IF(选手操作!$K128="","",选手操作!$K128)</f>
        <v/>
      </c>
      <c r="C129" s="5" t="str">
        <f ca="1">IF(选手操作!$L128="","",选手操作!$L128)</f>
        <v/>
      </c>
      <c r="D129" s="5" t="str">
        <f ca="1">IF($B129="","",RANK($E129,$E$4:$E$435,0)+COUNTIF($E$4:$E129,$E129)-1)</f>
        <v/>
      </c>
      <c r="E129" s="6" t="str">
        <f ca="1" t="shared" si="58"/>
        <v/>
      </c>
      <c r="F129" s="7" t="str">
        <f ca="1">IF(SUM(选手操作!S128,选手操作!AS128,选手操作!BS128,选手操作!CS128,选手操作!DS128,选手操作!ES128,选手操作!FS128,选手操作!GS128,选手操作!HS128,选手操作!M128,结果导入!W128,结果导入!AW128,结果导入!BW128,结果导入!CW128,结果导入!DW128,结果导入!EW128,结果导入!FW128,结果导入!GW128,结果导入!HW128,选手操作!HU128)=0,"",SUM(选手操作!S128,选手操作!AS128,选手操作!BS128,选手操作!CS128,选手操作!DS128,选手操作!ES128,选手操作!FS128,选手操作!GS128,选手操作!HS128,选手操作!M128,结果导入!W128,结果导入!AW128,结果导入!BW128,结果导入!CW128,结果导入!DW128,结果导入!EW128,结果导入!FW128,结果导入!GW128,结果导入!HW128))</f>
        <v/>
      </c>
      <c r="G129" s="7" t="str">
        <f>IF(SUM(选手操作!O128,结果导入!Y128,结果导入!AY128,结果导入!BY128,结果导入!CY128,结果导入!DY128,结果导入!EY128,结果导入!FY128,结果导入!GY128,结果导入!HY128)=0,"",SUM(选手操作!O128,结果导入!Y128,结果导入!AY128,结果导入!BY128,结果导入!CY128,结果导入!DY128,结果导入!EY128,结果导入!FY128,结果导入!GY128,结果导入!HY128))</f>
        <v/>
      </c>
      <c r="H129" s="6" t="str">
        <f ca="1">IFERROR(IF(OR($C129="",结果导入!S$3=""),"",IF(选手操作!T128&lt;&gt;"",IF(选手操作!T128="其他","请假",选手操作!T128),VLOOKUP($C129,结果导入!O:Q,3,0))),"成绩错误")</f>
        <v/>
      </c>
      <c r="I129" s="6" t="str">
        <f ca="1">IFERROR(IF(OR($C129="",结果导入!AS$3=""),"",IF(选手操作!AT128&lt;&gt;"",IF(选手操作!AT128="其他","请假",选手操作!AT128),VLOOKUP($C129,结果导入!AO:AQ,3,0))),"成绩错误")</f>
        <v/>
      </c>
      <c r="J129" s="6" t="str">
        <f ca="1">IFERROR(IF(OR($C129="",结果导入!BS$3=""),"",IF(选手操作!BT128&lt;&gt;"",IF(选手操作!BT128="其他","请假",选手操作!BT128),VLOOKUP($C129,结果导入!BO:BQ,3,0))),"成绩错误")</f>
        <v/>
      </c>
      <c r="K129" s="6" t="str">
        <f ca="1">IFERROR(IF(OR($C129="",结果导入!CS$3=""),"",IF(选手操作!CT128&lt;&gt;"",IF(选手操作!CT128="其他","请假",选手操作!CT128),VLOOKUP($C129,结果导入!CO:CQ,3,0))),"成绩错误")</f>
        <v/>
      </c>
      <c r="L129" s="6" t="str">
        <f ca="1">IFERROR(IF(OR($C129="",结果导入!DS$3=""),"",IF(选手操作!DT128&lt;&gt;"",IF(选手操作!DT128="其他","请假",选手操作!DT128),VLOOKUP($C129,结果导入!DO:DQ,3,0))),"成绩错误")</f>
        <v/>
      </c>
      <c r="M129" s="6" t="str">
        <f ca="1">IFERROR(IF(OR($C129="",结果导入!ES$3=""),"",IF(选手操作!ET128&lt;&gt;"",IF(选手操作!ET128="其他","请假",选手操作!ET128),VLOOKUP($C129,结果导入!EO:EQ,3,0))),"成绩错误")</f>
        <v/>
      </c>
      <c r="N129" s="6" t="str">
        <f ca="1">IFERROR(IF(OR($C129="",结果导入!FS$3=""),"",IF(选手操作!FT128&lt;&gt;"",IF(选手操作!FT128="其他","请假",选手操作!FT128),VLOOKUP($C129,结果导入!FO:FQ,3,0))),"成绩错误")</f>
        <v/>
      </c>
      <c r="O129" s="6" t="str">
        <f ca="1">IFERROR(IF(OR($C129="",结果导入!GS$3=""),"",IF(选手操作!GT128&lt;&gt;"",IF(选手操作!GT128="其他","请假",选手操作!GT128),VLOOKUP($C129,结果导入!GO:GQ,3,0))),"成绩错误")</f>
        <v/>
      </c>
      <c r="P129" s="6" t="str">
        <f ca="1">IFERROR(IF(OR($C129="",结果导入!HS$3=""),"",IF(选手操作!HT128&lt;&gt;"",IF(选手操作!HT128="其他","请假",选手操作!HT128),VLOOKUP($C129,结果导入!HO:HQ,3,0))),"成绩错误")</f>
        <v/>
      </c>
      <c r="Q129" s="5" t="str">
        <f ca="1" t="shared" si="59"/>
        <v/>
      </c>
      <c r="R129" s="5" t="str">
        <f ca="1" t="shared" si="60"/>
        <v/>
      </c>
      <c r="S129" s="5" t="str">
        <f ca="1" t="shared" si="61"/>
        <v/>
      </c>
      <c r="T129" s="6" t="str">
        <f ca="1" t="shared" si="62"/>
        <v/>
      </c>
      <c r="U129" s="6" t="str">
        <f ca="1" t="shared" si="63"/>
        <v/>
      </c>
      <c r="V129" s="6" t="str">
        <f ca="1" t="shared" si="64"/>
        <v/>
      </c>
      <c r="W129" s="6" t="str">
        <f ca="1" t="shared" si="65"/>
        <v/>
      </c>
      <c r="X129" s="6" t="str">
        <f ca="1" t="shared" si="66"/>
        <v/>
      </c>
      <c r="Y129" s="6" t="str">
        <f ca="1" t="shared" si="67"/>
        <v/>
      </c>
      <c r="Z129" s="6" t="str">
        <f ca="1" t="shared" si="68"/>
        <v/>
      </c>
      <c r="AA129" s="6" t="str">
        <f ca="1" t="shared" si="69"/>
        <v/>
      </c>
      <c r="AB129" s="6" t="str">
        <f ca="1" t="shared" si="70"/>
        <v/>
      </c>
      <c r="AC129" s="6" t="str">
        <f ca="1" t="shared" si="71"/>
        <v/>
      </c>
      <c r="AD129" s="6" t="str">
        <f ca="1" t="shared" si="72"/>
        <v/>
      </c>
      <c r="AE129" s="6" t="str">
        <f ca="1" t="shared" si="73"/>
        <v/>
      </c>
      <c r="AF129" s="5" t="str">
        <f ca="1" t="shared" si="74"/>
        <v/>
      </c>
      <c r="AG129" s="5" t="str">
        <f ca="1" t="shared" si="75"/>
        <v/>
      </c>
      <c r="AH129" s="5" t="str">
        <f ca="1" t="shared" si="76"/>
        <v/>
      </c>
      <c r="AI129" s="6" t="str">
        <f ca="1" t="shared" si="77"/>
        <v/>
      </c>
      <c r="AJ129" s="6" t="str">
        <f ca="1" t="shared" si="78"/>
        <v/>
      </c>
      <c r="AK129" s="7" t="str">
        <f ca="1" t="shared" si="79"/>
        <v/>
      </c>
      <c r="AL129" s="6" t="str">
        <f ca="1" t="shared" si="80"/>
        <v/>
      </c>
      <c r="AM129" s="6" t="str">
        <f ca="1" t="shared" si="81"/>
        <v/>
      </c>
      <c r="AN129" s="6" t="str">
        <f ca="1" t="shared" si="82"/>
        <v/>
      </c>
      <c r="AO129" s="6" t="str">
        <f ca="1" t="shared" si="83"/>
        <v/>
      </c>
      <c r="AP129" s="6" t="str">
        <f ca="1" t="shared" si="84"/>
        <v/>
      </c>
      <c r="AQ129" s="6" t="str">
        <f ca="1" t="shared" si="85"/>
        <v/>
      </c>
      <c r="AR129" s="6" t="str">
        <f ca="1" t="shared" si="86"/>
        <v/>
      </c>
      <c r="AS129" s="6" t="str">
        <f ca="1" t="shared" si="87"/>
        <v/>
      </c>
      <c r="AT129" s="6" t="str">
        <f ca="1" t="shared" si="88"/>
        <v/>
      </c>
      <c r="AU129" s="9" t="str">
        <f ca="1" t="shared" si="89"/>
        <v/>
      </c>
      <c r="AV129" s="5" t="str">
        <f ca="1" t="shared" si="90"/>
        <v/>
      </c>
      <c r="AW129" s="5" t="str">
        <f ca="1" t="shared" si="91"/>
        <v/>
      </c>
      <c r="AX129" s="8" t="str">
        <f ca="1" t="shared" si="92"/>
        <v/>
      </c>
      <c r="AY129" s="6" t="str">
        <f ca="1" t="shared" si="93"/>
        <v/>
      </c>
      <c r="AZ129" s="7" t="str">
        <f ca="1" t="shared" si="94"/>
        <v/>
      </c>
      <c r="BA129" s="6" t="str">
        <f ca="1" t="shared" si="95"/>
        <v/>
      </c>
      <c r="BB129" s="6" t="str">
        <f ca="1" t="shared" si="96"/>
        <v/>
      </c>
      <c r="BC129" s="6" t="str">
        <f ca="1" t="shared" si="97"/>
        <v/>
      </c>
      <c r="BD129" s="6" t="str">
        <f ca="1" t="shared" si="98"/>
        <v/>
      </c>
      <c r="BE129" s="6" t="str">
        <f ca="1" t="shared" si="99"/>
        <v/>
      </c>
      <c r="BF129" s="6" t="str">
        <f ca="1" t="shared" si="100"/>
        <v/>
      </c>
      <c r="BG129" s="6" t="str">
        <f ca="1" t="shared" si="101"/>
        <v/>
      </c>
      <c r="BH129" s="6" t="str">
        <f ca="1" t="shared" si="102"/>
        <v/>
      </c>
      <c r="BI129" s="6" t="str">
        <f ca="1" t="shared" si="103"/>
        <v/>
      </c>
    </row>
    <row r="130" spans="1:61">
      <c r="A130" s="5" t="str">
        <f ca="1" t="shared" si="57"/>
        <v/>
      </c>
      <c r="B130" s="5" t="str">
        <f ca="1">IF(选手操作!$K129="","",选手操作!$K129)</f>
        <v/>
      </c>
      <c r="C130" s="5" t="str">
        <f ca="1">IF(选手操作!$L129="","",选手操作!$L129)</f>
        <v/>
      </c>
      <c r="D130" s="5" t="str">
        <f ca="1">IF($B130="","",RANK($E130,$E$4:$E$435,0)+COUNTIF($E$4:$E130,$E130)-1)</f>
        <v/>
      </c>
      <c r="E130" s="6" t="str">
        <f ca="1" t="shared" si="58"/>
        <v/>
      </c>
      <c r="F130" s="7" t="str">
        <f ca="1">IF(SUM(选手操作!S129,选手操作!AS129,选手操作!BS129,选手操作!CS129,选手操作!DS129,选手操作!ES129,选手操作!FS129,选手操作!GS129,选手操作!HS129,选手操作!M129,结果导入!W129,结果导入!AW129,结果导入!BW129,结果导入!CW129,结果导入!DW129,结果导入!EW129,结果导入!FW129,结果导入!GW129,结果导入!HW129,选手操作!HU129)=0,"",SUM(选手操作!S129,选手操作!AS129,选手操作!BS129,选手操作!CS129,选手操作!DS129,选手操作!ES129,选手操作!FS129,选手操作!GS129,选手操作!HS129,选手操作!M129,结果导入!W129,结果导入!AW129,结果导入!BW129,结果导入!CW129,结果导入!DW129,结果导入!EW129,结果导入!FW129,结果导入!GW129,结果导入!HW129))</f>
        <v/>
      </c>
      <c r="G130" s="7" t="str">
        <f>IF(SUM(选手操作!O129,结果导入!Y129,结果导入!AY129,结果导入!BY129,结果导入!CY129,结果导入!DY129,结果导入!EY129,结果导入!FY129,结果导入!GY129,结果导入!HY129)=0,"",SUM(选手操作!O129,结果导入!Y129,结果导入!AY129,结果导入!BY129,结果导入!CY129,结果导入!DY129,结果导入!EY129,结果导入!FY129,结果导入!GY129,结果导入!HY129))</f>
        <v/>
      </c>
      <c r="H130" s="6" t="str">
        <f ca="1">IFERROR(IF(OR($C130="",结果导入!S$3=""),"",IF(选手操作!T129&lt;&gt;"",IF(选手操作!T129="其他","请假",选手操作!T129),VLOOKUP($C130,结果导入!O:Q,3,0))),"成绩错误")</f>
        <v/>
      </c>
      <c r="I130" s="6" t="str">
        <f ca="1">IFERROR(IF(OR($C130="",结果导入!AS$3=""),"",IF(选手操作!AT129&lt;&gt;"",IF(选手操作!AT129="其他","请假",选手操作!AT129),VLOOKUP($C130,结果导入!AO:AQ,3,0))),"成绩错误")</f>
        <v/>
      </c>
      <c r="J130" s="6" t="str">
        <f ca="1">IFERROR(IF(OR($C130="",结果导入!BS$3=""),"",IF(选手操作!BT129&lt;&gt;"",IF(选手操作!BT129="其他","请假",选手操作!BT129),VLOOKUP($C130,结果导入!BO:BQ,3,0))),"成绩错误")</f>
        <v/>
      </c>
      <c r="K130" s="6" t="str">
        <f ca="1">IFERROR(IF(OR($C130="",结果导入!CS$3=""),"",IF(选手操作!CT129&lt;&gt;"",IF(选手操作!CT129="其他","请假",选手操作!CT129),VLOOKUP($C130,结果导入!CO:CQ,3,0))),"成绩错误")</f>
        <v/>
      </c>
      <c r="L130" s="6" t="str">
        <f ca="1">IFERROR(IF(OR($C130="",结果导入!DS$3=""),"",IF(选手操作!DT129&lt;&gt;"",IF(选手操作!DT129="其他","请假",选手操作!DT129),VLOOKUP($C130,结果导入!DO:DQ,3,0))),"成绩错误")</f>
        <v/>
      </c>
      <c r="M130" s="6" t="str">
        <f ca="1">IFERROR(IF(OR($C130="",结果导入!ES$3=""),"",IF(选手操作!ET129&lt;&gt;"",IF(选手操作!ET129="其他","请假",选手操作!ET129),VLOOKUP($C130,结果导入!EO:EQ,3,0))),"成绩错误")</f>
        <v/>
      </c>
      <c r="N130" s="6" t="str">
        <f ca="1">IFERROR(IF(OR($C130="",结果导入!FS$3=""),"",IF(选手操作!FT129&lt;&gt;"",IF(选手操作!FT129="其他","请假",选手操作!FT129),VLOOKUP($C130,结果导入!FO:FQ,3,0))),"成绩错误")</f>
        <v/>
      </c>
      <c r="O130" s="6" t="str">
        <f ca="1">IFERROR(IF(OR($C130="",结果导入!GS$3=""),"",IF(选手操作!GT129&lt;&gt;"",IF(选手操作!GT129="其他","请假",选手操作!GT129),VLOOKUP($C130,结果导入!GO:GQ,3,0))),"成绩错误")</f>
        <v/>
      </c>
      <c r="P130" s="6" t="str">
        <f ca="1">IFERROR(IF(OR($C130="",结果导入!HS$3=""),"",IF(选手操作!HT129&lt;&gt;"",IF(选手操作!HT129="其他","请假",选手操作!HT129),VLOOKUP($C130,结果导入!HO:HQ,3,0))),"成绩错误")</f>
        <v/>
      </c>
      <c r="Q130" s="5" t="str">
        <f ca="1" t="shared" si="59"/>
        <v/>
      </c>
      <c r="R130" s="5" t="str">
        <f ca="1" t="shared" si="60"/>
        <v/>
      </c>
      <c r="S130" s="5" t="str">
        <f ca="1" t="shared" si="61"/>
        <v/>
      </c>
      <c r="T130" s="6" t="str">
        <f ca="1" t="shared" si="62"/>
        <v/>
      </c>
      <c r="U130" s="6" t="str">
        <f ca="1" t="shared" si="63"/>
        <v/>
      </c>
      <c r="V130" s="6" t="str">
        <f ca="1" t="shared" si="64"/>
        <v/>
      </c>
      <c r="W130" s="6" t="str">
        <f ca="1" t="shared" si="65"/>
        <v/>
      </c>
      <c r="X130" s="6" t="str">
        <f ca="1" t="shared" si="66"/>
        <v/>
      </c>
      <c r="Y130" s="6" t="str">
        <f ca="1" t="shared" si="67"/>
        <v/>
      </c>
      <c r="Z130" s="6" t="str">
        <f ca="1" t="shared" si="68"/>
        <v/>
      </c>
      <c r="AA130" s="6" t="str">
        <f ca="1" t="shared" si="69"/>
        <v/>
      </c>
      <c r="AB130" s="6" t="str">
        <f ca="1" t="shared" si="70"/>
        <v/>
      </c>
      <c r="AC130" s="6" t="str">
        <f ca="1" t="shared" si="71"/>
        <v/>
      </c>
      <c r="AD130" s="6" t="str">
        <f ca="1" t="shared" si="72"/>
        <v/>
      </c>
      <c r="AE130" s="6" t="str">
        <f ca="1" t="shared" si="73"/>
        <v/>
      </c>
      <c r="AF130" s="5" t="str">
        <f ca="1" t="shared" si="74"/>
        <v/>
      </c>
      <c r="AG130" s="5" t="str">
        <f ca="1" t="shared" si="75"/>
        <v/>
      </c>
      <c r="AH130" s="5" t="str">
        <f ca="1" t="shared" si="76"/>
        <v/>
      </c>
      <c r="AI130" s="6" t="str">
        <f ca="1" t="shared" si="77"/>
        <v/>
      </c>
      <c r="AJ130" s="6" t="str">
        <f ca="1" t="shared" si="78"/>
        <v/>
      </c>
      <c r="AK130" s="7" t="str">
        <f ca="1" t="shared" si="79"/>
        <v/>
      </c>
      <c r="AL130" s="6" t="str">
        <f ca="1" t="shared" si="80"/>
        <v/>
      </c>
      <c r="AM130" s="6" t="str">
        <f ca="1" t="shared" si="81"/>
        <v/>
      </c>
      <c r="AN130" s="6" t="str">
        <f ca="1" t="shared" si="82"/>
        <v/>
      </c>
      <c r="AO130" s="6" t="str">
        <f ca="1" t="shared" si="83"/>
        <v/>
      </c>
      <c r="AP130" s="6" t="str">
        <f ca="1" t="shared" si="84"/>
        <v/>
      </c>
      <c r="AQ130" s="6" t="str">
        <f ca="1" t="shared" si="85"/>
        <v/>
      </c>
      <c r="AR130" s="6" t="str">
        <f ca="1" t="shared" si="86"/>
        <v/>
      </c>
      <c r="AS130" s="6" t="str">
        <f ca="1" t="shared" si="87"/>
        <v/>
      </c>
      <c r="AT130" s="6" t="str">
        <f ca="1" t="shared" si="88"/>
        <v/>
      </c>
      <c r="AU130" s="9" t="str">
        <f ca="1" t="shared" si="89"/>
        <v/>
      </c>
      <c r="AV130" s="5" t="str">
        <f ca="1" t="shared" si="90"/>
        <v/>
      </c>
      <c r="AW130" s="5" t="str">
        <f ca="1" t="shared" si="91"/>
        <v/>
      </c>
      <c r="AX130" s="8" t="str">
        <f ca="1" t="shared" si="92"/>
        <v/>
      </c>
      <c r="AY130" s="6" t="str">
        <f ca="1" t="shared" si="93"/>
        <v/>
      </c>
      <c r="AZ130" s="7" t="str">
        <f ca="1" t="shared" si="94"/>
        <v/>
      </c>
      <c r="BA130" s="6" t="str">
        <f ca="1" t="shared" si="95"/>
        <v/>
      </c>
      <c r="BB130" s="6" t="str">
        <f ca="1" t="shared" si="96"/>
        <v/>
      </c>
      <c r="BC130" s="6" t="str">
        <f ca="1" t="shared" si="97"/>
        <v/>
      </c>
      <c r="BD130" s="6" t="str">
        <f ca="1" t="shared" si="98"/>
        <v/>
      </c>
      <c r="BE130" s="6" t="str">
        <f ca="1" t="shared" si="99"/>
        <v/>
      </c>
      <c r="BF130" s="6" t="str">
        <f ca="1" t="shared" si="100"/>
        <v/>
      </c>
      <c r="BG130" s="6" t="str">
        <f ca="1" t="shared" si="101"/>
        <v/>
      </c>
      <c r="BH130" s="6" t="str">
        <f ca="1" t="shared" si="102"/>
        <v/>
      </c>
      <c r="BI130" s="6" t="str">
        <f ca="1" t="shared" si="103"/>
        <v/>
      </c>
    </row>
    <row r="131" spans="1:61">
      <c r="A131" s="5" t="str">
        <f ca="1" t="shared" si="57"/>
        <v/>
      </c>
      <c r="B131" s="5" t="str">
        <f ca="1">IF(选手操作!$K130="","",选手操作!$K130)</f>
        <v/>
      </c>
      <c r="C131" s="5" t="str">
        <f ca="1">IF(选手操作!$L130="","",选手操作!$L130)</f>
        <v/>
      </c>
      <c r="D131" s="5" t="str">
        <f ca="1">IF($B131="","",RANK($E131,$E$4:$E$435,0)+COUNTIF($E$4:$E131,$E131)-1)</f>
        <v/>
      </c>
      <c r="E131" s="6" t="str">
        <f ca="1" t="shared" si="58"/>
        <v/>
      </c>
      <c r="F131" s="7" t="str">
        <f ca="1">IF(SUM(选手操作!S130,选手操作!AS130,选手操作!BS130,选手操作!CS130,选手操作!DS130,选手操作!ES130,选手操作!FS130,选手操作!GS130,选手操作!HS130,选手操作!M130,结果导入!W130,结果导入!AW130,结果导入!BW130,结果导入!CW130,结果导入!DW130,结果导入!EW130,结果导入!FW130,结果导入!GW130,结果导入!HW130,选手操作!HU130)=0,"",SUM(选手操作!S130,选手操作!AS130,选手操作!BS130,选手操作!CS130,选手操作!DS130,选手操作!ES130,选手操作!FS130,选手操作!GS130,选手操作!HS130,选手操作!M130,结果导入!W130,结果导入!AW130,结果导入!BW130,结果导入!CW130,结果导入!DW130,结果导入!EW130,结果导入!FW130,结果导入!GW130,结果导入!HW130))</f>
        <v/>
      </c>
      <c r="G131" s="7" t="str">
        <f>IF(SUM(选手操作!O130,结果导入!Y130,结果导入!AY130,结果导入!BY130,结果导入!CY130,结果导入!DY130,结果导入!EY130,结果导入!FY130,结果导入!GY130,结果导入!HY130)=0,"",SUM(选手操作!O130,结果导入!Y130,结果导入!AY130,结果导入!BY130,结果导入!CY130,结果导入!DY130,结果导入!EY130,结果导入!FY130,结果导入!GY130,结果导入!HY130))</f>
        <v/>
      </c>
      <c r="H131" s="6" t="str">
        <f ca="1">IFERROR(IF(OR($C131="",结果导入!S$3=""),"",IF(选手操作!T130&lt;&gt;"",IF(选手操作!T130="其他","请假",选手操作!T130),VLOOKUP($C131,结果导入!O:Q,3,0))),"成绩错误")</f>
        <v/>
      </c>
      <c r="I131" s="6" t="str">
        <f ca="1">IFERROR(IF(OR($C131="",结果导入!AS$3=""),"",IF(选手操作!AT130&lt;&gt;"",IF(选手操作!AT130="其他","请假",选手操作!AT130),VLOOKUP($C131,结果导入!AO:AQ,3,0))),"成绩错误")</f>
        <v/>
      </c>
      <c r="J131" s="6" t="str">
        <f ca="1">IFERROR(IF(OR($C131="",结果导入!BS$3=""),"",IF(选手操作!BT130&lt;&gt;"",IF(选手操作!BT130="其他","请假",选手操作!BT130),VLOOKUP($C131,结果导入!BO:BQ,3,0))),"成绩错误")</f>
        <v/>
      </c>
      <c r="K131" s="6" t="str">
        <f ca="1">IFERROR(IF(OR($C131="",结果导入!CS$3=""),"",IF(选手操作!CT130&lt;&gt;"",IF(选手操作!CT130="其他","请假",选手操作!CT130),VLOOKUP($C131,结果导入!CO:CQ,3,0))),"成绩错误")</f>
        <v/>
      </c>
      <c r="L131" s="6" t="str">
        <f ca="1">IFERROR(IF(OR($C131="",结果导入!DS$3=""),"",IF(选手操作!DT130&lt;&gt;"",IF(选手操作!DT130="其他","请假",选手操作!DT130),VLOOKUP($C131,结果导入!DO:DQ,3,0))),"成绩错误")</f>
        <v/>
      </c>
      <c r="M131" s="6" t="str">
        <f ca="1">IFERROR(IF(OR($C131="",结果导入!ES$3=""),"",IF(选手操作!ET130&lt;&gt;"",IF(选手操作!ET130="其他","请假",选手操作!ET130),VLOOKUP($C131,结果导入!EO:EQ,3,0))),"成绩错误")</f>
        <v/>
      </c>
      <c r="N131" s="6" t="str">
        <f ca="1">IFERROR(IF(OR($C131="",结果导入!FS$3=""),"",IF(选手操作!FT130&lt;&gt;"",IF(选手操作!FT130="其他","请假",选手操作!FT130),VLOOKUP($C131,结果导入!FO:FQ,3,0))),"成绩错误")</f>
        <v/>
      </c>
      <c r="O131" s="6" t="str">
        <f ca="1">IFERROR(IF(OR($C131="",结果导入!GS$3=""),"",IF(选手操作!GT130&lt;&gt;"",IF(选手操作!GT130="其他","请假",选手操作!GT130),VLOOKUP($C131,结果导入!GO:GQ,3,0))),"成绩错误")</f>
        <v/>
      </c>
      <c r="P131" s="6" t="str">
        <f ca="1">IFERROR(IF(OR($C131="",结果导入!HS$3=""),"",IF(选手操作!HT130&lt;&gt;"",IF(选手操作!HT130="其他","请假",选手操作!HT130),VLOOKUP($C131,结果导入!HO:HQ,3,0))),"成绩错误")</f>
        <v/>
      </c>
      <c r="Q131" s="5" t="str">
        <f ca="1" t="shared" si="59"/>
        <v/>
      </c>
      <c r="R131" s="5" t="str">
        <f ca="1" t="shared" si="60"/>
        <v/>
      </c>
      <c r="S131" s="5" t="str">
        <f ca="1" t="shared" si="61"/>
        <v/>
      </c>
      <c r="T131" s="6" t="str">
        <f ca="1" t="shared" si="62"/>
        <v/>
      </c>
      <c r="U131" s="6" t="str">
        <f ca="1" t="shared" si="63"/>
        <v/>
      </c>
      <c r="V131" s="6" t="str">
        <f ca="1" t="shared" si="64"/>
        <v/>
      </c>
      <c r="W131" s="6" t="str">
        <f ca="1" t="shared" si="65"/>
        <v/>
      </c>
      <c r="X131" s="6" t="str">
        <f ca="1" t="shared" si="66"/>
        <v/>
      </c>
      <c r="Y131" s="6" t="str">
        <f ca="1" t="shared" si="67"/>
        <v/>
      </c>
      <c r="Z131" s="6" t="str">
        <f ca="1" t="shared" si="68"/>
        <v/>
      </c>
      <c r="AA131" s="6" t="str">
        <f ca="1" t="shared" si="69"/>
        <v/>
      </c>
      <c r="AB131" s="6" t="str">
        <f ca="1" t="shared" si="70"/>
        <v/>
      </c>
      <c r="AC131" s="6" t="str">
        <f ca="1" t="shared" si="71"/>
        <v/>
      </c>
      <c r="AD131" s="6" t="str">
        <f ca="1" t="shared" si="72"/>
        <v/>
      </c>
      <c r="AE131" s="6" t="str">
        <f ca="1" t="shared" si="73"/>
        <v/>
      </c>
      <c r="AF131" s="5" t="str">
        <f ca="1" t="shared" si="74"/>
        <v/>
      </c>
      <c r="AG131" s="5" t="str">
        <f ca="1" t="shared" si="75"/>
        <v/>
      </c>
      <c r="AH131" s="5" t="str">
        <f ca="1" t="shared" si="76"/>
        <v/>
      </c>
      <c r="AI131" s="6" t="str">
        <f ca="1" t="shared" si="77"/>
        <v/>
      </c>
      <c r="AJ131" s="6" t="str">
        <f ca="1" t="shared" si="78"/>
        <v/>
      </c>
      <c r="AK131" s="7" t="str">
        <f ca="1" t="shared" si="79"/>
        <v/>
      </c>
      <c r="AL131" s="6" t="str">
        <f ca="1" t="shared" si="80"/>
        <v/>
      </c>
      <c r="AM131" s="6" t="str">
        <f ca="1" t="shared" si="81"/>
        <v/>
      </c>
      <c r="AN131" s="6" t="str">
        <f ca="1" t="shared" si="82"/>
        <v/>
      </c>
      <c r="AO131" s="6" t="str">
        <f ca="1" t="shared" si="83"/>
        <v/>
      </c>
      <c r="AP131" s="6" t="str">
        <f ca="1" t="shared" si="84"/>
        <v/>
      </c>
      <c r="AQ131" s="6" t="str">
        <f ca="1" t="shared" si="85"/>
        <v/>
      </c>
      <c r="AR131" s="6" t="str">
        <f ca="1" t="shared" si="86"/>
        <v/>
      </c>
      <c r="AS131" s="6" t="str">
        <f ca="1" t="shared" si="87"/>
        <v/>
      </c>
      <c r="AT131" s="6" t="str">
        <f ca="1" t="shared" si="88"/>
        <v/>
      </c>
      <c r="AU131" s="9" t="str">
        <f ca="1" t="shared" si="89"/>
        <v/>
      </c>
      <c r="AV131" s="5" t="str">
        <f ca="1" t="shared" si="90"/>
        <v/>
      </c>
      <c r="AW131" s="5" t="str">
        <f ca="1" t="shared" si="91"/>
        <v/>
      </c>
      <c r="AX131" s="8" t="str">
        <f ca="1" t="shared" si="92"/>
        <v/>
      </c>
      <c r="AY131" s="6" t="str">
        <f ca="1" t="shared" si="93"/>
        <v/>
      </c>
      <c r="AZ131" s="7" t="str">
        <f ca="1" t="shared" si="94"/>
        <v/>
      </c>
      <c r="BA131" s="6" t="str">
        <f ca="1" t="shared" si="95"/>
        <v/>
      </c>
      <c r="BB131" s="6" t="str">
        <f ca="1" t="shared" si="96"/>
        <v/>
      </c>
      <c r="BC131" s="6" t="str">
        <f ca="1" t="shared" si="97"/>
        <v/>
      </c>
      <c r="BD131" s="6" t="str">
        <f ca="1" t="shared" si="98"/>
        <v/>
      </c>
      <c r="BE131" s="6" t="str">
        <f ca="1" t="shared" si="99"/>
        <v/>
      </c>
      <c r="BF131" s="6" t="str">
        <f ca="1" t="shared" si="100"/>
        <v/>
      </c>
      <c r="BG131" s="6" t="str">
        <f ca="1" t="shared" si="101"/>
        <v/>
      </c>
      <c r="BH131" s="6" t="str">
        <f ca="1" t="shared" si="102"/>
        <v/>
      </c>
      <c r="BI131" s="6" t="str">
        <f ca="1" t="shared" si="103"/>
        <v/>
      </c>
    </row>
    <row r="132" spans="1:61">
      <c r="A132" s="5" t="str">
        <f ca="1" t="shared" si="57"/>
        <v/>
      </c>
      <c r="B132" s="5" t="str">
        <f ca="1">IF(选手操作!$K131="","",选手操作!$K131)</f>
        <v/>
      </c>
      <c r="C132" s="5" t="str">
        <f ca="1">IF(选手操作!$L131="","",选手操作!$L131)</f>
        <v/>
      </c>
      <c r="D132" s="5" t="str">
        <f ca="1">IF($B132="","",RANK($E132,$E$4:$E$435,0)+COUNTIF($E$4:$E132,$E132)-1)</f>
        <v/>
      </c>
      <c r="E132" s="6" t="str">
        <f ca="1" t="shared" si="58"/>
        <v/>
      </c>
      <c r="F132" s="7" t="str">
        <f ca="1">IF(SUM(选手操作!S131,选手操作!AS131,选手操作!BS131,选手操作!CS131,选手操作!DS131,选手操作!ES131,选手操作!FS131,选手操作!GS131,选手操作!HS131,选手操作!M131,结果导入!W131,结果导入!AW131,结果导入!BW131,结果导入!CW131,结果导入!DW131,结果导入!EW131,结果导入!FW131,结果导入!GW131,结果导入!HW131,选手操作!HU131)=0,"",SUM(选手操作!S131,选手操作!AS131,选手操作!BS131,选手操作!CS131,选手操作!DS131,选手操作!ES131,选手操作!FS131,选手操作!GS131,选手操作!HS131,选手操作!M131,结果导入!W131,结果导入!AW131,结果导入!BW131,结果导入!CW131,结果导入!DW131,结果导入!EW131,结果导入!FW131,结果导入!GW131,结果导入!HW131))</f>
        <v/>
      </c>
      <c r="G132" s="7" t="str">
        <f>IF(SUM(选手操作!O131,结果导入!Y131,结果导入!AY131,结果导入!BY131,结果导入!CY131,结果导入!DY131,结果导入!EY131,结果导入!FY131,结果导入!GY131,结果导入!HY131)=0,"",SUM(选手操作!O131,结果导入!Y131,结果导入!AY131,结果导入!BY131,结果导入!CY131,结果导入!DY131,结果导入!EY131,结果导入!FY131,结果导入!GY131,结果导入!HY131))</f>
        <v/>
      </c>
      <c r="H132" s="6" t="str">
        <f ca="1">IFERROR(IF(OR($C132="",结果导入!S$3=""),"",IF(选手操作!T131&lt;&gt;"",IF(选手操作!T131="其他","请假",选手操作!T131),VLOOKUP($C132,结果导入!O:Q,3,0))),"成绩错误")</f>
        <v/>
      </c>
      <c r="I132" s="6" t="str">
        <f ca="1">IFERROR(IF(OR($C132="",结果导入!AS$3=""),"",IF(选手操作!AT131&lt;&gt;"",IF(选手操作!AT131="其他","请假",选手操作!AT131),VLOOKUP($C132,结果导入!AO:AQ,3,0))),"成绩错误")</f>
        <v/>
      </c>
      <c r="J132" s="6" t="str">
        <f ca="1">IFERROR(IF(OR($C132="",结果导入!BS$3=""),"",IF(选手操作!BT131&lt;&gt;"",IF(选手操作!BT131="其他","请假",选手操作!BT131),VLOOKUP($C132,结果导入!BO:BQ,3,0))),"成绩错误")</f>
        <v/>
      </c>
      <c r="K132" s="6" t="str">
        <f ca="1">IFERROR(IF(OR($C132="",结果导入!CS$3=""),"",IF(选手操作!CT131&lt;&gt;"",IF(选手操作!CT131="其他","请假",选手操作!CT131),VLOOKUP($C132,结果导入!CO:CQ,3,0))),"成绩错误")</f>
        <v/>
      </c>
      <c r="L132" s="6" t="str">
        <f ca="1">IFERROR(IF(OR($C132="",结果导入!DS$3=""),"",IF(选手操作!DT131&lt;&gt;"",IF(选手操作!DT131="其他","请假",选手操作!DT131),VLOOKUP($C132,结果导入!DO:DQ,3,0))),"成绩错误")</f>
        <v/>
      </c>
      <c r="M132" s="6" t="str">
        <f ca="1">IFERROR(IF(OR($C132="",结果导入!ES$3=""),"",IF(选手操作!ET131&lt;&gt;"",IF(选手操作!ET131="其他","请假",选手操作!ET131),VLOOKUP($C132,结果导入!EO:EQ,3,0))),"成绩错误")</f>
        <v/>
      </c>
      <c r="N132" s="6" t="str">
        <f ca="1">IFERROR(IF(OR($C132="",结果导入!FS$3=""),"",IF(选手操作!FT131&lt;&gt;"",IF(选手操作!FT131="其他","请假",选手操作!FT131),VLOOKUP($C132,结果导入!FO:FQ,3,0))),"成绩错误")</f>
        <v/>
      </c>
      <c r="O132" s="6" t="str">
        <f ca="1">IFERROR(IF(OR($C132="",结果导入!GS$3=""),"",IF(选手操作!GT131&lt;&gt;"",IF(选手操作!GT131="其他","请假",选手操作!GT131),VLOOKUP($C132,结果导入!GO:GQ,3,0))),"成绩错误")</f>
        <v/>
      </c>
      <c r="P132" s="6" t="str">
        <f ca="1">IFERROR(IF(OR($C132="",结果导入!HS$3=""),"",IF(选手操作!HT131&lt;&gt;"",IF(选手操作!HT131="其他","请假",选手操作!HT131),VLOOKUP($C132,结果导入!HO:HQ,3,0))),"成绩错误")</f>
        <v/>
      </c>
      <c r="Q132" s="5" t="str">
        <f ca="1" t="shared" si="59"/>
        <v/>
      </c>
      <c r="R132" s="5" t="str">
        <f ca="1" t="shared" si="60"/>
        <v/>
      </c>
      <c r="S132" s="5" t="str">
        <f ca="1" t="shared" si="61"/>
        <v/>
      </c>
      <c r="T132" s="6" t="str">
        <f ca="1" t="shared" si="62"/>
        <v/>
      </c>
      <c r="U132" s="6" t="str">
        <f ca="1" t="shared" si="63"/>
        <v/>
      </c>
      <c r="V132" s="6" t="str">
        <f ca="1" t="shared" si="64"/>
        <v/>
      </c>
      <c r="W132" s="6" t="str">
        <f ca="1" t="shared" si="65"/>
        <v/>
      </c>
      <c r="X132" s="6" t="str">
        <f ca="1" t="shared" si="66"/>
        <v/>
      </c>
      <c r="Y132" s="6" t="str">
        <f ca="1" t="shared" si="67"/>
        <v/>
      </c>
      <c r="Z132" s="6" t="str">
        <f ca="1" t="shared" si="68"/>
        <v/>
      </c>
      <c r="AA132" s="6" t="str">
        <f ca="1" t="shared" si="69"/>
        <v/>
      </c>
      <c r="AB132" s="6" t="str">
        <f ca="1" t="shared" si="70"/>
        <v/>
      </c>
      <c r="AC132" s="6" t="str">
        <f ca="1" t="shared" si="71"/>
        <v/>
      </c>
      <c r="AD132" s="6" t="str">
        <f ca="1" t="shared" si="72"/>
        <v/>
      </c>
      <c r="AE132" s="6" t="str">
        <f ca="1" t="shared" si="73"/>
        <v/>
      </c>
      <c r="AF132" s="5" t="str">
        <f ca="1" t="shared" si="74"/>
        <v/>
      </c>
      <c r="AG132" s="5" t="str">
        <f ca="1" t="shared" si="75"/>
        <v/>
      </c>
      <c r="AH132" s="5" t="str">
        <f ca="1" t="shared" si="76"/>
        <v/>
      </c>
      <c r="AI132" s="6" t="str">
        <f ca="1" t="shared" si="77"/>
        <v/>
      </c>
      <c r="AJ132" s="6" t="str">
        <f ca="1" t="shared" si="78"/>
        <v/>
      </c>
      <c r="AK132" s="7" t="str">
        <f ca="1" t="shared" si="79"/>
        <v/>
      </c>
      <c r="AL132" s="6" t="str">
        <f ca="1" t="shared" si="80"/>
        <v/>
      </c>
      <c r="AM132" s="6" t="str">
        <f ca="1" t="shared" si="81"/>
        <v/>
      </c>
      <c r="AN132" s="6" t="str">
        <f ca="1" t="shared" si="82"/>
        <v/>
      </c>
      <c r="AO132" s="6" t="str">
        <f ca="1" t="shared" si="83"/>
        <v/>
      </c>
      <c r="AP132" s="6" t="str">
        <f ca="1" t="shared" si="84"/>
        <v/>
      </c>
      <c r="AQ132" s="6" t="str">
        <f ca="1" t="shared" si="85"/>
        <v/>
      </c>
      <c r="AR132" s="6" t="str">
        <f ca="1" t="shared" si="86"/>
        <v/>
      </c>
      <c r="AS132" s="6" t="str">
        <f ca="1" t="shared" si="87"/>
        <v/>
      </c>
      <c r="AT132" s="6" t="str">
        <f ca="1" t="shared" si="88"/>
        <v/>
      </c>
      <c r="AU132" s="9" t="str">
        <f ca="1" t="shared" si="89"/>
        <v/>
      </c>
      <c r="AV132" s="5" t="str">
        <f ca="1" t="shared" si="90"/>
        <v/>
      </c>
      <c r="AW132" s="5" t="str">
        <f ca="1" t="shared" si="91"/>
        <v/>
      </c>
      <c r="AX132" s="8" t="str">
        <f ca="1" t="shared" si="92"/>
        <v/>
      </c>
      <c r="AY132" s="6" t="str">
        <f ca="1" t="shared" si="93"/>
        <v/>
      </c>
      <c r="AZ132" s="7" t="str">
        <f ca="1" t="shared" si="94"/>
        <v/>
      </c>
      <c r="BA132" s="6" t="str">
        <f ca="1" t="shared" si="95"/>
        <v/>
      </c>
      <c r="BB132" s="6" t="str">
        <f ca="1" t="shared" si="96"/>
        <v/>
      </c>
      <c r="BC132" s="6" t="str">
        <f ca="1" t="shared" si="97"/>
        <v/>
      </c>
      <c r="BD132" s="6" t="str">
        <f ca="1" t="shared" si="98"/>
        <v/>
      </c>
      <c r="BE132" s="6" t="str">
        <f ca="1" t="shared" si="99"/>
        <v/>
      </c>
      <c r="BF132" s="6" t="str">
        <f ca="1" t="shared" si="100"/>
        <v/>
      </c>
      <c r="BG132" s="6" t="str">
        <f ca="1" t="shared" si="101"/>
        <v/>
      </c>
      <c r="BH132" s="6" t="str">
        <f ca="1" t="shared" si="102"/>
        <v/>
      </c>
      <c r="BI132" s="6" t="str">
        <f ca="1" t="shared" si="103"/>
        <v/>
      </c>
    </row>
    <row r="133" spans="1:61">
      <c r="A133" s="5" t="str">
        <f ca="1" t="shared" ref="A133:A196" si="104">IF(D133="","",D133)</f>
        <v/>
      </c>
      <c r="B133" s="5" t="str">
        <f ca="1">IF(选手操作!$K132="","",选手操作!$K132)</f>
        <v/>
      </c>
      <c r="C133" s="5" t="str">
        <f ca="1">IF(选手操作!$L132="","",选手操作!$L132)</f>
        <v/>
      </c>
      <c r="D133" s="5" t="str">
        <f ca="1">IF($B133="","",RANK($E133,$E$4:$E$435,0)+COUNTIF($E$4:$E133,$E133)-1)</f>
        <v/>
      </c>
      <c r="E133" s="6" t="str">
        <f ca="1" t="shared" ref="E133:E196" si="105">IF($B133="","",SUM(F133:P133))</f>
        <v/>
      </c>
      <c r="F133" s="7" t="str">
        <f ca="1">IF(SUM(选手操作!S132,选手操作!AS132,选手操作!BS132,选手操作!CS132,选手操作!DS132,选手操作!ES132,选手操作!FS132,选手操作!GS132,选手操作!HS132,选手操作!M132,结果导入!W132,结果导入!AW132,结果导入!BW132,结果导入!CW132,结果导入!DW132,结果导入!EW132,结果导入!FW132,结果导入!GW132,结果导入!HW132,选手操作!HU132)=0,"",SUM(选手操作!S132,选手操作!AS132,选手操作!BS132,选手操作!CS132,选手操作!DS132,选手操作!ES132,选手操作!FS132,选手操作!GS132,选手操作!HS132,选手操作!M132,结果导入!W132,结果导入!AW132,结果导入!BW132,结果导入!CW132,结果导入!DW132,结果导入!EW132,结果导入!FW132,结果导入!GW132,结果导入!HW132))</f>
        <v/>
      </c>
      <c r="G133" s="7" t="str">
        <f>IF(SUM(选手操作!O132,结果导入!Y132,结果导入!AY132,结果导入!BY132,结果导入!CY132,结果导入!DY132,结果导入!EY132,结果导入!FY132,结果导入!GY132,结果导入!HY132)=0,"",SUM(选手操作!O132,结果导入!Y132,结果导入!AY132,结果导入!BY132,结果导入!CY132,结果导入!DY132,结果导入!EY132,结果导入!FY132,结果导入!GY132,结果导入!HY132))</f>
        <v/>
      </c>
      <c r="H133" s="6" t="str">
        <f ca="1">IFERROR(IF(OR($C133="",结果导入!S$3=""),"",IF(选手操作!T132&lt;&gt;"",IF(选手操作!T132="其他","请假",选手操作!T132),VLOOKUP($C133,结果导入!O:Q,3,0))),"成绩错误")</f>
        <v/>
      </c>
      <c r="I133" s="6" t="str">
        <f ca="1">IFERROR(IF(OR($C133="",结果导入!AS$3=""),"",IF(选手操作!AT132&lt;&gt;"",IF(选手操作!AT132="其他","请假",选手操作!AT132),VLOOKUP($C133,结果导入!AO:AQ,3,0))),"成绩错误")</f>
        <v/>
      </c>
      <c r="J133" s="6" t="str">
        <f ca="1">IFERROR(IF(OR($C133="",结果导入!BS$3=""),"",IF(选手操作!BT132&lt;&gt;"",IF(选手操作!BT132="其他","请假",选手操作!BT132),VLOOKUP($C133,结果导入!BO:BQ,3,0))),"成绩错误")</f>
        <v/>
      </c>
      <c r="K133" s="6" t="str">
        <f ca="1">IFERROR(IF(OR($C133="",结果导入!CS$3=""),"",IF(选手操作!CT132&lt;&gt;"",IF(选手操作!CT132="其他","请假",选手操作!CT132),VLOOKUP($C133,结果导入!CO:CQ,3,0))),"成绩错误")</f>
        <v/>
      </c>
      <c r="L133" s="6" t="str">
        <f ca="1">IFERROR(IF(OR($C133="",结果导入!DS$3=""),"",IF(选手操作!DT132&lt;&gt;"",IF(选手操作!DT132="其他","请假",选手操作!DT132),VLOOKUP($C133,结果导入!DO:DQ,3,0))),"成绩错误")</f>
        <v/>
      </c>
      <c r="M133" s="6" t="str">
        <f ca="1">IFERROR(IF(OR($C133="",结果导入!ES$3=""),"",IF(选手操作!ET132&lt;&gt;"",IF(选手操作!ET132="其他","请假",选手操作!ET132),VLOOKUP($C133,结果导入!EO:EQ,3,0))),"成绩错误")</f>
        <v/>
      </c>
      <c r="N133" s="6" t="str">
        <f ca="1">IFERROR(IF(OR($C133="",结果导入!FS$3=""),"",IF(选手操作!FT132&lt;&gt;"",IF(选手操作!FT132="其他","请假",选手操作!FT132),VLOOKUP($C133,结果导入!FO:FQ,3,0))),"成绩错误")</f>
        <v/>
      </c>
      <c r="O133" s="6" t="str">
        <f ca="1">IFERROR(IF(OR($C133="",结果导入!GS$3=""),"",IF(选手操作!GT132&lt;&gt;"",IF(选手操作!GT132="其他","请假",选手操作!GT132),VLOOKUP($C133,结果导入!GO:GQ,3,0))),"成绩错误")</f>
        <v/>
      </c>
      <c r="P133" s="6" t="str">
        <f ca="1">IFERROR(IF(OR($C133="",结果导入!HS$3=""),"",IF(选手操作!HT132&lt;&gt;"",IF(选手操作!HT132="其他","请假",选手操作!HT132),VLOOKUP($C133,结果导入!HO:HQ,3,0))),"成绩错误")</f>
        <v/>
      </c>
      <c r="Q133" s="5" t="str">
        <f ca="1" t="shared" ref="Q133:Q196" si="106">IF($B133="","",ROW()-3)</f>
        <v/>
      </c>
      <c r="R133" s="5" t="str">
        <f ca="1" t="shared" ref="R133:R196" si="107">IF($Q133="","",VLOOKUP($Q133,$A:$C,2,0))</f>
        <v/>
      </c>
      <c r="S133" s="5" t="str">
        <f ca="1" t="shared" ref="S133:S196" si="108">IF($Q133="","",VLOOKUP($Q133,$A:$C,3,0))</f>
        <v/>
      </c>
      <c r="T133" s="6" t="str">
        <f ca="1" t="shared" ref="T133:T196" si="109">IF($Q133="","",VLOOKUP($R133,$B:$P,COLUMN()-16,0))</f>
        <v/>
      </c>
      <c r="U133" s="6" t="str">
        <f ca="1" t="shared" ref="U133:U196" si="110">IF($Q133="","",VLOOKUP($R133,$B:$P,COLUMN()-16,0))</f>
        <v/>
      </c>
      <c r="V133" s="6" t="str">
        <f ca="1" t="shared" ref="V133:V196" si="111">IF($Q133="","",VLOOKUP($R133,$B:$P,COLUMN()-16,0))</f>
        <v/>
      </c>
      <c r="W133" s="6" t="str">
        <f ca="1" t="shared" ref="W133:W196" si="112">IF($Q133="","",VLOOKUP($R133,$B:$P,COLUMN()-16,0))</f>
        <v/>
      </c>
      <c r="X133" s="6" t="str">
        <f ca="1" t="shared" ref="X133:X196" si="113">IF($Q133="","",VLOOKUP($R133,$B:$P,COLUMN()-16,0))</f>
        <v/>
      </c>
      <c r="Y133" s="6" t="str">
        <f ca="1" t="shared" ref="Y133:Y196" si="114">IF($Q133="","",VLOOKUP($R133,$B:$P,COLUMN()-16,0))</f>
        <v/>
      </c>
      <c r="Z133" s="6" t="str">
        <f ca="1" t="shared" ref="Z133:Z196" si="115">IF($Q133="","",VLOOKUP($R133,$B:$P,COLUMN()-16,0))</f>
        <v/>
      </c>
      <c r="AA133" s="6" t="str">
        <f ca="1" t="shared" ref="AA133:AA196" si="116">IF($Q133="","",VLOOKUP($R133,$B:$P,COLUMN()-16,0))</f>
        <v/>
      </c>
      <c r="AB133" s="6" t="str">
        <f ca="1" t="shared" ref="AB133:AB196" si="117">IF($Q133="","",VLOOKUP($R133,$B:$P,COLUMN()-16,0))</f>
        <v/>
      </c>
      <c r="AC133" s="6" t="str">
        <f ca="1" t="shared" ref="AC133:AC196" si="118">IF($Q133="","",VLOOKUP($R133,$B:$P,COLUMN()-16,0))</f>
        <v/>
      </c>
      <c r="AD133" s="6" t="str">
        <f ca="1" t="shared" ref="AD133:AD196" si="119">IF($Q133="","",VLOOKUP($R133,$B:$P,COLUMN()-16,0))</f>
        <v/>
      </c>
      <c r="AE133" s="6" t="str">
        <f ca="1" t="shared" ref="AE133:AE196" si="120">IF($Q133="","",VLOOKUP($R133,$B:$P,COLUMN()-16,0))</f>
        <v/>
      </c>
      <c r="AF133" s="5" t="str">
        <f ca="1" t="shared" ref="AF133:AF196" si="121">IF($AH$1="","",IF($AH$1="参赛编号",B133,Q133))</f>
        <v/>
      </c>
      <c r="AG133" s="5" t="str">
        <f ca="1" t="shared" ref="AG133:AG196" si="122">IF($AH$1="","",IF($AH$1="参赛编号",C133,R133))</f>
        <v/>
      </c>
      <c r="AH133" s="5" t="str">
        <f ca="1" t="shared" ref="AH133:AH196" si="123">IF($AH$1="","",IF($AH$1="参赛编号",D133,S133))</f>
        <v/>
      </c>
      <c r="AI133" s="6" t="str">
        <f ca="1" t="shared" ref="AI133:AI196" si="124">IF(OR($AT$1="",$AH$1="",$AF133=""),"",$AT$1*IF($AH$1="参赛编号",E133,T133))</f>
        <v/>
      </c>
      <c r="AJ133" s="6" t="str">
        <f ca="1" t="shared" ref="AJ133:AJ196" si="125">IF($AH$1="","",IF($AH$1="参赛编号",F133,U133))</f>
        <v/>
      </c>
      <c r="AK133" s="7" t="str">
        <f ca="1" t="shared" ref="AK133:AK196" si="126">IF($AH$1="","",IF($AH$1="参赛编号",G133,V133))</f>
        <v/>
      </c>
      <c r="AL133" s="6" t="str">
        <f ca="1" t="shared" ref="AL133:AL196" si="127">IF($AH$1="","",IF($AH$1="参赛编号",H133,W133))</f>
        <v/>
      </c>
      <c r="AM133" s="6" t="str">
        <f ca="1" t="shared" ref="AM133:AM196" si="128">IF($AH$1="","",IF($AH$1="参赛编号",I133,X133))</f>
        <v/>
      </c>
      <c r="AN133" s="6" t="str">
        <f ca="1" t="shared" ref="AN133:AN196" si="129">IF($AH$1="","",IF($AH$1="参赛编号",J133,Y133))</f>
        <v/>
      </c>
      <c r="AO133" s="6" t="str">
        <f ca="1" t="shared" ref="AO133:AO196" si="130">IF($AH$1="","",IF($AH$1="参赛编号",K133,Z133))</f>
        <v/>
      </c>
      <c r="AP133" s="6" t="str">
        <f ca="1" t="shared" ref="AP133:AP196" si="131">IF($AH$1="","",IF($AH$1="参赛编号",L133,AA133))</f>
        <v/>
      </c>
      <c r="AQ133" s="6" t="str">
        <f ca="1" t="shared" ref="AQ133:AQ196" si="132">IF($AH$1="","",IF($AH$1="参赛编号",M133,AB133))</f>
        <v/>
      </c>
      <c r="AR133" s="6" t="str">
        <f ca="1" t="shared" ref="AR133:AR196" si="133">IF($AH$1="","",IF($AH$1="参赛编号",N133,AC133))</f>
        <v/>
      </c>
      <c r="AS133" s="6" t="str">
        <f ca="1" t="shared" ref="AS133:AS196" si="134">IF($AH$1="","",IF($AH$1="参赛编号",O133,AD133))</f>
        <v/>
      </c>
      <c r="AT133" s="6" t="str">
        <f ca="1" t="shared" ref="AT133:AT196" si="135">IF($AH$1="","",IF($AH$1="参赛编号",P133,AE133))</f>
        <v/>
      </c>
      <c r="AU133" s="9" t="str">
        <f ca="1" t="shared" ref="AU133:AU196" si="136">IF(AF133="","",AF133)</f>
        <v/>
      </c>
      <c r="AV133" s="5" t="str">
        <f ca="1" t="shared" ref="AV133:AV196" si="137">IF(AG133="","",AG133)</f>
        <v/>
      </c>
      <c r="AW133" s="5" t="str">
        <f ca="1" t="shared" ref="AW133:AW196" si="138">IF(AH133="","",AH133)</f>
        <v/>
      </c>
      <c r="AX133" s="8" t="str">
        <f ca="1" t="shared" ref="AX133:AX196" si="139">IF(AI133="","",AI133)</f>
        <v/>
      </c>
      <c r="AY133" s="6" t="str">
        <f ca="1" t="shared" ref="AY133:AY196" si="140">IF(AJ133="","",AJ133)</f>
        <v/>
      </c>
      <c r="AZ133" s="7" t="str">
        <f ca="1" t="shared" ref="AZ133:AZ196" si="141">IF(AK133="","",AK133)</f>
        <v/>
      </c>
      <c r="BA133" s="6" t="str">
        <f ca="1" t="shared" ref="BA133:BA196" si="142">IF(AL133="","",AL133)</f>
        <v/>
      </c>
      <c r="BB133" s="6" t="str">
        <f ca="1" t="shared" ref="BB133:BB196" si="143">IF(AM133="","",AM133)</f>
        <v/>
      </c>
      <c r="BC133" s="6" t="str">
        <f ca="1" t="shared" ref="BC133:BC196" si="144">IF(AN133="","",AN133)</f>
        <v/>
      </c>
      <c r="BD133" s="6" t="str">
        <f ca="1" t="shared" ref="BD133:BD196" si="145">IF(AO133="","",AO133)</f>
        <v/>
      </c>
      <c r="BE133" s="6" t="str">
        <f ca="1" t="shared" ref="BE133:BE196" si="146">IF(AP133="","",AP133)</f>
        <v/>
      </c>
      <c r="BF133" s="6" t="str">
        <f ca="1" t="shared" ref="BF133:BF196" si="147">IF(AQ133="","",AQ133)</f>
        <v/>
      </c>
      <c r="BG133" s="6" t="str">
        <f ca="1" t="shared" ref="BG133:BG196" si="148">IF(AR133="","",AR133)</f>
        <v/>
      </c>
      <c r="BH133" s="6" t="str">
        <f ca="1" t="shared" ref="BH133:BH196" si="149">IF(AS133="","",AS133)</f>
        <v/>
      </c>
      <c r="BI133" s="6" t="str">
        <f ca="1" t="shared" ref="BI133:BI196" si="150">IF(AT133="","",AT133)</f>
        <v/>
      </c>
    </row>
    <row r="134" spans="1:61">
      <c r="A134" s="5" t="str">
        <f ca="1" t="shared" si="104"/>
        <v/>
      </c>
      <c r="B134" s="5" t="str">
        <f ca="1">IF(选手操作!$K133="","",选手操作!$K133)</f>
        <v/>
      </c>
      <c r="C134" s="5" t="str">
        <f ca="1">IF(选手操作!$L133="","",选手操作!$L133)</f>
        <v/>
      </c>
      <c r="D134" s="5" t="str">
        <f ca="1">IF($B134="","",RANK($E134,$E$4:$E$435,0)+COUNTIF($E$4:$E134,$E134)-1)</f>
        <v/>
      </c>
      <c r="E134" s="6" t="str">
        <f ca="1" t="shared" si="105"/>
        <v/>
      </c>
      <c r="F134" s="7" t="str">
        <f ca="1">IF(SUM(选手操作!S133,选手操作!AS133,选手操作!BS133,选手操作!CS133,选手操作!DS133,选手操作!ES133,选手操作!FS133,选手操作!GS133,选手操作!HS133,选手操作!M133,结果导入!W133,结果导入!AW133,结果导入!BW133,结果导入!CW133,结果导入!DW133,结果导入!EW133,结果导入!FW133,结果导入!GW133,结果导入!HW133,选手操作!HU133)=0,"",SUM(选手操作!S133,选手操作!AS133,选手操作!BS133,选手操作!CS133,选手操作!DS133,选手操作!ES133,选手操作!FS133,选手操作!GS133,选手操作!HS133,选手操作!M133,结果导入!W133,结果导入!AW133,结果导入!BW133,结果导入!CW133,结果导入!DW133,结果导入!EW133,结果导入!FW133,结果导入!GW133,结果导入!HW133))</f>
        <v/>
      </c>
      <c r="G134" s="7" t="str">
        <f>IF(SUM(选手操作!O133,结果导入!Y133,结果导入!AY133,结果导入!BY133,结果导入!CY133,结果导入!DY133,结果导入!EY133,结果导入!FY133,结果导入!GY133,结果导入!HY133)=0,"",SUM(选手操作!O133,结果导入!Y133,结果导入!AY133,结果导入!BY133,结果导入!CY133,结果导入!DY133,结果导入!EY133,结果导入!FY133,结果导入!GY133,结果导入!HY133))</f>
        <v/>
      </c>
      <c r="H134" s="6" t="str">
        <f ca="1">IFERROR(IF(OR($C134="",结果导入!S$3=""),"",IF(选手操作!T133&lt;&gt;"",IF(选手操作!T133="其他","请假",选手操作!T133),VLOOKUP($C134,结果导入!O:Q,3,0))),"成绩错误")</f>
        <v/>
      </c>
      <c r="I134" s="6" t="str">
        <f ca="1">IFERROR(IF(OR($C134="",结果导入!AS$3=""),"",IF(选手操作!AT133&lt;&gt;"",IF(选手操作!AT133="其他","请假",选手操作!AT133),VLOOKUP($C134,结果导入!AO:AQ,3,0))),"成绩错误")</f>
        <v/>
      </c>
      <c r="J134" s="6" t="str">
        <f ca="1">IFERROR(IF(OR($C134="",结果导入!BS$3=""),"",IF(选手操作!BT133&lt;&gt;"",IF(选手操作!BT133="其他","请假",选手操作!BT133),VLOOKUP($C134,结果导入!BO:BQ,3,0))),"成绩错误")</f>
        <v/>
      </c>
      <c r="K134" s="6" t="str">
        <f ca="1">IFERROR(IF(OR($C134="",结果导入!CS$3=""),"",IF(选手操作!CT133&lt;&gt;"",IF(选手操作!CT133="其他","请假",选手操作!CT133),VLOOKUP($C134,结果导入!CO:CQ,3,0))),"成绩错误")</f>
        <v/>
      </c>
      <c r="L134" s="6" t="str">
        <f ca="1">IFERROR(IF(OR($C134="",结果导入!DS$3=""),"",IF(选手操作!DT133&lt;&gt;"",IF(选手操作!DT133="其他","请假",选手操作!DT133),VLOOKUP($C134,结果导入!DO:DQ,3,0))),"成绩错误")</f>
        <v/>
      </c>
      <c r="M134" s="6" t="str">
        <f ca="1">IFERROR(IF(OR($C134="",结果导入!ES$3=""),"",IF(选手操作!ET133&lt;&gt;"",IF(选手操作!ET133="其他","请假",选手操作!ET133),VLOOKUP($C134,结果导入!EO:EQ,3,0))),"成绩错误")</f>
        <v/>
      </c>
      <c r="N134" s="6" t="str">
        <f ca="1">IFERROR(IF(OR($C134="",结果导入!FS$3=""),"",IF(选手操作!FT133&lt;&gt;"",IF(选手操作!FT133="其他","请假",选手操作!FT133),VLOOKUP($C134,结果导入!FO:FQ,3,0))),"成绩错误")</f>
        <v/>
      </c>
      <c r="O134" s="6" t="str">
        <f ca="1">IFERROR(IF(OR($C134="",结果导入!GS$3=""),"",IF(选手操作!GT133&lt;&gt;"",IF(选手操作!GT133="其他","请假",选手操作!GT133),VLOOKUP($C134,结果导入!GO:GQ,3,0))),"成绩错误")</f>
        <v/>
      </c>
      <c r="P134" s="6" t="str">
        <f ca="1">IFERROR(IF(OR($C134="",结果导入!HS$3=""),"",IF(选手操作!HT133&lt;&gt;"",IF(选手操作!HT133="其他","请假",选手操作!HT133),VLOOKUP($C134,结果导入!HO:HQ,3,0))),"成绩错误")</f>
        <v/>
      </c>
      <c r="Q134" s="5" t="str">
        <f ca="1" t="shared" si="106"/>
        <v/>
      </c>
      <c r="R134" s="5" t="str">
        <f ca="1" t="shared" si="107"/>
        <v/>
      </c>
      <c r="S134" s="5" t="str">
        <f ca="1" t="shared" si="108"/>
        <v/>
      </c>
      <c r="T134" s="6" t="str">
        <f ca="1" t="shared" si="109"/>
        <v/>
      </c>
      <c r="U134" s="6" t="str">
        <f ca="1" t="shared" si="110"/>
        <v/>
      </c>
      <c r="V134" s="6" t="str">
        <f ca="1" t="shared" si="111"/>
        <v/>
      </c>
      <c r="W134" s="6" t="str">
        <f ca="1" t="shared" si="112"/>
        <v/>
      </c>
      <c r="X134" s="6" t="str">
        <f ca="1" t="shared" si="113"/>
        <v/>
      </c>
      <c r="Y134" s="6" t="str">
        <f ca="1" t="shared" si="114"/>
        <v/>
      </c>
      <c r="Z134" s="6" t="str">
        <f ca="1" t="shared" si="115"/>
        <v/>
      </c>
      <c r="AA134" s="6" t="str">
        <f ca="1" t="shared" si="116"/>
        <v/>
      </c>
      <c r="AB134" s="6" t="str">
        <f ca="1" t="shared" si="117"/>
        <v/>
      </c>
      <c r="AC134" s="6" t="str">
        <f ca="1" t="shared" si="118"/>
        <v/>
      </c>
      <c r="AD134" s="6" t="str">
        <f ca="1" t="shared" si="119"/>
        <v/>
      </c>
      <c r="AE134" s="6" t="str">
        <f ca="1" t="shared" si="120"/>
        <v/>
      </c>
      <c r="AF134" s="5" t="str">
        <f ca="1" t="shared" si="121"/>
        <v/>
      </c>
      <c r="AG134" s="5" t="str">
        <f ca="1" t="shared" si="122"/>
        <v/>
      </c>
      <c r="AH134" s="5" t="str">
        <f ca="1" t="shared" si="123"/>
        <v/>
      </c>
      <c r="AI134" s="6" t="str">
        <f ca="1" t="shared" si="124"/>
        <v/>
      </c>
      <c r="AJ134" s="6" t="str">
        <f ca="1" t="shared" si="125"/>
        <v/>
      </c>
      <c r="AK134" s="7" t="str">
        <f ca="1" t="shared" si="126"/>
        <v/>
      </c>
      <c r="AL134" s="6" t="str">
        <f ca="1" t="shared" si="127"/>
        <v/>
      </c>
      <c r="AM134" s="6" t="str">
        <f ca="1" t="shared" si="128"/>
        <v/>
      </c>
      <c r="AN134" s="6" t="str">
        <f ca="1" t="shared" si="129"/>
        <v/>
      </c>
      <c r="AO134" s="6" t="str">
        <f ca="1" t="shared" si="130"/>
        <v/>
      </c>
      <c r="AP134" s="6" t="str">
        <f ca="1" t="shared" si="131"/>
        <v/>
      </c>
      <c r="AQ134" s="6" t="str">
        <f ca="1" t="shared" si="132"/>
        <v/>
      </c>
      <c r="AR134" s="6" t="str">
        <f ca="1" t="shared" si="133"/>
        <v/>
      </c>
      <c r="AS134" s="6" t="str">
        <f ca="1" t="shared" si="134"/>
        <v/>
      </c>
      <c r="AT134" s="6" t="str">
        <f ca="1" t="shared" si="135"/>
        <v/>
      </c>
      <c r="AU134" s="9" t="str">
        <f ca="1" t="shared" si="136"/>
        <v/>
      </c>
      <c r="AV134" s="5" t="str">
        <f ca="1" t="shared" si="137"/>
        <v/>
      </c>
      <c r="AW134" s="5" t="str">
        <f ca="1" t="shared" si="138"/>
        <v/>
      </c>
      <c r="AX134" s="8" t="str">
        <f ca="1" t="shared" si="139"/>
        <v/>
      </c>
      <c r="AY134" s="6" t="str">
        <f ca="1" t="shared" si="140"/>
        <v/>
      </c>
      <c r="AZ134" s="7" t="str">
        <f ca="1" t="shared" si="141"/>
        <v/>
      </c>
      <c r="BA134" s="6" t="str">
        <f ca="1" t="shared" si="142"/>
        <v/>
      </c>
      <c r="BB134" s="6" t="str">
        <f ca="1" t="shared" si="143"/>
        <v/>
      </c>
      <c r="BC134" s="6" t="str">
        <f ca="1" t="shared" si="144"/>
        <v/>
      </c>
      <c r="BD134" s="6" t="str">
        <f ca="1" t="shared" si="145"/>
        <v/>
      </c>
      <c r="BE134" s="6" t="str">
        <f ca="1" t="shared" si="146"/>
        <v/>
      </c>
      <c r="BF134" s="6" t="str">
        <f ca="1" t="shared" si="147"/>
        <v/>
      </c>
      <c r="BG134" s="6" t="str">
        <f ca="1" t="shared" si="148"/>
        <v/>
      </c>
      <c r="BH134" s="6" t="str">
        <f ca="1" t="shared" si="149"/>
        <v/>
      </c>
      <c r="BI134" s="6" t="str">
        <f ca="1" t="shared" si="150"/>
        <v/>
      </c>
    </row>
    <row r="135" spans="1:61">
      <c r="A135" s="5" t="str">
        <f ca="1" t="shared" si="104"/>
        <v/>
      </c>
      <c r="B135" s="5" t="str">
        <f ca="1">IF(选手操作!$K134="","",选手操作!$K134)</f>
        <v/>
      </c>
      <c r="C135" s="5" t="str">
        <f ca="1">IF(选手操作!$L134="","",选手操作!$L134)</f>
        <v/>
      </c>
      <c r="D135" s="5" t="str">
        <f ca="1">IF($B135="","",RANK($E135,$E$4:$E$435,0)+COUNTIF($E$4:$E135,$E135)-1)</f>
        <v/>
      </c>
      <c r="E135" s="6" t="str">
        <f ca="1" t="shared" si="105"/>
        <v/>
      </c>
      <c r="F135" s="7" t="str">
        <f ca="1">IF(SUM(选手操作!S134,选手操作!AS134,选手操作!BS134,选手操作!CS134,选手操作!DS134,选手操作!ES134,选手操作!FS134,选手操作!GS134,选手操作!HS134,选手操作!M134,结果导入!W134,结果导入!AW134,结果导入!BW134,结果导入!CW134,结果导入!DW134,结果导入!EW134,结果导入!FW134,结果导入!GW134,结果导入!HW134,选手操作!HU134)=0,"",SUM(选手操作!S134,选手操作!AS134,选手操作!BS134,选手操作!CS134,选手操作!DS134,选手操作!ES134,选手操作!FS134,选手操作!GS134,选手操作!HS134,选手操作!M134,结果导入!W134,结果导入!AW134,结果导入!BW134,结果导入!CW134,结果导入!DW134,结果导入!EW134,结果导入!FW134,结果导入!GW134,结果导入!HW134))</f>
        <v/>
      </c>
      <c r="G135" s="7" t="str">
        <f>IF(SUM(选手操作!O134,结果导入!Y134,结果导入!AY134,结果导入!BY134,结果导入!CY134,结果导入!DY134,结果导入!EY134,结果导入!FY134,结果导入!GY134,结果导入!HY134)=0,"",SUM(选手操作!O134,结果导入!Y134,结果导入!AY134,结果导入!BY134,结果导入!CY134,结果导入!DY134,结果导入!EY134,结果导入!FY134,结果导入!GY134,结果导入!HY134))</f>
        <v/>
      </c>
      <c r="H135" s="6" t="str">
        <f ca="1">IFERROR(IF(OR($C135="",结果导入!S$3=""),"",IF(选手操作!T134&lt;&gt;"",IF(选手操作!T134="其他","请假",选手操作!T134),VLOOKUP($C135,结果导入!O:Q,3,0))),"成绩错误")</f>
        <v/>
      </c>
      <c r="I135" s="6" t="str">
        <f ca="1">IFERROR(IF(OR($C135="",结果导入!AS$3=""),"",IF(选手操作!AT134&lt;&gt;"",IF(选手操作!AT134="其他","请假",选手操作!AT134),VLOOKUP($C135,结果导入!AO:AQ,3,0))),"成绩错误")</f>
        <v/>
      </c>
      <c r="J135" s="6" t="str">
        <f ca="1">IFERROR(IF(OR($C135="",结果导入!BS$3=""),"",IF(选手操作!BT134&lt;&gt;"",IF(选手操作!BT134="其他","请假",选手操作!BT134),VLOOKUP($C135,结果导入!BO:BQ,3,0))),"成绩错误")</f>
        <v/>
      </c>
      <c r="K135" s="6" t="str">
        <f ca="1">IFERROR(IF(OR($C135="",结果导入!CS$3=""),"",IF(选手操作!CT134&lt;&gt;"",IF(选手操作!CT134="其他","请假",选手操作!CT134),VLOOKUP($C135,结果导入!CO:CQ,3,0))),"成绩错误")</f>
        <v/>
      </c>
      <c r="L135" s="6" t="str">
        <f ca="1">IFERROR(IF(OR($C135="",结果导入!DS$3=""),"",IF(选手操作!DT134&lt;&gt;"",IF(选手操作!DT134="其他","请假",选手操作!DT134),VLOOKUP($C135,结果导入!DO:DQ,3,0))),"成绩错误")</f>
        <v/>
      </c>
      <c r="M135" s="6" t="str">
        <f ca="1">IFERROR(IF(OR($C135="",结果导入!ES$3=""),"",IF(选手操作!ET134&lt;&gt;"",IF(选手操作!ET134="其他","请假",选手操作!ET134),VLOOKUP($C135,结果导入!EO:EQ,3,0))),"成绩错误")</f>
        <v/>
      </c>
      <c r="N135" s="6" t="str">
        <f ca="1">IFERROR(IF(OR($C135="",结果导入!FS$3=""),"",IF(选手操作!FT134&lt;&gt;"",IF(选手操作!FT134="其他","请假",选手操作!FT134),VLOOKUP($C135,结果导入!FO:FQ,3,0))),"成绩错误")</f>
        <v/>
      </c>
      <c r="O135" s="6" t="str">
        <f ca="1">IFERROR(IF(OR($C135="",结果导入!GS$3=""),"",IF(选手操作!GT134&lt;&gt;"",IF(选手操作!GT134="其他","请假",选手操作!GT134),VLOOKUP($C135,结果导入!GO:GQ,3,0))),"成绩错误")</f>
        <v/>
      </c>
      <c r="P135" s="6" t="str">
        <f ca="1">IFERROR(IF(OR($C135="",结果导入!HS$3=""),"",IF(选手操作!HT134&lt;&gt;"",IF(选手操作!HT134="其他","请假",选手操作!HT134),VLOOKUP($C135,结果导入!HO:HQ,3,0))),"成绩错误")</f>
        <v/>
      </c>
      <c r="Q135" s="5" t="str">
        <f ca="1" t="shared" si="106"/>
        <v/>
      </c>
      <c r="R135" s="5" t="str">
        <f ca="1" t="shared" si="107"/>
        <v/>
      </c>
      <c r="S135" s="5" t="str">
        <f ca="1" t="shared" si="108"/>
        <v/>
      </c>
      <c r="T135" s="6" t="str">
        <f ca="1" t="shared" si="109"/>
        <v/>
      </c>
      <c r="U135" s="6" t="str">
        <f ca="1" t="shared" si="110"/>
        <v/>
      </c>
      <c r="V135" s="6" t="str">
        <f ca="1" t="shared" si="111"/>
        <v/>
      </c>
      <c r="W135" s="6" t="str">
        <f ca="1" t="shared" si="112"/>
        <v/>
      </c>
      <c r="X135" s="6" t="str">
        <f ca="1" t="shared" si="113"/>
        <v/>
      </c>
      <c r="Y135" s="6" t="str">
        <f ca="1" t="shared" si="114"/>
        <v/>
      </c>
      <c r="Z135" s="6" t="str">
        <f ca="1" t="shared" si="115"/>
        <v/>
      </c>
      <c r="AA135" s="6" t="str">
        <f ca="1" t="shared" si="116"/>
        <v/>
      </c>
      <c r="AB135" s="6" t="str">
        <f ca="1" t="shared" si="117"/>
        <v/>
      </c>
      <c r="AC135" s="6" t="str">
        <f ca="1" t="shared" si="118"/>
        <v/>
      </c>
      <c r="AD135" s="6" t="str">
        <f ca="1" t="shared" si="119"/>
        <v/>
      </c>
      <c r="AE135" s="6" t="str">
        <f ca="1" t="shared" si="120"/>
        <v/>
      </c>
      <c r="AF135" s="5" t="str">
        <f ca="1" t="shared" si="121"/>
        <v/>
      </c>
      <c r="AG135" s="5" t="str">
        <f ca="1" t="shared" si="122"/>
        <v/>
      </c>
      <c r="AH135" s="5" t="str">
        <f ca="1" t="shared" si="123"/>
        <v/>
      </c>
      <c r="AI135" s="6" t="str">
        <f ca="1" t="shared" si="124"/>
        <v/>
      </c>
      <c r="AJ135" s="6" t="str">
        <f ca="1" t="shared" si="125"/>
        <v/>
      </c>
      <c r="AK135" s="7" t="str">
        <f ca="1" t="shared" si="126"/>
        <v/>
      </c>
      <c r="AL135" s="6" t="str">
        <f ca="1" t="shared" si="127"/>
        <v/>
      </c>
      <c r="AM135" s="6" t="str">
        <f ca="1" t="shared" si="128"/>
        <v/>
      </c>
      <c r="AN135" s="6" t="str">
        <f ca="1" t="shared" si="129"/>
        <v/>
      </c>
      <c r="AO135" s="6" t="str">
        <f ca="1" t="shared" si="130"/>
        <v/>
      </c>
      <c r="AP135" s="6" t="str">
        <f ca="1" t="shared" si="131"/>
        <v/>
      </c>
      <c r="AQ135" s="6" t="str">
        <f ca="1" t="shared" si="132"/>
        <v/>
      </c>
      <c r="AR135" s="6" t="str">
        <f ca="1" t="shared" si="133"/>
        <v/>
      </c>
      <c r="AS135" s="6" t="str">
        <f ca="1" t="shared" si="134"/>
        <v/>
      </c>
      <c r="AT135" s="6" t="str">
        <f ca="1" t="shared" si="135"/>
        <v/>
      </c>
      <c r="AU135" s="9" t="str">
        <f ca="1" t="shared" si="136"/>
        <v/>
      </c>
      <c r="AV135" s="5" t="str">
        <f ca="1" t="shared" si="137"/>
        <v/>
      </c>
      <c r="AW135" s="5" t="str">
        <f ca="1" t="shared" si="138"/>
        <v/>
      </c>
      <c r="AX135" s="8" t="str">
        <f ca="1" t="shared" si="139"/>
        <v/>
      </c>
      <c r="AY135" s="6" t="str">
        <f ca="1" t="shared" si="140"/>
        <v/>
      </c>
      <c r="AZ135" s="7" t="str">
        <f ca="1" t="shared" si="141"/>
        <v/>
      </c>
      <c r="BA135" s="6" t="str">
        <f ca="1" t="shared" si="142"/>
        <v/>
      </c>
      <c r="BB135" s="6" t="str">
        <f ca="1" t="shared" si="143"/>
        <v/>
      </c>
      <c r="BC135" s="6" t="str">
        <f ca="1" t="shared" si="144"/>
        <v/>
      </c>
      <c r="BD135" s="6" t="str">
        <f ca="1" t="shared" si="145"/>
        <v/>
      </c>
      <c r="BE135" s="6" t="str">
        <f ca="1" t="shared" si="146"/>
        <v/>
      </c>
      <c r="BF135" s="6" t="str">
        <f ca="1" t="shared" si="147"/>
        <v/>
      </c>
      <c r="BG135" s="6" t="str">
        <f ca="1" t="shared" si="148"/>
        <v/>
      </c>
      <c r="BH135" s="6" t="str">
        <f ca="1" t="shared" si="149"/>
        <v/>
      </c>
      <c r="BI135" s="6" t="str">
        <f ca="1" t="shared" si="150"/>
        <v/>
      </c>
    </row>
    <row r="136" spans="1:61">
      <c r="A136" s="5" t="str">
        <f ca="1" t="shared" si="104"/>
        <v/>
      </c>
      <c r="B136" s="5" t="str">
        <f ca="1">IF(选手操作!$K135="","",选手操作!$K135)</f>
        <v/>
      </c>
      <c r="C136" s="5" t="str">
        <f ca="1">IF(选手操作!$L135="","",选手操作!$L135)</f>
        <v/>
      </c>
      <c r="D136" s="5" t="str">
        <f ca="1">IF($B136="","",RANK($E136,$E$4:$E$435,0)+COUNTIF($E$4:$E136,$E136)-1)</f>
        <v/>
      </c>
      <c r="E136" s="6" t="str">
        <f ca="1" t="shared" si="105"/>
        <v/>
      </c>
      <c r="F136" s="7" t="str">
        <f ca="1">IF(SUM(选手操作!S135,选手操作!AS135,选手操作!BS135,选手操作!CS135,选手操作!DS135,选手操作!ES135,选手操作!FS135,选手操作!GS135,选手操作!HS135,选手操作!M135,结果导入!W135,结果导入!AW135,结果导入!BW135,结果导入!CW135,结果导入!DW135,结果导入!EW135,结果导入!FW135,结果导入!GW135,结果导入!HW135,选手操作!HU135)=0,"",SUM(选手操作!S135,选手操作!AS135,选手操作!BS135,选手操作!CS135,选手操作!DS135,选手操作!ES135,选手操作!FS135,选手操作!GS135,选手操作!HS135,选手操作!M135,结果导入!W135,结果导入!AW135,结果导入!BW135,结果导入!CW135,结果导入!DW135,结果导入!EW135,结果导入!FW135,结果导入!GW135,结果导入!HW135))</f>
        <v/>
      </c>
      <c r="G136" s="7" t="str">
        <f>IF(SUM(选手操作!O135,结果导入!Y135,结果导入!AY135,结果导入!BY135,结果导入!CY135,结果导入!DY135,结果导入!EY135,结果导入!FY135,结果导入!GY135,结果导入!HY135)=0,"",SUM(选手操作!O135,结果导入!Y135,结果导入!AY135,结果导入!BY135,结果导入!CY135,结果导入!DY135,结果导入!EY135,结果导入!FY135,结果导入!GY135,结果导入!HY135))</f>
        <v/>
      </c>
      <c r="H136" s="6" t="str">
        <f ca="1">IFERROR(IF(OR($C136="",结果导入!S$3=""),"",IF(选手操作!T135&lt;&gt;"",IF(选手操作!T135="其他","请假",选手操作!T135),VLOOKUP($C136,结果导入!O:Q,3,0))),"成绩错误")</f>
        <v/>
      </c>
      <c r="I136" s="6" t="str">
        <f ca="1">IFERROR(IF(OR($C136="",结果导入!AS$3=""),"",IF(选手操作!AT135&lt;&gt;"",IF(选手操作!AT135="其他","请假",选手操作!AT135),VLOOKUP($C136,结果导入!AO:AQ,3,0))),"成绩错误")</f>
        <v/>
      </c>
      <c r="J136" s="6" t="str">
        <f ca="1">IFERROR(IF(OR($C136="",结果导入!BS$3=""),"",IF(选手操作!BT135&lt;&gt;"",IF(选手操作!BT135="其他","请假",选手操作!BT135),VLOOKUP($C136,结果导入!BO:BQ,3,0))),"成绩错误")</f>
        <v/>
      </c>
      <c r="K136" s="6" t="str">
        <f ca="1">IFERROR(IF(OR($C136="",结果导入!CS$3=""),"",IF(选手操作!CT135&lt;&gt;"",IF(选手操作!CT135="其他","请假",选手操作!CT135),VLOOKUP($C136,结果导入!CO:CQ,3,0))),"成绩错误")</f>
        <v/>
      </c>
      <c r="L136" s="6" t="str">
        <f ca="1">IFERROR(IF(OR($C136="",结果导入!DS$3=""),"",IF(选手操作!DT135&lt;&gt;"",IF(选手操作!DT135="其他","请假",选手操作!DT135),VLOOKUP($C136,结果导入!DO:DQ,3,0))),"成绩错误")</f>
        <v/>
      </c>
      <c r="M136" s="6" t="str">
        <f ca="1">IFERROR(IF(OR($C136="",结果导入!ES$3=""),"",IF(选手操作!ET135&lt;&gt;"",IF(选手操作!ET135="其他","请假",选手操作!ET135),VLOOKUP($C136,结果导入!EO:EQ,3,0))),"成绩错误")</f>
        <v/>
      </c>
      <c r="N136" s="6" t="str">
        <f ca="1">IFERROR(IF(OR($C136="",结果导入!FS$3=""),"",IF(选手操作!FT135&lt;&gt;"",IF(选手操作!FT135="其他","请假",选手操作!FT135),VLOOKUP($C136,结果导入!FO:FQ,3,0))),"成绩错误")</f>
        <v/>
      </c>
      <c r="O136" s="6" t="str">
        <f ca="1">IFERROR(IF(OR($C136="",结果导入!GS$3=""),"",IF(选手操作!GT135&lt;&gt;"",IF(选手操作!GT135="其他","请假",选手操作!GT135),VLOOKUP($C136,结果导入!GO:GQ,3,0))),"成绩错误")</f>
        <v/>
      </c>
      <c r="P136" s="6" t="str">
        <f ca="1">IFERROR(IF(OR($C136="",结果导入!HS$3=""),"",IF(选手操作!HT135&lt;&gt;"",IF(选手操作!HT135="其他","请假",选手操作!HT135),VLOOKUP($C136,结果导入!HO:HQ,3,0))),"成绩错误")</f>
        <v/>
      </c>
      <c r="Q136" s="5" t="str">
        <f ca="1" t="shared" si="106"/>
        <v/>
      </c>
      <c r="R136" s="5" t="str">
        <f ca="1" t="shared" si="107"/>
        <v/>
      </c>
      <c r="S136" s="5" t="str">
        <f ca="1" t="shared" si="108"/>
        <v/>
      </c>
      <c r="T136" s="6" t="str">
        <f ca="1" t="shared" si="109"/>
        <v/>
      </c>
      <c r="U136" s="6" t="str">
        <f ca="1" t="shared" si="110"/>
        <v/>
      </c>
      <c r="V136" s="6" t="str">
        <f ca="1" t="shared" si="111"/>
        <v/>
      </c>
      <c r="W136" s="6" t="str">
        <f ca="1" t="shared" si="112"/>
        <v/>
      </c>
      <c r="X136" s="6" t="str">
        <f ca="1" t="shared" si="113"/>
        <v/>
      </c>
      <c r="Y136" s="6" t="str">
        <f ca="1" t="shared" si="114"/>
        <v/>
      </c>
      <c r="Z136" s="6" t="str">
        <f ca="1" t="shared" si="115"/>
        <v/>
      </c>
      <c r="AA136" s="6" t="str">
        <f ca="1" t="shared" si="116"/>
        <v/>
      </c>
      <c r="AB136" s="6" t="str">
        <f ca="1" t="shared" si="117"/>
        <v/>
      </c>
      <c r="AC136" s="6" t="str">
        <f ca="1" t="shared" si="118"/>
        <v/>
      </c>
      <c r="AD136" s="6" t="str">
        <f ca="1" t="shared" si="119"/>
        <v/>
      </c>
      <c r="AE136" s="6" t="str">
        <f ca="1" t="shared" si="120"/>
        <v/>
      </c>
      <c r="AF136" s="5" t="str">
        <f ca="1" t="shared" si="121"/>
        <v/>
      </c>
      <c r="AG136" s="5" t="str">
        <f ca="1" t="shared" si="122"/>
        <v/>
      </c>
      <c r="AH136" s="5" t="str">
        <f ca="1" t="shared" si="123"/>
        <v/>
      </c>
      <c r="AI136" s="6" t="str">
        <f ca="1" t="shared" si="124"/>
        <v/>
      </c>
      <c r="AJ136" s="6" t="str">
        <f ca="1" t="shared" si="125"/>
        <v/>
      </c>
      <c r="AK136" s="7" t="str">
        <f ca="1" t="shared" si="126"/>
        <v/>
      </c>
      <c r="AL136" s="6" t="str">
        <f ca="1" t="shared" si="127"/>
        <v/>
      </c>
      <c r="AM136" s="6" t="str">
        <f ca="1" t="shared" si="128"/>
        <v/>
      </c>
      <c r="AN136" s="6" t="str">
        <f ca="1" t="shared" si="129"/>
        <v/>
      </c>
      <c r="AO136" s="6" t="str">
        <f ca="1" t="shared" si="130"/>
        <v/>
      </c>
      <c r="AP136" s="6" t="str">
        <f ca="1" t="shared" si="131"/>
        <v/>
      </c>
      <c r="AQ136" s="6" t="str">
        <f ca="1" t="shared" si="132"/>
        <v/>
      </c>
      <c r="AR136" s="6" t="str">
        <f ca="1" t="shared" si="133"/>
        <v/>
      </c>
      <c r="AS136" s="6" t="str">
        <f ca="1" t="shared" si="134"/>
        <v/>
      </c>
      <c r="AT136" s="6" t="str">
        <f ca="1" t="shared" si="135"/>
        <v/>
      </c>
      <c r="AU136" s="9" t="str">
        <f ca="1" t="shared" si="136"/>
        <v/>
      </c>
      <c r="AV136" s="5" t="str">
        <f ca="1" t="shared" si="137"/>
        <v/>
      </c>
      <c r="AW136" s="5" t="str">
        <f ca="1" t="shared" si="138"/>
        <v/>
      </c>
      <c r="AX136" s="8" t="str">
        <f ca="1" t="shared" si="139"/>
        <v/>
      </c>
      <c r="AY136" s="6" t="str">
        <f ca="1" t="shared" si="140"/>
        <v/>
      </c>
      <c r="AZ136" s="7" t="str">
        <f ca="1" t="shared" si="141"/>
        <v/>
      </c>
      <c r="BA136" s="6" t="str">
        <f ca="1" t="shared" si="142"/>
        <v/>
      </c>
      <c r="BB136" s="6" t="str">
        <f ca="1" t="shared" si="143"/>
        <v/>
      </c>
      <c r="BC136" s="6" t="str">
        <f ca="1" t="shared" si="144"/>
        <v/>
      </c>
      <c r="BD136" s="6" t="str">
        <f ca="1" t="shared" si="145"/>
        <v/>
      </c>
      <c r="BE136" s="6" t="str">
        <f ca="1" t="shared" si="146"/>
        <v/>
      </c>
      <c r="BF136" s="6" t="str">
        <f ca="1" t="shared" si="147"/>
        <v/>
      </c>
      <c r="BG136" s="6" t="str">
        <f ca="1" t="shared" si="148"/>
        <v/>
      </c>
      <c r="BH136" s="6" t="str">
        <f ca="1" t="shared" si="149"/>
        <v/>
      </c>
      <c r="BI136" s="6" t="str">
        <f ca="1" t="shared" si="150"/>
        <v/>
      </c>
    </row>
    <row r="137" spans="1:61">
      <c r="A137" s="5" t="str">
        <f ca="1" t="shared" si="104"/>
        <v/>
      </c>
      <c r="B137" s="5" t="str">
        <f ca="1">IF(选手操作!$K136="","",选手操作!$K136)</f>
        <v/>
      </c>
      <c r="C137" s="5" t="str">
        <f ca="1">IF(选手操作!$L136="","",选手操作!$L136)</f>
        <v/>
      </c>
      <c r="D137" s="5" t="str">
        <f ca="1">IF($B137="","",RANK($E137,$E$4:$E$435,0)+COUNTIF($E$4:$E137,$E137)-1)</f>
        <v/>
      </c>
      <c r="E137" s="6" t="str">
        <f ca="1" t="shared" si="105"/>
        <v/>
      </c>
      <c r="F137" s="7" t="str">
        <f ca="1">IF(SUM(选手操作!S136,选手操作!AS136,选手操作!BS136,选手操作!CS136,选手操作!DS136,选手操作!ES136,选手操作!FS136,选手操作!GS136,选手操作!HS136,选手操作!M136,结果导入!W136,结果导入!AW136,结果导入!BW136,结果导入!CW136,结果导入!DW136,结果导入!EW136,结果导入!FW136,结果导入!GW136,结果导入!HW136,选手操作!HU136)=0,"",SUM(选手操作!S136,选手操作!AS136,选手操作!BS136,选手操作!CS136,选手操作!DS136,选手操作!ES136,选手操作!FS136,选手操作!GS136,选手操作!HS136,选手操作!M136,结果导入!W136,结果导入!AW136,结果导入!BW136,结果导入!CW136,结果导入!DW136,结果导入!EW136,结果导入!FW136,结果导入!GW136,结果导入!HW136))</f>
        <v/>
      </c>
      <c r="G137" s="7" t="str">
        <f>IF(SUM(选手操作!O136,结果导入!Y136,结果导入!AY136,结果导入!BY136,结果导入!CY136,结果导入!DY136,结果导入!EY136,结果导入!FY136,结果导入!GY136,结果导入!HY136)=0,"",SUM(选手操作!O136,结果导入!Y136,结果导入!AY136,结果导入!BY136,结果导入!CY136,结果导入!DY136,结果导入!EY136,结果导入!FY136,结果导入!GY136,结果导入!HY136))</f>
        <v/>
      </c>
      <c r="H137" s="6" t="str">
        <f ca="1">IFERROR(IF(OR($C137="",结果导入!S$3=""),"",IF(选手操作!T136&lt;&gt;"",IF(选手操作!T136="其他","请假",选手操作!T136),VLOOKUP($C137,结果导入!O:Q,3,0))),"成绩错误")</f>
        <v/>
      </c>
      <c r="I137" s="6" t="str">
        <f ca="1">IFERROR(IF(OR($C137="",结果导入!AS$3=""),"",IF(选手操作!AT136&lt;&gt;"",IF(选手操作!AT136="其他","请假",选手操作!AT136),VLOOKUP($C137,结果导入!AO:AQ,3,0))),"成绩错误")</f>
        <v/>
      </c>
      <c r="J137" s="6" t="str">
        <f ca="1">IFERROR(IF(OR($C137="",结果导入!BS$3=""),"",IF(选手操作!BT136&lt;&gt;"",IF(选手操作!BT136="其他","请假",选手操作!BT136),VLOOKUP($C137,结果导入!BO:BQ,3,0))),"成绩错误")</f>
        <v/>
      </c>
      <c r="K137" s="6" t="str">
        <f ca="1">IFERROR(IF(OR($C137="",结果导入!CS$3=""),"",IF(选手操作!CT136&lt;&gt;"",IF(选手操作!CT136="其他","请假",选手操作!CT136),VLOOKUP($C137,结果导入!CO:CQ,3,0))),"成绩错误")</f>
        <v/>
      </c>
      <c r="L137" s="6" t="str">
        <f ca="1">IFERROR(IF(OR($C137="",结果导入!DS$3=""),"",IF(选手操作!DT136&lt;&gt;"",IF(选手操作!DT136="其他","请假",选手操作!DT136),VLOOKUP($C137,结果导入!DO:DQ,3,0))),"成绩错误")</f>
        <v/>
      </c>
      <c r="M137" s="6" t="str">
        <f ca="1">IFERROR(IF(OR($C137="",结果导入!ES$3=""),"",IF(选手操作!ET136&lt;&gt;"",IF(选手操作!ET136="其他","请假",选手操作!ET136),VLOOKUP($C137,结果导入!EO:EQ,3,0))),"成绩错误")</f>
        <v/>
      </c>
      <c r="N137" s="6" t="str">
        <f ca="1">IFERROR(IF(OR($C137="",结果导入!FS$3=""),"",IF(选手操作!FT136&lt;&gt;"",IF(选手操作!FT136="其他","请假",选手操作!FT136),VLOOKUP($C137,结果导入!FO:FQ,3,0))),"成绩错误")</f>
        <v/>
      </c>
      <c r="O137" s="6" t="str">
        <f ca="1">IFERROR(IF(OR($C137="",结果导入!GS$3=""),"",IF(选手操作!GT136&lt;&gt;"",IF(选手操作!GT136="其他","请假",选手操作!GT136),VLOOKUP($C137,结果导入!GO:GQ,3,0))),"成绩错误")</f>
        <v/>
      </c>
      <c r="P137" s="6" t="str">
        <f ca="1">IFERROR(IF(OR($C137="",结果导入!HS$3=""),"",IF(选手操作!HT136&lt;&gt;"",IF(选手操作!HT136="其他","请假",选手操作!HT136),VLOOKUP($C137,结果导入!HO:HQ,3,0))),"成绩错误")</f>
        <v/>
      </c>
      <c r="Q137" s="5" t="str">
        <f ca="1" t="shared" si="106"/>
        <v/>
      </c>
      <c r="R137" s="5" t="str">
        <f ca="1" t="shared" si="107"/>
        <v/>
      </c>
      <c r="S137" s="5" t="str">
        <f ca="1" t="shared" si="108"/>
        <v/>
      </c>
      <c r="T137" s="6" t="str">
        <f ca="1" t="shared" si="109"/>
        <v/>
      </c>
      <c r="U137" s="6" t="str">
        <f ca="1" t="shared" si="110"/>
        <v/>
      </c>
      <c r="V137" s="6" t="str">
        <f ca="1" t="shared" si="111"/>
        <v/>
      </c>
      <c r="W137" s="6" t="str">
        <f ca="1" t="shared" si="112"/>
        <v/>
      </c>
      <c r="X137" s="6" t="str">
        <f ca="1" t="shared" si="113"/>
        <v/>
      </c>
      <c r="Y137" s="6" t="str">
        <f ca="1" t="shared" si="114"/>
        <v/>
      </c>
      <c r="Z137" s="6" t="str">
        <f ca="1" t="shared" si="115"/>
        <v/>
      </c>
      <c r="AA137" s="6" t="str">
        <f ca="1" t="shared" si="116"/>
        <v/>
      </c>
      <c r="AB137" s="6" t="str">
        <f ca="1" t="shared" si="117"/>
        <v/>
      </c>
      <c r="AC137" s="6" t="str">
        <f ca="1" t="shared" si="118"/>
        <v/>
      </c>
      <c r="AD137" s="6" t="str">
        <f ca="1" t="shared" si="119"/>
        <v/>
      </c>
      <c r="AE137" s="6" t="str">
        <f ca="1" t="shared" si="120"/>
        <v/>
      </c>
      <c r="AF137" s="5" t="str">
        <f ca="1" t="shared" si="121"/>
        <v/>
      </c>
      <c r="AG137" s="5" t="str">
        <f ca="1" t="shared" si="122"/>
        <v/>
      </c>
      <c r="AH137" s="5" t="str">
        <f ca="1" t="shared" si="123"/>
        <v/>
      </c>
      <c r="AI137" s="6" t="str">
        <f ca="1" t="shared" si="124"/>
        <v/>
      </c>
      <c r="AJ137" s="6" t="str">
        <f ca="1" t="shared" si="125"/>
        <v/>
      </c>
      <c r="AK137" s="7" t="str">
        <f ca="1" t="shared" si="126"/>
        <v/>
      </c>
      <c r="AL137" s="6" t="str">
        <f ca="1" t="shared" si="127"/>
        <v/>
      </c>
      <c r="AM137" s="6" t="str">
        <f ca="1" t="shared" si="128"/>
        <v/>
      </c>
      <c r="AN137" s="6" t="str">
        <f ca="1" t="shared" si="129"/>
        <v/>
      </c>
      <c r="AO137" s="6" t="str">
        <f ca="1" t="shared" si="130"/>
        <v/>
      </c>
      <c r="AP137" s="6" t="str">
        <f ca="1" t="shared" si="131"/>
        <v/>
      </c>
      <c r="AQ137" s="6" t="str">
        <f ca="1" t="shared" si="132"/>
        <v/>
      </c>
      <c r="AR137" s="6" t="str">
        <f ca="1" t="shared" si="133"/>
        <v/>
      </c>
      <c r="AS137" s="6" t="str">
        <f ca="1" t="shared" si="134"/>
        <v/>
      </c>
      <c r="AT137" s="6" t="str">
        <f ca="1" t="shared" si="135"/>
        <v/>
      </c>
      <c r="AU137" s="9" t="str">
        <f ca="1" t="shared" si="136"/>
        <v/>
      </c>
      <c r="AV137" s="5" t="str">
        <f ca="1" t="shared" si="137"/>
        <v/>
      </c>
      <c r="AW137" s="5" t="str">
        <f ca="1" t="shared" si="138"/>
        <v/>
      </c>
      <c r="AX137" s="8" t="str">
        <f ca="1" t="shared" si="139"/>
        <v/>
      </c>
      <c r="AY137" s="6" t="str">
        <f ca="1" t="shared" si="140"/>
        <v/>
      </c>
      <c r="AZ137" s="7" t="str">
        <f ca="1" t="shared" si="141"/>
        <v/>
      </c>
      <c r="BA137" s="6" t="str">
        <f ca="1" t="shared" si="142"/>
        <v/>
      </c>
      <c r="BB137" s="6" t="str">
        <f ca="1" t="shared" si="143"/>
        <v/>
      </c>
      <c r="BC137" s="6" t="str">
        <f ca="1" t="shared" si="144"/>
        <v/>
      </c>
      <c r="BD137" s="6" t="str">
        <f ca="1" t="shared" si="145"/>
        <v/>
      </c>
      <c r="BE137" s="6" t="str">
        <f ca="1" t="shared" si="146"/>
        <v/>
      </c>
      <c r="BF137" s="6" t="str">
        <f ca="1" t="shared" si="147"/>
        <v/>
      </c>
      <c r="BG137" s="6" t="str">
        <f ca="1" t="shared" si="148"/>
        <v/>
      </c>
      <c r="BH137" s="6" t="str">
        <f ca="1" t="shared" si="149"/>
        <v/>
      </c>
      <c r="BI137" s="6" t="str">
        <f ca="1" t="shared" si="150"/>
        <v/>
      </c>
    </row>
    <row r="138" spans="1:61">
      <c r="A138" s="5" t="str">
        <f ca="1" t="shared" si="104"/>
        <v/>
      </c>
      <c r="B138" s="5" t="str">
        <f ca="1">IF(选手操作!$K137="","",选手操作!$K137)</f>
        <v/>
      </c>
      <c r="C138" s="5" t="str">
        <f ca="1">IF(选手操作!$L137="","",选手操作!$L137)</f>
        <v/>
      </c>
      <c r="D138" s="5" t="str">
        <f ca="1">IF($B138="","",RANK($E138,$E$4:$E$435,0)+COUNTIF($E$4:$E138,$E138)-1)</f>
        <v/>
      </c>
      <c r="E138" s="6" t="str">
        <f ca="1" t="shared" si="105"/>
        <v/>
      </c>
      <c r="F138" s="7" t="str">
        <f ca="1">IF(SUM(选手操作!S137,选手操作!AS137,选手操作!BS137,选手操作!CS137,选手操作!DS137,选手操作!ES137,选手操作!FS137,选手操作!GS137,选手操作!HS137,选手操作!M137,结果导入!W137,结果导入!AW137,结果导入!BW137,结果导入!CW137,结果导入!DW137,结果导入!EW137,结果导入!FW137,结果导入!GW137,结果导入!HW137,选手操作!HU137)=0,"",SUM(选手操作!S137,选手操作!AS137,选手操作!BS137,选手操作!CS137,选手操作!DS137,选手操作!ES137,选手操作!FS137,选手操作!GS137,选手操作!HS137,选手操作!M137,结果导入!W137,结果导入!AW137,结果导入!BW137,结果导入!CW137,结果导入!DW137,结果导入!EW137,结果导入!FW137,结果导入!GW137,结果导入!HW137))</f>
        <v/>
      </c>
      <c r="G138" s="7" t="str">
        <f>IF(SUM(选手操作!O137,结果导入!Y137,结果导入!AY137,结果导入!BY137,结果导入!CY137,结果导入!DY137,结果导入!EY137,结果导入!FY137,结果导入!GY137,结果导入!HY137)=0,"",SUM(选手操作!O137,结果导入!Y137,结果导入!AY137,结果导入!BY137,结果导入!CY137,结果导入!DY137,结果导入!EY137,结果导入!FY137,结果导入!GY137,结果导入!HY137))</f>
        <v/>
      </c>
      <c r="H138" s="6" t="str">
        <f ca="1">IFERROR(IF(OR($C138="",结果导入!S$3=""),"",IF(选手操作!T137&lt;&gt;"",IF(选手操作!T137="其他","请假",选手操作!T137),VLOOKUP($C138,结果导入!O:Q,3,0))),"成绩错误")</f>
        <v/>
      </c>
      <c r="I138" s="6" t="str">
        <f ca="1">IFERROR(IF(OR($C138="",结果导入!AS$3=""),"",IF(选手操作!AT137&lt;&gt;"",IF(选手操作!AT137="其他","请假",选手操作!AT137),VLOOKUP($C138,结果导入!AO:AQ,3,0))),"成绩错误")</f>
        <v/>
      </c>
      <c r="J138" s="6" t="str">
        <f ca="1">IFERROR(IF(OR($C138="",结果导入!BS$3=""),"",IF(选手操作!BT137&lt;&gt;"",IF(选手操作!BT137="其他","请假",选手操作!BT137),VLOOKUP($C138,结果导入!BO:BQ,3,0))),"成绩错误")</f>
        <v/>
      </c>
      <c r="K138" s="6" t="str">
        <f ca="1">IFERROR(IF(OR($C138="",结果导入!CS$3=""),"",IF(选手操作!CT137&lt;&gt;"",IF(选手操作!CT137="其他","请假",选手操作!CT137),VLOOKUP($C138,结果导入!CO:CQ,3,0))),"成绩错误")</f>
        <v/>
      </c>
      <c r="L138" s="6" t="str">
        <f ca="1">IFERROR(IF(OR($C138="",结果导入!DS$3=""),"",IF(选手操作!DT137&lt;&gt;"",IF(选手操作!DT137="其他","请假",选手操作!DT137),VLOOKUP($C138,结果导入!DO:DQ,3,0))),"成绩错误")</f>
        <v/>
      </c>
      <c r="M138" s="6" t="str">
        <f ca="1">IFERROR(IF(OR($C138="",结果导入!ES$3=""),"",IF(选手操作!ET137&lt;&gt;"",IF(选手操作!ET137="其他","请假",选手操作!ET137),VLOOKUP($C138,结果导入!EO:EQ,3,0))),"成绩错误")</f>
        <v/>
      </c>
      <c r="N138" s="6" t="str">
        <f ca="1">IFERROR(IF(OR($C138="",结果导入!FS$3=""),"",IF(选手操作!FT137&lt;&gt;"",IF(选手操作!FT137="其他","请假",选手操作!FT137),VLOOKUP($C138,结果导入!FO:FQ,3,0))),"成绩错误")</f>
        <v/>
      </c>
      <c r="O138" s="6" t="str">
        <f ca="1">IFERROR(IF(OR($C138="",结果导入!GS$3=""),"",IF(选手操作!GT137&lt;&gt;"",IF(选手操作!GT137="其他","请假",选手操作!GT137),VLOOKUP($C138,结果导入!GO:GQ,3,0))),"成绩错误")</f>
        <v/>
      </c>
      <c r="P138" s="6" t="str">
        <f ca="1">IFERROR(IF(OR($C138="",结果导入!HS$3=""),"",IF(选手操作!HT137&lt;&gt;"",IF(选手操作!HT137="其他","请假",选手操作!HT137),VLOOKUP($C138,结果导入!HO:HQ,3,0))),"成绩错误")</f>
        <v/>
      </c>
      <c r="Q138" s="5" t="str">
        <f ca="1" t="shared" si="106"/>
        <v/>
      </c>
      <c r="R138" s="5" t="str">
        <f ca="1" t="shared" si="107"/>
        <v/>
      </c>
      <c r="S138" s="5" t="str">
        <f ca="1" t="shared" si="108"/>
        <v/>
      </c>
      <c r="T138" s="6" t="str">
        <f ca="1" t="shared" si="109"/>
        <v/>
      </c>
      <c r="U138" s="6" t="str">
        <f ca="1" t="shared" si="110"/>
        <v/>
      </c>
      <c r="V138" s="6" t="str">
        <f ca="1" t="shared" si="111"/>
        <v/>
      </c>
      <c r="W138" s="6" t="str">
        <f ca="1" t="shared" si="112"/>
        <v/>
      </c>
      <c r="X138" s="6" t="str">
        <f ca="1" t="shared" si="113"/>
        <v/>
      </c>
      <c r="Y138" s="6" t="str">
        <f ca="1" t="shared" si="114"/>
        <v/>
      </c>
      <c r="Z138" s="6" t="str">
        <f ca="1" t="shared" si="115"/>
        <v/>
      </c>
      <c r="AA138" s="6" t="str">
        <f ca="1" t="shared" si="116"/>
        <v/>
      </c>
      <c r="AB138" s="6" t="str">
        <f ca="1" t="shared" si="117"/>
        <v/>
      </c>
      <c r="AC138" s="6" t="str">
        <f ca="1" t="shared" si="118"/>
        <v/>
      </c>
      <c r="AD138" s="6" t="str">
        <f ca="1" t="shared" si="119"/>
        <v/>
      </c>
      <c r="AE138" s="6" t="str">
        <f ca="1" t="shared" si="120"/>
        <v/>
      </c>
      <c r="AF138" s="5" t="str">
        <f ca="1" t="shared" si="121"/>
        <v/>
      </c>
      <c r="AG138" s="5" t="str">
        <f ca="1" t="shared" si="122"/>
        <v/>
      </c>
      <c r="AH138" s="5" t="str">
        <f ca="1" t="shared" si="123"/>
        <v/>
      </c>
      <c r="AI138" s="6" t="str">
        <f ca="1" t="shared" si="124"/>
        <v/>
      </c>
      <c r="AJ138" s="6" t="str">
        <f ca="1" t="shared" si="125"/>
        <v/>
      </c>
      <c r="AK138" s="7" t="str">
        <f ca="1" t="shared" si="126"/>
        <v/>
      </c>
      <c r="AL138" s="6" t="str">
        <f ca="1" t="shared" si="127"/>
        <v/>
      </c>
      <c r="AM138" s="6" t="str">
        <f ca="1" t="shared" si="128"/>
        <v/>
      </c>
      <c r="AN138" s="6" t="str">
        <f ca="1" t="shared" si="129"/>
        <v/>
      </c>
      <c r="AO138" s="6" t="str">
        <f ca="1" t="shared" si="130"/>
        <v/>
      </c>
      <c r="AP138" s="6" t="str">
        <f ca="1" t="shared" si="131"/>
        <v/>
      </c>
      <c r="AQ138" s="6" t="str">
        <f ca="1" t="shared" si="132"/>
        <v/>
      </c>
      <c r="AR138" s="6" t="str">
        <f ca="1" t="shared" si="133"/>
        <v/>
      </c>
      <c r="AS138" s="6" t="str">
        <f ca="1" t="shared" si="134"/>
        <v/>
      </c>
      <c r="AT138" s="6" t="str">
        <f ca="1" t="shared" si="135"/>
        <v/>
      </c>
      <c r="AU138" s="9" t="str">
        <f ca="1" t="shared" si="136"/>
        <v/>
      </c>
      <c r="AV138" s="5" t="str">
        <f ca="1" t="shared" si="137"/>
        <v/>
      </c>
      <c r="AW138" s="5" t="str">
        <f ca="1" t="shared" si="138"/>
        <v/>
      </c>
      <c r="AX138" s="8" t="str">
        <f ca="1" t="shared" si="139"/>
        <v/>
      </c>
      <c r="AY138" s="6" t="str">
        <f ca="1" t="shared" si="140"/>
        <v/>
      </c>
      <c r="AZ138" s="7" t="str">
        <f ca="1" t="shared" si="141"/>
        <v/>
      </c>
      <c r="BA138" s="6" t="str">
        <f ca="1" t="shared" si="142"/>
        <v/>
      </c>
      <c r="BB138" s="6" t="str">
        <f ca="1" t="shared" si="143"/>
        <v/>
      </c>
      <c r="BC138" s="6" t="str">
        <f ca="1" t="shared" si="144"/>
        <v/>
      </c>
      <c r="BD138" s="6" t="str">
        <f ca="1" t="shared" si="145"/>
        <v/>
      </c>
      <c r="BE138" s="6" t="str">
        <f ca="1" t="shared" si="146"/>
        <v/>
      </c>
      <c r="BF138" s="6" t="str">
        <f ca="1" t="shared" si="147"/>
        <v/>
      </c>
      <c r="BG138" s="6" t="str">
        <f ca="1" t="shared" si="148"/>
        <v/>
      </c>
      <c r="BH138" s="6" t="str">
        <f ca="1" t="shared" si="149"/>
        <v/>
      </c>
      <c r="BI138" s="6" t="str">
        <f ca="1" t="shared" si="150"/>
        <v/>
      </c>
    </row>
    <row r="139" spans="1:61">
      <c r="A139" s="5" t="str">
        <f ca="1" t="shared" si="104"/>
        <v/>
      </c>
      <c r="B139" s="5" t="str">
        <f ca="1">IF(选手操作!$K138="","",选手操作!$K138)</f>
        <v/>
      </c>
      <c r="C139" s="5" t="str">
        <f ca="1">IF(选手操作!$L138="","",选手操作!$L138)</f>
        <v/>
      </c>
      <c r="D139" s="5" t="str">
        <f ca="1">IF($B139="","",RANK($E139,$E$4:$E$435,0)+COUNTIF($E$4:$E139,$E139)-1)</f>
        <v/>
      </c>
      <c r="E139" s="6" t="str">
        <f ca="1" t="shared" si="105"/>
        <v/>
      </c>
      <c r="F139" s="7" t="str">
        <f ca="1">IF(SUM(选手操作!S138,选手操作!AS138,选手操作!BS138,选手操作!CS138,选手操作!DS138,选手操作!ES138,选手操作!FS138,选手操作!GS138,选手操作!HS138,选手操作!M138,结果导入!W138,结果导入!AW138,结果导入!BW138,结果导入!CW138,结果导入!DW138,结果导入!EW138,结果导入!FW138,结果导入!GW138,结果导入!HW138,选手操作!HU138)=0,"",SUM(选手操作!S138,选手操作!AS138,选手操作!BS138,选手操作!CS138,选手操作!DS138,选手操作!ES138,选手操作!FS138,选手操作!GS138,选手操作!HS138,选手操作!M138,结果导入!W138,结果导入!AW138,结果导入!BW138,结果导入!CW138,结果导入!DW138,结果导入!EW138,结果导入!FW138,结果导入!GW138,结果导入!HW138))</f>
        <v/>
      </c>
      <c r="G139" s="7" t="str">
        <f>IF(SUM(选手操作!O138,结果导入!Y138,结果导入!AY138,结果导入!BY138,结果导入!CY138,结果导入!DY138,结果导入!EY138,结果导入!FY138,结果导入!GY138,结果导入!HY138)=0,"",SUM(选手操作!O138,结果导入!Y138,结果导入!AY138,结果导入!BY138,结果导入!CY138,结果导入!DY138,结果导入!EY138,结果导入!FY138,结果导入!GY138,结果导入!HY138))</f>
        <v/>
      </c>
      <c r="H139" s="6" t="str">
        <f ca="1">IFERROR(IF(OR($C139="",结果导入!S$3=""),"",IF(选手操作!T138&lt;&gt;"",IF(选手操作!T138="其他","请假",选手操作!T138),VLOOKUP($C139,结果导入!O:Q,3,0))),"成绩错误")</f>
        <v/>
      </c>
      <c r="I139" s="6" t="str">
        <f ca="1">IFERROR(IF(OR($C139="",结果导入!AS$3=""),"",IF(选手操作!AT138&lt;&gt;"",IF(选手操作!AT138="其他","请假",选手操作!AT138),VLOOKUP($C139,结果导入!AO:AQ,3,0))),"成绩错误")</f>
        <v/>
      </c>
      <c r="J139" s="6" t="str">
        <f ca="1">IFERROR(IF(OR($C139="",结果导入!BS$3=""),"",IF(选手操作!BT138&lt;&gt;"",IF(选手操作!BT138="其他","请假",选手操作!BT138),VLOOKUP($C139,结果导入!BO:BQ,3,0))),"成绩错误")</f>
        <v/>
      </c>
      <c r="K139" s="6" t="str">
        <f ca="1">IFERROR(IF(OR($C139="",结果导入!CS$3=""),"",IF(选手操作!CT138&lt;&gt;"",IF(选手操作!CT138="其他","请假",选手操作!CT138),VLOOKUP($C139,结果导入!CO:CQ,3,0))),"成绩错误")</f>
        <v/>
      </c>
      <c r="L139" s="6" t="str">
        <f ca="1">IFERROR(IF(OR($C139="",结果导入!DS$3=""),"",IF(选手操作!DT138&lt;&gt;"",IF(选手操作!DT138="其他","请假",选手操作!DT138),VLOOKUP($C139,结果导入!DO:DQ,3,0))),"成绩错误")</f>
        <v/>
      </c>
      <c r="M139" s="6" t="str">
        <f ca="1">IFERROR(IF(OR($C139="",结果导入!ES$3=""),"",IF(选手操作!ET138&lt;&gt;"",IF(选手操作!ET138="其他","请假",选手操作!ET138),VLOOKUP($C139,结果导入!EO:EQ,3,0))),"成绩错误")</f>
        <v/>
      </c>
      <c r="N139" s="6" t="str">
        <f ca="1">IFERROR(IF(OR($C139="",结果导入!FS$3=""),"",IF(选手操作!FT138&lt;&gt;"",IF(选手操作!FT138="其他","请假",选手操作!FT138),VLOOKUP($C139,结果导入!FO:FQ,3,0))),"成绩错误")</f>
        <v/>
      </c>
      <c r="O139" s="6" t="str">
        <f ca="1">IFERROR(IF(OR($C139="",结果导入!GS$3=""),"",IF(选手操作!GT138&lt;&gt;"",IF(选手操作!GT138="其他","请假",选手操作!GT138),VLOOKUP($C139,结果导入!GO:GQ,3,0))),"成绩错误")</f>
        <v/>
      </c>
      <c r="P139" s="6" t="str">
        <f ca="1">IFERROR(IF(OR($C139="",结果导入!HS$3=""),"",IF(选手操作!HT138&lt;&gt;"",IF(选手操作!HT138="其他","请假",选手操作!HT138),VLOOKUP($C139,结果导入!HO:HQ,3,0))),"成绩错误")</f>
        <v/>
      </c>
      <c r="Q139" s="5" t="str">
        <f ca="1" t="shared" si="106"/>
        <v/>
      </c>
      <c r="R139" s="5" t="str">
        <f ca="1" t="shared" si="107"/>
        <v/>
      </c>
      <c r="S139" s="5" t="str">
        <f ca="1" t="shared" si="108"/>
        <v/>
      </c>
      <c r="T139" s="6" t="str">
        <f ca="1" t="shared" si="109"/>
        <v/>
      </c>
      <c r="U139" s="6" t="str">
        <f ca="1" t="shared" si="110"/>
        <v/>
      </c>
      <c r="V139" s="6" t="str">
        <f ca="1" t="shared" si="111"/>
        <v/>
      </c>
      <c r="W139" s="6" t="str">
        <f ca="1" t="shared" si="112"/>
        <v/>
      </c>
      <c r="X139" s="6" t="str">
        <f ca="1" t="shared" si="113"/>
        <v/>
      </c>
      <c r="Y139" s="6" t="str">
        <f ca="1" t="shared" si="114"/>
        <v/>
      </c>
      <c r="Z139" s="6" t="str">
        <f ca="1" t="shared" si="115"/>
        <v/>
      </c>
      <c r="AA139" s="6" t="str">
        <f ca="1" t="shared" si="116"/>
        <v/>
      </c>
      <c r="AB139" s="6" t="str">
        <f ca="1" t="shared" si="117"/>
        <v/>
      </c>
      <c r="AC139" s="6" t="str">
        <f ca="1" t="shared" si="118"/>
        <v/>
      </c>
      <c r="AD139" s="6" t="str">
        <f ca="1" t="shared" si="119"/>
        <v/>
      </c>
      <c r="AE139" s="6" t="str">
        <f ca="1" t="shared" si="120"/>
        <v/>
      </c>
      <c r="AF139" s="5" t="str">
        <f ca="1" t="shared" si="121"/>
        <v/>
      </c>
      <c r="AG139" s="5" t="str">
        <f ca="1" t="shared" si="122"/>
        <v/>
      </c>
      <c r="AH139" s="5" t="str">
        <f ca="1" t="shared" si="123"/>
        <v/>
      </c>
      <c r="AI139" s="6" t="str">
        <f ca="1" t="shared" si="124"/>
        <v/>
      </c>
      <c r="AJ139" s="6" t="str">
        <f ca="1" t="shared" si="125"/>
        <v/>
      </c>
      <c r="AK139" s="7" t="str">
        <f ca="1" t="shared" si="126"/>
        <v/>
      </c>
      <c r="AL139" s="6" t="str">
        <f ca="1" t="shared" si="127"/>
        <v/>
      </c>
      <c r="AM139" s="6" t="str">
        <f ca="1" t="shared" si="128"/>
        <v/>
      </c>
      <c r="AN139" s="6" t="str">
        <f ca="1" t="shared" si="129"/>
        <v/>
      </c>
      <c r="AO139" s="6" t="str">
        <f ca="1" t="shared" si="130"/>
        <v/>
      </c>
      <c r="AP139" s="6" t="str">
        <f ca="1" t="shared" si="131"/>
        <v/>
      </c>
      <c r="AQ139" s="6" t="str">
        <f ca="1" t="shared" si="132"/>
        <v/>
      </c>
      <c r="AR139" s="6" t="str">
        <f ca="1" t="shared" si="133"/>
        <v/>
      </c>
      <c r="AS139" s="6" t="str">
        <f ca="1" t="shared" si="134"/>
        <v/>
      </c>
      <c r="AT139" s="6" t="str">
        <f ca="1" t="shared" si="135"/>
        <v/>
      </c>
      <c r="AU139" s="9" t="str">
        <f ca="1" t="shared" si="136"/>
        <v/>
      </c>
      <c r="AV139" s="5" t="str">
        <f ca="1" t="shared" si="137"/>
        <v/>
      </c>
      <c r="AW139" s="5" t="str">
        <f ca="1" t="shared" si="138"/>
        <v/>
      </c>
      <c r="AX139" s="8" t="str">
        <f ca="1" t="shared" si="139"/>
        <v/>
      </c>
      <c r="AY139" s="6" t="str">
        <f ca="1" t="shared" si="140"/>
        <v/>
      </c>
      <c r="AZ139" s="7" t="str">
        <f ca="1" t="shared" si="141"/>
        <v/>
      </c>
      <c r="BA139" s="6" t="str">
        <f ca="1" t="shared" si="142"/>
        <v/>
      </c>
      <c r="BB139" s="6" t="str">
        <f ca="1" t="shared" si="143"/>
        <v/>
      </c>
      <c r="BC139" s="6" t="str">
        <f ca="1" t="shared" si="144"/>
        <v/>
      </c>
      <c r="BD139" s="6" t="str">
        <f ca="1" t="shared" si="145"/>
        <v/>
      </c>
      <c r="BE139" s="6" t="str">
        <f ca="1" t="shared" si="146"/>
        <v/>
      </c>
      <c r="BF139" s="6" t="str">
        <f ca="1" t="shared" si="147"/>
        <v/>
      </c>
      <c r="BG139" s="6" t="str">
        <f ca="1" t="shared" si="148"/>
        <v/>
      </c>
      <c r="BH139" s="6" t="str">
        <f ca="1" t="shared" si="149"/>
        <v/>
      </c>
      <c r="BI139" s="6" t="str">
        <f ca="1" t="shared" si="150"/>
        <v/>
      </c>
    </row>
    <row r="140" spans="1:61">
      <c r="A140" s="5" t="str">
        <f ca="1" t="shared" si="104"/>
        <v/>
      </c>
      <c r="B140" s="5" t="str">
        <f ca="1">IF(选手操作!$K139="","",选手操作!$K139)</f>
        <v/>
      </c>
      <c r="C140" s="5" t="str">
        <f ca="1">IF(选手操作!$L139="","",选手操作!$L139)</f>
        <v/>
      </c>
      <c r="D140" s="5" t="str">
        <f ca="1">IF($B140="","",RANK($E140,$E$4:$E$435,0)+COUNTIF($E$4:$E140,$E140)-1)</f>
        <v/>
      </c>
      <c r="E140" s="6" t="str">
        <f ca="1" t="shared" si="105"/>
        <v/>
      </c>
      <c r="F140" s="7" t="str">
        <f ca="1">IF(SUM(选手操作!S139,选手操作!AS139,选手操作!BS139,选手操作!CS139,选手操作!DS139,选手操作!ES139,选手操作!FS139,选手操作!GS139,选手操作!HS139,选手操作!M139,结果导入!W139,结果导入!AW139,结果导入!BW139,结果导入!CW139,结果导入!DW139,结果导入!EW139,结果导入!FW139,结果导入!GW139,结果导入!HW139,选手操作!HU139)=0,"",SUM(选手操作!S139,选手操作!AS139,选手操作!BS139,选手操作!CS139,选手操作!DS139,选手操作!ES139,选手操作!FS139,选手操作!GS139,选手操作!HS139,选手操作!M139,结果导入!W139,结果导入!AW139,结果导入!BW139,结果导入!CW139,结果导入!DW139,结果导入!EW139,结果导入!FW139,结果导入!GW139,结果导入!HW139))</f>
        <v/>
      </c>
      <c r="G140" s="7" t="str">
        <f>IF(SUM(选手操作!O139,结果导入!Y139,结果导入!AY139,结果导入!BY139,结果导入!CY139,结果导入!DY139,结果导入!EY139,结果导入!FY139,结果导入!GY139,结果导入!HY139)=0,"",SUM(选手操作!O139,结果导入!Y139,结果导入!AY139,结果导入!BY139,结果导入!CY139,结果导入!DY139,结果导入!EY139,结果导入!FY139,结果导入!GY139,结果导入!HY139))</f>
        <v/>
      </c>
      <c r="H140" s="6" t="str">
        <f ca="1">IFERROR(IF(OR($C140="",结果导入!S$3=""),"",IF(选手操作!T139&lt;&gt;"",IF(选手操作!T139="其他","请假",选手操作!T139),VLOOKUP($C140,结果导入!O:Q,3,0))),"成绩错误")</f>
        <v/>
      </c>
      <c r="I140" s="6" t="str">
        <f ca="1">IFERROR(IF(OR($C140="",结果导入!AS$3=""),"",IF(选手操作!AT139&lt;&gt;"",IF(选手操作!AT139="其他","请假",选手操作!AT139),VLOOKUP($C140,结果导入!AO:AQ,3,0))),"成绩错误")</f>
        <v/>
      </c>
      <c r="J140" s="6" t="str">
        <f ca="1">IFERROR(IF(OR($C140="",结果导入!BS$3=""),"",IF(选手操作!BT139&lt;&gt;"",IF(选手操作!BT139="其他","请假",选手操作!BT139),VLOOKUP($C140,结果导入!BO:BQ,3,0))),"成绩错误")</f>
        <v/>
      </c>
      <c r="K140" s="6" t="str">
        <f ca="1">IFERROR(IF(OR($C140="",结果导入!CS$3=""),"",IF(选手操作!CT139&lt;&gt;"",IF(选手操作!CT139="其他","请假",选手操作!CT139),VLOOKUP($C140,结果导入!CO:CQ,3,0))),"成绩错误")</f>
        <v/>
      </c>
      <c r="L140" s="6" t="str">
        <f ca="1">IFERROR(IF(OR($C140="",结果导入!DS$3=""),"",IF(选手操作!DT139&lt;&gt;"",IF(选手操作!DT139="其他","请假",选手操作!DT139),VLOOKUP($C140,结果导入!DO:DQ,3,0))),"成绩错误")</f>
        <v/>
      </c>
      <c r="M140" s="6" t="str">
        <f ca="1">IFERROR(IF(OR($C140="",结果导入!ES$3=""),"",IF(选手操作!ET139&lt;&gt;"",IF(选手操作!ET139="其他","请假",选手操作!ET139),VLOOKUP($C140,结果导入!EO:EQ,3,0))),"成绩错误")</f>
        <v/>
      </c>
      <c r="N140" s="6" t="str">
        <f ca="1">IFERROR(IF(OR($C140="",结果导入!FS$3=""),"",IF(选手操作!FT139&lt;&gt;"",IF(选手操作!FT139="其他","请假",选手操作!FT139),VLOOKUP($C140,结果导入!FO:FQ,3,0))),"成绩错误")</f>
        <v/>
      </c>
      <c r="O140" s="6" t="str">
        <f ca="1">IFERROR(IF(OR($C140="",结果导入!GS$3=""),"",IF(选手操作!GT139&lt;&gt;"",IF(选手操作!GT139="其他","请假",选手操作!GT139),VLOOKUP($C140,结果导入!GO:GQ,3,0))),"成绩错误")</f>
        <v/>
      </c>
      <c r="P140" s="6" t="str">
        <f ca="1">IFERROR(IF(OR($C140="",结果导入!HS$3=""),"",IF(选手操作!HT139&lt;&gt;"",IF(选手操作!HT139="其他","请假",选手操作!HT139),VLOOKUP($C140,结果导入!HO:HQ,3,0))),"成绩错误")</f>
        <v/>
      </c>
      <c r="Q140" s="5" t="str">
        <f ca="1" t="shared" si="106"/>
        <v/>
      </c>
      <c r="R140" s="5" t="str">
        <f ca="1" t="shared" si="107"/>
        <v/>
      </c>
      <c r="S140" s="5" t="str">
        <f ca="1" t="shared" si="108"/>
        <v/>
      </c>
      <c r="T140" s="6" t="str">
        <f ca="1" t="shared" si="109"/>
        <v/>
      </c>
      <c r="U140" s="6" t="str">
        <f ca="1" t="shared" si="110"/>
        <v/>
      </c>
      <c r="V140" s="6" t="str">
        <f ca="1" t="shared" si="111"/>
        <v/>
      </c>
      <c r="W140" s="6" t="str">
        <f ca="1" t="shared" si="112"/>
        <v/>
      </c>
      <c r="X140" s="6" t="str">
        <f ca="1" t="shared" si="113"/>
        <v/>
      </c>
      <c r="Y140" s="6" t="str">
        <f ca="1" t="shared" si="114"/>
        <v/>
      </c>
      <c r="Z140" s="6" t="str">
        <f ca="1" t="shared" si="115"/>
        <v/>
      </c>
      <c r="AA140" s="6" t="str">
        <f ca="1" t="shared" si="116"/>
        <v/>
      </c>
      <c r="AB140" s="6" t="str">
        <f ca="1" t="shared" si="117"/>
        <v/>
      </c>
      <c r="AC140" s="6" t="str">
        <f ca="1" t="shared" si="118"/>
        <v/>
      </c>
      <c r="AD140" s="6" t="str">
        <f ca="1" t="shared" si="119"/>
        <v/>
      </c>
      <c r="AE140" s="6" t="str">
        <f ca="1" t="shared" si="120"/>
        <v/>
      </c>
      <c r="AF140" s="5" t="str">
        <f ca="1" t="shared" si="121"/>
        <v/>
      </c>
      <c r="AG140" s="5" t="str">
        <f ca="1" t="shared" si="122"/>
        <v/>
      </c>
      <c r="AH140" s="5" t="str">
        <f ca="1" t="shared" si="123"/>
        <v/>
      </c>
      <c r="AI140" s="6" t="str">
        <f ca="1" t="shared" si="124"/>
        <v/>
      </c>
      <c r="AJ140" s="6" t="str">
        <f ca="1" t="shared" si="125"/>
        <v/>
      </c>
      <c r="AK140" s="7" t="str">
        <f ca="1" t="shared" si="126"/>
        <v/>
      </c>
      <c r="AL140" s="6" t="str">
        <f ca="1" t="shared" si="127"/>
        <v/>
      </c>
      <c r="AM140" s="6" t="str">
        <f ca="1" t="shared" si="128"/>
        <v/>
      </c>
      <c r="AN140" s="6" t="str">
        <f ca="1" t="shared" si="129"/>
        <v/>
      </c>
      <c r="AO140" s="6" t="str">
        <f ca="1" t="shared" si="130"/>
        <v/>
      </c>
      <c r="AP140" s="6" t="str">
        <f ca="1" t="shared" si="131"/>
        <v/>
      </c>
      <c r="AQ140" s="6" t="str">
        <f ca="1" t="shared" si="132"/>
        <v/>
      </c>
      <c r="AR140" s="6" t="str">
        <f ca="1" t="shared" si="133"/>
        <v/>
      </c>
      <c r="AS140" s="6" t="str">
        <f ca="1" t="shared" si="134"/>
        <v/>
      </c>
      <c r="AT140" s="6" t="str">
        <f ca="1" t="shared" si="135"/>
        <v/>
      </c>
      <c r="AU140" s="9" t="str">
        <f ca="1" t="shared" si="136"/>
        <v/>
      </c>
      <c r="AV140" s="5" t="str">
        <f ca="1" t="shared" si="137"/>
        <v/>
      </c>
      <c r="AW140" s="5" t="str">
        <f ca="1" t="shared" si="138"/>
        <v/>
      </c>
      <c r="AX140" s="8" t="str">
        <f ca="1" t="shared" si="139"/>
        <v/>
      </c>
      <c r="AY140" s="6" t="str">
        <f ca="1" t="shared" si="140"/>
        <v/>
      </c>
      <c r="AZ140" s="7" t="str">
        <f ca="1" t="shared" si="141"/>
        <v/>
      </c>
      <c r="BA140" s="6" t="str">
        <f ca="1" t="shared" si="142"/>
        <v/>
      </c>
      <c r="BB140" s="6" t="str">
        <f ca="1" t="shared" si="143"/>
        <v/>
      </c>
      <c r="BC140" s="6" t="str">
        <f ca="1" t="shared" si="144"/>
        <v/>
      </c>
      <c r="BD140" s="6" t="str">
        <f ca="1" t="shared" si="145"/>
        <v/>
      </c>
      <c r="BE140" s="6" t="str">
        <f ca="1" t="shared" si="146"/>
        <v/>
      </c>
      <c r="BF140" s="6" t="str">
        <f ca="1" t="shared" si="147"/>
        <v/>
      </c>
      <c r="BG140" s="6" t="str">
        <f ca="1" t="shared" si="148"/>
        <v/>
      </c>
      <c r="BH140" s="6" t="str">
        <f ca="1" t="shared" si="149"/>
        <v/>
      </c>
      <c r="BI140" s="6" t="str">
        <f ca="1" t="shared" si="150"/>
        <v/>
      </c>
    </row>
    <row r="141" spans="1:61">
      <c r="A141" s="5" t="str">
        <f ca="1" t="shared" si="104"/>
        <v/>
      </c>
      <c r="B141" s="5" t="str">
        <f ca="1">IF(选手操作!$K140="","",选手操作!$K140)</f>
        <v/>
      </c>
      <c r="C141" s="5" t="str">
        <f ca="1">IF(选手操作!$L140="","",选手操作!$L140)</f>
        <v/>
      </c>
      <c r="D141" s="5" t="str">
        <f ca="1">IF($B141="","",RANK($E141,$E$4:$E$435,0)+COUNTIF($E$4:$E141,$E141)-1)</f>
        <v/>
      </c>
      <c r="E141" s="6" t="str">
        <f ca="1" t="shared" si="105"/>
        <v/>
      </c>
      <c r="F141" s="7" t="str">
        <f ca="1">IF(SUM(选手操作!S140,选手操作!AS140,选手操作!BS140,选手操作!CS140,选手操作!DS140,选手操作!ES140,选手操作!FS140,选手操作!GS140,选手操作!HS140,选手操作!M140,结果导入!W140,结果导入!AW140,结果导入!BW140,结果导入!CW140,结果导入!DW140,结果导入!EW140,结果导入!FW140,结果导入!GW140,结果导入!HW140,选手操作!HU140)=0,"",SUM(选手操作!S140,选手操作!AS140,选手操作!BS140,选手操作!CS140,选手操作!DS140,选手操作!ES140,选手操作!FS140,选手操作!GS140,选手操作!HS140,选手操作!M140,结果导入!W140,结果导入!AW140,结果导入!BW140,结果导入!CW140,结果导入!DW140,结果导入!EW140,结果导入!FW140,结果导入!GW140,结果导入!HW140))</f>
        <v/>
      </c>
      <c r="G141" s="7" t="str">
        <f>IF(SUM(选手操作!O140,结果导入!Y140,结果导入!AY140,结果导入!BY140,结果导入!CY140,结果导入!DY140,结果导入!EY140,结果导入!FY140,结果导入!GY140,结果导入!HY140)=0,"",SUM(选手操作!O140,结果导入!Y140,结果导入!AY140,结果导入!BY140,结果导入!CY140,结果导入!DY140,结果导入!EY140,结果导入!FY140,结果导入!GY140,结果导入!HY140))</f>
        <v/>
      </c>
      <c r="H141" s="6" t="str">
        <f ca="1">IFERROR(IF(OR($C141="",结果导入!S$3=""),"",IF(选手操作!T140&lt;&gt;"",IF(选手操作!T140="其他","请假",选手操作!T140),VLOOKUP($C141,结果导入!O:Q,3,0))),"成绩错误")</f>
        <v/>
      </c>
      <c r="I141" s="6" t="str">
        <f ca="1">IFERROR(IF(OR($C141="",结果导入!AS$3=""),"",IF(选手操作!AT140&lt;&gt;"",IF(选手操作!AT140="其他","请假",选手操作!AT140),VLOOKUP($C141,结果导入!AO:AQ,3,0))),"成绩错误")</f>
        <v/>
      </c>
      <c r="J141" s="6" t="str">
        <f ca="1">IFERROR(IF(OR($C141="",结果导入!BS$3=""),"",IF(选手操作!BT140&lt;&gt;"",IF(选手操作!BT140="其他","请假",选手操作!BT140),VLOOKUP($C141,结果导入!BO:BQ,3,0))),"成绩错误")</f>
        <v/>
      </c>
      <c r="K141" s="6" t="str">
        <f ca="1">IFERROR(IF(OR($C141="",结果导入!CS$3=""),"",IF(选手操作!CT140&lt;&gt;"",IF(选手操作!CT140="其他","请假",选手操作!CT140),VLOOKUP($C141,结果导入!CO:CQ,3,0))),"成绩错误")</f>
        <v/>
      </c>
      <c r="L141" s="6" t="str">
        <f ca="1">IFERROR(IF(OR($C141="",结果导入!DS$3=""),"",IF(选手操作!DT140&lt;&gt;"",IF(选手操作!DT140="其他","请假",选手操作!DT140),VLOOKUP($C141,结果导入!DO:DQ,3,0))),"成绩错误")</f>
        <v/>
      </c>
      <c r="M141" s="6" t="str">
        <f ca="1">IFERROR(IF(OR($C141="",结果导入!ES$3=""),"",IF(选手操作!ET140&lt;&gt;"",IF(选手操作!ET140="其他","请假",选手操作!ET140),VLOOKUP($C141,结果导入!EO:EQ,3,0))),"成绩错误")</f>
        <v/>
      </c>
      <c r="N141" s="6" t="str">
        <f ca="1">IFERROR(IF(OR($C141="",结果导入!FS$3=""),"",IF(选手操作!FT140&lt;&gt;"",IF(选手操作!FT140="其他","请假",选手操作!FT140),VLOOKUP($C141,结果导入!FO:FQ,3,0))),"成绩错误")</f>
        <v/>
      </c>
      <c r="O141" s="6" t="str">
        <f ca="1">IFERROR(IF(OR($C141="",结果导入!GS$3=""),"",IF(选手操作!GT140&lt;&gt;"",IF(选手操作!GT140="其他","请假",选手操作!GT140),VLOOKUP($C141,结果导入!GO:GQ,3,0))),"成绩错误")</f>
        <v/>
      </c>
      <c r="P141" s="6" t="str">
        <f ca="1">IFERROR(IF(OR($C141="",结果导入!HS$3=""),"",IF(选手操作!HT140&lt;&gt;"",IF(选手操作!HT140="其他","请假",选手操作!HT140),VLOOKUP($C141,结果导入!HO:HQ,3,0))),"成绩错误")</f>
        <v/>
      </c>
      <c r="Q141" s="5" t="str">
        <f ca="1" t="shared" si="106"/>
        <v/>
      </c>
      <c r="R141" s="5" t="str">
        <f ca="1" t="shared" si="107"/>
        <v/>
      </c>
      <c r="S141" s="5" t="str">
        <f ca="1" t="shared" si="108"/>
        <v/>
      </c>
      <c r="T141" s="6" t="str">
        <f ca="1" t="shared" si="109"/>
        <v/>
      </c>
      <c r="U141" s="6" t="str">
        <f ca="1" t="shared" si="110"/>
        <v/>
      </c>
      <c r="V141" s="6" t="str">
        <f ca="1" t="shared" si="111"/>
        <v/>
      </c>
      <c r="W141" s="6" t="str">
        <f ca="1" t="shared" si="112"/>
        <v/>
      </c>
      <c r="X141" s="6" t="str">
        <f ca="1" t="shared" si="113"/>
        <v/>
      </c>
      <c r="Y141" s="6" t="str">
        <f ca="1" t="shared" si="114"/>
        <v/>
      </c>
      <c r="Z141" s="6" t="str">
        <f ca="1" t="shared" si="115"/>
        <v/>
      </c>
      <c r="AA141" s="6" t="str">
        <f ca="1" t="shared" si="116"/>
        <v/>
      </c>
      <c r="AB141" s="6" t="str">
        <f ca="1" t="shared" si="117"/>
        <v/>
      </c>
      <c r="AC141" s="6" t="str">
        <f ca="1" t="shared" si="118"/>
        <v/>
      </c>
      <c r="AD141" s="6" t="str">
        <f ca="1" t="shared" si="119"/>
        <v/>
      </c>
      <c r="AE141" s="6" t="str">
        <f ca="1" t="shared" si="120"/>
        <v/>
      </c>
      <c r="AF141" s="5" t="str">
        <f ca="1" t="shared" si="121"/>
        <v/>
      </c>
      <c r="AG141" s="5" t="str">
        <f ca="1" t="shared" si="122"/>
        <v/>
      </c>
      <c r="AH141" s="5" t="str">
        <f ca="1" t="shared" si="123"/>
        <v/>
      </c>
      <c r="AI141" s="6" t="str">
        <f ca="1" t="shared" si="124"/>
        <v/>
      </c>
      <c r="AJ141" s="6" t="str">
        <f ca="1" t="shared" si="125"/>
        <v/>
      </c>
      <c r="AK141" s="7" t="str">
        <f ca="1" t="shared" si="126"/>
        <v/>
      </c>
      <c r="AL141" s="6" t="str">
        <f ca="1" t="shared" si="127"/>
        <v/>
      </c>
      <c r="AM141" s="6" t="str">
        <f ca="1" t="shared" si="128"/>
        <v/>
      </c>
      <c r="AN141" s="6" t="str">
        <f ca="1" t="shared" si="129"/>
        <v/>
      </c>
      <c r="AO141" s="6" t="str">
        <f ca="1" t="shared" si="130"/>
        <v/>
      </c>
      <c r="AP141" s="6" t="str">
        <f ca="1" t="shared" si="131"/>
        <v/>
      </c>
      <c r="AQ141" s="6" t="str">
        <f ca="1" t="shared" si="132"/>
        <v/>
      </c>
      <c r="AR141" s="6" t="str">
        <f ca="1" t="shared" si="133"/>
        <v/>
      </c>
      <c r="AS141" s="6" t="str">
        <f ca="1" t="shared" si="134"/>
        <v/>
      </c>
      <c r="AT141" s="6" t="str">
        <f ca="1" t="shared" si="135"/>
        <v/>
      </c>
      <c r="AU141" s="9" t="str">
        <f ca="1" t="shared" si="136"/>
        <v/>
      </c>
      <c r="AV141" s="5" t="str">
        <f ca="1" t="shared" si="137"/>
        <v/>
      </c>
      <c r="AW141" s="5" t="str">
        <f ca="1" t="shared" si="138"/>
        <v/>
      </c>
      <c r="AX141" s="8" t="str">
        <f ca="1" t="shared" si="139"/>
        <v/>
      </c>
      <c r="AY141" s="6" t="str">
        <f ca="1" t="shared" si="140"/>
        <v/>
      </c>
      <c r="AZ141" s="7" t="str">
        <f ca="1" t="shared" si="141"/>
        <v/>
      </c>
      <c r="BA141" s="6" t="str">
        <f ca="1" t="shared" si="142"/>
        <v/>
      </c>
      <c r="BB141" s="6" t="str">
        <f ca="1" t="shared" si="143"/>
        <v/>
      </c>
      <c r="BC141" s="6" t="str">
        <f ca="1" t="shared" si="144"/>
        <v/>
      </c>
      <c r="BD141" s="6" t="str">
        <f ca="1" t="shared" si="145"/>
        <v/>
      </c>
      <c r="BE141" s="6" t="str">
        <f ca="1" t="shared" si="146"/>
        <v/>
      </c>
      <c r="BF141" s="6" t="str">
        <f ca="1" t="shared" si="147"/>
        <v/>
      </c>
      <c r="BG141" s="6" t="str">
        <f ca="1" t="shared" si="148"/>
        <v/>
      </c>
      <c r="BH141" s="6" t="str">
        <f ca="1" t="shared" si="149"/>
        <v/>
      </c>
      <c r="BI141" s="6" t="str">
        <f ca="1" t="shared" si="150"/>
        <v/>
      </c>
    </row>
    <row r="142" spans="1:61">
      <c r="A142" s="5" t="str">
        <f ca="1" t="shared" si="104"/>
        <v/>
      </c>
      <c r="B142" s="5" t="str">
        <f ca="1">IF(选手操作!$K141="","",选手操作!$K141)</f>
        <v/>
      </c>
      <c r="C142" s="5" t="str">
        <f ca="1">IF(选手操作!$L141="","",选手操作!$L141)</f>
        <v/>
      </c>
      <c r="D142" s="5" t="str">
        <f ca="1">IF($B142="","",RANK($E142,$E$4:$E$435,0)+COUNTIF($E$4:$E142,$E142)-1)</f>
        <v/>
      </c>
      <c r="E142" s="6" t="str">
        <f ca="1" t="shared" si="105"/>
        <v/>
      </c>
      <c r="F142" s="7" t="str">
        <f ca="1">IF(SUM(选手操作!S141,选手操作!AS141,选手操作!BS141,选手操作!CS141,选手操作!DS141,选手操作!ES141,选手操作!FS141,选手操作!GS141,选手操作!HS141,选手操作!M141,结果导入!W141,结果导入!AW141,结果导入!BW141,结果导入!CW141,结果导入!DW141,结果导入!EW141,结果导入!FW141,结果导入!GW141,结果导入!HW141,选手操作!HU141)=0,"",SUM(选手操作!S141,选手操作!AS141,选手操作!BS141,选手操作!CS141,选手操作!DS141,选手操作!ES141,选手操作!FS141,选手操作!GS141,选手操作!HS141,选手操作!M141,结果导入!W141,结果导入!AW141,结果导入!BW141,结果导入!CW141,结果导入!DW141,结果导入!EW141,结果导入!FW141,结果导入!GW141,结果导入!HW141))</f>
        <v/>
      </c>
      <c r="G142" s="7" t="str">
        <f>IF(SUM(选手操作!O141,结果导入!Y141,结果导入!AY141,结果导入!BY141,结果导入!CY141,结果导入!DY141,结果导入!EY141,结果导入!FY141,结果导入!GY141,结果导入!HY141)=0,"",SUM(选手操作!O141,结果导入!Y141,结果导入!AY141,结果导入!BY141,结果导入!CY141,结果导入!DY141,结果导入!EY141,结果导入!FY141,结果导入!GY141,结果导入!HY141))</f>
        <v/>
      </c>
      <c r="H142" s="6" t="str">
        <f ca="1">IFERROR(IF(OR($C142="",结果导入!S$3=""),"",IF(选手操作!T141&lt;&gt;"",IF(选手操作!T141="其他","请假",选手操作!T141),VLOOKUP($C142,结果导入!O:Q,3,0))),"成绩错误")</f>
        <v/>
      </c>
      <c r="I142" s="6" t="str">
        <f ca="1">IFERROR(IF(OR($C142="",结果导入!AS$3=""),"",IF(选手操作!AT141&lt;&gt;"",IF(选手操作!AT141="其他","请假",选手操作!AT141),VLOOKUP($C142,结果导入!AO:AQ,3,0))),"成绩错误")</f>
        <v/>
      </c>
      <c r="J142" s="6" t="str">
        <f ca="1">IFERROR(IF(OR($C142="",结果导入!BS$3=""),"",IF(选手操作!BT141&lt;&gt;"",IF(选手操作!BT141="其他","请假",选手操作!BT141),VLOOKUP($C142,结果导入!BO:BQ,3,0))),"成绩错误")</f>
        <v/>
      </c>
      <c r="K142" s="6" t="str">
        <f ca="1">IFERROR(IF(OR($C142="",结果导入!CS$3=""),"",IF(选手操作!CT141&lt;&gt;"",IF(选手操作!CT141="其他","请假",选手操作!CT141),VLOOKUP($C142,结果导入!CO:CQ,3,0))),"成绩错误")</f>
        <v/>
      </c>
      <c r="L142" s="6" t="str">
        <f ca="1">IFERROR(IF(OR($C142="",结果导入!DS$3=""),"",IF(选手操作!DT141&lt;&gt;"",IF(选手操作!DT141="其他","请假",选手操作!DT141),VLOOKUP($C142,结果导入!DO:DQ,3,0))),"成绩错误")</f>
        <v/>
      </c>
      <c r="M142" s="6" t="str">
        <f ca="1">IFERROR(IF(OR($C142="",结果导入!ES$3=""),"",IF(选手操作!ET141&lt;&gt;"",IF(选手操作!ET141="其他","请假",选手操作!ET141),VLOOKUP($C142,结果导入!EO:EQ,3,0))),"成绩错误")</f>
        <v/>
      </c>
      <c r="N142" s="6" t="str">
        <f ca="1">IFERROR(IF(OR($C142="",结果导入!FS$3=""),"",IF(选手操作!FT141&lt;&gt;"",IF(选手操作!FT141="其他","请假",选手操作!FT141),VLOOKUP($C142,结果导入!FO:FQ,3,0))),"成绩错误")</f>
        <v/>
      </c>
      <c r="O142" s="6" t="str">
        <f ca="1">IFERROR(IF(OR($C142="",结果导入!GS$3=""),"",IF(选手操作!GT141&lt;&gt;"",IF(选手操作!GT141="其他","请假",选手操作!GT141),VLOOKUP($C142,结果导入!GO:GQ,3,0))),"成绩错误")</f>
        <v/>
      </c>
      <c r="P142" s="6" t="str">
        <f ca="1">IFERROR(IF(OR($C142="",结果导入!HS$3=""),"",IF(选手操作!HT141&lt;&gt;"",IF(选手操作!HT141="其他","请假",选手操作!HT141),VLOOKUP($C142,结果导入!HO:HQ,3,0))),"成绩错误")</f>
        <v/>
      </c>
      <c r="Q142" s="5" t="str">
        <f ca="1" t="shared" si="106"/>
        <v/>
      </c>
      <c r="R142" s="5" t="str">
        <f ca="1" t="shared" si="107"/>
        <v/>
      </c>
      <c r="S142" s="5" t="str">
        <f ca="1" t="shared" si="108"/>
        <v/>
      </c>
      <c r="T142" s="6" t="str">
        <f ca="1" t="shared" si="109"/>
        <v/>
      </c>
      <c r="U142" s="6" t="str">
        <f ca="1" t="shared" si="110"/>
        <v/>
      </c>
      <c r="V142" s="6" t="str">
        <f ca="1" t="shared" si="111"/>
        <v/>
      </c>
      <c r="W142" s="6" t="str">
        <f ca="1" t="shared" si="112"/>
        <v/>
      </c>
      <c r="X142" s="6" t="str">
        <f ca="1" t="shared" si="113"/>
        <v/>
      </c>
      <c r="Y142" s="6" t="str">
        <f ca="1" t="shared" si="114"/>
        <v/>
      </c>
      <c r="Z142" s="6" t="str">
        <f ca="1" t="shared" si="115"/>
        <v/>
      </c>
      <c r="AA142" s="6" t="str">
        <f ca="1" t="shared" si="116"/>
        <v/>
      </c>
      <c r="AB142" s="6" t="str">
        <f ca="1" t="shared" si="117"/>
        <v/>
      </c>
      <c r="AC142" s="6" t="str">
        <f ca="1" t="shared" si="118"/>
        <v/>
      </c>
      <c r="AD142" s="6" t="str">
        <f ca="1" t="shared" si="119"/>
        <v/>
      </c>
      <c r="AE142" s="6" t="str">
        <f ca="1" t="shared" si="120"/>
        <v/>
      </c>
      <c r="AF142" s="5" t="str">
        <f ca="1" t="shared" si="121"/>
        <v/>
      </c>
      <c r="AG142" s="5" t="str">
        <f ca="1" t="shared" si="122"/>
        <v/>
      </c>
      <c r="AH142" s="5" t="str">
        <f ca="1" t="shared" si="123"/>
        <v/>
      </c>
      <c r="AI142" s="6" t="str">
        <f ca="1" t="shared" si="124"/>
        <v/>
      </c>
      <c r="AJ142" s="6" t="str">
        <f ca="1" t="shared" si="125"/>
        <v/>
      </c>
      <c r="AK142" s="7" t="str">
        <f ca="1" t="shared" si="126"/>
        <v/>
      </c>
      <c r="AL142" s="6" t="str">
        <f ca="1" t="shared" si="127"/>
        <v/>
      </c>
      <c r="AM142" s="6" t="str">
        <f ca="1" t="shared" si="128"/>
        <v/>
      </c>
      <c r="AN142" s="6" t="str">
        <f ca="1" t="shared" si="129"/>
        <v/>
      </c>
      <c r="AO142" s="6" t="str">
        <f ca="1" t="shared" si="130"/>
        <v/>
      </c>
      <c r="AP142" s="6" t="str">
        <f ca="1" t="shared" si="131"/>
        <v/>
      </c>
      <c r="AQ142" s="6" t="str">
        <f ca="1" t="shared" si="132"/>
        <v/>
      </c>
      <c r="AR142" s="6" t="str">
        <f ca="1" t="shared" si="133"/>
        <v/>
      </c>
      <c r="AS142" s="6" t="str">
        <f ca="1" t="shared" si="134"/>
        <v/>
      </c>
      <c r="AT142" s="6" t="str">
        <f ca="1" t="shared" si="135"/>
        <v/>
      </c>
      <c r="AU142" s="9" t="str">
        <f ca="1" t="shared" si="136"/>
        <v/>
      </c>
      <c r="AV142" s="5" t="str">
        <f ca="1" t="shared" si="137"/>
        <v/>
      </c>
      <c r="AW142" s="5" t="str">
        <f ca="1" t="shared" si="138"/>
        <v/>
      </c>
      <c r="AX142" s="8" t="str">
        <f ca="1" t="shared" si="139"/>
        <v/>
      </c>
      <c r="AY142" s="6" t="str">
        <f ca="1" t="shared" si="140"/>
        <v/>
      </c>
      <c r="AZ142" s="7" t="str">
        <f ca="1" t="shared" si="141"/>
        <v/>
      </c>
      <c r="BA142" s="6" t="str">
        <f ca="1" t="shared" si="142"/>
        <v/>
      </c>
      <c r="BB142" s="6" t="str">
        <f ca="1" t="shared" si="143"/>
        <v/>
      </c>
      <c r="BC142" s="6" t="str">
        <f ca="1" t="shared" si="144"/>
        <v/>
      </c>
      <c r="BD142" s="6" t="str">
        <f ca="1" t="shared" si="145"/>
        <v/>
      </c>
      <c r="BE142" s="6" t="str">
        <f ca="1" t="shared" si="146"/>
        <v/>
      </c>
      <c r="BF142" s="6" t="str">
        <f ca="1" t="shared" si="147"/>
        <v/>
      </c>
      <c r="BG142" s="6" t="str">
        <f ca="1" t="shared" si="148"/>
        <v/>
      </c>
      <c r="BH142" s="6" t="str">
        <f ca="1" t="shared" si="149"/>
        <v/>
      </c>
      <c r="BI142" s="6" t="str">
        <f ca="1" t="shared" si="150"/>
        <v/>
      </c>
    </row>
    <row r="143" spans="1:61">
      <c r="A143" s="5" t="str">
        <f ca="1" t="shared" si="104"/>
        <v/>
      </c>
      <c r="B143" s="5" t="str">
        <f ca="1">IF(选手操作!$K142="","",选手操作!$K142)</f>
        <v/>
      </c>
      <c r="C143" s="5" t="str">
        <f ca="1">IF(选手操作!$L142="","",选手操作!$L142)</f>
        <v/>
      </c>
      <c r="D143" s="5" t="str">
        <f ca="1">IF($B143="","",RANK($E143,$E$4:$E$435,0)+COUNTIF($E$4:$E143,$E143)-1)</f>
        <v/>
      </c>
      <c r="E143" s="6" t="str">
        <f ca="1" t="shared" si="105"/>
        <v/>
      </c>
      <c r="F143" s="7" t="str">
        <f ca="1">IF(SUM(选手操作!S142,选手操作!AS142,选手操作!BS142,选手操作!CS142,选手操作!DS142,选手操作!ES142,选手操作!FS142,选手操作!GS142,选手操作!HS142,选手操作!M142,结果导入!W142,结果导入!AW142,结果导入!BW142,结果导入!CW142,结果导入!DW142,结果导入!EW142,结果导入!FW142,结果导入!GW142,结果导入!HW142,选手操作!HU142)=0,"",SUM(选手操作!S142,选手操作!AS142,选手操作!BS142,选手操作!CS142,选手操作!DS142,选手操作!ES142,选手操作!FS142,选手操作!GS142,选手操作!HS142,选手操作!M142,结果导入!W142,结果导入!AW142,结果导入!BW142,结果导入!CW142,结果导入!DW142,结果导入!EW142,结果导入!FW142,结果导入!GW142,结果导入!HW142))</f>
        <v/>
      </c>
      <c r="G143" s="7" t="str">
        <f>IF(SUM(选手操作!O142,结果导入!Y142,结果导入!AY142,结果导入!BY142,结果导入!CY142,结果导入!DY142,结果导入!EY142,结果导入!FY142,结果导入!GY142,结果导入!HY142)=0,"",SUM(选手操作!O142,结果导入!Y142,结果导入!AY142,结果导入!BY142,结果导入!CY142,结果导入!DY142,结果导入!EY142,结果导入!FY142,结果导入!GY142,结果导入!HY142))</f>
        <v/>
      </c>
      <c r="H143" s="6" t="str">
        <f ca="1">IFERROR(IF(OR($C143="",结果导入!S$3=""),"",IF(选手操作!T142&lt;&gt;"",IF(选手操作!T142="其他","请假",选手操作!T142),VLOOKUP($C143,结果导入!O:Q,3,0))),"成绩错误")</f>
        <v/>
      </c>
      <c r="I143" s="6" t="str">
        <f ca="1">IFERROR(IF(OR($C143="",结果导入!AS$3=""),"",IF(选手操作!AT142&lt;&gt;"",IF(选手操作!AT142="其他","请假",选手操作!AT142),VLOOKUP($C143,结果导入!AO:AQ,3,0))),"成绩错误")</f>
        <v/>
      </c>
      <c r="J143" s="6" t="str">
        <f ca="1">IFERROR(IF(OR($C143="",结果导入!BS$3=""),"",IF(选手操作!BT142&lt;&gt;"",IF(选手操作!BT142="其他","请假",选手操作!BT142),VLOOKUP($C143,结果导入!BO:BQ,3,0))),"成绩错误")</f>
        <v/>
      </c>
      <c r="K143" s="6" t="str">
        <f ca="1">IFERROR(IF(OR($C143="",结果导入!CS$3=""),"",IF(选手操作!CT142&lt;&gt;"",IF(选手操作!CT142="其他","请假",选手操作!CT142),VLOOKUP($C143,结果导入!CO:CQ,3,0))),"成绩错误")</f>
        <v/>
      </c>
      <c r="L143" s="6" t="str">
        <f ca="1">IFERROR(IF(OR($C143="",结果导入!DS$3=""),"",IF(选手操作!DT142&lt;&gt;"",IF(选手操作!DT142="其他","请假",选手操作!DT142),VLOOKUP($C143,结果导入!DO:DQ,3,0))),"成绩错误")</f>
        <v/>
      </c>
      <c r="M143" s="6" t="str">
        <f ca="1">IFERROR(IF(OR($C143="",结果导入!ES$3=""),"",IF(选手操作!ET142&lt;&gt;"",IF(选手操作!ET142="其他","请假",选手操作!ET142),VLOOKUP($C143,结果导入!EO:EQ,3,0))),"成绩错误")</f>
        <v/>
      </c>
      <c r="N143" s="6" t="str">
        <f ca="1">IFERROR(IF(OR($C143="",结果导入!FS$3=""),"",IF(选手操作!FT142&lt;&gt;"",IF(选手操作!FT142="其他","请假",选手操作!FT142),VLOOKUP($C143,结果导入!FO:FQ,3,0))),"成绩错误")</f>
        <v/>
      </c>
      <c r="O143" s="6" t="str">
        <f ca="1">IFERROR(IF(OR($C143="",结果导入!GS$3=""),"",IF(选手操作!GT142&lt;&gt;"",IF(选手操作!GT142="其他","请假",选手操作!GT142),VLOOKUP($C143,结果导入!GO:GQ,3,0))),"成绩错误")</f>
        <v/>
      </c>
      <c r="P143" s="6" t="str">
        <f ca="1">IFERROR(IF(OR($C143="",结果导入!HS$3=""),"",IF(选手操作!HT142&lt;&gt;"",IF(选手操作!HT142="其他","请假",选手操作!HT142),VLOOKUP($C143,结果导入!HO:HQ,3,0))),"成绩错误")</f>
        <v/>
      </c>
      <c r="Q143" s="5" t="str">
        <f ca="1" t="shared" si="106"/>
        <v/>
      </c>
      <c r="R143" s="5" t="str">
        <f ca="1" t="shared" si="107"/>
        <v/>
      </c>
      <c r="S143" s="5" t="str">
        <f ca="1" t="shared" si="108"/>
        <v/>
      </c>
      <c r="T143" s="6" t="str">
        <f ca="1" t="shared" si="109"/>
        <v/>
      </c>
      <c r="U143" s="6" t="str">
        <f ca="1" t="shared" si="110"/>
        <v/>
      </c>
      <c r="V143" s="6" t="str">
        <f ca="1" t="shared" si="111"/>
        <v/>
      </c>
      <c r="W143" s="6" t="str">
        <f ca="1" t="shared" si="112"/>
        <v/>
      </c>
      <c r="X143" s="6" t="str">
        <f ca="1" t="shared" si="113"/>
        <v/>
      </c>
      <c r="Y143" s="6" t="str">
        <f ca="1" t="shared" si="114"/>
        <v/>
      </c>
      <c r="Z143" s="6" t="str">
        <f ca="1" t="shared" si="115"/>
        <v/>
      </c>
      <c r="AA143" s="6" t="str">
        <f ca="1" t="shared" si="116"/>
        <v/>
      </c>
      <c r="AB143" s="6" t="str">
        <f ca="1" t="shared" si="117"/>
        <v/>
      </c>
      <c r="AC143" s="6" t="str">
        <f ca="1" t="shared" si="118"/>
        <v/>
      </c>
      <c r="AD143" s="6" t="str">
        <f ca="1" t="shared" si="119"/>
        <v/>
      </c>
      <c r="AE143" s="6" t="str">
        <f ca="1" t="shared" si="120"/>
        <v/>
      </c>
      <c r="AF143" s="5" t="str">
        <f ca="1" t="shared" si="121"/>
        <v/>
      </c>
      <c r="AG143" s="5" t="str">
        <f ca="1" t="shared" si="122"/>
        <v/>
      </c>
      <c r="AH143" s="5" t="str">
        <f ca="1" t="shared" si="123"/>
        <v/>
      </c>
      <c r="AI143" s="6" t="str">
        <f ca="1" t="shared" si="124"/>
        <v/>
      </c>
      <c r="AJ143" s="6" t="str">
        <f ca="1" t="shared" si="125"/>
        <v/>
      </c>
      <c r="AK143" s="7" t="str">
        <f ca="1" t="shared" si="126"/>
        <v/>
      </c>
      <c r="AL143" s="6" t="str">
        <f ca="1" t="shared" si="127"/>
        <v/>
      </c>
      <c r="AM143" s="6" t="str">
        <f ca="1" t="shared" si="128"/>
        <v/>
      </c>
      <c r="AN143" s="6" t="str">
        <f ca="1" t="shared" si="129"/>
        <v/>
      </c>
      <c r="AO143" s="6" t="str">
        <f ca="1" t="shared" si="130"/>
        <v/>
      </c>
      <c r="AP143" s="6" t="str">
        <f ca="1" t="shared" si="131"/>
        <v/>
      </c>
      <c r="AQ143" s="6" t="str">
        <f ca="1" t="shared" si="132"/>
        <v/>
      </c>
      <c r="AR143" s="6" t="str">
        <f ca="1" t="shared" si="133"/>
        <v/>
      </c>
      <c r="AS143" s="6" t="str">
        <f ca="1" t="shared" si="134"/>
        <v/>
      </c>
      <c r="AT143" s="6" t="str">
        <f ca="1" t="shared" si="135"/>
        <v/>
      </c>
      <c r="AU143" s="9" t="str">
        <f ca="1" t="shared" si="136"/>
        <v/>
      </c>
      <c r="AV143" s="5" t="str">
        <f ca="1" t="shared" si="137"/>
        <v/>
      </c>
      <c r="AW143" s="5" t="str">
        <f ca="1" t="shared" si="138"/>
        <v/>
      </c>
      <c r="AX143" s="8" t="str">
        <f ca="1" t="shared" si="139"/>
        <v/>
      </c>
      <c r="AY143" s="6" t="str">
        <f ca="1" t="shared" si="140"/>
        <v/>
      </c>
      <c r="AZ143" s="7" t="str">
        <f ca="1" t="shared" si="141"/>
        <v/>
      </c>
      <c r="BA143" s="6" t="str">
        <f ca="1" t="shared" si="142"/>
        <v/>
      </c>
      <c r="BB143" s="6" t="str">
        <f ca="1" t="shared" si="143"/>
        <v/>
      </c>
      <c r="BC143" s="6" t="str">
        <f ca="1" t="shared" si="144"/>
        <v/>
      </c>
      <c r="BD143" s="6" t="str">
        <f ca="1" t="shared" si="145"/>
        <v/>
      </c>
      <c r="BE143" s="6" t="str">
        <f ca="1" t="shared" si="146"/>
        <v/>
      </c>
      <c r="BF143" s="6" t="str">
        <f ca="1" t="shared" si="147"/>
        <v/>
      </c>
      <c r="BG143" s="6" t="str">
        <f ca="1" t="shared" si="148"/>
        <v/>
      </c>
      <c r="BH143" s="6" t="str">
        <f ca="1" t="shared" si="149"/>
        <v/>
      </c>
      <c r="BI143" s="6" t="str">
        <f ca="1" t="shared" si="150"/>
        <v/>
      </c>
    </row>
    <row r="144" spans="1:61">
      <c r="A144" s="5" t="str">
        <f ca="1" t="shared" si="104"/>
        <v/>
      </c>
      <c r="B144" s="5" t="str">
        <f ca="1">IF(选手操作!$K143="","",选手操作!$K143)</f>
        <v/>
      </c>
      <c r="C144" s="5" t="str">
        <f ca="1">IF(选手操作!$L143="","",选手操作!$L143)</f>
        <v/>
      </c>
      <c r="D144" s="5" t="str">
        <f ca="1">IF($B144="","",RANK($E144,$E$4:$E$435,0)+COUNTIF($E$4:$E144,$E144)-1)</f>
        <v/>
      </c>
      <c r="E144" s="6" t="str">
        <f ca="1" t="shared" si="105"/>
        <v/>
      </c>
      <c r="F144" s="7" t="str">
        <f ca="1">IF(SUM(选手操作!S143,选手操作!AS143,选手操作!BS143,选手操作!CS143,选手操作!DS143,选手操作!ES143,选手操作!FS143,选手操作!GS143,选手操作!HS143,选手操作!M143,结果导入!W143,结果导入!AW143,结果导入!BW143,结果导入!CW143,结果导入!DW143,结果导入!EW143,结果导入!FW143,结果导入!GW143,结果导入!HW143,选手操作!HU143)=0,"",SUM(选手操作!S143,选手操作!AS143,选手操作!BS143,选手操作!CS143,选手操作!DS143,选手操作!ES143,选手操作!FS143,选手操作!GS143,选手操作!HS143,选手操作!M143,结果导入!W143,结果导入!AW143,结果导入!BW143,结果导入!CW143,结果导入!DW143,结果导入!EW143,结果导入!FW143,结果导入!GW143,结果导入!HW143))</f>
        <v/>
      </c>
      <c r="G144" s="7" t="str">
        <f>IF(SUM(选手操作!O143,结果导入!Y143,结果导入!AY143,结果导入!BY143,结果导入!CY143,结果导入!DY143,结果导入!EY143,结果导入!FY143,结果导入!GY143,结果导入!HY143)=0,"",SUM(选手操作!O143,结果导入!Y143,结果导入!AY143,结果导入!BY143,结果导入!CY143,结果导入!DY143,结果导入!EY143,结果导入!FY143,结果导入!GY143,结果导入!HY143))</f>
        <v/>
      </c>
      <c r="H144" s="6" t="str">
        <f ca="1">IFERROR(IF(OR($C144="",结果导入!S$3=""),"",IF(选手操作!T143&lt;&gt;"",IF(选手操作!T143="其他","请假",选手操作!T143),VLOOKUP($C144,结果导入!O:Q,3,0))),"成绩错误")</f>
        <v/>
      </c>
      <c r="I144" s="6" t="str">
        <f ca="1">IFERROR(IF(OR($C144="",结果导入!AS$3=""),"",IF(选手操作!AT143&lt;&gt;"",IF(选手操作!AT143="其他","请假",选手操作!AT143),VLOOKUP($C144,结果导入!AO:AQ,3,0))),"成绩错误")</f>
        <v/>
      </c>
      <c r="J144" s="6" t="str">
        <f ca="1">IFERROR(IF(OR($C144="",结果导入!BS$3=""),"",IF(选手操作!BT143&lt;&gt;"",IF(选手操作!BT143="其他","请假",选手操作!BT143),VLOOKUP($C144,结果导入!BO:BQ,3,0))),"成绩错误")</f>
        <v/>
      </c>
      <c r="K144" s="6" t="str">
        <f ca="1">IFERROR(IF(OR($C144="",结果导入!CS$3=""),"",IF(选手操作!CT143&lt;&gt;"",IF(选手操作!CT143="其他","请假",选手操作!CT143),VLOOKUP($C144,结果导入!CO:CQ,3,0))),"成绩错误")</f>
        <v/>
      </c>
      <c r="L144" s="6" t="str">
        <f ca="1">IFERROR(IF(OR($C144="",结果导入!DS$3=""),"",IF(选手操作!DT143&lt;&gt;"",IF(选手操作!DT143="其他","请假",选手操作!DT143),VLOOKUP($C144,结果导入!DO:DQ,3,0))),"成绩错误")</f>
        <v/>
      </c>
      <c r="M144" s="6" t="str">
        <f ca="1">IFERROR(IF(OR($C144="",结果导入!ES$3=""),"",IF(选手操作!ET143&lt;&gt;"",IF(选手操作!ET143="其他","请假",选手操作!ET143),VLOOKUP($C144,结果导入!EO:EQ,3,0))),"成绩错误")</f>
        <v/>
      </c>
      <c r="N144" s="6" t="str">
        <f ca="1">IFERROR(IF(OR($C144="",结果导入!FS$3=""),"",IF(选手操作!FT143&lt;&gt;"",IF(选手操作!FT143="其他","请假",选手操作!FT143),VLOOKUP($C144,结果导入!FO:FQ,3,0))),"成绩错误")</f>
        <v/>
      </c>
      <c r="O144" s="6" t="str">
        <f ca="1">IFERROR(IF(OR($C144="",结果导入!GS$3=""),"",IF(选手操作!GT143&lt;&gt;"",IF(选手操作!GT143="其他","请假",选手操作!GT143),VLOOKUP($C144,结果导入!GO:GQ,3,0))),"成绩错误")</f>
        <v/>
      </c>
      <c r="P144" s="6" t="str">
        <f ca="1">IFERROR(IF(OR($C144="",结果导入!HS$3=""),"",IF(选手操作!HT143&lt;&gt;"",IF(选手操作!HT143="其他","请假",选手操作!HT143),VLOOKUP($C144,结果导入!HO:HQ,3,0))),"成绩错误")</f>
        <v/>
      </c>
      <c r="Q144" s="5" t="str">
        <f ca="1" t="shared" si="106"/>
        <v/>
      </c>
      <c r="R144" s="5" t="str">
        <f ca="1" t="shared" si="107"/>
        <v/>
      </c>
      <c r="S144" s="5" t="str">
        <f ca="1" t="shared" si="108"/>
        <v/>
      </c>
      <c r="T144" s="6" t="str">
        <f ca="1" t="shared" si="109"/>
        <v/>
      </c>
      <c r="U144" s="6" t="str">
        <f ca="1" t="shared" si="110"/>
        <v/>
      </c>
      <c r="V144" s="6" t="str">
        <f ca="1" t="shared" si="111"/>
        <v/>
      </c>
      <c r="W144" s="6" t="str">
        <f ca="1" t="shared" si="112"/>
        <v/>
      </c>
      <c r="X144" s="6" t="str">
        <f ca="1" t="shared" si="113"/>
        <v/>
      </c>
      <c r="Y144" s="6" t="str">
        <f ca="1" t="shared" si="114"/>
        <v/>
      </c>
      <c r="Z144" s="6" t="str">
        <f ca="1" t="shared" si="115"/>
        <v/>
      </c>
      <c r="AA144" s="6" t="str">
        <f ca="1" t="shared" si="116"/>
        <v/>
      </c>
      <c r="AB144" s="6" t="str">
        <f ca="1" t="shared" si="117"/>
        <v/>
      </c>
      <c r="AC144" s="6" t="str">
        <f ca="1" t="shared" si="118"/>
        <v/>
      </c>
      <c r="AD144" s="6" t="str">
        <f ca="1" t="shared" si="119"/>
        <v/>
      </c>
      <c r="AE144" s="6" t="str">
        <f ca="1" t="shared" si="120"/>
        <v/>
      </c>
      <c r="AF144" s="5" t="str">
        <f ca="1" t="shared" si="121"/>
        <v/>
      </c>
      <c r="AG144" s="5" t="str">
        <f ca="1" t="shared" si="122"/>
        <v/>
      </c>
      <c r="AH144" s="5" t="str">
        <f ca="1" t="shared" si="123"/>
        <v/>
      </c>
      <c r="AI144" s="6" t="str">
        <f ca="1" t="shared" si="124"/>
        <v/>
      </c>
      <c r="AJ144" s="6" t="str">
        <f ca="1" t="shared" si="125"/>
        <v/>
      </c>
      <c r="AK144" s="7" t="str">
        <f ca="1" t="shared" si="126"/>
        <v/>
      </c>
      <c r="AL144" s="6" t="str">
        <f ca="1" t="shared" si="127"/>
        <v/>
      </c>
      <c r="AM144" s="6" t="str">
        <f ca="1" t="shared" si="128"/>
        <v/>
      </c>
      <c r="AN144" s="6" t="str">
        <f ca="1" t="shared" si="129"/>
        <v/>
      </c>
      <c r="AO144" s="6" t="str">
        <f ca="1" t="shared" si="130"/>
        <v/>
      </c>
      <c r="AP144" s="6" t="str">
        <f ca="1" t="shared" si="131"/>
        <v/>
      </c>
      <c r="AQ144" s="6" t="str">
        <f ca="1" t="shared" si="132"/>
        <v/>
      </c>
      <c r="AR144" s="6" t="str">
        <f ca="1" t="shared" si="133"/>
        <v/>
      </c>
      <c r="AS144" s="6" t="str">
        <f ca="1" t="shared" si="134"/>
        <v/>
      </c>
      <c r="AT144" s="6" t="str">
        <f ca="1" t="shared" si="135"/>
        <v/>
      </c>
      <c r="AU144" s="9" t="str">
        <f ca="1" t="shared" si="136"/>
        <v/>
      </c>
      <c r="AV144" s="5" t="str">
        <f ca="1" t="shared" si="137"/>
        <v/>
      </c>
      <c r="AW144" s="5" t="str">
        <f ca="1" t="shared" si="138"/>
        <v/>
      </c>
      <c r="AX144" s="8" t="str">
        <f ca="1" t="shared" si="139"/>
        <v/>
      </c>
      <c r="AY144" s="6" t="str">
        <f ca="1" t="shared" si="140"/>
        <v/>
      </c>
      <c r="AZ144" s="7" t="str">
        <f ca="1" t="shared" si="141"/>
        <v/>
      </c>
      <c r="BA144" s="6" t="str">
        <f ca="1" t="shared" si="142"/>
        <v/>
      </c>
      <c r="BB144" s="6" t="str">
        <f ca="1" t="shared" si="143"/>
        <v/>
      </c>
      <c r="BC144" s="6" t="str">
        <f ca="1" t="shared" si="144"/>
        <v/>
      </c>
      <c r="BD144" s="6" t="str">
        <f ca="1" t="shared" si="145"/>
        <v/>
      </c>
      <c r="BE144" s="6" t="str">
        <f ca="1" t="shared" si="146"/>
        <v/>
      </c>
      <c r="BF144" s="6" t="str">
        <f ca="1" t="shared" si="147"/>
        <v/>
      </c>
      <c r="BG144" s="6" t="str">
        <f ca="1" t="shared" si="148"/>
        <v/>
      </c>
      <c r="BH144" s="6" t="str">
        <f ca="1" t="shared" si="149"/>
        <v/>
      </c>
      <c r="BI144" s="6" t="str">
        <f ca="1" t="shared" si="150"/>
        <v/>
      </c>
    </row>
    <row r="145" spans="1:61">
      <c r="A145" s="5" t="str">
        <f ca="1" t="shared" si="104"/>
        <v/>
      </c>
      <c r="B145" s="5" t="str">
        <f ca="1">IF(选手操作!$K144="","",选手操作!$K144)</f>
        <v/>
      </c>
      <c r="C145" s="5" t="str">
        <f ca="1">IF(选手操作!$L144="","",选手操作!$L144)</f>
        <v/>
      </c>
      <c r="D145" s="5" t="str">
        <f ca="1">IF($B145="","",RANK($E145,$E$4:$E$435,0)+COUNTIF($E$4:$E145,$E145)-1)</f>
        <v/>
      </c>
      <c r="E145" s="6" t="str">
        <f ca="1" t="shared" si="105"/>
        <v/>
      </c>
      <c r="F145" s="7" t="str">
        <f ca="1">IF(SUM(选手操作!S144,选手操作!AS144,选手操作!BS144,选手操作!CS144,选手操作!DS144,选手操作!ES144,选手操作!FS144,选手操作!GS144,选手操作!HS144,选手操作!M144,结果导入!W144,结果导入!AW144,结果导入!BW144,结果导入!CW144,结果导入!DW144,结果导入!EW144,结果导入!FW144,结果导入!GW144,结果导入!HW144,选手操作!HU144)=0,"",SUM(选手操作!S144,选手操作!AS144,选手操作!BS144,选手操作!CS144,选手操作!DS144,选手操作!ES144,选手操作!FS144,选手操作!GS144,选手操作!HS144,选手操作!M144,结果导入!W144,结果导入!AW144,结果导入!BW144,结果导入!CW144,结果导入!DW144,结果导入!EW144,结果导入!FW144,结果导入!GW144,结果导入!HW144))</f>
        <v/>
      </c>
      <c r="G145" s="7" t="str">
        <f>IF(SUM(选手操作!O144,结果导入!Y144,结果导入!AY144,结果导入!BY144,结果导入!CY144,结果导入!DY144,结果导入!EY144,结果导入!FY144,结果导入!GY144,结果导入!HY144)=0,"",SUM(选手操作!O144,结果导入!Y144,结果导入!AY144,结果导入!BY144,结果导入!CY144,结果导入!DY144,结果导入!EY144,结果导入!FY144,结果导入!GY144,结果导入!HY144))</f>
        <v/>
      </c>
      <c r="H145" s="6" t="str">
        <f ca="1">IFERROR(IF(OR($C145="",结果导入!S$3=""),"",IF(选手操作!T144&lt;&gt;"",IF(选手操作!T144="其他","请假",选手操作!T144),VLOOKUP($C145,结果导入!O:Q,3,0))),"成绩错误")</f>
        <v/>
      </c>
      <c r="I145" s="6" t="str">
        <f ca="1">IFERROR(IF(OR($C145="",结果导入!AS$3=""),"",IF(选手操作!AT144&lt;&gt;"",IF(选手操作!AT144="其他","请假",选手操作!AT144),VLOOKUP($C145,结果导入!AO:AQ,3,0))),"成绩错误")</f>
        <v/>
      </c>
      <c r="J145" s="6" t="str">
        <f ca="1">IFERROR(IF(OR($C145="",结果导入!BS$3=""),"",IF(选手操作!BT144&lt;&gt;"",IF(选手操作!BT144="其他","请假",选手操作!BT144),VLOOKUP($C145,结果导入!BO:BQ,3,0))),"成绩错误")</f>
        <v/>
      </c>
      <c r="K145" s="6" t="str">
        <f ca="1">IFERROR(IF(OR($C145="",结果导入!CS$3=""),"",IF(选手操作!CT144&lt;&gt;"",IF(选手操作!CT144="其他","请假",选手操作!CT144),VLOOKUP($C145,结果导入!CO:CQ,3,0))),"成绩错误")</f>
        <v/>
      </c>
      <c r="L145" s="6" t="str">
        <f ca="1">IFERROR(IF(OR($C145="",结果导入!DS$3=""),"",IF(选手操作!DT144&lt;&gt;"",IF(选手操作!DT144="其他","请假",选手操作!DT144),VLOOKUP($C145,结果导入!DO:DQ,3,0))),"成绩错误")</f>
        <v/>
      </c>
      <c r="M145" s="6" t="str">
        <f ca="1">IFERROR(IF(OR($C145="",结果导入!ES$3=""),"",IF(选手操作!ET144&lt;&gt;"",IF(选手操作!ET144="其他","请假",选手操作!ET144),VLOOKUP($C145,结果导入!EO:EQ,3,0))),"成绩错误")</f>
        <v/>
      </c>
      <c r="N145" s="6" t="str">
        <f ca="1">IFERROR(IF(OR($C145="",结果导入!FS$3=""),"",IF(选手操作!FT144&lt;&gt;"",IF(选手操作!FT144="其他","请假",选手操作!FT144),VLOOKUP($C145,结果导入!FO:FQ,3,0))),"成绩错误")</f>
        <v/>
      </c>
      <c r="O145" s="6" t="str">
        <f ca="1">IFERROR(IF(OR($C145="",结果导入!GS$3=""),"",IF(选手操作!GT144&lt;&gt;"",IF(选手操作!GT144="其他","请假",选手操作!GT144),VLOOKUP($C145,结果导入!GO:GQ,3,0))),"成绩错误")</f>
        <v/>
      </c>
      <c r="P145" s="6" t="str">
        <f ca="1">IFERROR(IF(OR($C145="",结果导入!HS$3=""),"",IF(选手操作!HT144&lt;&gt;"",IF(选手操作!HT144="其他","请假",选手操作!HT144),VLOOKUP($C145,结果导入!HO:HQ,3,0))),"成绩错误")</f>
        <v/>
      </c>
      <c r="Q145" s="5" t="str">
        <f ca="1" t="shared" si="106"/>
        <v/>
      </c>
      <c r="R145" s="5" t="str">
        <f ca="1" t="shared" si="107"/>
        <v/>
      </c>
      <c r="S145" s="5" t="str">
        <f ca="1" t="shared" si="108"/>
        <v/>
      </c>
      <c r="T145" s="6" t="str">
        <f ca="1" t="shared" si="109"/>
        <v/>
      </c>
      <c r="U145" s="6" t="str">
        <f ca="1" t="shared" si="110"/>
        <v/>
      </c>
      <c r="V145" s="6" t="str">
        <f ca="1" t="shared" si="111"/>
        <v/>
      </c>
      <c r="W145" s="6" t="str">
        <f ca="1" t="shared" si="112"/>
        <v/>
      </c>
      <c r="X145" s="6" t="str">
        <f ca="1" t="shared" si="113"/>
        <v/>
      </c>
      <c r="Y145" s="6" t="str">
        <f ca="1" t="shared" si="114"/>
        <v/>
      </c>
      <c r="Z145" s="6" t="str">
        <f ca="1" t="shared" si="115"/>
        <v/>
      </c>
      <c r="AA145" s="6" t="str">
        <f ca="1" t="shared" si="116"/>
        <v/>
      </c>
      <c r="AB145" s="6" t="str">
        <f ca="1" t="shared" si="117"/>
        <v/>
      </c>
      <c r="AC145" s="6" t="str">
        <f ca="1" t="shared" si="118"/>
        <v/>
      </c>
      <c r="AD145" s="6" t="str">
        <f ca="1" t="shared" si="119"/>
        <v/>
      </c>
      <c r="AE145" s="6" t="str">
        <f ca="1" t="shared" si="120"/>
        <v/>
      </c>
      <c r="AF145" s="5" t="str">
        <f ca="1" t="shared" si="121"/>
        <v/>
      </c>
      <c r="AG145" s="5" t="str">
        <f ca="1" t="shared" si="122"/>
        <v/>
      </c>
      <c r="AH145" s="5" t="str">
        <f ca="1" t="shared" si="123"/>
        <v/>
      </c>
      <c r="AI145" s="6" t="str">
        <f ca="1" t="shared" si="124"/>
        <v/>
      </c>
      <c r="AJ145" s="6" t="str">
        <f ca="1" t="shared" si="125"/>
        <v/>
      </c>
      <c r="AK145" s="7" t="str">
        <f ca="1" t="shared" si="126"/>
        <v/>
      </c>
      <c r="AL145" s="6" t="str">
        <f ca="1" t="shared" si="127"/>
        <v/>
      </c>
      <c r="AM145" s="6" t="str">
        <f ca="1" t="shared" si="128"/>
        <v/>
      </c>
      <c r="AN145" s="6" t="str">
        <f ca="1" t="shared" si="129"/>
        <v/>
      </c>
      <c r="AO145" s="6" t="str">
        <f ca="1" t="shared" si="130"/>
        <v/>
      </c>
      <c r="AP145" s="6" t="str">
        <f ca="1" t="shared" si="131"/>
        <v/>
      </c>
      <c r="AQ145" s="6" t="str">
        <f ca="1" t="shared" si="132"/>
        <v/>
      </c>
      <c r="AR145" s="6" t="str">
        <f ca="1" t="shared" si="133"/>
        <v/>
      </c>
      <c r="AS145" s="6" t="str">
        <f ca="1" t="shared" si="134"/>
        <v/>
      </c>
      <c r="AT145" s="6" t="str">
        <f ca="1" t="shared" si="135"/>
        <v/>
      </c>
      <c r="AU145" s="9" t="str">
        <f ca="1" t="shared" si="136"/>
        <v/>
      </c>
      <c r="AV145" s="5" t="str">
        <f ca="1" t="shared" si="137"/>
        <v/>
      </c>
      <c r="AW145" s="5" t="str">
        <f ca="1" t="shared" si="138"/>
        <v/>
      </c>
      <c r="AX145" s="8" t="str">
        <f ca="1" t="shared" si="139"/>
        <v/>
      </c>
      <c r="AY145" s="6" t="str">
        <f ca="1" t="shared" si="140"/>
        <v/>
      </c>
      <c r="AZ145" s="7" t="str">
        <f ca="1" t="shared" si="141"/>
        <v/>
      </c>
      <c r="BA145" s="6" t="str">
        <f ca="1" t="shared" si="142"/>
        <v/>
      </c>
      <c r="BB145" s="6" t="str">
        <f ca="1" t="shared" si="143"/>
        <v/>
      </c>
      <c r="BC145" s="6" t="str">
        <f ca="1" t="shared" si="144"/>
        <v/>
      </c>
      <c r="BD145" s="6" t="str">
        <f ca="1" t="shared" si="145"/>
        <v/>
      </c>
      <c r="BE145" s="6" t="str">
        <f ca="1" t="shared" si="146"/>
        <v/>
      </c>
      <c r="BF145" s="6" t="str">
        <f ca="1" t="shared" si="147"/>
        <v/>
      </c>
      <c r="BG145" s="6" t="str">
        <f ca="1" t="shared" si="148"/>
        <v/>
      </c>
      <c r="BH145" s="6" t="str">
        <f ca="1" t="shared" si="149"/>
        <v/>
      </c>
      <c r="BI145" s="6" t="str">
        <f ca="1" t="shared" si="150"/>
        <v/>
      </c>
    </row>
    <row r="146" spans="1:61">
      <c r="A146" s="5" t="str">
        <f ca="1" t="shared" si="104"/>
        <v/>
      </c>
      <c r="B146" s="5" t="str">
        <f ca="1">IF(选手操作!$K145="","",选手操作!$K145)</f>
        <v/>
      </c>
      <c r="C146" s="5" t="str">
        <f ca="1">IF(选手操作!$L145="","",选手操作!$L145)</f>
        <v/>
      </c>
      <c r="D146" s="5" t="str">
        <f ca="1">IF($B146="","",RANK($E146,$E$4:$E$435,0)+COUNTIF($E$4:$E146,$E146)-1)</f>
        <v/>
      </c>
      <c r="E146" s="6" t="str">
        <f ca="1" t="shared" si="105"/>
        <v/>
      </c>
      <c r="F146" s="7" t="str">
        <f ca="1">IF(SUM(选手操作!S145,选手操作!AS145,选手操作!BS145,选手操作!CS145,选手操作!DS145,选手操作!ES145,选手操作!FS145,选手操作!GS145,选手操作!HS145,选手操作!M145,结果导入!W145,结果导入!AW145,结果导入!BW145,结果导入!CW145,结果导入!DW145,结果导入!EW145,结果导入!FW145,结果导入!GW145,结果导入!HW145,选手操作!HU145)=0,"",SUM(选手操作!S145,选手操作!AS145,选手操作!BS145,选手操作!CS145,选手操作!DS145,选手操作!ES145,选手操作!FS145,选手操作!GS145,选手操作!HS145,选手操作!M145,结果导入!W145,结果导入!AW145,结果导入!BW145,结果导入!CW145,结果导入!DW145,结果导入!EW145,结果导入!FW145,结果导入!GW145,结果导入!HW145))</f>
        <v/>
      </c>
      <c r="G146" s="7" t="str">
        <f>IF(SUM(选手操作!O145,结果导入!Y145,结果导入!AY145,结果导入!BY145,结果导入!CY145,结果导入!DY145,结果导入!EY145,结果导入!FY145,结果导入!GY145,结果导入!HY145)=0,"",SUM(选手操作!O145,结果导入!Y145,结果导入!AY145,结果导入!BY145,结果导入!CY145,结果导入!DY145,结果导入!EY145,结果导入!FY145,结果导入!GY145,结果导入!HY145))</f>
        <v/>
      </c>
      <c r="H146" s="6" t="str">
        <f ca="1">IFERROR(IF(OR($C146="",结果导入!S$3=""),"",IF(选手操作!T145&lt;&gt;"",IF(选手操作!T145="其他","请假",选手操作!T145),VLOOKUP($C146,结果导入!O:Q,3,0))),"成绩错误")</f>
        <v/>
      </c>
      <c r="I146" s="6" t="str">
        <f ca="1">IFERROR(IF(OR($C146="",结果导入!AS$3=""),"",IF(选手操作!AT145&lt;&gt;"",IF(选手操作!AT145="其他","请假",选手操作!AT145),VLOOKUP($C146,结果导入!AO:AQ,3,0))),"成绩错误")</f>
        <v/>
      </c>
      <c r="J146" s="6" t="str">
        <f ca="1">IFERROR(IF(OR($C146="",结果导入!BS$3=""),"",IF(选手操作!BT145&lt;&gt;"",IF(选手操作!BT145="其他","请假",选手操作!BT145),VLOOKUP($C146,结果导入!BO:BQ,3,0))),"成绩错误")</f>
        <v/>
      </c>
      <c r="K146" s="6" t="str">
        <f ca="1">IFERROR(IF(OR($C146="",结果导入!CS$3=""),"",IF(选手操作!CT145&lt;&gt;"",IF(选手操作!CT145="其他","请假",选手操作!CT145),VLOOKUP($C146,结果导入!CO:CQ,3,0))),"成绩错误")</f>
        <v/>
      </c>
      <c r="L146" s="6" t="str">
        <f ca="1">IFERROR(IF(OR($C146="",结果导入!DS$3=""),"",IF(选手操作!DT145&lt;&gt;"",IF(选手操作!DT145="其他","请假",选手操作!DT145),VLOOKUP($C146,结果导入!DO:DQ,3,0))),"成绩错误")</f>
        <v/>
      </c>
      <c r="M146" s="6" t="str">
        <f ca="1">IFERROR(IF(OR($C146="",结果导入!ES$3=""),"",IF(选手操作!ET145&lt;&gt;"",IF(选手操作!ET145="其他","请假",选手操作!ET145),VLOOKUP($C146,结果导入!EO:EQ,3,0))),"成绩错误")</f>
        <v/>
      </c>
      <c r="N146" s="6" t="str">
        <f ca="1">IFERROR(IF(OR($C146="",结果导入!FS$3=""),"",IF(选手操作!FT145&lt;&gt;"",IF(选手操作!FT145="其他","请假",选手操作!FT145),VLOOKUP($C146,结果导入!FO:FQ,3,0))),"成绩错误")</f>
        <v/>
      </c>
      <c r="O146" s="6" t="str">
        <f ca="1">IFERROR(IF(OR($C146="",结果导入!GS$3=""),"",IF(选手操作!GT145&lt;&gt;"",IF(选手操作!GT145="其他","请假",选手操作!GT145),VLOOKUP($C146,结果导入!GO:GQ,3,0))),"成绩错误")</f>
        <v/>
      </c>
      <c r="P146" s="6" t="str">
        <f ca="1">IFERROR(IF(OR($C146="",结果导入!HS$3=""),"",IF(选手操作!HT145&lt;&gt;"",IF(选手操作!HT145="其他","请假",选手操作!HT145),VLOOKUP($C146,结果导入!HO:HQ,3,0))),"成绩错误")</f>
        <v/>
      </c>
      <c r="Q146" s="5" t="str">
        <f ca="1" t="shared" si="106"/>
        <v/>
      </c>
      <c r="R146" s="5" t="str">
        <f ca="1" t="shared" si="107"/>
        <v/>
      </c>
      <c r="S146" s="5" t="str">
        <f ca="1" t="shared" si="108"/>
        <v/>
      </c>
      <c r="T146" s="6" t="str">
        <f ca="1" t="shared" si="109"/>
        <v/>
      </c>
      <c r="U146" s="6" t="str">
        <f ca="1" t="shared" si="110"/>
        <v/>
      </c>
      <c r="V146" s="6" t="str">
        <f ca="1" t="shared" si="111"/>
        <v/>
      </c>
      <c r="W146" s="6" t="str">
        <f ca="1" t="shared" si="112"/>
        <v/>
      </c>
      <c r="X146" s="6" t="str">
        <f ca="1" t="shared" si="113"/>
        <v/>
      </c>
      <c r="Y146" s="6" t="str">
        <f ca="1" t="shared" si="114"/>
        <v/>
      </c>
      <c r="Z146" s="6" t="str">
        <f ca="1" t="shared" si="115"/>
        <v/>
      </c>
      <c r="AA146" s="6" t="str">
        <f ca="1" t="shared" si="116"/>
        <v/>
      </c>
      <c r="AB146" s="6" t="str">
        <f ca="1" t="shared" si="117"/>
        <v/>
      </c>
      <c r="AC146" s="6" t="str">
        <f ca="1" t="shared" si="118"/>
        <v/>
      </c>
      <c r="AD146" s="6" t="str">
        <f ca="1" t="shared" si="119"/>
        <v/>
      </c>
      <c r="AE146" s="6" t="str">
        <f ca="1" t="shared" si="120"/>
        <v/>
      </c>
      <c r="AF146" s="5" t="str">
        <f ca="1" t="shared" si="121"/>
        <v/>
      </c>
      <c r="AG146" s="5" t="str">
        <f ca="1" t="shared" si="122"/>
        <v/>
      </c>
      <c r="AH146" s="5" t="str">
        <f ca="1" t="shared" si="123"/>
        <v/>
      </c>
      <c r="AI146" s="6" t="str">
        <f ca="1" t="shared" si="124"/>
        <v/>
      </c>
      <c r="AJ146" s="6" t="str">
        <f ca="1" t="shared" si="125"/>
        <v/>
      </c>
      <c r="AK146" s="7" t="str">
        <f ca="1" t="shared" si="126"/>
        <v/>
      </c>
      <c r="AL146" s="6" t="str">
        <f ca="1" t="shared" si="127"/>
        <v/>
      </c>
      <c r="AM146" s="6" t="str">
        <f ca="1" t="shared" si="128"/>
        <v/>
      </c>
      <c r="AN146" s="6" t="str">
        <f ca="1" t="shared" si="129"/>
        <v/>
      </c>
      <c r="AO146" s="6" t="str">
        <f ca="1" t="shared" si="130"/>
        <v/>
      </c>
      <c r="AP146" s="6" t="str">
        <f ca="1" t="shared" si="131"/>
        <v/>
      </c>
      <c r="AQ146" s="6" t="str">
        <f ca="1" t="shared" si="132"/>
        <v/>
      </c>
      <c r="AR146" s="6" t="str">
        <f ca="1" t="shared" si="133"/>
        <v/>
      </c>
      <c r="AS146" s="6" t="str">
        <f ca="1" t="shared" si="134"/>
        <v/>
      </c>
      <c r="AT146" s="6" t="str">
        <f ca="1" t="shared" si="135"/>
        <v/>
      </c>
      <c r="AU146" s="9" t="str">
        <f ca="1" t="shared" si="136"/>
        <v/>
      </c>
      <c r="AV146" s="5" t="str">
        <f ca="1" t="shared" si="137"/>
        <v/>
      </c>
      <c r="AW146" s="5" t="str">
        <f ca="1" t="shared" si="138"/>
        <v/>
      </c>
      <c r="AX146" s="8" t="str">
        <f ca="1" t="shared" si="139"/>
        <v/>
      </c>
      <c r="AY146" s="6" t="str">
        <f ca="1" t="shared" si="140"/>
        <v/>
      </c>
      <c r="AZ146" s="7" t="str">
        <f ca="1" t="shared" si="141"/>
        <v/>
      </c>
      <c r="BA146" s="6" t="str">
        <f ca="1" t="shared" si="142"/>
        <v/>
      </c>
      <c r="BB146" s="6" t="str">
        <f ca="1" t="shared" si="143"/>
        <v/>
      </c>
      <c r="BC146" s="6" t="str">
        <f ca="1" t="shared" si="144"/>
        <v/>
      </c>
      <c r="BD146" s="6" t="str">
        <f ca="1" t="shared" si="145"/>
        <v/>
      </c>
      <c r="BE146" s="6" t="str">
        <f ca="1" t="shared" si="146"/>
        <v/>
      </c>
      <c r="BF146" s="6" t="str">
        <f ca="1" t="shared" si="147"/>
        <v/>
      </c>
      <c r="BG146" s="6" t="str">
        <f ca="1" t="shared" si="148"/>
        <v/>
      </c>
      <c r="BH146" s="6" t="str">
        <f ca="1" t="shared" si="149"/>
        <v/>
      </c>
      <c r="BI146" s="6" t="str">
        <f ca="1" t="shared" si="150"/>
        <v/>
      </c>
    </row>
    <row r="147" spans="1:61">
      <c r="A147" s="5" t="str">
        <f ca="1" t="shared" si="104"/>
        <v/>
      </c>
      <c r="B147" s="5" t="str">
        <f ca="1">IF(选手操作!$K146="","",选手操作!$K146)</f>
        <v/>
      </c>
      <c r="C147" s="5" t="str">
        <f ca="1">IF(选手操作!$L146="","",选手操作!$L146)</f>
        <v/>
      </c>
      <c r="D147" s="5" t="str">
        <f ca="1">IF($B147="","",RANK($E147,$E$4:$E$435,0)+COUNTIF($E$4:$E147,$E147)-1)</f>
        <v/>
      </c>
      <c r="E147" s="6" t="str">
        <f ca="1" t="shared" si="105"/>
        <v/>
      </c>
      <c r="F147" s="7" t="str">
        <f ca="1">IF(SUM(选手操作!S146,选手操作!AS146,选手操作!BS146,选手操作!CS146,选手操作!DS146,选手操作!ES146,选手操作!FS146,选手操作!GS146,选手操作!HS146,选手操作!M146,结果导入!W146,结果导入!AW146,结果导入!BW146,结果导入!CW146,结果导入!DW146,结果导入!EW146,结果导入!FW146,结果导入!GW146,结果导入!HW146,选手操作!HU146)=0,"",SUM(选手操作!S146,选手操作!AS146,选手操作!BS146,选手操作!CS146,选手操作!DS146,选手操作!ES146,选手操作!FS146,选手操作!GS146,选手操作!HS146,选手操作!M146,结果导入!W146,结果导入!AW146,结果导入!BW146,结果导入!CW146,结果导入!DW146,结果导入!EW146,结果导入!FW146,结果导入!GW146,结果导入!HW146))</f>
        <v/>
      </c>
      <c r="G147" s="7" t="str">
        <f>IF(SUM(选手操作!O146,结果导入!Y146,结果导入!AY146,结果导入!BY146,结果导入!CY146,结果导入!DY146,结果导入!EY146,结果导入!FY146,结果导入!GY146,结果导入!HY146)=0,"",SUM(选手操作!O146,结果导入!Y146,结果导入!AY146,结果导入!BY146,结果导入!CY146,结果导入!DY146,结果导入!EY146,结果导入!FY146,结果导入!GY146,结果导入!HY146))</f>
        <v/>
      </c>
      <c r="H147" s="6" t="str">
        <f ca="1">IFERROR(IF(OR($C147="",结果导入!S$3=""),"",IF(选手操作!T146&lt;&gt;"",IF(选手操作!T146="其他","请假",选手操作!T146),VLOOKUP($C147,结果导入!O:Q,3,0))),"成绩错误")</f>
        <v/>
      </c>
      <c r="I147" s="6" t="str">
        <f ca="1">IFERROR(IF(OR($C147="",结果导入!AS$3=""),"",IF(选手操作!AT146&lt;&gt;"",IF(选手操作!AT146="其他","请假",选手操作!AT146),VLOOKUP($C147,结果导入!AO:AQ,3,0))),"成绩错误")</f>
        <v/>
      </c>
      <c r="J147" s="6" t="str">
        <f ca="1">IFERROR(IF(OR($C147="",结果导入!BS$3=""),"",IF(选手操作!BT146&lt;&gt;"",IF(选手操作!BT146="其他","请假",选手操作!BT146),VLOOKUP($C147,结果导入!BO:BQ,3,0))),"成绩错误")</f>
        <v/>
      </c>
      <c r="K147" s="6" t="str">
        <f ca="1">IFERROR(IF(OR($C147="",结果导入!CS$3=""),"",IF(选手操作!CT146&lt;&gt;"",IF(选手操作!CT146="其他","请假",选手操作!CT146),VLOOKUP($C147,结果导入!CO:CQ,3,0))),"成绩错误")</f>
        <v/>
      </c>
      <c r="L147" s="6" t="str">
        <f ca="1">IFERROR(IF(OR($C147="",结果导入!DS$3=""),"",IF(选手操作!DT146&lt;&gt;"",IF(选手操作!DT146="其他","请假",选手操作!DT146),VLOOKUP($C147,结果导入!DO:DQ,3,0))),"成绩错误")</f>
        <v/>
      </c>
      <c r="M147" s="6" t="str">
        <f ca="1">IFERROR(IF(OR($C147="",结果导入!ES$3=""),"",IF(选手操作!ET146&lt;&gt;"",IF(选手操作!ET146="其他","请假",选手操作!ET146),VLOOKUP($C147,结果导入!EO:EQ,3,0))),"成绩错误")</f>
        <v/>
      </c>
      <c r="N147" s="6" t="str">
        <f ca="1">IFERROR(IF(OR($C147="",结果导入!FS$3=""),"",IF(选手操作!FT146&lt;&gt;"",IF(选手操作!FT146="其他","请假",选手操作!FT146),VLOOKUP($C147,结果导入!FO:FQ,3,0))),"成绩错误")</f>
        <v/>
      </c>
      <c r="O147" s="6" t="str">
        <f ca="1">IFERROR(IF(OR($C147="",结果导入!GS$3=""),"",IF(选手操作!GT146&lt;&gt;"",IF(选手操作!GT146="其他","请假",选手操作!GT146),VLOOKUP($C147,结果导入!GO:GQ,3,0))),"成绩错误")</f>
        <v/>
      </c>
      <c r="P147" s="6" t="str">
        <f ca="1">IFERROR(IF(OR($C147="",结果导入!HS$3=""),"",IF(选手操作!HT146&lt;&gt;"",IF(选手操作!HT146="其他","请假",选手操作!HT146),VLOOKUP($C147,结果导入!HO:HQ,3,0))),"成绩错误")</f>
        <v/>
      </c>
      <c r="Q147" s="5" t="str">
        <f ca="1" t="shared" si="106"/>
        <v/>
      </c>
      <c r="R147" s="5" t="str">
        <f ca="1" t="shared" si="107"/>
        <v/>
      </c>
      <c r="S147" s="5" t="str">
        <f ca="1" t="shared" si="108"/>
        <v/>
      </c>
      <c r="T147" s="6" t="str">
        <f ca="1" t="shared" si="109"/>
        <v/>
      </c>
      <c r="U147" s="6" t="str">
        <f ca="1" t="shared" si="110"/>
        <v/>
      </c>
      <c r="V147" s="6" t="str">
        <f ca="1" t="shared" si="111"/>
        <v/>
      </c>
      <c r="W147" s="6" t="str">
        <f ca="1" t="shared" si="112"/>
        <v/>
      </c>
      <c r="X147" s="6" t="str">
        <f ca="1" t="shared" si="113"/>
        <v/>
      </c>
      <c r="Y147" s="6" t="str">
        <f ca="1" t="shared" si="114"/>
        <v/>
      </c>
      <c r="Z147" s="6" t="str">
        <f ca="1" t="shared" si="115"/>
        <v/>
      </c>
      <c r="AA147" s="6" t="str">
        <f ca="1" t="shared" si="116"/>
        <v/>
      </c>
      <c r="AB147" s="6" t="str">
        <f ca="1" t="shared" si="117"/>
        <v/>
      </c>
      <c r="AC147" s="6" t="str">
        <f ca="1" t="shared" si="118"/>
        <v/>
      </c>
      <c r="AD147" s="6" t="str">
        <f ca="1" t="shared" si="119"/>
        <v/>
      </c>
      <c r="AE147" s="6" t="str">
        <f ca="1" t="shared" si="120"/>
        <v/>
      </c>
      <c r="AF147" s="5" t="str">
        <f ca="1" t="shared" si="121"/>
        <v/>
      </c>
      <c r="AG147" s="5" t="str">
        <f ca="1" t="shared" si="122"/>
        <v/>
      </c>
      <c r="AH147" s="5" t="str">
        <f ca="1" t="shared" si="123"/>
        <v/>
      </c>
      <c r="AI147" s="6" t="str">
        <f ca="1" t="shared" si="124"/>
        <v/>
      </c>
      <c r="AJ147" s="6" t="str">
        <f ca="1" t="shared" si="125"/>
        <v/>
      </c>
      <c r="AK147" s="7" t="str">
        <f ca="1" t="shared" si="126"/>
        <v/>
      </c>
      <c r="AL147" s="6" t="str">
        <f ca="1" t="shared" si="127"/>
        <v/>
      </c>
      <c r="AM147" s="6" t="str">
        <f ca="1" t="shared" si="128"/>
        <v/>
      </c>
      <c r="AN147" s="6" t="str">
        <f ca="1" t="shared" si="129"/>
        <v/>
      </c>
      <c r="AO147" s="6" t="str">
        <f ca="1" t="shared" si="130"/>
        <v/>
      </c>
      <c r="AP147" s="6" t="str">
        <f ca="1" t="shared" si="131"/>
        <v/>
      </c>
      <c r="AQ147" s="6" t="str">
        <f ca="1" t="shared" si="132"/>
        <v/>
      </c>
      <c r="AR147" s="6" t="str">
        <f ca="1" t="shared" si="133"/>
        <v/>
      </c>
      <c r="AS147" s="6" t="str">
        <f ca="1" t="shared" si="134"/>
        <v/>
      </c>
      <c r="AT147" s="6" t="str">
        <f ca="1" t="shared" si="135"/>
        <v/>
      </c>
      <c r="AU147" s="9" t="str">
        <f ca="1" t="shared" si="136"/>
        <v/>
      </c>
      <c r="AV147" s="5" t="str">
        <f ca="1" t="shared" si="137"/>
        <v/>
      </c>
      <c r="AW147" s="5" t="str">
        <f ca="1" t="shared" si="138"/>
        <v/>
      </c>
      <c r="AX147" s="8" t="str">
        <f ca="1" t="shared" si="139"/>
        <v/>
      </c>
      <c r="AY147" s="6" t="str">
        <f ca="1" t="shared" si="140"/>
        <v/>
      </c>
      <c r="AZ147" s="7" t="str">
        <f ca="1" t="shared" si="141"/>
        <v/>
      </c>
      <c r="BA147" s="6" t="str">
        <f ca="1" t="shared" si="142"/>
        <v/>
      </c>
      <c r="BB147" s="6" t="str">
        <f ca="1" t="shared" si="143"/>
        <v/>
      </c>
      <c r="BC147" s="6" t="str">
        <f ca="1" t="shared" si="144"/>
        <v/>
      </c>
      <c r="BD147" s="6" t="str">
        <f ca="1" t="shared" si="145"/>
        <v/>
      </c>
      <c r="BE147" s="6" t="str">
        <f ca="1" t="shared" si="146"/>
        <v/>
      </c>
      <c r="BF147" s="6" t="str">
        <f ca="1" t="shared" si="147"/>
        <v/>
      </c>
      <c r="BG147" s="6" t="str">
        <f ca="1" t="shared" si="148"/>
        <v/>
      </c>
      <c r="BH147" s="6" t="str">
        <f ca="1" t="shared" si="149"/>
        <v/>
      </c>
      <c r="BI147" s="6" t="str">
        <f ca="1" t="shared" si="150"/>
        <v/>
      </c>
    </row>
    <row r="148" spans="1:61">
      <c r="A148" s="5" t="str">
        <f ca="1" t="shared" si="104"/>
        <v/>
      </c>
      <c r="B148" s="5" t="str">
        <f ca="1">IF(选手操作!$K147="","",选手操作!$K147)</f>
        <v/>
      </c>
      <c r="C148" s="5" t="str">
        <f ca="1">IF(选手操作!$L147="","",选手操作!$L147)</f>
        <v/>
      </c>
      <c r="D148" s="5" t="str">
        <f ca="1">IF($B148="","",RANK($E148,$E$4:$E$435,0)+COUNTIF($E$4:$E148,$E148)-1)</f>
        <v/>
      </c>
      <c r="E148" s="6" t="str">
        <f ca="1" t="shared" si="105"/>
        <v/>
      </c>
      <c r="F148" s="7" t="str">
        <f ca="1">IF(SUM(选手操作!S147,选手操作!AS147,选手操作!BS147,选手操作!CS147,选手操作!DS147,选手操作!ES147,选手操作!FS147,选手操作!GS147,选手操作!HS147,选手操作!M147,结果导入!W147,结果导入!AW147,结果导入!BW147,结果导入!CW147,结果导入!DW147,结果导入!EW147,结果导入!FW147,结果导入!GW147,结果导入!HW147,选手操作!HU147)=0,"",SUM(选手操作!S147,选手操作!AS147,选手操作!BS147,选手操作!CS147,选手操作!DS147,选手操作!ES147,选手操作!FS147,选手操作!GS147,选手操作!HS147,选手操作!M147,结果导入!W147,结果导入!AW147,结果导入!BW147,结果导入!CW147,结果导入!DW147,结果导入!EW147,结果导入!FW147,结果导入!GW147,结果导入!HW147))</f>
        <v/>
      </c>
      <c r="G148" s="7" t="str">
        <f>IF(SUM(选手操作!O147,结果导入!Y147,结果导入!AY147,结果导入!BY147,结果导入!CY147,结果导入!DY147,结果导入!EY147,结果导入!FY147,结果导入!GY147,结果导入!HY147)=0,"",SUM(选手操作!O147,结果导入!Y147,结果导入!AY147,结果导入!BY147,结果导入!CY147,结果导入!DY147,结果导入!EY147,结果导入!FY147,结果导入!GY147,结果导入!HY147))</f>
        <v/>
      </c>
      <c r="H148" s="6" t="str">
        <f ca="1">IFERROR(IF(OR($C148="",结果导入!S$3=""),"",IF(选手操作!T147&lt;&gt;"",IF(选手操作!T147="其他","请假",选手操作!T147),VLOOKUP($C148,结果导入!O:Q,3,0))),"成绩错误")</f>
        <v/>
      </c>
      <c r="I148" s="6" t="str">
        <f ca="1">IFERROR(IF(OR($C148="",结果导入!AS$3=""),"",IF(选手操作!AT147&lt;&gt;"",IF(选手操作!AT147="其他","请假",选手操作!AT147),VLOOKUP($C148,结果导入!AO:AQ,3,0))),"成绩错误")</f>
        <v/>
      </c>
      <c r="J148" s="6" t="str">
        <f ca="1">IFERROR(IF(OR($C148="",结果导入!BS$3=""),"",IF(选手操作!BT147&lt;&gt;"",IF(选手操作!BT147="其他","请假",选手操作!BT147),VLOOKUP($C148,结果导入!BO:BQ,3,0))),"成绩错误")</f>
        <v/>
      </c>
      <c r="K148" s="6" t="str">
        <f ca="1">IFERROR(IF(OR($C148="",结果导入!CS$3=""),"",IF(选手操作!CT147&lt;&gt;"",IF(选手操作!CT147="其他","请假",选手操作!CT147),VLOOKUP($C148,结果导入!CO:CQ,3,0))),"成绩错误")</f>
        <v/>
      </c>
      <c r="L148" s="6" t="str">
        <f ca="1">IFERROR(IF(OR($C148="",结果导入!DS$3=""),"",IF(选手操作!DT147&lt;&gt;"",IF(选手操作!DT147="其他","请假",选手操作!DT147),VLOOKUP($C148,结果导入!DO:DQ,3,0))),"成绩错误")</f>
        <v/>
      </c>
      <c r="M148" s="6" t="str">
        <f ca="1">IFERROR(IF(OR($C148="",结果导入!ES$3=""),"",IF(选手操作!ET147&lt;&gt;"",IF(选手操作!ET147="其他","请假",选手操作!ET147),VLOOKUP($C148,结果导入!EO:EQ,3,0))),"成绩错误")</f>
        <v/>
      </c>
      <c r="N148" s="6" t="str">
        <f ca="1">IFERROR(IF(OR($C148="",结果导入!FS$3=""),"",IF(选手操作!FT147&lt;&gt;"",IF(选手操作!FT147="其他","请假",选手操作!FT147),VLOOKUP($C148,结果导入!FO:FQ,3,0))),"成绩错误")</f>
        <v/>
      </c>
      <c r="O148" s="6" t="str">
        <f ca="1">IFERROR(IF(OR($C148="",结果导入!GS$3=""),"",IF(选手操作!GT147&lt;&gt;"",IF(选手操作!GT147="其他","请假",选手操作!GT147),VLOOKUP($C148,结果导入!GO:GQ,3,0))),"成绩错误")</f>
        <v/>
      </c>
      <c r="P148" s="6" t="str">
        <f ca="1">IFERROR(IF(OR($C148="",结果导入!HS$3=""),"",IF(选手操作!HT147&lt;&gt;"",IF(选手操作!HT147="其他","请假",选手操作!HT147),VLOOKUP($C148,结果导入!HO:HQ,3,0))),"成绩错误")</f>
        <v/>
      </c>
      <c r="Q148" s="5" t="str">
        <f ca="1" t="shared" si="106"/>
        <v/>
      </c>
      <c r="R148" s="5" t="str">
        <f ca="1" t="shared" si="107"/>
        <v/>
      </c>
      <c r="S148" s="5" t="str">
        <f ca="1" t="shared" si="108"/>
        <v/>
      </c>
      <c r="T148" s="6" t="str">
        <f ca="1" t="shared" si="109"/>
        <v/>
      </c>
      <c r="U148" s="6" t="str">
        <f ca="1" t="shared" si="110"/>
        <v/>
      </c>
      <c r="V148" s="6" t="str">
        <f ca="1" t="shared" si="111"/>
        <v/>
      </c>
      <c r="W148" s="6" t="str">
        <f ca="1" t="shared" si="112"/>
        <v/>
      </c>
      <c r="X148" s="6" t="str">
        <f ca="1" t="shared" si="113"/>
        <v/>
      </c>
      <c r="Y148" s="6" t="str">
        <f ca="1" t="shared" si="114"/>
        <v/>
      </c>
      <c r="Z148" s="6" t="str">
        <f ca="1" t="shared" si="115"/>
        <v/>
      </c>
      <c r="AA148" s="6" t="str">
        <f ca="1" t="shared" si="116"/>
        <v/>
      </c>
      <c r="AB148" s="6" t="str">
        <f ca="1" t="shared" si="117"/>
        <v/>
      </c>
      <c r="AC148" s="6" t="str">
        <f ca="1" t="shared" si="118"/>
        <v/>
      </c>
      <c r="AD148" s="6" t="str">
        <f ca="1" t="shared" si="119"/>
        <v/>
      </c>
      <c r="AE148" s="6" t="str">
        <f ca="1" t="shared" si="120"/>
        <v/>
      </c>
      <c r="AF148" s="5" t="str">
        <f ca="1" t="shared" si="121"/>
        <v/>
      </c>
      <c r="AG148" s="5" t="str">
        <f ca="1" t="shared" si="122"/>
        <v/>
      </c>
      <c r="AH148" s="5" t="str">
        <f ca="1" t="shared" si="123"/>
        <v/>
      </c>
      <c r="AI148" s="6" t="str">
        <f ca="1" t="shared" si="124"/>
        <v/>
      </c>
      <c r="AJ148" s="6" t="str">
        <f ca="1" t="shared" si="125"/>
        <v/>
      </c>
      <c r="AK148" s="7" t="str">
        <f ca="1" t="shared" si="126"/>
        <v/>
      </c>
      <c r="AL148" s="6" t="str">
        <f ca="1" t="shared" si="127"/>
        <v/>
      </c>
      <c r="AM148" s="6" t="str">
        <f ca="1" t="shared" si="128"/>
        <v/>
      </c>
      <c r="AN148" s="6" t="str">
        <f ca="1" t="shared" si="129"/>
        <v/>
      </c>
      <c r="AO148" s="6" t="str">
        <f ca="1" t="shared" si="130"/>
        <v/>
      </c>
      <c r="AP148" s="6" t="str">
        <f ca="1" t="shared" si="131"/>
        <v/>
      </c>
      <c r="AQ148" s="6" t="str">
        <f ca="1" t="shared" si="132"/>
        <v/>
      </c>
      <c r="AR148" s="6" t="str">
        <f ca="1" t="shared" si="133"/>
        <v/>
      </c>
      <c r="AS148" s="6" t="str">
        <f ca="1" t="shared" si="134"/>
        <v/>
      </c>
      <c r="AT148" s="6" t="str">
        <f ca="1" t="shared" si="135"/>
        <v/>
      </c>
      <c r="AU148" s="9" t="str">
        <f ca="1" t="shared" si="136"/>
        <v/>
      </c>
      <c r="AV148" s="5" t="str">
        <f ca="1" t="shared" si="137"/>
        <v/>
      </c>
      <c r="AW148" s="5" t="str">
        <f ca="1" t="shared" si="138"/>
        <v/>
      </c>
      <c r="AX148" s="8" t="str">
        <f ca="1" t="shared" si="139"/>
        <v/>
      </c>
      <c r="AY148" s="6" t="str">
        <f ca="1" t="shared" si="140"/>
        <v/>
      </c>
      <c r="AZ148" s="7" t="str">
        <f ca="1" t="shared" si="141"/>
        <v/>
      </c>
      <c r="BA148" s="6" t="str">
        <f ca="1" t="shared" si="142"/>
        <v/>
      </c>
      <c r="BB148" s="6" t="str">
        <f ca="1" t="shared" si="143"/>
        <v/>
      </c>
      <c r="BC148" s="6" t="str">
        <f ca="1" t="shared" si="144"/>
        <v/>
      </c>
      <c r="BD148" s="6" t="str">
        <f ca="1" t="shared" si="145"/>
        <v/>
      </c>
      <c r="BE148" s="6" t="str">
        <f ca="1" t="shared" si="146"/>
        <v/>
      </c>
      <c r="BF148" s="6" t="str">
        <f ca="1" t="shared" si="147"/>
        <v/>
      </c>
      <c r="BG148" s="6" t="str">
        <f ca="1" t="shared" si="148"/>
        <v/>
      </c>
      <c r="BH148" s="6" t="str">
        <f ca="1" t="shared" si="149"/>
        <v/>
      </c>
      <c r="BI148" s="6" t="str">
        <f ca="1" t="shared" si="150"/>
        <v/>
      </c>
    </row>
    <row r="149" spans="1:61">
      <c r="A149" s="5" t="str">
        <f ca="1" t="shared" si="104"/>
        <v/>
      </c>
      <c r="B149" s="5" t="str">
        <f ca="1">IF(选手操作!$K148="","",选手操作!$K148)</f>
        <v/>
      </c>
      <c r="C149" s="5" t="str">
        <f ca="1">IF(选手操作!$L148="","",选手操作!$L148)</f>
        <v/>
      </c>
      <c r="D149" s="5" t="str">
        <f ca="1">IF($B149="","",RANK($E149,$E$4:$E$435,0)+COUNTIF($E$4:$E149,$E149)-1)</f>
        <v/>
      </c>
      <c r="E149" s="6" t="str">
        <f ca="1" t="shared" si="105"/>
        <v/>
      </c>
      <c r="F149" s="7" t="str">
        <f ca="1">IF(SUM(选手操作!S148,选手操作!AS148,选手操作!BS148,选手操作!CS148,选手操作!DS148,选手操作!ES148,选手操作!FS148,选手操作!GS148,选手操作!HS148,选手操作!M148,结果导入!W148,结果导入!AW148,结果导入!BW148,结果导入!CW148,结果导入!DW148,结果导入!EW148,结果导入!FW148,结果导入!GW148,结果导入!HW148,选手操作!HU148)=0,"",SUM(选手操作!S148,选手操作!AS148,选手操作!BS148,选手操作!CS148,选手操作!DS148,选手操作!ES148,选手操作!FS148,选手操作!GS148,选手操作!HS148,选手操作!M148,结果导入!W148,结果导入!AW148,结果导入!BW148,结果导入!CW148,结果导入!DW148,结果导入!EW148,结果导入!FW148,结果导入!GW148,结果导入!HW148))</f>
        <v/>
      </c>
      <c r="G149" s="7" t="str">
        <f>IF(SUM(选手操作!O148,结果导入!Y148,结果导入!AY148,结果导入!BY148,结果导入!CY148,结果导入!DY148,结果导入!EY148,结果导入!FY148,结果导入!GY148,结果导入!HY148)=0,"",SUM(选手操作!O148,结果导入!Y148,结果导入!AY148,结果导入!BY148,结果导入!CY148,结果导入!DY148,结果导入!EY148,结果导入!FY148,结果导入!GY148,结果导入!HY148))</f>
        <v/>
      </c>
      <c r="H149" s="6" t="str">
        <f ca="1">IFERROR(IF(OR($C149="",结果导入!S$3=""),"",IF(选手操作!T148&lt;&gt;"",IF(选手操作!T148="其他","请假",选手操作!T148),VLOOKUP($C149,结果导入!O:Q,3,0))),"成绩错误")</f>
        <v/>
      </c>
      <c r="I149" s="6" t="str">
        <f ca="1">IFERROR(IF(OR($C149="",结果导入!AS$3=""),"",IF(选手操作!AT148&lt;&gt;"",IF(选手操作!AT148="其他","请假",选手操作!AT148),VLOOKUP($C149,结果导入!AO:AQ,3,0))),"成绩错误")</f>
        <v/>
      </c>
      <c r="J149" s="6" t="str">
        <f ca="1">IFERROR(IF(OR($C149="",结果导入!BS$3=""),"",IF(选手操作!BT148&lt;&gt;"",IF(选手操作!BT148="其他","请假",选手操作!BT148),VLOOKUP($C149,结果导入!BO:BQ,3,0))),"成绩错误")</f>
        <v/>
      </c>
      <c r="K149" s="6" t="str">
        <f ca="1">IFERROR(IF(OR($C149="",结果导入!CS$3=""),"",IF(选手操作!CT148&lt;&gt;"",IF(选手操作!CT148="其他","请假",选手操作!CT148),VLOOKUP($C149,结果导入!CO:CQ,3,0))),"成绩错误")</f>
        <v/>
      </c>
      <c r="L149" s="6" t="str">
        <f ca="1">IFERROR(IF(OR($C149="",结果导入!DS$3=""),"",IF(选手操作!DT148&lt;&gt;"",IF(选手操作!DT148="其他","请假",选手操作!DT148),VLOOKUP($C149,结果导入!DO:DQ,3,0))),"成绩错误")</f>
        <v/>
      </c>
      <c r="M149" s="6" t="str">
        <f ca="1">IFERROR(IF(OR($C149="",结果导入!ES$3=""),"",IF(选手操作!ET148&lt;&gt;"",IF(选手操作!ET148="其他","请假",选手操作!ET148),VLOOKUP($C149,结果导入!EO:EQ,3,0))),"成绩错误")</f>
        <v/>
      </c>
      <c r="N149" s="6" t="str">
        <f ca="1">IFERROR(IF(OR($C149="",结果导入!FS$3=""),"",IF(选手操作!FT148&lt;&gt;"",IF(选手操作!FT148="其他","请假",选手操作!FT148),VLOOKUP($C149,结果导入!FO:FQ,3,0))),"成绩错误")</f>
        <v/>
      </c>
      <c r="O149" s="6" t="str">
        <f ca="1">IFERROR(IF(OR($C149="",结果导入!GS$3=""),"",IF(选手操作!GT148&lt;&gt;"",IF(选手操作!GT148="其他","请假",选手操作!GT148),VLOOKUP($C149,结果导入!GO:GQ,3,0))),"成绩错误")</f>
        <v/>
      </c>
      <c r="P149" s="6" t="str">
        <f ca="1">IFERROR(IF(OR($C149="",结果导入!HS$3=""),"",IF(选手操作!HT148&lt;&gt;"",IF(选手操作!HT148="其他","请假",选手操作!HT148),VLOOKUP($C149,结果导入!HO:HQ,3,0))),"成绩错误")</f>
        <v/>
      </c>
      <c r="Q149" s="5" t="str">
        <f ca="1" t="shared" si="106"/>
        <v/>
      </c>
      <c r="R149" s="5" t="str">
        <f ca="1" t="shared" si="107"/>
        <v/>
      </c>
      <c r="S149" s="5" t="str">
        <f ca="1" t="shared" si="108"/>
        <v/>
      </c>
      <c r="T149" s="6" t="str">
        <f ca="1" t="shared" si="109"/>
        <v/>
      </c>
      <c r="U149" s="6" t="str">
        <f ca="1" t="shared" si="110"/>
        <v/>
      </c>
      <c r="V149" s="6" t="str">
        <f ca="1" t="shared" si="111"/>
        <v/>
      </c>
      <c r="W149" s="6" t="str">
        <f ca="1" t="shared" si="112"/>
        <v/>
      </c>
      <c r="X149" s="6" t="str">
        <f ca="1" t="shared" si="113"/>
        <v/>
      </c>
      <c r="Y149" s="6" t="str">
        <f ca="1" t="shared" si="114"/>
        <v/>
      </c>
      <c r="Z149" s="6" t="str">
        <f ca="1" t="shared" si="115"/>
        <v/>
      </c>
      <c r="AA149" s="6" t="str">
        <f ca="1" t="shared" si="116"/>
        <v/>
      </c>
      <c r="AB149" s="6" t="str">
        <f ca="1" t="shared" si="117"/>
        <v/>
      </c>
      <c r="AC149" s="6" t="str">
        <f ca="1" t="shared" si="118"/>
        <v/>
      </c>
      <c r="AD149" s="6" t="str">
        <f ca="1" t="shared" si="119"/>
        <v/>
      </c>
      <c r="AE149" s="6" t="str">
        <f ca="1" t="shared" si="120"/>
        <v/>
      </c>
      <c r="AF149" s="5" t="str">
        <f ca="1" t="shared" si="121"/>
        <v/>
      </c>
      <c r="AG149" s="5" t="str">
        <f ca="1" t="shared" si="122"/>
        <v/>
      </c>
      <c r="AH149" s="5" t="str">
        <f ca="1" t="shared" si="123"/>
        <v/>
      </c>
      <c r="AI149" s="6" t="str">
        <f ca="1" t="shared" si="124"/>
        <v/>
      </c>
      <c r="AJ149" s="6" t="str">
        <f ca="1" t="shared" si="125"/>
        <v/>
      </c>
      <c r="AK149" s="7" t="str">
        <f ca="1" t="shared" si="126"/>
        <v/>
      </c>
      <c r="AL149" s="6" t="str">
        <f ca="1" t="shared" si="127"/>
        <v/>
      </c>
      <c r="AM149" s="6" t="str">
        <f ca="1" t="shared" si="128"/>
        <v/>
      </c>
      <c r="AN149" s="6" t="str">
        <f ca="1" t="shared" si="129"/>
        <v/>
      </c>
      <c r="AO149" s="6" t="str">
        <f ca="1" t="shared" si="130"/>
        <v/>
      </c>
      <c r="AP149" s="6" t="str">
        <f ca="1" t="shared" si="131"/>
        <v/>
      </c>
      <c r="AQ149" s="6" t="str">
        <f ca="1" t="shared" si="132"/>
        <v/>
      </c>
      <c r="AR149" s="6" t="str">
        <f ca="1" t="shared" si="133"/>
        <v/>
      </c>
      <c r="AS149" s="6" t="str">
        <f ca="1" t="shared" si="134"/>
        <v/>
      </c>
      <c r="AT149" s="6" t="str">
        <f ca="1" t="shared" si="135"/>
        <v/>
      </c>
      <c r="AU149" s="9" t="str">
        <f ca="1" t="shared" si="136"/>
        <v/>
      </c>
      <c r="AV149" s="5" t="str">
        <f ca="1" t="shared" si="137"/>
        <v/>
      </c>
      <c r="AW149" s="5" t="str">
        <f ca="1" t="shared" si="138"/>
        <v/>
      </c>
      <c r="AX149" s="8" t="str">
        <f ca="1" t="shared" si="139"/>
        <v/>
      </c>
      <c r="AY149" s="6" t="str">
        <f ca="1" t="shared" si="140"/>
        <v/>
      </c>
      <c r="AZ149" s="7" t="str">
        <f ca="1" t="shared" si="141"/>
        <v/>
      </c>
      <c r="BA149" s="6" t="str">
        <f ca="1" t="shared" si="142"/>
        <v/>
      </c>
      <c r="BB149" s="6" t="str">
        <f ca="1" t="shared" si="143"/>
        <v/>
      </c>
      <c r="BC149" s="6" t="str">
        <f ca="1" t="shared" si="144"/>
        <v/>
      </c>
      <c r="BD149" s="6" t="str">
        <f ca="1" t="shared" si="145"/>
        <v/>
      </c>
      <c r="BE149" s="6" t="str">
        <f ca="1" t="shared" si="146"/>
        <v/>
      </c>
      <c r="BF149" s="6" t="str">
        <f ca="1" t="shared" si="147"/>
        <v/>
      </c>
      <c r="BG149" s="6" t="str">
        <f ca="1" t="shared" si="148"/>
        <v/>
      </c>
      <c r="BH149" s="6" t="str">
        <f ca="1" t="shared" si="149"/>
        <v/>
      </c>
      <c r="BI149" s="6" t="str">
        <f ca="1" t="shared" si="150"/>
        <v/>
      </c>
    </row>
    <row r="150" spans="1:61">
      <c r="A150" s="5" t="str">
        <f ca="1" t="shared" si="104"/>
        <v/>
      </c>
      <c r="B150" s="5" t="str">
        <f ca="1">IF(选手操作!$K149="","",选手操作!$K149)</f>
        <v/>
      </c>
      <c r="C150" s="5" t="str">
        <f ca="1">IF(选手操作!$L149="","",选手操作!$L149)</f>
        <v/>
      </c>
      <c r="D150" s="5" t="str">
        <f ca="1">IF($B150="","",RANK($E150,$E$4:$E$435,0)+COUNTIF($E$4:$E150,$E150)-1)</f>
        <v/>
      </c>
      <c r="E150" s="6" t="str">
        <f ca="1" t="shared" si="105"/>
        <v/>
      </c>
      <c r="F150" s="7" t="str">
        <f ca="1">IF(SUM(选手操作!S149,选手操作!AS149,选手操作!BS149,选手操作!CS149,选手操作!DS149,选手操作!ES149,选手操作!FS149,选手操作!GS149,选手操作!HS149,选手操作!M149,结果导入!W149,结果导入!AW149,结果导入!BW149,结果导入!CW149,结果导入!DW149,结果导入!EW149,结果导入!FW149,结果导入!GW149,结果导入!HW149,选手操作!HU149)=0,"",SUM(选手操作!S149,选手操作!AS149,选手操作!BS149,选手操作!CS149,选手操作!DS149,选手操作!ES149,选手操作!FS149,选手操作!GS149,选手操作!HS149,选手操作!M149,结果导入!W149,结果导入!AW149,结果导入!BW149,结果导入!CW149,结果导入!DW149,结果导入!EW149,结果导入!FW149,结果导入!GW149,结果导入!HW149))</f>
        <v/>
      </c>
      <c r="G150" s="7" t="str">
        <f>IF(SUM(选手操作!O149,结果导入!Y149,结果导入!AY149,结果导入!BY149,结果导入!CY149,结果导入!DY149,结果导入!EY149,结果导入!FY149,结果导入!GY149,结果导入!HY149)=0,"",SUM(选手操作!O149,结果导入!Y149,结果导入!AY149,结果导入!BY149,结果导入!CY149,结果导入!DY149,结果导入!EY149,结果导入!FY149,结果导入!GY149,结果导入!HY149))</f>
        <v/>
      </c>
      <c r="H150" s="6" t="str">
        <f ca="1">IFERROR(IF(OR($C150="",结果导入!S$3=""),"",IF(选手操作!T149&lt;&gt;"",IF(选手操作!T149="其他","请假",选手操作!T149),VLOOKUP($C150,结果导入!O:Q,3,0))),"成绩错误")</f>
        <v/>
      </c>
      <c r="I150" s="6" t="str">
        <f ca="1">IFERROR(IF(OR($C150="",结果导入!AS$3=""),"",IF(选手操作!AT149&lt;&gt;"",IF(选手操作!AT149="其他","请假",选手操作!AT149),VLOOKUP($C150,结果导入!AO:AQ,3,0))),"成绩错误")</f>
        <v/>
      </c>
      <c r="J150" s="6" t="str">
        <f ca="1">IFERROR(IF(OR($C150="",结果导入!BS$3=""),"",IF(选手操作!BT149&lt;&gt;"",IF(选手操作!BT149="其他","请假",选手操作!BT149),VLOOKUP($C150,结果导入!BO:BQ,3,0))),"成绩错误")</f>
        <v/>
      </c>
      <c r="K150" s="6" t="str">
        <f ca="1">IFERROR(IF(OR($C150="",结果导入!CS$3=""),"",IF(选手操作!CT149&lt;&gt;"",IF(选手操作!CT149="其他","请假",选手操作!CT149),VLOOKUP($C150,结果导入!CO:CQ,3,0))),"成绩错误")</f>
        <v/>
      </c>
      <c r="L150" s="6" t="str">
        <f ca="1">IFERROR(IF(OR($C150="",结果导入!DS$3=""),"",IF(选手操作!DT149&lt;&gt;"",IF(选手操作!DT149="其他","请假",选手操作!DT149),VLOOKUP($C150,结果导入!DO:DQ,3,0))),"成绩错误")</f>
        <v/>
      </c>
      <c r="M150" s="6" t="str">
        <f ca="1">IFERROR(IF(OR($C150="",结果导入!ES$3=""),"",IF(选手操作!ET149&lt;&gt;"",IF(选手操作!ET149="其他","请假",选手操作!ET149),VLOOKUP($C150,结果导入!EO:EQ,3,0))),"成绩错误")</f>
        <v/>
      </c>
      <c r="N150" s="6" t="str">
        <f ca="1">IFERROR(IF(OR($C150="",结果导入!FS$3=""),"",IF(选手操作!FT149&lt;&gt;"",IF(选手操作!FT149="其他","请假",选手操作!FT149),VLOOKUP($C150,结果导入!FO:FQ,3,0))),"成绩错误")</f>
        <v/>
      </c>
      <c r="O150" s="6" t="str">
        <f ca="1">IFERROR(IF(OR($C150="",结果导入!GS$3=""),"",IF(选手操作!GT149&lt;&gt;"",IF(选手操作!GT149="其他","请假",选手操作!GT149),VLOOKUP($C150,结果导入!GO:GQ,3,0))),"成绩错误")</f>
        <v/>
      </c>
      <c r="P150" s="6" t="str">
        <f ca="1">IFERROR(IF(OR($C150="",结果导入!HS$3=""),"",IF(选手操作!HT149&lt;&gt;"",IF(选手操作!HT149="其他","请假",选手操作!HT149),VLOOKUP($C150,结果导入!HO:HQ,3,0))),"成绩错误")</f>
        <v/>
      </c>
      <c r="Q150" s="5" t="str">
        <f ca="1" t="shared" si="106"/>
        <v/>
      </c>
      <c r="R150" s="5" t="str">
        <f ca="1" t="shared" si="107"/>
        <v/>
      </c>
      <c r="S150" s="5" t="str">
        <f ca="1" t="shared" si="108"/>
        <v/>
      </c>
      <c r="T150" s="6" t="str">
        <f ca="1" t="shared" si="109"/>
        <v/>
      </c>
      <c r="U150" s="6" t="str">
        <f ca="1" t="shared" si="110"/>
        <v/>
      </c>
      <c r="V150" s="6" t="str">
        <f ca="1" t="shared" si="111"/>
        <v/>
      </c>
      <c r="W150" s="6" t="str">
        <f ca="1" t="shared" si="112"/>
        <v/>
      </c>
      <c r="X150" s="6" t="str">
        <f ca="1" t="shared" si="113"/>
        <v/>
      </c>
      <c r="Y150" s="6" t="str">
        <f ca="1" t="shared" si="114"/>
        <v/>
      </c>
      <c r="Z150" s="6" t="str">
        <f ca="1" t="shared" si="115"/>
        <v/>
      </c>
      <c r="AA150" s="6" t="str">
        <f ca="1" t="shared" si="116"/>
        <v/>
      </c>
      <c r="AB150" s="6" t="str">
        <f ca="1" t="shared" si="117"/>
        <v/>
      </c>
      <c r="AC150" s="6" t="str">
        <f ca="1" t="shared" si="118"/>
        <v/>
      </c>
      <c r="AD150" s="6" t="str">
        <f ca="1" t="shared" si="119"/>
        <v/>
      </c>
      <c r="AE150" s="6" t="str">
        <f ca="1" t="shared" si="120"/>
        <v/>
      </c>
      <c r="AF150" s="5" t="str">
        <f ca="1" t="shared" si="121"/>
        <v/>
      </c>
      <c r="AG150" s="5" t="str">
        <f ca="1" t="shared" si="122"/>
        <v/>
      </c>
      <c r="AH150" s="5" t="str">
        <f ca="1" t="shared" si="123"/>
        <v/>
      </c>
      <c r="AI150" s="6" t="str">
        <f ca="1" t="shared" si="124"/>
        <v/>
      </c>
      <c r="AJ150" s="6" t="str">
        <f ca="1" t="shared" si="125"/>
        <v/>
      </c>
      <c r="AK150" s="7" t="str">
        <f ca="1" t="shared" si="126"/>
        <v/>
      </c>
      <c r="AL150" s="6" t="str">
        <f ca="1" t="shared" si="127"/>
        <v/>
      </c>
      <c r="AM150" s="6" t="str">
        <f ca="1" t="shared" si="128"/>
        <v/>
      </c>
      <c r="AN150" s="6" t="str">
        <f ca="1" t="shared" si="129"/>
        <v/>
      </c>
      <c r="AO150" s="6" t="str">
        <f ca="1" t="shared" si="130"/>
        <v/>
      </c>
      <c r="AP150" s="6" t="str">
        <f ca="1" t="shared" si="131"/>
        <v/>
      </c>
      <c r="AQ150" s="6" t="str">
        <f ca="1" t="shared" si="132"/>
        <v/>
      </c>
      <c r="AR150" s="6" t="str">
        <f ca="1" t="shared" si="133"/>
        <v/>
      </c>
      <c r="AS150" s="6" t="str">
        <f ca="1" t="shared" si="134"/>
        <v/>
      </c>
      <c r="AT150" s="6" t="str">
        <f ca="1" t="shared" si="135"/>
        <v/>
      </c>
      <c r="AU150" s="9" t="str">
        <f ca="1" t="shared" si="136"/>
        <v/>
      </c>
      <c r="AV150" s="5" t="str">
        <f ca="1" t="shared" si="137"/>
        <v/>
      </c>
      <c r="AW150" s="5" t="str">
        <f ca="1" t="shared" si="138"/>
        <v/>
      </c>
      <c r="AX150" s="8" t="str">
        <f ca="1" t="shared" si="139"/>
        <v/>
      </c>
      <c r="AY150" s="6" t="str">
        <f ca="1" t="shared" si="140"/>
        <v/>
      </c>
      <c r="AZ150" s="7" t="str">
        <f ca="1" t="shared" si="141"/>
        <v/>
      </c>
      <c r="BA150" s="6" t="str">
        <f ca="1" t="shared" si="142"/>
        <v/>
      </c>
      <c r="BB150" s="6" t="str">
        <f ca="1" t="shared" si="143"/>
        <v/>
      </c>
      <c r="BC150" s="6" t="str">
        <f ca="1" t="shared" si="144"/>
        <v/>
      </c>
      <c r="BD150" s="6" t="str">
        <f ca="1" t="shared" si="145"/>
        <v/>
      </c>
      <c r="BE150" s="6" t="str">
        <f ca="1" t="shared" si="146"/>
        <v/>
      </c>
      <c r="BF150" s="6" t="str">
        <f ca="1" t="shared" si="147"/>
        <v/>
      </c>
      <c r="BG150" s="6" t="str">
        <f ca="1" t="shared" si="148"/>
        <v/>
      </c>
      <c r="BH150" s="6" t="str">
        <f ca="1" t="shared" si="149"/>
        <v/>
      </c>
      <c r="BI150" s="6" t="str">
        <f ca="1" t="shared" si="150"/>
        <v/>
      </c>
    </row>
    <row r="151" spans="1:61">
      <c r="A151" s="5" t="str">
        <f ca="1" t="shared" si="104"/>
        <v/>
      </c>
      <c r="B151" s="5" t="str">
        <f ca="1">IF(选手操作!$K150="","",选手操作!$K150)</f>
        <v/>
      </c>
      <c r="C151" s="5" t="str">
        <f ca="1">IF(选手操作!$L150="","",选手操作!$L150)</f>
        <v/>
      </c>
      <c r="D151" s="5" t="str">
        <f ca="1">IF($B151="","",RANK($E151,$E$4:$E$435,0)+COUNTIF($E$4:$E151,$E151)-1)</f>
        <v/>
      </c>
      <c r="E151" s="6" t="str">
        <f ca="1" t="shared" si="105"/>
        <v/>
      </c>
      <c r="F151" s="7" t="str">
        <f ca="1">IF(SUM(选手操作!S150,选手操作!AS150,选手操作!BS150,选手操作!CS150,选手操作!DS150,选手操作!ES150,选手操作!FS150,选手操作!GS150,选手操作!HS150,选手操作!M150,结果导入!W150,结果导入!AW150,结果导入!BW150,结果导入!CW150,结果导入!DW150,结果导入!EW150,结果导入!FW150,结果导入!GW150,结果导入!HW150,选手操作!HU150)=0,"",SUM(选手操作!S150,选手操作!AS150,选手操作!BS150,选手操作!CS150,选手操作!DS150,选手操作!ES150,选手操作!FS150,选手操作!GS150,选手操作!HS150,选手操作!M150,结果导入!W150,结果导入!AW150,结果导入!BW150,结果导入!CW150,结果导入!DW150,结果导入!EW150,结果导入!FW150,结果导入!GW150,结果导入!HW150))</f>
        <v/>
      </c>
      <c r="G151" s="7" t="str">
        <f>IF(SUM(选手操作!O150,结果导入!Y150,结果导入!AY150,结果导入!BY150,结果导入!CY150,结果导入!DY150,结果导入!EY150,结果导入!FY150,结果导入!GY150,结果导入!HY150)=0,"",SUM(选手操作!O150,结果导入!Y150,结果导入!AY150,结果导入!BY150,结果导入!CY150,结果导入!DY150,结果导入!EY150,结果导入!FY150,结果导入!GY150,结果导入!HY150))</f>
        <v/>
      </c>
      <c r="H151" s="6" t="str">
        <f ca="1">IFERROR(IF(OR($C151="",结果导入!S$3=""),"",IF(选手操作!T150&lt;&gt;"",IF(选手操作!T150="其他","请假",选手操作!T150),VLOOKUP($C151,结果导入!O:Q,3,0))),"成绩错误")</f>
        <v/>
      </c>
      <c r="I151" s="6" t="str">
        <f ca="1">IFERROR(IF(OR($C151="",结果导入!AS$3=""),"",IF(选手操作!AT150&lt;&gt;"",IF(选手操作!AT150="其他","请假",选手操作!AT150),VLOOKUP($C151,结果导入!AO:AQ,3,0))),"成绩错误")</f>
        <v/>
      </c>
      <c r="J151" s="6" t="str">
        <f ca="1">IFERROR(IF(OR($C151="",结果导入!BS$3=""),"",IF(选手操作!BT150&lt;&gt;"",IF(选手操作!BT150="其他","请假",选手操作!BT150),VLOOKUP($C151,结果导入!BO:BQ,3,0))),"成绩错误")</f>
        <v/>
      </c>
      <c r="K151" s="6" t="str">
        <f ca="1">IFERROR(IF(OR($C151="",结果导入!CS$3=""),"",IF(选手操作!CT150&lt;&gt;"",IF(选手操作!CT150="其他","请假",选手操作!CT150),VLOOKUP($C151,结果导入!CO:CQ,3,0))),"成绩错误")</f>
        <v/>
      </c>
      <c r="L151" s="6" t="str">
        <f ca="1">IFERROR(IF(OR($C151="",结果导入!DS$3=""),"",IF(选手操作!DT150&lt;&gt;"",IF(选手操作!DT150="其他","请假",选手操作!DT150),VLOOKUP($C151,结果导入!DO:DQ,3,0))),"成绩错误")</f>
        <v/>
      </c>
      <c r="M151" s="6" t="str">
        <f ca="1">IFERROR(IF(OR($C151="",结果导入!ES$3=""),"",IF(选手操作!ET150&lt;&gt;"",IF(选手操作!ET150="其他","请假",选手操作!ET150),VLOOKUP($C151,结果导入!EO:EQ,3,0))),"成绩错误")</f>
        <v/>
      </c>
      <c r="N151" s="6" t="str">
        <f ca="1">IFERROR(IF(OR($C151="",结果导入!FS$3=""),"",IF(选手操作!FT150&lt;&gt;"",IF(选手操作!FT150="其他","请假",选手操作!FT150),VLOOKUP($C151,结果导入!FO:FQ,3,0))),"成绩错误")</f>
        <v/>
      </c>
      <c r="O151" s="6" t="str">
        <f ca="1">IFERROR(IF(OR($C151="",结果导入!GS$3=""),"",IF(选手操作!GT150&lt;&gt;"",IF(选手操作!GT150="其他","请假",选手操作!GT150),VLOOKUP($C151,结果导入!GO:GQ,3,0))),"成绩错误")</f>
        <v/>
      </c>
      <c r="P151" s="6" t="str">
        <f ca="1">IFERROR(IF(OR($C151="",结果导入!HS$3=""),"",IF(选手操作!HT150&lt;&gt;"",IF(选手操作!HT150="其他","请假",选手操作!HT150),VLOOKUP($C151,结果导入!HO:HQ,3,0))),"成绩错误")</f>
        <v/>
      </c>
      <c r="Q151" s="5" t="str">
        <f ca="1" t="shared" si="106"/>
        <v/>
      </c>
      <c r="R151" s="5" t="str">
        <f ca="1" t="shared" si="107"/>
        <v/>
      </c>
      <c r="S151" s="5" t="str">
        <f ca="1" t="shared" si="108"/>
        <v/>
      </c>
      <c r="T151" s="6" t="str">
        <f ca="1" t="shared" si="109"/>
        <v/>
      </c>
      <c r="U151" s="6" t="str">
        <f ca="1" t="shared" si="110"/>
        <v/>
      </c>
      <c r="V151" s="6" t="str">
        <f ca="1" t="shared" si="111"/>
        <v/>
      </c>
      <c r="W151" s="6" t="str">
        <f ca="1" t="shared" si="112"/>
        <v/>
      </c>
      <c r="X151" s="6" t="str">
        <f ca="1" t="shared" si="113"/>
        <v/>
      </c>
      <c r="Y151" s="6" t="str">
        <f ca="1" t="shared" si="114"/>
        <v/>
      </c>
      <c r="Z151" s="6" t="str">
        <f ca="1" t="shared" si="115"/>
        <v/>
      </c>
      <c r="AA151" s="6" t="str">
        <f ca="1" t="shared" si="116"/>
        <v/>
      </c>
      <c r="AB151" s="6" t="str">
        <f ca="1" t="shared" si="117"/>
        <v/>
      </c>
      <c r="AC151" s="6" t="str">
        <f ca="1" t="shared" si="118"/>
        <v/>
      </c>
      <c r="AD151" s="6" t="str">
        <f ca="1" t="shared" si="119"/>
        <v/>
      </c>
      <c r="AE151" s="6" t="str">
        <f ca="1" t="shared" si="120"/>
        <v/>
      </c>
      <c r="AF151" s="5" t="str">
        <f ca="1" t="shared" si="121"/>
        <v/>
      </c>
      <c r="AG151" s="5" t="str">
        <f ca="1" t="shared" si="122"/>
        <v/>
      </c>
      <c r="AH151" s="5" t="str">
        <f ca="1" t="shared" si="123"/>
        <v/>
      </c>
      <c r="AI151" s="6" t="str">
        <f ca="1" t="shared" si="124"/>
        <v/>
      </c>
      <c r="AJ151" s="6" t="str">
        <f ca="1" t="shared" si="125"/>
        <v/>
      </c>
      <c r="AK151" s="7" t="str">
        <f ca="1" t="shared" si="126"/>
        <v/>
      </c>
      <c r="AL151" s="6" t="str">
        <f ca="1" t="shared" si="127"/>
        <v/>
      </c>
      <c r="AM151" s="6" t="str">
        <f ca="1" t="shared" si="128"/>
        <v/>
      </c>
      <c r="AN151" s="6" t="str">
        <f ca="1" t="shared" si="129"/>
        <v/>
      </c>
      <c r="AO151" s="6" t="str">
        <f ca="1" t="shared" si="130"/>
        <v/>
      </c>
      <c r="AP151" s="6" t="str">
        <f ca="1" t="shared" si="131"/>
        <v/>
      </c>
      <c r="AQ151" s="6" t="str">
        <f ca="1" t="shared" si="132"/>
        <v/>
      </c>
      <c r="AR151" s="6" t="str">
        <f ca="1" t="shared" si="133"/>
        <v/>
      </c>
      <c r="AS151" s="6" t="str">
        <f ca="1" t="shared" si="134"/>
        <v/>
      </c>
      <c r="AT151" s="6" t="str">
        <f ca="1" t="shared" si="135"/>
        <v/>
      </c>
      <c r="AU151" s="9" t="str">
        <f ca="1" t="shared" si="136"/>
        <v/>
      </c>
      <c r="AV151" s="5" t="str">
        <f ca="1" t="shared" si="137"/>
        <v/>
      </c>
      <c r="AW151" s="5" t="str">
        <f ca="1" t="shared" si="138"/>
        <v/>
      </c>
      <c r="AX151" s="8" t="str">
        <f ca="1" t="shared" si="139"/>
        <v/>
      </c>
      <c r="AY151" s="6" t="str">
        <f ca="1" t="shared" si="140"/>
        <v/>
      </c>
      <c r="AZ151" s="7" t="str">
        <f ca="1" t="shared" si="141"/>
        <v/>
      </c>
      <c r="BA151" s="6" t="str">
        <f ca="1" t="shared" si="142"/>
        <v/>
      </c>
      <c r="BB151" s="6" t="str">
        <f ca="1" t="shared" si="143"/>
        <v/>
      </c>
      <c r="BC151" s="6" t="str">
        <f ca="1" t="shared" si="144"/>
        <v/>
      </c>
      <c r="BD151" s="6" t="str">
        <f ca="1" t="shared" si="145"/>
        <v/>
      </c>
      <c r="BE151" s="6" t="str">
        <f ca="1" t="shared" si="146"/>
        <v/>
      </c>
      <c r="BF151" s="6" t="str">
        <f ca="1" t="shared" si="147"/>
        <v/>
      </c>
      <c r="BG151" s="6" t="str">
        <f ca="1" t="shared" si="148"/>
        <v/>
      </c>
      <c r="BH151" s="6" t="str">
        <f ca="1" t="shared" si="149"/>
        <v/>
      </c>
      <c r="BI151" s="6" t="str">
        <f ca="1" t="shared" si="150"/>
        <v/>
      </c>
    </row>
    <row r="152" spans="1:61">
      <c r="A152" s="5" t="str">
        <f ca="1" t="shared" si="104"/>
        <v/>
      </c>
      <c r="B152" s="5" t="str">
        <f ca="1">IF(选手操作!$K151="","",选手操作!$K151)</f>
        <v/>
      </c>
      <c r="C152" s="5" t="str">
        <f ca="1">IF(选手操作!$L151="","",选手操作!$L151)</f>
        <v/>
      </c>
      <c r="D152" s="5" t="str">
        <f ca="1">IF($B152="","",RANK($E152,$E$4:$E$435,0)+COUNTIF($E$4:$E152,$E152)-1)</f>
        <v/>
      </c>
      <c r="E152" s="6" t="str">
        <f ca="1" t="shared" si="105"/>
        <v/>
      </c>
      <c r="F152" s="7" t="str">
        <f ca="1">IF(SUM(选手操作!S151,选手操作!AS151,选手操作!BS151,选手操作!CS151,选手操作!DS151,选手操作!ES151,选手操作!FS151,选手操作!GS151,选手操作!HS151,选手操作!M151,结果导入!W151,结果导入!AW151,结果导入!BW151,结果导入!CW151,结果导入!DW151,结果导入!EW151,结果导入!FW151,结果导入!GW151,结果导入!HW151,选手操作!HU151)=0,"",SUM(选手操作!S151,选手操作!AS151,选手操作!BS151,选手操作!CS151,选手操作!DS151,选手操作!ES151,选手操作!FS151,选手操作!GS151,选手操作!HS151,选手操作!M151,结果导入!W151,结果导入!AW151,结果导入!BW151,结果导入!CW151,结果导入!DW151,结果导入!EW151,结果导入!FW151,结果导入!GW151,结果导入!HW151))</f>
        <v/>
      </c>
      <c r="G152" s="7" t="str">
        <f>IF(SUM(选手操作!O151,结果导入!Y151,结果导入!AY151,结果导入!BY151,结果导入!CY151,结果导入!DY151,结果导入!EY151,结果导入!FY151,结果导入!GY151,结果导入!HY151)=0,"",SUM(选手操作!O151,结果导入!Y151,结果导入!AY151,结果导入!BY151,结果导入!CY151,结果导入!DY151,结果导入!EY151,结果导入!FY151,结果导入!GY151,结果导入!HY151))</f>
        <v/>
      </c>
      <c r="H152" s="6" t="str">
        <f ca="1">IFERROR(IF(OR($C152="",结果导入!S$3=""),"",IF(选手操作!T151&lt;&gt;"",IF(选手操作!T151="其他","请假",选手操作!T151),VLOOKUP($C152,结果导入!O:Q,3,0))),"成绩错误")</f>
        <v/>
      </c>
      <c r="I152" s="6" t="str">
        <f ca="1">IFERROR(IF(OR($C152="",结果导入!AS$3=""),"",IF(选手操作!AT151&lt;&gt;"",IF(选手操作!AT151="其他","请假",选手操作!AT151),VLOOKUP($C152,结果导入!AO:AQ,3,0))),"成绩错误")</f>
        <v/>
      </c>
      <c r="J152" s="6" t="str">
        <f ca="1">IFERROR(IF(OR($C152="",结果导入!BS$3=""),"",IF(选手操作!BT151&lt;&gt;"",IF(选手操作!BT151="其他","请假",选手操作!BT151),VLOOKUP($C152,结果导入!BO:BQ,3,0))),"成绩错误")</f>
        <v/>
      </c>
      <c r="K152" s="6" t="str">
        <f ca="1">IFERROR(IF(OR($C152="",结果导入!CS$3=""),"",IF(选手操作!CT151&lt;&gt;"",IF(选手操作!CT151="其他","请假",选手操作!CT151),VLOOKUP($C152,结果导入!CO:CQ,3,0))),"成绩错误")</f>
        <v/>
      </c>
      <c r="L152" s="6" t="str">
        <f ca="1">IFERROR(IF(OR($C152="",结果导入!DS$3=""),"",IF(选手操作!DT151&lt;&gt;"",IF(选手操作!DT151="其他","请假",选手操作!DT151),VLOOKUP($C152,结果导入!DO:DQ,3,0))),"成绩错误")</f>
        <v/>
      </c>
      <c r="M152" s="6" t="str">
        <f ca="1">IFERROR(IF(OR($C152="",结果导入!ES$3=""),"",IF(选手操作!ET151&lt;&gt;"",IF(选手操作!ET151="其他","请假",选手操作!ET151),VLOOKUP($C152,结果导入!EO:EQ,3,0))),"成绩错误")</f>
        <v/>
      </c>
      <c r="N152" s="6" t="str">
        <f ca="1">IFERROR(IF(OR($C152="",结果导入!FS$3=""),"",IF(选手操作!FT151&lt;&gt;"",IF(选手操作!FT151="其他","请假",选手操作!FT151),VLOOKUP($C152,结果导入!FO:FQ,3,0))),"成绩错误")</f>
        <v/>
      </c>
      <c r="O152" s="6" t="str">
        <f ca="1">IFERROR(IF(OR($C152="",结果导入!GS$3=""),"",IF(选手操作!GT151&lt;&gt;"",IF(选手操作!GT151="其他","请假",选手操作!GT151),VLOOKUP($C152,结果导入!GO:GQ,3,0))),"成绩错误")</f>
        <v/>
      </c>
      <c r="P152" s="6" t="str">
        <f ca="1">IFERROR(IF(OR($C152="",结果导入!HS$3=""),"",IF(选手操作!HT151&lt;&gt;"",IF(选手操作!HT151="其他","请假",选手操作!HT151),VLOOKUP($C152,结果导入!HO:HQ,3,0))),"成绩错误")</f>
        <v/>
      </c>
      <c r="Q152" s="5" t="str">
        <f ca="1" t="shared" si="106"/>
        <v/>
      </c>
      <c r="R152" s="5" t="str">
        <f ca="1" t="shared" si="107"/>
        <v/>
      </c>
      <c r="S152" s="5" t="str">
        <f ca="1" t="shared" si="108"/>
        <v/>
      </c>
      <c r="T152" s="6" t="str">
        <f ca="1" t="shared" si="109"/>
        <v/>
      </c>
      <c r="U152" s="6" t="str">
        <f ca="1" t="shared" si="110"/>
        <v/>
      </c>
      <c r="V152" s="6" t="str">
        <f ca="1" t="shared" si="111"/>
        <v/>
      </c>
      <c r="W152" s="6" t="str">
        <f ca="1" t="shared" si="112"/>
        <v/>
      </c>
      <c r="X152" s="6" t="str">
        <f ca="1" t="shared" si="113"/>
        <v/>
      </c>
      <c r="Y152" s="6" t="str">
        <f ca="1" t="shared" si="114"/>
        <v/>
      </c>
      <c r="Z152" s="6" t="str">
        <f ca="1" t="shared" si="115"/>
        <v/>
      </c>
      <c r="AA152" s="6" t="str">
        <f ca="1" t="shared" si="116"/>
        <v/>
      </c>
      <c r="AB152" s="6" t="str">
        <f ca="1" t="shared" si="117"/>
        <v/>
      </c>
      <c r="AC152" s="6" t="str">
        <f ca="1" t="shared" si="118"/>
        <v/>
      </c>
      <c r="AD152" s="6" t="str">
        <f ca="1" t="shared" si="119"/>
        <v/>
      </c>
      <c r="AE152" s="6" t="str">
        <f ca="1" t="shared" si="120"/>
        <v/>
      </c>
      <c r="AF152" s="5" t="str">
        <f ca="1" t="shared" si="121"/>
        <v/>
      </c>
      <c r="AG152" s="5" t="str">
        <f ca="1" t="shared" si="122"/>
        <v/>
      </c>
      <c r="AH152" s="5" t="str">
        <f ca="1" t="shared" si="123"/>
        <v/>
      </c>
      <c r="AI152" s="6" t="str">
        <f ca="1" t="shared" si="124"/>
        <v/>
      </c>
      <c r="AJ152" s="6" t="str">
        <f ca="1" t="shared" si="125"/>
        <v/>
      </c>
      <c r="AK152" s="7" t="str">
        <f ca="1" t="shared" si="126"/>
        <v/>
      </c>
      <c r="AL152" s="6" t="str">
        <f ca="1" t="shared" si="127"/>
        <v/>
      </c>
      <c r="AM152" s="6" t="str">
        <f ca="1" t="shared" si="128"/>
        <v/>
      </c>
      <c r="AN152" s="6" t="str">
        <f ca="1" t="shared" si="129"/>
        <v/>
      </c>
      <c r="AO152" s="6" t="str">
        <f ca="1" t="shared" si="130"/>
        <v/>
      </c>
      <c r="AP152" s="6" t="str">
        <f ca="1" t="shared" si="131"/>
        <v/>
      </c>
      <c r="AQ152" s="6" t="str">
        <f ca="1" t="shared" si="132"/>
        <v/>
      </c>
      <c r="AR152" s="6" t="str">
        <f ca="1" t="shared" si="133"/>
        <v/>
      </c>
      <c r="AS152" s="6" t="str">
        <f ca="1" t="shared" si="134"/>
        <v/>
      </c>
      <c r="AT152" s="6" t="str">
        <f ca="1" t="shared" si="135"/>
        <v/>
      </c>
      <c r="AU152" s="9" t="str">
        <f ca="1" t="shared" si="136"/>
        <v/>
      </c>
      <c r="AV152" s="5" t="str">
        <f ca="1" t="shared" si="137"/>
        <v/>
      </c>
      <c r="AW152" s="5" t="str">
        <f ca="1" t="shared" si="138"/>
        <v/>
      </c>
      <c r="AX152" s="8" t="str">
        <f ca="1" t="shared" si="139"/>
        <v/>
      </c>
      <c r="AY152" s="6" t="str">
        <f ca="1" t="shared" si="140"/>
        <v/>
      </c>
      <c r="AZ152" s="7" t="str">
        <f ca="1" t="shared" si="141"/>
        <v/>
      </c>
      <c r="BA152" s="6" t="str">
        <f ca="1" t="shared" si="142"/>
        <v/>
      </c>
      <c r="BB152" s="6" t="str">
        <f ca="1" t="shared" si="143"/>
        <v/>
      </c>
      <c r="BC152" s="6" t="str">
        <f ca="1" t="shared" si="144"/>
        <v/>
      </c>
      <c r="BD152" s="6" t="str">
        <f ca="1" t="shared" si="145"/>
        <v/>
      </c>
      <c r="BE152" s="6" t="str">
        <f ca="1" t="shared" si="146"/>
        <v/>
      </c>
      <c r="BF152" s="6" t="str">
        <f ca="1" t="shared" si="147"/>
        <v/>
      </c>
      <c r="BG152" s="6" t="str">
        <f ca="1" t="shared" si="148"/>
        <v/>
      </c>
      <c r="BH152" s="6" t="str">
        <f ca="1" t="shared" si="149"/>
        <v/>
      </c>
      <c r="BI152" s="6" t="str">
        <f ca="1" t="shared" si="150"/>
        <v/>
      </c>
    </row>
    <row r="153" spans="1:61">
      <c r="A153" s="5" t="str">
        <f ca="1" t="shared" si="104"/>
        <v/>
      </c>
      <c r="B153" s="5" t="str">
        <f ca="1">IF(选手操作!$K152="","",选手操作!$K152)</f>
        <v/>
      </c>
      <c r="C153" s="5" t="str">
        <f ca="1">IF(选手操作!$L152="","",选手操作!$L152)</f>
        <v/>
      </c>
      <c r="D153" s="5" t="str">
        <f ca="1">IF($B153="","",RANK($E153,$E$4:$E$435,0)+COUNTIF($E$4:$E153,$E153)-1)</f>
        <v/>
      </c>
      <c r="E153" s="6" t="str">
        <f ca="1" t="shared" si="105"/>
        <v/>
      </c>
      <c r="F153" s="7" t="str">
        <f ca="1">IF(SUM(选手操作!S152,选手操作!AS152,选手操作!BS152,选手操作!CS152,选手操作!DS152,选手操作!ES152,选手操作!FS152,选手操作!GS152,选手操作!HS152,选手操作!M152,结果导入!W152,结果导入!AW152,结果导入!BW152,结果导入!CW152,结果导入!DW152,结果导入!EW152,结果导入!FW152,结果导入!GW152,结果导入!HW152,选手操作!HU152)=0,"",SUM(选手操作!S152,选手操作!AS152,选手操作!BS152,选手操作!CS152,选手操作!DS152,选手操作!ES152,选手操作!FS152,选手操作!GS152,选手操作!HS152,选手操作!M152,结果导入!W152,结果导入!AW152,结果导入!BW152,结果导入!CW152,结果导入!DW152,结果导入!EW152,结果导入!FW152,结果导入!GW152,结果导入!HW152))</f>
        <v/>
      </c>
      <c r="G153" s="7" t="str">
        <f>IF(SUM(选手操作!O152,结果导入!Y152,结果导入!AY152,结果导入!BY152,结果导入!CY152,结果导入!DY152,结果导入!EY152,结果导入!FY152,结果导入!GY152,结果导入!HY152)=0,"",SUM(选手操作!O152,结果导入!Y152,结果导入!AY152,结果导入!BY152,结果导入!CY152,结果导入!DY152,结果导入!EY152,结果导入!FY152,结果导入!GY152,结果导入!HY152))</f>
        <v/>
      </c>
      <c r="H153" s="6" t="str">
        <f ca="1">IFERROR(IF(OR($C153="",结果导入!S$3=""),"",IF(选手操作!T152&lt;&gt;"",IF(选手操作!T152="其他","请假",选手操作!T152),VLOOKUP($C153,结果导入!O:Q,3,0))),"成绩错误")</f>
        <v/>
      </c>
      <c r="I153" s="6" t="str">
        <f ca="1">IFERROR(IF(OR($C153="",结果导入!AS$3=""),"",IF(选手操作!AT152&lt;&gt;"",IF(选手操作!AT152="其他","请假",选手操作!AT152),VLOOKUP($C153,结果导入!AO:AQ,3,0))),"成绩错误")</f>
        <v/>
      </c>
      <c r="J153" s="6" t="str">
        <f ca="1">IFERROR(IF(OR($C153="",结果导入!BS$3=""),"",IF(选手操作!BT152&lt;&gt;"",IF(选手操作!BT152="其他","请假",选手操作!BT152),VLOOKUP($C153,结果导入!BO:BQ,3,0))),"成绩错误")</f>
        <v/>
      </c>
      <c r="K153" s="6" t="str">
        <f ca="1">IFERROR(IF(OR($C153="",结果导入!CS$3=""),"",IF(选手操作!CT152&lt;&gt;"",IF(选手操作!CT152="其他","请假",选手操作!CT152),VLOOKUP($C153,结果导入!CO:CQ,3,0))),"成绩错误")</f>
        <v/>
      </c>
      <c r="L153" s="6" t="str">
        <f ca="1">IFERROR(IF(OR($C153="",结果导入!DS$3=""),"",IF(选手操作!DT152&lt;&gt;"",IF(选手操作!DT152="其他","请假",选手操作!DT152),VLOOKUP($C153,结果导入!DO:DQ,3,0))),"成绩错误")</f>
        <v/>
      </c>
      <c r="M153" s="6" t="str">
        <f ca="1">IFERROR(IF(OR($C153="",结果导入!ES$3=""),"",IF(选手操作!ET152&lt;&gt;"",IF(选手操作!ET152="其他","请假",选手操作!ET152),VLOOKUP($C153,结果导入!EO:EQ,3,0))),"成绩错误")</f>
        <v/>
      </c>
      <c r="N153" s="6" t="str">
        <f ca="1">IFERROR(IF(OR($C153="",结果导入!FS$3=""),"",IF(选手操作!FT152&lt;&gt;"",IF(选手操作!FT152="其他","请假",选手操作!FT152),VLOOKUP($C153,结果导入!FO:FQ,3,0))),"成绩错误")</f>
        <v/>
      </c>
      <c r="O153" s="6" t="str">
        <f ca="1">IFERROR(IF(OR($C153="",结果导入!GS$3=""),"",IF(选手操作!GT152&lt;&gt;"",IF(选手操作!GT152="其他","请假",选手操作!GT152),VLOOKUP($C153,结果导入!GO:GQ,3,0))),"成绩错误")</f>
        <v/>
      </c>
      <c r="P153" s="6" t="str">
        <f ca="1">IFERROR(IF(OR($C153="",结果导入!HS$3=""),"",IF(选手操作!HT152&lt;&gt;"",IF(选手操作!HT152="其他","请假",选手操作!HT152),VLOOKUP($C153,结果导入!HO:HQ,3,0))),"成绩错误")</f>
        <v/>
      </c>
      <c r="Q153" s="5" t="str">
        <f ca="1" t="shared" si="106"/>
        <v/>
      </c>
      <c r="R153" s="5" t="str">
        <f ca="1" t="shared" si="107"/>
        <v/>
      </c>
      <c r="S153" s="5" t="str">
        <f ca="1" t="shared" si="108"/>
        <v/>
      </c>
      <c r="T153" s="6" t="str">
        <f ca="1" t="shared" si="109"/>
        <v/>
      </c>
      <c r="U153" s="6" t="str">
        <f ca="1" t="shared" si="110"/>
        <v/>
      </c>
      <c r="V153" s="6" t="str">
        <f ca="1" t="shared" si="111"/>
        <v/>
      </c>
      <c r="W153" s="6" t="str">
        <f ca="1" t="shared" si="112"/>
        <v/>
      </c>
      <c r="X153" s="6" t="str">
        <f ca="1" t="shared" si="113"/>
        <v/>
      </c>
      <c r="Y153" s="6" t="str">
        <f ca="1" t="shared" si="114"/>
        <v/>
      </c>
      <c r="Z153" s="6" t="str">
        <f ca="1" t="shared" si="115"/>
        <v/>
      </c>
      <c r="AA153" s="6" t="str">
        <f ca="1" t="shared" si="116"/>
        <v/>
      </c>
      <c r="AB153" s="6" t="str">
        <f ca="1" t="shared" si="117"/>
        <v/>
      </c>
      <c r="AC153" s="6" t="str">
        <f ca="1" t="shared" si="118"/>
        <v/>
      </c>
      <c r="AD153" s="6" t="str">
        <f ca="1" t="shared" si="119"/>
        <v/>
      </c>
      <c r="AE153" s="6" t="str">
        <f ca="1" t="shared" si="120"/>
        <v/>
      </c>
      <c r="AF153" s="5" t="str">
        <f ca="1" t="shared" si="121"/>
        <v/>
      </c>
      <c r="AG153" s="5" t="str">
        <f ca="1" t="shared" si="122"/>
        <v/>
      </c>
      <c r="AH153" s="5" t="str">
        <f ca="1" t="shared" si="123"/>
        <v/>
      </c>
      <c r="AI153" s="6" t="str">
        <f ca="1" t="shared" si="124"/>
        <v/>
      </c>
      <c r="AJ153" s="6" t="str">
        <f ca="1" t="shared" si="125"/>
        <v/>
      </c>
      <c r="AK153" s="7" t="str">
        <f ca="1" t="shared" si="126"/>
        <v/>
      </c>
      <c r="AL153" s="6" t="str">
        <f ca="1" t="shared" si="127"/>
        <v/>
      </c>
      <c r="AM153" s="6" t="str">
        <f ca="1" t="shared" si="128"/>
        <v/>
      </c>
      <c r="AN153" s="6" t="str">
        <f ca="1" t="shared" si="129"/>
        <v/>
      </c>
      <c r="AO153" s="6" t="str">
        <f ca="1" t="shared" si="130"/>
        <v/>
      </c>
      <c r="AP153" s="6" t="str">
        <f ca="1" t="shared" si="131"/>
        <v/>
      </c>
      <c r="AQ153" s="6" t="str">
        <f ca="1" t="shared" si="132"/>
        <v/>
      </c>
      <c r="AR153" s="6" t="str">
        <f ca="1" t="shared" si="133"/>
        <v/>
      </c>
      <c r="AS153" s="6" t="str">
        <f ca="1" t="shared" si="134"/>
        <v/>
      </c>
      <c r="AT153" s="6" t="str">
        <f ca="1" t="shared" si="135"/>
        <v/>
      </c>
      <c r="AU153" s="9" t="str">
        <f ca="1" t="shared" si="136"/>
        <v/>
      </c>
      <c r="AV153" s="5" t="str">
        <f ca="1" t="shared" si="137"/>
        <v/>
      </c>
      <c r="AW153" s="5" t="str">
        <f ca="1" t="shared" si="138"/>
        <v/>
      </c>
      <c r="AX153" s="8" t="str">
        <f ca="1" t="shared" si="139"/>
        <v/>
      </c>
      <c r="AY153" s="6" t="str">
        <f ca="1" t="shared" si="140"/>
        <v/>
      </c>
      <c r="AZ153" s="7" t="str">
        <f ca="1" t="shared" si="141"/>
        <v/>
      </c>
      <c r="BA153" s="6" t="str">
        <f ca="1" t="shared" si="142"/>
        <v/>
      </c>
      <c r="BB153" s="6" t="str">
        <f ca="1" t="shared" si="143"/>
        <v/>
      </c>
      <c r="BC153" s="6" t="str">
        <f ca="1" t="shared" si="144"/>
        <v/>
      </c>
      <c r="BD153" s="6" t="str">
        <f ca="1" t="shared" si="145"/>
        <v/>
      </c>
      <c r="BE153" s="6" t="str">
        <f ca="1" t="shared" si="146"/>
        <v/>
      </c>
      <c r="BF153" s="6" t="str">
        <f ca="1" t="shared" si="147"/>
        <v/>
      </c>
      <c r="BG153" s="6" t="str">
        <f ca="1" t="shared" si="148"/>
        <v/>
      </c>
      <c r="BH153" s="6" t="str">
        <f ca="1" t="shared" si="149"/>
        <v/>
      </c>
      <c r="BI153" s="6" t="str">
        <f ca="1" t="shared" si="150"/>
        <v/>
      </c>
    </row>
    <row r="154" spans="1:61">
      <c r="A154" s="5" t="str">
        <f ca="1" t="shared" si="104"/>
        <v/>
      </c>
      <c r="B154" s="5" t="str">
        <f ca="1">IF(选手操作!$K153="","",选手操作!$K153)</f>
        <v/>
      </c>
      <c r="C154" s="5" t="str">
        <f ca="1">IF(选手操作!$L153="","",选手操作!$L153)</f>
        <v/>
      </c>
      <c r="D154" s="5" t="str">
        <f ca="1">IF($B154="","",RANK($E154,$E$4:$E$435,0)+COUNTIF($E$4:$E154,$E154)-1)</f>
        <v/>
      </c>
      <c r="E154" s="6" t="str">
        <f ca="1" t="shared" si="105"/>
        <v/>
      </c>
      <c r="F154" s="7" t="str">
        <f ca="1">IF(SUM(选手操作!S153,选手操作!AS153,选手操作!BS153,选手操作!CS153,选手操作!DS153,选手操作!ES153,选手操作!FS153,选手操作!GS153,选手操作!HS153,选手操作!M153,结果导入!W153,结果导入!AW153,结果导入!BW153,结果导入!CW153,结果导入!DW153,结果导入!EW153,结果导入!FW153,结果导入!GW153,结果导入!HW153,选手操作!HU153)=0,"",SUM(选手操作!S153,选手操作!AS153,选手操作!BS153,选手操作!CS153,选手操作!DS153,选手操作!ES153,选手操作!FS153,选手操作!GS153,选手操作!HS153,选手操作!M153,结果导入!W153,结果导入!AW153,结果导入!BW153,结果导入!CW153,结果导入!DW153,结果导入!EW153,结果导入!FW153,结果导入!GW153,结果导入!HW153))</f>
        <v/>
      </c>
      <c r="G154" s="7" t="str">
        <f>IF(SUM(选手操作!O153,结果导入!Y153,结果导入!AY153,结果导入!BY153,结果导入!CY153,结果导入!DY153,结果导入!EY153,结果导入!FY153,结果导入!GY153,结果导入!HY153)=0,"",SUM(选手操作!O153,结果导入!Y153,结果导入!AY153,结果导入!BY153,结果导入!CY153,结果导入!DY153,结果导入!EY153,结果导入!FY153,结果导入!GY153,结果导入!HY153))</f>
        <v/>
      </c>
      <c r="H154" s="6" t="str">
        <f ca="1">IFERROR(IF(OR($C154="",结果导入!S$3=""),"",IF(选手操作!T153&lt;&gt;"",IF(选手操作!T153="其他","请假",选手操作!T153),VLOOKUP($C154,结果导入!O:Q,3,0))),"成绩错误")</f>
        <v/>
      </c>
      <c r="I154" s="6" t="str">
        <f ca="1">IFERROR(IF(OR($C154="",结果导入!AS$3=""),"",IF(选手操作!AT153&lt;&gt;"",IF(选手操作!AT153="其他","请假",选手操作!AT153),VLOOKUP($C154,结果导入!AO:AQ,3,0))),"成绩错误")</f>
        <v/>
      </c>
      <c r="J154" s="6" t="str">
        <f ca="1">IFERROR(IF(OR($C154="",结果导入!BS$3=""),"",IF(选手操作!BT153&lt;&gt;"",IF(选手操作!BT153="其他","请假",选手操作!BT153),VLOOKUP($C154,结果导入!BO:BQ,3,0))),"成绩错误")</f>
        <v/>
      </c>
      <c r="K154" s="6" t="str">
        <f ca="1">IFERROR(IF(OR($C154="",结果导入!CS$3=""),"",IF(选手操作!CT153&lt;&gt;"",IF(选手操作!CT153="其他","请假",选手操作!CT153),VLOOKUP($C154,结果导入!CO:CQ,3,0))),"成绩错误")</f>
        <v/>
      </c>
      <c r="L154" s="6" t="str">
        <f ca="1">IFERROR(IF(OR($C154="",结果导入!DS$3=""),"",IF(选手操作!DT153&lt;&gt;"",IF(选手操作!DT153="其他","请假",选手操作!DT153),VLOOKUP($C154,结果导入!DO:DQ,3,0))),"成绩错误")</f>
        <v/>
      </c>
      <c r="M154" s="6" t="str">
        <f ca="1">IFERROR(IF(OR($C154="",结果导入!ES$3=""),"",IF(选手操作!ET153&lt;&gt;"",IF(选手操作!ET153="其他","请假",选手操作!ET153),VLOOKUP($C154,结果导入!EO:EQ,3,0))),"成绩错误")</f>
        <v/>
      </c>
      <c r="N154" s="6" t="str">
        <f ca="1">IFERROR(IF(OR($C154="",结果导入!FS$3=""),"",IF(选手操作!FT153&lt;&gt;"",IF(选手操作!FT153="其他","请假",选手操作!FT153),VLOOKUP($C154,结果导入!FO:FQ,3,0))),"成绩错误")</f>
        <v/>
      </c>
      <c r="O154" s="6" t="str">
        <f ca="1">IFERROR(IF(OR($C154="",结果导入!GS$3=""),"",IF(选手操作!GT153&lt;&gt;"",IF(选手操作!GT153="其他","请假",选手操作!GT153),VLOOKUP($C154,结果导入!GO:GQ,3,0))),"成绩错误")</f>
        <v/>
      </c>
      <c r="P154" s="6" t="str">
        <f ca="1">IFERROR(IF(OR($C154="",结果导入!HS$3=""),"",IF(选手操作!HT153&lt;&gt;"",IF(选手操作!HT153="其他","请假",选手操作!HT153),VLOOKUP($C154,结果导入!HO:HQ,3,0))),"成绩错误")</f>
        <v/>
      </c>
      <c r="Q154" s="5" t="str">
        <f ca="1" t="shared" si="106"/>
        <v/>
      </c>
      <c r="R154" s="5" t="str">
        <f ca="1" t="shared" si="107"/>
        <v/>
      </c>
      <c r="S154" s="5" t="str">
        <f ca="1" t="shared" si="108"/>
        <v/>
      </c>
      <c r="T154" s="6" t="str">
        <f ca="1" t="shared" si="109"/>
        <v/>
      </c>
      <c r="U154" s="6" t="str">
        <f ca="1" t="shared" si="110"/>
        <v/>
      </c>
      <c r="V154" s="6" t="str">
        <f ca="1" t="shared" si="111"/>
        <v/>
      </c>
      <c r="W154" s="6" t="str">
        <f ca="1" t="shared" si="112"/>
        <v/>
      </c>
      <c r="X154" s="6" t="str">
        <f ca="1" t="shared" si="113"/>
        <v/>
      </c>
      <c r="Y154" s="6" t="str">
        <f ca="1" t="shared" si="114"/>
        <v/>
      </c>
      <c r="Z154" s="6" t="str">
        <f ca="1" t="shared" si="115"/>
        <v/>
      </c>
      <c r="AA154" s="6" t="str">
        <f ca="1" t="shared" si="116"/>
        <v/>
      </c>
      <c r="AB154" s="6" t="str">
        <f ca="1" t="shared" si="117"/>
        <v/>
      </c>
      <c r="AC154" s="6" t="str">
        <f ca="1" t="shared" si="118"/>
        <v/>
      </c>
      <c r="AD154" s="6" t="str">
        <f ca="1" t="shared" si="119"/>
        <v/>
      </c>
      <c r="AE154" s="6" t="str">
        <f ca="1" t="shared" si="120"/>
        <v/>
      </c>
      <c r="AF154" s="5" t="str">
        <f ca="1" t="shared" si="121"/>
        <v/>
      </c>
      <c r="AG154" s="5" t="str">
        <f ca="1" t="shared" si="122"/>
        <v/>
      </c>
      <c r="AH154" s="5" t="str">
        <f ca="1" t="shared" si="123"/>
        <v/>
      </c>
      <c r="AI154" s="6" t="str">
        <f ca="1" t="shared" si="124"/>
        <v/>
      </c>
      <c r="AJ154" s="6" t="str">
        <f ca="1" t="shared" si="125"/>
        <v/>
      </c>
      <c r="AK154" s="7" t="str">
        <f ca="1" t="shared" si="126"/>
        <v/>
      </c>
      <c r="AL154" s="6" t="str">
        <f ca="1" t="shared" si="127"/>
        <v/>
      </c>
      <c r="AM154" s="6" t="str">
        <f ca="1" t="shared" si="128"/>
        <v/>
      </c>
      <c r="AN154" s="6" t="str">
        <f ca="1" t="shared" si="129"/>
        <v/>
      </c>
      <c r="AO154" s="6" t="str">
        <f ca="1" t="shared" si="130"/>
        <v/>
      </c>
      <c r="AP154" s="6" t="str">
        <f ca="1" t="shared" si="131"/>
        <v/>
      </c>
      <c r="AQ154" s="6" t="str">
        <f ca="1" t="shared" si="132"/>
        <v/>
      </c>
      <c r="AR154" s="6" t="str">
        <f ca="1" t="shared" si="133"/>
        <v/>
      </c>
      <c r="AS154" s="6" t="str">
        <f ca="1" t="shared" si="134"/>
        <v/>
      </c>
      <c r="AT154" s="6" t="str">
        <f ca="1" t="shared" si="135"/>
        <v/>
      </c>
      <c r="AU154" s="9" t="str">
        <f ca="1" t="shared" si="136"/>
        <v/>
      </c>
      <c r="AV154" s="5" t="str">
        <f ca="1" t="shared" si="137"/>
        <v/>
      </c>
      <c r="AW154" s="5" t="str">
        <f ca="1" t="shared" si="138"/>
        <v/>
      </c>
      <c r="AX154" s="8" t="str">
        <f ca="1" t="shared" si="139"/>
        <v/>
      </c>
      <c r="AY154" s="6" t="str">
        <f ca="1" t="shared" si="140"/>
        <v/>
      </c>
      <c r="AZ154" s="7" t="str">
        <f ca="1" t="shared" si="141"/>
        <v/>
      </c>
      <c r="BA154" s="6" t="str">
        <f ca="1" t="shared" si="142"/>
        <v/>
      </c>
      <c r="BB154" s="6" t="str">
        <f ca="1" t="shared" si="143"/>
        <v/>
      </c>
      <c r="BC154" s="6" t="str">
        <f ca="1" t="shared" si="144"/>
        <v/>
      </c>
      <c r="BD154" s="6" t="str">
        <f ca="1" t="shared" si="145"/>
        <v/>
      </c>
      <c r="BE154" s="6" t="str">
        <f ca="1" t="shared" si="146"/>
        <v/>
      </c>
      <c r="BF154" s="6" t="str">
        <f ca="1" t="shared" si="147"/>
        <v/>
      </c>
      <c r="BG154" s="6" t="str">
        <f ca="1" t="shared" si="148"/>
        <v/>
      </c>
      <c r="BH154" s="6" t="str">
        <f ca="1" t="shared" si="149"/>
        <v/>
      </c>
      <c r="BI154" s="6" t="str">
        <f ca="1" t="shared" si="150"/>
        <v/>
      </c>
    </row>
    <row r="155" spans="1:61">
      <c r="A155" s="5" t="str">
        <f ca="1" t="shared" si="104"/>
        <v/>
      </c>
      <c r="B155" s="5" t="str">
        <f ca="1">IF(选手操作!$K154="","",选手操作!$K154)</f>
        <v/>
      </c>
      <c r="C155" s="5" t="str">
        <f ca="1">IF(选手操作!$L154="","",选手操作!$L154)</f>
        <v/>
      </c>
      <c r="D155" s="5" t="str">
        <f ca="1">IF($B155="","",RANK($E155,$E$4:$E$435,0)+COUNTIF($E$4:$E155,$E155)-1)</f>
        <v/>
      </c>
      <c r="E155" s="6" t="str">
        <f ca="1" t="shared" si="105"/>
        <v/>
      </c>
      <c r="F155" s="7" t="str">
        <f ca="1">IF(SUM(选手操作!S154,选手操作!AS154,选手操作!BS154,选手操作!CS154,选手操作!DS154,选手操作!ES154,选手操作!FS154,选手操作!GS154,选手操作!HS154,选手操作!M154,结果导入!W154,结果导入!AW154,结果导入!BW154,结果导入!CW154,结果导入!DW154,结果导入!EW154,结果导入!FW154,结果导入!GW154,结果导入!HW154,选手操作!HU154)=0,"",SUM(选手操作!S154,选手操作!AS154,选手操作!BS154,选手操作!CS154,选手操作!DS154,选手操作!ES154,选手操作!FS154,选手操作!GS154,选手操作!HS154,选手操作!M154,结果导入!W154,结果导入!AW154,结果导入!BW154,结果导入!CW154,结果导入!DW154,结果导入!EW154,结果导入!FW154,结果导入!GW154,结果导入!HW154))</f>
        <v/>
      </c>
      <c r="G155" s="7" t="str">
        <f>IF(SUM(选手操作!O154,结果导入!Y154,结果导入!AY154,结果导入!BY154,结果导入!CY154,结果导入!DY154,结果导入!EY154,结果导入!FY154,结果导入!GY154,结果导入!HY154)=0,"",SUM(选手操作!O154,结果导入!Y154,结果导入!AY154,结果导入!BY154,结果导入!CY154,结果导入!DY154,结果导入!EY154,结果导入!FY154,结果导入!GY154,结果导入!HY154))</f>
        <v/>
      </c>
      <c r="H155" s="6" t="str">
        <f ca="1">IFERROR(IF(OR($C155="",结果导入!S$3=""),"",IF(选手操作!T154&lt;&gt;"",IF(选手操作!T154="其他","请假",选手操作!T154),VLOOKUP($C155,结果导入!O:Q,3,0))),"成绩错误")</f>
        <v/>
      </c>
      <c r="I155" s="6" t="str">
        <f ca="1">IFERROR(IF(OR($C155="",结果导入!AS$3=""),"",IF(选手操作!AT154&lt;&gt;"",IF(选手操作!AT154="其他","请假",选手操作!AT154),VLOOKUP($C155,结果导入!AO:AQ,3,0))),"成绩错误")</f>
        <v/>
      </c>
      <c r="J155" s="6" t="str">
        <f ca="1">IFERROR(IF(OR($C155="",结果导入!BS$3=""),"",IF(选手操作!BT154&lt;&gt;"",IF(选手操作!BT154="其他","请假",选手操作!BT154),VLOOKUP($C155,结果导入!BO:BQ,3,0))),"成绩错误")</f>
        <v/>
      </c>
      <c r="K155" s="6" t="str">
        <f ca="1">IFERROR(IF(OR($C155="",结果导入!CS$3=""),"",IF(选手操作!CT154&lt;&gt;"",IF(选手操作!CT154="其他","请假",选手操作!CT154),VLOOKUP($C155,结果导入!CO:CQ,3,0))),"成绩错误")</f>
        <v/>
      </c>
      <c r="L155" s="6" t="str">
        <f ca="1">IFERROR(IF(OR($C155="",结果导入!DS$3=""),"",IF(选手操作!DT154&lt;&gt;"",IF(选手操作!DT154="其他","请假",选手操作!DT154),VLOOKUP($C155,结果导入!DO:DQ,3,0))),"成绩错误")</f>
        <v/>
      </c>
      <c r="M155" s="6" t="str">
        <f ca="1">IFERROR(IF(OR($C155="",结果导入!ES$3=""),"",IF(选手操作!ET154&lt;&gt;"",IF(选手操作!ET154="其他","请假",选手操作!ET154),VLOOKUP($C155,结果导入!EO:EQ,3,0))),"成绩错误")</f>
        <v/>
      </c>
      <c r="N155" s="6" t="str">
        <f ca="1">IFERROR(IF(OR($C155="",结果导入!FS$3=""),"",IF(选手操作!FT154&lt;&gt;"",IF(选手操作!FT154="其他","请假",选手操作!FT154),VLOOKUP($C155,结果导入!FO:FQ,3,0))),"成绩错误")</f>
        <v/>
      </c>
      <c r="O155" s="6" t="str">
        <f ca="1">IFERROR(IF(OR($C155="",结果导入!GS$3=""),"",IF(选手操作!GT154&lt;&gt;"",IF(选手操作!GT154="其他","请假",选手操作!GT154),VLOOKUP($C155,结果导入!GO:GQ,3,0))),"成绩错误")</f>
        <v/>
      </c>
      <c r="P155" s="6" t="str">
        <f ca="1">IFERROR(IF(OR($C155="",结果导入!HS$3=""),"",IF(选手操作!HT154&lt;&gt;"",IF(选手操作!HT154="其他","请假",选手操作!HT154),VLOOKUP($C155,结果导入!HO:HQ,3,0))),"成绩错误")</f>
        <v/>
      </c>
      <c r="Q155" s="5" t="str">
        <f ca="1" t="shared" si="106"/>
        <v/>
      </c>
      <c r="R155" s="5" t="str">
        <f ca="1" t="shared" si="107"/>
        <v/>
      </c>
      <c r="S155" s="5" t="str">
        <f ca="1" t="shared" si="108"/>
        <v/>
      </c>
      <c r="T155" s="6" t="str">
        <f ca="1" t="shared" si="109"/>
        <v/>
      </c>
      <c r="U155" s="6" t="str">
        <f ca="1" t="shared" si="110"/>
        <v/>
      </c>
      <c r="V155" s="6" t="str">
        <f ca="1" t="shared" si="111"/>
        <v/>
      </c>
      <c r="W155" s="6" t="str">
        <f ca="1" t="shared" si="112"/>
        <v/>
      </c>
      <c r="X155" s="6" t="str">
        <f ca="1" t="shared" si="113"/>
        <v/>
      </c>
      <c r="Y155" s="6" t="str">
        <f ca="1" t="shared" si="114"/>
        <v/>
      </c>
      <c r="Z155" s="6" t="str">
        <f ca="1" t="shared" si="115"/>
        <v/>
      </c>
      <c r="AA155" s="6" t="str">
        <f ca="1" t="shared" si="116"/>
        <v/>
      </c>
      <c r="AB155" s="6" t="str">
        <f ca="1" t="shared" si="117"/>
        <v/>
      </c>
      <c r="AC155" s="6" t="str">
        <f ca="1" t="shared" si="118"/>
        <v/>
      </c>
      <c r="AD155" s="6" t="str">
        <f ca="1" t="shared" si="119"/>
        <v/>
      </c>
      <c r="AE155" s="6" t="str">
        <f ca="1" t="shared" si="120"/>
        <v/>
      </c>
      <c r="AF155" s="5" t="str">
        <f ca="1" t="shared" si="121"/>
        <v/>
      </c>
      <c r="AG155" s="5" t="str">
        <f ca="1" t="shared" si="122"/>
        <v/>
      </c>
      <c r="AH155" s="5" t="str">
        <f ca="1" t="shared" si="123"/>
        <v/>
      </c>
      <c r="AI155" s="6" t="str">
        <f ca="1" t="shared" si="124"/>
        <v/>
      </c>
      <c r="AJ155" s="6" t="str">
        <f ca="1" t="shared" si="125"/>
        <v/>
      </c>
      <c r="AK155" s="7" t="str">
        <f ca="1" t="shared" si="126"/>
        <v/>
      </c>
      <c r="AL155" s="6" t="str">
        <f ca="1" t="shared" si="127"/>
        <v/>
      </c>
      <c r="AM155" s="6" t="str">
        <f ca="1" t="shared" si="128"/>
        <v/>
      </c>
      <c r="AN155" s="6" t="str">
        <f ca="1" t="shared" si="129"/>
        <v/>
      </c>
      <c r="AO155" s="6" t="str">
        <f ca="1" t="shared" si="130"/>
        <v/>
      </c>
      <c r="AP155" s="6" t="str">
        <f ca="1" t="shared" si="131"/>
        <v/>
      </c>
      <c r="AQ155" s="6" t="str">
        <f ca="1" t="shared" si="132"/>
        <v/>
      </c>
      <c r="AR155" s="6" t="str">
        <f ca="1" t="shared" si="133"/>
        <v/>
      </c>
      <c r="AS155" s="6" t="str">
        <f ca="1" t="shared" si="134"/>
        <v/>
      </c>
      <c r="AT155" s="6" t="str">
        <f ca="1" t="shared" si="135"/>
        <v/>
      </c>
      <c r="AU155" s="9" t="str">
        <f ca="1" t="shared" si="136"/>
        <v/>
      </c>
      <c r="AV155" s="5" t="str">
        <f ca="1" t="shared" si="137"/>
        <v/>
      </c>
      <c r="AW155" s="5" t="str">
        <f ca="1" t="shared" si="138"/>
        <v/>
      </c>
      <c r="AX155" s="8" t="str">
        <f ca="1" t="shared" si="139"/>
        <v/>
      </c>
      <c r="AY155" s="6" t="str">
        <f ca="1" t="shared" si="140"/>
        <v/>
      </c>
      <c r="AZ155" s="7" t="str">
        <f ca="1" t="shared" si="141"/>
        <v/>
      </c>
      <c r="BA155" s="6" t="str">
        <f ca="1" t="shared" si="142"/>
        <v/>
      </c>
      <c r="BB155" s="6" t="str">
        <f ca="1" t="shared" si="143"/>
        <v/>
      </c>
      <c r="BC155" s="6" t="str">
        <f ca="1" t="shared" si="144"/>
        <v/>
      </c>
      <c r="BD155" s="6" t="str">
        <f ca="1" t="shared" si="145"/>
        <v/>
      </c>
      <c r="BE155" s="6" t="str">
        <f ca="1" t="shared" si="146"/>
        <v/>
      </c>
      <c r="BF155" s="6" t="str">
        <f ca="1" t="shared" si="147"/>
        <v/>
      </c>
      <c r="BG155" s="6" t="str">
        <f ca="1" t="shared" si="148"/>
        <v/>
      </c>
      <c r="BH155" s="6" t="str">
        <f ca="1" t="shared" si="149"/>
        <v/>
      </c>
      <c r="BI155" s="6" t="str">
        <f ca="1" t="shared" si="150"/>
        <v/>
      </c>
    </row>
    <row r="156" spans="1:61">
      <c r="A156" s="5" t="str">
        <f ca="1" t="shared" si="104"/>
        <v/>
      </c>
      <c r="B156" s="5" t="str">
        <f ca="1">IF(选手操作!$K155="","",选手操作!$K155)</f>
        <v/>
      </c>
      <c r="C156" s="5" t="str">
        <f ca="1">IF(选手操作!$L155="","",选手操作!$L155)</f>
        <v/>
      </c>
      <c r="D156" s="5" t="str">
        <f ca="1">IF($B156="","",RANK($E156,$E$4:$E$435,0)+COUNTIF($E$4:$E156,$E156)-1)</f>
        <v/>
      </c>
      <c r="E156" s="6" t="str">
        <f ca="1" t="shared" si="105"/>
        <v/>
      </c>
      <c r="F156" s="7" t="str">
        <f ca="1">IF(SUM(选手操作!S155,选手操作!AS155,选手操作!BS155,选手操作!CS155,选手操作!DS155,选手操作!ES155,选手操作!FS155,选手操作!GS155,选手操作!HS155,选手操作!M155,结果导入!W155,结果导入!AW155,结果导入!BW155,结果导入!CW155,结果导入!DW155,结果导入!EW155,结果导入!FW155,结果导入!GW155,结果导入!HW155,选手操作!HU155)=0,"",SUM(选手操作!S155,选手操作!AS155,选手操作!BS155,选手操作!CS155,选手操作!DS155,选手操作!ES155,选手操作!FS155,选手操作!GS155,选手操作!HS155,选手操作!M155,结果导入!W155,结果导入!AW155,结果导入!BW155,结果导入!CW155,结果导入!DW155,结果导入!EW155,结果导入!FW155,结果导入!GW155,结果导入!HW155))</f>
        <v/>
      </c>
      <c r="G156" s="7" t="str">
        <f>IF(SUM(选手操作!O155,结果导入!Y155,结果导入!AY155,结果导入!BY155,结果导入!CY155,结果导入!DY155,结果导入!EY155,结果导入!FY155,结果导入!GY155,结果导入!HY155)=0,"",SUM(选手操作!O155,结果导入!Y155,结果导入!AY155,结果导入!BY155,结果导入!CY155,结果导入!DY155,结果导入!EY155,结果导入!FY155,结果导入!GY155,结果导入!HY155))</f>
        <v/>
      </c>
      <c r="H156" s="6" t="str">
        <f ca="1">IFERROR(IF(OR($C156="",结果导入!S$3=""),"",IF(选手操作!T155&lt;&gt;"",IF(选手操作!T155="其他","请假",选手操作!T155),VLOOKUP($C156,结果导入!O:Q,3,0))),"成绩错误")</f>
        <v/>
      </c>
      <c r="I156" s="6" t="str">
        <f ca="1">IFERROR(IF(OR($C156="",结果导入!AS$3=""),"",IF(选手操作!AT155&lt;&gt;"",IF(选手操作!AT155="其他","请假",选手操作!AT155),VLOOKUP($C156,结果导入!AO:AQ,3,0))),"成绩错误")</f>
        <v/>
      </c>
      <c r="J156" s="6" t="str">
        <f ca="1">IFERROR(IF(OR($C156="",结果导入!BS$3=""),"",IF(选手操作!BT155&lt;&gt;"",IF(选手操作!BT155="其他","请假",选手操作!BT155),VLOOKUP($C156,结果导入!BO:BQ,3,0))),"成绩错误")</f>
        <v/>
      </c>
      <c r="K156" s="6" t="str">
        <f ca="1">IFERROR(IF(OR($C156="",结果导入!CS$3=""),"",IF(选手操作!CT155&lt;&gt;"",IF(选手操作!CT155="其他","请假",选手操作!CT155),VLOOKUP($C156,结果导入!CO:CQ,3,0))),"成绩错误")</f>
        <v/>
      </c>
      <c r="L156" s="6" t="str">
        <f ca="1">IFERROR(IF(OR($C156="",结果导入!DS$3=""),"",IF(选手操作!DT155&lt;&gt;"",IF(选手操作!DT155="其他","请假",选手操作!DT155),VLOOKUP($C156,结果导入!DO:DQ,3,0))),"成绩错误")</f>
        <v/>
      </c>
      <c r="M156" s="6" t="str">
        <f ca="1">IFERROR(IF(OR($C156="",结果导入!ES$3=""),"",IF(选手操作!ET155&lt;&gt;"",IF(选手操作!ET155="其他","请假",选手操作!ET155),VLOOKUP($C156,结果导入!EO:EQ,3,0))),"成绩错误")</f>
        <v/>
      </c>
      <c r="N156" s="6" t="str">
        <f ca="1">IFERROR(IF(OR($C156="",结果导入!FS$3=""),"",IF(选手操作!FT155&lt;&gt;"",IF(选手操作!FT155="其他","请假",选手操作!FT155),VLOOKUP($C156,结果导入!FO:FQ,3,0))),"成绩错误")</f>
        <v/>
      </c>
      <c r="O156" s="6" t="str">
        <f ca="1">IFERROR(IF(OR($C156="",结果导入!GS$3=""),"",IF(选手操作!GT155&lt;&gt;"",IF(选手操作!GT155="其他","请假",选手操作!GT155),VLOOKUP($C156,结果导入!GO:GQ,3,0))),"成绩错误")</f>
        <v/>
      </c>
      <c r="P156" s="6" t="str">
        <f ca="1">IFERROR(IF(OR($C156="",结果导入!HS$3=""),"",IF(选手操作!HT155&lt;&gt;"",IF(选手操作!HT155="其他","请假",选手操作!HT155),VLOOKUP($C156,结果导入!HO:HQ,3,0))),"成绩错误")</f>
        <v/>
      </c>
      <c r="Q156" s="5" t="str">
        <f ca="1" t="shared" si="106"/>
        <v/>
      </c>
      <c r="R156" s="5" t="str">
        <f ca="1" t="shared" si="107"/>
        <v/>
      </c>
      <c r="S156" s="5" t="str">
        <f ca="1" t="shared" si="108"/>
        <v/>
      </c>
      <c r="T156" s="6" t="str">
        <f ca="1" t="shared" si="109"/>
        <v/>
      </c>
      <c r="U156" s="6" t="str">
        <f ca="1" t="shared" si="110"/>
        <v/>
      </c>
      <c r="V156" s="6" t="str">
        <f ca="1" t="shared" si="111"/>
        <v/>
      </c>
      <c r="W156" s="6" t="str">
        <f ca="1" t="shared" si="112"/>
        <v/>
      </c>
      <c r="X156" s="6" t="str">
        <f ca="1" t="shared" si="113"/>
        <v/>
      </c>
      <c r="Y156" s="6" t="str">
        <f ca="1" t="shared" si="114"/>
        <v/>
      </c>
      <c r="Z156" s="6" t="str">
        <f ca="1" t="shared" si="115"/>
        <v/>
      </c>
      <c r="AA156" s="6" t="str">
        <f ca="1" t="shared" si="116"/>
        <v/>
      </c>
      <c r="AB156" s="6" t="str">
        <f ca="1" t="shared" si="117"/>
        <v/>
      </c>
      <c r="AC156" s="6" t="str">
        <f ca="1" t="shared" si="118"/>
        <v/>
      </c>
      <c r="AD156" s="6" t="str">
        <f ca="1" t="shared" si="119"/>
        <v/>
      </c>
      <c r="AE156" s="6" t="str">
        <f ca="1" t="shared" si="120"/>
        <v/>
      </c>
      <c r="AF156" s="5" t="str">
        <f ca="1" t="shared" si="121"/>
        <v/>
      </c>
      <c r="AG156" s="5" t="str">
        <f ca="1" t="shared" si="122"/>
        <v/>
      </c>
      <c r="AH156" s="5" t="str">
        <f ca="1" t="shared" si="123"/>
        <v/>
      </c>
      <c r="AI156" s="6" t="str">
        <f ca="1" t="shared" si="124"/>
        <v/>
      </c>
      <c r="AJ156" s="6" t="str">
        <f ca="1" t="shared" si="125"/>
        <v/>
      </c>
      <c r="AK156" s="7" t="str">
        <f ca="1" t="shared" si="126"/>
        <v/>
      </c>
      <c r="AL156" s="6" t="str">
        <f ca="1" t="shared" si="127"/>
        <v/>
      </c>
      <c r="AM156" s="6" t="str">
        <f ca="1" t="shared" si="128"/>
        <v/>
      </c>
      <c r="AN156" s="6" t="str">
        <f ca="1" t="shared" si="129"/>
        <v/>
      </c>
      <c r="AO156" s="6" t="str">
        <f ca="1" t="shared" si="130"/>
        <v/>
      </c>
      <c r="AP156" s="6" t="str">
        <f ca="1" t="shared" si="131"/>
        <v/>
      </c>
      <c r="AQ156" s="6" t="str">
        <f ca="1" t="shared" si="132"/>
        <v/>
      </c>
      <c r="AR156" s="6" t="str">
        <f ca="1" t="shared" si="133"/>
        <v/>
      </c>
      <c r="AS156" s="6" t="str">
        <f ca="1" t="shared" si="134"/>
        <v/>
      </c>
      <c r="AT156" s="6" t="str">
        <f ca="1" t="shared" si="135"/>
        <v/>
      </c>
      <c r="AU156" s="9" t="str">
        <f ca="1" t="shared" si="136"/>
        <v/>
      </c>
      <c r="AV156" s="5" t="str">
        <f ca="1" t="shared" si="137"/>
        <v/>
      </c>
      <c r="AW156" s="5" t="str">
        <f ca="1" t="shared" si="138"/>
        <v/>
      </c>
      <c r="AX156" s="8" t="str">
        <f ca="1" t="shared" si="139"/>
        <v/>
      </c>
      <c r="AY156" s="6" t="str">
        <f ca="1" t="shared" si="140"/>
        <v/>
      </c>
      <c r="AZ156" s="7" t="str">
        <f ca="1" t="shared" si="141"/>
        <v/>
      </c>
      <c r="BA156" s="6" t="str">
        <f ca="1" t="shared" si="142"/>
        <v/>
      </c>
      <c r="BB156" s="6" t="str">
        <f ca="1" t="shared" si="143"/>
        <v/>
      </c>
      <c r="BC156" s="6" t="str">
        <f ca="1" t="shared" si="144"/>
        <v/>
      </c>
      <c r="BD156" s="6" t="str">
        <f ca="1" t="shared" si="145"/>
        <v/>
      </c>
      <c r="BE156" s="6" t="str">
        <f ca="1" t="shared" si="146"/>
        <v/>
      </c>
      <c r="BF156" s="6" t="str">
        <f ca="1" t="shared" si="147"/>
        <v/>
      </c>
      <c r="BG156" s="6" t="str">
        <f ca="1" t="shared" si="148"/>
        <v/>
      </c>
      <c r="BH156" s="6" t="str">
        <f ca="1" t="shared" si="149"/>
        <v/>
      </c>
      <c r="BI156" s="6" t="str">
        <f ca="1" t="shared" si="150"/>
        <v/>
      </c>
    </row>
    <row r="157" spans="1:61">
      <c r="A157" s="5" t="str">
        <f ca="1" t="shared" si="104"/>
        <v/>
      </c>
      <c r="B157" s="5" t="str">
        <f ca="1">IF(选手操作!$K156="","",选手操作!$K156)</f>
        <v/>
      </c>
      <c r="C157" s="5" t="str">
        <f ca="1">IF(选手操作!$L156="","",选手操作!$L156)</f>
        <v/>
      </c>
      <c r="D157" s="5" t="str">
        <f ca="1">IF($B157="","",RANK($E157,$E$4:$E$435,0)+COUNTIF($E$4:$E157,$E157)-1)</f>
        <v/>
      </c>
      <c r="E157" s="6" t="str">
        <f ca="1" t="shared" si="105"/>
        <v/>
      </c>
      <c r="F157" s="7" t="str">
        <f ca="1">IF(SUM(选手操作!S156,选手操作!AS156,选手操作!BS156,选手操作!CS156,选手操作!DS156,选手操作!ES156,选手操作!FS156,选手操作!GS156,选手操作!HS156,选手操作!M156,结果导入!W156,结果导入!AW156,结果导入!BW156,结果导入!CW156,结果导入!DW156,结果导入!EW156,结果导入!FW156,结果导入!GW156,结果导入!HW156,选手操作!HU156)=0,"",SUM(选手操作!S156,选手操作!AS156,选手操作!BS156,选手操作!CS156,选手操作!DS156,选手操作!ES156,选手操作!FS156,选手操作!GS156,选手操作!HS156,选手操作!M156,结果导入!W156,结果导入!AW156,结果导入!BW156,结果导入!CW156,结果导入!DW156,结果导入!EW156,结果导入!FW156,结果导入!GW156,结果导入!HW156))</f>
        <v/>
      </c>
      <c r="G157" s="7" t="str">
        <f>IF(SUM(选手操作!O156,结果导入!Y156,结果导入!AY156,结果导入!BY156,结果导入!CY156,结果导入!DY156,结果导入!EY156,结果导入!FY156,结果导入!GY156,结果导入!HY156)=0,"",SUM(选手操作!O156,结果导入!Y156,结果导入!AY156,结果导入!BY156,结果导入!CY156,结果导入!DY156,结果导入!EY156,结果导入!FY156,结果导入!GY156,结果导入!HY156))</f>
        <v/>
      </c>
      <c r="H157" s="6" t="str">
        <f ca="1">IFERROR(IF(OR($C157="",结果导入!S$3=""),"",IF(选手操作!T156&lt;&gt;"",IF(选手操作!T156="其他","请假",选手操作!T156),VLOOKUP($C157,结果导入!O:Q,3,0))),"成绩错误")</f>
        <v/>
      </c>
      <c r="I157" s="6" t="str">
        <f ca="1">IFERROR(IF(OR($C157="",结果导入!AS$3=""),"",IF(选手操作!AT156&lt;&gt;"",IF(选手操作!AT156="其他","请假",选手操作!AT156),VLOOKUP($C157,结果导入!AO:AQ,3,0))),"成绩错误")</f>
        <v/>
      </c>
      <c r="J157" s="6" t="str">
        <f ca="1">IFERROR(IF(OR($C157="",结果导入!BS$3=""),"",IF(选手操作!BT156&lt;&gt;"",IF(选手操作!BT156="其他","请假",选手操作!BT156),VLOOKUP($C157,结果导入!BO:BQ,3,0))),"成绩错误")</f>
        <v/>
      </c>
      <c r="K157" s="6" t="str">
        <f ca="1">IFERROR(IF(OR($C157="",结果导入!CS$3=""),"",IF(选手操作!CT156&lt;&gt;"",IF(选手操作!CT156="其他","请假",选手操作!CT156),VLOOKUP($C157,结果导入!CO:CQ,3,0))),"成绩错误")</f>
        <v/>
      </c>
      <c r="L157" s="6" t="str">
        <f ca="1">IFERROR(IF(OR($C157="",结果导入!DS$3=""),"",IF(选手操作!DT156&lt;&gt;"",IF(选手操作!DT156="其他","请假",选手操作!DT156),VLOOKUP($C157,结果导入!DO:DQ,3,0))),"成绩错误")</f>
        <v/>
      </c>
      <c r="M157" s="6" t="str">
        <f ca="1">IFERROR(IF(OR($C157="",结果导入!ES$3=""),"",IF(选手操作!ET156&lt;&gt;"",IF(选手操作!ET156="其他","请假",选手操作!ET156),VLOOKUP($C157,结果导入!EO:EQ,3,0))),"成绩错误")</f>
        <v/>
      </c>
      <c r="N157" s="6" t="str">
        <f ca="1">IFERROR(IF(OR($C157="",结果导入!FS$3=""),"",IF(选手操作!FT156&lt;&gt;"",IF(选手操作!FT156="其他","请假",选手操作!FT156),VLOOKUP($C157,结果导入!FO:FQ,3,0))),"成绩错误")</f>
        <v/>
      </c>
      <c r="O157" s="6" t="str">
        <f ca="1">IFERROR(IF(OR($C157="",结果导入!GS$3=""),"",IF(选手操作!GT156&lt;&gt;"",IF(选手操作!GT156="其他","请假",选手操作!GT156),VLOOKUP($C157,结果导入!GO:GQ,3,0))),"成绩错误")</f>
        <v/>
      </c>
      <c r="P157" s="6" t="str">
        <f ca="1">IFERROR(IF(OR($C157="",结果导入!HS$3=""),"",IF(选手操作!HT156&lt;&gt;"",IF(选手操作!HT156="其他","请假",选手操作!HT156),VLOOKUP($C157,结果导入!HO:HQ,3,0))),"成绩错误")</f>
        <v/>
      </c>
      <c r="Q157" s="5" t="str">
        <f ca="1" t="shared" si="106"/>
        <v/>
      </c>
      <c r="R157" s="5" t="str">
        <f ca="1" t="shared" si="107"/>
        <v/>
      </c>
      <c r="S157" s="5" t="str">
        <f ca="1" t="shared" si="108"/>
        <v/>
      </c>
      <c r="T157" s="6" t="str">
        <f ca="1" t="shared" si="109"/>
        <v/>
      </c>
      <c r="U157" s="6" t="str">
        <f ca="1" t="shared" si="110"/>
        <v/>
      </c>
      <c r="V157" s="6" t="str">
        <f ca="1" t="shared" si="111"/>
        <v/>
      </c>
      <c r="W157" s="6" t="str">
        <f ca="1" t="shared" si="112"/>
        <v/>
      </c>
      <c r="X157" s="6" t="str">
        <f ca="1" t="shared" si="113"/>
        <v/>
      </c>
      <c r="Y157" s="6" t="str">
        <f ca="1" t="shared" si="114"/>
        <v/>
      </c>
      <c r="Z157" s="6" t="str">
        <f ca="1" t="shared" si="115"/>
        <v/>
      </c>
      <c r="AA157" s="6" t="str">
        <f ca="1" t="shared" si="116"/>
        <v/>
      </c>
      <c r="AB157" s="6" t="str">
        <f ca="1" t="shared" si="117"/>
        <v/>
      </c>
      <c r="AC157" s="6" t="str">
        <f ca="1" t="shared" si="118"/>
        <v/>
      </c>
      <c r="AD157" s="6" t="str">
        <f ca="1" t="shared" si="119"/>
        <v/>
      </c>
      <c r="AE157" s="6" t="str">
        <f ca="1" t="shared" si="120"/>
        <v/>
      </c>
      <c r="AF157" s="5" t="str">
        <f ca="1" t="shared" si="121"/>
        <v/>
      </c>
      <c r="AG157" s="5" t="str">
        <f ca="1" t="shared" si="122"/>
        <v/>
      </c>
      <c r="AH157" s="5" t="str">
        <f ca="1" t="shared" si="123"/>
        <v/>
      </c>
      <c r="AI157" s="6" t="str">
        <f ca="1" t="shared" si="124"/>
        <v/>
      </c>
      <c r="AJ157" s="6" t="str">
        <f ca="1" t="shared" si="125"/>
        <v/>
      </c>
      <c r="AK157" s="7" t="str">
        <f ca="1" t="shared" si="126"/>
        <v/>
      </c>
      <c r="AL157" s="6" t="str">
        <f ca="1" t="shared" si="127"/>
        <v/>
      </c>
      <c r="AM157" s="6" t="str">
        <f ca="1" t="shared" si="128"/>
        <v/>
      </c>
      <c r="AN157" s="6" t="str">
        <f ca="1" t="shared" si="129"/>
        <v/>
      </c>
      <c r="AO157" s="6" t="str">
        <f ca="1" t="shared" si="130"/>
        <v/>
      </c>
      <c r="AP157" s="6" t="str">
        <f ca="1" t="shared" si="131"/>
        <v/>
      </c>
      <c r="AQ157" s="6" t="str">
        <f ca="1" t="shared" si="132"/>
        <v/>
      </c>
      <c r="AR157" s="6" t="str">
        <f ca="1" t="shared" si="133"/>
        <v/>
      </c>
      <c r="AS157" s="6" t="str">
        <f ca="1" t="shared" si="134"/>
        <v/>
      </c>
      <c r="AT157" s="6" t="str">
        <f ca="1" t="shared" si="135"/>
        <v/>
      </c>
      <c r="AU157" s="9" t="str">
        <f ca="1" t="shared" si="136"/>
        <v/>
      </c>
      <c r="AV157" s="5" t="str">
        <f ca="1" t="shared" si="137"/>
        <v/>
      </c>
      <c r="AW157" s="5" t="str">
        <f ca="1" t="shared" si="138"/>
        <v/>
      </c>
      <c r="AX157" s="8" t="str">
        <f ca="1" t="shared" si="139"/>
        <v/>
      </c>
      <c r="AY157" s="6" t="str">
        <f ca="1" t="shared" si="140"/>
        <v/>
      </c>
      <c r="AZ157" s="7" t="str">
        <f ca="1" t="shared" si="141"/>
        <v/>
      </c>
      <c r="BA157" s="6" t="str">
        <f ca="1" t="shared" si="142"/>
        <v/>
      </c>
      <c r="BB157" s="6" t="str">
        <f ca="1" t="shared" si="143"/>
        <v/>
      </c>
      <c r="BC157" s="6" t="str">
        <f ca="1" t="shared" si="144"/>
        <v/>
      </c>
      <c r="BD157" s="6" t="str">
        <f ca="1" t="shared" si="145"/>
        <v/>
      </c>
      <c r="BE157" s="6" t="str">
        <f ca="1" t="shared" si="146"/>
        <v/>
      </c>
      <c r="BF157" s="6" t="str">
        <f ca="1" t="shared" si="147"/>
        <v/>
      </c>
      <c r="BG157" s="6" t="str">
        <f ca="1" t="shared" si="148"/>
        <v/>
      </c>
      <c r="BH157" s="6" t="str">
        <f ca="1" t="shared" si="149"/>
        <v/>
      </c>
      <c r="BI157" s="6" t="str">
        <f ca="1" t="shared" si="150"/>
        <v/>
      </c>
    </row>
    <row r="158" spans="1:61">
      <c r="A158" s="5" t="str">
        <f ca="1" t="shared" si="104"/>
        <v/>
      </c>
      <c r="B158" s="5" t="str">
        <f ca="1">IF(选手操作!$K157="","",选手操作!$K157)</f>
        <v/>
      </c>
      <c r="C158" s="5" t="str">
        <f ca="1">IF(选手操作!$L157="","",选手操作!$L157)</f>
        <v/>
      </c>
      <c r="D158" s="5" t="str">
        <f ca="1">IF($B158="","",RANK($E158,$E$4:$E$435,0)+COUNTIF($E$4:$E158,$E158)-1)</f>
        <v/>
      </c>
      <c r="E158" s="6" t="str">
        <f ca="1" t="shared" si="105"/>
        <v/>
      </c>
      <c r="F158" s="7" t="str">
        <f ca="1">IF(SUM(选手操作!S157,选手操作!AS157,选手操作!BS157,选手操作!CS157,选手操作!DS157,选手操作!ES157,选手操作!FS157,选手操作!GS157,选手操作!HS157,选手操作!M157,结果导入!W157,结果导入!AW157,结果导入!BW157,结果导入!CW157,结果导入!DW157,结果导入!EW157,结果导入!FW157,结果导入!GW157,结果导入!HW157,选手操作!HU157)=0,"",SUM(选手操作!S157,选手操作!AS157,选手操作!BS157,选手操作!CS157,选手操作!DS157,选手操作!ES157,选手操作!FS157,选手操作!GS157,选手操作!HS157,选手操作!M157,结果导入!W157,结果导入!AW157,结果导入!BW157,结果导入!CW157,结果导入!DW157,结果导入!EW157,结果导入!FW157,结果导入!GW157,结果导入!HW157))</f>
        <v/>
      </c>
      <c r="G158" s="7" t="str">
        <f>IF(SUM(选手操作!O157,结果导入!Y157,结果导入!AY157,结果导入!BY157,结果导入!CY157,结果导入!DY157,结果导入!EY157,结果导入!FY157,结果导入!GY157,结果导入!HY157)=0,"",SUM(选手操作!O157,结果导入!Y157,结果导入!AY157,结果导入!BY157,结果导入!CY157,结果导入!DY157,结果导入!EY157,结果导入!FY157,结果导入!GY157,结果导入!HY157))</f>
        <v/>
      </c>
      <c r="H158" s="6" t="str">
        <f ca="1">IFERROR(IF(OR($C158="",结果导入!S$3=""),"",IF(选手操作!T157&lt;&gt;"",IF(选手操作!T157="其他","请假",选手操作!T157),VLOOKUP($C158,结果导入!O:Q,3,0))),"成绩错误")</f>
        <v/>
      </c>
      <c r="I158" s="6" t="str">
        <f ca="1">IFERROR(IF(OR($C158="",结果导入!AS$3=""),"",IF(选手操作!AT157&lt;&gt;"",IF(选手操作!AT157="其他","请假",选手操作!AT157),VLOOKUP($C158,结果导入!AO:AQ,3,0))),"成绩错误")</f>
        <v/>
      </c>
      <c r="J158" s="6" t="str">
        <f ca="1">IFERROR(IF(OR($C158="",结果导入!BS$3=""),"",IF(选手操作!BT157&lt;&gt;"",IF(选手操作!BT157="其他","请假",选手操作!BT157),VLOOKUP($C158,结果导入!BO:BQ,3,0))),"成绩错误")</f>
        <v/>
      </c>
      <c r="K158" s="6" t="str">
        <f ca="1">IFERROR(IF(OR($C158="",结果导入!CS$3=""),"",IF(选手操作!CT157&lt;&gt;"",IF(选手操作!CT157="其他","请假",选手操作!CT157),VLOOKUP($C158,结果导入!CO:CQ,3,0))),"成绩错误")</f>
        <v/>
      </c>
      <c r="L158" s="6" t="str">
        <f ca="1">IFERROR(IF(OR($C158="",结果导入!DS$3=""),"",IF(选手操作!DT157&lt;&gt;"",IF(选手操作!DT157="其他","请假",选手操作!DT157),VLOOKUP($C158,结果导入!DO:DQ,3,0))),"成绩错误")</f>
        <v/>
      </c>
      <c r="M158" s="6" t="str">
        <f ca="1">IFERROR(IF(OR($C158="",结果导入!ES$3=""),"",IF(选手操作!ET157&lt;&gt;"",IF(选手操作!ET157="其他","请假",选手操作!ET157),VLOOKUP($C158,结果导入!EO:EQ,3,0))),"成绩错误")</f>
        <v/>
      </c>
      <c r="N158" s="6" t="str">
        <f ca="1">IFERROR(IF(OR($C158="",结果导入!FS$3=""),"",IF(选手操作!FT157&lt;&gt;"",IF(选手操作!FT157="其他","请假",选手操作!FT157),VLOOKUP($C158,结果导入!FO:FQ,3,0))),"成绩错误")</f>
        <v/>
      </c>
      <c r="O158" s="6" t="str">
        <f ca="1">IFERROR(IF(OR($C158="",结果导入!GS$3=""),"",IF(选手操作!GT157&lt;&gt;"",IF(选手操作!GT157="其他","请假",选手操作!GT157),VLOOKUP($C158,结果导入!GO:GQ,3,0))),"成绩错误")</f>
        <v/>
      </c>
      <c r="P158" s="6" t="str">
        <f ca="1">IFERROR(IF(OR($C158="",结果导入!HS$3=""),"",IF(选手操作!HT157&lt;&gt;"",IF(选手操作!HT157="其他","请假",选手操作!HT157),VLOOKUP($C158,结果导入!HO:HQ,3,0))),"成绩错误")</f>
        <v/>
      </c>
      <c r="Q158" s="5" t="str">
        <f ca="1" t="shared" si="106"/>
        <v/>
      </c>
      <c r="R158" s="5" t="str">
        <f ca="1" t="shared" si="107"/>
        <v/>
      </c>
      <c r="S158" s="5" t="str">
        <f ca="1" t="shared" si="108"/>
        <v/>
      </c>
      <c r="T158" s="6" t="str">
        <f ca="1" t="shared" si="109"/>
        <v/>
      </c>
      <c r="U158" s="6" t="str">
        <f ca="1" t="shared" si="110"/>
        <v/>
      </c>
      <c r="V158" s="6" t="str">
        <f ca="1" t="shared" si="111"/>
        <v/>
      </c>
      <c r="W158" s="6" t="str">
        <f ca="1" t="shared" si="112"/>
        <v/>
      </c>
      <c r="X158" s="6" t="str">
        <f ca="1" t="shared" si="113"/>
        <v/>
      </c>
      <c r="Y158" s="6" t="str">
        <f ca="1" t="shared" si="114"/>
        <v/>
      </c>
      <c r="Z158" s="6" t="str">
        <f ca="1" t="shared" si="115"/>
        <v/>
      </c>
      <c r="AA158" s="6" t="str">
        <f ca="1" t="shared" si="116"/>
        <v/>
      </c>
      <c r="AB158" s="6" t="str">
        <f ca="1" t="shared" si="117"/>
        <v/>
      </c>
      <c r="AC158" s="6" t="str">
        <f ca="1" t="shared" si="118"/>
        <v/>
      </c>
      <c r="AD158" s="6" t="str">
        <f ca="1" t="shared" si="119"/>
        <v/>
      </c>
      <c r="AE158" s="6" t="str">
        <f ca="1" t="shared" si="120"/>
        <v/>
      </c>
      <c r="AF158" s="5" t="str">
        <f ca="1" t="shared" si="121"/>
        <v/>
      </c>
      <c r="AG158" s="5" t="str">
        <f ca="1" t="shared" si="122"/>
        <v/>
      </c>
      <c r="AH158" s="5" t="str">
        <f ca="1" t="shared" si="123"/>
        <v/>
      </c>
      <c r="AI158" s="6" t="str">
        <f ca="1" t="shared" si="124"/>
        <v/>
      </c>
      <c r="AJ158" s="6" t="str">
        <f ca="1" t="shared" si="125"/>
        <v/>
      </c>
      <c r="AK158" s="7" t="str">
        <f ca="1" t="shared" si="126"/>
        <v/>
      </c>
      <c r="AL158" s="6" t="str">
        <f ca="1" t="shared" si="127"/>
        <v/>
      </c>
      <c r="AM158" s="6" t="str">
        <f ca="1" t="shared" si="128"/>
        <v/>
      </c>
      <c r="AN158" s="6" t="str">
        <f ca="1" t="shared" si="129"/>
        <v/>
      </c>
      <c r="AO158" s="6" t="str">
        <f ca="1" t="shared" si="130"/>
        <v/>
      </c>
      <c r="AP158" s="6" t="str">
        <f ca="1" t="shared" si="131"/>
        <v/>
      </c>
      <c r="AQ158" s="6" t="str">
        <f ca="1" t="shared" si="132"/>
        <v/>
      </c>
      <c r="AR158" s="6" t="str">
        <f ca="1" t="shared" si="133"/>
        <v/>
      </c>
      <c r="AS158" s="6" t="str">
        <f ca="1" t="shared" si="134"/>
        <v/>
      </c>
      <c r="AT158" s="6" t="str">
        <f ca="1" t="shared" si="135"/>
        <v/>
      </c>
      <c r="AU158" s="9" t="str">
        <f ca="1" t="shared" si="136"/>
        <v/>
      </c>
      <c r="AV158" s="5" t="str">
        <f ca="1" t="shared" si="137"/>
        <v/>
      </c>
      <c r="AW158" s="5" t="str">
        <f ca="1" t="shared" si="138"/>
        <v/>
      </c>
      <c r="AX158" s="8" t="str">
        <f ca="1" t="shared" si="139"/>
        <v/>
      </c>
      <c r="AY158" s="6" t="str">
        <f ca="1" t="shared" si="140"/>
        <v/>
      </c>
      <c r="AZ158" s="7" t="str">
        <f ca="1" t="shared" si="141"/>
        <v/>
      </c>
      <c r="BA158" s="6" t="str">
        <f ca="1" t="shared" si="142"/>
        <v/>
      </c>
      <c r="BB158" s="6" t="str">
        <f ca="1" t="shared" si="143"/>
        <v/>
      </c>
      <c r="BC158" s="6" t="str">
        <f ca="1" t="shared" si="144"/>
        <v/>
      </c>
      <c r="BD158" s="6" t="str">
        <f ca="1" t="shared" si="145"/>
        <v/>
      </c>
      <c r="BE158" s="6" t="str">
        <f ca="1" t="shared" si="146"/>
        <v/>
      </c>
      <c r="BF158" s="6" t="str">
        <f ca="1" t="shared" si="147"/>
        <v/>
      </c>
      <c r="BG158" s="6" t="str">
        <f ca="1" t="shared" si="148"/>
        <v/>
      </c>
      <c r="BH158" s="6" t="str">
        <f ca="1" t="shared" si="149"/>
        <v/>
      </c>
      <c r="BI158" s="6" t="str">
        <f ca="1" t="shared" si="150"/>
        <v/>
      </c>
    </row>
    <row r="159" spans="1:61">
      <c r="A159" s="5" t="str">
        <f ca="1" t="shared" si="104"/>
        <v/>
      </c>
      <c r="B159" s="5" t="str">
        <f ca="1">IF(选手操作!$K158="","",选手操作!$K158)</f>
        <v/>
      </c>
      <c r="C159" s="5" t="str">
        <f ca="1">IF(选手操作!$L158="","",选手操作!$L158)</f>
        <v/>
      </c>
      <c r="D159" s="5" t="str">
        <f ca="1">IF($B159="","",RANK($E159,$E$4:$E$435,0)+COUNTIF($E$4:$E159,$E159)-1)</f>
        <v/>
      </c>
      <c r="E159" s="6" t="str">
        <f ca="1" t="shared" si="105"/>
        <v/>
      </c>
      <c r="F159" s="7" t="str">
        <f ca="1">IF(SUM(选手操作!S158,选手操作!AS158,选手操作!BS158,选手操作!CS158,选手操作!DS158,选手操作!ES158,选手操作!FS158,选手操作!GS158,选手操作!HS158,选手操作!M158,结果导入!W158,结果导入!AW158,结果导入!BW158,结果导入!CW158,结果导入!DW158,结果导入!EW158,结果导入!FW158,结果导入!GW158,结果导入!HW158,选手操作!HU158)=0,"",SUM(选手操作!S158,选手操作!AS158,选手操作!BS158,选手操作!CS158,选手操作!DS158,选手操作!ES158,选手操作!FS158,选手操作!GS158,选手操作!HS158,选手操作!M158,结果导入!W158,结果导入!AW158,结果导入!BW158,结果导入!CW158,结果导入!DW158,结果导入!EW158,结果导入!FW158,结果导入!GW158,结果导入!HW158))</f>
        <v/>
      </c>
      <c r="G159" s="7" t="str">
        <f>IF(SUM(选手操作!O158,结果导入!Y158,结果导入!AY158,结果导入!BY158,结果导入!CY158,结果导入!DY158,结果导入!EY158,结果导入!FY158,结果导入!GY158,结果导入!HY158)=0,"",SUM(选手操作!O158,结果导入!Y158,结果导入!AY158,结果导入!BY158,结果导入!CY158,结果导入!DY158,结果导入!EY158,结果导入!FY158,结果导入!GY158,结果导入!HY158))</f>
        <v/>
      </c>
      <c r="H159" s="6" t="str">
        <f ca="1">IFERROR(IF(OR($C159="",结果导入!S$3=""),"",IF(选手操作!T158&lt;&gt;"",IF(选手操作!T158="其他","请假",选手操作!T158),VLOOKUP($C159,结果导入!O:Q,3,0))),"成绩错误")</f>
        <v/>
      </c>
      <c r="I159" s="6" t="str">
        <f ca="1">IFERROR(IF(OR($C159="",结果导入!AS$3=""),"",IF(选手操作!AT158&lt;&gt;"",IF(选手操作!AT158="其他","请假",选手操作!AT158),VLOOKUP($C159,结果导入!AO:AQ,3,0))),"成绩错误")</f>
        <v/>
      </c>
      <c r="J159" s="6" t="str">
        <f ca="1">IFERROR(IF(OR($C159="",结果导入!BS$3=""),"",IF(选手操作!BT158&lt;&gt;"",IF(选手操作!BT158="其他","请假",选手操作!BT158),VLOOKUP($C159,结果导入!BO:BQ,3,0))),"成绩错误")</f>
        <v/>
      </c>
      <c r="K159" s="6" t="str">
        <f ca="1">IFERROR(IF(OR($C159="",结果导入!CS$3=""),"",IF(选手操作!CT158&lt;&gt;"",IF(选手操作!CT158="其他","请假",选手操作!CT158),VLOOKUP($C159,结果导入!CO:CQ,3,0))),"成绩错误")</f>
        <v/>
      </c>
      <c r="L159" s="6" t="str">
        <f ca="1">IFERROR(IF(OR($C159="",结果导入!DS$3=""),"",IF(选手操作!DT158&lt;&gt;"",IF(选手操作!DT158="其他","请假",选手操作!DT158),VLOOKUP($C159,结果导入!DO:DQ,3,0))),"成绩错误")</f>
        <v/>
      </c>
      <c r="M159" s="6" t="str">
        <f ca="1">IFERROR(IF(OR($C159="",结果导入!ES$3=""),"",IF(选手操作!ET158&lt;&gt;"",IF(选手操作!ET158="其他","请假",选手操作!ET158),VLOOKUP($C159,结果导入!EO:EQ,3,0))),"成绩错误")</f>
        <v/>
      </c>
      <c r="N159" s="6" t="str">
        <f ca="1">IFERROR(IF(OR($C159="",结果导入!FS$3=""),"",IF(选手操作!FT158&lt;&gt;"",IF(选手操作!FT158="其他","请假",选手操作!FT158),VLOOKUP($C159,结果导入!FO:FQ,3,0))),"成绩错误")</f>
        <v/>
      </c>
      <c r="O159" s="6" t="str">
        <f ca="1">IFERROR(IF(OR($C159="",结果导入!GS$3=""),"",IF(选手操作!GT158&lt;&gt;"",IF(选手操作!GT158="其他","请假",选手操作!GT158),VLOOKUP($C159,结果导入!GO:GQ,3,0))),"成绩错误")</f>
        <v/>
      </c>
      <c r="P159" s="6" t="str">
        <f ca="1">IFERROR(IF(OR($C159="",结果导入!HS$3=""),"",IF(选手操作!HT158&lt;&gt;"",IF(选手操作!HT158="其他","请假",选手操作!HT158),VLOOKUP($C159,结果导入!HO:HQ,3,0))),"成绩错误")</f>
        <v/>
      </c>
      <c r="Q159" s="5" t="str">
        <f ca="1" t="shared" si="106"/>
        <v/>
      </c>
      <c r="R159" s="5" t="str">
        <f ca="1" t="shared" si="107"/>
        <v/>
      </c>
      <c r="S159" s="5" t="str">
        <f ca="1" t="shared" si="108"/>
        <v/>
      </c>
      <c r="T159" s="6" t="str">
        <f ca="1" t="shared" si="109"/>
        <v/>
      </c>
      <c r="U159" s="6" t="str">
        <f ca="1" t="shared" si="110"/>
        <v/>
      </c>
      <c r="V159" s="6" t="str">
        <f ca="1" t="shared" si="111"/>
        <v/>
      </c>
      <c r="W159" s="6" t="str">
        <f ca="1" t="shared" si="112"/>
        <v/>
      </c>
      <c r="X159" s="6" t="str">
        <f ca="1" t="shared" si="113"/>
        <v/>
      </c>
      <c r="Y159" s="6" t="str">
        <f ca="1" t="shared" si="114"/>
        <v/>
      </c>
      <c r="Z159" s="6" t="str">
        <f ca="1" t="shared" si="115"/>
        <v/>
      </c>
      <c r="AA159" s="6" t="str">
        <f ca="1" t="shared" si="116"/>
        <v/>
      </c>
      <c r="AB159" s="6" t="str">
        <f ca="1" t="shared" si="117"/>
        <v/>
      </c>
      <c r="AC159" s="6" t="str">
        <f ca="1" t="shared" si="118"/>
        <v/>
      </c>
      <c r="AD159" s="6" t="str">
        <f ca="1" t="shared" si="119"/>
        <v/>
      </c>
      <c r="AE159" s="6" t="str">
        <f ca="1" t="shared" si="120"/>
        <v/>
      </c>
      <c r="AF159" s="5" t="str">
        <f ca="1" t="shared" si="121"/>
        <v/>
      </c>
      <c r="AG159" s="5" t="str">
        <f ca="1" t="shared" si="122"/>
        <v/>
      </c>
      <c r="AH159" s="5" t="str">
        <f ca="1" t="shared" si="123"/>
        <v/>
      </c>
      <c r="AI159" s="6" t="str">
        <f ca="1" t="shared" si="124"/>
        <v/>
      </c>
      <c r="AJ159" s="6" t="str">
        <f ca="1" t="shared" si="125"/>
        <v/>
      </c>
      <c r="AK159" s="7" t="str">
        <f ca="1" t="shared" si="126"/>
        <v/>
      </c>
      <c r="AL159" s="6" t="str">
        <f ca="1" t="shared" si="127"/>
        <v/>
      </c>
      <c r="AM159" s="6" t="str">
        <f ca="1" t="shared" si="128"/>
        <v/>
      </c>
      <c r="AN159" s="6" t="str">
        <f ca="1" t="shared" si="129"/>
        <v/>
      </c>
      <c r="AO159" s="6" t="str">
        <f ca="1" t="shared" si="130"/>
        <v/>
      </c>
      <c r="AP159" s="6" t="str">
        <f ca="1" t="shared" si="131"/>
        <v/>
      </c>
      <c r="AQ159" s="6" t="str">
        <f ca="1" t="shared" si="132"/>
        <v/>
      </c>
      <c r="AR159" s="6" t="str">
        <f ca="1" t="shared" si="133"/>
        <v/>
      </c>
      <c r="AS159" s="6" t="str">
        <f ca="1" t="shared" si="134"/>
        <v/>
      </c>
      <c r="AT159" s="6" t="str">
        <f ca="1" t="shared" si="135"/>
        <v/>
      </c>
      <c r="AU159" s="9" t="str">
        <f ca="1" t="shared" si="136"/>
        <v/>
      </c>
      <c r="AV159" s="5" t="str">
        <f ca="1" t="shared" si="137"/>
        <v/>
      </c>
      <c r="AW159" s="5" t="str">
        <f ca="1" t="shared" si="138"/>
        <v/>
      </c>
      <c r="AX159" s="8" t="str">
        <f ca="1" t="shared" si="139"/>
        <v/>
      </c>
      <c r="AY159" s="6" t="str">
        <f ca="1" t="shared" si="140"/>
        <v/>
      </c>
      <c r="AZ159" s="7" t="str">
        <f ca="1" t="shared" si="141"/>
        <v/>
      </c>
      <c r="BA159" s="6" t="str">
        <f ca="1" t="shared" si="142"/>
        <v/>
      </c>
      <c r="BB159" s="6" t="str">
        <f ca="1" t="shared" si="143"/>
        <v/>
      </c>
      <c r="BC159" s="6" t="str">
        <f ca="1" t="shared" si="144"/>
        <v/>
      </c>
      <c r="BD159" s="6" t="str">
        <f ca="1" t="shared" si="145"/>
        <v/>
      </c>
      <c r="BE159" s="6" t="str">
        <f ca="1" t="shared" si="146"/>
        <v/>
      </c>
      <c r="BF159" s="6" t="str">
        <f ca="1" t="shared" si="147"/>
        <v/>
      </c>
      <c r="BG159" s="6" t="str">
        <f ca="1" t="shared" si="148"/>
        <v/>
      </c>
      <c r="BH159" s="6" t="str">
        <f ca="1" t="shared" si="149"/>
        <v/>
      </c>
      <c r="BI159" s="6" t="str">
        <f ca="1" t="shared" si="150"/>
        <v/>
      </c>
    </row>
    <row r="160" spans="1:61">
      <c r="A160" s="5" t="str">
        <f ca="1" t="shared" si="104"/>
        <v/>
      </c>
      <c r="B160" s="5" t="str">
        <f ca="1">IF(选手操作!$K159="","",选手操作!$K159)</f>
        <v/>
      </c>
      <c r="C160" s="5" t="str">
        <f ca="1">IF(选手操作!$L159="","",选手操作!$L159)</f>
        <v/>
      </c>
      <c r="D160" s="5" t="str">
        <f ca="1">IF($B160="","",RANK($E160,$E$4:$E$435,0)+COUNTIF($E$4:$E160,$E160)-1)</f>
        <v/>
      </c>
      <c r="E160" s="6" t="str">
        <f ca="1" t="shared" si="105"/>
        <v/>
      </c>
      <c r="F160" s="7" t="str">
        <f ca="1">IF(SUM(选手操作!S159,选手操作!AS159,选手操作!BS159,选手操作!CS159,选手操作!DS159,选手操作!ES159,选手操作!FS159,选手操作!GS159,选手操作!HS159,选手操作!M159,结果导入!W159,结果导入!AW159,结果导入!BW159,结果导入!CW159,结果导入!DW159,结果导入!EW159,结果导入!FW159,结果导入!GW159,结果导入!HW159,选手操作!HU159)=0,"",SUM(选手操作!S159,选手操作!AS159,选手操作!BS159,选手操作!CS159,选手操作!DS159,选手操作!ES159,选手操作!FS159,选手操作!GS159,选手操作!HS159,选手操作!M159,结果导入!W159,结果导入!AW159,结果导入!BW159,结果导入!CW159,结果导入!DW159,结果导入!EW159,结果导入!FW159,结果导入!GW159,结果导入!HW159))</f>
        <v/>
      </c>
      <c r="G160" s="7" t="str">
        <f>IF(SUM(选手操作!O159,结果导入!Y159,结果导入!AY159,结果导入!BY159,结果导入!CY159,结果导入!DY159,结果导入!EY159,结果导入!FY159,结果导入!GY159,结果导入!HY159)=0,"",SUM(选手操作!O159,结果导入!Y159,结果导入!AY159,结果导入!BY159,结果导入!CY159,结果导入!DY159,结果导入!EY159,结果导入!FY159,结果导入!GY159,结果导入!HY159))</f>
        <v/>
      </c>
      <c r="H160" s="6" t="str">
        <f ca="1">IFERROR(IF(OR($C160="",结果导入!S$3=""),"",IF(选手操作!T159&lt;&gt;"",IF(选手操作!T159="其他","请假",选手操作!T159),VLOOKUP($C160,结果导入!O:Q,3,0))),"成绩错误")</f>
        <v/>
      </c>
      <c r="I160" s="6" t="str">
        <f ca="1">IFERROR(IF(OR($C160="",结果导入!AS$3=""),"",IF(选手操作!AT159&lt;&gt;"",IF(选手操作!AT159="其他","请假",选手操作!AT159),VLOOKUP($C160,结果导入!AO:AQ,3,0))),"成绩错误")</f>
        <v/>
      </c>
      <c r="J160" s="6" t="str">
        <f ca="1">IFERROR(IF(OR($C160="",结果导入!BS$3=""),"",IF(选手操作!BT159&lt;&gt;"",IF(选手操作!BT159="其他","请假",选手操作!BT159),VLOOKUP($C160,结果导入!BO:BQ,3,0))),"成绩错误")</f>
        <v/>
      </c>
      <c r="K160" s="6" t="str">
        <f ca="1">IFERROR(IF(OR($C160="",结果导入!CS$3=""),"",IF(选手操作!CT159&lt;&gt;"",IF(选手操作!CT159="其他","请假",选手操作!CT159),VLOOKUP($C160,结果导入!CO:CQ,3,0))),"成绩错误")</f>
        <v/>
      </c>
      <c r="L160" s="6" t="str">
        <f ca="1">IFERROR(IF(OR($C160="",结果导入!DS$3=""),"",IF(选手操作!DT159&lt;&gt;"",IF(选手操作!DT159="其他","请假",选手操作!DT159),VLOOKUP($C160,结果导入!DO:DQ,3,0))),"成绩错误")</f>
        <v/>
      </c>
      <c r="M160" s="6" t="str">
        <f ca="1">IFERROR(IF(OR($C160="",结果导入!ES$3=""),"",IF(选手操作!ET159&lt;&gt;"",IF(选手操作!ET159="其他","请假",选手操作!ET159),VLOOKUP($C160,结果导入!EO:EQ,3,0))),"成绩错误")</f>
        <v/>
      </c>
      <c r="N160" s="6" t="str">
        <f ca="1">IFERROR(IF(OR($C160="",结果导入!FS$3=""),"",IF(选手操作!FT159&lt;&gt;"",IF(选手操作!FT159="其他","请假",选手操作!FT159),VLOOKUP($C160,结果导入!FO:FQ,3,0))),"成绩错误")</f>
        <v/>
      </c>
      <c r="O160" s="6" t="str">
        <f ca="1">IFERROR(IF(OR($C160="",结果导入!GS$3=""),"",IF(选手操作!GT159&lt;&gt;"",IF(选手操作!GT159="其他","请假",选手操作!GT159),VLOOKUP($C160,结果导入!GO:GQ,3,0))),"成绩错误")</f>
        <v/>
      </c>
      <c r="P160" s="6" t="str">
        <f ca="1">IFERROR(IF(OR($C160="",结果导入!HS$3=""),"",IF(选手操作!HT159&lt;&gt;"",IF(选手操作!HT159="其他","请假",选手操作!HT159),VLOOKUP($C160,结果导入!HO:HQ,3,0))),"成绩错误")</f>
        <v/>
      </c>
      <c r="Q160" s="5" t="str">
        <f ca="1" t="shared" si="106"/>
        <v/>
      </c>
      <c r="R160" s="5" t="str">
        <f ca="1" t="shared" si="107"/>
        <v/>
      </c>
      <c r="S160" s="5" t="str">
        <f ca="1" t="shared" si="108"/>
        <v/>
      </c>
      <c r="T160" s="6" t="str">
        <f ca="1" t="shared" si="109"/>
        <v/>
      </c>
      <c r="U160" s="6" t="str">
        <f ca="1" t="shared" si="110"/>
        <v/>
      </c>
      <c r="V160" s="6" t="str">
        <f ca="1" t="shared" si="111"/>
        <v/>
      </c>
      <c r="W160" s="6" t="str">
        <f ca="1" t="shared" si="112"/>
        <v/>
      </c>
      <c r="X160" s="6" t="str">
        <f ca="1" t="shared" si="113"/>
        <v/>
      </c>
      <c r="Y160" s="6" t="str">
        <f ca="1" t="shared" si="114"/>
        <v/>
      </c>
      <c r="Z160" s="6" t="str">
        <f ca="1" t="shared" si="115"/>
        <v/>
      </c>
      <c r="AA160" s="6" t="str">
        <f ca="1" t="shared" si="116"/>
        <v/>
      </c>
      <c r="AB160" s="6" t="str">
        <f ca="1" t="shared" si="117"/>
        <v/>
      </c>
      <c r="AC160" s="6" t="str">
        <f ca="1" t="shared" si="118"/>
        <v/>
      </c>
      <c r="AD160" s="6" t="str">
        <f ca="1" t="shared" si="119"/>
        <v/>
      </c>
      <c r="AE160" s="6" t="str">
        <f ca="1" t="shared" si="120"/>
        <v/>
      </c>
      <c r="AF160" s="5" t="str">
        <f ca="1" t="shared" si="121"/>
        <v/>
      </c>
      <c r="AG160" s="5" t="str">
        <f ca="1" t="shared" si="122"/>
        <v/>
      </c>
      <c r="AH160" s="5" t="str">
        <f ca="1" t="shared" si="123"/>
        <v/>
      </c>
      <c r="AI160" s="6" t="str">
        <f ca="1" t="shared" si="124"/>
        <v/>
      </c>
      <c r="AJ160" s="6" t="str">
        <f ca="1" t="shared" si="125"/>
        <v/>
      </c>
      <c r="AK160" s="7" t="str">
        <f ca="1" t="shared" si="126"/>
        <v/>
      </c>
      <c r="AL160" s="6" t="str">
        <f ca="1" t="shared" si="127"/>
        <v/>
      </c>
      <c r="AM160" s="6" t="str">
        <f ca="1" t="shared" si="128"/>
        <v/>
      </c>
      <c r="AN160" s="6" t="str">
        <f ca="1" t="shared" si="129"/>
        <v/>
      </c>
      <c r="AO160" s="6" t="str">
        <f ca="1" t="shared" si="130"/>
        <v/>
      </c>
      <c r="AP160" s="6" t="str">
        <f ca="1" t="shared" si="131"/>
        <v/>
      </c>
      <c r="AQ160" s="6" t="str">
        <f ca="1" t="shared" si="132"/>
        <v/>
      </c>
      <c r="AR160" s="6" t="str">
        <f ca="1" t="shared" si="133"/>
        <v/>
      </c>
      <c r="AS160" s="6" t="str">
        <f ca="1" t="shared" si="134"/>
        <v/>
      </c>
      <c r="AT160" s="6" t="str">
        <f ca="1" t="shared" si="135"/>
        <v/>
      </c>
      <c r="AU160" s="9" t="str">
        <f ca="1" t="shared" si="136"/>
        <v/>
      </c>
      <c r="AV160" s="5" t="str">
        <f ca="1" t="shared" si="137"/>
        <v/>
      </c>
      <c r="AW160" s="5" t="str">
        <f ca="1" t="shared" si="138"/>
        <v/>
      </c>
      <c r="AX160" s="8" t="str">
        <f ca="1" t="shared" si="139"/>
        <v/>
      </c>
      <c r="AY160" s="6" t="str">
        <f ca="1" t="shared" si="140"/>
        <v/>
      </c>
      <c r="AZ160" s="7" t="str">
        <f ca="1" t="shared" si="141"/>
        <v/>
      </c>
      <c r="BA160" s="6" t="str">
        <f ca="1" t="shared" si="142"/>
        <v/>
      </c>
      <c r="BB160" s="6" t="str">
        <f ca="1" t="shared" si="143"/>
        <v/>
      </c>
      <c r="BC160" s="6" t="str">
        <f ca="1" t="shared" si="144"/>
        <v/>
      </c>
      <c r="BD160" s="6" t="str">
        <f ca="1" t="shared" si="145"/>
        <v/>
      </c>
      <c r="BE160" s="6" t="str">
        <f ca="1" t="shared" si="146"/>
        <v/>
      </c>
      <c r="BF160" s="6" t="str">
        <f ca="1" t="shared" si="147"/>
        <v/>
      </c>
      <c r="BG160" s="6" t="str">
        <f ca="1" t="shared" si="148"/>
        <v/>
      </c>
      <c r="BH160" s="6" t="str">
        <f ca="1" t="shared" si="149"/>
        <v/>
      </c>
      <c r="BI160" s="6" t="str">
        <f ca="1" t="shared" si="150"/>
        <v/>
      </c>
    </row>
    <row r="161" spans="1:61">
      <c r="A161" s="5" t="str">
        <f ca="1" t="shared" si="104"/>
        <v/>
      </c>
      <c r="B161" s="5" t="str">
        <f ca="1">IF(选手操作!$K160="","",选手操作!$K160)</f>
        <v/>
      </c>
      <c r="C161" s="5" t="str">
        <f ca="1">IF(选手操作!$L160="","",选手操作!$L160)</f>
        <v/>
      </c>
      <c r="D161" s="5" t="str">
        <f ca="1">IF($B161="","",RANK($E161,$E$4:$E$435,0)+COUNTIF($E$4:$E161,$E161)-1)</f>
        <v/>
      </c>
      <c r="E161" s="6" t="str">
        <f ca="1" t="shared" si="105"/>
        <v/>
      </c>
      <c r="F161" s="7" t="str">
        <f ca="1">IF(SUM(选手操作!S160,选手操作!AS160,选手操作!BS160,选手操作!CS160,选手操作!DS160,选手操作!ES160,选手操作!FS160,选手操作!GS160,选手操作!HS160,选手操作!M160,结果导入!W160,结果导入!AW160,结果导入!BW160,结果导入!CW160,结果导入!DW160,结果导入!EW160,结果导入!FW160,结果导入!GW160,结果导入!HW160,选手操作!HU160)=0,"",SUM(选手操作!S160,选手操作!AS160,选手操作!BS160,选手操作!CS160,选手操作!DS160,选手操作!ES160,选手操作!FS160,选手操作!GS160,选手操作!HS160,选手操作!M160,结果导入!W160,结果导入!AW160,结果导入!BW160,结果导入!CW160,结果导入!DW160,结果导入!EW160,结果导入!FW160,结果导入!GW160,结果导入!HW160))</f>
        <v/>
      </c>
      <c r="G161" s="7" t="str">
        <f>IF(SUM(选手操作!O160,结果导入!Y160,结果导入!AY160,结果导入!BY160,结果导入!CY160,结果导入!DY160,结果导入!EY160,结果导入!FY160,结果导入!GY160,结果导入!HY160)=0,"",SUM(选手操作!O160,结果导入!Y160,结果导入!AY160,结果导入!BY160,结果导入!CY160,结果导入!DY160,结果导入!EY160,结果导入!FY160,结果导入!GY160,结果导入!HY160))</f>
        <v/>
      </c>
      <c r="H161" s="6" t="str">
        <f ca="1">IFERROR(IF(OR($C161="",结果导入!S$3=""),"",IF(选手操作!T160&lt;&gt;"",IF(选手操作!T160="其他","请假",选手操作!T160),VLOOKUP($C161,结果导入!O:Q,3,0))),"成绩错误")</f>
        <v/>
      </c>
      <c r="I161" s="6" t="str">
        <f ca="1">IFERROR(IF(OR($C161="",结果导入!AS$3=""),"",IF(选手操作!AT160&lt;&gt;"",IF(选手操作!AT160="其他","请假",选手操作!AT160),VLOOKUP($C161,结果导入!AO:AQ,3,0))),"成绩错误")</f>
        <v/>
      </c>
      <c r="J161" s="6" t="str">
        <f ca="1">IFERROR(IF(OR($C161="",结果导入!BS$3=""),"",IF(选手操作!BT160&lt;&gt;"",IF(选手操作!BT160="其他","请假",选手操作!BT160),VLOOKUP($C161,结果导入!BO:BQ,3,0))),"成绩错误")</f>
        <v/>
      </c>
      <c r="K161" s="6" t="str">
        <f ca="1">IFERROR(IF(OR($C161="",结果导入!CS$3=""),"",IF(选手操作!CT160&lt;&gt;"",IF(选手操作!CT160="其他","请假",选手操作!CT160),VLOOKUP($C161,结果导入!CO:CQ,3,0))),"成绩错误")</f>
        <v/>
      </c>
      <c r="L161" s="6" t="str">
        <f ca="1">IFERROR(IF(OR($C161="",结果导入!DS$3=""),"",IF(选手操作!DT160&lt;&gt;"",IF(选手操作!DT160="其他","请假",选手操作!DT160),VLOOKUP($C161,结果导入!DO:DQ,3,0))),"成绩错误")</f>
        <v/>
      </c>
      <c r="M161" s="6" t="str">
        <f ca="1">IFERROR(IF(OR($C161="",结果导入!ES$3=""),"",IF(选手操作!ET160&lt;&gt;"",IF(选手操作!ET160="其他","请假",选手操作!ET160),VLOOKUP($C161,结果导入!EO:EQ,3,0))),"成绩错误")</f>
        <v/>
      </c>
      <c r="N161" s="6" t="str">
        <f ca="1">IFERROR(IF(OR($C161="",结果导入!FS$3=""),"",IF(选手操作!FT160&lt;&gt;"",IF(选手操作!FT160="其他","请假",选手操作!FT160),VLOOKUP($C161,结果导入!FO:FQ,3,0))),"成绩错误")</f>
        <v/>
      </c>
      <c r="O161" s="6" t="str">
        <f ca="1">IFERROR(IF(OR($C161="",结果导入!GS$3=""),"",IF(选手操作!GT160&lt;&gt;"",IF(选手操作!GT160="其他","请假",选手操作!GT160),VLOOKUP($C161,结果导入!GO:GQ,3,0))),"成绩错误")</f>
        <v/>
      </c>
      <c r="P161" s="6" t="str">
        <f ca="1">IFERROR(IF(OR($C161="",结果导入!HS$3=""),"",IF(选手操作!HT160&lt;&gt;"",IF(选手操作!HT160="其他","请假",选手操作!HT160),VLOOKUP($C161,结果导入!HO:HQ,3,0))),"成绩错误")</f>
        <v/>
      </c>
      <c r="Q161" s="5" t="str">
        <f ca="1" t="shared" si="106"/>
        <v/>
      </c>
      <c r="R161" s="5" t="str">
        <f ca="1" t="shared" si="107"/>
        <v/>
      </c>
      <c r="S161" s="5" t="str">
        <f ca="1" t="shared" si="108"/>
        <v/>
      </c>
      <c r="T161" s="6" t="str">
        <f ca="1" t="shared" si="109"/>
        <v/>
      </c>
      <c r="U161" s="6" t="str">
        <f ca="1" t="shared" si="110"/>
        <v/>
      </c>
      <c r="V161" s="6" t="str">
        <f ca="1" t="shared" si="111"/>
        <v/>
      </c>
      <c r="W161" s="6" t="str">
        <f ca="1" t="shared" si="112"/>
        <v/>
      </c>
      <c r="X161" s="6" t="str">
        <f ca="1" t="shared" si="113"/>
        <v/>
      </c>
      <c r="Y161" s="6" t="str">
        <f ca="1" t="shared" si="114"/>
        <v/>
      </c>
      <c r="Z161" s="6" t="str">
        <f ca="1" t="shared" si="115"/>
        <v/>
      </c>
      <c r="AA161" s="6" t="str">
        <f ca="1" t="shared" si="116"/>
        <v/>
      </c>
      <c r="AB161" s="6" t="str">
        <f ca="1" t="shared" si="117"/>
        <v/>
      </c>
      <c r="AC161" s="6" t="str">
        <f ca="1" t="shared" si="118"/>
        <v/>
      </c>
      <c r="AD161" s="6" t="str">
        <f ca="1" t="shared" si="119"/>
        <v/>
      </c>
      <c r="AE161" s="6" t="str">
        <f ca="1" t="shared" si="120"/>
        <v/>
      </c>
      <c r="AF161" s="5" t="str">
        <f ca="1" t="shared" si="121"/>
        <v/>
      </c>
      <c r="AG161" s="5" t="str">
        <f ca="1" t="shared" si="122"/>
        <v/>
      </c>
      <c r="AH161" s="5" t="str">
        <f ca="1" t="shared" si="123"/>
        <v/>
      </c>
      <c r="AI161" s="6" t="str">
        <f ca="1" t="shared" si="124"/>
        <v/>
      </c>
      <c r="AJ161" s="6" t="str">
        <f ca="1" t="shared" si="125"/>
        <v/>
      </c>
      <c r="AK161" s="7" t="str">
        <f ca="1" t="shared" si="126"/>
        <v/>
      </c>
      <c r="AL161" s="6" t="str">
        <f ca="1" t="shared" si="127"/>
        <v/>
      </c>
      <c r="AM161" s="6" t="str">
        <f ca="1" t="shared" si="128"/>
        <v/>
      </c>
      <c r="AN161" s="6" t="str">
        <f ca="1" t="shared" si="129"/>
        <v/>
      </c>
      <c r="AO161" s="6" t="str">
        <f ca="1" t="shared" si="130"/>
        <v/>
      </c>
      <c r="AP161" s="6" t="str">
        <f ca="1" t="shared" si="131"/>
        <v/>
      </c>
      <c r="AQ161" s="6" t="str">
        <f ca="1" t="shared" si="132"/>
        <v/>
      </c>
      <c r="AR161" s="6" t="str">
        <f ca="1" t="shared" si="133"/>
        <v/>
      </c>
      <c r="AS161" s="6" t="str">
        <f ca="1" t="shared" si="134"/>
        <v/>
      </c>
      <c r="AT161" s="6" t="str">
        <f ca="1" t="shared" si="135"/>
        <v/>
      </c>
      <c r="AU161" s="9" t="str">
        <f ca="1" t="shared" si="136"/>
        <v/>
      </c>
      <c r="AV161" s="5" t="str">
        <f ca="1" t="shared" si="137"/>
        <v/>
      </c>
      <c r="AW161" s="5" t="str">
        <f ca="1" t="shared" si="138"/>
        <v/>
      </c>
      <c r="AX161" s="8" t="str">
        <f ca="1" t="shared" si="139"/>
        <v/>
      </c>
      <c r="AY161" s="6" t="str">
        <f ca="1" t="shared" si="140"/>
        <v/>
      </c>
      <c r="AZ161" s="7" t="str">
        <f ca="1" t="shared" si="141"/>
        <v/>
      </c>
      <c r="BA161" s="6" t="str">
        <f ca="1" t="shared" si="142"/>
        <v/>
      </c>
      <c r="BB161" s="6" t="str">
        <f ca="1" t="shared" si="143"/>
        <v/>
      </c>
      <c r="BC161" s="6" t="str">
        <f ca="1" t="shared" si="144"/>
        <v/>
      </c>
      <c r="BD161" s="6" t="str">
        <f ca="1" t="shared" si="145"/>
        <v/>
      </c>
      <c r="BE161" s="6" t="str">
        <f ca="1" t="shared" si="146"/>
        <v/>
      </c>
      <c r="BF161" s="6" t="str">
        <f ca="1" t="shared" si="147"/>
        <v/>
      </c>
      <c r="BG161" s="6" t="str">
        <f ca="1" t="shared" si="148"/>
        <v/>
      </c>
      <c r="BH161" s="6" t="str">
        <f ca="1" t="shared" si="149"/>
        <v/>
      </c>
      <c r="BI161" s="6" t="str">
        <f ca="1" t="shared" si="150"/>
        <v/>
      </c>
    </row>
    <row r="162" spans="1:61">
      <c r="A162" s="5" t="str">
        <f ca="1" t="shared" si="104"/>
        <v/>
      </c>
      <c r="B162" s="5" t="str">
        <f ca="1">IF(选手操作!$K161="","",选手操作!$K161)</f>
        <v/>
      </c>
      <c r="C162" s="5" t="str">
        <f ca="1">IF(选手操作!$L161="","",选手操作!$L161)</f>
        <v/>
      </c>
      <c r="D162" s="5" t="str">
        <f ca="1">IF($B162="","",RANK($E162,$E$4:$E$435,0)+COUNTIF($E$4:$E162,$E162)-1)</f>
        <v/>
      </c>
      <c r="E162" s="6" t="str">
        <f ca="1" t="shared" si="105"/>
        <v/>
      </c>
      <c r="F162" s="7" t="str">
        <f ca="1">IF(SUM(选手操作!S161,选手操作!AS161,选手操作!BS161,选手操作!CS161,选手操作!DS161,选手操作!ES161,选手操作!FS161,选手操作!GS161,选手操作!HS161,选手操作!M161,结果导入!W161,结果导入!AW161,结果导入!BW161,结果导入!CW161,结果导入!DW161,结果导入!EW161,结果导入!FW161,结果导入!GW161,结果导入!HW161,选手操作!HU161)=0,"",SUM(选手操作!S161,选手操作!AS161,选手操作!BS161,选手操作!CS161,选手操作!DS161,选手操作!ES161,选手操作!FS161,选手操作!GS161,选手操作!HS161,选手操作!M161,结果导入!W161,结果导入!AW161,结果导入!BW161,结果导入!CW161,结果导入!DW161,结果导入!EW161,结果导入!FW161,结果导入!GW161,结果导入!HW161))</f>
        <v/>
      </c>
      <c r="G162" s="7" t="str">
        <f>IF(SUM(选手操作!O161,结果导入!Y161,结果导入!AY161,结果导入!BY161,结果导入!CY161,结果导入!DY161,结果导入!EY161,结果导入!FY161,结果导入!GY161,结果导入!HY161)=0,"",SUM(选手操作!O161,结果导入!Y161,结果导入!AY161,结果导入!BY161,结果导入!CY161,结果导入!DY161,结果导入!EY161,结果导入!FY161,结果导入!GY161,结果导入!HY161))</f>
        <v/>
      </c>
      <c r="H162" s="6" t="str">
        <f ca="1">IFERROR(IF(OR($C162="",结果导入!S$3=""),"",IF(选手操作!T161&lt;&gt;"",IF(选手操作!T161="其他","请假",选手操作!T161),VLOOKUP($C162,结果导入!O:Q,3,0))),"成绩错误")</f>
        <v/>
      </c>
      <c r="I162" s="6" t="str">
        <f ca="1">IFERROR(IF(OR($C162="",结果导入!AS$3=""),"",IF(选手操作!AT161&lt;&gt;"",IF(选手操作!AT161="其他","请假",选手操作!AT161),VLOOKUP($C162,结果导入!AO:AQ,3,0))),"成绩错误")</f>
        <v/>
      </c>
      <c r="J162" s="6" t="str">
        <f ca="1">IFERROR(IF(OR($C162="",结果导入!BS$3=""),"",IF(选手操作!BT161&lt;&gt;"",IF(选手操作!BT161="其他","请假",选手操作!BT161),VLOOKUP($C162,结果导入!BO:BQ,3,0))),"成绩错误")</f>
        <v/>
      </c>
      <c r="K162" s="6" t="str">
        <f ca="1">IFERROR(IF(OR($C162="",结果导入!CS$3=""),"",IF(选手操作!CT161&lt;&gt;"",IF(选手操作!CT161="其他","请假",选手操作!CT161),VLOOKUP($C162,结果导入!CO:CQ,3,0))),"成绩错误")</f>
        <v/>
      </c>
      <c r="L162" s="6" t="str">
        <f ca="1">IFERROR(IF(OR($C162="",结果导入!DS$3=""),"",IF(选手操作!DT161&lt;&gt;"",IF(选手操作!DT161="其他","请假",选手操作!DT161),VLOOKUP($C162,结果导入!DO:DQ,3,0))),"成绩错误")</f>
        <v/>
      </c>
      <c r="M162" s="6" t="str">
        <f ca="1">IFERROR(IF(OR($C162="",结果导入!ES$3=""),"",IF(选手操作!ET161&lt;&gt;"",IF(选手操作!ET161="其他","请假",选手操作!ET161),VLOOKUP($C162,结果导入!EO:EQ,3,0))),"成绩错误")</f>
        <v/>
      </c>
      <c r="N162" s="6" t="str">
        <f ca="1">IFERROR(IF(OR($C162="",结果导入!FS$3=""),"",IF(选手操作!FT161&lt;&gt;"",IF(选手操作!FT161="其他","请假",选手操作!FT161),VLOOKUP($C162,结果导入!FO:FQ,3,0))),"成绩错误")</f>
        <v/>
      </c>
      <c r="O162" s="6" t="str">
        <f ca="1">IFERROR(IF(OR($C162="",结果导入!GS$3=""),"",IF(选手操作!GT161&lt;&gt;"",IF(选手操作!GT161="其他","请假",选手操作!GT161),VLOOKUP($C162,结果导入!GO:GQ,3,0))),"成绩错误")</f>
        <v/>
      </c>
      <c r="P162" s="6" t="str">
        <f ca="1">IFERROR(IF(OR($C162="",结果导入!HS$3=""),"",IF(选手操作!HT161&lt;&gt;"",IF(选手操作!HT161="其他","请假",选手操作!HT161),VLOOKUP($C162,结果导入!HO:HQ,3,0))),"成绩错误")</f>
        <v/>
      </c>
      <c r="Q162" s="5" t="str">
        <f ca="1" t="shared" si="106"/>
        <v/>
      </c>
      <c r="R162" s="5" t="str">
        <f ca="1" t="shared" si="107"/>
        <v/>
      </c>
      <c r="S162" s="5" t="str">
        <f ca="1" t="shared" si="108"/>
        <v/>
      </c>
      <c r="T162" s="6" t="str">
        <f ca="1" t="shared" si="109"/>
        <v/>
      </c>
      <c r="U162" s="6" t="str">
        <f ca="1" t="shared" si="110"/>
        <v/>
      </c>
      <c r="V162" s="6" t="str">
        <f ca="1" t="shared" si="111"/>
        <v/>
      </c>
      <c r="W162" s="6" t="str">
        <f ca="1" t="shared" si="112"/>
        <v/>
      </c>
      <c r="X162" s="6" t="str">
        <f ca="1" t="shared" si="113"/>
        <v/>
      </c>
      <c r="Y162" s="6" t="str">
        <f ca="1" t="shared" si="114"/>
        <v/>
      </c>
      <c r="Z162" s="6" t="str">
        <f ca="1" t="shared" si="115"/>
        <v/>
      </c>
      <c r="AA162" s="6" t="str">
        <f ca="1" t="shared" si="116"/>
        <v/>
      </c>
      <c r="AB162" s="6" t="str">
        <f ca="1" t="shared" si="117"/>
        <v/>
      </c>
      <c r="AC162" s="6" t="str">
        <f ca="1" t="shared" si="118"/>
        <v/>
      </c>
      <c r="AD162" s="6" t="str">
        <f ca="1" t="shared" si="119"/>
        <v/>
      </c>
      <c r="AE162" s="6" t="str">
        <f ca="1" t="shared" si="120"/>
        <v/>
      </c>
      <c r="AF162" s="5" t="str">
        <f ca="1" t="shared" si="121"/>
        <v/>
      </c>
      <c r="AG162" s="5" t="str">
        <f ca="1" t="shared" si="122"/>
        <v/>
      </c>
      <c r="AH162" s="5" t="str">
        <f ca="1" t="shared" si="123"/>
        <v/>
      </c>
      <c r="AI162" s="6" t="str">
        <f ca="1" t="shared" si="124"/>
        <v/>
      </c>
      <c r="AJ162" s="6" t="str">
        <f ca="1" t="shared" si="125"/>
        <v/>
      </c>
      <c r="AK162" s="7" t="str">
        <f ca="1" t="shared" si="126"/>
        <v/>
      </c>
      <c r="AL162" s="6" t="str">
        <f ca="1" t="shared" si="127"/>
        <v/>
      </c>
      <c r="AM162" s="6" t="str">
        <f ca="1" t="shared" si="128"/>
        <v/>
      </c>
      <c r="AN162" s="6" t="str">
        <f ca="1" t="shared" si="129"/>
        <v/>
      </c>
      <c r="AO162" s="6" t="str">
        <f ca="1" t="shared" si="130"/>
        <v/>
      </c>
      <c r="AP162" s="6" t="str">
        <f ca="1" t="shared" si="131"/>
        <v/>
      </c>
      <c r="AQ162" s="6" t="str">
        <f ca="1" t="shared" si="132"/>
        <v/>
      </c>
      <c r="AR162" s="6" t="str">
        <f ca="1" t="shared" si="133"/>
        <v/>
      </c>
      <c r="AS162" s="6" t="str">
        <f ca="1" t="shared" si="134"/>
        <v/>
      </c>
      <c r="AT162" s="6" t="str">
        <f ca="1" t="shared" si="135"/>
        <v/>
      </c>
      <c r="AU162" s="9" t="str">
        <f ca="1" t="shared" si="136"/>
        <v/>
      </c>
      <c r="AV162" s="5" t="str">
        <f ca="1" t="shared" si="137"/>
        <v/>
      </c>
      <c r="AW162" s="5" t="str">
        <f ca="1" t="shared" si="138"/>
        <v/>
      </c>
      <c r="AX162" s="8" t="str">
        <f ca="1" t="shared" si="139"/>
        <v/>
      </c>
      <c r="AY162" s="6" t="str">
        <f ca="1" t="shared" si="140"/>
        <v/>
      </c>
      <c r="AZ162" s="7" t="str">
        <f ca="1" t="shared" si="141"/>
        <v/>
      </c>
      <c r="BA162" s="6" t="str">
        <f ca="1" t="shared" si="142"/>
        <v/>
      </c>
      <c r="BB162" s="6" t="str">
        <f ca="1" t="shared" si="143"/>
        <v/>
      </c>
      <c r="BC162" s="6" t="str">
        <f ca="1" t="shared" si="144"/>
        <v/>
      </c>
      <c r="BD162" s="6" t="str">
        <f ca="1" t="shared" si="145"/>
        <v/>
      </c>
      <c r="BE162" s="6" t="str">
        <f ca="1" t="shared" si="146"/>
        <v/>
      </c>
      <c r="BF162" s="6" t="str">
        <f ca="1" t="shared" si="147"/>
        <v/>
      </c>
      <c r="BG162" s="6" t="str">
        <f ca="1" t="shared" si="148"/>
        <v/>
      </c>
      <c r="BH162" s="6" t="str">
        <f ca="1" t="shared" si="149"/>
        <v/>
      </c>
      <c r="BI162" s="6" t="str">
        <f ca="1" t="shared" si="150"/>
        <v/>
      </c>
    </row>
    <row r="163" spans="1:61">
      <c r="A163" s="5" t="str">
        <f ca="1" t="shared" si="104"/>
        <v/>
      </c>
      <c r="B163" s="5" t="str">
        <f ca="1">IF(选手操作!$K162="","",选手操作!$K162)</f>
        <v/>
      </c>
      <c r="C163" s="5" t="str">
        <f ca="1">IF(选手操作!$L162="","",选手操作!$L162)</f>
        <v/>
      </c>
      <c r="D163" s="5" t="str">
        <f ca="1">IF($B163="","",RANK($E163,$E$4:$E$435,0)+COUNTIF($E$4:$E163,$E163)-1)</f>
        <v/>
      </c>
      <c r="E163" s="6" t="str">
        <f ca="1" t="shared" si="105"/>
        <v/>
      </c>
      <c r="F163" s="7" t="str">
        <f ca="1">IF(SUM(选手操作!S162,选手操作!AS162,选手操作!BS162,选手操作!CS162,选手操作!DS162,选手操作!ES162,选手操作!FS162,选手操作!GS162,选手操作!HS162,选手操作!M162,结果导入!W162,结果导入!AW162,结果导入!BW162,结果导入!CW162,结果导入!DW162,结果导入!EW162,结果导入!FW162,结果导入!GW162,结果导入!HW162,选手操作!HU162)=0,"",SUM(选手操作!S162,选手操作!AS162,选手操作!BS162,选手操作!CS162,选手操作!DS162,选手操作!ES162,选手操作!FS162,选手操作!GS162,选手操作!HS162,选手操作!M162,结果导入!W162,结果导入!AW162,结果导入!BW162,结果导入!CW162,结果导入!DW162,结果导入!EW162,结果导入!FW162,结果导入!GW162,结果导入!HW162))</f>
        <v/>
      </c>
      <c r="G163" s="7" t="str">
        <f>IF(SUM(选手操作!O162,结果导入!Y162,结果导入!AY162,结果导入!BY162,结果导入!CY162,结果导入!DY162,结果导入!EY162,结果导入!FY162,结果导入!GY162,结果导入!HY162)=0,"",SUM(选手操作!O162,结果导入!Y162,结果导入!AY162,结果导入!BY162,结果导入!CY162,结果导入!DY162,结果导入!EY162,结果导入!FY162,结果导入!GY162,结果导入!HY162))</f>
        <v/>
      </c>
      <c r="H163" s="6" t="str">
        <f ca="1">IFERROR(IF(OR($C163="",结果导入!S$3=""),"",IF(选手操作!T162&lt;&gt;"",IF(选手操作!T162="其他","请假",选手操作!T162),VLOOKUP($C163,结果导入!O:Q,3,0))),"成绩错误")</f>
        <v/>
      </c>
      <c r="I163" s="6" t="str">
        <f ca="1">IFERROR(IF(OR($C163="",结果导入!AS$3=""),"",IF(选手操作!AT162&lt;&gt;"",IF(选手操作!AT162="其他","请假",选手操作!AT162),VLOOKUP($C163,结果导入!AO:AQ,3,0))),"成绩错误")</f>
        <v/>
      </c>
      <c r="J163" s="6" t="str">
        <f ca="1">IFERROR(IF(OR($C163="",结果导入!BS$3=""),"",IF(选手操作!BT162&lt;&gt;"",IF(选手操作!BT162="其他","请假",选手操作!BT162),VLOOKUP($C163,结果导入!BO:BQ,3,0))),"成绩错误")</f>
        <v/>
      </c>
      <c r="K163" s="6" t="str">
        <f ca="1">IFERROR(IF(OR($C163="",结果导入!CS$3=""),"",IF(选手操作!CT162&lt;&gt;"",IF(选手操作!CT162="其他","请假",选手操作!CT162),VLOOKUP($C163,结果导入!CO:CQ,3,0))),"成绩错误")</f>
        <v/>
      </c>
      <c r="L163" s="6" t="str">
        <f ca="1">IFERROR(IF(OR($C163="",结果导入!DS$3=""),"",IF(选手操作!DT162&lt;&gt;"",IF(选手操作!DT162="其他","请假",选手操作!DT162),VLOOKUP($C163,结果导入!DO:DQ,3,0))),"成绩错误")</f>
        <v/>
      </c>
      <c r="M163" s="6" t="str">
        <f ca="1">IFERROR(IF(OR($C163="",结果导入!ES$3=""),"",IF(选手操作!ET162&lt;&gt;"",IF(选手操作!ET162="其他","请假",选手操作!ET162),VLOOKUP($C163,结果导入!EO:EQ,3,0))),"成绩错误")</f>
        <v/>
      </c>
      <c r="N163" s="6" t="str">
        <f ca="1">IFERROR(IF(OR($C163="",结果导入!FS$3=""),"",IF(选手操作!FT162&lt;&gt;"",IF(选手操作!FT162="其他","请假",选手操作!FT162),VLOOKUP($C163,结果导入!FO:FQ,3,0))),"成绩错误")</f>
        <v/>
      </c>
      <c r="O163" s="6" t="str">
        <f ca="1">IFERROR(IF(OR($C163="",结果导入!GS$3=""),"",IF(选手操作!GT162&lt;&gt;"",IF(选手操作!GT162="其他","请假",选手操作!GT162),VLOOKUP($C163,结果导入!GO:GQ,3,0))),"成绩错误")</f>
        <v/>
      </c>
      <c r="P163" s="6" t="str">
        <f ca="1">IFERROR(IF(OR($C163="",结果导入!HS$3=""),"",IF(选手操作!HT162&lt;&gt;"",IF(选手操作!HT162="其他","请假",选手操作!HT162),VLOOKUP($C163,结果导入!HO:HQ,3,0))),"成绩错误")</f>
        <v/>
      </c>
      <c r="Q163" s="5" t="str">
        <f ca="1" t="shared" si="106"/>
        <v/>
      </c>
      <c r="R163" s="5" t="str">
        <f ca="1" t="shared" si="107"/>
        <v/>
      </c>
      <c r="S163" s="5" t="str">
        <f ca="1" t="shared" si="108"/>
        <v/>
      </c>
      <c r="T163" s="6" t="str">
        <f ca="1" t="shared" si="109"/>
        <v/>
      </c>
      <c r="U163" s="6" t="str">
        <f ca="1" t="shared" si="110"/>
        <v/>
      </c>
      <c r="V163" s="6" t="str">
        <f ca="1" t="shared" si="111"/>
        <v/>
      </c>
      <c r="W163" s="6" t="str">
        <f ca="1" t="shared" si="112"/>
        <v/>
      </c>
      <c r="X163" s="6" t="str">
        <f ca="1" t="shared" si="113"/>
        <v/>
      </c>
      <c r="Y163" s="6" t="str">
        <f ca="1" t="shared" si="114"/>
        <v/>
      </c>
      <c r="Z163" s="6" t="str">
        <f ca="1" t="shared" si="115"/>
        <v/>
      </c>
      <c r="AA163" s="6" t="str">
        <f ca="1" t="shared" si="116"/>
        <v/>
      </c>
      <c r="AB163" s="6" t="str">
        <f ca="1" t="shared" si="117"/>
        <v/>
      </c>
      <c r="AC163" s="6" t="str">
        <f ca="1" t="shared" si="118"/>
        <v/>
      </c>
      <c r="AD163" s="6" t="str">
        <f ca="1" t="shared" si="119"/>
        <v/>
      </c>
      <c r="AE163" s="6" t="str">
        <f ca="1" t="shared" si="120"/>
        <v/>
      </c>
      <c r="AF163" s="5" t="str">
        <f ca="1" t="shared" si="121"/>
        <v/>
      </c>
      <c r="AG163" s="5" t="str">
        <f ca="1" t="shared" si="122"/>
        <v/>
      </c>
      <c r="AH163" s="5" t="str">
        <f ca="1" t="shared" si="123"/>
        <v/>
      </c>
      <c r="AI163" s="6" t="str">
        <f ca="1" t="shared" si="124"/>
        <v/>
      </c>
      <c r="AJ163" s="6" t="str">
        <f ca="1" t="shared" si="125"/>
        <v/>
      </c>
      <c r="AK163" s="7" t="str">
        <f ca="1" t="shared" si="126"/>
        <v/>
      </c>
      <c r="AL163" s="6" t="str">
        <f ca="1" t="shared" si="127"/>
        <v/>
      </c>
      <c r="AM163" s="6" t="str">
        <f ca="1" t="shared" si="128"/>
        <v/>
      </c>
      <c r="AN163" s="6" t="str">
        <f ca="1" t="shared" si="129"/>
        <v/>
      </c>
      <c r="AO163" s="6" t="str">
        <f ca="1" t="shared" si="130"/>
        <v/>
      </c>
      <c r="AP163" s="6" t="str">
        <f ca="1" t="shared" si="131"/>
        <v/>
      </c>
      <c r="AQ163" s="6" t="str">
        <f ca="1" t="shared" si="132"/>
        <v/>
      </c>
      <c r="AR163" s="6" t="str">
        <f ca="1" t="shared" si="133"/>
        <v/>
      </c>
      <c r="AS163" s="6" t="str">
        <f ca="1" t="shared" si="134"/>
        <v/>
      </c>
      <c r="AT163" s="6" t="str">
        <f ca="1" t="shared" si="135"/>
        <v/>
      </c>
      <c r="AU163" s="9" t="str">
        <f ca="1" t="shared" si="136"/>
        <v/>
      </c>
      <c r="AV163" s="5" t="str">
        <f ca="1" t="shared" si="137"/>
        <v/>
      </c>
      <c r="AW163" s="5" t="str">
        <f ca="1" t="shared" si="138"/>
        <v/>
      </c>
      <c r="AX163" s="8" t="str">
        <f ca="1" t="shared" si="139"/>
        <v/>
      </c>
      <c r="AY163" s="6" t="str">
        <f ca="1" t="shared" si="140"/>
        <v/>
      </c>
      <c r="AZ163" s="7" t="str">
        <f ca="1" t="shared" si="141"/>
        <v/>
      </c>
      <c r="BA163" s="6" t="str">
        <f ca="1" t="shared" si="142"/>
        <v/>
      </c>
      <c r="BB163" s="6" t="str">
        <f ca="1" t="shared" si="143"/>
        <v/>
      </c>
      <c r="BC163" s="6" t="str">
        <f ca="1" t="shared" si="144"/>
        <v/>
      </c>
      <c r="BD163" s="6" t="str">
        <f ca="1" t="shared" si="145"/>
        <v/>
      </c>
      <c r="BE163" s="6" t="str">
        <f ca="1" t="shared" si="146"/>
        <v/>
      </c>
      <c r="BF163" s="6" t="str">
        <f ca="1" t="shared" si="147"/>
        <v/>
      </c>
      <c r="BG163" s="6" t="str">
        <f ca="1" t="shared" si="148"/>
        <v/>
      </c>
      <c r="BH163" s="6" t="str">
        <f ca="1" t="shared" si="149"/>
        <v/>
      </c>
      <c r="BI163" s="6" t="str">
        <f ca="1" t="shared" si="150"/>
        <v/>
      </c>
    </row>
    <row r="164" spans="1:61">
      <c r="A164" s="5" t="str">
        <f ca="1" t="shared" si="104"/>
        <v/>
      </c>
      <c r="B164" s="5" t="str">
        <f ca="1">IF(选手操作!$K163="","",选手操作!$K163)</f>
        <v/>
      </c>
      <c r="C164" s="5" t="str">
        <f ca="1">IF(选手操作!$L163="","",选手操作!$L163)</f>
        <v/>
      </c>
      <c r="D164" s="5" t="str">
        <f ca="1">IF($B164="","",RANK($E164,$E$4:$E$435,0)+COUNTIF($E$4:$E164,$E164)-1)</f>
        <v/>
      </c>
      <c r="E164" s="6" t="str">
        <f ca="1" t="shared" si="105"/>
        <v/>
      </c>
      <c r="F164" s="7" t="str">
        <f ca="1">IF(SUM(选手操作!S163,选手操作!AS163,选手操作!BS163,选手操作!CS163,选手操作!DS163,选手操作!ES163,选手操作!FS163,选手操作!GS163,选手操作!HS163,选手操作!M163,结果导入!W163,结果导入!AW163,结果导入!BW163,结果导入!CW163,结果导入!DW163,结果导入!EW163,结果导入!FW163,结果导入!GW163,结果导入!HW163,选手操作!HU163)=0,"",SUM(选手操作!S163,选手操作!AS163,选手操作!BS163,选手操作!CS163,选手操作!DS163,选手操作!ES163,选手操作!FS163,选手操作!GS163,选手操作!HS163,选手操作!M163,结果导入!W163,结果导入!AW163,结果导入!BW163,结果导入!CW163,结果导入!DW163,结果导入!EW163,结果导入!FW163,结果导入!GW163,结果导入!HW163))</f>
        <v/>
      </c>
      <c r="G164" s="7" t="str">
        <f>IF(SUM(选手操作!O163,结果导入!Y163,结果导入!AY163,结果导入!BY163,结果导入!CY163,结果导入!DY163,结果导入!EY163,结果导入!FY163,结果导入!GY163,结果导入!HY163)=0,"",SUM(选手操作!O163,结果导入!Y163,结果导入!AY163,结果导入!BY163,结果导入!CY163,结果导入!DY163,结果导入!EY163,结果导入!FY163,结果导入!GY163,结果导入!HY163))</f>
        <v/>
      </c>
      <c r="H164" s="6" t="str">
        <f ca="1">IFERROR(IF(OR($C164="",结果导入!S$3=""),"",IF(选手操作!T163&lt;&gt;"",IF(选手操作!T163="其他","请假",选手操作!T163),VLOOKUP($C164,结果导入!O:Q,3,0))),"成绩错误")</f>
        <v/>
      </c>
      <c r="I164" s="6" t="str">
        <f ca="1">IFERROR(IF(OR($C164="",结果导入!AS$3=""),"",IF(选手操作!AT163&lt;&gt;"",IF(选手操作!AT163="其他","请假",选手操作!AT163),VLOOKUP($C164,结果导入!AO:AQ,3,0))),"成绩错误")</f>
        <v/>
      </c>
      <c r="J164" s="6" t="str">
        <f ca="1">IFERROR(IF(OR($C164="",结果导入!BS$3=""),"",IF(选手操作!BT163&lt;&gt;"",IF(选手操作!BT163="其他","请假",选手操作!BT163),VLOOKUP($C164,结果导入!BO:BQ,3,0))),"成绩错误")</f>
        <v/>
      </c>
      <c r="K164" s="6" t="str">
        <f ca="1">IFERROR(IF(OR($C164="",结果导入!CS$3=""),"",IF(选手操作!CT163&lt;&gt;"",IF(选手操作!CT163="其他","请假",选手操作!CT163),VLOOKUP($C164,结果导入!CO:CQ,3,0))),"成绩错误")</f>
        <v/>
      </c>
      <c r="L164" s="6" t="str">
        <f ca="1">IFERROR(IF(OR($C164="",结果导入!DS$3=""),"",IF(选手操作!DT163&lt;&gt;"",IF(选手操作!DT163="其他","请假",选手操作!DT163),VLOOKUP($C164,结果导入!DO:DQ,3,0))),"成绩错误")</f>
        <v/>
      </c>
      <c r="M164" s="6" t="str">
        <f ca="1">IFERROR(IF(OR($C164="",结果导入!ES$3=""),"",IF(选手操作!ET163&lt;&gt;"",IF(选手操作!ET163="其他","请假",选手操作!ET163),VLOOKUP($C164,结果导入!EO:EQ,3,0))),"成绩错误")</f>
        <v/>
      </c>
      <c r="N164" s="6" t="str">
        <f ca="1">IFERROR(IF(OR($C164="",结果导入!FS$3=""),"",IF(选手操作!FT163&lt;&gt;"",IF(选手操作!FT163="其他","请假",选手操作!FT163),VLOOKUP($C164,结果导入!FO:FQ,3,0))),"成绩错误")</f>
        <v/>
      </c>
      <c r="O164" s="6" t="str">
        <f ca="1">IFERROR(IF(OR($C164="",结果导入!GS$3=""),"",IF(选手操作!GT163&lt;&gt;"",IF(选手操作!GT163="其他","请假",选手操作!GT163),VLOOKUP($C164,结果导入!GO:GQ,3,0))),"成绩错误")</f>
        <v/>
      </c>
      <c r="P164" s="6" t="str">
        <f ca="1">IFERROR(IF(OR($C164="",结果导入!HS$3=""),"",IF(选手操作!HT163&lt;&gt;"",IF(选手操作!HT163="其他","请假",选手操作!HT163),VLOOKUP($C164,结果导入!HO:HQ,3,0))),"成绩错误")</f>
        <v/>
      </c>
      <c r="Q164" s="5" t="str">
        <f ca="1" t="shared" si="106"/>
        <v/>
      </c>
      <c r="R164" s="5" t="str">
        <f ca="1" t="shared" si="107"/>
        <v/>
      </c>
      <c r="S164" s="5" t="str">
        <f ca="1" t="shared" si="108"/>
        <v/>
      </c>
      <c r="T164" s="6" t="str">
        <f ca="1" t="shared" si="109"/>
        <v/>
      </c>
      <c r="U164" s="6" t="str">
        <f ca="1" t="shared" si="110"/>
        <v/>
      </c>
      <c r="V164" s="6" t="str">
        <f ca="1" t="shared" si="111"/>
        <v/>
      </c>
      <c r="W164" s="6" t="str">
        <f ca="1" t="shared" si="112"/>
        <v/>
      </c>
      <c r="X164" s="6" t="str">
        <f ca="1" t="shared" si="113"/>
        <v/>
      </c>
      <c r="Y164" s="6" t="str">
        <f ca="1" t="shared" si="114"/>
        <v/>
      </c>
      <c r="Z164" s="6" t="str">
        <f ca="1" t="shared" si="115"/>
        <v/>
      </c>
      <c r="AA164" s="6" t="str">
        <f ca="1" t="shared" si="116"/>
        <v/>
      </c>
      <c r="AB164" s="6" t="str">
        <f ca="1" t="shared" si="117"/>
        <v/>
      </c>
      <c r="AC164" s="6" t="str">
        <f ca="1" t="shared" si="118"/>
        <v/>
      </c>
      <c r="AD164" s="6" t="str">
        <f ca="1" t="shared" si="119"/>
        <v/>
      </c>
      <c r="AE164" s="6" t="str">
        <f ca="1" t="shared" si="120"/>
        <v/>
      </c>
      <c r="AF164" s="5" t="str">
        <f ca="1" t="shared" si="121"/>
        <v/>
      </c>
      <c r="AG164" s="5" t="str">
        <f ca="1" t="shared" si="122"/>
        <v/>
      </c>
      <c r="AH164" s="5" t="str">
        <f ca="1" t="shared" si="123"/>
        <v/>
      </c>
      <c r="AI164" s="6" t="str">
        <f ca="1" t="shared" si="124"/>
        <v/>
      </c>
      <c r="AJ164" s="6" t="str">
        <f ca="1" t="shared" si="125"/>
        <v/>
      </c>
      <c r="AK164" s="7" t="str">
        <f ca="1" t="shared" si="126"/>
        <v/>
      </c>
      <c r="AL164" s="6" t="str">
        <f ca="1" t="shared" si="127"/>
        <v/>
      </c>
      <c r="AM164" s="6" t="str">
        <f ca="1" t="shared" si="128"/>
        <v/>
      </c>
      <c r="AN164" s="6" t="str">
        <f ca="1" t="shared" si="129"/>
        <v/>
      </c>
      <c r="AO164" s="6" t="str">
        <f ca="1" t="shared" si="130"/>
        <v/>
      </c>
      <c r="AP164" s="6" t="str">
        <f ca="1" t="shared" si="131"/>
        <v/>
      </c>
      <c r="AQ164" s="6" t="str">
        <f ca="1" t="shared" si="132"/>
        <v/>
      </c>
      <c r="AR164" s="6" t="str">
        <f ca="1" t="shared" si="133"/>
        <v/>
      </c>
      <c r="AS164" s="6" t="str">
        <f ca="1" t="shared" si="134"/>
        <v/>
      </c>
      <c r="AT164" s="6" t="str">
        <f ca="1" t="shared" si="135"/>
        <v/>
      </c>
      <c r="AU164" s="9" t="str">
        <f ca="1" t="shared" si="136"/>
        <v/>
      </c>
      <c r="AV164" s="5" t="str">
        <f ca="1" t="shared" si="137"/>
        <v/>
      </c>
      <c r="AW164" s="5" t="str">
        <f ca="1" t="shared" si="138"/>
        <v/>
      </c>
      <c r="AX164" s="8" t="str">
        <f ca="1" t="shared" si="139"/>
        <v/>
      </c>
      <c r="AY164" s="6" t="str">
        <f ca="1" t="shared" si="140"/>
        <v/>
      </c>
      <c r="AZ164" s="7" t="str">
        <f ca="1" t="shared" si="141"/>
        <v/>
      </c>
      <c r="BA164" s="6" t="str">
        <f ca="1" t="shared" si="142"/>
        <v/>
      </c>
      <c r="BB164" s="6" t="str">
        <f ca="1" t="shared" si="143"/>
        <v/>
      </c>
      <c r="BC164" s="6" t="str">
        <f ca="1" t="shared" si="144"/>
        <v/>
      </c>
      <c r="BD164" s="6" t="str">
        <f ca="1" t="shared" si="145"/>
        <v/>
      </c>
      <c r="BE164" s="6" t="str">
        <f ca="1" t="shared" si="146"/>
        <v/>
      </c>
      <c r="BF164" s="6" t="str">
        <f ca="1" t="shared" si="147"/>
        <v/>
      </c>
      <c r="BG164" s="6" t="str">
        <f ca="1" t="shared" si="148"/>
        <v/>
      </c>
      <c r="BH164" s="6" t="str">
        <f ca="1" t="shared" si="149"/>
        <v/>
      </c>
      <c r="BI164" s="6" t="str">
        <f ca="1" t="shared" si="150"/>
        <v/>
      </c>
    </row>
    <row r="165" spans="1:61">
      <c r="A165" s="5" t="str">
        <f ca="1" t="shared" si="104"/>
        <v/>
      </c>
      <c r="B165" s="5" t="str">
        <f ca="1">IF(选手操作!$K164="","",选手操作!$K164)</f>
        <v/>
      </c>
      <c r="C165" s="5" t="str">
        <f ca="1">IF(选手操作!$L164="","",选手操作!$L164)</f>
        <v/>
      </c>
      <c r="D165" s="5" t="str">
        <f ca="1">IF($B165="","",RANK($E165,$E$4:$E$435,0)+COUNTIF($E$4:$E165,$E165)-1)</f>
        <v/>
      </c>
      <c r="E165" s="6" t="str">
        <f ca="1" t="shared" si="105"/>
        <v/>
      </c>
      <c r="F165" s="7" t="str">
        <f ca="1">IF(SUM(选手操作!S164,选手操作!AS164,选手操作!BS164,选手操作!CS164,选手操作!DS164,选手操作!ES164,选手操作!FS164,选手操作!GS164,选手操作!HS164,选手操作!M164,结果导入!W164,结果导入!AW164,结果导入!BW164,结果导入!CW164,结果导入!DW164,结果导入!EW164,结果导入!FW164,结果导入!GW164,结果导入!HW164,选手操作!HU164)=0,"",SUM(选手操作!S164,选手操作!AS164,选手操作!BS164,选手操作!CS164,选手操作!DS164,选手操作!ES164,选手操作!FS164,选手操作!GS164,选手操作!HS164,选手操作!M164,结果导入!W164,结果导入!AW164,结果导入!BW164,结果导入!CW164,结果导入!DW164,结果导入!EW164,结果导入!FW164,结果导入!GW164,结果导入!HW164))</f>
        <v/>
      </c>
      <c r="G165" s="7" t="str">
        <f>IF(SUM(选手操作!O164,结果导入!Y164,结果导入!AY164,结果导入!BY164,结果导入!CY164,结果导入!DY164,结果导入!EY164,结果导入!FY164,结果导入!GY164,结果导入!HY164)=0,"",SUM(选手操作!O164,结果导入!Y164,结果导入!AY164,结果导入!BY164,结果导入!CY164,结果导入!DY164,结果导入!EY164,结果导入!FY164,结果导入!GY164,结果导入!HY164))</f>
        <v/>
      </c>
      <c r="H165" s="6" t="str">
        <f ca="1">IFERROR(IF(OR($C165="",结果导入!S$3=""),"",IF(选手操作!T164&lt;&gt;"",IF(选手操作!T164="其他","请假",选手操作!T164),VLOOKUP($C165,结果导入!O:Q,3,0))),"成绩错误")</f>
        <v/>
      </c>
      <c r="I165" s="6" t="str">
        <f ca="1">IFERROR(IF(OR($C165="",结果导入!AS$3=""),"",IF(选手操作!AT164&lt;&gt;"",IF(选手操作!AT164="其他","请假",选手操作!AT164),VLOOKUP($C165,结果导入!AO:AQ,3,0))),"成绩错误")</f>
        <v/>
      </c>
      <c r="J165" s="6" t="str">
        <f ca="1">IFERROR(IF(OR($C165="",结果导入!BS$3=""),"",IF(选手操作!BT164&lt;&gt;"",IF(选手操作!BT164="其他","请假",选手操作!BT164),VLOOKUP($C165,结果导入!BO:BQ,3,0))),"成绩错误")</f>
        <v/>
      </c>
      <c r="K165" s="6" t="str">
        <f ca="1">IFERROR(IF(OR($C165="",结果导入!CS$3=""),"",IF(选手操作!CT164&lt;&gt;"",IF(选手操作!CT164="其他","请假",选手操作!CT164),VLOOKUP($C165,结果导入!CO:CQ,3,0))),"成绩错误")</f>
        <v/>
      </c>
      <c r="L165" s="6" t="str">
        <f ca="1">IFERROR(IF(OR($C165="",结果导入!DS$3=""),"",IF(选手操作!DT164&lt;&gt;"",IF(选手操作!DT164="其他","请假",选手操作!DT164),VLOOKUP($C165,结果导入!DO:DQ,3,0))),"成绩错误")</f>
        <v/>
      </c>
      <c r="M165" s="6" t="str">
        <f ca="1">IFERROR(IF(OR($C165="",结果导入!ES$3=""),"",IF(选手操作!ET164&lt;&gt;"",IF(选手操作!ET164="其他","请假",选手操作!ET164),VLOOKUP($C165,结果导入!EO:EQ,3,0))),"成绩错误")</f>
        <v/>
      </c>
      <c r="N165" s="6" t="str">
        <f ca="1">IFERROR(IF(OR($C165="",结果导入!FS$3=""),"",IF(选手操作!FT164&lt;&gt;"",IF(选手操作!FT164="其他","请假",选手操作!FT164),VLOOKUP($C165,结果导入!FO:FQ,3,0))),"成绩错误")</f>
        <v/>
      </c>
      <c r="O165" s="6" t="str">
        <f ca="1">IFERROR(IF(OR($C165="",结果导入!GS$3=""),"",IF(选手操作!GT164&lt;&gt;"",IF(选手操作!GT164="其他","请假",选手操作!GT164),VLOOKUP($C165,结果导入!GO:GQ,3,0))),"成绩错误")</f>
        <v/>
      </c>
      <c r="P165" s="6" t="str">
        <f ca="1">IFERROR(IF(OR($C165="",结果导入!HS$3=""),"",IF(选手操作!HT164&lt;&gt;"",IF(选手操作!HT164="其他","请假",选手操作!HT164),VLOOKUP($C165,结果导入!HO:HQ,3,0))),"成绩错误")</f>
        <v/>
      </c>
      <c r="Q165" s="5" t="str">
        <f ca="1" t="shared" si="106"/>
        <v/>
      </c>
      <c r="R165" s="5" t="str">
        <f ca="1" t="shared" si="107"/>
        <v/>
      </c>
      <c r="S165" s="5" t="str">
        <f ca="1" t="shared" si="108"/>
        <v/>
      </c>
      <c r="T165" s="6" t="str">
        <f ca="1" t="shared" si="109"/>
        <v/>
      </c>
      <c r="U165" s="6" t="str">
        <f ca="1" t="shared" si="110"/>
        <v/>
      </c>
      <c r="V165" s="6" t="str">
        <f ca="1" t="shared" si="111"/>
        <v/>
      </c>
      <c r="W165" s="6" t="str">
        <f ca="1" t="shared" si="112"/>
        <v/>
      </c>
      <c r="X165" s="6" t="str">
        <f ca="1" t="shared" si="113"/>
        <v/>
      </c>
      <c r="Y165" s="6" t="str">
        <f ca="1" t="shared" si="114"/>
        <v/>
      </c>
      <c r="Z165" s="6" t="str">
        <f ca="1" t="shared" si="115"/>
        <v/>
      </c>
      <c r="AA165" s="6" t="str">
        <f ca="1" t="shared" si="116"/>
        <v/>
      </c>
      <c r="AB165" s="6" t="str">
        <f ca="1" t="shared" si="117"/>
        <v/>
      </c>
      <c r="AC165" s="6" t="str">
        <f ca="1" t="shared" si="118"/>
        <v/>
      </c>
      <c r="AD165" s="6" t="str">
        <f ca="1" t="shared" si="119"/>
        <v/>
      </c>
      <c r="AE165" s="6" t="str">
        <f ca="1" t="shared" si="120"/>
        <v/>
      </c>
      <c r="AF165" s="5" t="str">
        <f ca="1" t="shared" si="121"/>
        <v/>
      </c>
      <c r="AG165" s="5" t="str">
        <f ca="1" t="shared" si="122"/>
        <v/>
      </c>
      <c r="AH165" s="5" t="str">
        <f ca="1" t="shared" si="123"/>
        <v/>
      </c>
      <c r="AI165" s="6" t="str">
        <f ca="1" t="shared" si="124"/>
        <v/>
      </c>
      <c r="AJ165" s="6" t="str">
        <f ca="1" t="shared" si="125"/>
        <v/>
      </c>
      <c r="AK165" s="7" t="str">
        <f ca="1" t="shared" si="126"/>
        <v/>
      </c>
      <c r="AL165" s="6" t="str">
        <f ca="1" t="shared" si="127"/>
        <v/>
      </c>
      <c r="AM165" s="6" t="str">
        <f ca="1" t="shared" si="128"/>
        <v/>
      </c>
      <c r="AN165" s="6" t="str">
        <f ca="1" t="shared" si="129"/>
        <v/>
      </c>
      <c r="AO165" s="6" t="str">
        <f ca="1" t="shared" si="130"/>
        <v/>
      </c>
      <c r="AP165" s="6" t="str">
        <f ca="1" t="shared" si="131"/>
        <v/>
      </c>
      <c r="AQ165" s="6" t="str">
        <f ca="1" t="shared" si="132"/>
        <v/>
      </c>
      <c r="AR165" s="6" t="str">
        <f ca="1" t="shared" si="133"/>
        <v/>
      </c>
      <c r="AS165" s="6" t="str">
        <f ca="1" t="shared" si="134"/>
        <v/>
      </c>
      <c r="AT165" s="6" t="str">
        <f ca="1" t="shared" si="135"/>
        <v/>
      </c>
      <c r="AU165" s="9" t="str">
        <f ca="1" t="shared" si="136"/>
        <v/>
      </c>
      <c r="AV165" s="5" t="str">
        <f ca="1" t="shared" si="137"/>
        <v/>
      </c>
      <c r="AW165" s="5" t="str">
        <f ca="1" t="shared" si="138"/>
        <v/>
      </c>
      <c r="AX165" s="8" t="str">
        <f ca="1" t="shared" si="139"/>
        <v/>
      </c>
      <c r="AY165" s="6" t="str">
        <f ca="1" t="shared" si="140"/>
        <v/>
      </c>
      <c r="AZ165" s="7" t="str">
        <f ca="1" t="shared" si="141"/>
        <v/>
      </c>
      <c r="BA165" s="6" t="str">
        <f ca="1" t="shared" si="142"/>
        <v/>
      </c>
      <c r="BB165" s="6" t="str">
        <f ca="1" t="shared" si="143"/>
        <v/>
      </c>
      <c r="BC165" s="6" t="str">
        <f ca="1" t="shared" si="144"/>
        <v/>
      </c>
      <c r="BD165" s="6" t="str">
        <f ca="1" t="shared" si="145"/>
        <v/>
      </c>
      <c r="BE165" s="6" t="str">
        <f ca="1" t="shared" si="146"/>
        <v/>
      </c>
      <c r="BF165" s="6" t="str">
        <f ca="1" t="shared" si="147"/>
        <v/>
      </c>
      <c r="BG165" s="6" t="str">
        <f ca="1" t="shared" si="148"/>
        <v/>
      </c>
      <c r="BH165" s="6" t="str">
        <f ca="1" t="shared" si="149"/>
        <v/>
      </c>
      <c r="BI165" s="6" t="str">
        <f ca="1" t="shared" si="150"/>
        <v/>
      </c>
    </row>
    <row r="166" spans="1:61">
      <c r="A166" s="5" t="str">
        <f ca="1" t="shared" si="104"/>
        <v/>
      </c>
      <c r="B166" s="5" t="str">
        <f ca="1">IF(选手操作!$K165="","",选手操作!$K165)</f>
        <v/>
      </c>
      <c r="C166" s="5" t="str">
        <f ca="1">IF(选手操作!$L165="","",选手操作!$L165)</f>
        <v/>
      </c>
      <c r="D166" s="5" t="str">
        <f ca="1">IF($B166="","",RANK($E166,$E$4:$E$435,0)+COUNTIF($E$4:$E166,$E166)-1)</f>
        <v/>
      </c>
      <c r="E166" s="6" t="str">
        <f ca="1" t="shared" si="105"/>
        <v/>
      </c>
      <c r="F166" s="7" t="str">
        <f ca="1">IF(SUM(选手操作!S165,选手操作!AS165,选手操作!BS165,选手操作!CS165,选手操作!DS165,选手操作!ES165,选手操作!FS165,选手操作!GS165,选手操作!HS165,选手操作!M165,结果导入!W165,结果导入!AW165,结果导入!BW165,结果导入!CW165,结果导入!DW165,结果导入!EW165,结果导入!FW165,结果导入!GW165,结果导入!HW165,选手操作!HU165)=0,"",SUM(选手操作!S165,选手操作!AS165,选手操作!BS165,选手操作!CS165,选手操作!DS165,选手操作!ES165,选手操作!FS165,选手操作!GS165,选手操作!HS165,选手操作!M165,结果导入!W165,结果导入!AW165,结果导入!BW165,结果导入!CW165,结果导入!DW165,结果导入!EW165,结果导入!FW165,结果导入!GW165,结果导入!HW165))</f>
        <v/>
      </c>
      <c r="G166" s="7" t="str">
        <f>IF(SUM(选手操作!O165,结果导入!Y165,结果导入!AY165,结果导入!BY165,结果导入!CY165,结果导入!DY165,结果导入!EY165,结果导入!FY165,结果导入!GY165,结果导入!HY165)=0,"",SUM(选手操作!O165,结果导入!Y165,结果导入!AY165,结果导入!BY165,结果导入!CY165,结果导入!DY165,结果导入!EY165,结果导入!FY165,结果导入!GY165,结果导入!HY165))</f>
        <v/>
      </c>
      <c r="H166" s="6" t="str">
        <f ca="1">IFERROR(IF(OR($C166="",结果导入!S$3=""),"",IF(选手操作!T165&lt;&gt;"",IF(选手操作!T165="其他","请假",选手操作!T165),VLOOKUP($C166,结果导入!O:Q,3,0))),"成绩错误")</f>
        <v/>
      </c>
      <c r="I166" s="6" t="str">
        <f ca="1">IFERROR(IF(OR($C166="",结果导入!AS$3=""),"",IF(选手操作!AT165&lt;&gt;"",IF(选手操作!AT165="其他","请假",选手操作!AT165),VLOOKUP($C166,结果导入!AO:AQ,3,0))),"成绩错误")</f>
        <v/>
      </c>
      <c r="J166" s="6" t="str">
        <f ca="1">IFERROR(IF(OR($C166="",结果导入!BS$3=""),"",IF(选手操作!BT165&lt;&gt;"",IF(选手操作!BT165="其他","请假",选手操作!BT165),VLOOKUP($C166,结果导入!BO:BQ,3,0))),"成绩错误")</f>
        <v/>
      </c>
      <c r="K166" s="6" t="str">
        <f ca="1">IFERROR(IF(OR($C166="",结果导入!CS$3=""),"",IF(选手操作!CT165&lt;&gt;"",IF(选手操作!CT165="其他","请假",选手操作!CT165),VLOOKUP($C166,结果导入!CO:CQ,3,0))),"成绩错误")</f>
        <v/>
      </c>
      <c r="L166" s="6" t="str">
        <f ca="1">IFERROR(IF(OR($C166="",结果导入!DS$3=""),"",IF(选手操作!DT165&lt;&gt;"",IF(选手操作!DT165="其他","请假",选手操作!DT165),VLOOKUP($C166,结果导入!DO:DQ,3,0))),"成绩错误")</f>
        <v/>
      </c>
      <c r="M166" s="6" t="str">
        <f ca="1">IFERROR(IF(OR($C166="",结果导入!ES$3=""),"",IF(选手操作!ET165&lt;&gt;"",IF(选手操作!ET165="其他","请假",选手操作!ET165),VLOOKUP($C166,结果导入!EO:EQ,3,0))),"成绩错误")</f>
        <v/>
      </c>
      <c r="N166" s="6" t="str">
        <f ca="1">IFERROR(IF(OR($C166="",结果导入!FS$3=""),"",IF(选手操作!FT165&lt;&gt;"",IF(选手操作!FT165="其他","请假",选手操作!FT165),VLOOKUP($C166,结果导入!FO:FQ,3,0))),"成绩错误")</f>
        <v/>
      </c>
      <c r="O166" s="6" t="str">
        <f ca="1">IFERROR(IF(OR($C166="",结果导入!GS$3=""),"",IF(选手操作!GT165&lt;&gt;"",IF(选手操作!GT165="其他","请假",选手操作!GT165),VLOOKUP($C166,结果导入!GO:GQ,3,0))),"成绩错误")</f>
        <v/>
      </c>
      <c r="P166" s="6" t="str">
        <f ca="1">IFERROR(IF(OR($C166="",结果导入!HS$3=""),"",IF(选手操作!HT165&lt;&gt;"",IF(选手操作!HT165="其他","请假",选手操作!HT165),VLOOKUP($C166,结果导入!HO:HQ,3,0))),"成绩错误")</f>
        <v/>
      </c>
      <c r="Q166" s="5" t="str">
        <f ca="1" t="shared" si="106"/>
        <v/>
      </c>
      <c r="R166" s="5" t="str">
        <f ca="1" t="shared" si="107"/>
        <v/>
      </c>
      <c r="S166" s="5" t="str">
        <f ca="1" t="shared" si="108"/>
        <v/>
      </c>
      <c r="T166" s="6" t="str">
        <f ca="1" t="shared" si="109"/>
        <v/>
      </c>
      <c r="U166" s="6" t="str">
        <f ca="1" t="shared" si="110"/>
        <v/>
      </c>
      <c r="V166" s="6" t="str">
        <f ca="1" t="shared" si="111"/>
        <v/>
      </c>
      <c r="W166" s="6" t="str">
        <f ca="1" t="shared" si="112"/>
        <v/>
      </c>
      <c r="X166" s="6" t="str">
        <f ca="1" t="shared" si="113"/>
        <v/>
      </c>
      <c r="Y166" s="6" t="str">
        <f ca="1" t="shared" si="114"/>
        <v/>
      </c>
      <c r="Z166" s="6" t="str">
        <f ca="1" t="shared" si="115"/>
        <v/>
      </c>
      <c r="AA166" s="6" t="str">
        <f ca="1" t="shared" si="116"/>
        <v/>
      </c>
      <c r="AB166" s="6" t="str">
        <f ca="1" t="shared" si="117"/>
        <v/>
      </c>
      <c r="AC166" s="6" t="str">
        <f ca="1" t="shared" si="118"/>
        <v/>
      </c>
      <c r="AD166" s="6" t="str">
        <f ca="1" t="shared" si="119"/>
        <v/>
      </c>
      <c r="AE166" s="6" t="str">
        <f ca="1" t="shared" si="120"/>
        <v/>
      </c>
      <c r="AF166" s="5" t="str">
        <f ca="1" t="shared" si="121"/>
        <v/>
      </c>
      <c r="AG166" s="5" t="str">
        <f ca="1" t="shared" si="122"/>
        <v/>
      </c>
      <c r="AH166" s="5" t="str">
        <f ca="1" t="shared" si="123"/>
        <v/>
      </c>
      <c r="AI166" s="6" t="str">
        <f ca="1" t="shared" si="124"/>
        <v/>
      </c>
      <c r="AJ166" s="6" t="str">
        <f ca="1" t="shared" si="125"/>
        <v/>
      </c>
      <c r="AK166" s="7" t="str">
        <f ca="1" t="shared" si="126"/>
        <v/>
      </c>
      <c r="AL166" s="6" t="str">
        <f ca="1" t="shared" si="127"/>
        <v/>
      </c>
      <c r="AM166" s="6" t="str">
        <f ca="1" t="shared" si="128"/>
        <v/>
      </c>
      <c r="AN166" s="6" t="str">
        <f ca="1" t="shared" si="129"/>
        <v/>
      </c>
      <c r="AO166" s="6" t="str">
        <f ca="1" t="shared" si="130"/>
        <v/>
      </c>
      <c r="AP166" s="6" t="str">
        <f ca="1" t="shared" si="131"/>
        <v/>
      </c>
      <c r="AQ166" s="6" t="str">
        <f ca="1" t="shared" si="132"/>
        <v/>
      </c>
      <c r="AR166" s="6" t="str">
        <f ca="1" t="shared" si="133"/>
        <v/>
      </c>
      <c r="AS166" s="6" t="str">
        <f ca="1" t="shared" si="134"/>
        <v/>
      </c>
      <c r="AT166" s="6" t="str">
        <f ca="1" t="shared" si="135"/>
        <v/>
      </c>
      <c r="AU166" s="9" t="str">
        <f ca="1" t="shared" si="136"/>
        <v/>
      </c>
      <c r="AV166" s="5" t="str">
        <f ca="1" t="shared" si="137"/>
        <v/>
      </c>
      <c r="AW166" s="5" t="str">
        <f ca="1" t="shared" si="138"/>
        <v/>
      </c>
      <c r="AX166" s="8" t="str">
        <f ca="1" t="shared" si="139"/>
        <v/>
      </c>
      <c r="AY166" s="6" t="str">
        <f ca="1" t="shared" si="140"/>
        <v/>
      </c>
      <c r="AZ166" s="7" t="str">
        <f ca="1" t="shared" si="141"/>
        <v/>
      </c>
      <c r="BA166" s="6" t="str">
        <f ca="1" t="shared" si="142"/>
        <v/>
      </c>
      <c r="BB166" s="6" t="str">
        <f ca="1" t="shared" si="143"/>
        <v/>
      </c>
      <c r="BC166" s="6" t="str">
        <f ca="1" t="shared" si="144"/>
        <v/>
      </c>
      <c r="BD166" s="6" t="str">
        <f ca="1" t="shared" si="145"/>
        <v/>
      </c>
      <c r="BE166" s="6" t="str">
        <f ca="1" t="shared" si="146"/>
        <v/>
      </c>
      <c r="BF166" s="6" t="str">
        <f ca="1" t="shared" si="147"/>
        <v/>
      </c>
      <c r="BG166" s="6" t="str">
        <f ca="1" t="shared" si="148"/>
        <v/>
      </c>
      <c r="BH166" s="6" t="str">
        <f ca="1" t="shared" si="149"/>
        <v/>
      </c>
      <c r="BI166" s="6" t="str">
        <f ca="1" t="shared" si="150"/>
        <v/>
      </c>
    </row>
    <row r="167" spans="1:61">
      <c r="A167" s="5" t="str">
        <f ca="1" t="shared" si="104"/>
        <v/>
      </c>
      <c r="B167" s="5" t="str">
        <f ca="1">IF(选手操作!$K166="","",选手操作!$K166)</f>
        <v/>
      </c>
      <c r="C167" s="5" t="str">
        <f ca="1">IF(选手操作!$L166="","",选手操作!$L166)</f>
        <v/>
      </c>
      <c r="D167" s="5" t="str">
        <f ca="1">IF($B167="","",RANK($E167,$E$4:$E$435,0)+COUNTIF($E$4:$E167,$E167)-1)</f>
        <v/>
      </c>
      <c r="E167" s="6" t="str">
        <f ca="1" t="shared" si="105"/>
        <v/>
      </c>
      <c r="F167" s="7" t="str">
        <f ca="1">IF(SUM(选手操作!S166,选手操作!AS166,选手操作!BS166,选手操作!CS166,选手操作!DS166,选手操作!ES166,选手操作!FS166,选手操作!GS166,选手操作!HS166,选手操作!M166,结果导入!W166,结果导入!AW166,结果导入!BW166,结果导入!CW166,结果导入!DW166,结果导入!EW166,结果导入!FW166,结果导入!GW166,结果导入!HW166,选手操作!HU166)=0,"",SUM(选手操作!S166,选手操作!AS166,选手操作!BS166,选手操作!CS166,选手操作!DS166,选手操作!ES166,选手操作!FS166,选手操作!GS166,选手操作!HS166,选手操作!M166,结果导入!W166,结果导入!AW166,结果导入!BW166,结果导入!CW166,结果导入!DW166,结果导入!EW166,结果导入!FW166,结果导入!GW166,结果导入!HW166))</f>
        <v/>
      </c>
      <c r="G167" s="7" t="str">
        <f>IF(SUM(选手操作!O166,结果导入!Y166,结果导入!AY166,结果导入!BY166,结果导入!CY166,结果导入!DY166,结果导入!EY166,结果导入!FY166,结果导入!GY166,结果导入!HY166)=0,"",SUM(选手操作!O166,结果导入!Y166,结果导入!AY166,结果导入!BY166,结果导入!CY166,结果导入!DY166,结果导入!EY166,结果导入!FY166,结果导入!GY166,结果导入!HY166))</f>
        <v/>
      </c>
      <c r="H167" s="6" t="str">
        <f ca="1">IFERROR(IF(OR($C167="",结果导入!S$3=""),"",IF(选手操作!T166&lt;&gt;"",IF(选手操作!T166="其他","请假",选手操作!T166),VLOOKUP($C167,结果导入!O:Q,3,0))),"成绩错误")</f>
        <v/>
      </c>
      <c r="I167" s="6" t="str">
        <f ca="1">IFERROR(IF(OR($C167="",结果导入!AS$3=""),"",IF(选手操作!AT166&lt;&gt;"",IF(选手操作!AT166="其他","请假",选手操作!AT166),VLOOKUP($C167,结果导入!AO:AQ,3,0))),"成绩错误")</f>
        <v/>
      </c>
      <c r="J167" s="6" t="str">
        <f ca="1">IFERROR(IF(OR($C167="",结果导入!BS$3=""),"",IF(选手操作!BT166&lt;&gt;"",IF(选手操作!BT166="其他","请假",选手操作!BT166),VLOOKUP($C167,结果导入!BO:BQ,3,0))),"成绩错误")</f>
        <v/>
      </c>
      <c r="K167" s="6" t="str">
        <f ca="1">IFERROR(IF(OR($C167="",结果导入!CS$3=""),"",IF(选手操作!CT166&lt;&gt;"",IF(选手操作!CT166="其他","请假",选手操作!CT166),VLOOKUP($C167,结果导入!CO:CQ,3,0))),"成绩错误")</f>
        <v/>
      </c>
      <c r="L167" s="6" t="str">
        <f ca="1">IFERROR(IF(OR($C167="",结果导入!DS$3=""),"",IF(选手操作!DT166&lt;&gt;"",IF(选手操作!DT166="其他","请假",选手操作!DT166),VLOOKUP($C167,结果导入!DO:DQ,3,0))),"成绩错误")</f>
        <v/>
      </c>
      <c r="M167" s="6" t="str">
        <f ca="1">IFERROR(IF(OR($C167="",结果导入!ES$3=""),"",IF(选手操作!ET166&lt;&gt;"",IF(选手操作!ET166="其他","请假",选手操作!ET166),VLOOKUP($C167,结果导入!EO:EQ,3,0))),"成绩错误")</f>
        <v/>
      </c>
      <c r="N167" s="6" t="str">
        <f ca="1">IFERROR(IF(OR($C167="",结果导入!FS$3=""),"",IF(选手操作!FT166&lt;&gt;"",IF(选手操作!FT166="其他","请假",选手操作!FT166),VLOOKUP($C167,结果导入!FO:FQ,3,0))),"成绩错误")</f>
        <v/>
      </c>
      <c r="O167" s="6" t="str">
        <f ca="1">IFERROR(IF(OR($C167="",结果导入!GS$3=""),"",IF(选手操作!GT166&lt;&gt;"",IF(选手操作!GT166="其他","请假",选手操作!GT166),VLOOKUP($C167,结果导入!GO:GQ,3,0))),"成绩错误")</f>
        <v/>
      </c>
      <c r="P167" s="6" t="str">
        <f ca="1">IFERROR(IF(OR($C167="",结果导入!HS$3=""),"",IF(选手操作!HT166&lt;&gt;"",IF(选手操作!HT166="其他","请假",选手操作!HT166),VLOOKUP($C167,结果导入!HO:HQ,3,0))),"成绩错误")</f>
        <v/>
      </c>
      <c r="Q167" s="5" t="str">
        <f ca="1" t="shared" si="106"/>
        <v/>
      </c>
      <c r="R167" s="5" t="str">
        <f ca="1" t="shared" si="107"/>
        <v/>
      </c>
      <c r="S167" s="5" t="str">
        <f ca="1" t="shared" si="108"/>
        <v/>
      </c>
      <c r="T167" s="6" t="str">
        <f ca="1" t="shared" si="109"/>
        <v/>
      </c>
      <c r="U167" s="6" t="str">
        <f ca="1" t="shared" si="110"/>
        <v/>
      </c>
      <c r="V167" s="6" t="str">
        <f ca="1" t="shared" si="111"/>
        <v/>
      </c>
      <c r="W167" s="6" t="str">
        <f ca="1" t="shared" si="112"/>
        <v/>
      </c>
      <c r="X167" s="6" t="str">
        <f ca="1" t="shared" si="113"/>
        <v/>
      </c>
      <c r="Y167" s="6" t="str">
        <f ca="1" t="shared" si="114"/>
        <v/>
      </c>
      <c r="Z167" s="6" t="str">
        <f ca="1" t="shared" si="115"/>
        <v/>
      </c>
      <c r="AA167" s="6" t="str">
        <f ca="1" t="shared" si="116"/>
        <v/>
      </c>
      <c r="AB167" s="6" t="str">
        <f ca="1" t="shared" si="117"/>
        <v/>
      </c>
      <c r="AC167" s="6" t="str">
        <f ca="1" t="shared" si="118"/>
        <v/>
      </c>
      <c r="AD167" s="6" t="str">
        <f ca="1" t="shared" si="119"/>
        <v/>
      </c>
      <c r="AE167" s="6" t="str">
        <f ca="1" t="shared" si="120"/>
        <v/>
      </c>
      <c r="AF167" s="5" t="str">
        <f ca="1" t="shared" si="121"/>
        <v/>
      </c>
      <c r="AG167" s="5" t="str">
        <f ca="1" t="shared" si="122"/>
        <v/>
      </c>
      <c r="AH167" s="5" t="str">
        <f ca="1" t="shared" si="123"/>
        <v/>
      </c>
      <c r="AI167" s="6" t="str">
        <f ca="1" t="shared" si="124"/>
        <v/>
      </c>
      <c r="AJ167" s="6" t="str">
        <f ca="1" t="shared" si="125"/>
        <v/>
      </c>
      <c r="AK167" s="7" t="str">
        <f ca="1" t="shared" si="126"/>
        <v/>
      </c>
      <c r="AL167" s="6" t="str">
        <f ca="1" t="shared" si="127"/>
        <v/>
      </c>
      <c r="AM167" s="6" t="str">
        <f ca="1" t="shared" si="128"/>
        <v/>
      </c>
      <c r="AN167" s="6" t="str">
        <f ca="1" t="shared" si="129"/>
        <v/>
      </c>
      <c r="AO167" s="6" t="str">
        <f ca="1" t="shared" si="130"/>
        <v/>
      </c>
      <c r="AP167" s="6" t="str">
        <f ca="1" t="shared" si="131"/>
        <v/>
      </c>
      <c r="AQ167" s="6" t="str">
        <f ca="1" t="shared" si="132"/>
        <v/>
      </c>
      <c r="AR167" s="6" t="str">
        <f ca="1" t="shared" si="133"/>
        <v/>
      </c>
      <c r="AS167" s="6" t="str">
        <f ca="1" t="shared" si="134"/>
        <v/>
      </c>
      <c r="AT167" s="6" t="str">
        <f ca="1" t="shared" si="135"/>
        <v/>
      </c>
      <c r="AU167" s="9" t="str">
        <f ca="1" t="shared" si="136"/>
        <v/>
      </c>
      <c r="AV167" s="5" t="str">
        <f ca="1" t="shared" si="137"/>
        <v/>
      </c>
      <c r="AW167" s="5" t="str">
        <f ca="1" t="shared" si="138"/>
        <v/>
      </c>
      <c r="AX167" s="8" t="str">
        <f ca="1" t="shared" si="139"/>
        <v/>
      </c>
      <c r="AY167" s="6" t="str">
        <f ca="1" t="shared" si="140"/>
        <v/>
      </c>
      <c r="AZ167" s="7" t="str">
        <f ca="1" t="shared" si="141"/>
        <v/>
      </c>
      <c r="BA167" s="6" t="str">
        <f ca="1" t="shared" si="142"/>
        <v/>
      </c>
      <c r="BB167" s="6" t="str">
        <f ca="1" t="shared" si="143"/>
        <v/>
      </c>
      <c r="BC167" s="6" t="str">
        <f ca="1" t="shared" si="144"/>
        <v/>
      </c>
      <c r="BD167" s="6" t="str">
        <f ca="1" t="shared" si="145"/>
        <v/>
      </c>
      <c r="BE167" s="6" t="str">
        <f ca="1" t="shared" si="146"/>
        <v/>
      </c>
      <c r="BF167" s="6" t="str">
        <f ca="1" t="shared" si="147"/>
        <v/>
      </c>
      <c r="BG167" s="6" t="str">
        <f ca="1" t="shared" si="148"/>
        <v/>
      </c>
      <c r="BH167" s="6" t="str">
        <f ca="1" t="shared" si="149"/>
        <v/>
      </c>
      <c r="BI167" s="6" t="str">
        <f ca="1" t="shared" si="150"/>
        <v/>
      </c>
    </row>
    <row r="168" spans="1:61">
      <c r="A168" s="5" t="str">
        <f ca="1" t="shared" si="104"/>
        <v/>
      </c>
      <c r="B168" s="5" t="str">
        <f ca="1">IF(选手操作!$K167="","",选手操作!$K167)</f>
        <v/>
      </c>
      <c r="C168" s="5" t="str">
        <f ca="1">IF(选手操作!$L167="","",选手操作!$L167)</f>
        <v/>
      </c>
      <c r="D168" s="5" t="str">
        <f ca="1">IF($B168="","",RANK($E168,$E$4:$E$435,0)+COUNTIF($E$4:$E168,$E168)-1)</f>
        <v/>
      </c>
      <c r="E168" s="6" t="str">
        <f ca="1" t="shared" si="105"/>
        <v/>
      </c>
      <c r="F168" s="7" t="str">
        <f ca="1">IF(SUM(选手操作!S167,选手操作!AS167,选手操作!BS167,选手操作!CS167,选手操作!DS167,选手操作!ES167,选手操作!FS167,选手操作!GS167,选手操作!HS167,选手操作!M167,结果导入!W167,结果导入!AW167,结果导入!BW167,结果导入!CW167,结果导入!DW167,结果导入!EW167,结果导入!FW167,结果导入!GW167,结果导入!HW167,选手操作!HU167)=0,"",SUM(选手操作!S167,选手操作!AS167,选手操作!BS167,选手操作!CS167,选手操作!DS167,选手操作!ES167,选手操作!FS167,选手操作!GS167,选手操作!HS167,选手操作!M167,结果导入!W167,结果导入!AW167,结果导入!BW167,结果导入!CW167,结果导入!DW167,结果导入!EW167,结果导入!FW167,结果导入!GW167,结果导入!HW167))</f>
        <v/>
      </c>
      <c r="G168" s="7" t="str">
        <f>IF(SUM(选手操作!O167,结果导入!Y167,结果导入!AY167,结果导入!BY167,结果导入!CY167,结果导入!DY167,结果导入!EY167,结果导入!FY167,结果导入!GY167,结果导入!HY167)=0,"",SUM(选手操作!O167,结果导入!Y167,结果导入!AY167,结果导入!BY167,结果导入!CY167,结果导入!DY167,结果导入!EY167,结果导入!FY167,结果导入!GY167,结果导入!HY167))</f>
        <v/>
      </c>
      <c r="H168" s="6" t="str">
        <f ca="1">IFERROR(IF(OR($C168="",结果导入!S$3=""),"",IF(选手操作!T167&lt;&gt;"",IF(选手操作!T167="其他","请假",选手操作!T167),VLOOKUP($C168,结果导入!O:Q,3,0))),"成绩错误")</f>
        <v/>
      </c>
      <c r="I168" s="6" t="str">
        <f ca="1">IFERROR(IF(OR($C168="",结果导入!AS$3=""),"",IF(选手操作!AT167&lt;&gt;"",IF(选手操作!AT167="其他","请假",选手操作!AT167),VLOOKUP($C168,结果导入!AO:AQ,3,0))),"成绩错误")</f>
        <v/>
      </c>
      <c r="J168" s="6" t="str">
        <f ca="1">IFERROR(IF(OR($C168="",结果导入!BS$3=""),"",IF(选手操作!BT167&lt;&gt;"",IF(选手操作!BT167="其他","请假",选手操作!BT167),VLOOKUP($C168,结果导入!BO:BQ,3,0))),"成绩错误")</f>
        <v/>
      </c>
      <c r="K168" s="6" t="str">
        <f ca="1">IFERROR(IF(OR($C168="",结果导入!CS$3=""),"",IF(选手操作!CT167&lt;&gt;"",IF(选手操作!CT167="其他","请假",选手操作!CT167),VLOOKUP($C168,结果导入!CO:CQ,3,0))),"成绩错误")</f>
        <v/>
      </c>
      <c r="L168" s="6" t="str">
        <f ca="1">IFERROR(IF(OR($C168="",结果导入!DS$3=""),"",IF(选手操作!DT167&lt;&gt;"",IF(选手操作!DT167="其他","请假",选手操作!DT167),VLOOKUP($C168,结果导入!DO:DQ,3,0))),"成绩错误")</f>
        <v/>
      </c>
      <c r="M168" s="6" t="str">
        <f ca="1">IFERROR(IF(OR($C168="",结果导入!ES$3=""),"",IF(选手操作!ET167&lt;&gt;"",IF(选手操作!ET167="其他","请假",选手操作!ET167),VLOOKUP($C168,结果导入!EO:EQ,3,0))),"成绩错误")</f>
        <v/>
      </c>
      <c r="N168" s="6" t="str">
        <f ca="1">IFERROR(IF(OR($C168="",结果导入!FS$3=""),"",IF(选手操作!FT167&lt;&gt;"",IF(选手操作!FT167="其他","请假",选手操作!FT167),VLOOKUP($C168,结果导入!FO:FQ,3,0))),"成绩错误")</f>
        <v/>
      </c>
      <c r="O168" s="6" t="str">
        <f ca="1">IFERROR(IF(OR($C168="",结果导入!GS$3=""),"",IF(选手操作!GT167&lt;&gt;"",IF(选手操作!GT167="其他","请假",选手操作!GT167),VLOOKUP($C168,结果导入!GO:GQ,3,0))),"成绩错误")</f>
        <v/>
      </c>
      <c r="P168" s="6" t="str">
        <f ca="1">IFERROR(IF(OR($C168="",结果导入!HS$3=""),"",IF(选手操作!HT167&lt;&gt;"",IF(选手操作!HT167="其他","请假",选手操作!HT167),VLOOKUP($C168,结果导入!HO:HQ,3,0))),"成绩错误")</f>
        <v/>
      </c>
      <c r="Q168" s="5" t="str">
        <f ca="1" t="shared" si="106"/>
        <v/>
      </c>
      <c r="R168" s="5" t="str">
        <f ca="1" t="shared" si="107"/>
        <v/>
      </c>
      <c r="S168" s="5" t="str">
        <f ca="1" t="shared" si="108"/>
        <v/>
      </c>
      <c r="T168" s="6" t="str">
        <f ca="1" t="shared" si="109"/>
        <v/>
      </c>
      <c r="U168" s="6" t="str">
        <f ca="1" t="shared" si="110"/>
        <v/>
      </c>
      <c r="V168" s="6" t="str">
        <f ca="1" t="shared" si="111"/>
        <v/>
      </c>
      <c r="W168" s="6" t="str">
        <f ca="1" t="shared" si="112"/>
        <v/>
      </c>
      <c r="X168" s="6" t="str">
        <f ca="1" t="shared" si="113"/>
        <v/>
      </c>
      <c r="Y168" s="6" t="str">
        <f ca="1" t="shared" si="114"/>
        <v/>
      </c>
      <c r="Z168" s="6" t="str">
        <f ca="1" t="shared" si="115"/>
        <v/>
      </c>
      <c r="AA168" s="6" t="str">
        <f ca="1" t="shared" si="116"/>
        <v/>
      </c>
      <c r="AB168" s="6" t="str">
        <f ca="1" t="shared" si="117"/>
        <v/>
      </c>
      <c r="AC168" s="6" t="str">
        <f ca="1" t="shared" si="118"/>
        <v/>
      </c>
      <c r="AD168" s="6" t="str">
        <f ca="1" t="shared" si="119"/>
        <v/>
      </c>
      <c r="AE168" s="6" t="str">
        <f ca="1" t="shared" si="120"/>
        <v/>
      </c>
      <c r="AF168" s="5" t="str">
        <f ca="1" t="shared" si="121"/>
        <v/>
      </c>
      <c r="AG168" s="5" t="str">
        <f ca="1" t="shared" si="122"/>
        <v/>
      </c>
      <c r="AH168" s="5" t="str">
        <f ca="1" t="shared" si="123"/>
        <v/>
      </c>
      <c r="AI168" s="6" t="str">
        <f ca="1" t="shared" si="124"/>
        <v/>
      </c>
      <c r="AJ168" s="6" t="str">
        <f ca="1" t="shared" si="125"/>
        <v/>
      </c>
      <c r="AK168" s="7" t="str">
        <f ca="1" t="shared" si="126"/>
        <v/>
      </c>
      <c r="AL168" s="6" t="str">
        <f ca="1" t="shared" si="127"/>
        <v/>
      </c>
      <c r="AM168" s="6" t="str">
        <f ca="1" t="shared" si="128"/>
        <v/>
      </c>
      <c r="AN168" s="6" t="str">
        <f ca="1" t="shared" si="129"/>
        <v/>
      </c>
      <c r="AO168" s="6" t="str">
        <f ca="1" t="shared" si="130"/>
        <v/>
      </c>
      <c r="AP168" s="6" t="str">
        <f ca="1" t="shared" si="131"/>
        <v/>
      </c>
      <c r="AQ168" s="6" t="str">
        <f ca="1" t="shared" si="132"/>
        <v/>
      </c>
      <c r="AR168" s="6" t="str">
        <f ca="1" t="shared" si="133"/>
        <v/>
      </c>
      <c r="AS168" s="6" t="str">
        <f ca="1" t="shared" si="134"/>
        <v/>
      </c>
      <c r="AT168" s="6" t="str">
        <f ca="1" t="shared" si="135"/>
        <v/>
      </c>
      <c r="AU168" s="9" t="str">
        <f ca="1" t="shared" si="136"/>
        <v/>
      </c>
      <c r="AV168" s="5" t="str">
        <f ca="1" t="shared" si="137"/>
        <v/>
      </c>
      <c r="AW168" s="5" t="str">
        <f ca="1" t="shared" si="138"/>
        <v/>
      </c>
      <c r="AX168" s="8" t="str">
        <f ca="1" t="shared" si="139"/>
        <v/>
      </c>
      <c r="AY168" s="6" t="str">
        <f ca="1" t="shared" si="140"/>
        <v/>
      </c>
      <c r="AZ168" s="7" t="str">
        <f ca="1" t="shared" si="141"/>
        <v/>
      </c>
      <c r="BA168" s="6" t="str">
        <f ca="1" t="shared" si="142"/>
        <v/>
      </c>
      <c r="BB168" s="6" t="str">
        <f ca="1" t="shared" si="143"/>
        <v/>
      </c>
      <c r="BC168" s="6" t="str">
        <f ca="1" t="shared" si="144"/>
        <v/>
      </c>
      <c r="BD168" s="6" t="str">
        <f ca="1" t="shared" si="145"/>
        <v/>
      </c>
      <c r="BE168" s="6" t="str">
        <f ca="1" t="shared" si="146"/>
        <v/>
      </c>
      <c r="BF168" s="6" t="str">
        <f ca="1" t="shared" si="147"/>
        <v/>
      </c>
      <c r="BG168" s="6" t="str">
        <f ca="1" t="shared" si="148"/>
        <v/>
      </c>
      <c r="BH168" s="6" t="str">
        <f ca="1" t="shared" si="149"/>
        <v/>
      </c>
      <c r="BI168" s="6" t="str">
        <f ca="1" t="shared" si="150"/>
        <v/>
      </c>
    </row>
    <row r="169" spans="1:61">
      <c r="A169" s="5" t="str">
        <f ca="1" t="shared" si="104"/>
        <v/>
      </c>
      <c r="B169" s="5" t="str">
        <f ca="1">IF(选手操作!$K168="","",选手操作!$K168)</f>
        <v/>
      </c>
      <c r="C169" s="5" t="str">
        <f ca="1">IF(选手操作!$L168="","",选手操作!$L168)</f>
        <v/>
      </c>
      <c r="D169" s="5" t="str">
        <f ca="1">IF($B169="","",RANK($E169,$E$4:$E$435,0)+COUNTIF($E$4:$E169,$E169)-1)</f>
        <v/>
      </c>
      <c r="E169" s="6" t="str">
        <f ca="1" t="shared" si="105"/>
        <v/>
      </c>
      <c r="F169" s="7" t="str">
        <f ca="1">IF(SUM(选手操作!S168,选手操作!AS168,选手操作!BS168,选手操作!CS168,选手操作!DS168,选手操作!ES168,选手操作!FS168,选手操作!GS168,选手操作!HS168,选手操作!M168,结果导入!W168,结果导入!AW168,结果导入!BW168,结果导入!CW168,结果导入!DW168,结果导入!EW168,结果导入!FW168,结果导入!GW168,结果导入!HW168,选手操作!HU168)=0,"",SUM(选手操作!S168,选手操作!AS168,选手操作!BS168,选手操作!CS168,选手操作!DS168,选手操作!ES168,选手操作!FS168,选手操作!GS168,选手操作!HS168,选手操作!M168,结果导入!W168,结果导入!AW168,结果导入!BW168,结果导入!CW168,结果导入!DW168,结果导入!EW168,结果导入!FW168,结果导入!GW168,结果导入!HW168))</f>
        <v/>
      </c>
      <c r="G169" s="7" t="str">
        <f>IF(SUM(选手操作!O168,结果导入!Y168,结果导入!AY168,结果导入!BY168,结果导入!CY168,结果导入!DY168,结果导入!EY168,结果导入!FY168,结果导入!GY168,结果导入!HY168)=0,"",SUM(选手操作!O168,结果导入!Y168,结果导入!AY168,结果导入!BY168,结果导入!CY168,结果导入!DY168,结果导入!EY168,结果导入!FY168,结果导入!GY168,结果导入!HY168))</f>
        <v/>
      </c>
      <c r="H169" s="6" t="str">
        <f ca="1">IFERROR(IF(OR($C169="",结果导入!S$3=""),"",IF(选手操作!T168&lt;&gt;"",IF(选手操作!T168="其他","请假",选手操作!T168),VLOOKUP($C169,结果导入!O:Q,3,0))),"成绩错误")</f>
        <v/>
      </c>
      <c r="I169" s="6" t="str">
        <f ca="1">IFERROR(IF(OR($C169="",结果导入!AS$3=""),"",IF(选手操作!AT168&lt;&gt;"",IF(选手操作!AT168="其他","请假",选手操作!AT168),VLOOKUP($C169,结果导入!AO:AQ,3,0))),"成绩错误")</f>
        <v/>
      </c>
      <c r="J169" s="6" t="str">
        <f ca="1">IFERROR(IF(OR($C169="",结果导入!BS$3=""),"",IF(选手操作!BT168&lt;&gt;"",IF(选手操作!BT168="其他","请假",选手操作!BT168),VLOOKUP($C169,结果导入!BO:BQ,3,0))),"成绩错误")</f>
        <v/>
      </c>
      <c r="K169" s="6" t="str">
        <f ca="1">IFERROR(IF(OR($C169="",结果导入!CS$3=""),"",IF(选手操作!CT168&lt;&gt;"",IF(选手操作!CT168="其他","请假",选手操作!CT168),VLOOKUP($C169,结果导入!CO:CQ,3,0))),"成绩错误")</f>
        <v/>
      </c>
      <c r="L169" s="6" t="str">
        <f ca="1">IFERROR(IF(OR($C169="",结果导入!DS$3=""),"",IF(选手操作!DT168&lt;&gt;"",IF(选手操作!DT168="其他","请假",选手操作!DT168),VLOOKUP($C169,结果导入!DO:DQ,3,0))),"成绩错误")</f>
        <v/>
      </c>
      <c r="M169" s="6" t="str">
        <f ca="1">IFERROR(IF(OR($C169="",结果导入!ES$3=""),"",IF(选手操作!ET168&lt;&gt;"",IF(选手操作!ET168="其他","请假",选手操作!ET168),VLOOKUP($C169,结果导入!EO:EQ,3,0))),"成绩错误")</f>
        <v/>
      </c>
      <c r="N169" s="6" t="str">
        <f ca="1">IFERROR(IF(OR($C169="",结果导入!FS$3=""),"",IF(选手操作!FT168&lt;&gt;"",IF(选手操作!FT168="其他","请假",选手操作!FT168),VLOOKUP($C169,结果导入!FO:FQ,3,0))),"成绩错误")</f>
        <v/>
      </c>
      <c r="O169" s="6" t="str">
        <f ca="1">IFERROR(IF(OR($C169="",结果导入!GS$3=""),"",IF(选手操作!GT168&lt;&gt;"",IF(选手操作!GT168="其他","请假",选手操作!GT168),VLOOKUP($C169,结果导入!GO:GQ,3,0))),"成绩错误")</f>
        <v/>
      </c>
      <c r="P169" s="6" t="str">
        <f ca="1">IFERROR(IF(OR($C169="",结果导入!HS$3=""),"",IF(选手操作!HT168&lt;&gt;"",IF(选手操作!HT168="其他","请假",选手操作!HT168),VLOOKUP($C169,结果导入!HO:HQ,3,0))),"成绩错误")</f>
        <v/>
      </c>
      <c r="Q169" s="5" t="str">
        <f ca="1" t="shared" si="106"/>
        <v/>
      </c>
      <c r="R169" s="5" t="str">
        <f ca="1" t="shared" si="107"/>
        <v/>
      </c>
      <c r="S169" s="5" t="str">
        <f ca="1" t="shared" si="108"/>
        <v/>
      </c>
      <c r="T169" s="6" t="str">
        <f ca="1" t="shared" si="109"/>
        <v/>
      </c>
      <c r="U169" s="6" t="str">
        <f ca="1" t="shared" si="110"/>
        <v/>
      </c>
      <c r="V169" s="6" t="str">
        <f ca="1" t="shared" si="111"/>
        <v/>
      </c>
      <c r="W169" s="6" t="str">
        <f ca="1" t="shared" si="112"/>
        <v/>
      </c>
      <c r="X169" s="6" t="str">
        <f ca="1" t="shared" si="113"/>
        <v/>
      </c>
      <c r="Y169" s="6" t="str">
        <f ca="1" t="shared" si="114"/>
        <v/>
      </c>
      <c r="Z169" s="6" t="str">
        <f ca="1" t="shared" si="115"/>
        <v/>
      </c>
      <c r="AA169" s="6" t="str">
        <f ca="1" t="shared" si="116"/>
        <v/>
      </c>
      <c r="AB169" s="6" t="str">
        <f ca="1" t="shared" si="117"/>
        <v/>
      </c>
      <c r="AC169" s="6" t="str">
        <f ca="1" t="shared" si="118"/>
        <v/>
      </c>
      <c r="AD169" s="6" t="str">
        <f ca="1" t="shared" si="119"/>
        <v/>
      </c>
      <c r="AE169" s="6" t="str">
        <f ca="1" t="shared" si="120"/>
        <v/>
      </c>
      <c r="AF169" s="5" t="str">
        <f ca="1" t="shared" si="121"/>
        <v/>
      </c>
      <c r="AG169" s="5" t="str">
        <f ca="1" t="shared" si="122"/>
        <v/>
      </c>
      <c r="AH169" s="5" t="str">
        <f ca="1" t="shared" si="123"/>
        <v/>
      </c>
      <c r="AI169" s="6" t="str">
        <f ca="1" t="shared" si="124"/>
        <v/>
      </c>
      <c r="AJ169" s="6" t="str">
        <f ca="1" t="shared" si="125"/>
        <v/>
      </c>
      <c r="AK169" s="7" t="str">
        <f ca="1" t="shared" si="126"/>
        <v/>
      </c>
      <c r="AL169" s="6" t="str">
        <f ca="1" t="shared" si="127"/>
        <v/>
      </c>
      <c r="AM169" s="6" t="str">
        <f ca="1" t="shared" si="128"/>
        <v/>
      </c>
      <c r="AN169" s="6" t="str">
        <f ca="1" t="shared" si="129"/>
        <v/>
      </c>
      <c r="AO169" s="6" t="str">
        <f ca="1" t="shared" si="130"/>
        <v/>
      </c>
      <c r="AP169" s="6" t="str">
        <f ca="1" t="shared" si="131"/>
        <v/>
      </c>
      <c r="AQ169" s="6" t="str">
        <f ca="1" t="shared" si="132"/>
        <v/>
      </c>
      <c r="AR169" s="6" t="str">
        <f ca="1" t="shared" si="133"/>
        <v/>
      </c>
      <c r="AS169" s="6" t="str">
        <f ca="1" t="shared" si="134"/>
        <v/>
      </c>
      <c r="AT169" s="6" t="str">
        <f ca="1" t="shared" si="135"/>
        <v/>
      </c>
      <c r="AU169" s="9" t="str">
        <f ca="1" t="shared" si="136"/>
        <v/>
      </c>
      <c r="AV169" s="5" t="str">
        <f ca="1" t="shared" si="137"/>
        <v/>
      </c>
      <c r="AW169" s="5" t="str">
        <f ca="1" t="shared" si="138"/>
        <v/>
      </c>
      <c r="AX169" s="8" t="str">
        <f ca="1" t="shared" si="139"/>
        <v/>
      </c>
      <c r="AY169" s="6" t="str">
        <f ca="1" t="shared" si="140"/>
        <v/>
      </c>
      <c r="AZ169" s="7" t="str">
        <f ca="1" t="shared" si="141"/>
        <v/>
      </c>
      <c r="BA169" s="6" t="str">
        <f ca="1" t="shared" si="142"/>
        <v/>
      </c>
      <c r="BB169" s="6" t="str">
        <f ca="1" t="shared" si="143"/>
        <v/>
      </c>
      <c r="BC169" s="6" t="str">
        <f ca="1" t="shared" si="144"/>
        <v/>
      </c>
      <c r="BD169" s="6" t="str">
        <f ca="1" t="shared" si="145"/>
        <v/>
      </c>
      <c r="BE169" s="6" t="str">
        <f ca="1" t="shared" si="146"/>
        <v/>
      </c>
      <c r="BF169" s="6" t="str">
        <f ca="1" t="shared" si="147"/>
        <v/>
      </c>
      <c r="BG169" s="6" t="str">
        <f ca="1" t="shared" si="148"/>
        <v/>
      </c>
      <c r="BH169" s="6" t="str">
        <f ca="1" t="shared" si="149"/>
        <v/>
      </c>
      <c r="BI169" s="6" t="str">
        <f ca="1" t="shared" si="150"/>
        <v/>
      </c>
    </row>
    <row r="170" spans="1:61">
      <c r="A170" s="5" t="str">
        <f ca="1" t="shared" si="104"/>
        <v/>
      </c>
      <c r="B170" s="5" t="str">
        <f ca="1">IF(选手操作!$K169="","",选手操作!$K169)</f>
        <v/>
      </c>
      <c r="C170" s="5" t="str">
        <f ca="1">IF(选手操作!$L169="","",选手操作!$L169)</f>
        <v/>
      </c>
      <c r="D170" s="5" t="str">
        <f ca="1">IF($B170="","",RANK($E170,$E$4:$E$435,0)+COUNTIF($E$4:$E170,$E170)-1)</f>
        <v/>
      </c>
      <c r="E170" s="6" t="str">
        <f ca="1" t="shared" si="105"/>
        <v/>
      </c>
      <c r="F170" s="7" t="str">
        <f ca="1">IF(SUM(选手操作!S169,选手操作!AS169,选手操作!BS169,选手操作!CS169,选手操作!DS169,选手操作!ES169,选手操作!FS169,选手操作!GS169,选手操作!HS169,选手操作!M169,结果导入!W169,结果导入!AW169,结果导入!BW169,结果导入!CW169,结果导入!DW169,结果导入!EW169,结果导入!FW169,结果导入!GW169,结果导入!HW169,选手操作!HU169)=0,"",SUM(选手操作!S169,选手操作!AS169,选手操作!BS169,选手操作!CS169,选手操作!DS169,选手操作!ES169,选手操作!FS169,选手操作!GS169,选手操作!HS169,选手操作!M169,结果导入!W169,结果导入!AW169,结果导入!BW169,结果导入!CW169,结果导入!DW169,结果导入!EW169,结果导入!FW169,结果导入!GW169,结果导入!HW169))</f>
        <v/>
      </c>
      <c r="G170" s="7" t="str">
        <f>IF(SUM(选手操作!O169,结果导入!Y169,结果导入!AY169,结果导入!BY169,结果导入!CY169,结果导入!DY169,结果导入!EY169,结果导入!FY169,结果导入!GY169,结果导入!HY169)=0,"",SUM(选手操作!O169,结果导入!Y169,结果导入!AY169,结果导入!BY169,结果导入!CY169,结果导入!DY169,结果导入!EY169,结果导入!FY169,结果导入!GY169,结果导入!HY169))</f>
        <v/>
      </c>
      <c r="H170" s="6" t="str">
        <f ca="1">IFERROR(IF(OR($C170="",结果导入!S$3=""),"",IF(选手操作!T169&lt;&gt;"",IF(选手操作!T169="其他","请假",选手操作!T169),VLOOKUP($C170,结果导入!O:Q,3,0))),"成绩错误")</f>
        <v/>
      </c>
      <c r="I170" s="6" t="str">
        <f ca="1">IFERROR(IF(OR($C170="",结果导入!AS$3=""),"",IF(选手操作!AT169&lt;&gt;"",IF(选手操作!AT169="其他","请假",选手操作!AT169),VLOOKUP($C170,结果导入!AO:AQ,3,0))),"成绩错误")</f>
        <v/>
      </c>
      <c r="J170" s="6" t="str">
        <f ca="1">IFERROR(IF(OR($C170="",结果导入!BS$3=""),"",IF(选手操作!BT169&lt;&gt;"",IF(选手操作!BT169="其他","请假",选手操作!BT169),VLOOKUP($C170,结果导入!BO:BQ,3,0))),"成绩错误")</f>
        <v/>
      </c>
      <c r="K170" s="6" t="str">
        <f ca="1">IFERROR(IF(OR($C170="",结果导入!CS$3=""),"",IF(选手操作!CT169&lt;&gt;"",IF(选手操作!CT169="其他","请假",选手操作!CT169),VLOOKUP($C170,结果导入!CO:CQ,3,0))),"成绩错误")</f>
        <v/>
      </c>
      <c r="L170" s="6" t="str">
        <f ca="1">IFERROR(IF(OR($C170="",结果导入!DS$3=""),"",IF(选手操作!DT169&lt;&gt;"",IF(选手操作!DT169="其他","请假",选手操作!DT169),VLOOKUP($C170,结果导入!DO:DQ,3,0))),"成绩错误")</f>
        <v/>
      </c>
      <c r="M170" s="6" t="str">
        <f ca="1">IFERROR(IF(OR($C170="",结果导入!ES$3=""),"",IF(选手操作!ET169&lt;&gt;"",IF(选手操作!ET169="其他","请假",选手操作!ET169),VLOOKUP($C170,结果导入!EO:EQ,3,0))),"成绩错误")</f>
        <v/>
      </c>
      <c r="N170" s="6" t="str">
        <f ca="1">IFERROR(IF(OR($C170="",结果导入!FS$3=""),"",IF(选手操作!FT169&lt;&gt;"",IF(选手操作!FT169="其他","请假",选手操作!FT169),VLOOKUP($C170,结果导入!FO:FQ,3,0))),"成绩错误")</f>
        <v/>
      </c>
      <c r="O170" s="6" t="str">
        <f ca="1">IFERROR(IF(OR($C170="",结果导入!GS$3=""),"",IF(选手操作!GT169&lt;&gt;"",IF(选手操作!GT169="其他","请假",选手操作!GT169),VLOOKUP($C170,结果导入!GO:GQ,3,0))),"成绩错误")</f>
        <v/>
      </c>
      <c r="P170" s="6" t="str">
        <f ca="1">IFERROR(IF(OR($C170="",结果导入!HS$3=""),"",IF(选手操作!HT169&lt;&gt;"",IF(选手操作!HT169="其他","请假",选手操作!HT169),VLOOKUP($C170,结果导入!HO:HQ,3,0))),"成绩错误")</f>
        <v/>
      </c>
      <c r="Q170" s="5" t="str">
        <f ca="1" t="shared" si="106"/>
        <v/>
      </c>
      <c r="R170" s="5" t="str">
        <f ca="1" t="shared" si="107"/>
        <v/>
      </c>
      <c r="S170" s="5" t="str">
        <f ca="1" t="shared" si="108"/>
        <v/>
      </c>
      <c r="T170" s="6" t="str">
        <f ca="1" t="shared" si="109"/>
        <v/>
      </c>
      <c r="U170" s="6" t="str">
        <f ca="1" t="shared" si="110"/>
        <v/>
      </c>
      <c r="V170" s="6" t="str">
        <f ca="1" t="shared" si="111"/>
        <v/>
      </c>
      <c r="W170" s="6" t="str">
        <f ca="1" t="shared" si="112"/>
        <v/>
      </c>
      <c r="X170" s="6" t="str">
        <f ca="1" t="shared" si="113"/>
        <v/>
      </c>
      <c r="Y170" s="6" t="str">
        <f ca="1" t="shared" si="114"/>
        <v/>
      </c>
      <c r="Z170" s="6" t="str">
        <f ca="1" t="shared" si="115"/>
        <v/>
      </c>
      <c r="AA170" s="6" t="str">
        <f ca="1" t="shared" si="116"/>
        <v/>
      </c>
      <c r="AB170" s="6" t="str">
        <f ca="1" t="shared" si="117"/>
        <v/>
      </c>
      <c r="AC170" s="6" t="str">
        <f ca="1" t="shared" si="118"/>
        <v/>
      </c>
      <c r="AD170" s="6" t="str">
        <f ca="1" t="shared" si="119"/>
        <v/>
      </c>
      <c r="AE170" s="6" t="str">
        <f ca="1" t="shared" si="120"/>
        <v/>
      </c>
      <c r="AF170" s="5" t="str">
        <f ca="1" t="shared" si="121"/>
        <v/>
      </c>
      <c r="AG170" s="5" t="str">
        <f ca="1" t="shared" si="122"/>
        <v/>
      </c>
      <c r="AH170" s="5" t="str">
        <f ca="1" t="shared" si="123"/>
        <v/>
      </c>
      <c r="AI170" s="6" t="str">
        <f ca="1" t="shared" si="124"/>
        <v/>
      </c>
      <c r="AJ170" s="6" t="str">
        <f ca="1" t="shared" si="125"/>
        <v/>
      </c>
      <c r="AK170" s="7" t="str">
        <f ca="1" t="shared" si="126"/>
        <v/>
      </c>
      <c r="AL170" s="6" t="str">
        <f ca="1" t="shared" si="127"/>
        <v/>
      </c>
      <c r="AM170" s="6" t="str">
        <f ca="1" t="shared" si="128"/>
        <v/>
      </c>
      <c r="AN170" s="6" t="str">
        <f ca="1" t="shared" si="129"/>
        <v/>
      </c>
      <c r="AO170" s="6" t="str">
        <f ca="1" t="shared" si="130"/>
        <v/>
      </c>
      <c r="AP170" s="6" t="str">
        <f ca="1" t="shared" si="131"/>
        <v/>
      </c>
      <c r="AQ170" s="6" t="str">
        <f ca="1" t="shared" si="132"/>
        <v/>
      </c>
      <c r="AR170" s="6" t="str">
        <f ca="1" t="shared" si="133"/>
        <v/>
      </c>
      <c r="AS170" s="6" t="str">
        <f ca="1" t="shared" si="134"/>
        <v/>
      </c>
      <c r="AT170" s="6" t="str">
        <f ca="1" t="shared" si="135"/>
        <v/>
      </c>
      <c r="AU170" s="9" t="str">
        <f ca="1" t="shared" si="136"/>
        <v/>
      </c>
      <c r="AV170" s="5" t="str">
        <f ca="1" t="shared" si="137"/>
        <v/>
      </c>
      <c r="AW170" s="5" t="str">
        <f ca="1" t="shared" si="138"/>
        <v/>
      </c>
      <c r="AX170" s="8" t="str">
        <f ca="1" t="shared" si="139"/>
        <v/>
      </c>
      <c r="AY170" s="6" t="str">
        <f ca="1" t="shared" si="140"/>
        <v/>
      </c>
      <c r="AZ170" s="7" t="str">
        <f ca="1" t="shared" si="141"/>
        <v/>
      </c>
      <c r="BA170" s="6" t="str">
        <f ca="1" t="shared" si="142"/>
        <v/>
      </c>
      <c r="BB170" s="6" t="str">
        <f ca="1" t="shared" si="143"/>
        <v/>
      </c>
      <c r="BC170" s="6" t="str">
        <f ca="1" t="shared" si="144"/>
        <v/>
      </c>
      <c r="BD170" s="6" t="str">
        <f ca="1" t="shared" si="145"/>
        <v/>
      </c>
      <c r="BE170" s="6" t="str">
        <f ca="1" t="shared" si="146"/>
        <v/>
      </c>
      <c r="BF170" s="6" t="str">
        <f ca="1" t="shared" si="147"/>
        <v/>
      </c>
      <c r="BG170" s="6" t="str">
        <f ca="1" t="shared" si="148"/>
        <v/>
      </c>
      <c r="BH170" s="6" t="str">
        <f ca="1" t="shared" si="149"/>
        <v/>
      </c>
      <c r="BI170" s="6" t="str">
        <f ca="1" t="shared" si="150"/>
        <v/>
      </c>
    </row>
    <row r="171" spans="1:61">
      <c r="A171" s="5" t="str">
        <f ca="1" t="shared" si="104"/>
        <v/>
      </c>
      <c r="B171" s="5" t="str">
        <f ca="1">IF(选手操作!$K170="","",选手操作!$K170)</f>
        <v/>
      </c>
      <c r="C171" s="5" t="str">
        <f ca="1">IF(选手操作!$L170="","",选手操作!$L170)</f>
        <v/>
      </c>
      <c r="D171" s="5" t="str">
        <f ca="1">IF($B171="","",RANK($E171,$E$4:$E$435,0)+COUNTIF($E$4:$E171,$E171)-1)</f>
        <v/>
      </c>
      <c r="E171" s="6" t="str">
        <f ca="1" t="shared" si="105"/>
        <v/>
      </c>
      <c r="F171" s="7" t="str">
        <f ca="1">IF(SUM(选手操作!S170,选手操作!AS170,选手操作!BS170,选手操作!CS170,选手操作!DS170,选手操作!ES170,选手操作!FS170,选手操作!GS170,选手操作!HS170,选手操作!M170,结果导入!W170,结果导入!AW170,结果导入!BW170,结果导入!CW170,结果导入!DW170,结果导入!EW170,结果导入!FW170,结果导入!GW170,结果导入!HW170,选手操作!HU170)=0,"",SUM(选手操作!S170,选手操作!AS170,选手操作!BS170,选手操作!CS170,选手操作!DS170,选手操作!ES170,选手操作!FS170,选手操作!GS170,选手操作!HS170,选手操作!M170,结果导入!W170,结果导入!AW170,结果导入!BW170,结果导入!CW170,结果导入!DW170,结果导入!EW170,结果导入!FW170,结果导入!GW170,结果导入!HW170))</f>
        <v/>
      </c>
      <c r="G171" s="7" t="str">
        <f>IF(SUM(选手操作!O170,结果导入!Y170,结果导入!AY170,结果导入!BY170,结果导入!CY170,结果导入!DY170,结果导入!EY170,结果导入!FY170,结果导入!GY170,结果导入!HY170)=0,"",SUM(选手操作!O170,结果导入!Y170,结果导入!AY170,结果导入!BY170,结果导入!CY170,结果导入!DY170,结果导入!EY170,结果导入!FY170,结果导入!GY170,结果导入!HY170))</f>
        <v/>
      </c>
      <c r="H171" s="6" t="str">
        <f ca="1">IFERROR(IF(OR($C171="",结果导入!S$3=""),"",IF(选手操作!T170&lt;&gt;"",IF(选手操作!T170="其他","请假",选手操作!T170),VLOOKUP($C171,结果导入!O:Q,3,0))),"成绩错误")</f>
        <v/>
      </c>
      <c r="I171" s="6" t="str">
        <f ca="1">IFERROR(IF(OR($C171="",结果导入!AS$3=""),"",IF(选手操作!AT170&lt;&gt;"",IF(选手操作!AT170="其他","请假",选手操作!AT170),VLOOKUP($C171,结果导入!AO:AQ,3,0))),"成绩错误")</f>
        <v/>
      </c>
      <c r="J171" s="6" t="str">
        <f ca="1">IFERROR(IF(OR($C171="",结果导入!BS$3=""),"",IF(选手操作!BT170&lt;&gt;"",IF(选手操作!BT170="其他","请假",选手操作!BT170),VLOOKUP($C171,结果导入!BO:BQ,3,0))),"成绩错误")</f>
        <v/>
      </c>
      <c r="K171" s="6" t="str">
        <f ca="1">IFERROR(IF(OR($C171="",结果导入!CS$3=""),"",IF(选手操作!CT170&lt;&gt;"",IF(选手操作!CT170="其他","请假",选手操作!CT170),VLOOKUP($C171,结果导入!CO:CQ,3,0))),"成绩错误")</f>
        <v/>
      </c>
      <c r="L171" s="6" t="str">
        <f ca="1">IFERROR(IF(OR($C171="",结果导入!DS$3=""),"",IF(选手操作!DT170&lt;&gt;"",IF(选手操作!DT170="其他","请假",选手操作!DT170),VLOOKUP($C171,结果导入!DO:DQ,3,0))),"成绩错误")</f>
        <v/>
      </c>
      <c r="M171" s="6" t="str">
        <f ca="1">IFERROR(IF(OR($C171="",结果导入!ES$3=""),"",IF(选手操作!ET170&lt;&gt;"",IF(选手操作!ET170="其他","请假",选手操作!ET170),VLOOKUP($C171,结果导入!EO:EQ,3,0))),"成绩错误")</f>
        <v/>
      </c>
      <c r="N171" s="6" t="str">
        <f ca="1">IFERROR(IF(OR($C171="",结果导入!FS$3=""),"",IF(选手操作!FT170&lt;&gt;"",IF(选手操作!FT170="其他","请假",选手操作!FT170),VLOOKUP($C171,结果导入!FO:FQ,3,0))),"成绩错误")</f>
        <v/>
      </c>
      <c r="O171" s="6" t="str">
        <f ca="1">IFERROR(IF(OR($C171="",结果导入!GS$3=""),"",IF(选手操作!GT170&lt;&gt;"",IF(选手操作!GT170="其他","请假",选手操作!GT170),VLOOKUP($C171,结果导入!GO:GQ,3,0))),"成绩错误")</f>
        <v/>
      </c>
      <c r="P171" s="6" t="str">
        <f ca="1">IFERROR(IF(OR($C171="",结果导入!HS$3=""),"",IF(选手操作!HT170&lt;&gt;"",IF(选手操作!HT170="其他","请假",选手操作!HT170),VLOOKUP($C171,结果导入!HO:HQ,3,0))),"成绩错误")</f>
        <v/>
      </c>
      <c r="Q171" s="5" t="str">
        <f ca="1" t="shared" si="106"/>
        <v/>
      </c>
      <c r="R171" s="5" t="str">
        <f ca="1" t="shared" si="107"/>
        <v/>
      </c>
      <c r="S171" s="5" t="str">
        <f ca="1" t="shared" si="108"/>
        <v/>
      </c>
      <c r="T171" s="6" t="str">
        <f ca="1" t="shared" si="109"/>
        <v/>
      </c>
      <c r="U171" s="6" t="str">
        <f ca="1" t="shared" si="110"/>
        <v/>
      </c>
      <c r="V171" s="6" t="str">
        <f ca="1" t="shared" si="111"/>
        <v/>
      </c>
      <c r="W171" s="6" t="str">
        <f ca="1" t="shared" si="112"/>
        <v/>
      </c>
      <c r="X171" s="6" t="str">
        <f ca="1" t="shared" si="113"/>
        <v/>
      </c>
      <c r="Y171" s="6" t="str">
        <f ca="1" t="shared" si="114"/>
        <v/>
      </c>
      <c r="Z171" s="6" t="str">
        <f ca="1" t="shared" si="115"/>
        <v/>
      </c>
      <c r="AA171" s="6" t="str">
        <f ca="1" t="shared" si="116"/>
        <v/>
      </c>
      <c r="AB171" s="6" t="str">
        <f ca="1" t="shared" si="117"/>
        <v/>
      </c>
      <c r="AC171" s="6" t="str">
        <f ca="1" t="shared" si="118"/>
        <v/>
      </c>
      <c r="AD171" s="6" t="str">
        <f ca="1" t="shared" si="119"/>
        <v/>
      </c>
      <c r="AE171" s="6" t="str">
        <f ca="1" t="shared" si="120"/>
        <v/>
      </c>
      <c r="AF171" s="5" t="str">
        <f ca="1" t="shared" si="121"/>
        <v/>
      </c>
      <c r="AG171" s="5" t="str">
        <f ca="1" t="shared" si="122"/>
        <v/>
      </c>
      <c r="AH171" s="5" t="str">
        <f ca="1" t="shared" si="123"/>
        <v/>
      </c>
      <c r="AI171" s="6" t="str">
        <f ca="1" t="shared" si="124"/>
        <v/>
      </c>
      <c r="AJ171" s="6" t="str">
        <f ca="1" t="shared" si="125"/>
        <v/>
      </c>
      <c r="AK171" s="7" t="str">
        <f ca="1" t="shared" si="126"/>
        <v/>
      </c>
      <c r="AL171" s="6" t="str">
        <f ca="1" t="shared" si="127"/>
        <v/>
      </c>
      <c r="AM171" s="6" t="str">
        <f ca="1" t="shared" si="128"/>
        <v/>
      </c>
      <c r="AN171" s="6" t="str">
        <f ca="1" t="shared" si="129"/>
        <v/>
      </c>
      <c r="AO171" s="6" t="str">
        <f ca="1" t="shared" si="130"/>
        <v/>
      </c>
      <c r="AP171" s="6" t="str">
        <f ca="1" t="shared" si="131"/>
        <v/>
      </c>
      <c r="AQ171" s="6" t="str">
        <f ca="1" t="shared" si="132"/>
        <v/>
      </c>
      <c r="AR171" s="6" t="str">
        <f ca="1" t="shared" si="133"/>
        <v/>
      </c>
      <c r="AS171" s="6" t="str">
        <f ca="1" t="shared" si="134"/>
        <v/>
      </c>
      <c r="AT171" s="6" t="str">
        <f ca="1" t="shared" si="135"/>
        <v/>
      </c>
      <c r="AU171" s="9" t="str">
        <f ca="1" t="shared" si="136"/>
        <v/>
      </c>
      <c r="AV171" s="5" t="str">
        <f ca="1" t="shared" si="137"/>
        <v/>
      </c>
      <c r="AW171" s="5" t="str">
        <f ca="1" t="shared" si="138"/>
        <v/>
      </c>
      <c r="AX171" s="8" t="str">
        <f ca="1" t="shared" si="139"/>
        <v/>
      </c>
      <c r="AY171" s="6" t="str">
        <f ca="1" t="shared" si="140"/>
        <v/>
      </c>
      <c r="AZ171" s="7" t="str">
        <f ca="1" t="shared" si="141"/>
        <v/>
      </c>
      <c r="BA171" s="6" t="str">
        <f ca="1" t="shared" si="142"/>
        <v/>
      </c>
      <c r="BB171" s="6" t="str">
        <f ca="1" t="shared" si="143"/>
        <v/>
      </c>
      <c r="BC171" s="6" t="str">
        <f ca="1" t="shared" si="144"/>
        <v/>
      </c>
      <c r="BD171" s="6" t="str">
        <f ca="1" t="shared" si="145"/>
        <v/>
      </c>
      <c r="BE171" s="6" t="str">
        <f ca="1" t="shared" si="146"/>
        <v/>
      </c>
      <c r="BF171" s="6" t="str">
        <f ca="1" t="shared" si="147"/>
        <v/>
      </c>
      <c r="BG171" s="6" t="str">
        <f ca="1" t="shared" si="148"/>
        <v/>
      </c>
      <c r="BH171" s="6" t="str">
        <f ca="1" t="shared" si="149"/>
        <v/>
      </c>
      <c r="BI171" s="6" t="str">
        <f ca="1" t="shared" si="150"/>
        <v/>
      </c>
    </row>
    <row r="172" spans="1:61">
      <c r="A172" s="5" t="str">
        <f ca="1" t="shared" si="104"/>
        <v/>
      </c>
      <c r="B172" s="5" t="str">
        <f ca="1">IF(选手操作!$K171="","",选手操作!$K171)</f>
        <v/>
      </c>
      <c r="C172" s="5" t="str">
        <f ca="1">IF(选手操作!$L171="","",选手操作!$L171)</f>
        <v/>
      </c>
      <c r="D172" s="5" t="str">
        <f ca="1">IF($B172="","",RANK($E172,$E$4:$E$435,0)+COUNTIF($E$4:$E172,$E172)-1)</f>
        <v/>
      </c>
      <c r="E172" s="6" t="str">
        <f ca="1" t="shared" si="105"/>
        <v/>
      </c>
      <c r="F172" s="7" t="str">
        <f ca="1">IF(SUM(选手操作!S171,选手操作!AS171,选手操作!BS171,选手操作!CS171,选手操作!DS171,选手操作!ES171,选手操作!FS171,选手操作!GS171,选手操作!HS171,选手操作!M171,结果导入!W171,结果导入!AW171,结果导入!BW171,结果导入!CW171,结果导入!DW171,结果导入!EW171,结果导入!FW171,结果导入!GW171,结果导入!HW171,选手操作!HU171)=0,"",SUM(选手操作!S171,选手操作!AS171,选手操作!BS171,选手操作!CS171,选手操作!DS171,选手操作!ES171,选手操作!FS171,选手操作!GS171,选手操作!HS171,选手操作!M171,结果导入!W171,结果导入!AW171,结果导入!BW171,结果导入!CW171,结果导入!DW171,结果导入!EW171,结果导入!FW171,结果导入!GW171,结果导入!HW171))</f>
        <v/>
      </c>
      <c r="G172" s="7" t="str">
        <f>IF(SUM(选手操作!O171,结果导入!Y171,结果导入!AY171,结果导入!BY171,结果导入!CY171,结果导入!DY171,结果导入!EY171,结果导入!FY171,结果导入!GY171,结果导入!HY171)=0,"",SUM(选手操作!O171,结果导入!Y171,结果导入!AY171,结果导入!BY171,结果导入!CY171,结果导入!DY171,结果导入!EY171,结果导入!FY171,结果导入!GY171,结果导入!HY171))</f>
        <v/>
      </c>
      <c r="H172" s="6" t="str">
        <f ca="1">IFERROR(IF(OR($C172="",结果导入!S$3=""),"",IF(选手操作!T171&lt;&gt;"",IF(选手操作!T171="其他","请假",选手操作!T171),VLOOKUP($C172,结果导入!O:Q,3,0))),"成绩错误")</f>
        <v/>
      </c>
      <c r="I172" s="6" t="str">
        <f ca="1">IFERROR(IF(OR($C172="",结果导入!AS$3=""),"",IF(选手操作!AT171&lt;&gt;"",IF(选手操作!AT171="其他","请假",选手操作!AT171),VLOOKUP($C172,结果导入!AO:AQ,3,0))),"成绩错误")</f>
        <v/>
      </c>
      <c r="J172" s="6" t="str">
        <f ca="1">IFERROR(IF(OR($C172="",结果导入!BS$3=""),"",IF(选手操作!BT171&lt;&gt;"",IF(选手操作!BT171="其他","请假",选手操作!BT171),VLOOKUP($C172,结果导入!BO:BQ,3,0))),"成绩错误")</f>
        <v/>
      </c>
      <c r="K172" s="6" t="str">
        <f ca="1">IFERROR(IF(OR($C172="",结果导入!CS$3=""),"",IF(选手操作!CT171&lt;&gt;"",IF(选手操作!CT171="其他","请假",选手操作!CT171),VLOOKUP($C172,结果导入!CO:CQ,3,0))),"成绩错误")</f>
        <v/>
      </c>
      <c r="L172" s="6" t="str">
        <f ca="1">IFERROR(IF(OR($C172="",结果导入!DS$3=""),"",IF(选手操作!DT171&lt;&gt;"",IF(选手操作!DT171="其他","请假",选手操作!DT171),VLOOKUP($C172,结果导入!DO:DQ,3,0))),"成绩错误")</f>
        <v/>
      </c>
      <c r="M172" s="6" t="str">
        <f ca="1">IFERROR(IF(OR($C172="",结果导入!ES$3=""),"",IF(选手操作!ET171&lt;&gt;"",IF(选手操作!ET171="其他","请假",选手操作!ET171),VLOOKUP($C172,结果导入!EO:EQ,3,0))),"成绩错误")</f>
        <v/>
      </c>
      <c r="N172" s="6" t="str">
        <f ca="1">IFERROR(IF(OR($C172="",结果导入!FS$3=""),"",IF(选手操作!FT171&lt;&gt;"",IF(选手操作!FT171="其他","请假",选手操作!FT171),VLOOKUP($C172,结果导入!FO:FQ,3,0))),"成绩错误")</f>
        <v/>
      </c>
      <c r="O172" s="6" t="str">
        <f ca="1">IFERROR(IF(OR($C172="",结果导入!GS$3=""),"",IF(选手操作!GT171&lt;&gt;"",IF(选手操作!GT171="其他","请假",选手操作!GT171),VLOOKUP($C172,结果导入!GO:GQ,3,0))),"成绩错误")</f>
        <v/>
      </c>
      <c r="P172" s="6" t="str">
        <f ca="1">IFERROR(IF(OR($C172="",结果导入!HS$3=""),"",IF(选手操作!HT171&lt;&gt;"",IF(选手操作!HT171="其他","请假",选手操作!HT171),VLOOKUP($C172,结果导入!HO:HQ,3,0))),"成绩错误")</f>
        <v/>
      </c>
      <c r="Q172" s="5" t="str">
        <f ca="1" t="shared" si="106"/>
        <v/>
      </c>
      <c r="R172" s="5" t="str">
        <f ca="1" t="shared" si="107"/>
        <v/>
      </c>
      <c r="S172" s="5" t="str">
        <f ca="1" t="shared" si="108"/>
        <v/>
      </c>
      <c r="T172" s="6" t="str">
        <f ca="1" t="shared" si="109"/>
        <v/>
      </c>
      <c r="U172" s="6" t="str">
        <f ca="1" t="shared" si="110"/>
        <v/>
      </c>
      <c r="V172" s="6" t="str">
        <f ca="1" t="shared" si="111"/>
        <v/>
      </c>
      <c r="W172" s="6" t="str">
        <f ca="1" t="shared" si="112"/>
        <v/>
      </c>
      <c r="X172" s="6" t="str">
        <f ca="1" t="shared" si="113"/>
        <v/>
      </c>
      <c r="Y172" s="6" t="str">
        <f ca="1" t="shared" si="114"/>
        <v/>
      </c>
      <c r="Z172" s="6" t="str">
        <f ca="1" t="shared" si="115"/>
        <v/>
      </c>
      <c r="AA172" s="6" t="str">
        <f ca="1" t="shared" si="116"/>
        <v/>
      </c>
      <c r="AB172" s="6" t="str">
        <f ca="1" t="shared" si="117"/>
        <v/>
      </c>
      <c r="AC172" s="6" t="str">
        <f ca="1" t="shared" si="118"/>
        <v/>
      </c>
      <c r="AD172" s="6" t="str">
        <f ca="1" t="shared" si="119"/>
        <v/>
      </c>
      <c r="AE172" s="6" t="str">
        <f ca="1" t="shared" si="120"/>
        <v/>
      </c>
      <c r="AF172" s="5" t="str">
        <f ca="1" t="shared" si="121"/>
        <v/>
      </c>
      <c r="AG172" s="5" t="str">
        <f ca="1" t="shared" si="122"/>
        <v/>
      </c>
      <c r="AH172" s="5" t="str">
        <f ca="1" t="shared" si="123"/>
        <v/>
      </c>
      <c r="AI172" s="6" t="str">
        <f ca="1" t="shared" si="124"/>
        <v/>
      </c>
      <c r="AJ172" s="6" t="str">
        <f ca="1" t="shared" si="125"/>
        <v/>
      </c>
      <c r="AK172" s="7" t="str">
        <f ca="1" t="shared" si="126"/>
        <v/>
      </c>
      <c r="AL172" s="6" t="str">
        <f ca="1" t="shared" si="127"/>
        <v/>
      </c>
      <c r="AM172" s="6" t="str">
        <f ca="1" t="shared" si="128"/>
        <v/>
      </c>
      <c r="AN172" s="6" t="str">
        <f ca="1" t="shared" si="129"/>
        <v/>
      </c>
      <c r="AO172" s="6" t="str">
        <f ca="1" t="shared" si="130"/>
        <v/>
      </c>
      <c r="AP172" s="6" t="str">
        <f ca="1" t="shared" si="131"/>
        <v/>
      </c>
      <c r="AQ172" s="6" t="str">
        <f ca="1" t="shared" si="132"/>
        <v/>
      </c>
      <c r="AR172" s="6" t="str">
        <f ca="1" t="shared" si="133"/>
        <v/>
      </c>
      <c r="AS172" s="6" t="str">
        <f ca="1" t="shared" si="134"/>
        <v/>
      </c>
      <c r="AT172" s="6" t="str">
        <f ca="1" t="shared" si="135"/>
        <v/>
      </c>
      <c r="AU172" s="9" t="str">
        <f ca="1" t="shared" si="136"/>
        <v/>
      </c>
      <c r="AV172" s="5" t="str">
        <f ca="1" t="shared" si="137"/>
        <v/>
      </c>
      <c r="AW172" s="5" t="str">
        <f ca="1" t="shared" si="138"/>
        <v/>
      </c>
      <c r="AX172" s="8" t="str">
        <f ca="1" t="shared" si="139"/>
        <v/>
      </c>
      <c r="AY172" s="6" t="str">
        <f ca="1" t="shared" si="140"/>
        <v/>
      </c>
      <c r="AZ172" s="7" t="str">
        <f ca="1" t="shared" si="141"/>
        <v/>
      </c>
      <c r="BA172" s="6" t="str">
        <f ca="1" t="shared" si="142"/>
        <v/>
      </c>
      <c r="BB172" s="6" t="str">
        <f ca="1" t="shared" si="143"/>
        <v/>
      </c>
      <c r="BC172" s="6" t="str">
        <f ca="1" t="shared" si="144"/>
        <v/>
      </c>
      <c r="BD172" s="6" t="str">
        <f ca="1" t="shared" si="145"/>
        <v/>
      </c>
      <c r="BE172" s="6" t="str">
        <f ca="1" t="shared" si="146"/>
        <v/>
      </c>
      <c r="BF172" s="6" t="str">
        <f ca="1" t="shared" si="147"/>
        <v/>
      </c>
      <c r="BG172" s="6" t="str">
        <f ca="1" t="shared" si="148"/>
        <v/>
      </c>
      <c r="BH172" s="6" t="str">
        <f ca="1" t="shared" si="149"/>
        <v/>
      </c>
      <c r="BI172" s="6" t="str">
        <f ca="1" t="shared" si="150"/>
        <v/>
      </c>
    </row>
    <row r="173" spans="1:61">
      <c r="A173" s="5" t="str">
        <f ca="1" t="shared" si="104"/>
        <v/>
      </c>
      <c r="B173" s="5" t="str">
        <f ca="1">IF(选手操作!$K172="","",选手操作!$K172)</f>
        <v/>
      </c>
      <c r="C173" s="5" t="str">
        <f ca="1">IF(选手操作!$L172="","",选手操作!$L172)</f>
        <v/>
      </c>
      <c r="D173" s="5" t="str">
        <f ca="1">IF($B173="","",RANK($E173,$E$4:$E$435,0)+COUNTIF($E$4:$E173,$E173)-1)</f>
        <v/>
      </c>
      <c r="E173" s="6" t="str">
        <f ca="1" t="shared" si="105"/>
        <v/>
      </c>
      <c r="F173" s="7" t="str">
        <f ca="1">IF(SUM(选手操作!S172,选手操作!AS172,选手操作!BS172,选手操作!CS172,选手操作!DS172,选手操作!ES172,选手操作!FS172,选手操作!GS172,选手操作!HS172,选手操作!M172,结果导入!W172,结果导入!AW172,结果导入!BW172,结果导入!CW172,结果导入!DW172,结果导入!EW172,结果导入!FW172,结果导入!GW172,结果导入!HW172,选手操作!HU172)=0,"",SUM(选手操作!S172,选手操作!AS172,选手操作!BS172,选手操作!CS172,选手操作!DS172,选手操作!ES172,选手操作!FS172,选手操作!GS172,选手操作!HS172,选手操作!M172,结果导入!W172,结果导入!AW172,结果导入!BW172,结果导入!CW172,结果导入!DW172,结果导入!EW172,结果导入!FW172,结果导入!GW172,结果导入!HW172))</f>
        <v/>
      </c>
      <c r="G173" s="7" t="str">
        <f>IF(SUM(选手操作!O172,结果导入!Y172,结果导入!AY172,结果导入!BY172,结果导入!CY172,结果导入!DY172,结果导入!EY172,结果导入!FY172,结果导入!GY172,结果导入!HY172)=0,"",SUM(选手操作!O172,结果导入!Y172,结果导入!AY172,结果导入!BY172,结果导入!CY172,结果导入!DY172,结果导入!EY172,结果导入!FY172,结果导入!GY172,结果导入!HY172))</f>
        <v/>
      </c>
      <c r="H173" s="6" t="str">
        <f ca="1">IFERROR(IF(OR($C173="",结果导入!S$3=""),"",IF(选手操作!T172&lt;&gt;"",IF(选手操作!T172="其他","请假",选手操作!T172),VLOOKUP($C173,结果导入!O:Q,3,0))),"成绩错误")</f>
        <v/>
      </c>
      <c r="I173" s="6" t="str">
        <f ca="1">IFERROR(IF(OR($C173="",结果导入!AS$3=""),"",IF(选手操作!AT172&lt;&gt;"",IF(选手操作!AT172="其他","请假",选手操作!AT172),VLOOKUP($C173,结果导入!AO:AQ,3,0))),"成绩错误")</f>
        <v/>
      </c>
      <c r="J173" s="6" t="str">
        <f ca="1">IFERROR(IF(OR($C173="",结果导入!BS$3=""),"",IF(选手操作!BT172&lt;&gt;"",IF(选手操作!BT172="其他","请假",选手操作!BT172),VLOOKUP($C173,结果导入!BO:BQ,3,0))),"成绩错误")</f>
        <v/>
      </c>
      <c r="K173" s="6" t="str">
        <f ca="1">IFERROR(IF(OR($C173="",结果导入!CS$3=""),"",IF(选手操作!CT172&lt;&gt;"",IF(选手操作!CT172="其他","请假",选手操作!CT172),VLOOKUP($C173,结果导入!CO:CQ,3,0))),"成绩错误")</f>
        <v/>
      </c>
      <c r="L173" s="6" t="str">
        <f ca="1">IFERROR(IF(OR($C173="",结果导入!DS$3=""),"",IF(选手操作!DT172&lt;&gt;"",IF(选手操作!DT172="其他","请假",选手操作!DT172),VLOOKUP($C173,结果导入!DO:DQ,3,0))),"成绩错误")</f>
        <v/>
      </c>
      <c r="M173" s="6" t="str">
        <f ca="1">IFERROR(IF(OR($C173="",结果导入!ES$3=""),"",IF(选手操作!ET172&lt;&gt;"",IF(选手操作!ET172="其他","请假",选手操作!ET172),VLOOKUP($C173,结果导入!EO:EQ,3,0))),"成绩错误")</f>
        <v/>
      </c>
      <c r="N173" s="6" t="str">
        <f ca="1">IFERROR(IF(OR($C173="",结果导入!FS$3=""),"",IF(选手操作!FT172&lt;&gt;"",IF(选手操作!FT172="其他","请假",选手操作!FT172),VLOOKUP($C173,结果导入!FO:FQ,3,0))),"成绩错误")</f>
        <v/>
      </c>
      <c r="O173" s="6" t="str">
        <f ca="1">IFERROR(IF(OR($C173="",结果导入!GS$3=""),"",IF(选手操作!GT172&lt;&gt;"",IF(选手操作!GT172="其他","请假",选手操作!GT172),VLOOKUP($C173,结果导入!GO:GQ,3,0))),"成绩错误")</f>
        <v/>
      </c>
      <c r="P173" s="6" t="str">
        <f ca="1">IFERROR(IF(OR($C173="",结果导入!HS$3=""),"",IF(选手操作!HT172&lt;&gt;"",IF(选手操作!HT172="其他","请假",选手操作!HT172),VLOOKUP($C173,结果导入!HO:HQ,3,0))),"成绩错误")</f>
        <v/>
      </c>
      <c r="Q173" s="5" t="str">
        <f ca="1" t="shared" si="106"/>
        <v/>
      </c>
      <c r="R173" s="5" t="str">
        <f ca="1" t="shared" si="107"/>
        <v/>
      </c>
      <c r="S173" s="5" t="str">
        <f ca="1" t="shared" si="108"/>
        <v/>
      </c>
      <c r="T173" s="6" t="str">
        <f ca="1" t="shared" si="109"/>
        <v/>
      </c>
      <c r="U173" s="6" t="str">
        <f ca="1" t="shared" si="110"/>
        <v/>
      </c>
      <c r="V173" s="6" t="str">
        <f ca="1" t="shared" si="111"/>
        <v/>
      </c>
      <c r="W173" s="6" t="str">
        <f ca="1" t="shared" si="112"/>
        <v/>
      </c>
      <c r="X173" s="6" t="str">
        <f ca="1" t="shared" si="113"/>
        <v/>
      </c>
      <c r="Y173" s="6" t="str">
        <f ca="1" t="shared" si="114"/>
        <v/>
      </c>
      <c r="Z173" s="6" t="str">
        <f ca="1" t="shared" si="115"/>
        <v/>
      </c>
      <c r="AA173" s="6" t="str">
        <f ca="1" t="shared" si="116"/>
        <v/>
      </c>
      <c r="AB173" s="6" t="str">
        <f ca="1" t="shared" si="117"/>
        <v/>
      </c>
      <c r="AC173" s="6" t="str">
        <f ca="1" t="shared" si="118"/>
        <v/>
      </c>
      <c r="AD173" s="6" t="str">
        <f ca="1" t="shared" si="119"/>
        <v/>
      </c>
      <c r="AE173" s="6" t="str">
        <f ca="1" t="shared" si="120"/>
        <v/>
      </c>
      <c r="AF173" s="5" t="str">
        <f ca="1" t="shared" si="121"/>
        <v/>
      </c>
      <c r="AG173" s="5" t="str">
        <f ca="1" t="shared" si="122"/>
        <v/>
      </c>
      <c r="AH173" s="5" t="str">
        <f ca="1" t="shared" si="123"/>
        <v/>
      </c>
      <c r="AI173" s="6" t="str">
        <f ca="1" t="shared" si="124"/>
        <v/>
      </c>
      <c r="AJ173" s="6" t="str">
        <f ca="1" t="shared" si="125"/>
        <v/>
      </c>
      <c r="AK173" s="7" t="str">
        <f ca="1" t="shared" si="126"/>
        <v/>
      </c>
      <c r="AL173" s="6" t="str">
        <f ca="1" t="shared" si="127"/>
        <v/>
      </c>
      <c r="AM173" s="6" t="str">
        <f ca="1" t="shared" si="128"/>
        <v/>
      </c>
      <c r="AN173" s="6" t="str">
        <f ca="1" t="shared" si="129"/>
        <v/>
      </c>
      <c r="AO173" s="6" t="str">
        <f ca="1" t="shared" si="130"/>
        <v/>
      </c>
      <c r="AP173" s="6" t="str">
        <f ca="1" t="shared" si="131"/>
        <v/>
      </c>
      <c r="AQ173" s="6" t="str">
        <f ca="1" t="shared" si="132"/>
        <v/>
      </c>
      <c r="AR173" s="6" t="str">
        <f ca="1" t="shared" si="133"/>
        <v/>
      </c>
      <c r="AS173" s="6" t="str">
        <f ca="1" t="shared" si="134"/>
        <v/>
      </c>
      <c r="AT173" s="6" t="str">
        <f ca="1" t="shared" si="135"/>
        <v/>
      </c>
      <c r="AU173" s="9" t="str">
        <f ca="1" t="shared" si="136"/>
        <v/>
      </c>
      <c r="AV173" s="5" t="str">
        <f ca="1" t="shared" si="137"/>
        <v/>
      </c>
      <c r="AW173" s="5" t="str">
        <f ca="1" t="shared" si="138"/>
        <v/>
      </c>
      <c r="AX173" s="8" t="str">
        <f ca="1" t="shared" si="139"/>
        <v/>
      </c>
      <c r="AY173" s="6" t="str">
        <f ca="1" t="shared" si="140"/>
        <v/>
      </c>
      <c r="AZ173" s="7" t="str">
        <f ca="1" t="shared" si="141"/>
        <v/>
      </c>
      <c r="BA173" s="6" t="str">
        <f ca="1" t="shared" si="142"/>
        <v/>
      </c>
      <c r="BB173" s="6" t="str">
        <f ca="1" t="shared" si="143"/>
        <v/>
      </c>
      <c r="BC173" s="6" t="str">
        <f ca="1" t="shared" si="144"/>
        <v/>
      </c>
      <c r="BD173" s="6" t="str">
        <f ca="1" t="shared" si="145"/>
        <v/>
      </c>
      <c r="BE173" s="6" t="str">
        <f ca="1" t="shared" si="146"/>
        <v/>
      </c>
      <c r="BF173" s="6" t="str">
        <f ca="1" t="shared" si="147"/>
        <v/>
      </c>
      <c r="BG173" s="6" t="str">
        <f ca="1" t="shared" si="148"/>
        <v/>
      </c>
      <c r="BH173" s="6" t="str">
        <f ca="1" t="shared" si="149"/>
        <v/>
      </c>
      <c r="BI173" s="6" t="str">
        <f ca="1" t="shared" si="150"/>
        <v/>
      </c>
    </row>
    <row r="174" spans="1:61">
      <c r="A174" s="5" t="str">
        <f ca="1" t="shared" si="104"/>
        <v/>
      </c>
      <c r="B174" s="5" t="str">
        <f ca="1">IF(选手操作!$K173="","",选手操作!$K173)</f>
        <v/>
      </c>
      <c r="C174" s="5" t="str">
        <f ca="1">IF(选手操作!$L173="","",选手操作!$L173)</f>
        <v/>
      </c>
      <c r="D174" s="5" t="str">
        <f ca="1">IF($B174="","",RANK($E174,$E$4:$E$435,0)+COUNTIF($E$4:$E174,$E174)-1)</f>
        <v/>
      </c>
      <c r="E174" s="6" t="str">
        <f ca="1" t="shared" si="105"/>
        <v/>
      </c>
      <c r="F174" s="7" t="str">
        <f ca="1">IF(SUM(选手操作!S173,选手操作!AS173,选手操作!BS173,选手操作!CS173,选手操作!DS173,选手操作!ES173,选手操作!FS173,选手操作!GS173,选手操作!HS173,选手操作!M173,结果导入!W173,结果导入!AW173,结果导入!BW173,结果导入!CW173,结果导入!DW173,结果导入!EW173,结果导入!FW173,结果导入!GW173,结果导入!HW173,选手操作!HU173)=0,"",SUM(选手操作!S173,选手操作!AS173,选手操作!BS173,选手操作!CS173,选手操作!DS173,选手操作!ES173,选手操作!FS173,选手操作!GS173,选手操作!HS173,选手操作!M173,结果导入!W173,结果导入!AW173,结果导入!BW173,结果导入!CW173,结果导入!DW173,结果导入!EW173,结果导入!FW173,结果导入!GW173,结果导入!HW173))</f>
        <v/>
      </c>
      <c r="G174" s="7" t="str">
        <f>IF(SUM(选手操作!O173,结果导入!Y173,结果导入!AY173,结果导入!BY173,结果导入!CY173,结果导入!DY173,结果导入!EY173,结果导入!FY173,结果导入!GY173,结果导入!HY173)=0,"",SUM(选手操作!O173,结果导入!Y173,结果导入!AY173,结果导入!BY173,结果导入!CY173,结果导入!DY173,结果导入!EY173,结果导入!FY173,结果导入!GY173,结果导入!HY173))</f>
        <v/>
      </c>
      <c r="H174" s="6" t="str">
        <f ca="1">IFERROR(IF(OR($C174="",结果导入!S$3=""),"",IF(选手操作!T173&lt;&gt;"",IF(选手操作!T173="其他","请假",选手操作!T173),VLOOKUP($C174,结果导入!O:Q,3,0))),"成绩错误")</f>
        <v/>
      </c>
      <c r="I174" s="6" t="str">
        <f ca="1">IFERROR(IF(OR($C174="",结果导入!AS$3=""),"",IF(选手操作!AT173&lt;&gt;"",IF(选手操作!AT173="其他","请假",选手操作!AT173),VLOOKUP($C174,结果导入!AO:AQ,3,0))),"成绩错误")</f>
        <v/>
      </c>
      <c r="J174" s="6" t="str">
        <f ca="1">IFERROR(IF(OR($C174="",结果导入!BS$3=""),"",IF(选手操作!BT173&lt;&gt;"",IF(选手操作!BT173="其他","请假",选手操作!BT173),VLOOKUP($C174,结果导入!BO:BQ,3,0))),"成绩错误")</f>
        <v/>
      </c>
      <c r="K174" s="6" t="str">
        <f ca="1">IFERROR(IF(OR($C174="",结果导入!CS$3=""),"",IF(选手操作!CT173&lt;&gt;"",IF(选手操作!CT173="其他","请假",选手操作!CT173),VLOOKUP($C174,结果导入!CO:CQ,3,0))),"成绩错误")</f>
        <v/>
      </c>
      <c r="L174" s="6" t="str">
        <f ca="1">IFERROR(IF(OR($C174="",结果导入!DS$3=""),"",IF(选手操作!DT173&lt;&gt;"",IF(选手操作!DT173="其他","请假",选手操作!DT173),VLOOKUP($C174,结果导入!DO:DQ,3,0))),"成绩错误")</f>
        <v/>
      </c>
      <c r="M174" s="6" t="str">
        <f ca="1">IFERROR(IF(OR($C174="",结果导入!ES$3=""),"",IF(选手操作!ET173&lt;&gt;"",IF(选手操作!ET173="其他","请假",选手操作!ET173),VLOOKUP($C174,结果导入!EO:EQ,3,0))),"成绩错误")</f>
        <v/>
      </c>
      <c r="N174" s="6" t="str">
        <f ca="1">IFERROR(IF(OR($C174="",结果导入!FS$3=""),"",IF(选手操作!FT173&lt;&gt;"",IF(选手操作!FT173="其他","请假",选手操作!FT173),VLOOKUP($C174,结果导入!FO:FQ,3,0))),"成绩错误")</f>
        <v/>
      </c>
      <c r="O174" s="6" t="str">
        <f ca="1">IFERROR(IF(OR($C174="",结果导入!GS$3=""),"",IF(选手操作!GT173&lt;&gt;"",IF(选手操作!GT173="其他","请假",选手操作!GT173),VLOOKUP($C174,结果导入!GO:GQ,3,0))),"成绩错误")</f>
        <v/>
      </c>
      <c r="P174" s="6" t="str">
        <f ca="1">IFERROR(IF(OR($C174="",结果导入!HS$3=""),"",IF(选手操作!HT173&lt;&gt;"",IF(选手操作!HT173="其他","请假",选手操作!HT173),VLOOKUP($C174,结果导入!HO:HQ,3,0))),"成绩错误")</f>
        <v/>
      </c>
      <c r="Q174" s="5" t="str">
        <f ca="1" t="shared" si="106"/>
        <v/>
      </c>
      <c r="R174" s="5" t="str">
        <f ca="1" t="shared" si="107"/>
        <v/>
      </c>
      <c r="S174" s="5" t="str">
        <f ca="1" t="shared" si="108"/>
        <v/>
      </c>
      <c r="T174" s="6" t="str">
        <f ca="1" t="shared" si="109"/>
        <v/>
      </c>
      <c r="U174" s="6" t="str">
        <f ca="1" t="shared" si="110"/>
        <v/>
      </c>
      <c r="V174" s="6" t="str">
        <f ca="1" t="shared" si="111"/>
        <v/>
      </c>
      <c r="W174" s="6" t="str">
        <f ca="1" t="shared" si="112"/>
        <v/>
      </c>
      <c r="X174" s="6" t="str">
        <f ca="1" t="shared" si="113"/>
        <v/>
      </c>
      <c r="Y174" s="6" t="str">
        <f ca="1" t="shared" si="114"/>
        <v/>
      </c>
      <c r="Z174" s="6" t="str">
        <f ca="1" t="shared" si="115"/>
        <v/>
      </c>
      <c r="AA174" s="6" t="str">
        <f ca="1" t="shared" si="116"/>
        <v/>
      </c>
      <c r="AB174" s="6" t="str">
        <f ca="1" t="shared" si="117"/>
        <v/>
      </c>
      <c r="AC174" s="6" t="str">
        <f ca="1" t="shared" si="118"/>
        <v/>
      </c>
      <c r="AD174" s="6" t="str">
        <f ca="1" t="shared" si="119"/>
        <v/>
      </c>
      <c r="AE174" s="6" t="str">
        <f ca="1" t="shared" si="120"/>
        <v/>
      </c>
      <c r="AF174" s="5" t="str">
        <f ca="1" t="shared" si="121"/>
        <v/>
      </c>
      <c r="AG174" s="5" t="str">
        <f ca="1" t="shared" si="122"/>
        <v/>
      </c>
      <c r="AH174" s="5" t="str">
        <f ca="1" t="shared" si="123"/>
        <v/>
      </c>
      <c r="AI174" s="6" t="str">
        <f ca="1" t="shared" si="124"/>
        <v/>
      </c>
      <c r="AJ174" s="6" t="str">
        <f ca="1" t="shared" si="125"/>
        <v/>
      </c>
      <c r="AK174" s="7" t="str">
        <f ca="1" t="shared" si="126"/>
        <v/>
      </c>
      <c r="AL174" s="6" t="str">
        <f ca="1" t="shared" si="127"/>
        <v/>
      </c>
      <c r="AM174" s="6" t="str">
        <f ca="1" t="shared" si="128"/>
        <v/>
      </c>
      <c r="AN174" s="6" t="str">
        <f ca="1" t="shared" si="129"/>
        <v/>
      </c>
      <c r="AO174" s="6" t="str">
        <f ca="1" t="shared" si="130"/>
        <v/>
      </c>
      <c r="AP174" s="6" t="str">
        <f ca="1" t="shared" si="131"/>
        <v/>
      </c>
      <c r="AQ174" s="6" t="str">
        <f ca="1" t="shared" si="132"/>
        <v/>
      </c>
      <c r="AR174" s="6" t="str">
        <f ca="1" t="shared" si="133"/>
        <v/>
      </c>
      <c r="AS174" s="6" t="str">
        <f ca="1" t="shared" si="134"/>
        <v/>
      </c>
      <c r="AT174" s="6" t="str">
        <f ca="1" t="shared" si="135"/>
        <v/>
      </c>
      <c r="AU174" s="9" t="str">
        <f ca="1" t="shared" si="136"/>
        <v/>
      </c>
      <c r="AV174" s="5" t="str">
        <f ca="1" t="shared" si="137"/>
        <v/>
      </c>
      <c r="AW174" s="5" t="str">
        <f ca="1" t="shared" si="138"/>
        <v/>
      </c>
      <c r="AX174" s="8" t="str">
        <f ca="1" t="shared" si="139"/>
        <v/>
      </c>
      <c r="AY174" s="6" t="str">
        <f ca="1" t="shared" si="140"/>
        <v/>
      </c>
      <c r="AZ174" s="7" t="str">
        <f ca="1" t="shared" si="141"/>
        <v/>
      </c>
      <c r="BA174" s="6" t="str">
        <f ca="1" t="shared" si="142"/>
        <v/>
      </c>
      <c r="BB174" s="6" t="str">
        <f ca="1" t="shared" si="143"/>
        <v/>
      </c>
      <c r="BC174" s="6" t="str">
        <f ca="1" t="shared" si="144"/>
        <v/>
      </c>
      <c r="BD174" s="6" t="str">
        <f ca="1" t="shared" si="145"/>
        <v/>
      </c>
      <c r="BE174" s="6" t="str">
        <f ca="1" t="shared" si="146"/>
        <v/>
      </c>
      <c r="BF174" s="6" t="str">
        <f ca="1" t="shared" si="147"/>
        <v/>
      </c>
      <c r="BG174" s="6" t="str">
        <f ca="1" t="shared" si="148"/>
        <v/>
      </c>
      <c r="BH174" s="6" t="str">
        <f ca="1" t="shared" si="149"/>
        <v/>
      </c>
      <c r="BI174" s="6" t="str">
        <f ca="1" t="shared" si="150"/>
        <v/>
      </c>
    </row>
    <row r="175" spans="1:61">
      <c r="A175" s="5" t="str">
        <f ca="1" t="shared" si="104"/>
        <v/>
      </c>
      <c r="B175" s="5" t="str">
        <f ca="1">IF(选手操作!$K174="","",选手操作!$K174)</f>
        <v/>
      </c>
      <c r="C175" s="5" t="str">
        <f ca="1">IF(选手操作!$L174="","",选手操作!$L174)</f>
        <v/>
      </c>
      <c r="D175" s="5" t="str">
        <f ca="1">IF($B175="","",RANK($E175,$E$4:$E$435,0)+COUNTIF($E$4:$E175,$E175)-1)</f>
        <v/>
      </c>
      <c r="E175" s="6" t="str">
        <f ca="1" t="shared" si="105"/>
        <v/>
      </c>
      <c r="F175" s="7" t="str">
        <f ca="1">IF(SUM(选手操作!S174,选手操作!AS174,选手操作!BS174,选手操作!CS174,选手操作!DS174,选手操作!ES174,选手操作!FS174,选手操作!GS174,选手操作!HS174,选手操作!M174,结果导入!W174,结果导入!AW174,结果导入!BW174,结果导入!CW174,结果导入!DW174,结果导入!EW174,结果导入!FW174,结果导入!GW174,结果导入!HW174,选手操作!HU174)=0,"",SUM(选手操作!S174,选手操作!AS174,选手操作!BS174,选手操作!CS174,选手操作!DS174,选手操作!ES174,选手操作!FS174,选手操作!GS174,选手操作!HS174,选手操作!M174,结果导入!W174,结果导入!AW174,结果导入!BW174,结果导入!CW174,结果导入!DW174,结果导入!EW174,结果导入!FW174,结果导入!GW174,结果导入!HW174))</f>
        <v/>
      </c>
      <c r="G175" s="7" t="str">
        <f>IF(SUM(选手操作!O174,结果导入!Y174,结果导入!AY174,结果导入!BY174,结果导入!CY174,结果导入!DY174,结果导入!EY174,结果导入!FY174,结果导入!GY174,结果导入!HY174)=0,"",SUM(选手操作!O174,结果导入!Y174,结果导入!AY174,结果导入!BY174,结果导入!CY174,结果导入!DY174,结果导入!EY174,结果导入!FY174,结果导入!GY174,结果导入!HY174))</f>
        <v/>
      </c>
      <c r="H175" s="6" t="str">
        <f ca="1">IFERROR(IF(OR($C175="",结果导入!S$3=""),"",IF(选手操作!T174&lt;&gt;"",IF(选手操作!T174="其他","请假",选手操作!T174),VLOOKUP($C175,结果导入!O:Q,3,0))),"成绩错误")</f>
        <v/>
      </c>
      <c r="I175" s="6" t="str">
        <f ca="1">IFERROR(IF(OR($C175="",结果导入!AS$3=""),"",IF(选手操作!AT174&lt;&gt;"",IF(选手操作!AT174="其他","请假",选手操作!AT174),VLOOKUP($C175,结果导入!AO:AQ,3,0))),"成绩错误")</f>
        <v/>
      </c>
      <c r="J175" s="6" t="str">
        <f ca="1">IFERROR(IF(OR($C175="",结果导入!BS$3=""),"",IF(选手操作!BT174&lt;&gt;"",IF(选手操作!BT174="其他","请假",选手操作!BT174),VLOOKUP($C175,结果导入!BO:BQ,3,0))),"成绩错误")</f>
        <v/>
      </c>
      <c r="K175" s="6" t="str">
        <f ca="1">IFERROR(IF(OR($C175="",结果导入!CS$3=""),"",IF(选手操作!CT174&lt;&gt;"",IF(选手操作!CT174="其他","请假",选手操作!CT174),VLOOKUP($C175,结果导入!CO:CQ,3,0))),"成绩错误")</f>
        <v/>
      </c>
      <c r="L175" s="6" t="str">
        <f ca="1">IFERROR(IF(OR($C175="",结果导入!DS$3=""),"",IF(选手操作!DT174&lt;&gt;"",IF(选手操作!DT174="其他","请假",选手操作!DT174),VLOOKUP($C175,结果导入!DO:DQ,3,0))),"成绩错误")</f>
        <v/>
      </c>
      <c r="M175" s="6" t="str">
        <f ca="1">IFERROR(IF(OR($C175="",结果导入!ES$3=""),"",IF(选手操作!ET174&lt;&gt;"",IF(选手操作!ET174="其他","请假",选手操作!ET174),VLOOKUP($C175,结果导入!EO:EQ,3,0))),"成绩错误")</f>
        <v/>
      </c>
      <c r="N175" s="6" t="str">
        <f ca="1">IFERROR(IF(OR($C175="",结果导入!FS$3=""),"",IF(选手操作!FT174&lt;&gt;"",IF(选手操作!FT174="其他","请假",选手操作!FT174),VLOOKUP($C175,结果导入!FO:FQ,3,0))),"成绩错误")</f>
        <v/>
      </c>
      <c r="O175" s="6" t="str">
        <f ca="1">IFERROR(IF(OR($C175="",结果导入!GS$3=""),"",IF(选手操作!GT174&lt;&gt;"",IF(选手操作!GT174="其他","请假",选手操作!GT174),VLOOKUP($C175,结果导入!GO:GQ,3,0))),"成绩错误")</f>
        <v/>
      </c>
      <c r="P175" s="6" t="str">
        <f ca="1">IFERROR(IF(OR($C175="",结果导入!HS$3=""),"",IF(选手操作!HT174&lt;&gt;"",IF(选手操作!HT174="其他","请假",选手操作!HT174),VLOOKUP($C175,结果导入!HO:HQ,3,0))),"成绩错误")</f>
        <v/>
      </c>
      <c r="Q175" s="5" t="str">
        <f ca="1" t="shared" si="106"/>
        <v/>
      </c>
      <c r="R175" s="5" t="str">
        <f ca="1" t="shared" si="107"/>
        <v/>
      </c>
      <c r="S175" s="5" t="str">
        <f ca="1" t="shared" si="108"/>
        <v/>
      </c>
      <c r="T175" s="6" t="str">
        <f ca="1" t="shared" si="109"/>
        <v/>
      </c>
      <c r="U175" s="6" t="str">
        <f ca="1" t="shared" si="110"/>
        <v/>
      </c>
      <c r="V175" s="6" t="str">
        <f ca="1" t="shared" si="111"/>
        <v/>
      </c>
      <c r="W175" s="6" t="str">
        <f ca="1" t="shared" si="112"/>
        <v/>
      </c>
      <c r="X175" s="6" t="str">
        <f ca="1" t="shared" si="113"/>
        <v/>
      </c>
      <c r="Y175" s="6" t="str">
        <f ca="1" t="shared" si="114"/>
        <v/>
      </c>
      <c r="Z175" s="6" t="str">
        <f ca="1" t="shared" si="115"/>
        <v/>
      </c>
      <c r="AA175" s="6" t="str">
        <f ca="1" t="shared" si="116"/>
        <v/>
      </c>
      <c r="AB175" s="6" t="str">
        <f ca="1" t="shared" si="117"/>
        <v/>
      </c>
      <c r="AC175" s="6" t="str">
        <f ca="1" t="shared" si="118"/>
        <v/>
      </c>
      <c r="AD175" s="6" t="str">
        <f ca="1" t="shared" si="119"/>
        <v/>
      </c>
      <c r="AE175" s="6" t="str">
        <f ca="1" t="shared" si="120"/>
        <v/>
      </c>
      <c r="AF175" s="5" t="str">
        <f ca="1" t="shared" si="121"/>
        <v/>
      </c>
      <c r="AG175" s="5" t="str">
        <f ca="1" t="shared" si="122"/>
        <v/>
      </c>
      <c r="AH175" s="5" t="str">
        <f ca="1" t="shared" si="123"/>
        <v/>
      </c>
      <c r="AI175" s="6" t="str">
        <f ca="1" t="shared" si="124"/>
        <v/>
      </c>
      <c r="AJ175" s="6" t="str">
        <f ca="1" t="shared" si="125"/>
        <v/>
      </c>
      <c r="AK175" s="7" t="str">
        <f ca="1" t="shared" si="126"/>
        <v/>
      </c>
      <c r="AL175" s="6" t="str">
        <f ca="1" t="shared" si="127"/>
        <v/>
      </c>
      <c r="AM175" s="6" t="str">
        <f ca="1" t="shared" si="128"/>
        <v/>
      </c>
      <c r="AN175" s="6" t="str">
        <f ca="1" t="shared" si="129"/>
        <v/>
      </c>
      <c r="AO175" s="6" t="str">
        <f ca="1" t="shared" si="130"/>
        <v/>
      </c>
      <c r="AP175" s="6" t="str">
        <f ca="1" t="shared" si="131"/>
        <v/>
      </c>
      <c r="AQ175" s="6" t="str">
        <f ca="1" t="shared" si="132"/>
        <v/>
      </c>
      <c r="AR175" s="6" t="str">
        <f ca="1" t="shared" si="133"/>
        <v/>
      </c>
      <c r="AS175" s="6" t="str">
        <f ca="1" t="shared" si="134"/>
        <v/>
      </c>
      <c r="AT175" s="6" t="str">
        <f ca="1" t="shared" si="135"/>
        <v/>
      </c>
      <c r="AU175" s="9" t="str">
        <f ca="1" t="shared" si="136"/>
        <v/>
      </c>
      <c r="AV175" s="5" t="str">
        <f ca="1" t="shared" si="137"/>
        <v/>
      </c>
      <c r="AW175" s="5" t="str">
        <f ca="1" t="shared" si="138"/>
        <v/>
      </c>
      <c r="AX175" s="8" t="str">
        <f ca="1" t="shared" si="139"/>
        <v/>
      </c>
      <c r="AY175" s="6" t="str">
        <f ca="1" t="shared" si="140"/>
        <v/>
      </c>
      <c r="AZ175" s="7" t="str">
        <f ca="1" t="shared" si="141"/>
        <v/>
      </c>
      <c r="BA175" s="6" t="str">
        <f ca="1" t="shared" si="142"/>
        <v/>
      </c>
      <c r="BB175" s="6" t="str">
        <f ca="1" t="shared" si="143"/>
        <v/>
      </c>
      <c r="BC175" s="6" t="str">
        <f ca="1" t="shared" si="144"/>
        <v/>
      </c>
      <c r="BD175" s="6" t="str">
        <f ca="1" t="shared" si="145"/>
        <v/>
      </c>
      <c r="BE175" s="6" t="str">
        <f ca="1" t="shared" si="146"/>
        <v/>
      </c>
      <c r="BF175" s="6" t="str">
        <f ca="1" t="shared" si="147"/>
        <v/>
      </c>
      <c r="BG175" s="6" t="str">
        <f ca="1" t="shared" si="148"/>
        <v/>
      </c>
      <c r="BH175" s="6" t="str">
        <f ca="1" t="shared" si="149"/>
        <v/>
      </c>
      <c r="BI175" s="6" t="str">
        <f ca="1" t="shared" si="150"/>
        <v/>
      </c>
    </row>
    <row r="176" spans="1:61">
      <c r="A176" s="5" t="str">
        <f ca="1" t="shared" si="104"/>
        <v/>
      </c>
      <c r="B176" s="5" t="str">
        <f ca="1">IF(选手操作!$K175="","",选手操作!$K175)</f>
        <v/>
      </c>
      <c r="C176" s="5" t="str">
        <f ca="1">IF(选手操作!$L175="","",选手操作!$L175)</f>
        <v/>
      </c>
      <c r="D176" s="5" t="str">
        <f ca="1">IF($B176="","",RANK($E176,$E$4:$E$435,0)+COUNTIF($E$4:$E176,$E176)-1)</f>
        <v/>
      </c>
      <c r="E176" s="6" t="str">
        <f ca="1" t="shared" si="105"/>
        <v/>
      </c>
      <c r="F176" s="7" t="str">
        <f ca="1">IF(SUM(选手操作!S175,选手操作!AS175,选手操作!BS175,选手操作!CS175,选手操作!DS175,选手操作!ES175,选手操作!FS175,选手操作!GS175,选手操作!HS175,选手操作!M175,结果导入!W175,结果导入!AW175,结果导入!BW175,结果导入!CW175,结果导入!DW175,结果导入!EW175,结果导入!FW175,结果导入!GW175,结果导入!HW175,选手操作!HU175)=0,"",SUM(选手操作!S175,选手操作!AS175,选手操作!BS175,选手操作!CS175,选手操作!DS175,选手操作!ES175,选手操作!FS175,选手操作!GS175,选手操作!HS175,选手操作!M175,结果导入!W175,结果导入!AW175,结果导入!BW175,结果导入!CW175,结果导入!DW175,结果导入!EW175,结果导入!FW175,结果导入!GW175,结果导入!HW175))</f>
        <v/>
      </c>
      <c r="G176" s="7" t="str">
        <f>IF(SUM(选手操作!O175,结果导入!Y175,结果导入!AY175,结果导入!BY175,结果导入!CY175,结果导入!DY175,结果导入!EY175,结果导入!FY175,结果导入!GY175,结果导入!HY175)=0,"",SUM(选手操作!O175,结果导入!Y175,结果导入!AY175,结果导入!BY175,结果导入!CY175,结果导入!DY175,结果导入!EY175,结果导入!FY175,结果导入!GY175,结果导入!HY175))</f>
        <v/>
      </c>
      <c r="H176" s="6" t="str">
        <f ca="1">IFERROR(IF(OR($C176="",结果导入!S$3=""),"",IF(选手操作!T175&lt;&gt;"",IF(选手操作!T175="其他","请假",选手操作!T175),VLOOKUP($C176,结果导入!O:Q,3,0))),"成绩错误")</f>
        <v/>
      </c>
      <c r="I176" s="6" t="str">
        <f ca="1">IFERROR(IF(OR($C176="",结果导入!AS$3=""),"",IF(选手操作!AT175&lt;&gt;"",IF(选手操作!AT175="其他","请假",选手操作!AT175),VLOOKUP($C176,结果导入!AO:AQ,3,0))),"成绩错误")</f>
        <v/>
      </c>
      <c r="J176" s="6" t="str">
        <f ca="1">IFERROR(IF(OR($C176="",结果导入!BS$3=""),"",IF(选手操作!BT175&lt;&gt;"",IF(选手操作!BT175="其他","请假",选手操作!BT175),VLOOKUP($C176,结果导入!BO:BQ,3,0))),"成绩错误")</f>
        <v/>
      </c>
      <c r="K176" s="6" t="str">
        <f ca="1">IFERROR(IF(OR($C176="",结果导入!CS$3=""),"",IF(选手操作!CT175&lt;&gt;"",IF(选手操作!CT175="其他","请假",选手操作!CT175),VLOOKUP($C176,结果导入!CO:CQ,3,0))),"成绩错误")</f>
        <v/>
      </c>
      <c r="L176" s="6" t="str">
        <f ca="1">IFERROR(IF(OR($C176="",结果导入!DS$3=""),"",IF(选手操作!DT175&lt;&gt;"",IF(选手操作!DT175="其他","请假",选手操作!DT175),VLOOKUP($C176,结果导入!DO:DQ,3,0))),"成绩错误")</f>
        <v/>
      </c>
      <c r="M176" s="6" t="str">
        <f ca="1">IFERROR(IF(OR($C176="",结果导入!ES$3=""),"",IF(选手操作!ET175&lt;&gt;"",IF(选手操作!ET175="其他","请假",选手操作!ET175),VLOOKUP($C176,结果导入!EO:EQ,3,0))),"成绩错误")</f>
        <v/>
      </c>
      <c r="N176" s="6" t="str">
        <f ca="1">IFERROR(IF(OR($C176="",结果导入!FS$3=""),"",IF(选手操作!FT175&lt;&gt;"",IF(选手操作!FT175="其他","请假",选手操作!FT175),VLOOKUP($C176,结果导入!FO:FQ,3,0))),"成绩错误")</f>
        <v/>
      </c>
      <c r="O176" s="6" t="str">
        <f ca="1">IFERROR(IF(OR($C176="",结果导入!GS$3=""),"",IF(选手操作!GT175&lt;&gt;"",IF(选手操作!GT175="其他","请假",选手操作!GT175),VLOOKUP($C176,结果导入!GO:GQ,3,0))),"成绩错误")</f>
        <v/>
      </c>
      <c r="P176" s="6" t="str">
        <f ca="1">IFERROR(IF(OR($C176="",结果导入!HS$3=""),"",IF(选手操作!HT175&lt;&gt;"",IF(选手操作!HT175="其他","请假",选手操作!HT175),VLOOKUP($C176,结果导入!HO:HQ,3,0))),"成绩错误")</f>
        <v/>
      </c>
      <c r="Q176" s="5" t="str">
        <f ca="1" t="shared" si="106"/>
        <v/>
      </c>
      <c r="R176" s="5" t="str">
        <f ca="1" t="shared" si="107"/>
        <v/>
      </c>
      <c r="S176" s="5" t="str">
        <f ca="1" t="shared" si="108"/>
        <v/>
      </c>
      <c r="T176" s="6" t="str">
        <f ca="1" t="shared" si="109"/>
        <v/>
      </c>
      <c r="U176" s="6" t="str">
        <f ca="1" t="shared" si="110"/>
        <v/>
      </c>
      <c r="V176" s="6" t="str">
        <f ca="1" t="shared" si="111"/>
        <v/>
      </c>
      <c r="W176" s="6" t="str">
        <f ca="1" t="shared" si="112"/>
        <v/>
      </c>
      <c r="X176" s="6" t="str">
        <f ca="1" t="shared" si="113"/>
        <v/>
      </c>
      <c r="Y176" s="6" t="str">
        <f ca="1" t="shared" si="114"/>
        <v/>
      </c>
      <c r="Z176" s="6" t="str">
        <f ca="1" t="shared" si="115"/>
        <v/>
      </c>
      <c r="AA176" s="6" t="str">
        <f ca="1" t="shared" si="116"/>
        <v/>
      </c>
      <c r="AB176" s="6" t="str">
        <f ca="1" t="shared" si="117"/>
        <v/>
      </c>
      <c r="AC176" s="6" t="str">
        <f ca="1" t="shared" si="118"/>
        <v/>
      </c>
      <c r="AD176" s="6" t="str">
        <f ca="1" t="shared" si="119"/>
        <v/>
      </c>
      <c r="AE176" s="6" t="str">
        <f ca="1" t="shared" si="120"/>
        <v/>
      </c>
      <c r="AF176" s="5" t="str">
        <f ca="1" t="shared" si="121"/>
        <v/>
      </c>
      <c r="AG176" s="5" t="str">
        <f ca="1" t="shared" si="122"/>
        <v/>
      </c>
      <c r="AH176" s="5" t="str">
        <f ca="1" t="shared" si="123"/>
        <v/>
      </c>
      <c r="AI176" s="6" t="str">
        <f ca="1" t="shared" si="124"/>
        <v/>
      </c>
      <c r="AJ176" s="6" t="str">
        <f ca="1" t="shared" si="125"/>
        <v/>
      </c>
      <c r="AK176" s="7" t="str">
        <f ca="1" t="shared" si="126"/>
        <v/>
      </c>
      <c r="AL176" s="6" t="str">
        <f ca="1" t="shared" si="127"/>
        <v/>
      </c>
      <c r="AM176" s="6" t="str">
        <f ca="1" t="shared" si="128"/>
        <v/>
      </c>
      <c r="AN176" s="6" t="str">
        <f ca="1" t="shared" si="129"/>
        <v/>
      </c>
      <c r="AO176" s="6" t="str">
        <f ca="1" t="shared" si="130"/>
        <v/>
      </c>
      <c r="AP176" s="6" t="str">
        <f ca="1" t="shared" si="131"/>
        <v/>
      </c>
      <c r="AQ176" s="6" t="str">
        <f ca="1" t="shared" si="132"/>
        <v/>
      </c>
      <c r="AR176" s="6" t="str">
        <f ca="1" t="shared" si="133"/>
        <v/>
      </c>
      <c r="AS176" s="6" t="str">
        <f ca="1" t="shared" si="134"/>
        <v/>
      </c>
      <c r="AT176" s="6" t="str">
        <f ca="1" t="shared" si="135"/>
        <v/>
      </c>
      <c r="AU176" s="9" t="str">
        <f ca="1" t="shared" si="136"/>
        <v/>
      </c>
      <c r="AV176" s="5" t="str">
        <f ca="1" t="shared" si="137"/>
        <v/>
      </c>
      <c r="AW176" s="5" t="str">
        <f ca="1" t="shared" si="138"/>
        <v/>
      </c>
      <c r="AX176" s="8" t="str">
        <f ca="1" t="shared" si="139"/>
        <v/>
      </c>
      <c r="AY176" s="6" t="str">
        <f ca="1" t="shared" si="140"/>
        <v/>
      </c>
      <c r="AZ176" s="7" t="str">
        <f ca="1" t="shared" si="141"/>
        <v/>
      </c>
      <c r="BA176" s="6" t="str">
        <f ca="1" t="shared" si="142"/>
        <v/>
      </c>
      <c r="BB176" s="6" t="str">
        <f ca="1" t="shared" si="143"/>
        <v/>
      </c>
      <c r="BC176" s="6" t="str">
        <f ca="1" t="shared" si="144"/>
        <v/>
      </c>
      <c r="BD176" s="6" t="str">
        <f ca="1" t="shared" si="145"/>
        <v/>
      </c>
      <c r="BE176" s="6" t="str">
        <f ca="1" t="shared" si="146"/>
        <v/>
      </c>
      <c r="BF176" s="6" t="str">
        <f ca="1" t="shared" si="147"/>
        <v/>
      </c>
      <c r="BG176" s="6" t="str">
        <f ca="1" t="shared" si="148"/>
        <v/>
      </c>
      <c r="BH176" s="6" t="str">
        <f ca="1" t="shared" si="149"/>
        <v/>
      </c>
      <c r="BI176" s="6" t="str">
        <f ca="1" t="shared" si="150"/>
        <v/>
      </c>
    </row>
    <row r="177" spans="1:61">
      <c r="A177" s="5" t="str">
        <f ca="1" t="shared" si="104"/>
        <v/>
      </c>
      <c r="B177" s="5" t="str">
        <f ca="1">IF(选手操作!$K176="","",选手操作!$K176)</f>
        <v/>
      </c>
      <c r="C177" s="5" t="str">
        <f ca="1">IF(选手操作!$L176="","",选手操作!$L176)</f>
        <v/>
      </c>
      <c r="D177" s="5" t="str">
        <f ca="1">IF($B177="","",RANK($E177,$E$4:$E$435,0)+COUNTIF($E$4:$E177,$E177)-1)</f>
        <v/>
      </c>
      <c r="E177" s="6" t="str">
        <f ca="1" t="shared" si="105"/>
        <v/>
      </c>
      <c r="F177" s="7" t="str">
        <f ca="1">IF(SUM(选手操作!S176,选手操作!AS176,选手操作!BS176,选手操作!CS176,选手操作!DS176,选手操作!ES176,选手操作!FS176,选手操作!GS176,选手操作!HS176,选手操作!M176,结果导入!W176,结果导入!AW176,结果导入!BW176,结果导入!CW176,结果导入!DW176,结果导入!EW176,结果导入!FW176,结果导入!GW176,结果导入!HW176,选手操作!HU176)=0,"",SUM(选手操作!S176,选手操作!AS176,选手操作!BS176,选手操作!CS176,选手操作!DS176,选手操作!ES176,选手操作!FS176,选手操作!GS176,选手操作!HS176,选手操作!M176,结果导入!W176,结果导入!AW176,结果导入!BW176,结果导入!CW176,结果导入!DW176,结果导入!EW176,结果导入!FW176,结果导入!GW176,结果导入!HW176))</f>
        <v/>
      </c>
      <c r="G177" s="7" t="str">
        <f>IF(SUM(选手操作!O176,结果导入!Y176,结果导入!AY176,结果导入!BY176,结果导入!CY176,结果导入!DY176,结果导入!EY176,结果导入!FY176,结果导入!GY176,结果导入!HY176)=0,"",SUM(选手操作!O176,结果导入!Y176,结果导入!AY176,结果导入!BY176,结果导入!CY176,结果导入!DY176,结果导入!EY176,结果导入!FY176,结果导入!GY176,结果导入!HY176))</f>
        <v/>
      </c>
      <c r="H177" s="6" t="str">
        <f ca="1">IFERROR(IF(OR($C177="",结果导入!S$3=""),"",IF(选手操作!T176&lt;&gt;"",IF(选手操作!T176="其他","请假",选手操作!T176),VLOOKUP($C177,结果导入!O:Q,3,0))),"成绩错误")</f>
        <v/>
      </c>
      <c r="I177" s="6" t="str">
        <f ca="1">IFERROR(IF(OR($C177="",结果导入!AS$3=""),"",IF(选手操作!AT176&lt;&gt;"",IF(选手操作!AT176="其他","请假",选手操作!AT176),VLOOKUP($C177,结果导入!AO:AQ,3,0))),"成绩错误")</f>
        <v/>
      </c>
      <c r="J177" s="6" t="str">
        <f ca="1">IFERROR(IF(OR($C177="",结果导入!BS$3=""),"",IF(选手操作!BT176&lt;&gt;"",IF(选手操作!BT176="其他","请假",选手操作!BT176),VLOOKUP($C177,结果导入!BO:BQ,3,0))),"成绩错误")</f>
        <v/>
      </c>
      <c r="K177" s="6" t="str">
        <f ca="1">IFERROR(IF(OR($C177="",结果导入!CS$3=""),"",IF(选手操作!CT176&lt;&gt;"",IF(选手操作!CT176="其他","请假",选手操作!CT176),VLOOKUP($C177,结果导入!CO:CQ,3,0))),"成绩错误")</f>
        <v/>
      </c>
      <c r="L177" s="6" t="str">
        <f ca="1">IFERROR(IF(OR($C177="",结果导入!DS$3=""),"",IF(选手操作!DT176&lt;&gt;"",IF(选手操作!DT176="其他","请假",选手操作!DT176),VLOOKUP($C177,结果导入!DO:DQ,3,0))),"成绩错误")</f>
        <v/>
      </c>
      <c r="M177" s="6" t="str">
        <f ca="1">IFERROR(IF(OR($C177="",结果导入!ES$3=""),"",IF(选手操作!ET176&lt;&gt;"",IF(选手操作!ET176="其他","请假",选手操作!ET176),VLOOKUP($C177,结果导入!EO:EQ,3,0))),"成绩错误")</f>
        <v/>
      </c>
      <c r="N177" s="6" t="str">
        <f ca="1">IFERROR(IF(OR($C177="",结果导入!FS$3=""),"",IF(选手操作!FT176&lt;&gt;"",IF(选手操作!FT176="其他","请假",选手操作!FT176),VLOOKUP($C177,结果导入!FO:FQ,3,0))),"成绩错误")</f>
        <v/>
      </c>
      <c r="O177" s="6" t="str">
        <f ca="1">IFERROR(IF(OR($C177="",结果导入!GS$3=""),"",IF(选手操作!GT176&lt;&gt;"",IF(选手操作!GT176="其他","请假",选手操作!GT176),VLOOKUP($C177,结果导入!GO:GQ,3,0))),"成绩错误")</f>
        <v/>
      </c>
      <c r="P177" s="6" t="str">
        <f ca="1">IFERROR(IF(OR($C177="",结果导入!HS$3=""),"",IF(选手操作!HT176&lt;&gt;"",IF(选手操作!HT176="其他","请假",选手操作!HT176),VLOOKUP($C177,结果导入!HO:HQ,3,0))),"成绩错误")</f>
        <v/>
      </c>
      <c r="Q177" s="5" t="str">
        <f ca="1" t="shared" si="106"/>
        <v/>
      </c>
      <c r="R177" s="5" t="str">
        <f ca="1" t="shared" si="107"/>
        <v/>
      </c>
      <c r="S177" s="5" t="str">
        <f ca="1" t="shared" si="108"/>
        <v/>
      </c>
      <c r="T177" s="6" t="str">
        <f ca="1" t="shared" si="109"/>
        <v/>
      </c>
      <c r="U177" s="6" t="str">
        <f ca="1" t="shared" si="110"/>
        <v/>
      </c>
      <c r="V177" s="6" t="str">
        <f ca="1" t="shared" si="111"/>
        <v/>
      </c>
      <c r="W177" s="6" t="str">
        <f ca="1" t="shared" si="112"/>
        <v/>
      </c>
      <c r="X177" s="6" t="str">
        <f ca="1" t="shared" si="113"/>
        <v/>
      </c>
      <c r="Y177" s="6" t="str">
        <f ca="1" t="shared" si="114"/>
        <v/>
      </c>
      <c r="Z177" s="6" t="str">
        <f ca="1" t="shared" si="115"/>
        <v/>
      </c>
      <c r="AA177" s="6" t="str">
        <f ca="1" t="shared" si="116"/>
        <v/>
      </c>
      <c r="AB177" s="6" t="str">
        <f ca="1" t="shared" si="117"/>
        <v/>
      </c>
      <c r="AC177" s="6" t="str">
        <f ca="1" t="shared" si="118"/>
        <v/>
      </c>
      <c r="AD177" s="6" t="str">
        <f ca="1" t="shared" si="119"/>
        <v/>
      </c>
      <c r="AE177" s="6" t="str">
        <f ca="1" t="shared" si="120"/>
        <v/>
      </c>
      <c r="AF177" s="5" t="str">
        <f ca="1" t="shared" si="121"/>
        <v/>
      </c>
      <c r="AG177" s="5" t="str">
        <f ca="1" t="shared" si="122"/>
        <v/>
      </c>
      <c r="AH177" s="5" t="str">
        <f ca="1" t="shared" si="123"/>
        <v/>
      </c>
      <c r="AI177" s="6" t="str">
        <f ca="1" t="shared" si="124"/>
        <v/>
      </c>
      <c r="AJ177" s="6" t="str">
        <f ca="1" t="shared" si="125"/>
        <v/>
      </c>
      <c r="AK177" s="7" t="str">
        <f ca="1" t="shared" si="126"/>
        <v/>
      </c>
      <c r="AL177" s="6" t="str">
        <f ca="1" t="shared" si="127"/>
        <v/>
      </c>
      <c r="AM177" s="6" t="str">
        <f ca="1" t="shared" si="128"/>
        <v/>
      </c>
      <c r="AN177" s="6" t="str">
        <f ca="1" t="shared" si="129"/>
        <v/>
      </c>
      <c r="AO177" s="6" t="str">
        <f ca="1" t="shared" si="130"/>
        <v/>
      </c>
      <c r="AP177" s="6" t="str">
        <f ca="1" t="shared" si="131"/>
        <v/>
      </c>
      <c r="AQ177" s="6" t="str">
        <f ca="1" t="shared" si="132"/>
        <v/>
      </c>
      <c r="AR177" s="6" t="str">
        <f ca="1" t="shared" si="133"/>
        <v/>
      </c>
      <c r="AS177" s="6" t="str">
        <f ca="1" t="shared" si="134"/>
        <v/>
      </c>
      <c r="AT177" s="6" t="str">
        <f ca="1" t="shared" si="135"/>
        <v/>
      </c>
      <c r="AU177" s="9" t="str">
        <f ca="1" t="shared" si="136"/>
        <v/>
      </c>
      <c r="AV177" s="5" t="str">
        <f ca="1" t="shared" si="137"/>
        <v/>
      </c>
      <c r="AW177" s="5" t="str">
        <f ca="1" t="shared" si="138"/>
        <v/>
      </c>
      <c r="AX177" s="8" t="str">
        <f ca="1" t="shared" si="139"/>
        <v/>
      </c>
      <c r="AY177" s="6" t="str">
        <f ca="1" t="shared" si="140"/>
        <v/>
      </c>
      <c r="AZ177" s="7" t="str">
        <f ca="1" t="shared" si="141"/>
        <v/>
      </c>
      <c r="BA177" s="6" t="str">
        <f ca="1" t="shared" si="142"/>
        <v/>
      </c>
      <c r="BB177" s="6" t="str">
        <f ca="1" t="shared" si="143"/>
        <v/>
      </c>
      <c r="BC177" s="6" t="str">
        <f ca="1" t="shared" si="144"/>
        <v/>
      </c>
      <c r="BD177" s="6" t="str">
        <f ca="1" t="shared" si="145"/>
        <v/>
      </c>
      <c r="BE177" s="6" t="str">
        <f ca="1" t="shared" si="146"/>
        <v/>
      </c>
      <c r="BF177" s="6" t="str">
        <f ca="1" t="shared" si="147"/>
        <v/>
      </c>
      <c r="BG177" s="6" t="str">
        <f ca="1" t="shared" si="148"/>
        <v/>
      </c>
      <c r="BH177" s="6" t="str">
        <f ca="1" t="shared" si="149"/>
        <v/>
      </c>
      <c r="BI177" s="6" t="str">
        <f ca="1" t="shared" si="150"/>
        <v/>
      </c>
    </row>
    <row r="178" spans="1:61">
      <c r="A178" s="5" t="str">
        <f ca="1" t="shared" si="104"/>
        <v/>
      </c>
      <c r="B178" s="5" t="str">
        <f ca="1">IF(选手操作!$K177="","",选手操作!$K177)</f>
        <v/>
      </c>
      <c r="C178" s="5" t="str">
        <f ca="1">IF(选手操作!$L177="","",选手操作!$L177)</f>
        <v/>
      </c>
      <c r="D178" s="5" t="str">
        <f ca="1">IF($B178="","",RANK($E178,$E$4:$E$435,0)+COUNTIF($E$4:$E178,$E178)-1)</f>
        <v/>
      </c>
      <c r="E178" s="6" t="str">
        <f ca="1" t="shared" si="105"/>
        <v/>
      </c>
      <c r="F178" s="7" t="str">
        <f ca="1">IF(SUM(选手操作!S177,选手操作!AS177,选手操作!BS177,选手操作!CS177,选手操作!DS177,选手操作!ES177,选手操作!FS177,选手操作!GS177,选手操作!HS177,选手操作!M177,结果导入!W177,结果导入!AW177,结果导入!BW177,结果导入!CW177,结果导入!DW177,结果导入!EW177,结果导入!FW177,结果导入!GW177,结果导入!HW177,选手操作!HU177)=0,"",SUM(选手操作!S177,选手操作!AS177,选手操作!BS177,选手操作!CS177,选手操作!DS177,选手操作!ES177,选手操作!FS177,选手操作!GS177,选手操作!HS177,选手操作!M177,结果导入!W177,结果导入!AW177,结果导入!BW177,结果导入!CW177,结果导入!DW177,结果导入!EW177,结果导入!FW177,结果导入!GW177,结果导入!HW177))</f>
        <v/>
      </c>
      <c r="G178" s="7" t="str">
        <f>IF(SUM(选手操作!O177,结果导入!Y177,结果导入!AY177,结果导入!BY177,结果导入!CY177,结果导入!DY177,结果导入!EY177,结果导入!FY177,结果导入!GY177,结果导入!HY177)=0,"",SUM(选手操作!O177,结果导入!Y177,结果导入!AY177,结果导入!BY177,结果导入!CY177,结果导入!DY177,结果导入!EY177,结果导入!FY177,结果导入!GY177,结果导入!HY177))</f>
        <v/>
      </c>
      <c r="H178" s="6" t="str">
        <f ca="1">IFERROR(IF(OR($C178="",结果导入!S$3=""),"",IF(选手操作!T177&lt;&gt;"",IF(选手操作!T177="其他","请假",选手操作!T177),VLOOKUP($C178,结果导入!O:Q,3,0))),"成绩错误")</f>
        <v/>
      </c>
      <c r="I178" s="6" t="str">
        <f ca="1">IFERROR(IF(OR($C178="",结果导入!AS$3=""),"",IF(选手操作!AT177&lt;&gt;"",IF(选手操作!AT177="其他","请假",选手操作!AT177),VLOOKUP($C178,结果导入!AO:AQ,3,0))),"成绩错误")</f>
        <v/>
      </c>
      <c r="J178" s="6" t="str">
        <f ca="1">IFERROR(IF(OR($C178="",结果导入!BS$3=""),"",IF(选手操作!BT177&lt;&gt;"",IF(选手操作!BT177="其他","请假",选手操作!BT177),VLOOKUP($C178,结果导入!BO:BQ,3,0))),"成绩错误")</f>
        <v/>
      </c>
      <c r="K178" s="6" t="str">
        <f ca="1">IFERROR(IF(OR($C178="",结果导入!CS$3=""),"",IF(选手操作!CT177&lt;&gt;"",IF(选手操作!CT177="其他","请假",选手操作!CT177),VLOOKUP($C178,结果导入!CO:CQ,3,0))),"成绩错误")</f>
        <v/>
      </c>
      <c r="L178" s="6" t="str">
        <f ca="1">IFERROR(IF(OR($C178="",结果导入!DS$3=""),"",IF(选手操作!DT177&lt;&gt;"",IF(选手操作!DT177="其他","请假",选手操作!DT177),VLOOKUP($C178,结果导入!DO:DQ,3,0))),"成绩错误")</f>
        <v/>
      </c>
      <c r="M178" s="6" t="str">
        <f ca="1">IFERROR(IF(OR($C178="",结果导入!ES$3=""),"",IF(选手操作!ET177&lt;&gt;"",IF(选手操作!ET177="其他","请假",选手操作!ET177),VLOOKUP($C178,结果导入!EO:EQ,3,0))),"成绩错误")</f>
        <v/>
      </c>
      <c r="N178" s="6" t="str">
        <f ca="1">IFERROR(IF(OR($C178="",结果导入!FS$3=""),"",IF(选手操作!FT177&lt;&gt;"",IF(选手操作!FT177="其他","请假",选手操作!FT177),VLOOKUP($C178,结果导入!FO:FQ,3,0))),"成绩错误")</f>
        <v/>
      </c>
      <c r="O178" s="6" t="str">
        <f ca="1">IFERROR(IF(OR($C178="",结果导入!GS$3=""),"",IF(选手操作!GT177&lt;&gt;"",IF(选手操作!GT177="其他","请假",选手操作!GT177),VLOOKUP($C178,结果导入!GO:GQ,3,0))),"成绩错误")</f>
        <v/>
      </c>
      <c r="P178" s="6" t="str">
        <f ca="1">IFERROR(IF(OR($C178="",结果导入!HS$3=""),"",IF(选手操作!HT177&lt;&gt;"",IF(选手操作!HT177="其他","请假",选手操作!HT177),VLOOKUP($C178,结果导入!HO:HQ,3,0))),"成绩错误")</f>
        <v/>
      </c>
      <c r="Q178" s="5" t="str">
        <f ca="1" t="shared" si="106"/>
        <v/>
      </c>
      <c r="R178" s="5" t="str">
        <f ca="1" t="shared" si="107"/>
        <v/>
      </c>
      <c r="S178" s="5" t="str">
        <f ca="1" t="shared" si="108"/>
        <v/>
      </c>
      <c r="T178" s="6" t="str">
        <f ca="1" t="shared" si="109"/>
        <v/>
      </c>
      <c r="U178" s="6" t="str">
        <f ca="1" t="shared" si="110"/>
        <v/>
      </c>
      <c r="V178" s="6" t="str">
        <f ca="1" t="shared" si="111"/>
        <v/>
      </c>
      <c r="W178" s="6" t="str">
        <f ca="1" t="shared" si="112"/>
        <v/>
      </c>
      <c r="X178" s="6" t="str">
        <f ca="1" t="shared" si="113"/>
        <v/>
      </c>
      <c r="Y178" s="6" t="str">
        <f ca="1" t="shared" si="114"/>
        <v/>
      </c>
      <c r="Z178" s="6" t="str">
        <f ca="1" t="shared" si="115"/>
        <v/>
      </c>
      <c r="AA178" s="6" t="str">
        <f ca="1" t="shared" si="116"/>
        <v/>
      </c>
      <c r="AB178" s="6" t="str">
        <f ca="1" t="shared" si="117"/>
        <v/>
      </c>
      <c r="AC178" s="6" t="str">
        <f ca="1" t="shared" si="118"/>
        <v/>
      </c>
      <c r="AD178" s="6" t="str">
        <f ca="1" t="shared" si="119"/>
        <v/>
      </c>
      <c r="AE178" s="6" t="str">
        <f ca="1" t="shared" si="120"/>
        <v/>
      </c>
      <c r="AF178" s="5" t="str">
        <f ca="1" t="shared" si="121"/>
        <v/>
      </c>
      <c r="AG178" s="5" t="str">
        <f ca="1" t="shared" si="122"/>
        <v/>
      </c>
      <c r="AH178" s="5" t="str">
        <f ca="1" t="shared" si="123"/>
        <v/>
      </c>
      <c r="AI178" s="6" t="str">
        <f ca="1" t="shared" si="124"/>
        <v/>
      </c>
      <c r="AJ178" s="6" t="str">
        <f ca="1" t="shared" si="125"/>
        <v/>
      </c>
      <c r="AK178" s="7" t="str">
        <f ca="1" t="shared" si="126"/>
        <v/>
      </c>
      <c r="AL178" s="6" t="str">
        <f ca="1" t="shared" si="127"/>
        <v/>
      </c>
      <c r="AM178" s="6" t="str">
        <f ca="1" t="shared" si="128"/>
        <v/>
      </c>
      <c r="AN178" s="6" t="str">
        <f ca="1" t="shared" si="129"/>
        <v/>
      </c>
      <c r="AO178" s="6" t="str">
        <f ca="1" t="shared" si="130"/>
        <v/>
      </c>
      <c r="AP178" s="6" t="str">
        <f ca="1" t="shared" si="131"/>
        <v/>
      </c>
      <c r="AQ178" s="6" t="str">
        <f ca="1" t="shared" si="132"/>
        <v/>
      </c>
      <c r="AR178" s="6" t="str">
        <f ca="1" t="shared" si="133"/>
        <v/>
      </c>
      <c r="AS178" s="6" t="str">
        <f ca="1" t="shared" si="134"/>
        <v/>
      </c>
      <c r="AT178" s="6" t="str">
        <f ca="1" t="shared" si="135"/>
        <v/>
      </c>
      <c r="AU178" s="9" t="str">
        <f ca="1" t="shared" si="136"/>
        <v/>
      </c>
      <c r="AV178" s="5" t="str">
        <f ca="1" t="shared" si="137"/>
        <v/>
      </c>
      <c r="AW178" s="5" t="str">
        <f ca="1" t="shared" si="138"/>
        <v/>
      </c>
      <c r="AX178" s="8" t="str">
        <f ca="1" t="shared" si="139"/>
        <v/>
      </c>
      <c r="AY178" s="6" t="str">
        <f ca="1" t="shared" si="140"/>
        <v/>
      </c>
      <c r="AZ178" s="7" t="str">
        <f ca="1" t="shared" si="141"/>
        <v/>
      </c>
      <c r="BA178" s="6" t="str">
        <f ca="1" t="shared" si="142"/>
        <v/>
      </c>
      <c r="BB178" s="6" t="str">
        <f ca="1" t="shared" si="143"/>
        <v/>
      </c>
      <c r="BC178" s="6" t="str">
        <f ca="1" t="shared" si="144"/>
        <v/>
      </c>
      <c r="BD178" s="6" t="str">
        <f ca="1" t="shared" si="145"/>
        <v/>
      </c>
      <c r="BE178" s="6" t="str">
        <f ca="1" t="shared" si="146"/>
        <v/>
      </c>
      <c r="BF178" s="6" t="str">
        <f ca="1" t="shared" si="147"/>
        <v/>
      </c>
      <c r="BG178" s="6" t="str">
        <f ca="1" t="shared" si="148"/>
        <v/>
      </c>
      <c r="BH178" s="6" t="str">
        <f ca="1" t="shared" si="149"/>
        <v/>
      </c>
      <c r="BI178" s="6" t="str">
        <f ca="1" t="shared" si="150"/>
        <v/>
      </c>
    </row>
    <row r="179" spans="1:61">
      <c r="A179" s="5" t="str">
        <f ca="1" t="shared" si="104"/>
        <v/>
      </c>
      <c r="B179" s="5" t="str">
        <f ca="1">IF(选手操作!$K178="","",选手操作!$K178)</f>
        <v/>
      </c>
      <c r="C179" s="5" t="str">
        <f ca="1">IF(选手操作!$L178="","",选手操作!$L178)</f>
        <v/>
      </c>
      <c r="D179" s="5" t="str">
        <f ca="1">IF($B179="","",RANK($E179,$E$4:$E$435,0)+COUNTIF($E$4:$E179,$E179)-1)</f>
        <v/>
      </c>
      <c r="E179" s="6" t="str">
        <f ca="1" t="shared" si="105"/>
        <v/>
      </c>
      <c r="F179" s="7" t="str">
        <f ca="1">IF(SUM(选手操作!S178,选手操作!AS178,选手操作!BS178,选手操作!CS178,选手操作!DS178,选手操作!ES178,选手操作!FS178,选手操作!GS178,选手操作!HS178,选手操作!M178,结果导入!W178,结果导入!AW178,结果导入!BW178,结果导入!CW178,结果导入!DW178,结果导入!EW178,结果导入!FW178,结果导入!GW178,结果导入!HW178,选手操作!HU178)=0,"",SUM(选手操作!S178,选手操作!AS178,选手操作!BS178,选手操作!CS178,选手操作!DS178,选手操作!ES178,选手操作!FS178,选手操作!GS178,选手操作!HS178,选手操作!M178,结果导入!W178,结果导入!AW178,结果导入!BW178,结果导入!CW178,结果导入!DW178,结果导入!EW178,结果导入!FW178,结果导入!GW178,结果导入!HW178))</f>
        <v/>
      </c>
      <c r="G179" s="7" t="str">
        <f>IF(SUM(选手操作!O178,结果导入!Y178,结果导入!AY178,结果导入!BY178,结果导入!CY178,结果导入!DY178,结果导入!EY178,结果导入!FY178,结果导入!GY178,结果导入!HY178)=0,"",SUM(选手操作!O178,结果导入!Y178,结果导入!AY178,结果导入!BY178,结果导入!CY178,结果导入!DY178,结果导入!EY178,结果导入!FY178,结果导入!GY178,结果导入!HY178))</f>
        <v/>
      </c>
      <c r="H179" s="6" t="str">
        <f ca="1">IFERROR(IF(OR($C179="",结果导入!S$3=""),"",IF(选手操作!T178&lt;&gt;"",IF(选手操作!T178="其他","请假",选手操作!T178),VLOOKUP($C179,结果导入!O:Q,3,0))),"成绩错误")</f>
        <v/>
      </c>
      <c r="I179" s="6" t="str">
        <f ca="1">IFERROR(IF(OR($C179="",结果导入!AS$3=""),"",IF(选手操作!AT178&lt;&gt;"",IF(选手操作!AT178="其他","请假",选手操作!AT178),VLOOKUP($C179,结果导入!AO:AQ,3,0))),"成绩错误")</f>
        <v/>
      </c>
      <c r="J179" s="6" t="str">
        <f ca="1">IFERROR(IF(OR($C179="",结果导入!BS$3=""),"",IF(选手操作!BT178&lt;&gt;"",IF(选手操作!BT178="其他","请假",选手操作!BT178),VLOOKUP($C179,结果导入!BO:BQ,3,0))),"成绩错误")</f>
        <v/>
      </c>
      <c r="K179" s="6" t="str">
        <f ca="1">IFERROR(IF(OR($C179="",结果导入!CS$3=""),"",IF(选手操作!CT178&lt;&gt;"",IF(选手操作!CT178="其他","请假",选手操作!CT178),VLOOKUP($C179,结果导入!CO:CQ,3,0))),"成绩错误")</f>
        <v/>
      </c>
      <c r="L179" s="6" t="str">
        <f ca="1">IFERROR(IF(OR($C179="",结果导入!DS$3=""),"",IF(选手操作!DT178&lt;&gt;"",IF(选手操作!DT178="其他","请假",选手操作!DT178),VLOOKUP($C179,结果导入!DO:DQ,3,0))),"成绩错误")</f>
        <v/>
      </c>
      <c r="M179" s="6" t="str">
        <f ca="1">IFERROR(IF(OR($C179="",结果导入!ES$3=""),"",IF(选手操作!ET178&lt;&gt;"",IF(选手操作!ET178="其他","请假",选手操作!ET178),VLOOKUP($C179,结果导入!EO:EQ,3,0))),"成绩错误")</f>
        <v/>
      </c>
      <c r="N179" s="6" t="str">
        <f ca="1">IFERROR(IF(OR($C179="",结果导入!FS$3=""),"",IF(选手操作!FT178&lt;&gt;"",IF(选手操作!FT178="其他","请假",选手操作!FT178),VLOOKUP($C179,结果导入!FO:FQ,3,0))),"成绩错误")</f>
        <v/>
      </c>
      <c r="O179" s="6" t="str">
        <f ca="1">IFERROR(IF(OR($C179="",结果导入!GS$3=""),"",IF(选手操作!GT178&lt;&gt;"",IF(选手操作!GT178="其他","请假",选手操作!GT178),VLOOKUP($C179,结果导入!GO:GQ,3,0))),"成绩错误")</f>
        <v/>
      </c>
      <c r="P179" s="6" t="str">
        <f ca="1">IFERROR(IF(OR($C179="",结果导入!HS$3=""),"",IF(选手操作!HT178&lt;&gt;"",IF(选手操作!HT178="其他","请假",选手操作!HT178),VLOOKUP($C179,结果导入!HO:HQ,3,0))),"成绩错误")</f>
        <v/>
      </c>
      <c r="Q179" s="5" t="str">
        <f ca="1" t="shared" si="106"/>
        <v/>
      </c>
      <c r="R179" s="5" t="str">
        <f ca="1" t="shared" si="107"/>
        <v/>
      </c>
      <c r="S179" s="5" t="str">
        <f ca="1" t="shared" si="108"/>
        <v/>
      </c>
      <c r="T179" s="6" t="str">
        <f ca="1" t="shared" si="109"/>
        <v/>
      </c>
      <c r="U179" s="6" t="str">
        <f ca="1" t="shared" si="110"/>
        <v/>
      </c>
      <c r="V179" s="6" t="str">
        <f ca="1" t="shared" si="111"/>
        <v/>
      </c>
      <c r="W179" s="6" t="str">
        <f ca="1" t="shared" si="112"/>
        <v/>
      </c>
      <c r="X179" s="6" t="str">
        <f ca="1" t="shared" si="113"/>
        <v/>
      </c>
      <c r="Y179" s="6" t="str">
        <f ca="1" t="shared" si="114"/>
        <v/>
      </c>
      <c r="Z179" s="6" t="str">
        <f ca="1" t="shared" si="115"/>
        <v/>
      </c>
      <c r="AA179" s="6" t="str">
        <f ca="1" t="shared" si="116"/>
        <v/>
      </c>
      <c r="AB179" s="6" t="str">
        <f ca="1" t="shared" si="117"/>
        <v/>
      </c>
      <c r="AC179" s="6" t="str">
        <f ca="1" t="shared" si="118"/>
        <v/>
      </c>
      <c r="AD179" s="6" t="str">
        <f ca="1" t="shared" si="119"/>
        <v/>
      </c>
      <c r="AE179" s="6" t="str">
        <f ca="1" t="shared" si="120"/>
        <v/>
      </c>
      <c r="AF179" s="5" t="str">
        <f ca="1" t="shared" si="121"/>
        <v/>
      </c>
      <c r="AG179" s="5" t="str">
        <f ca="1" t="shared" si="122"/>
        <v/>
      </c>
      <c r="AH179" s="5" t="str">
        <f ca="1" t="shared" si="123"/>
        <v/>
      </c>
      <c r="AI179" s="6" t="str">
        <f ca="1" t="shared" si="124"/>
        <v/>
      </c>
      <c r="AJ179" s="6" t="str">
        <f ca="1" t="shared" si="125"/>
        <v/>
      </c>
      <c r="AK179" s="7" t="str">
        <f ca="1" t="shared" si="126"/>
        <v/>
      </c>
      <c r="AL179" s="6" t="str">
        <f ca="1" t="shared" si="127"/>
        <v/>
      </c>
      <c r="AM179" s="6" t="str">
        <f ca="1" t="shared" si="128"/>
        <v/>
      </c>
      <c r="AN179" s="6" t="str">
        <f ca="1" t="shared" si="129"/>
        <v/>
      </c>
      <c r="AO179" s="6" t="str">
        <f ca="1" t="shared" si="130"/>
        <v/>
      </c>
      <c r="AP179" s="6" t="str">
        <f ca="1" t="shared" si="131"/>
        <v/>
      </c>
      <c r="AQ179" s="6" t="str">
        <f ca="1" t="shared" si="132"/>
        <v/>
      </c>
      <c r="AR179" s="6" t="str">
        <f ca="1" t="shared" si="133"/>
        <v/>
      </c>
      <c r="AS179" s="6" t="str">
        <f ca="1" t="shared" si="134"/>
        <v/>
      </c>
      <c r="AT179" s="6" t="str">
        <f ca="1" t="shared" si="135"/>
        <v/>
      </c>
      <c r="AU179" s="9" t="str">
        <f ca="1" t="shared" si="136"/>
        <v/>
      </c>
      <c r="AV179" s="5" t="str">
        <f ca="1" t="shared" si="137"/>
        <v/>
      </c>
      <c r="AW179" s="5" t="str">
        <f ca="1" t="shared" si="138"/>
        <v/>
      </c>
      <c r="AX179" s="8" t="str">
        <f ca="1" t="shared" si="139"/>
        <v/>
      </c>
      <c r="AY179" s="6" t="str">
        <f ca="1" t="shared" si="140"/>
        <v/>
      </c>
      <c r="AZ179" s="7" t="str">
        <f ca="1" t="shared" si="141"/>
        <v/>
      </c>
      <c r="BA179" s="6" t="str">
        <f ca="1" t="shared" si="142"/>
        <v/>
      </c>
      <c r="BB179" s="6" t="str">
        <f ca="1" t="shared" si="143"/>
        <v/>
      </c>
      <c r="BC179" s="6" t="str">
        <f ca="1" t="shared" si="144"/>
        <v/>
      </c>
      <c r="BD179" s="6" t="str">
        <f ca="1" t="shared" si="145"/>
        <v/>
      </c>
      <c r="BE179" s="6" t="str">
        <f ca="1" t="shared" si="146"/>
        <v/>
      </c>
      <c r="BF179" s="6" t="str">
        <f ca="1" t="shared" si="147"/>
        <v/>
      </c>
      <c r="BG179" s="6" t="str">
        <f ca="1" t="shared" si="148"/>
        <v/>
      </c>
      <c r="BH179" s="6" t="str">
        <f ca="1" t="shared" si="149"/>
        <v/>
      </c>
      <c r="BI179" s="6" t="str">
        <f ca="1" t="shared" si="150"/>
        <v/>
      </c>
    </row>
    <row r="180" spans="1:61">
      <c r="A180" s="5" t="str">
        <f ca="1" t="shared" si="104"/>
        <v/>
      </c>
      <c r="B180" s="5" t="str">
        <f ca="1">IF(选手操作!$K179="","",选手操作!$K179)</f>
        <v/>
      </c>
      <c r="C180" s="5" t="str">
        <f ca="1">IF(选手操作!$L179="","",选手操作!$L179)</f>
        <v/>
      </c>
      <c r="D180" s="5" t="str">
        <f ca="1">IF($B180="","",RANK($E180,$E$4:$E$435,0)+COUNTIF($E$4:$E180,$E180)-1)</f>
        <v/>
      </c>
      <c r="E180" s="6" t="str">
        <f ca="1" t="shared" si="105"/>
        <v/>
      </c>
      <c r="F180" s="7" t="str">
        <f ca="1">IF(SUM(选手操作!S179,选手操作!AS179,选手操作!BS179,选手操作!CS179,选手操作!DS179,选手操作!ES179,选手操作!FS179,选手操作!GS179,选手操作!HS179,选手操作!M179,结果导入!W179,结果导入!AW179,结果导入!BW179,结果导入!CW179,结果导入!DW179,结果导入!EW179,结果导入!FW179,结果导入!GW179,结果导入!HW179,选手操作!HU179)=0,"",SUM(选手操作!S179,选手操作!AS179,选手操作!BS179,选手操作!CS179,选手操作!DS179,选手操作!ES179,选手操作!FS179,选手操作!GS179,选手操作!HS179,选手操作!M179,结果导入!W179,结果导入!AW179,结果导入!BW179,结果导入!CW179,结果导入!DW179,结果导入!EW179,结果导入!FW179,结果导入!GW179,结果导入!HW179))</f>
        <v/>
      </c>
      <c r="G180" s="7" t="str">
        <f>IF(SUM(选手操作!O179,结果导入!Y179,结果导入!AY179,结果导入!BY179,结果导入!CY179,结果导入!DY179,结果导入!EY179,结果导入!FY179,结果导入!GY179,结果导入!HY179)=0,"",SUM(选手操作!O179,结果导入!Y179,结果导入!AY179,结果导入!BY179,结果导入!CY179,结果导入!DY179,结果导入!EY179,结果导入!FY179,结果导入!GY179,结果导入!HY179))</f>
        <v/>
      </c>
      <c r="H180" s="6" t="str">
        <f ca="1">IFERROR(IF(OR($C180="",结果导入!S$3=""),"",IF(选手操作!T179&lt;&gt;"",IF(选手操作!T179="其他","请假",选手操作!T179),VLOOKUP($C180,结果导入!O:Q,3,0))),"成绩错误")</f>
        <v/>
      </c>
      <c r="I180" s="6" t="str">
        <f ca="1">IFERROR(IF(OR($C180="",结果导入!AS$3=""),"",IF(选手操作!AT179&lt;&gt;"",IF(选手操作!AT179="其他","请假",选手操作!AT179),VLOOKUP($C180,结果导入!AO:AQ,3,0))),"成绩错误")</f>
        <v/>
      </c>
      <c r="J180" s="6" t="str">
        <f ca="1">IFERROR(IF(OR($C180="",结果导入!BS$3=""),"",IF(选手操作!BT179&lt;&gt;"",IF(选手操作!BT179="其他","请假",选手操作!BT179),VLOOKUP($C180,结果导入!BO:BQ,3,0))),"成绩错误")</f>
        <v/>
      </c>
      <c r="K180" s="6" t="str">
        <f ca="1">IFERROR(IF(OR($C180="",结果导入!CS$3=""),"",IF(选手操作!CT179&lt;&gt;"",IF(选手操作!CT179="其他","请假",选手操作!CT179),VLOOKUP($C180,结果导入!CO:CQ,3,0))),"成绩错误")</f>
        <v/>
      </c>
      <c r="L180" s="6" t="str">
        <f ca="1">IFERROR(IF(OR($C180="",结果导入!DS$3=""),"",IF(选手操作!DT179&lt;&gt;"",IF(选手操作!DT179="其他","请假",选手操作!DT179),VLOOKUP($C180,结果导入!DO:DQ,3,0))),"成绩错误")</f>
        <v/>
      </c>
      <c r="M180" s="6" t="str">
        <f ca="1">IFERROR(IF(OR($C180="",结果导入!ES$3=""),"",IF(选手操作!ET179&lt;&gt;"",IF(选手操作!ET179="其他","请假",选手操作!ET179),VLOOKUP($C180,结果导入!EO:EQ,3,0))),"成绩错误")</f>
        <v/>
      </c>
      <c r="N180" s="6" t="str">
        <f ca="1">IFERROR(IF(OR($C180="",结果导入!FS$3=""),"",IF(选手操作!FT179&lt;&gt;"",IF(选手操作!FT179="其他","请假",选手操作!FT179),VLOOKUP($C180,结果导入!FO:FQ,3,0))),"成绩错误")</f>
        <v/>
      </c>
      <c r="O180" s="6" t="str">
        <f ca="1">IFERROR(IF(OR($C180="",结果导入!GS$3=""),"",IF(选手操作!GT179&lt;&gt;"",IF(选手操作!GT179="其他","请假",选手操作!GT179),VLOOKUP($C180,结果导入!GO:GQ,3,0))),"成绩错误")</f>
        <v/>
      </c>
      <c r="P180" s="6" t="str">
        <f ca="1">IFERROR(IF(OR($C180="",结果导入!HS$3=""),"",IF(选手操作!HT179&lt;&gt;"",IF(选手操作!HT179="其他","请假",选手操作!HT179),VLOOKUP($C180,结果导入!HO:HQ,3,0))),"成绩错误")</f>
        <v/>
      </c>
      <c r="Q180" s="5" t="str">
        <f ca="1" t="shared" si="106"/>
        <v/>
      </c>
      <c r="R180" s="5" t="str">
        <f ca="1" t="shared" si="107"/>
        <v/>
      </c>
      <c r="S180" s="5" t="str">
        <f ca="1" t="shared" si="108"/>
        <v/>
      </c>
      <c r="T180" s="6" t="str">
        <f ca="1" t="shared" si="109"/>
        <v/>
      </c>
      <c r="U180" s="6" t="str">
        <f ca="1" t="shared" si="110"/>
        <v/>
      </c>
      <c r="V180" s="6" t="str">
        <f ca="1" t="shared" si="111"/>
        <v/>
      </c>
      <c r="W180" s="6" t="str">
        <f ca="1" t="shared" si="112"/>
        <v/>
      </c>
      <c r="X180" s="6" t="str">
        <f ca="1" t="shared" si="113"/>
        <v/>
      </c>
      <c r="Y180" s="6" t="str">
        <f ca="1" t="shared" si="114"/>
        <v/>
      </c>
      <c r="Z180" s="6" t="str">
        <f ca="1" t="shared" si="115"/>
        <v/>
      </c>
      <c r="AA180" s="6" t="str">
        <f ca="1" t="shared" si="116"/>
        <v/>
      </c>
      <c r="AB180" s="6" t="str">
        <f ca="1" t="shared" si="117"/>
        <v/>
      </c>
      <c r="AC180" s="6" t="str">
        <f ca="1" t="shared" si="118"/>
        <v/>
      </c>
      <c r="AD180" s="6" t="str">
        <f ca="1" t="shared" si="119"/>
        <v/>
      </c>
      <c r="AE180" s="6" t="str">
        <f ca="1" t="shared" si="120"/>
        <v/>
      </c>
      <c r="AF180" s="5" t="str">
        <f ca="1" t="shared" si="121"/>
        <v/>
      </c>
      <c r="AG180" s="5" t="str">
        <f ca="1" t="shared" si="122"/>
        <v/>
      </c>
      <c r="AH180" s="5" t="str">
        <f ca="1" t="shared" si="123"/>
        <v/>
      </c>
      <c r="AI180" s="6" t="str">
        <f ca="1" t="shared" si="124"/>
        <v/>
      </c>
      <c r="AJ180" s="6" t="str">
        <f ca="1" t="shared" si="125"/>
        <v/>
      </c>
      <c r="AK180" s="7" t="str">
        <f ca="1" t="shared" si="126"/>
        <v/>
      </c>
      <c r="AL180" s="6" t="str">
        <f ca="1" t="shared" si="127"/>
        <v/>
      </c>
      <c r="AM180" s="6" t="str">
        <f ca="1" t="shared" si="128"/>
        <v/>
      </c>
      <c r="AN180" s="6" t="str">
        <f ca="1" t="shared" si="129"/>
        <v/>
      </c>
      <c r="AO180" s="6" t="str">
        <f ca="1" t="shared" si="130"/>
        <v/>
      </c>
      <c r="AP180" s="6" t="str">
        <f ca="1" t="shared" si="131"/>
        <v/>
      </c>
      <c r="AQ180" s="6" t="str">
        <f ca="1" t="shared" si="132"/>
        <v/>
      </c>
      <c r="AR180" s="6" t="str">
        <f ca="1" t="shared" si="133"/>
        <v/>
      </c>
      <c r="AS180" s="6" t="str">
        <f ca="1" t="shared" si="134"/>
        <v/>
      </c>
      <c r="AT180" s="6" t="str">
        <f ca="1" t="shared" si="135"/>
        <v/>
      </c>
      <c r="AU180" s="9" t="str">
        <f ca="1" t="shared" si="136"/>
        <v/>
      </c>
      <c r="AV180" s="5" t="str">
        <f ca="1" t="shared" si="137"/>
        <v/>
      </c>
      <c r="AW180" s="5" t="str">
        <f ca="1" t="shared" si="138"/>
        <v/>
      </c>
      <c r="AX180" s="8" t="str">
        <f ca="1" t="shared" si="139"/>
        <v/>
      </c>
      <c r="AY180" s="6" t="str">
        <f ca="1" t="shared" si="140"/>
        <v/>
      </c>
      <c r="AZ180" s="7" t="str">
        <f ca="1" t="shared" si="141"/>
        <v/>
      </c>
      <c r="BA180" s="6" t="str">
        <f ca="1" t="shared" si="142"/>
        <v/>
      </c>
      <c r="BB180" s="6" t="str">
        <f ca="1" t="shared" si="143"/>
        <v/>
      </c>
      <c r="BC180" s="6" t="str">
        <f ca="1" t="shared" si="144"/>
        <v/>
      </c>
      <c r="BD180" s="6" t="str">
        <f ca="1" t="shared" si="145"/>
        <v/>
      </c>
      <c r="BE180" s="6" t="str">
        <f ca="1" t="shared" si="146"/>
        <v/>
      </c>
      <c r="BF180" s="6" t="str">
        <f ca="1" t="shared" si="147"/>
        <v/>
      </c>
      <c r="BG180" s="6" t="str">
        <f ca="1" t="shared" si="148"/>
        <v/>
      </c>
      <c r="BH180" s="6" t="str">
        <f ca="1" t="shared" si="149"/>
        <v/>
      </c>
      <c r="BI180" s="6" t="str">
        <f ca="1" t="shared" si="150"/>
        <v/>
      </c>
    </row>
    <row r="181" spans="1:61">
      <c r="A181" s="5" t="str">
        <f ca="1" t="shared" si="104"/>
        <v/>
      </c>
      <c r="B181" s="5" t="str">
        <f ca="1">IF(选手操作!$K180="","",选手操作!$K180)</f>
        <v/>
      </c>
      <c r="C181" s="5" t="str">
        <f ca="1">IF(选手操作!$L180="","",选手操作!$L180)</f>
        <v/>
      </c>
      <c r="D181" s="5" t="str">
        <f ca="1">IF($B181="","",RANK($E181,$E$4:$E$435,0)+COUNTIF($E$4:$E181,$E181)-1)</f>
        <v/>
      </c>
      <c r="E181" s="6" t="str">
        <f ca="1" t="shared" si="105"/>
        <v/>
      </c>
      <c r="F181" s="7" t="str">
        <f ca="1">IF(SUM(选手操作!S180,选手操作!AS180,选手操作!BS180,选手操作!CS180,选手操作!DS180,选手操作!ES180,选手操作!FS180,选手操作!GS180,选手操作!HS180,选手操作!M180,结果导入!W180,结果导入!AW180,结果导入!BW180,结果导入!CW180,结果导入!DW180,结果导入!EW180,结果导入!FW180,结果导入!GW180,结果导入!HW180,选手操作!HU180)=0,"",SUM(选手操作!S180,选手操作!AS180,选手操作!BS180,选手操作!CS180,选手操作!DS180,选手操作!ES180,选手操作!FS180,选手操作!GS180,选手操作!HS180,选手操作!M180,结果导入!W180,结果导入!AW180,结果导入!BW180,结果导入!CW180,结果导入!DW180,结果导入!EW180,结果导入!FW180,结果导入!GW180,结果导入!HW180))</f>
        <v/>
      </c>
      <c r="G181" s="7" t="str">
        <f>IF(SUM(选手操作!O180,结果导入!Y180,结果导入!AY180,结果导入!BY180,结果导入!CY180,结果导入!DY180,结果导入!EY180,结果导入!FY180,结果导入!GY180,结果导入!HY180)=0,"",SUM(选手操作!O180,结果导入!Y180,结果导入!AY180,结果导入!BY180,结果导入!CY180,结果导入!DY180,结果导入!EY180,结果导入!FY180,结果导入!GY180,结果导入!HY180))</f>
        <v/>
      </c>
      <c r="H181" s="6" t="str">
        <f ca="1">IFERROR(IF(OR($C181="",结果导入!S$3=""),"",IF(选手操作!T180&lt;&gt;"",IF(选手操作!T180="其他","请假",选手操作!T180),VLOOKUP($C181,结果导入!O:Q,3,0))),"成绩错误")</f>
        <v/>
      </c>
      <c r="I181" s="6" t="str">
        <f ca="1">IFERROR(IF(OR($C181="",结果导入!AS$3=""),"",IF(选手操作!AT180&lt;&gt;"",IF(选手操作!AT180="其他","请假",选手操作!AT180),VLOOKUP($C181,结果导入!AO:AQ,3,0))),"成绩错误")</f>
        <v/>
      </c>
      <c r="J181" s="6" t="str">
        <f ca="1">IFERROR(IF(OR($C181="",结果导入!BS$3=""),"",IF(选手操作!BT180&lt;&gt;"",IF(选手操作!BT180="其他","请假",选手操作!BT180),VLOOKUP($C181,结果导入!BO:BQ,3,0))),"成绩错误")</f>
        <v/>
      </c>
      <c r="K181" s="6" t="str">
        <f ca="1">IFERROR(IF(OR($C181="",结果导入!CS$3=""),"",IF(选手操作!CT180&lt;&gt;"",IF(选手操作!CT180="其他","请假",选手操作!CT180),VLOOKUP($C181,结果导入!CO:CQ,3,0))),"成绩错误")</f>
        <v/>
      </c>
      <c r="L181" s="6" t="str">
        <f ca="1">IFERROR(IF(OR($C181="",结果导入!DS$3=""),"",IF(选手操作!DT180&lt;&gt;"",IF(选手操作!DT180="其他","请假",选手操作!DT180),VLOOKUP($C181,结果导入!DO:DQ,3,0))),"成绩错误")</f>
        <v/>
      </c>
      <c r="M181" s="6" t="str">
        <f ca="1">IFERROR(IF(OR($C181="",结果导入!ES$3=""),"",IF(选手操作!ET180&lt;&gt;"",IF(选手操作!ET180="其他","请假",选手操作!ET180),VLOOKUP($C181,结果导入!EO:EQ,3,0))),"成绩错误")</f>
        <v/>
      </c>
      <c r="N181" s="6" t="str">
        <f ca="1">IFERROR(IF(OR($C181="",结果导入!FS$3=""),"",IF(选手操作!FT180&lt;&gt;"",IF(选手操作!FT180="其他","请假",选手操作!FT180),VLOOKUP($C181,结果导入!FO:FQ,3,0))),"成绩错误")</f>
        <v/>
      </c>
      <c r="O181" s="6" t="str">
        <f ca="1">IFERROR(IF(OR($C181="",结果导入!GS$3=""),"",IF(选手操作!GT180&lt;&gt;"",IF(选手操作!GT180="其他","请假",选手操作!GT180),VLOOKUP($C181,结果导入!GO:GQ,3,0))),"成绩错误")</f>
        <v/>
      </c>
      <c r="P181" s="6" t="str">
        <f ca="1">IFERROR(IF(OR($C181="",结果导入!HS$3=""),"",IF(选手操作!HT180&lt;&gt;"",IF(选手操作!HT180="其他","请假",选手操作!HT180),VLOOKUP($C181,结果导入!HO:HQ,3,0))),"成绩错误")</f>
        <v/>
      </c>
      <c r="Q181" s="5" t="str">
        <f ca="1" t="shared" si="106"/>
        <v/>
      </c>
      <c r="R181" s="5" t="str">
        <f ca="1" t="shared" si="107"/>
        <v/>
      </c>
      <c r="S181" s="5" t="str">
        <f ca="1" t="shared" si="108"/>
        <v/>
      </c>
      <c r="T181" s="6" t="str">
        <f ca="1" t="shared" si="109"/>
        <v/>
      </c>
      <c r="U181" s="6" t="str">
        <f ca="1" t="shared" si="110"/>
        <v/>
      </c>
      <c r="V181" s="6" t="str">
        <f ca="1" t="shared" si="111"/>
        <v/>
      </c>
      <c r="W181" s="6" t="str">
        <f ca="1" t="shared" si="112"/>
        <v/>
      </c>
      <c r="X181" s="6" t="str">
        <f ca="1" t="shared" si="113"/>
        <v/>
      </c>
      <c r="Y181" s="6" t="str">
        <f ca="1" t="shared" si="114"/>
        <v/>
      </c>
      <c r="Z181" s="6" t="str">
        <f ca="1" t="shared" si="115"/>
        <v/>
      </c>
      <c r="AA181" s="6" t="str">
        <f ca="1" t="shared" si="116"/>
        <v/>
      </c>
      <c r="AB181" s="6" t="str">
        <f ca="1" t="shared" si="117"/>
        <v/>
      </c>
      <c r="AC181" s="6" t="str">
        <f ca="1" t="shared" si="118"/>
        <v/>
      </c>
      <c r="AD181" s="6" t="str">
        <f ca="1" t="shared" si="119"/>
        <v/>
      </c>
      <c r="AE181" s="6" t="str">
        <f ca="1" t="shared" si="120"/>
        <v/>
      </c>
      <c r="AF181" s="5" t="str">
        <f ca="1" t="shared" si="121"/>
        <v/>
      </c>
      <c r="AG181" s="5" t="str">
        <f ca="1" t="shared" si="122"/>
        <v/>
      </c>
      <c r="AH181" s="5" t="str">
        <f ca="1" t="shared" si="123"/>
        <v/>
      </c>
      <c r="AI181" s="6" t="str">
        <f ca="1" t="shared" si="124"/>
        <v/>
      </c>
      <c r="AJ181" s="6" t="str">
        <f ca="1" t="shared" si="125"/>
        <v/>
      </c>
      <c r="AK181" s="7" t="str">
        <f ca="1" t="shared" si="126"/>
        <v/>
      </c>
      <c r="AL181" s="6" t="str">
        <f ca="1" t="shared" si="127"/>
        <v/>
      </c>
      <c r="AM181" s="6" t="str">
        <f ca="1" t="shared" si="128"/>
        <v/>
      </c>
      <c r="AN181" s="6" t="str">
        <f ca="1" t="shared" si="129"/>
        <v/>
      </c>
      <c r="AO181" s="6" t="str">
        <f ca="1" t="shared" si="130"/>
        <v/>
      </c>
      <c r="AP181" s="6" t="str">
        <f ca="1" t="shared" si="131"/>
        <v/>
      </c>
      <c r="AQ181" s="6" t="str">
        <f ca="1" t="shared" si="132"/>
        <v/>
      </c>
      <c r="AR181" s="6" t="str">
        <f ca="1" t="shared" si="133"/>
        <v/>
      </c>
      <c r="AS181" s="6" t="str">
        <f ca="1" t="shared" si="134"/>
        <v/>
      </c>
      <c r="AT181" s="6" t="str">
        <f ca="1" t="shared" si="135"/>
        <v/>
      </c>
      <c r="AU181" s="9" t="str">
        <f ca="1" t="shared" si="136"/>
        <v/>
      </c>
      <c r="AV181" s="5" t="str">
        <f ca="1" t="shared" si="137"/>
        <v/>
      </c>
      <c r="AW181" s="5" t="str">
        <f ca="1" t="shared" si="138"/>
        <v/>
      </c>
      <c r="AX181" s="8" t="str">
        <f ca="1" t="shared" si="139"/>
        <v/>
      </c>
      <c r="AY181" s="6" t="str">
        <f ca="1" t="shared" si="140"/>
        <v/>
      </c>
      <c r="AZ181" s="7" t="str">
        <f ca="1" t="shared" si="141"/>
        <v/>
      </c>
      <c r="BA181" s="6" t="str">
        <f ca="1" t="shared" si="142"/>
        <v/>
      </c>
      <c r="BB181" s="6" t="str">
        <f ca="1" t="shared" si="143"/>
        <v/>
      </c>
      <c r="BC181" s="6" t="str">
        <f ca="1" t="shared" si="144"/>
        <v/>
      </c>
      <c r="BD181" s="6" t="str">
        <f ca="1" t="shared" si="145"/>
        <v/>
      </c>
      <c r="BE181" s="6" t="str">
        <f ca="1" t="shared" si="146"/>
        <v/>
      </c>
      <c r="BF181" s="6" t="str">
        <f ca="1" t="shared" si="147"/>
        <v/>
      </c>
      <c r="BG181" s="6" t="str">
        <f ca="1" t="shared" si="148"/>
        <v/>
      </c>
      <c r="BH181" s="6" t="str">
        <f ca="1" t="shared" si="149"/>
        <v/>
      </c>
      <c r="BI181" s="6" t="str">
        <f ca="1" t="shared" si="150"/>
        <v/>
      </c>
    </row>
    <row r="182" spans="1:61">
      <c r="A182" s="5" t="str">
        <f ca="1" t="shared" si="104"/>
        <v/>
      </c>
      <c r="B182" s="5" t="str">
        <f ca="1">IF(选手操作!$K181="","",选手操作!$K181)</f>
        <v/>
      </c>
      <c r="C182" s="5" t="str">
        <f ca="1">IF(选手操作!$L181="","",选手操作!$L181)</f>
        <v/>
      </c>
      <c r="D182" s="5" t="str">
        <f ca="1">IF($B182="","",RANK($E182,$E$4:$E$435,0)+COUNTIF($E$4:$E182,$E182)-1)</f>
        <v/>
      </c>
      <c r="E182" s="6" t="str">
        <f ca="1" t="shared" si="105"/>
        <v/>
      </c>
      <c r="F182" s="7" t="str">
        <f ca="1">IF(SUM(选手操作!S181,选手操作!AS181,选手操作!BS181,选手操作!CS181,选手操作!DS181,选手操作!ES181,选手操作!FS181,选手操作!GS181,选手操作!HS181,选手操作!M181,结果导入!W181,结果导入!AW181,结果导入!BW181,结果导入!CW181,结果导入!DW181,结果导入!EW181,结果导入!FW181,结果导入!GW181,结果导入!HW181,选手操作!HU181)=0,"",SUM(选手操作!S181,选手操作!AS181,选手操作!BS181,选手操作!CS181,选手操作!DS181,选手操作!ES181,选手操作!FS181,选手操作!GS181,选手操作!HS181,选手操作!M181,结果导入!W181,结果导入!AW181,结果导入!BW181,结果导入!CW181,结果导入!DW181,结果导入!EW181,结果导入!FW181,结果导入!GW181,结果导入!HW181))</f>
        <v/>
      </c>
      <c r="G182" s="7" t="str">
        <f>IF(SUM(选手操作!O181,结果导入!Y181,结果导入!AY181,结果导入!BY181,结果导入!CY181,结果导入!DY181,结果导入!EY181,结果导入!FY181,结果导入!GY181,结果导入!HY181)=0,"",SUM(选手操作!O181,结果导入!Y181,结果导入!AY181,结果导入!BY181,结果导入!CY181,结果导入!DY181,结果导入!EY181,结果导入!FY181,结果导入!GY181,结果导入!HY181))</f>
        <v/>
      </c>
      <c r="H182" s="6" t="str">
        <f ca="1">IFERROR(IF(OR($C182="",结果导入!S$3=""),"",IF(选手操作!T181&lt;&gt;"",IF(选手操作!T181="其他","请假",选手操作!T181),VLOOKUP($C182,结果导入!O:Q,3,0))),"成绩错误")</f>
        <v/>
      </c>
      <c r="I182" s="6" t="str">
        <f ca="1">IFERROR(IF(OR($C182="",结果导入!AS$3=""),"",IF(选手操作!AT181&lt;&gt;"",IF(选手操作!AT181="其他","请假",选手操作!AT181),VLOOKUP($C182,结果导入!AO:AQ,3,0))),"成绩错误")</f>
        <v/>
      </c>
      <c r="J182" s="6" t="str">
        <f ca="1">IFERROR(IF(OR($C182="",结果导入!BS$3=""),"",IF(选手操作!BT181&lt;&gt;"",IF(选手操作!BT181="其他","请假",选手操作!BT181),VLOOKUP($C182,结果导入!BO:BQ,3,0))),"成绩错误")</f>
        <v/>
      </c>
      <c r="K182" s="6" t="str">
        <f ca="1">IFERROR(IF(OR($C182="",结果导入!CS$3=""),"",IF(选手操作!CT181&lt;&gt;"",IF(选手操作!CT181="其他","请假",选手操作!CT181),VLOOKUP($C182,结果导入!CO:CQ,3,0))),"成绩错误")</f>
        <v/>
      </c>
      <c r="L182" s="6" t="str">
        <f ca="1">IFERROR(IF(OR($C182="",结果导入!DS$3=""),"",IF(选手操作!DT181&lt;&gt;"",IF(选手操作!DT181="其他","请假",选手操作!DT181),VLOOKUP($C182,结果导入!DO:DQ,3,0))),"成绩错误")</f>
        <v/>
      </c>
      <c r="M182" s="6" t="str">
        <f ca="1">IFERROR(IF(OR($C182="",结果导入!ES$3=""),"",IF(选手操作!ET181&lt;&gt;"",IF(选手操作!ET181="其他","请假",选手操作!ET181),VLOOKUP($C182,结果导入!EO:EQ,3,0))),"成绩错误")</f>
        <v/>
      </c>
      <c r="N182" s="6" t="str">
        <f ca="1">IFERROR(IF(OR($C182="",结果导入!FS$3=""),"",IF(选手操作!FT181&lt;&gt;"",IF(选手操作!FT181="其他","请假",选手操作!FT181),VLOOKUP($C182,结果导入!FO:FQ,3,0))),"成绩错误")</f>
        <v/>
      </c>
      <c r="O182" s="6" t="str">
        <f ca="1">IFERROR(IF(OR($C182="",结果导入!GS$3=""),"",IF(选手操作!GT181&lt;&gt;"",IF(选手操作!GT181="其他","请假",选手操作!GT181),VLOOKUP($C182,结果导入!GO:GQ,3,0))),"成绩错误")</f>
        <v/>
      </c>
      <c r="P182" s="6" t="str">
        <f ca="1">IFERROR(IF(OR($C182="",结果导入!HS$3=""),"",IF(选手操作!HT181&lt;&gt;"",IF(选手操作!HT181="其他","请假",选手操作!HT181),VLOOKUP($C182,结果导入!HO:HQ,3,0))),"成绩错误")</f>
        <v/>
      </c>
      <c r="Q182" s="5" t="str">
        <f ca="1" t="shared" si="106"/>
        <v/>
      </c>
      <c r="R182" s="5" t="str">
        <f ca="1" t="shared" si="107"/>
        <v/>
      </c>
      <c r="S182" s="5" t="str">
        <f ca="1" t="shared" si="108"/>
        <v/>
      </c>
      <c r="T182" s="6" t="str">
        <f ca="1" t="shared" si="109"/>
        <v/>
      </c>
      <c r="U182" s="6" t="str">
        <f ca="1" t="shared" si="110"/>
        <v/>
      </c>
      <c r="V182" s="6" t="str">
        <f ca="1" t="shared" si="111"/>
        <v/>
      </c>
      <c r="W182" s="6" t="str">
        <f ca="1" t="shared" si="112"/>
        <v/>
      </c>
      <c r="X182" s="6" t="str">
        <f ca="1" t="shared" si="113"/>
        <v/>
      </c>
      <c r="Y182" s="6" t="str">
        <f ca="1" t="shared" si="114"/>
        <v/>
      </c>
      <c r="Z182" s="6" t="str">
        <f ca="1" t="shared" si="115"/>
        <v/>
      </c>
      <c r="AA182" s="6" t="str">
        <f ca="1" t="shared" si="116"/>
        <v/>
      </c>
      <c r="AB182" s="6" t="str">
        <f ca="1" t="shared" si="117"/>
        <v/>
      </c>
      <c r="AC182" s="6" t="str">
        <f ca="1" t="shared" si="118"/>
        <v/>
      </c>
      <c r="AD182" s="6" t="str">
        <f ca="1" t="shared" si="119"/>
        <v/>
      </c>
      <c r="AE182" s="6" t="str">
        <f ca="1" t="shared" si="120"/>
        <v/>
      </c>
      <c r="AF182" s="5" t="str">
        <f ca="1" t="shared" si="121"/>
        <v/>
      </c>
      <c r="AG182" s="5" t="str">
        <f ca="1" t="shared" si="122"/>
        <v/>
      </c>
      <c r="AH182" s="5" t="str">
        <f ca="1" t="shared" si="123"/>
        <v/>
      </c>
      <c r="AI182" s="6" t="str">
        <f ca="1" t="shared" si="124"/>
        <v/>
      </c>
      <c r="AJ182" s="6" t="str">
        <f ca="1" t="shared" si="125"/>
        <v/>
      </c>
      <c r="AK182" s="7" t="str">
        <f ca="1" t="shared" si="126"/>
        <v/>
      </c>
      <c r="AL182" s="6" t="str">
        <f ca="1" t="shared" si="127"/>
        <v/>
      </c>
      <c r="AM182" s="6" t="str">
        <f ca="1" t="shared" si="128"/>
        <v/>
      </c>
      <c r="AN182" s="6" t="str">
        <f ca="1" t="shared" si="129"/>
        <v/>
      </c>
      <c r="AO182" s="6" t="str">
        <f ca="1" t="shared" si="130"/>
        <v/>
      </c>
      <c r="AP182" s="6" t="str">
        <f ca="1" t="shared" si="131"/>
        <v/>
      </c>
      <c r="AQ182" s="6" t="str">
        <f ca="1" t="shared" si="132"/>
        <v/>
      </c>
      <c r="AR182" s="6" t="str">
        <f ca="1" t="shared" si="133"/>
        <v/>
      </c>
      <c r="AS182" s="6" t="str">
        <f ca="1" t="shared" si="134"/>
        <v/>
      </c>
      <c r="AT182" s="6" t="str">
        <f ca="1" t="shared" si="135"/>
        <v/>
      </c>
      <c r="AU182" s="9" t="str">
        <f ca="1" t="shared" si="136"/>
        <v/>
      </c>
      <c r="AV182" s="5" t="str">
        <f ca="1" t="shared" si="137"/>
        <v/>
      </c>
      <c r="AW182" s="5" t="str">
        <f ca="1" t="shared" si="138"/>
        <v/>
      </c>
      <c r="AX182" s="8" t="str">
        <f ca="1" t="shared" si="139"/>
        <v/>
      </c>
      <c r="AY182" s="6" t="str">
        <f ca="1" t="shared" si="140"/>
        <v/>
      </c>
      <c r="AZ182" s="7" t="str">
        <f ca="1" t="shared" si="141"/>
        <v/>
      </c>
      <c r="BA182" s="6" t="str">
        <f ca="1" t="shared" si="142"/>
        <v/>
      </c>
      <c r="BB182" s="6" t="str">
        <f ca="1" t="shared" si="143"/>
        <v/>
      </c>
      <c r="BC182" s="6" t="str">
        <f ca="1" t="shared" si="144"/>
        <v/>
      </c>
      <c r="BD182" s="6" t="str">
        <f ca="1" t="shared" si="145"/>
        <v/>
      </c>
      <c r="BE182" s="6" t="str">
        <f ca="1" t="shared" si="146"/>
        <v/>
      </c>
      <c r="BF182" s="6" t="str">
        <f ca="1" t="shared" si="147"/>
        <v/>
      </c>
      <c r="BG182" s="6" t="str">
        <f ca="1" t="shared" si="148"/>
        <v/>
      </c>
      <c r="BH182" s="6" t="str">
        <f ca="1" t="shared" si="149"/>
        <v/>
      </c>
      <c r="BI182" s="6" t="str">
        <f ca="1" t="shared" si="150"/>
        <v/>
      </c>
    </row>
    <row r="183" spans="1:61">
      <c r="A183" s="5" t="str">
        <f ca="1" t="shared" si="104"/>
        <v/>
      </c>
      <c r="B183" s="5" t="str">
        <f ca="1">IF(选手操作!$K182="","",选手操作!$K182)</f>
        <v/>
      </c>
      <c r="C183" s="5" t="str">
        <f ca="1">IF(选手操作!$L182="","",选手操作!$L182)</f>
        <v/>
      </c>
      <c r="D183" s="5" t="str">
        <f ca="1">IF($B183="","",RANK($E183,$E$4:$E$435,0)+COUNTIF($E$4:$E183,$E183)-1)</f>
        <v/>
      </c>
      <c r="E183" s="6" t="str">
        <f ca="1" t="shared" si="105"/>
        <v/>
      </c>
      <c r="F183" s="7" t="str">
        <f ca="1">IF(SUM(选手操作!S182,选手操作!AS182,选手操作!BS182,选手操作!CS182,选手操作!DS182,选手操作!ES182,选手操作!FS182,选手操作!GS182,选手操作!HS182,选手操作!M182,结果导入!W182,结果导入!AW182,结果导入!BW182,结果导入!CW182,结果导入!DW182,结果导入!EW182,结果导入!FW182,结果导入!GW182,结果导入!HW182,选手操作!HU182)=0,"",SUM(选手操作!S182,选手操作!AS182,选手操作!BS182,选手操作!CS182,选手操作!DS182,选手操作!ES182,选手操作!FS182,选手操作!GS182,选手操作!HS182,选手操作!M182,结果导入!W182,结果导入!AW182,结果导入!BW182,结果导入!CW182,结果导入!DW182,结果导入!EW182,结果导入!FW182,结果导入!GW182,结果导入!HW182))</f>
        <v/>
      </c>
      <c r="G183" s="7" t="str">
        <f>IF(SUM(选手操作!O182,结果导入!Y182,结果导入!AY182,结果导入!BY182,结果导入!CY182,结果导入!DY182,结果导入!EY182,结果导入!FY182,结果导入!GY182,结果导入!HY182)=0,"",SUM(选手操作!O182,结果导入!Y182,结果导入!AY182,结果导入!BY182,结果导入!CY182,结果导入!DY182,结果导入!EY182,结果导入!FY182,结果导入!GY182,结果导入!HY182))</f>
        <v/>
      </c>
      <c r="H183" s="6" t="str">
        <f ca="1">IFERROR(IF(OR($C183="",结果导入!S$3=""),"",IF(选手操作!T182&lt;&gt;"",IF(选手操作!T182="其他","请假",选手操作!T182),VLOOKUP($C183,结果导入!O:Q,3,0))),"成绩错误")</f>
        <v/>
      </c>
      <c r="I183" s="6" t="str">
        <f ca="1">IFERROR(IF(OR($C183="",结果导入!AS$3=""),"",IF(选手操作!AT182&lt;&gt;"",IF(选手操作!AT182="其他","请假",选手操作!AT182),VLOOKUP($C183,结果导入!AO:AQ,3,0))),"成绩错误")</f>
        <v/>
      </c>
      <c r="J183" s="6" t="str">
        <f ca="1">IFERROR(IF(OR($C183="",结果导入!BS$3=""),"",IF(选手操作!BT182&lt;&gt;"",IF(选手操作!BT182="其他","请假",选手操作!BT182),VLOOKUP($C183,结果导入!BO:BQ,3,0))),"成绩错误")</f>
        <v/>
      </c>
      <c r="K183" s="6" t="str">
        <f ca="1">IFERROR(IF(OR($C183="",结果导入!CS$3=""),"",IF(选手操作!CT182&lt;&gt;"",IF(选手操作!CT182="其他","请假",选手操作!CT182),VLOOKUP($C183,结果导入!CO:CQ,3,0))),"成绩错误")</f>
        <v/>
      </c>
      <c r="L183" s="6" t="str">
        <f ca="1">IFERROR(IF(OR($C183="",结果导入!DS$3=""),"",IF(选手操作!DT182&lt;&gt;"",IF(选手操作!DT182="其他","请假",选手操作!DT182),VLOOKUP($C183,结果导入!DO:DQ,3,0))),"成绩错误")</f>
        <v/>
      </c>
      <c r="M183" s="6" t="str">
        <f ca="1">IFERROR(IF(OR($C183="",结果导入!ES$3=""),"",IF(选手操作!ET182&lt;&gt;"",IF(选手操作!ET182="其他","请假",选手操作!ET182),VLOOKUP($C183,结果导入!EO:EQ,3,0))),"成绩错误")</f>
        <v/>
      </c>
      <c r="N183" s="6" t="str">
        <f ca="1">IFERROR(IF(OR($C183="",结果导入!FS$3=""),"",IF(选手操作!FT182&lt;&gt;"",IF(选手操作!FT182="其他","请假",选手操作!FT182),VLOOKUP($C183,结果导入!FO:FQ,3,0))),"成绩错误")</f>
        <v/>
      </c>
      <c r="O183" s="6" t="str">
        <f ca="1">IFERROR(IF(OR($C183="",结果导入!GS$3=""),"",IF(选手操作!GT182&lt;&gt;"",IF(选手操作!GT182="其他","请假",选手操作!GT182),VLOOKUP($C183,结果导入!GO:GQ,3,0))),"成绩错误")</f>
        <v/>
      </c>
      <c r="P183" s="6" t="str">
        <f ca="1">IFERROR(IF(OR($C183="",结果导入!HS$3=""),"",IF(选手操作!HT182&lt;&gt;"",IF(选手操作!HT182="其他","请假",选手操作!HT182),VLOOKUP($C183,结果导入!HO:HQ,3,0))),"成绩错误")</f>
        <v/>
      </c>
      <c r="Q183" s="5" t="str">
        <f ca="1" t="shared" si="106"/>
        <v/>
      </c>
      <c r="R183" s="5" t="str">
        <f ca="1" t="shared" si="107"/>
        <v/>
      </c>
      <c r="S183" s="5" t="str">
        <f ca="1" t="shared" si="108"/>
        <v/>
      </c>
      <c r="T183" s="6" t="str">
        <f ca="1" t="shared" si="109"/>
        <v/>
      </c>
      <c r="U183" s="6" t="str">
        <f ca="1" t="shared" si="110"/>
        <v/>
      </c>
      <c r="V183" s="6" t="str">
        <f ca="1" t="shared" si="111"/>
        <v/>
      </c>
      <c r="W183" s="6" t="str">
        <f ca="1" t="shared" si="112"/>
        <v/>
      </c>
      <c r="X183" s="6" t="str">
        <f ca="1" t="shared" si="113"/>
        <v/>
      </c>
      <c r="Y183" s="6" t="str">
        <f ca="1" t="shared" si="114"/>
        <v/>
      </c>
      <c r="Z183" s="6" t="str">
        <f ca="1" t="shared" si="115"/>
        <v/>
      </c>
      <c r="AA183" s="6" t="str">
        <f ca="1" t="shared" si="116"/>
        <v/>
      </c>
      <c r="AB183" s="6" t="str">
        <f ca="1" t="shared" si="117"/>
        <v/>
      </c>
      <c r="AC183" s="6" t="str">
        <f ca="1" t="shared" si="118"/>
        <v/>
      </c>
      <c r="AD183" s="6" t="str">
        <f ca="1" t="shared" si="119"/>
        <v/>
      </c>
      <c r="AE183" s="6" t="str">
        <f ca="1" t="shared" si="120"/>
        <v/>
      </c>
      <c r="AF183" s="5" t="str">
        <f ca="1" t="shared" si="121"/>
        <v/>
      </c>
      <c r="AG183" s="5" t="str">
        <f ca="1" t="shared" si="122"/>
        <v/>
      </c>
      <c r="AH183" s="5" t="str">
        <f ca="1" t="shared" si="123"/>
        <v/>
      </c>
      <c r="AI183" s="6" t="str">
        <f ca="1" t="shared" si="124"/>
        <v/>
      </c>
      <c r="AJ183" s="6" t="str">
        <f ca="1" t="shared" si="125"/>
        <v/>
      </c>
      <c r="AK183" s="7" t="str">
        <f ca="1" t="shared" si="126"/>
        <v/>
      </c>
      <c r="AL183" s="6" t="str">
        <f ca="1" t="shared" si="127"/>
        <v/>
      </c>
      <c r="AM183" s="6" t="str">
        <f ca="1" t="shared" si="128"/>
        <v/>
      </c>
      <c r="AN183" s="6" t="str">
        <f ca="1" t="shared" si="129"/>
        <v/>
      </c>
      <c r="AO183" s="6" t="str">
        <f ca="1" t="shared" si="130"/>
        <v/>
      </c>
      <c r="AP183" s="6" t="str">
        <f ca="1" t="shared" si="131"/>
        <v/>
      </c>
      <c r="AQ183" s="6" t="str">
        <f ca="1" t="shared" si="132"/>
        <v/>
      </c>
      <c r="AR183" s="6" t="str">
        <f ca="1" t="shared" si="133"/>
        <v/>
      </c>
      <c r="AS183" s="6" t="str">
        <f ca="1" t="shared" si="134"/>
        <v/>
      </c>
      <c r="AT183" s="6" t="str">
        <f ca="1" t="shared" si="135"/>
        <v/>
      </c>
      <c r="AU183" s="9" t="str">
        <f ca="1" t="shared" si="136"/>
        <v/>
      </c>
      <c r="AV183" s="5" t="str">
        <f ca="1" t="shared" si="137"/>
        <v/>
      </c>
      <c r="AW183" s="5" t="str">
        <f ca="1" t="shared" si="138"/>
        <v/>
      </c>
      <c r="AX183" s="8" t="str">
        <f ca="1" t="shared" si="139"/>
        <v/>
      </c>
      <c r="AY183" s="6" t="str">
        <f ca="1" t="shared" si="140"/>
        <v/>
      </c>
      <c r="AZ183" s="7" t="str">
        <f ca="1" t="shared" si="141"/>
        <v/>
      </c>
      <c r="BA183" s="6" t="str">
        <f ca="1" t="shared" si="142"/>
        <v/>
      </c>
      <c r="BB183" s="6" t="str">
        <f ca="1" t="shared" si="143"/>
        <v/>
      </c>
      <c r="BC183" s="6" t="str">
        <f ca="1" t="shared" si="144"/>
        <v/>
      </c>
      <c r="BD183" s="6" t="str">
        <f ca="1" t="shared" si="145"/>
        <v/>
      </c>
      <c r="BE183" s="6" t="str">
        <f ca="1" t="shared" si="146"/>
        <v/>
      </c>
      <c r="BF183" s="6" t="str">
        <f ca="1" t="shared" si="147"/>
        <v/>
      </c>
      <c r="BG183" s="6" t="str">
        <f ca="1" t="shared" si="148"/>
        <v/>
      </c>
      <c r="BH183" s="6" t="str">
        <f ca="1" t="shared" si="149"/>
        <v/>
      </c>
      <c r="BI183" s="6" t="str">
        <f ca="1" t="shared" si="150"/>
        <v/>
      </c>
    </row>
    <row r="184" spans="1:61">
      <c r="A184" s="5" t="str">
        <f ca="1" t="shared" si="104"/>
        <v/>
      </c>
      <c r="B184" s="5" t="str">
        <f ca="1">IF(选手操作!$K183="","",选手操作!$K183)</f>
        <v/>
      </c>
      <c r="C184" s="5" t="str">
        <f ca="1">IF(选手操作!$L183="","",选手操作!$L183)</f>
        <v/>
      </c>
      <c r="D184" s="5" t="str">
        <f ca="1">IF($B184="","",RANK($E184,$E$4:$E$435,0)+COUNTIF($E$4:$E184,$E184)-1)</f>
        <v/>
      </c>
      <c r="E184" s="6" t="str">
        <f ca="1" t="shared" si="105"/>
        <v/>
      </c>
      <c r="F184" s="7" t="str">
        <f ca="1">IF(SUM(选手操作!S183,选手操作!AS183,选手操作!BS183,选手操作!CS183,选手操作!DS183,选手操作!ES183,选手操作!FS183,选手操作!GS183,选手操作!HS183,选手操作!M183,结果导入!W183,结果导入!AW183,结果导入!BW183,结果导入!CW183,结果导入!DW183,结果导入!EW183,结果导入!FW183,结果导入!GW183,结果导入!HW183,选手操作!HU183)=0,"",SUM(选手操作!S183,选手操作!AS183,选手操作!BS183,选手操作!CS183,选手操作!DS183,选手操作!ES183,选手操作!FS183,选手操作!GS183,选手操作!HS183,选手操作!M183,结果导入!W183,结果导入!AW183,结果导入!BW183,结果导入!CW183,结果导入!DW183,结果导入!EW183,结果导入!FW183,结果导入!GW183,结果导入!HW183))</f>
        <v/>
      </c>
      <c r="G184" s="7" t="str">
        <f>IF(SUM(选手操作!O183,结果导入!Y183,结果导入!AY183,结果导入!BY183,结果导入!CY183,结果导入!DY183,结果导入!EY183,结果导入!FY183,结果导入!GY183,结果导入!HY183)=0,"",SUM(选手操作!O183,结果导入!Y183,结果导入!AY183,结果导入!BY183,结果导入!CY183,结果导入!DY183,结果导入!EY183,结果导入!FY183,结果导入!GY183,结果导入!HY183))</f>
        <v/>
      </c>
      <c r="H184" s="6" t="str">
        <f ca="1">IFERROR(IF(OR($C184="",结果导入!S$3=""),"",IF(选手操作!T183&lt;&gt;"",IF(选手操作!T183="其他","请假",选手操作!T183),VLOOKUP($C184,结果导入!O:Q,3,0))),"成绩错误")</f>
        <v/>
      </c>
      <c r="I184" s="6" t="str">
        <f ca="1">IFERROR(IF(OR($C184="",结果导入!AS$3=""),"",IF(选手操作!AT183&lt;&gt;"",IF(选手操作!AT183="其他","请假",选手操作!AT183),VLOOKUP($C184,结果导入!AO:AQ,3,0))),"成绩错误")</f>
        <v/>
      </c>
      <c r="J184" s="6" t="str">
        <f ca="1">IFERROR(IF(OR($C184="",结果导入!BS$3=""),"",IF(选手操作!BT183&lt;&gt;"",IF(选手操作!BT183="其他","请假",选手操作!BT183),VLOOKUP($C184,结果导入!BO:BQ,3,0))),"成绩错误")</f>
        <v/>
      </c>
      <c r="K184" s="6" t="str">
        <f ca="1">IFERROR(IF(OR($C184="",结果导入!CS$3=""),"",IF(选手操作!CT183&lt;&gt;"",IF(选手操作!CT183="其他","请假",选手操作!CT183),VLOOKUP($C184,结果导入!CO:CQ,3,0))),"成绩错误")</f>
        <v/>
      </c>
      <c r="L184" s="6" t="str">
        <f ca="1">IFERROR(IF(OR($C184="",结果导入!DS$3=""),"",IF(选手操作!DT183&lt;&gt;"",IF(选手操作!DT183="其他","请假",选手操作!DT183),VLOOKUP($C184,结果导入!DO:DQ,3,0))),"成绩错误")</f>
        <v/>
      </c>
      <c r="M184" s="6" t="str">
        <f ca="1">IFERROR(IF(OR($C184="",结果导入!ES$3=""),"",IF(选手操作!ET183&lt;&gt;"",IF(选手操作!ET183="其他","请假",选手操作!ET183),VLOOKUP($C184,结果导入!EO:EQ,3,0))),"成绩错误")</f>
        <v/>
      </c>
      <c r="N184" s="6" t="str">
        <f ca="1">IFERROR(IF(OR($C184="",结果导入!FS$3=""),"",IF(选手操作!FT183&lt;&gt;"",IF(选手操作!FT183="其他","请假",选手操作!FT183),VLOOKUP($C184,结果导入!FO:FQ,3,0))),"成绩错误")</f>
        <v/>
      </c>
      <c r="O184" s="6" t="str">
        <f ca="1">IFERROR(IF(OR($C184="",结果导入!GS$3=""),"",IF(选手操作!GT183&lt;&gt;"",IF(选手操作!GT183="其他","请假",选手操作!GT183),VLOOKUP($C184,结果导入!GO:GQ,3,0))),"成绩错误")</f>
        <v/>
      </c>
      <c r="P184" s="6" t="str">
        <f ca="1">IFERROR(IF(OR($C184="",结果导入!HS$3=""),"",IF(选手操作!HT183&lt;&gt;"",IF(选手操作!HT183="其他","请假",选手操作!HT183),VLOOKUP($C184,结果导入!HO:HQ,3,0))),"成绩错误")</f>
        <v/>
      </c>
      <c r="Q184" s="5" t="str">
        <f ca="1" t="shared" si="106"/>
        <v/>
      </c>
      <c r="R184" s="5" t="str">
        <f ca="1" t="shared" si="107"/>
        <v/>
      </c>
      <c r="S184" s="5" t="str">
        <f ca="1" t="shared" si="108"/>
        <v/>
      </c>
      <c r="T184" s="6" t="str">
        <f ca="1" t="shared" si="109"/>
        <v/>
      </c>
      <c r="U184" s="6" t="str">
        <f ca="1" t="shared" si="110"/>
        <v/>
      </c>
      <c r="V184" s="6" t="str">
        <f ca="1" t="shared" si="111"/>
        <v/>
      </c>
      <c r="W184" s="6" t="str">
        <f ca="1" t="shared" si="112"/>
        <v/>
      </c>
      <c r="X184" s="6" t="str">
        <f ca="1" t="shared" si="113"/>
        <v/>
      </c>
      <c r="Y184" s="6" t="str">
        <f ca="1" t="shared" si="114"/>
        <v/>
      </c>
      <c r="Z184" s="6" t="str">
        <f ca="1" t="shared" si="115"/>
        <v/>
      </c>
      <c r="AA184" s="6" t="str">
        <f ca="1" t="shared" si="116"/>
        <v/>
      </c>
      <c r="AB184" s="6" t="str">
        <f ca="1" t="shared" si="117"/>
        <v/>
      </c>
      <c r="AC184" s="6" t="str">
        <f ca="1" t="shared" si="118"/>
        <v/>
      </c>
      <c r="AD184" s="6" t="str">
        <f ca="1" t="shared" si="119"/>
        <v/>
      </c>
      <c r="AE184" s="6" t="str">
        <f ca="1" t="shared" si="120"/>
        <v/>
      </c>
      <c r="AF184" s="5" t="str">
        <f ca="1" t="shared" si="121"/>
        <v/>
      </c>
      <c r="AG184" s="5" t="str">
        <f ca="1" t="shared" si="122"/>
        <v/>
      </c>
      <c r="AH184" s="5" t="str">
        <f ca="1" t="shared" si="123"/>
        <v/>
      </c>
      <c r="AI184" s="6" t="str">
        <f ca="1" t="shared" si="124"/>
        <v/>
      </c>
      <c r="AJ184" s="6" t="str">
        <f ca="1" t="shared" si="125"/>
        <v/>
      </c>
      <c r="AK184" s="7" t="str">
        <f ca="1" t="shared" si="126"/>
        <v/>
      </c>
      <c r="AL184" s="6" t="str">
        <f ca="1" t="shared" si="127"/>
        <v/>
      </c>
      <c r="AM184" s="6" t="str">
        <f ca="1" t="shared" si="128"/>
        <v/>
      </c>
      <c r="AN184" s="6" t="str">
        <f ca="1" t="shared" si="129"/>
        <v/>
      </c>
      <c r="AO184" s="6" t="str">
        <f ca="1" t="shared" si="130"/>
        <v/>
      </c>
      <c r="AP184" s="6" t="str">
        <f ca="1" t="shared" si="131"/>
        <v/>
      </c>
      <c r="AQ184" s="6" t="str">
        <f ca="1" t="shared" si="132"/>
        <v/>
      </c>
      <c r="AR184" s="6" t="str">
        <f ca="1" t="shared" si="133"/>
        <v/>
      </c>
      <c r="AS184" s="6" t="str">
        <f ca="1" t="shared" si="134"/>
        <v/>
      </c>
      <c r="AT184" s="6" t="str">
        <f ca="1" t="shared" si="135"/>
        <v/>
      </c>
      <c r="AU184" s="9" t="str">
        <f ca="1" t="shared" si="136"/>
        <v/>
      </c>
      <c r="AV184" s="5" t="str">
        <f ca="1" t="shared" si="137"/>
        <v/>
      </c>
      <c r="AW184" s="5" t="str">
        <f ca="1" t="shared" si="138"/>
        <v/>
      </c>
      <c r="AX184" s="8" t="str">
        <f ca="1" t="shared" si="139"/>
        <v/>
      </c>
      <c r="AY184" s="6" t="str">
        <f ca="1" t="shared" si="140"/>
        <v/>
      </c>
      <c r="AZ184" s="7" t="str">
        <f ca="1" t="shared" si="141"/>
        <v/>
      </c>
      <c r="BA184" s="6" t="str">
        <f ca="1" t="shared" si="142"/>
        <v/>
      </c>
      <c r="BB184" s="6" t="str">
        <f ca="1" t="shared" si="143"/>
        <v/>
      </c>
      <c r="BC184" s="6" t="str">
        <f ca="1" t="shared" si="144"/>
        <v/>
      </c>
      <c r="BD184" s="6" t="str">
        <f ca="1" t="shared" si="145"/>
        <v/>
      </c>
      <c r="BE184" s="6" t="str">
        <f ca="1" t="shared" si="146"/>
        <v/>
      </c>
      <c r="BF184" s="6" t="str">
        <f ca="1" t="shared" si="147"/>
        <v/>
      </c>
      <c r="BG184" s="6" t="str">
        <f ca="1" t="shared" si="148"/>
        <v/>
      </c>
      <c r="BH184" s="6" t="str">
        <f ca="1" t="shared" si="149"/>
        <v/>
      </c>
      <c r="BI184" s="6" t="str">
        <f ca="1" t="shared" si="150"/>
        <v/>
      </c>
    </row>
    <row r="185" spans="1:61">
      <c r="A185" s="5" t="str">
        <f ca="1" t="shared" si="104"/>
        <v/>
      </c>
      <c r="B185" s="5" t="str">
        <f ca="1">IF(选手操作!$K184="","",选手操作!$K184)</f>
        <v/>
      </c>
      <c r="C185" s="5" t="str">
        <f ca="1">IF(选手操作!$L184="","",选手操作!$L184)</f>
        <v/>
      </c>
      <c r="D185" s="5" t="str">
        <f ca="1">IF($B185="","",RANK($E185,$E$4:$E$435,0)+COUNTIF($E$4:$E185,$E185)-1)</f>
        <v/>
      </c>
      <c r="E185" s="6" t="str">
        <f ca="1" t="shared" si="105"/>
        <v/>
      </c>
      <c r="F185" s="7" t="str">
        <f ca="1">IF(SUM(选手操作!S184,选手操作!AS184,选手操作!BS184,选手操作!CS184,选手操作!DS184,选手操作!ES184,选手操作!FS184,选手操作!GS184,选手操作!HS184,选手操作!M184,结果导入!W184,结果导入!AW184,结果导入!BW184,结果导入!CW184,结果导入!DW184,结果导入!EW184,结果导入!FW184,结果导入!GW184,结果导入!HW184,选手操作!HU184)=0,"",SUM(选手操作!S184,选手操作!AS184,选手操作!BS184,选手操作!CS184,选手操作!DS184,选手操作!ES184,选手操作!FS184,选手操作!GS184,选手操作!HS184,选手操作!M184,结果导入!W184,结果导入!AW184,结果导入!BW184,结果导入!CW184,结果导入!DW184,结果导入!EW184,结果导入!FW184,结果导入!GW184,结果导入!HW184))</f>
        <v/>
      </c>
      <c r="G185" s="7" t="str">
        <f>IF(SUM(选手操作!O184,结果导入!Y184,结果导入!AY184,结果导入!BY184,结果导入!CY184,结果导入!DY184,结果导入!EY184,结果导入!FY184,结果导入!GY184,结果导入!HY184)=0,"",SUM(选手操作!O184,结果导入!Y184,结果导入!AY184,结果导入!BY184,结果导入!CY184,结果导入!DY184,结果导入!EY184,结果导入!FY184,结果导入!GY184,结果导入!HY184))</f>
        <v/>
      </c>
      <c r="H185" s="6" t="str">
        <f ca="1">IFERROR(IF(OR($C185="",结果导入!S$3=""),"",IF(选手操作!T184&lt;&gt;"",IF(选手操作!T184="其他","请假",选手操作!T184),VLOOKUP($C185,结果导入!O:Q,3,0))),"成绩错误")</f>
        <v/>
      </c>
      <c r="I185" s="6" t="str">
        <f ca="1">IFERROR(IF(OR($C185="",结果导入!AS$3=""),"",IF(选手操作!AT184&lt;&gt;"",IF(选手操作!AT184="其他","请假",选手操作!AT184),VLOOKUP($C185,结果导入!AO:AQ,3,0))),"成绩错误")</f>
        <v/>
      </c>
      <c r="J185" s="6" t="str">
        <f ca="1">IFERROR(IF(OR($C185="",结果导入!BS$3=""),"",IF(选手操作!BT184&lt;&gt;"",IF(选手操作!BT184="其他","请假",选手操作!BT184),VLOOKUP($C185,结果导入!BO:BQ,3,0))),"成绩错误")</f>
        <v/>
      </c>
      <c r="K185" s="6" t="str">
        <f ca="1">IFERROR(IF(OR($C185="",结果导入!CS$3=""),"",IF(选手操作!CT184&lt;&gt;"",IF(选手操作!CT184="其他","请假",选手操作!CT184),VLOOKUP($C185,结果导入!CO:CQ,3,0))),"成绩错误")</f>
        <v/>
      </c>
      <c r="L185" s="6" t="str">
        <f ca="1">IFERROR(IF(OR($C185="",结果导入!DS$3=""),"",IF(选手操作!DT184&lt;&gt;"",IF(选手操作!DT184="其他","请假",选手操作!DT184),VLOOKUP($C185,结果导入!DO:DQ,3,0))),"成绩错误")</f>
        <v/>
      </c>
      <c r="M185" s="6" t="str">
        <f ca="1">IFERROR(IF(OR($C185="",结果导入!ES$3=""),"",IF(选手操作!ET184&lt;&gt;"",IF(选手操作!ET184="其他","请假",选手操作!ET184),VLOOKUP($C185,结果导入!EO:EQ,3,0))),"成绩错误")</f>
        <v/>
      </c>
      <c r="N185" s="6" t="str">
        <f ca="1">IFERROR(IF(OR($C185="",结果导入!FS$3=""),"",IF(选手操作!FT184&lt;&gt;"",IF(选手操作!FT184="其他","请假",选手操作!FT184),VLOOKUP($C185,结果导入!FO:FQ,3,0))),"成绩错误")</f>
        <v/>
      </c>
      <c r="O185" s="6" t="str">
        <f ca="1">IFERROR(IF(OR($C185="",结果导入!GS$3=""),"",IF(选手操作!GT184&lt;&gt;"",IF(选手操作!GT184="其他","请假",选手操作!GT184),VLOOKUP($C185,结果导入!GO:GQ,3,0))),"成绩错误")</f>
        <v/>
      </c>
      <c r="P185" s="6" t="str">
        <f ca="1">IFERROR(IF(OR($C185="",结果导入!HS$3=""),"",IF(选手操作!HT184&lt;&gt;"",IF(选手操作!HT184="其他","请假",选手操作!HT184),VLOOKUP($C185,结果导入!HO:HQ,3,0))),"成绩错误")</f>
        <v/>
      </c>
      <c r="Q185" s="5" t="str">
        <f ca="1" t="shared" si="106"/>
        <v/>
      </c>
      <c r="R185" s="5" t="str">
        <f ca="1" t="shared" si="107"/>
        <v/>
      </c>
      <c r="S185" s="5" t="str">
        <f ca="1" t="shared" si="108"/>
        <v/>
      </c>
      <c r="T185" s="6" t="str">
        <f ca="1" t="shared" si="109"/>
        <v/>
      </c>
      <c r="U185" s="6" t="str">
        <f ca="1" t="shared" si="110"/>
        <v/>
      </c>
      <c r="V185" s="6" t="str">
        <f ca="1" t="shared" si="111"/>
        <v/>
      </c>
      <c r="W185" s="6" t="str">
        <f ca="1" t="shared" si="112"/>
        <v/>
      </c>
      <c r="X185" s="6" t="str">
        <f ca="1" t="shared" si="113"/>
        <v/>
      </c>
      <c r="Y185" s="6" t="str">
        <f ca="1" t="shared" si="114"/>
        <v/>
      </c>
      <c r="Z185" s="6" t="str">
        <f ca="1" t="shared" si="115"/>
        <v/>
      </c>
      <c r="AA185" s="6" t="str">
        <f ca="1" t="shared" si="116"/>
        <v/>
      </c>
      <c r="AB185" s="6" t="str">
        <f ca="1" t="shared" si="117"/>
        <v/>
      </c>
      <c r="AC185" s="6" t="str">
        <f ca="1" t="shared" si="118"/>
        <v/>
      </c>
      <c r="AD185" s="6" t="str">
        <f ca="1" t="shared" si="119"/>
        <v/>
      </c>
      <c r="AE185" s="6" t="str">
        <f ca="1" t="shared" si="120"/>
        <v/>
      </c>
      <c r="AF185" s="5" t="str">
        <f ca="1" t="shared" si="121"/>
        <v/>
      </c>
      <c r="AG185" s="5" t="str">
        <f ca="1" t="shared" si="122"/>
        <v/>
      </c>
      <c r="AH185" s="5" t="str">
        <f ca="1" t="shared" si="123"/>
        <v/>
      </c>
      <c r="AI185" s="6" t="str">
        <f ca="1" t="shared" si="124"/>
        <v/>
      </c>
      <c r="AJ185" s="6" t="str">
        <f ca="1" t="shared" si="125"/>
        <v/>
      </c>
      <c r="AK185" s="7" t="str">
        <f ca="1" t="shared" si="126"/>
        <v/>
      </c>
      <c r="AL185" s="6" t="str">
        <f ca="1" t="shared" si="127"/>
        <v/>
      </c>
      <c r="AM185" s="6" t="str">
        <f ca="1" t="shared" si="128"/>
        <v/>
      </c>
      <c r="AN185" s="6" t="str">
        <f ca="1" t="shared" si="129"/>
        <v/>
      </c>
      <c r="AO185" s="6" t="str">
        <f ca="1" t="shared" si="130"/>
        <v/>
      </c>
      <c r="AP185" s="6" t="str">
        <f ca="1" t="shared" si="131"/>
        <v/>
      </c>
      <c r="AQ185" s="6" t="str">
        <f ca="1" t="shared" si="132"/>
        <v/>
      </c>
      <c r="AR185" s="6" t="str">
        <f ca="1" t="shared" si="133"/>
        <v/>
      </c>
      <c r="AS185" s="6" t="str">
        <f ca="1" t="shared" si="134"/>
        <v/>
      </c>
      <c r="AT185" s="6" t="str">
        <f ca="1" t="shared" si="135"/>
        <v/>
      </c>
      <c r="AU185" s="9" t="str">
        <f ca="1" t="shared" si="136"/>
        <v/>
      </c>
      <c r="AV185" s="5" t="str">
        <f ca="1" t="shared" si="137"/>
        <v/>
      </c>
      <c r="AW185" s="5" t="str">
        <f ca="1" t="shared" si="138"/>
        <v/>
      </c>
      <c r="AX185" s="8" t="str">
        <f ca="1" t="shared" si="139"/>
        <v/>
      </c>
      <c r="AY185" s="6" t="str">
        <f ca="1" t="shared" si="140"/>
        <v/>
      </c>
      <c r="AZ185" s="7" t="str">
        <f ca="1" t="shared" si="141"/>
        <v/>
      </c>
      <c r="BA185" s="6" t="str">
        <f ca="1" t="shared" si="142"/>
        <v/>
      </c>
      <c r="BB185" s="6" t="str">
        <f ca="1" t="shared" si="143"/>
        <v/>
      </c>
      <c r="BC185" s="6" t="str">
        <f ca="1" t="shared" si="144"/>
        <v/>
      </c>
      <c r="BD185" s="6" t="str">
        <f ca="1" t="shared" si="145"/>
        <v/>
      </c>
      <c r="BE185" s="6" t="str">
        <f ca="1" t="shared" si="146"/>
        <v/>
      </c>
      <c r="BF185" s="6" t="str">
        <f ca="1" t="shared" si="147"/>
        <v/>
      </c>
      <c r="BG185" s="6" t="str">
        <f ca="1" t="shared" si="148"/>
        <v/>
      </c>
      <c r="BH185" s="6" t="str">
        <f ca="1" t="shared" si="149"/>
        <v/>
      </c>
      <c r="BI185" s="6" t="str">
        <f ca="1" t="shared" si="150"/>
        <v/>
      </c>
    </row>
    <row r="186" spans="1:61">
      <c r="A186" s="5" t="str">
        <f ca="1" t="shared" si="104"/>
        <v/>
      </c>
      <c r="B186" s="5" t="str">
        <f ca="1">IF(选手操作!$K185="","",选手操作!$K185)</f>
        <v/>
      </c>
      <c r="C186" s="5" t="str">
        <f ca="1">IF(选手操作!$L185="","",选手操作!$L185)</f>
        <v/>
      </c>
      <c r="D186" s="5" t="str">
        <f ca="1">IF($B186="","",RANK($E186,$E$4:$E$435,0)+COUNTIF($E$4:$E186,$E186)-1)</f>
        <v/>
      </c>
      <c r="E186" s="6" t="str">
        <f ca="1" t="shared" si="105"/>
        <v/>
      </c>
      <c r="F186" s="7" t="str">
        <f ca="1">IF(SUM(选手操作!S185,选手操作!AS185,选手操作!BS185,选手操作!CS185,选手操作!DS185,选手操作!ES185,选手操作!FS185,选手操作!GS185,选手操作!HS185,选手操作!M185,结果导入!W185,结果导入!AW185,结果导入!BW185,结果导入!CW185,结果导入!DW185,结果导入!EW185,结果导入!FW185,结果导入!GW185,结果导入!HW185,选手操作!HU185)=0,"",SUM(选手操作!S185,选手操作!AS185,选手操作!BS185,选手操作!CS185,选手操作!DS185,选手操作!ES185,选手操作!FS185,选手操作!GS185,选手操作!HS185,选手操作!M185,结果导入!W185,结果导入!AW185,结果导入!BW185,结果导入!CW185,结果导入!DW185,结果导入!EW185,结果导入!FW185,结果导入!GW185,结果导入!HW185))</f>
        <v/>
      </c>
      <c r="G186" s="7" t="str">
        <f>IF(SUM(选手操作!O185,结果导入!Y185,结果导入!AY185,结果导入!BY185,结果导入!CY185,结果导入!DY185,结果导入!EY185,结果导入!FY185,结果导入!GY185,结果导入!HY185)=0,"",SUM(选手操作!O185,结果导入!Y185,结果导入!AY185,结果导入!BY185,结果导入!CY185,结果导入!DY185,结果导入!EY185,结果导入!FY185,结果导入!GY185,结果导入!HY185))</f>
        <v/>
      </c>
      <c r="H186" s="6" t="str">
        <f ca="1">IFERROR(IF(OR($C186="",结果导入!S$3=""),"",IF(选手操作!T185&lt;&gt;"",IF(选手操作!T185="其他","请假",选手操作!T185),VLOOKUP($C186,结果导入!O:Q,3,0))),"成绩错误")</f>
        <v/>
      </c>
      <c r="I186" s="6" t="str">
        <f ca="1">IFERROR(IF(OR($C186="",结果导入!AS$3=""),"",IF(选手操作!AT185&lt;&gt;"",IF(选手操作!AT185="其他","请假",选手操作!AT185),VLOOKUP($C186,结果导入!AO:AQ,3,0))),"成绩错误")</f>
        <v/>
      </c>
      <c r="J186" s="6" t="str">
        <f ca="1">IFERROR(IF(OR($C186="",结果导入!BS$3=""),"",IF(选手操作!BT185&lt;&gt;"",IF(选手操作!BT185="其他","请假",选手操作!BT185),VLOOKUP($C186,结果导入!BO:BQ,3,0))),"成绩错误")</f>
        <v/>
      </c>
      <c r="K186" s="6" t="str">
        <f ca="1">IFERROR(IF(OR($C186="",结果导入!CS$3=""),"",IF(选手操作!CT185&lt;&gt;"",IF(选手操作!CT185="其他","请假",选手操作!CT185),VLOOKUP($C186,结果导入!CO:CQ,3,0))),"成绩错误")</f>
        <v/>
      </c>
      <c r="L186" s="6" t="str">
        <f ca="1">IFERROR(IF(OR($C186="",结果导入!DS$3=""),"",IF(选手操作!DT185&lt;&gt;"",IF(选手操作!DT185="其他","请假",选手操作!DT185),VLOOKUP($C186,结果导入!DO:DQ,3,0))),"成绩错误")</f>
        <v/>
      </c>
      <c r="M186" s="6" t="str">
        <f ca="1">IFERROR(IF(OR($C186="",结果导入!ES$3=""),"",IF(选手操作!ET185&lt;&gt;"",IF(选手操作!ET185="其他","请假",选手操作!ET185),VLOOKUP($C186,结果导入!EO:EQ,3,0))),"成绩错误")</f>
        <v/>
      </c>
      <c r="N186" s="6" t="str">
        <f ca="1">IFERROR(IF(OR($C186="",结果导入!FS$3=""),"",IF(选手操作!FT185&lt;&gt;"",IF(选手操作!FT185="其他","请假",选手操作!FT185),VLOOKUP($C186,结果导入!FO:FQ,3,0))),"成绩错误")</f>
        <v/>
      </c>
      <c r="O186" s="6" t="str">
        <f ca="1">IFERROR(IF(OR($C186="",结果导入!GS$3=""),"",IF(选手操作!GT185&lt;&gt;"",IF(选手操作!GT185="其他","请假",选手操作!GT185),VLOOKUP($C186,结果导入!GO:GQ,3,0))),"成绩错误")</f>
        <v/>
      </c>
      <c r="P186" s="6" t="str">
        <f ca="1">IFERROR(IF(OR($C186="",结果导入!HS$3=""),"",IF(选手操作!HT185&lt;&gt;"",IF(选手操作!HT185="其他","请假",选手操作!HT185),VLOOKUP($C186,结果导入!HO:HQ,3,0))),"成绩错误")</f>
        <v/>
      </c>
      <c r="Q186" s="5" t="str">
        <f ca="1" t="shared" si="106"/>
        <v/>
      </c>
      <c r="R186" s="5" t="str">
        <f ca="1" t="shared" si="107"/>
        <v/>
      </c>
      <c r="S186" s="5" t="str">
        <f ca="1" t="shared" si="108"/>
        <v/>
      </c>
      <c r="T186" s="6" t="str">
        <f ca="1" t="shared" si="109"/>
        <v/>
      </c>
      <c r="U186" s="6" t="str">
        <f ca="1" t="shared" si="110"/>
        <v/>
      </c>
      <c r="V186" s="6" t="str">
        <f ca="1" t="shared" si="111"/>
        <v/>
      </c>
      <c r="W186" s="6" t="str">
        <f ca="1" t="shared" si="112"/>
        <v/>
      </c>
      <c r="X186" s="6" t="str">
        <f ca="1" t="shared" si="113"/>
        <v/>
      </c>
      <c r="Y186" s="6" t="str">
        <f ca="1" t="shared" si="114"/>
        <v/>
      </c>
      <c r="Z186" s="6" t="str">
        <f ca="1" t="shared" si="115"/>
        <v/>
      </c>
      <c r="AA186" s="6" t="str">
        <f ca="1" t="shared" si="116"/>
        <v/>
      </c>
      <c r="AB186" s="6" t="str">
        <f ca="1" t="shared" si="117"/>
        <v/>
      </c>
      <c r="AC186" s="6" t="str">
        <f ca="1" t="shared" si="118"/>
        <v/>
      </c>
      <c r="AD186" s="6" t="str">
        <f ca="1" t="shared" si="119"/>
        <v/>
      </c>
      <c r="AE186" s="6" t="str">
        <f ca="1" t="shared" si="120"/>
        <v/>
      </c>
      <c r="AF186" s="5" t="str">
        <f ca="1" t="shared" si="121"/>
        <v/>
      </c>
      <c r="AG186" s="5" t="str">
        <f ca="1" t="shared" si="122"/>
        <v/>
      </c>
      <c r="AH186" s="5" t="str">
        <f ca="1" t="shared" si="123"/>
        <v/>
      </c>
      <c r="AI186" s="6" t="str">
        <f ca="1" t="shared" si="124"/>
        <v/>
      </c>
      <c r="AJ186" s="6" t="str">
        <f ca="1" t="shared" si="125"/>
        <v/>
      </c>
      <c r="AK186" s="7" t="str">
        <f ca="1" t="shared" si="126"/>
        <v/>
      </c>
      <c r="AL186" s="6" t="str">
        <f ca="1" t="shared" si="127"/>
        <v/>
      </c>
      <c r="AM186" s="6" t="str">
        <f ca="1" t="shared" si="128"/>
        <v/>
      </c>
      <c r="AN186" s="6" t="str">
        <f ca="1" t="shared" si="129"/>
        <v/>
      </c>
      <c r="AO186" s="6" t="str">
        <f ca="1" t="shared" si="130"/>
        <v/>
      </c>
      <c r="AP186" s="6" t="str">
        <f ca="1" t="shared" si="131"/>
        <v/>
      </c>
      <c r="AQ186" s="6" t="str">
        <f ca="1" t="shared" si="132"/>
        <v/>
      </c>
      <c r="AR186" s="6" t="str">
        <f ca="1" t="shared" si="133"/>
        <v/>
      </c>
      <c r="AS186" s="6" t="str">
        <f ca="1" t="shared" si="134"/>
        <v/>
      </c>
      <c r="AT186" s="6" t="str">
        <f ca="1" t="shared" si="135"/>
        <v/>
      </c>
      <c r="AU186" s="9" t="str">
        <f ca="1" t="shared" si="136"/>
        <v/>
      </c>
      <c r="AV186" s="5" t="str">
        <f ca="1" t="shared" si="137"/>
        <v/>
      </c>
      <c r="AW186" s="5" t="str">
        <f ca="1" t="shared" si="138"/>
        <v/>
      </c>
      <c r="AX186" s="8" t="str">
        <f ca="1" t="shared" si="139"/>
        <v/>
      </c>
      <c r="AY186" s="6" t="str">
        <f ca="1" t="shared" si="140"/>
        <v/>
      </c>
      <c r="AZ186" s="7" t="str">
        <f ca="1" t="shared" si="141"/>
        <v/>
      </c>
      <c r="BA186" s="6" t="str">
        <f ca="1" t="shared" si="142"/>
        <v/>
      </c>
      <c r="BB186" s="6" t="str">
        <f ca="1" t="shared" si="143"/>
        <v/>
      </c>
      <c r="BC186" s="6" t="str">
        <f ca="1" t="shared" si="144"/>
        <v/>
      </c>
      <c r="BD186" s="6" t="str">
        <f ca="1" t="shared" si="145"/>
        <v/>
      </c>
      <c r="BE186" s="6" t="str">
        <f ca="1" t="shared" si="146"/>
        <v/>
      </c>
      <c r="BF186" s="6" t="str">
        <f ca="1" t="shared" si="147"/>
        <v/>
      </c>
      <c r="BG186" s="6" t="str">
        <f ca="1" t="shared" si="148"/>
        <v/>
      </c>
      <c r="BH186" s="6" t="str">
        <f ca="1" t="shared" si="149"/>
        <v/>
      </c>
      <c r="BI186" s="6" t="str">
        <f ca="1" t="shared" si="150"/>
        <v/>
      </c>
    </row>
    <row r="187" spans="1:61">
      <c r="A187" s="5" t="str">
        <f ca="1" t="shared" si="104"/>
        <v/>
      </c>
      <c r="B187" s="5" t="str">
        <f ca="1">IF(选手操作!$K186="","",选手操作!$K186)</f>
        <v/>
      </c>
      <c r="C187" s="5" t="str">
        <f ca="1">IF(选手操作!$L186="","",选手操作!$L186)</f>
        <v/>
      </c>
      <c r="D187" s="5" t="str">
        <f ca="1">IF($B187="","",RANK($E187,$E$4:$E$435,0)+COUNTIF($E$4:$E187,$E187)-1)</f>
        <v/>
      </c>
      <c r="E187" s="6" t="str">
        <f ca="1" t="shared" si="105"/>
        <v/>
      </c>
      <c r="F187" s="7" t="str">
        <f ca="1">IF(SUM(选手操作!S186,选手操作!AS186,选手操作!BS186,选手操作!CS186,选手操作!DS186,选手操作!ES186,选手操作!FS186,选手操作!GS186,选手操作!HS186,选手操作!M186,结果导入!W186,结果导入!AW186,结果导入!BW186,结果导入!CW186,结果导入!DW186,结果导入!EW186,结果导入!FW186,结果导入!GW186,结果导入!HW186,选手操作!HU186)=0,"",SUM(选手操作!S186,选手操作!AS186,选手操作!BS186,选手操作!CS186,选手操作!DS186,选手操作!ES186,选手操作!FS186,选手操作!GS186,选手操作!HS186,选手操作!M186,结果导入!W186,结果导入!AW186,结果导入!BW186,结果导入!CW186,结果导入!DW186,结果导入!EW186,结果导入!FW186,结果导入!GW186,结果导入!HW186))</f>
        <v/>
      </c>
      <c r="G187" s="7" t="str">
        <f>IF(SUM(选手操作!O186,结果导入!Y186,结果导入!AY186,结果导入!BY186,结果导入!CY186,结果导入!DY186,结果导入!EY186,结果导入!FY186,结果导入!GY186,结果导入!HY186)=0,"",SUM(选手操作!O186,结果导入!Y186,结果导入!AY186,结果导入!BY186,结果导入!CY186,结果导入!DY186,结果导入!EY186,结果导入!FY186,结果导入!GY186,结果导入!HY186))</f>
        <v/>
      </c>
      <c r="H187" s="6" t="str">
        <f ca="1">IFERROR(IF(OR($C187="",结果导入!S$3=""),"",IF(选手操作!T186&lt;&gt;"",IF(选手操作!T186="其他","请假",选手操作!T186),VLOOKUP($C187,结果导入!O:Q,3,0))),"成绩错误")</f>
        <v/>
      </c>
      <c r="I187" s="6" t="str">
        <f ca="1">IFERROR(IF(OR($C187="",结果导入!AS$3=""),"",IF(选手操作!AT186&lt;&gt;"",IF(选手操作!AT186="其他","请假",选手操作!AT186),VLOOKUP($C187,结果导入!AO:AQ,3,0))),"成绩错误")</f>
        <v/>
      </c>
      <c r="J187" s="6" t="str">
        <f ca="1">IFERROR(IF(OR($C187="",结果导入!BS$3=""),"",IF(选手操作!BT186&lt;&gt;"",IF(选手操作!BT186="其他","请假",选手操作!BT186),VLOOKUP($C187,结果导入!BO:BQ,3,0))),"成绩错误")</f>
        <v/>
      </c>
      <c r="K187" s="6" t="str">
        <f ca="1">IFERROR(IF(OR($C187="",结果导入!CS$3=""),"",IF(选手操作!CT186&lt;&gt;"",IF(选手操作!CT186="其他","请假",选手操作!CT186),VLOOKUP($C187,结果导入!CO:CQ,3,0))),"成绩错误")</f>
        <v/>
      </c>
      <c r="L187" s="6" t="str">
        <f ca="1">IFERROR(IF(OR($C187="",结果导入!DS$3=""),"",IF(选手操作!DT186&lt;&gt;"",IF(选手操作!DT186="其他","请假",选手操作!DT186),VLOOKUP($C187,结果导入!DO:DQ,3,0))),"成绩错误")</f>
        <v/>
      </c>
      <c r="M187" s="6" t="str">
        <f ca="1">IFERROR(IF(OR($C187="",结果导入!ES$3=""),"",IF(选手操作!ET186&lt;&gt;"",IF(选手操作!ET186="其他","请假",选手操作!ET186),VLOOKUP($C187,结果导入!EO:EQ,3,0))),"成绩错误")</f>
        <v/>
      </c>
      <c r="N187" s="6" t="str">
        <f ca="1">IFERROR(IF(OR($C187="",结果导入!FS$3=""),"",IF(选手操作!FT186&lt;&gt;"",IF(选手操作!FT186="其他","请假",选手操作!FT186),VLOOKUP($C187,结果导入!FO:FQ,3,0))),"成绩错误")</f>
        <v/>
      </c>
      <c r="O187" s="6" t="str">
        <f ca="1">IFERROR(IF(OR($C187="",结果导入!GS$3=""),"",IF(选手操作!GT186&lt;&gt;"",IF(选手操作!GT186="其他","请假",选手操作!GT186),VLOOKUP($C187,结果导入!GO:GQ,3,0))),"成绩错误")</f>
        <v/>
      </c>
      <c r="P187" s="6" t="str">
        <f ca="1">IFERROR(IF(OR($C187="",结果导入!HS$3=""),"",IF(选手操作!HT186&lt;&gt;"",IF(选手操作!HT186="其他","请假",选手操作!HT186),VLOOKUP($C187,结果导入!HO:HQ,3,0))),"成绩错误")</f>
        <v/>
      </c>
      <c r="Q187" s="5" t="str">
        <f ca="1" t="shared" si="106"/>
        <v/>
      </c>
      <c r="R187" s="5" t="str">
        <f ca="1" t="shared" si="107"/>
        <v/>
      </c>
      <c r="S187" s="5" t="str">
        <f ca="1" t="shared" si="108"/>
        <v/>
      </c>
      <c r="T187" s="6" t="str">
        <f ca="1" t="shared" si="109"/>
        <v/>
      </c>
      <c r="U187" s="6" t="str">
        <f ca="1" t="shared" si="110"/>
        <v/>
      </c>
      <c r="V187" s="6" t="str">
        <f ca="1" t="shared" si="111"/>
        <v/>
      </c>
      <c r="W187" s="6" t="str">
        <f ca="1" t="shared" si="112"/>
        <v/>
      </c>
      <c r="X187" s="6" t="str">
        <f ca="1" t="shared" si="113"/>
        <v/>
      </c>
      <c r="Y187" s="6" t="str">
        <f ca="1" t="shared" si="114"/>
        <v/>
      </c>
      <c r="Z187" s="6" t="str">
        <f ca="1" t="shared" si="115"/>
        <v/>
      </c>
      <c r="AA187" s="6" t="str">
        <f ca="1" t="shared" si="116"/>
        <v/>
      </c>
      <c r="AB187" s="6" t="str">
        <f ca="1" t="shared" si="117"/>
        <v/>
      </c>
      <c r="AC187" s="6" t="str">
        <f ca="1" t="shared" si="118"/>
        <v/>
      </c>
      <c r="AD187" s="6" t="str">
        <f ca="1" t="shared" si="119"/>
        <v/>
      </c>
      <c r="AE187" s="6" t="str">
        <f ca="1" t="shared" si="120"/>
        <v/>
      </c>
      <c r="AF187" s="5" t="str">
        <f ca="1" t="shared" si="121"/>
        <v/>
      </c>
      <c r="AG187" s="5" t="str">
        <f ca="1" t="shared" si="122"/>
        <v/>
      </c>
      <c r="AH187" s="5" t="str">
        <f ca="1" t="shared" si="123"/>
        <v/>
      </c>
      <c r="AI187" s="6" t="str">
        <f ca="1" t="shared" si="124"/>
        <v/>
      </c>
      <c r="AJ187" s="6" t="str">
        <f ca="1" t="shared" si="125"/>
        <v/>
      </c>
      <c r="AK187" s="7" t="str">
        <f ca="1" t="shared" si="126"/>
        <v/>
      </c>
      <c r="AL187" s="6" t="str">
        <f ca="1" t="shared" si="127"/>
        <v/>
      </c>
      <c r="AM187" s="6" t="str">
        <f ca="1" t="shared" si="128"/>
        <v/>
      </c>
      <c r="AN187" s="6" t="str">
        <f ca="1" t="shared" si="129"/>
        <v/>
      </c>
      <c r="AO187" s="6" t="str">
        <f ca="1" t="shared" si="130"/>
        <v/>
      </c>
      <c r="AP187" s="6" t="str">
        <f ca="1" t="shared" si="131"/>
        <v/>
      </c>
      <c r="AQ187" s="6" t="str">
        <f ca="1" t="shared" si="132"/>
        <v/>
      </c>
      <c r="AR187" s="6" t="str">
        <f ca="1" t="shared" si="133"/>
        <v/>
      </c>
      <c r="AS187" s="6" t="str">
        <f ca="1" t="shared" si="134"/>
        <v/>
      </c>
      <c r="AT187" s="6" t="str">
        <f ca="1" t="shared" si="135"/>
        <v/>
      </c>
      <c r="AU187" s="9" t="str">
        <f ca="1" t="shared" si="136"/>
        <v/>
      </c>
      <c r="AV187" s="5" t="str">
        <f ca="1" t="shared" si="137"/>
        <v/>
      </c>
      <c r="AW187" s="5" t="str">
        <f ca="1" t="shared" si="138"/>
        <v/>
      </c>
      <c r="AX187" s="8" t="str">
        <f ca="1" t="shared" si="139"/>
        <v/>
      </c>
      <c r="AY187" s="6" t="str">
        <f ca="1" t="shared" si="140"/>
        <v/>
      </c>
      <c r="AZ187" s="7" t="str">
        <f ca="1" t="shared" si="141"/>
        <v/>
      </c>
      <c r="BA187" s="6" t="str">
        <f ca="1" t="shared" si="142"/>
        <v/>
      </c>
      <c r="BB187" s="6" t="str">
        <f ca="1" t="shared" si="143"/>
        <v/>
      </c>
      <c r="BC187" s="6" t="str">
        <f ca="1" t="shared" si="144"/>
        <v/>
      </c>
      <c r="BD187" s="6" t="str">
        <f ca="1" t="shared" si="145"/>
        <v/>
      </c>
      <c r="BE187" s="6" t="str">
        <f ca="1" t="shared" si="146"/>
        <v/>
      </c>
      <c r="BF187" s="6" t="str">
        <f ca="1" t="shared" si="147"/>
        <v/>
      </c>
      <c r="BG187" s="6" t="str">
        <f ca="1" t="shared" si="148"/>
        <v/>
      </c>
      <c r="BH187" s="6" t="str">
        <f ca="1" t="shared" si="149"/>
        <v/>
      </c>
      <c r="BI187" s="6" t="str">
        <f ca="1" t="shared" si="150"/>
        <v/>
      </c>
    </row>
    <row r="188" spans="1:61">
      <c r="A188" s="5" t="str">
        <f ca="1" t="shared" si="104"/>
        <v/>
      </c>
      <c r="B188" s="5" t="str">
        <f ca="1">IF(选手操作!$K187="","",选手操作!$K187)</f>
        <v/>
      </c>
      <c r="C188" s="5" t="str">
        <f ca="1">IF(选手操作!$L187="","",选手操作!$L187)</f>
        <v/>
      </c>
      <c r="D188" s="5" t="str">
        <f ca="1">IF($B188="","",RANK($E188,$E$4:$E$435,0)+COUNTIF($E$4:$E188,$E188)-1)</f>
        <v/>
      </c>
      <c r="E188" s="6" t="str">
        <f ca="1" t="shared" si="105"/>
        <v/>
      </c>
      <c r="F188" s="7" t="str">
        <f ca="1">IF(SUM(选手操作!S187,选手操作!AS187,选手操作!BS187,选手操作!CS187,选手操作!DS187,选手操作!ES187,选手操作!FS187,选手操作!GS187,选手操作!HS187,选手操作!M187,结果导入!W187,结果导入!AW187,结果导入!BW187,结果导入!CW187,结果导入!DW187,结果导入!EW187,结果导入!FW187,结果导入!GW187,结果导入!HW187,选手操作!HU187)=0,"",SUM(选手操作!S187,选手操作!AS187,选手操作!BS187,选手操作!CS187,选手操作!DS187,选手操作!ES187,选手操作!FS187,选手操作!GS187,选手操作!HS187,选手操作!M187,结果导入!W187,结果导入!AW187,结果导入!BW187,结果导入!CW187,结果导入!DW187,结果导入!EW187,结果导入!FW187,结果导入!GW187,结果导入!HW187))</f>
        <v/>
      </c>
      <c r="G188" s="7" t="str">
        <f>IF(SUM(选手操作!O187,结果导入!Y187,结果导入!AY187,结果导入!BY187,结果导入!CY187,结果导入!DY187,结果导入!EY187,结果导入!FY187,结果导入!GY187,结果导入!HY187)=0,"",SUM(选手操作!O187,结果导入!Y187,结果导入!AY187,结果导入!BY187,结果导入!CY187,结果导入!DY187,结果导入!EY187,结果导入!FY187,结果导入!GY187,结果导入!HY187))</f>
        <v/>
      </c>
      <c r="H188" s="6" t="str">
        <f ca="1">IFERROR(IF(OR($C188="",结果导入!S$3=""),"",IF(选手操作!T187&lt;&gt;"",IF(选手操作!T187="其他","请假",选手操作!T187),VLOOKUP($C188,结果导入!O:Q,3,0))),"成绩错误")</f>
        <v/>
      </c>
      <c r="I188" s="6" t="str">
        <f ca="1">IFERROR(IF(OR($C188="",结果导入!AS$3=""),"",IF(选手操作!AT187&lt;&gt;"",IF(选手操作!AT187="其他","请假",选手操作!AT187),VLOOKUP($C188,结果导入!AO:AQ,3,0))),"成绩错误")</f>
        <v/>
      </c>
      <c r="J188" s="6" t="str">
        <f ca="1">IFERROR(IF(OR($C188="",结果导入!BS$3=""),"",IF(选手操作!BT187&lt;&gt;"",IF(选手操作!BT187="其他","请假",选手操作!BT187),VLOOKUP($C188,结果导入!BO:BQ,3,0))),"成绩错误")</f>
        <v/>
      </c>
      <c r="K188" s="6" t="str">
        <f ca="1">IFERROR(IF(OR($C188="",结果导入!CS$3=""),"",IF(选手操作!CT187&lt;&gt;"",IF(选手操作!CT187="其他","请假",选手操作!CT187),VLOOKUP($C188,结果导入!CO:CQ,3,0))),"成绩错误")</f>
        <v/>
      </c>
      <c r="L188" s="6" t="str">
        <f ca="1">IFERROR(IF(OR($C188="",结果导入!DS$3=""),"",IF(选手操作!DT187&lt;&gt;"",IF(选手操作!DT187="其他","请假",选手操作!DT187),VLOOKUP($C188,结果导入!DO:DQ,3,0))),"成绩错误")</f>
        <v/>
      </c>
      <c r="M188" s="6" t="str">
        <f ca="1">IFERROR(IF(OR($C188="",结果导入!ES$3=""),"",IF(选手操作!ET187&lt;&gt;"",IF(选手操作!ET187="其他","请假",选手操作!ET187),VLOOKUP($C188,结果导入!EO:EQ,3,0))),"成绩错误")</f>
        <v/>
      </c>
      <c r="N188" s="6" t="str">
        <f ca="1">IFERROR(IF(OR($C188="",结果导入!FS$3=""),"",IF(选手操作!FT187&lt;&gt;"",IF(选手操作!FT187="其他","请假",选手操作!FT187),VLOOKUP($C188,结果导入!FO:FQ,3,0))),"成绩错误")</f>
        <v/>
      </c>
      <c r="O188" s="6" t="str">
        <f ca="1">IFERROR(IF(OR($C188="",结果导入!GS$3=""),"",IF(选手操作!GT187&lt;&gt;"",IF(选手操作!GT187="其他","请假",选手操作!GT187),VLOOKUP($C188,结果导入!GO:GQ,3,0))),"成绩错误")</f>
        <v/>
      </c>
      <c r="P188" s="6" t="str">
        <f ca="1">IFERROR(IF(OR($C188="",结果导入!HS$3=""),"",IF(选手操作!HT187&lt;&gt;"",IF(选手操作!HT187="其他","请假",选手操作!HT187),VLOOKUP($C188,结果导入!HO:HQ,3,0))),"成绩错误")</f>
        <v/>
      </c>
      <c r="Q188" s="5" t="str">
        <f ca="1" t="shared" si="106"/>
        <v/>
      </c>
      <c r="R188" s="5" t="str">
        <f ca="1" t="shared" si="107"/>
        <v/>
      </c>
      <c r="S188" s="5" t="str">
        <f ca="1" t="shared" si="108"/>
        <v/>
      </c>
      <c r="T188" s="6" t="str">
        <f ca="1" t="shared" si="109"/>
        <v/>
      </c>
      <c r="U188" s="6" t="str">
        <f ca="1" t="shared" si="110"/>
        <v/>
      </c>
      <c r="V188" s="6" t="str">
        <f ca="1" t="shared" si="111"/>
        <v/>
      </c>
      <c r="W188" s="6" t="str">
        <f ca="1" t="shared" si="112"/>
        <v/>
      </c>
      <c r="X188" s="6" t="str">
        <f ca="1" t="shared" si="113"/>
        <v/>
      </c>
      <c r="Y188" s="6" t="str">
        <f ca="1" t="shared" si="114"/>
        <v/>
      </c>
      <c r="Z188" s="6" t="str">
        <f ca="1" t="shared" si="115"/>
        <v/>
      </c>
      <c r="AA188" s="6" t="str">
        <f ca="1" t="shared" si="116"/>
        <v/>
      </c>
      <c r="AB188" s="6" t="str">
        <f ca="1" t="shared" si="117"/>
        <v/>
      </c>
      <c r="AC188" s="6" t="str">
        <f ca="1" t="shared" si="118"/>
        <v/>
      </c>
      <c r="AD188" s="6" t="str">
        <f ca="1" t="shared" si="119"/>
        <v/>
      </c>
      <c r="AE188" s="6" t="str">
        <f ca="1" t="shared" si="120"/>
        <v/>
      </c>
      <c r="AF188" s="5" t="str">
        <f ca="1" t="shared" si="121"/>
        <v/>
      </c>
      <c r="AG188" s="5" t="str">
        <f ca="1" t="shared" si="122"/>
        <v/>
      </c>
      <c r="AH188" s="5" t="str">
        <f ca="1" t="shared" si="123"/>
        <v/>
      </c>
      <c r="AI188" s="6" t="str">
        <f ca="1" t="shared" si="124"/>
        <v/>
      </c>
      <c r="AJ188" s="6" t="str">
        <f ca="1" t="shared" si="125"/>
        <v/>
      </c>
      <c r="AK188" s="7" t="str">
        <f ca="1" t="shared" si="126"/>
        <v/>
      </c>
      <c r="AL188" s="6" t="str">
        <f ca="1" t="shared" si="127"/>
        <v/>
      </c>
      <c r="AM188" s="6" t="str">
        <f ca="1" t="shared" si="128"/>
        <v/>
      </c>
      <c r="AN188" s="6" t="str">
        <f ca="1" t="shared" si="129"/>
        <v/>
      </c>
      <c r="AO188" s="6" t="str">
        <f ca="1" t="shared" si="130"/>
        <v/>
      </c>
      <c r="AP188" s="6" t="str">
        <f ca="1" t="shared" si="131"/>
        <v/>
      </c>
      <c r="AQ188" s="6" t="str">
        <f ca="1" t="shared" si="132"/>
        <v/>
      </c>
      <c r="AR188" s="6" t="str">
        <f ca="1" t="shared" si="133"/>
        <v/>
      </c>
      <c r="AS188" s="6" t="str">
        <f ca="1" t="shared" si="134"/>
        <v/>
      </c>
      <c r="AT188" s="6" t="str">
        <f ca="1" t="shared" si="135"/>
        <v/>
      </c>
      <c r="AU188" s="9" t="str">
        <f ca="1" t="shared" si="136"/>
        <v/>
      </c>
      <c r="AV188" s="5" t="str">
        <f ca="1" t="shared" si="137"/>
        <v/>
      </c>
      <c r="AW188" s="5" t="str">
        <f ca="1" t="shared" si="138"/>
        <v/>
      </c>
      <c r="AX188" s="8" t="str">
        <f ca="1" t="shared" si="139"/>
        <v/>
      </c>
      <c r="AY188" s="6" t="str">
        <f ca="1" t="shared" si="140"/>
        <v/>
      </c>
      <c r="AZ188" s="7" t="str">
        <f ca="1" t="shared" si="141"/>
        <v/>
      </c>
      <c r="BA188" s="6" t="str">
        <f ca="1" t="shared" si="142"/>
        <v/>
      </c>
      <c r="BB188" s="6" t="str">
        <f ca="1" t="shared" si="143"/>
        <v/>
      </c>
      <c r="BC188" s="6" t="str">
        <f ca="1" t="shared" si="144"/>
        <v/>
      </c>
      <c r="BD188" s="6" t="str">
        <f ca="1" t="shared" si="145"/>
        <v/>
      </c>
      <c r="BE188" s="6" t="str">
        <f ca="1" t="shared" si="146"/>
        <v/>
      </c>
      <c r="BF188" s="6" t="str">
        <f ca="1" t="shared" si="147"/>
        <v/>
      </c>
      <c r="BG188" s="6" t="str">
        <f ca="1" t="shared" si="148"/>
        <v/>
      </c>
      <c r="BH188" s="6" t="str">
        <f ca="1" t="shared" si="149"/>
        <v/>
      </c>
      <c r="BI188" s="6" t="str">
        <f ca="1" t="shared" si="150"/>
        <v/>
      </c>
    </row>
    <row r="189" spans="1:61">
      <c r="A189" s="5" t="str">
        <f ca="1" t="shared" si="104"/>
        <v/>
      </c>
      <c r="B189" s="5" t="str">
        <f ca="1">IF(选手操作!$K188="","",选手操作!$K188)</f>
        <v/>
      </c>
      <c r="C189" s="5" t="str">
        <f ca="1">IF(选手操作!$L188="","",选手操作!$L188)</f>
        <v/>
      </c>
      <c r="D189" s="5" t="str">
        <f ca="1">IF($B189="","",RANK($E189,$E$4:$E$435,0)+COUNTIF($E$4:$E189,$E189)-1)</f>
        <v/>
      </c>
      <c r="E189" s="6" t="str">
        <f ca="1" t="shared" si="105"/>
        <v/>
      </c>
      <c r="F189" s="7" t="str">
        <f ca="1">IF(SUM(选手操作!S188,选手操作!AS188,选手操作!BS188,选手操作!CS188,选手操作!DS188,选手操作!ES188,选手操作!FS188,选手操作!GS188,选手操作!HS188,选手操作!M188,结果导入!W188,结果导入!AW188,结果导入!BW188,结果导入!CW188,结果导入!DW188,结果导入!EW188,结果导入!FW188,结果导入!GW188,结果导入!HW188,选手操作!HU188)=0,"",SUM(选手操作!S188,选手操作!AS188,选手操作!BS188,选手操作!CS188,选手操作!DS188,选手操作!ES188,选手操作!FS188,选手操作!GS188,选手操作!HS188,选手操作!M188,结果导入!W188,结果导入!AW188,结果导入!BW188,结果导入!CW188,结果导入!DW188,结果导入!EW188,结果导入!FW188,结果导入!GW188,结果导入!HW188))</f>
        <v/>
      </c>
      <c r="G189" s="7" t="str">
        <f>IF(SUM(选手操作!O188,结果导入!Y188,结果导入!AY188,结果导入!BY188,结果导入!CY188,结果导入!DY188,结果导入!EY188,结果导入!FY188,结果导入!GY188,结果导入!HY188)=0,"",SUM(选手操作!O188,结果导入!Y188,结果导入!AY188,结果导入!BY188,结果导入!CY188,结果导入!DY188,结果导入!EY188,结果导入!FY188,结果导入!GY188,结果导入!HY188))</f>
        <v/>
      </c>
      <c r="H189" s="6" t="str">
        <f ca="1">IFERROR(IF(OR($C189="",结果导入!S$3=""),"",IF(选手操作!T188&lt;&gt;"",IF(选手操作!T188="其他","请假",选手操作!T188),VLOOKUP($C189,结果导入!O:Q,3,0))),"成绩错误")</f>
        <v/>
      </c>
      <c r="I189" s="6" t="str">
        <f ca="1">IFERROR(IF(OR($C189="",结果导入!AS$3=""),"",IF(选手操作!AT188&lt;&gt;"",IF(选手操作!AT188="其他","请假",选手操作!AT188),VLOOKUP($C189,结果导入!AO:AQ,3,0))),"成绩错误")</f>
        <v/>
      </c>
      <c r="J189" s="6" t="str">
        <f ca="1">IFERROR(IF(OR($C189="",结果导入!BS$3=""),"",IF(选手操作!BT188&lt;&gt;"",IF(选手操作!BT188="其他","请假",选手操作!BT188),VLOOKUP($C189,结果导入!BO:BQ,3,0))),"成绩错误")</f>
        <v/>
      </c>
      <c r="K189" s="6" t="str">
        <f ca="1">IFERROR(IF(OR($C189="",结果导入!CS$3=""),"",IF(选手操作!CT188&lt;&gt;"",IF(选手操作!CT188="其他","请假",选手操作!CT188),VLOOKUP($C189,结果导入!CO:CQ,3,0))),"成绩错误")</f>
        <v/>
      </c>
      <c r="L189" s="6" t="str">
        <f ca="1">IFERROR(IF(OR($C189="",结果导入!DS$3=""),"",IF(选手操作!DT188&lt;&gt;"",IF(选手操作!DT188="其他","请假",选手操作!DT188),VLOOKUP($C189,结果导入!DO:DQ,3,0))),"成绩错误")</f>
        <v/>
      </c>
      <c r="M189" s="6" t="str">
        <f ca="1">IFERROR(IF(OR($C189="",结果导入!ES$3=""),"",IF(选手操作!ET188&lt;&gt;"",IF(选手操作!ET188="其他","请假",选手操作!ET188),VLOOKUP($C189,结果导入!EO:EQ,3,0))),"成绩错误")</f>
        <v/>
      </c>
      <c r="N189" s="6" t="str">
        <f ca="1">IFERROR(IF(OR($C189="",结果导入!FS$3=""),"",IF(选手操作!FT188&lt;&gt;"",IF(选手操作!FT188="其他","请假",选手操作!FT188),VLOOKUP($C189,结果导入!FO:FQ,3,0))),"成绩错误")</f>
        <v/>
      </c>
      <c r="O189" s="6" t="str">
        <f ca="1">IFERROR(IF(OR($C189="",结果导入!GS$3=""),"",IF(选手操作!GT188&lt;&gt;"",IF(选手操作!GT188="其他","请假",选手操作!GT188),VLOOKUP($C189,结果导入!GO:GQ,3,0))),"成绩错误")</f>
        <v/>
      </c>
      <c r="P189" s="6" t="str">
        <f ca="1">IFERROR(IF(OR($C189="",结果导入!HS$3=""),"",IF(选手操作!HT188&lt;&gt;"",IF(选手操作!HT188="其他","请假",选手操作!HT188),VLOOKUP($C189,结果导入!HO:HQ,3,0))),"成绩错误")</f>
        <v/>
      </c>
      <c r="Q189" s="5" t="str">
        <f ca="1" t="shared" si="106"/>
        <v/>
      </c>
      <c r="R189" s="5" t="str">
        <f ca="1" t="shared" si="107"/>
        <v/>
      </c>
      <c r="S189" s="5" t="str">
        <f ca="1" t="shared" si="108"/>
        <v/>
      </c>
      <c r="T189" s="6" t="str">
        <f ca="1" t="shared" si="109"/>
        <v/>
      </c>
      <c r="U189" s="6" t="str">
        <f ca="1" t="shared" si="110"/>
        <v/>
      </c>
      <c r="V189" s="6" t="str">
        <f ca="1" t="shared" si="111"/>
        <v/>
      </c>
      <c r="W189" s="6" t="str">
        <f ca="1" t="shared" si="112"/>
        <v/>
      </c>
      <c r="X189" s="6" t="str">
        <f ca="1" t="shared" si="113"/>
        <v/>
      </c>
      <c r="Y189" s="6" t="str">
        <f ca="1" t="shared" si="114"/>
        <v/>
      </c>
      <c r="Z189" s="6" t="str">
        <f ca="1" t="shared" si="115"/>
        <v/>
      </c>
      <c r="AA189" s="6" t="str">
        <f ca="1" t="shared" si="116"/>
        <v/>
      </c>
      <c r="AB189" s="6" t="str">
        <f ca="1" t="shared" si="117"/>
        <v/>
      </c>
      <c r="AC189" s="6" t="str">
        <f ca="1" t="shared" si="118"/>
        <v/>
      </c>
      <c r="AD189" s="6" t="str">
        <f ca="1" t="shared" si="119"/>
        <v/>
      </c>
      <c r="AE189" s="6" t="str">
        <f ca="1" t="shared" si="120"/>
        <v/>
      </c>
      <c r="AF189" s="5" t="str">
        <f ca="1" t="shared" si="121"/>
        <v/>
      </c>
      <c r="AG189" s="5" t="str">
        <f ca="1" t="shared" si="122"/>
        <v/>
      </c>
      <c r="AH189" s="5" t="str">
        <f ca="1" t="shared" si="123"/>
        <v/>
      </c>
      <c r="AI189" s="6" t="str">
        <f ca="1" t="shared" si="124"/>
        <v/>
      </c>
      <c r="AJ189" s="6" t="str">
        <f ca="1" t="shared" si="125"/>
        <v/>
      </c>
      <c r="AK189" s="7" t="str">
        <f ca="1" t="shared" si="126"/>
        <v/>
      </c>
      <c r="AL189" s="6" t="str">
        <f ca="1" t="shared" si="127"/>
        <v/>
      </c>
      <c r="AM189" s="6" t="str">
        <f ca="1" t="shared" si="128"/>
        <v/>
      </c>
      <c r="AN189" s="6" t="str">
        <f ca="1" t="shared" si="129"/>
        <v/>
      </c>
      <c r="AO189" s="6" t="str">
        <f ca="1" t="shared" si="130"/>
        <v/>
      </c>
      <c r="AP189" s="6" t="str">
        <f ca="1" t="shared" si="131"/>
        <v/>
      </c>
      <c r="AQ189" s="6" t="str">
        <f ca="1" t="shared" si="132"/>
        <v/>
      </c>
      <c r="AR189" s="6" t="str">
        <f ca="1" t="shared" si="133"/>
        <v/>
      </c>
      <c r="AS189" s="6" t="str">
        <f ca="1" t="shared" si="134"/>
        <v/>
      </c>
      <c r="AT189" s="6" t="str">
        <f ca="1" t="shared" si="135"/>
        <v/>
      </c>
      <c r="AU189" s="9" t="str">
        <f ca="1" t="shared" si="136"/>
        <v/>
      </c>
      <c r="AV189" s="5" t="str">
        <f ca="1" t="shared" si="137"/>
        <v/>
      </c>
      <c r="AW189" s="5" t="str">
        <f ca="1" t="shared" si="138"/>
        <v/>
      </c>
      <c r="AX189" s="8" t="str">
        <f ca="1" t="shared" si="139"/>
        <v/>
      </c>
      <c r="AY189" s="6" t="str">
        <f ca="1" t="shared" si="140"/>
        <v/>
      </c>
      <c r="AZ189" s="7" t="str">
        <f ca="1" t="shared" si="141"/>
        <v/>
      </c>
      <c r="BA189" s="6" t="str">
        <f ca="1" t="shared" si="142"/>
        <v/>
      </c>
      <c r="BB189" s="6" t="str">
        <f ca="1" t="shared" si="143"/>
        <v/>
      </c>
      <c r="BC189" s="6" t="str">
        <f ca="1" t="shared" si="144"/>
        <v/>
      </c>
      <c r="BD189" s="6" t="str">
        <f ca="1" t="shared" si="145"/>
        <v/>
      </c>
      <c r="BE189" s="6" t="str">
        <f ca="1" t="shared" si="146"/>
        <v/>
      </c>
      <c r="BF189" s="6" t="str">
        <f ca="1" t="shared" si="147"/>
        <v/>
      </c>
      <c r="BG189" s="6" t="str">
        <f ca="1" t="shared" si="148"/>
        <v/>
      </c>
      <c r="BH189" s="6" t="str">
        <f ca="1" t="shared" si="149"/>
        <v/>
      </c>
      <c r="BI189" s="6" t="str">
        <f ca="1" t="shared" si="150"/>
        <v/>
      </c>
    </row>
    <row r="190" spans="1:61">
      <c r="A190" s="5" t="str">
        <f ca="1" t="shared" si="104"/>
        <v/>
      </c>
      <c r="B190" s="5" t="str">
        <f ca="1">IF(选手操作!$K189="","",选手操作!$K189)</f>
        <v/>
      </c>
      <c r="C190" s="5" t="str">
        <f ca="1">IF(选手操作!$L189="","",选手操作!$L189)</f>
        <v/>
      </c>
      <c r="D190" s="5" t="str">
        <f ca="1">IF($B190="","",RANK($E190,$E$4:$E$435,0)+COUNTIF($E$4:$E190,$E190)-1)</f>
        <v/>
      </c>
      <c r="E190" s="6" t="str">
        <f ca="1" t="shared" si="105"/>
        <v/>
      </c>
      <c r="F190" s="7" t="str">
        <f ca="1">IF(SUM(选手操作!S189,选手操作!AS189,选手操作!BS189,选手操作!CS189,选手操作!DS189,选手操作!ES189,选手操作!FS189,选手操作!GS189,选手操作!HS189,选手操作!M189,结果导入!W189,结果导入!AW189,结果导入!BW189,结果导入!CW189,结果导入!DW189,结果导入!EW189,结果导入!FW189,结果导入!GW189,结果导入!HW189,选手操作!HU189)=0,"",SUM(选手操作!S189,选手操作!AS189,选手操作!BS189,选手操作!CS189,选手操作!DS189,选手操作!ES189,选手操作!FS189,选手操作!GS189,选手操作!HS189,选手操作!M189,结果导入!W189,结果导入!AW189,结果导入!BW189,结果导入!CW189,结果导入!DW189,结果导入!EW189,结果导入!FW189,结果导入!GW189,结果导入!HW189))</f>
        <v/>
      </c>
      <c r="G190" s="7" t="str">
        <f>IF(SUM(选手操作!O189,结果导入!Y189,结果导入!AY189,结果导入!BY189,结果导入!CY189,结果导入!DY189,结果导入!EY189,结果导入!FY189,结果导入!GY189,结果导入!HY189)=0,"",SUM(选手操作!O189,结果导入!Y189,结果导入!AY189,结果导入!BY189,结果导入!CY189,结果导入!DY189,结果导入!EY189,结果导入!FY189,结果导入!GY189,结果导入!HY189))</f>
        <v/>
      </c>
      <c r="H190" s="6" t="str">
        <f ca="1">IFERROR(IF(OR($C190="",结果导入!S$3=""),"",IF(选手操作!T189&lt;&gt;"",IF(选手操作!T189="其他","请假",选手操作!T189),VLOOKUP($C190,结果导入!O:Q,3,0))),"成绩错误")</f>
        <v/>
      </c>
      <c r="I190" s="6" t="str">
        <f ca="1">IFERROR(IF(OR($C190="",结果导入!AS$3=""),"",IF(选手操作!AT189&lt;&gt;"",IF(选手操作!AT189="其他","请假",选手操作!AT189),VLOOKUP($C190,结果导入!AO:AQ,3,0))),"成绩错误")</f>
        <v/>
      </c>
      <c r="J190" s="6" t="str">
        <f ca="1">IFERROR(IF(OR($C190="",结果导入!BS$3=""),"",IF(选手操作!BT189&lt;&gt;"",IF(选手操作!BT189="其他","请假",选手操作!BT189),VLOOKUP($C190,结果导入!BO:BQ,3,0))),"成绩错误")</f>
        <v/>
      </c>
      <c r="K190" s="6" t="str">
        <f ca="1">IFERROR(IF(OR($C190="",结果导入!CS$3=""),"",IF(选手操作!CT189&lt;&gt;"",IF(选手操作!CT189="其他","请假",选手操作!CT189),VLOOKUP($C190,结果导入!CO:CQ,3,0))),"成绩错误")</f>
        <v/>
      </c>
      <c r="L190" s="6" t="str">
        <f ca="1">IFERROR(IF(OR($C190="",结果导入!DS$3=""),"",IF(选手操作!DT189&lt;&gt;"",IF(选手操作!DT189="其他","请假",选手操作!DT189),VLOOKUP($C190,结果导入!DO:DQ,3,0))),"成绩错误")</f>
        <v/>
      </c>
      <c r="M190" s="6" t="str">
        <f ca="1">IFERROR(IF(OR($C190="",结果导入!ES$3=""),"",IF(选手操作!ET189&lt;&gt;"",IF(选手操作!ET189="其他","请假",选手操作!ET189),VLOOKUP($C190,结果导入!EO:EQ,3,0))),"成绩错误")</f>
        <v/>
      </c>
      <c r="N190" s="6" t="str">
        <f ca="1">IFERROR(IF(OR($C190="",结果导入!FS$3=""),"",IF(选手操作!FT189&lt;&gt;"",IF(选手操作!FT189="其他","请假",选手操作!FT189),VLOOKUP($C190,结果导入!FO:FQ,3,0))),"成绩错误")</f>
        <v/>
      </c>
      <c r="O190" s="6" t="str">
        <f ca="1">IFERROR(IF(OR($C190="",结果导入!GS$3=""),"",IF(选手操作!GT189&lt;&gt;"",IF(选手操作!GT189="其他","请假",选手操作!GT189),VLOOKUP($C190,结果导入!GO:GQ,3,0))),"成绩错误")</f>
        <v/>
      </c>
      <c r="P190" s="6" t="str">
        <f ca="1">IFERROR(IF(OR($C190="",结果导入!HS$3=""),"",IF(选手操作!HT189&lt;&gt;"",IF(选手操作!HT189="其他","请假",选手操作!HT189),VLOOKUP($C190,结果导入!HO:HQ,3,0))),"成绩错误")</f>
        <v/>
      </c>
      <c r="Q190" s="5" t="str">
        <f ca="1" t="shared" si="106"/>
        <v/>
      </c>
      <c r="R190" s="5" t="str">
        <f ca="1" t="shared" si="107"/>
        <v/>
      </c>
      <c r="S190" s="5" t="str">
        <f ca="1" t="shared" si="108"/>
        <v/>
      </c>
      <c r="T190" s="6" t="str">
        <f ca="1" t="shared" si="109"/>
        <v/>
      </c>
      <c r="U190" s="6" t="str">
        <f ca="1" t="shared" si="110"/>
        <v/>
      </c>
      <c r="V190" s="6" t="str">
        <f ca="1" t="shared" si="111"/>
        <v/>
      </c>
      <c r="W190" s="6" t="str">
        <f ca="1" t="shared" si="112"/>
        <v/>
      </c>
      <c r="X190" s="6" t="str">
        <f ca="1" t="shared" si="113"/>
        <v/>
      </c>
      <c r="Y190" s="6" t="str">
        <f ca="1" t="shared" si="114"/>
        <v/>
      </c>
      <c r="Z190" s="6" t="str">
        <f ca="1" t="shared" si="115"/>
        <v/>
      </c>
      <c r="AA190" s="6" t="str">
        <f ca="1" t="shared" si="116"/>
        <v/>
      </c>
      <c r="AB190" s="6" t="str">
        <f ca="1" t="shared" si="117"/>
        <v/>
      </c>
      <c r="AC190" s="6" t="str">
        <f ca="1" t="shared" si="118"/>
        <v/>
      </c>
      <c r="AD190" s="6" t="str">
        <f ca="1" t="shared" si="119"/>
        <v/>
      </c>
      <c r="AE190" s="6" t="str">
        <f ca="1" t="shared" si="120"/>
        <v/>
      </c>
      <c r="AF190" s="5" t="str">
        <f ca="1" t="shared" si="121"/>
        <v/>
      </c>
      <c r="AG190" s="5" t="str">
        <f ca="1" t="shared" si="122"/>
        <v/>
      </c>
      <c r="AH190" s="5" t="str">
        <f ca="1" t="shared" si="123"/>
        <v/>
      </c>
      <c r="AI190" s="6" t="str">
        <f ca="1" t="shared" si="124"/>
        <v/>
      </c>
      <c r="AJ190" s="6" t="str">
        <f ca="1" t="shared" si="125"/>
        <v/>
      </c>
      <c r="AK190" s="7" t="str">
        <f ca="1" t="shared" si="126"/>
        <v/>
      </c>
      <c r="AL190" s="6" t="str">
        <f ca="1" t="shared" si="127"/>
        <v/>
      </c>
      <c r="AM190" s="6" t="str">
        <f ca="1" t="shared" si="128"/>
        <v/>
      </c>
      <c r="AN190" s="6" t="str">
        <f ca="1" t="shared" si="129"/>
        <v/>
      </c>
      <c r="AO190" s="6" t="str">
        <f ca="1" t="shared" si="130"/>
        <v/>
      </c>
      <c r="AP190" s="6" t="str">
        <f ca="1" t="shared" si="131"/>
        <v/>
      </c>
      <c r="AQ190" s="6" t="str">
        <f ca="1" t="shared" si="132"/>
        <v/>
      </c>
      <c r="AR190" s="6" t="str">
        <f ca="1" t="shared" si="133"/>
        <v/>
      </c>
      <c r="AS190" s="6" t="str">
        <f ca="1" t="shared" si="134"/>
        <v/>
      </c>
      <c r="AT190" s="6" t="str">
        <f ca="1" t="shared" si="135"/>
        <v/>
      </c>
      <c r="AU190" s="9" t="str">
        <f ca="1" t="shared" si="136"/>
        <v/>
      </c>
      <c r="AV190" s="5" t="str">
        <f ca="1" t="shared" si="137"/>
        <v/>
      </c>
      <c r="AW190" s="5" t="str">
        <f ca="1" t="shared" si="138"/>
        <v/>
      </c>
      <c r="AX190" s="8" t="str">
        <f ca="1" t="shared" si="139"/>
        <v/>
      </c>
      <c r="AY190" s="6" t="str">
        <f ca="1" t="shared" si="140"/>
        <v/>
      </c>
      <c r="AZ190" s="7" t="str">
        <f ca="1" t="shared" si="141"/>
        <v/>
      </c>
      <c r="BA190" s="6" t="str">
        <f ca="1" t="shared" si="142"/>
        <v/>
      </c>
      <c r="BB190" s="6" t="str">
        <f ca="1" t="shared" si="143"/>
        <v/>
      </c>
      <c r="BC190" s="6" t="str">
        <f ca="1" t="shared" si="144"/>
        <v/>
      </c>
      <c r="BD190" s="6" t="str">
        <f ca="1" t="shared" si="145"/>
        <v/>
      </c>
      <c r="BE190" s="6" t="str">
        <f ca="1" t="shared" si="146"/>
        <v/>
      </c>
      <c r="BF190" s="6" t="str">
        <f ca="1" t="shared" si="147"/>
        <v/>
      </c>
      <c r="BG190" s="6" t="str">
        <f ca="1" t="shared" si="148"/>
        <v/>
      </c>
      <c r="BH190" s="6" t="str">
        <f ca="1" t="shared" si="149"/>
        <v/>
      </c>
      <c r="BI190" s="6" t="str">
        <f ca="1" t="shared" si="150"/>
        <v/>
      </c>
    </row>
    <row r="191" spans="1:61">
      <c r="A191" s="5" t="str">
        <f ca="1" t="shared" si="104"/>
        <v/>
      </c>
      <c r="B191" s="5" t="str">
        <f ca="1">IF(选手操作!$K190="","",选手操作!$K190)</f>
        <v/>
      </c>
      <c r="C191" s="5" t="str">
        <f ca="1">IF(选手操作!$L190="","",选手操作!$L190)</f>
        <v/>
      </c>
      <c r="D191" s="5" t="str">
        <f ca="1">IF($B191="","",RANK($E191,$E$4:$E$435,0)+COUNTIF($E$4:$E191,$E191)-1)</f>
        <v/>
      </c>
      <c r="E191" s="6" t="str">
        <f ca="1" t="shared" si="105"/>
        <v/>
      </c>
      <c r="F191" s="7" t="str">
        <f ca="1">IF(SUM(选手操作!S190,选手操作!AS190,选手操作!BS190,选手操作!CS190,选手操作!DS190,选手操作!ES190,选手操作!FS190,选手操作!GS190,选手操作!HS190,选手操作!M190,结果导入!W190,结果导入!AW190,结果导入!BW190,结果导入!CW190,结果导入!DW190,结果导入!EW190,结果导入!FW190,结果导入!GW190,结果导入!HW190,选手操作!HU190)=0,"",SUM(选手操作!S190,选手操作!AS190,选手操作!BS190,选手操作!CS190,选手操作!DS190,选手操作!ES190,选手操作!FS190,选手操作!GS190,选手操作!HS190,选手操作!M190,结果导入!W190,结果导入!AW190,结果导入!BW190,结果导入!CW190,结果导入!DW190,结果导入!EW190,结果导入!FW190,结果导入!GW190,结果导入!HW190))</f>
        <v/>
      </c>
      <c r="G191" s="7" t="str">
        <f>IF(SUM(选手操作!O190,结果导入!Y190,结果导入!AY190,结果导入!BY190,结果导入!CY190,结果导入!DY190,结果导入!EY190,结果导入!FY190,结果导入!GY190,结果导入!HY190)=0,"",SUM(选手操作!O190,结果导入!Y190,结果导入!AY190,结果导入!BY190,结果导入!CY190,结果导入!DY190,结果导入!EY190,结果导入!FY190,结果导入!GY190,结果导入!HY190))</f>
        <v/>
      </c>
      <c r="H191" s="6" t="str">
        <f ca="1">IFERROR(IF(OR($C191="",结果导入!S$3=""),"",IF(选手操作!T190&lt;&gt;"",IF(选手操作!T190="其他","请假",选手操作!T190),VLOOKUP($C191,结果导入!O:Q,3,0))),"成绩错误")</f>
        <v/>
      </c>
      <c r="I191" s="6" t="str">
        <f ca="1">IFERROR(IF(OR($C191="",结果导入!AS$3=""),"",IF(选手操作!AT190&lt;&gt;"",IF(选手操作!AT190="其他","请假",选手操作!AT190),VLOOKUP($C191,结果导入!AO:AQ,3,0))),"成绩错误")</f>
        <v/>
      </c>
      <c r="J191" s="6" t="str">
        <f ca="1">IFERROR(IF(OR($C191="",结果导入!BS$3=""),"",IF(选手操作!BT190&lt;&gt;"",IF(选手操作!BT190="其他","请假",选手操作!BT190),VLOOKUP($C191,结果导入!BO:BQ,3,0))),"成绩错误")</f>
        <v/>
      </c>
      <c r="K191" s="6" t="str">
        <f ca="1">IFERROR(IF(OR($C191="",结果导入!CS$3=""),"",IF(选手操作!CT190&lt;&gt;"",IF(选手操作!CT190="其他","请假",选手操作!CT190),VLOOKUP($C191,结果导入!CO:CQ,3,0))),"成绩错误")</f>
        <v/>
      </c>
      <c r="L191" s="6" t="str">
        <f ca="1">IFERROR(IF(OR($C191="",结果导入!DS$3=""),"",IF(选手操作!DT190&lt;&gt;"",IF(选手操作!DT190="其他","请假",选手操作!DT190),VLOOKUP($C191,结果导入!DO:DQ,3,0))),"成绩错误")</f>
        <v/>
      </c>
      <c r="M191" s="6" t="str">
        <f ca="1">IFERROR(IF(OR($C191="",结果导入!ES$3=""),"",IF(选手操作!ET190&lt;&gt;"",IF(选手操作!ET190="其他","请假",选手操作!ET190),VLOOKUP($C191,结果导入!EO:EQ,3,0))),"成绩错误")</f>
        <v/>
      </c>
      <c r="N191" s="6" t="str">
        <f ca="1">IFERROR(IF(OR($C191="",结果导入!FS$3=""),"",IF(选手操作!FT190&lt;&gt;"",IF(选手操作!FT190="其他","请假",选手操作!FT190),VLOOKUP($C191,结果导入!FO:FQ,3,0))),"成绩错误")</f>
        <v/>
      </c>
      <c r="O191" s="6" t="str">
        <f ca="1">IFERROR(IF(OR($C191="",结果导入!GS$3=""),"",IF(选手操作!GT190&lt;&gt;"",IF(选手操作!GT190="其他","请假",选手操作!GT190),VLOOKUP($C191,结果导入!GO:GQ,3,0))),"成绩错误")</f>
        <v/>
      </c>
      <c r="P191" s="6" t="str">
        <f ca="1">IFERROR(IF(OR($C191="",结果导入!HS$3=""),"",IF(选手操作!HT190&lt;&gt;"",IF(选手操作!HT190="其他","请假",选手操作!HT190),VLOOKUP($C191,结果导入!HO:HQ,3,0))),"成绩错误")</f>
        <v/>
      </c>
      <c r="Q191" s="5" t="str">
        <f ca="1" t="shared" si="106"/>
        <v/>
      </c>
      <c r="R191" s="5" t="str">
        <f ca="1" t="shared" si="107"/>
        <v/>
      </c>
      <c r="S191" s="5" t="str">
        <f ca="1" t="shared" si="108"/>
        <v/>
      </c>
      <c r="T191" s="6" t="str">
        <f ca="1" t="shared" si="109"/>
        <v/>
      </c>
      <c r="U191" s="6" t="str">
        <f ca="1" t="shared" si="110"/>
        <v/>
      </c>
      <c r="V191" s="6" t="str">
        <f ca="1" t="shared" si="111"/>
        <v/>
      </c>
      <c r="W191" s="6" t="str">
        <f ca="1" t="shared" si="112"/>
        <v/>
      </c>
      <c r="X191" s="6" t="str">
        <f ca="1" t="shared" si="113"/>
        <v/>
      </c>
      <c r="Y191" s="6" t="str">
        <f ca="1" t="shared" si="114"/>
        <v/>
      </c>
      <c r="Z191" s="6" t="str">
        <f ca="1" t="shared" si="115"/>
        <v/>
      </c>
      <c r="AA191" s="6" t="str">
        <f ca="1" t="shared" si="116"/>
        <v/>
      </c>
      <c r="AB191" s="6" t="str">
        <f ca="1" t="shared" si="117"/>
        <v/>
      </c>
      <c r="AC191" s="6" t="str">
        <f ca="1" t="shared" si="118"/>
        <v/>
      </c>
      <c r="AD191" s="6" t="str">
        <f ca="1" t="shared" si="119"/>
        <v/>
      </c>
      <c r="AE191" s="6" t="str">
        <f ca="1" t="shared" si="120"/>
        <v/>
      </c>
      <c r="AF191" s="5" t="str">
        <f ca="1" t="shared" si="121"/>
        <v/>
      </c>
      <c r="AG191" s="5" t="str">
        <f ca="1" t="shared" si="122"/>
        <v/>
      </c>
      <c r="AH191" s="5" t="str">
        <f ca="1" t="shared" si="123"/>
        <v/>
      </c>
      <c r="AI191" s="6" t="str">
        <f ca="1" t="shared" si="124"/>
        <v/>
      </c>
      <c r="AJ191" s="6" t="str">
        <f ca="1" t="shared" si="125"/>
        <v/>
      </c>
      <c r="AK191" s="7" t="str">
        <f ca="1" t="shared" si="126"/>
        <v/>
      </c>
      <c r="AL191" s="6" t="str">
        <f ca="1" t="shared" si="127"/>
        <v/>
      </c>
      <c r="AM191" s="6" t="str">
        <f ca="1" t="shared" si="128"/>
        <v/>
      </c>
      <c r="AN191" s="6" t="str">
        <f ca="1" t="shared" si="129"/>
        <v/>
      </c>
      <c r="AO191" s="6" t="str">
        <f ca="1" t="shared" si="130"/>
        <v/>
      </c>
      <c r="AP191" s="6" t="str">
        <f ca="1" t="shared" si="131"/>
        <v/>
      </c>
      <c r="AQ191" s="6" t="str">
        <f ca="1" t="shared" si="132"/>
        <v/>
      </c>
      <c r="AR191" s="6" t="str">
        <f ca="1" t="shared" si="133"/>
        <v/>
      </c>
      <c r="AS191" s="6" t="str">
        <f ca="1" t="shared" si="134"/>
        <v/>
      </c>
      <c r="AT191" s="6" t="str">
        <f ca="1" t="shared" si="135"/>
        <v/>
      </c>
      <c r="AU191" s="9" t="str">
        <f ca="1" t="shared" si="136"/>
        <v/>
      </c>
      <c r="AV191" s="5" t="str">
        <f ca="1" t="shared" si="137"/>
        <v/>
      </c>
      <c r="AW191" s="5" t="str">
        <f ca="1" t="shared" si="138"/>
        <v/>
      </c>
      <c r="AX191" s="8" t="str">
        <f ca="1" t="shared" si="139"/>
        <v/>
      </c>
      <c r="AY191" s="6" t="str">
        <f ca="1" t="shared" si="140"/>
        <v/>
      </c>
      <c r="AZ191" s="7" t="str">
        <f ca="1" t="shared" si="141"/>
        <v/>
      </c>
      <c r="BA191" s="6" t="str">
        <f ca="1" t="shared" si="142"/>
        <v/>
      </c>
      <c r="BB191" s="6" t="str">
        <f ca="1" t="shared" si="143"/>
        <v/>
      </c>
      <c r="BC191" s="6" t="str">
        <f ca="1" t="shared" si="144"/>
        <v/>
      </c>
      <c r="BD191" s="6" t="str">
        <f ca="1" t="shared" si="145"/>
        <v/>
      </c>
      <c r="BE191" s="6" t="str">
        <f ca="1" t="shared" si="146"/>
        <v/>
      </c>
      <c r="BF191" s="6" t="str">
        <f ca="1" t="shared" si="147"/>
        <v/>
      </c>
      <c r="BG191" s="6" t="str">
        <f ca="1" t="shared" si="148"/>
        <v/>
      </c>
      <c r="BH191" s="6" t="str">
        <f ca="1" t="shared" si="149"/>
        <v/>
      </c>
      <c r="BI191" s="6" t="str">
        <f ca="1" t="shared" si="150"/>
        <v/>
      </c>
    </row>
    <row r="192" spans="1:61">
      <c r="A192" s="5" t="str">
        <f ca="1" t="shared" si="104"/>
        <v/>
      </c>
      <c r="B192" s="5" t="str">
        <f ca="1">IF(选手操作!$K191="","",选手操作!$K191)</f>
        <v/>
      </c>
      <c r="C192" s="5" t="str">
        <f ca="1">IF(选手操作!$L191="","",选手操作!$L191)</f>
        <v/>
      </c>
      <c r="D192" s="5" t="str">
        <f ca="1">IF($B192="","",RANK($E192,$E$4:$E$435,0)+COUNTIF($E$4:$E192,$E192)-1)</f>
        <v/>
      </c>
      <c r="E192" s="6" t="str">
        <f ca="1" t="shared" si="105"/>
        <v/>
      </c>
      <c r="F192" s="7" t="str">
        <f ca="1">IF(SUM(选手操作!S191,选手操作!AS191,选手操作!BS191,选手操作!CS191,选手操作!DS191,选手操作!ES191,选手操作!FS191,选手操作!GS191,选手操作!HS191,选手操作!M191,结果导入!W191,结果导入!AW191,结果导入!BW191,结果导入!CW191,结果导入!DW191,结果导入!EW191,结果导入!FW191,结果导入!GW191,结果导入!HW191,选手操作!HU191)=0,"",SUM(选手操作!S191,选手操作!AS191,选手操作!BS191,选手操作!CS191,选手操作!DS191,选手操作!ES191,选手操作!FS191,选手操作!GS191,选手操作!HS191,选手操作!M191,结果导入!W191,结果导入!AW191,结果导入!BW191,结果导入!CW191,结果导入!DW191,结果导入!EW191,结果导入!FW191,结果导入!GW191,结果导入!HW191))</f>
        <v/>
      </c>
      <c r="G192" s="7" t="str">
        <f>IF(SUM(选手操作!O191,结果导入!Y191,结果导入!AY191,结果导入!BY191,结果导入!CY191,结果导入!DY191,结果导入!EY191,结果导入!FY191,结果导入!GY191,结果导入!HY191)=0,"",SUM(选手操作!O191,结果导入!Y191,结果导入!AY191,结果导入!BY191,结果导入!CY191,结果导入!DY191,结果导入!EY191,结果导入!FY191,结果导入!GY191,结果导入!HY191))</f>
        <v/>
      </c>
      <c r="H192" s="6" t="str">
        <f ca="1">IFERROR(IF(OR($C192="",结果导入!S$3=""),"",IF(选手操作!T191&lt;&gt;"",IF(选手操作!T191="其他","请假",选手操作!T191),VLOOKUP($C192,结果导入!O:Q,3,0))),"成绩错误")</f>
        <v/>
      </c>
      <c r="I192" s="6" t="str">
        <f ca="1">IFERROR(IF(OR($C192="",结果导入!AS$3=""),"",IF(选手操作!AT191&lt;&gt;"",IF(选手操作!AT191="其他","请假",选手操作!AT191),VLOOKUP($C192,结果导入!AO:AQ,3,0))),"成绩错误")</f>
        <v/>
      </c>
      <c r="J192" s="6" t="str">
        <f ca="1">IFERROR(IF(OR($C192="",结果导入!BS$3=""),"",IF(选手操作!BT191&lt;&gt;"",IF(选手操作!BT191="其他","请假",选手操作!BT191),VLOOKUP($C192,结果导入!BO:BQ,3,0))),"成绩错误")</f>
        <v/>
      </c>
      <c r="K192" s="6" t="str">
        <f ca="1">IFERROR(IF(OR($C192="",结果导入!CS$3=""),"",IF(选手操作!CT191&lt;&gt;"",IF(选手操作!CT191="其他","请假",选手操作!CT191),VLOOKUP($C192,结果导入!CO:CQ,3,0))),"成绩错误")</f>
        <v/>
      </c>
      <c r="L192" s="6" t="str">
        <f ca="1">IFERROR(IF(OR($C192="",结果导入!DS$3=""),"",IF(选手操作!DT191&lt;&gt;"",IF(选手操作!DT191="其他","请假",选手操作!DT191),VLOOKUP($C192,结果导入!DO:DQ,3,0))),"成绩错误")</f>
        <v/>
      </c>
      <c r="M192" s="6" t="str">
        <f ca="1">IFERROR(IF(OR($C192="",结果导入!ES$3=""),"",IF(选手操作!ET191&lt;&gt;"",IF(选手操作!ET191="其他","请假",选手操作!ET191),VLOOKUP($C192,结果导入!EO:EQ,3,0))),"成绩错误")</f>
        <v/>
      </c>
      <c r="N192" s="6" t="str">
        <f ca="1">IFERROR(IF(OR($C192="",结果导入!FS$3=""),"",IF(选手操作!FT191&lt;&gt;"",IF(选手操作!FT191="其他","请假",选手操作!FT191),VLOOKUP($C192,结果导入!FO:FQ,3,0))),"成绩错误")</f>
        <v/>
      </c>
      <c r="O192" s="6" t="str">
        <f ca="1">IFERROR(IF(OR($C192="",结果导入!GS$3=""),"",IF(选手操作!GT191&lt;&gt;"",IF(选手操作!GT191="其他","请假",选手操作!GT191),VLOOKUP($C192,结果导入!GO:GQ,3,0))),"成绩错误")</f>
        <v/>
      </c>
      <c r="P192" s="6" t="str">
        <f ca="1">IFERROR(IF(OR($C192="",结果导入!HS$3=""),"",IF(选手操作!HT191&lt;&gt;"",IF(选手操作!HT191="其他","请假",选手操作!HT191),VLOOKUP($C192,结果导入!HO:HQ,3,0))),"成绩错误")</f>
        <v/>
      </c>
      <c r="Q192" s="5" t="str">
        <f ca="1" t="shared" si="106"/>
        <v/>
      </c>
      <c r="R192" s="5" t="str">
        <f ca="1" t="shared" si="107"/>
        <v/>
      </c>
      <c r="S192" s="5" t="str">
        <f ca="1" t="shared" si="108"/>
        <v/>
      </c>
      <c r="T192" s="6" t="str">
        <f ca="1" t="shared" si="109"/>
        <v/>
      </c>
      <c r="U192" s="6" t="str">
        <f ca="1" t="shared" si="110"/>
        <v/>
      </c>
      <c r="V192" s="6" t="str">
        <f ca="1" t="shared" si="111"/>
        <v/>
      </c>
      <c r="W192" s="6" t="str">
        <f ca="1" t="shared" si="112"/>
        <v/>
      </c>
      <c r="X192" s="6" t="str">
        <f ca="1" t="shared" si="113"/>
        <v/>
      </c>
      <c r="Y192" s="6" t="str">
        <f ca="1" t="shared" si="114"/>
        <v/>
      </c>
      <c r="Z192" s="6" t="str">
        <f ca="1" t="shared" si="115"/>
        <v/>
      </c>
      <c r="AA192" s="6" t="str">
        <f ca="1" t="shared" si="116"/>
        <v/>
      </c>
      <c r="AB192" s="6" t="str">
        <f ca="1" t="shared" si="117"/>
        <v/>
      </c>
      <c r="AC192" s="6" t="str">
        <f ca="1" t="shared" si="118"/>
        <v/>
      </c>
      <c r="AD192" s="6" t="str">
        <f ca="1" t="shared" si="119"/>
        <v/>
      </c>
      <c r="AE192" s="6" t="str">
        <f ca="1" t="shared" si="120"/>
        <v/>
      </c>
      <c r="AF192" s="5" t="str">
        <f ca="1" t="shared" si="121"/>
        <v/>
      </c>
      <c r="AG192" s="5" t="str">
        <f ca="1" t="shared" si="122"/>
        <v/>
      </c>
      <c r="AH192" s="5" t="str">
        <f ca="1" t="shared" si="123"/>
        <v/>
      </c>
      <c r="AI192" s="6" t="str">
        <f ca="1" t="shared" si="124"/>
        <v/>
      </c>
      <c r="AJ192" s="6" t="str">
        <f ca="1" t="shared" si="125"/>
        <v/>
      </c>
      <c r="AK192" s="7" t="str">
        <f ca="1" t="shared" si="126"/>
        <v/>
      </c>
      <c r="AL192" s="6" t="str">
        <f ca="1" t="shared" si="127"/>
        <v/>
      </c>
      <c r="AM192" s="6" t="str">
        <f ca="1" t="shared" si="128"/>
        <v/>
      </c>
      <c r="AN192" s="6" t="str">
        <f ca="1" t="shared" si="129"/>
        <v/>
      </c>
      <c r="AO192" s="6" t="str">
        <f ca="1" t="shared" si="130"/>
        <v/>
      </c>
      <c r="AP192" s="6" t="str">
        <f ca="1" t="shared" si="131"/>
        <v/>
      </c>
      <c r="AQ192" s="6" t="str">
        <f ca="1" t="shared" si="132"/>
        <v/>
      </c>
      <c r="AR192" s="6" t="str">
        <f ca="1" t="shared" si="133"/>
        <v/>
      </c>
      <c r="AS192" s="6" t="str">
        <f ca="1" t="shared" si="134"/>
        <v/>
      </c>
      <c r="AT192" s="6" t="str">
        <f ca="1" t="shared" si="135"/>
        <v/>
      </c>
      <c r="AU192" s="9" t="str">
        <f ca="1" t="shared" si="136"/>
        <v/>
      </c>
      <c r="AV192" s="5" t="str">
        <f ca="1" t="shared" si="137"/>
        <v/>
      </c>
      <c r="AW192" s="5" t="str">
        <f ca="1" t="shared" si="138"/>
        <v/>
      </c>
      <c r="AX192" s="8" t="str">
        <f ca="1" t="shared" si="139"/>
        <v/>
      </c>
      <c r="AY192" s="6" t="str">
        <f ca="1" t="shared" si="140"/>
        <v/>
      </c>
      <c r="AZ192" s="7" t="str">
        <f ca="1" t="shared" si="141"/>
        <v/>
      </c>
      <c r="BA192" s="6" t="str">
        <f ca="1" t="shared" si="142"/>
        <v/>
      </c>
      <c r="BB192" s="6" t="str">
        <f ca="1" t="shared" si="143"/>
        <v/>
      </c>
      <c r="BC192" s="6" t="str">
        <f ca="1" t="shared" si="144"/>
        <v/>
      </c>
      <c r="BD192" s="6" t="str">
        <f ca="1" t="shared" si="145"/>
        <v/>
      </c>
      <c r="BE192" s="6" t="str">
        <f ca="1" t="shared" si="146"/>
        <v/>
      </c>
      <c r="BF192" s="6" t="str">
        <f ca="1" t="shared" si="147"/>
        <v/>
      </c>
      <c r="BG192" s="6" t="str">
        <f ca="1" t="shared" si="148"/>
        <v/>
      </c>
      <c r="BH192" s="6" t="str">
        <f ca="1" t="shared" si="149"/>
        <v/>
      </c>
      <c r="BI192" s="6" t="str">
        <f ca="1" t="shared" si="150"/>
        <v/>
      </c>
    </row>
    <row r="193" spans="1:61">
      <c r="A193" s="5" t="str">
        <f ca="1" t="shared" si="104"/>
        <v/>
      </c>
      <c r="B193" s="5" t="str">
        <f ca="1">IF(选手操作!$K192="","",选手操作!$K192)</f>
        <v/>
      </c>
      <c r="C193" s="5" t="str">
        <f ca="1">IF(选手操作!$L192="","",选手操作!$L192)</f>
        <v/>
      </c>
      <c r="D193" s="5" t="str">
        <f ca="1">IF($B193="","",RANK($E193,$E$4:$E$435,0)+COUNTIF($E$4:$E193,$E193)-1)</f>
        <v/>
      </c>
      <c r="E193" s="6" t="str">
        <f ca="1" t="shared" si="105"/>
        <v/>
      </c>
      <c r="F193" s="7" t="str">
        <f ca="1">IF(SUM(选手操作!S192,选手操作!AS192,选手操作!BS192,选手操作!CS192,选手操作!DS192,选手操作!ES192,选手操作!FS192,选手操作!GS192,选手操作!HS192,选手操作!M192,结果导入!W192,结果导入!AW192,结果导入!BW192,结果导入!CW192,结果导入!DW192,结果导入!EW192,结果导入!FW192,结果导入!GW192,结果导入!HW192,选手操作!HU192)=0,"",SUM(选手操作!S192,选手操作!AS192,选手操作!BS192,选手操作!CS192,选手操作!DS192,选手操作!ES192,选手操作!FS192,选手操作!GS192,选手操作!HS192,选手操作!M192,结果导入!W192,结果导入!AW192,结果导入!BW192,结果导入!CW192,结果导入!DW192,结果导入!EW192,结果导入!FW192,结果导入!GW192,结果导入!HW192))</f>
        <v/>
      </c>
      <c r="G193" s="7" t="str">
        <f>IF(SUM(选手操作!O192,结果导入!Y192,结果导入!AY192,结果导入!BY192,结果导入!CY192,结果导入!DY192,结果导入!EY192,结果导入!FY192,结果导入!GY192,结果导入!HY192)=0,"",SUM(选手操作!O192,结果导入!Y192,结果导入!AY192,结果导入!BY192,结果导入!CY192,结果导入!DY192,结果导入!EY192,结果导入!FY192,结果导入!GY192,结果导入!HY192))</f>
        <v/>
      </c>
      <c r="H193" s="6" t="str">
        <f ca="1">IFERROR(IF(OR($C193="",结果导入!S$3=""),"",IF(选手操作!T192&lt;&gt;"",IF(选手操作!T192="其他","请假",选手操作!T192),VLOOKUP($C193,结果导入!O:Q,3,0))),"成绩错误")</f>
        <v/>
      </c>
      <c r="I193" s="6" t="str">
        <f ca="1">IFERROR(IF(OR($C193="",结果导入!AS$3=""),"",IF(选手操作!AT192&lt;&gt;"",IF(选手操作!AT192="其他","请假",选手操作!AT192),VLOOKUP($C193,结果导入!AO:AQ,3,0))),"成绩错误")</f>
        <v/>
      </c>
      <c r="J193" s="6" t="str">
        <f ca="1">IFERROR(IF(OR($C193="",结果导入!BS$3=""),"",IF(选手操作!BT192&lt;&gt;"",IF(选手操作!BT192="其他","请假",选手操作!BT192),VLOOKUP($C193,结果导入!BO:BQ,3,0))),"成绩错误")</f>
        <v/>
      </c>
      <c r="K193" s="6" t="str">
        <f ca="1">IFERROR(IF(OR($C193="",结果导入!CS$3=""),"",IF(选手操作!CT192&lt;&gt;"",IF(选手操作!CT192="其他","请假",选手操作!CT192),VLOOKUP($C193,结果导入!CO:CQ,3,0))),"成绩错误")</f>
        <v/>
      </c>
      <c r="L193" s="6" t="str">
        <f ca="1">IFERROR(IF(OR($C193="",结果导入!DS$3=""),"",IF(选手操作!DT192&lt;&gt;"",IF(选手操作!DT192="其他","请假",选手操作!DT192),VLOOKUP($C193,结果导入!DO:DQ,3,0))),"成绩错误")</f>
        <v/>
      </c>
      <c r="M193" s="6" t="str">
        <f ca="1">IFERROR(IF(OR($C193="",结果导入!ES$3=""),"",IF(选手操作!ET192&lt;&gt;"",IF(选手操作!ET192="其他","请假",选手操作!ET192),VLOOKUP($C193,结果导入!EO:EQ,3,0))),"成绩错误")</f>
        <v/>
      </c>
      <c r="N193" s="6" t="str">
        <f ca="1">IFERROR(IF(OR($C193="",结果导入!FS$3=""),"",IF(选手操作!FT192&lt;&gt;"",IF(选手操作!FT192="其他","请假",选手操作!FT192),VLOOKUP($C193,结果导入!FO:FQ,3,0))),"成绩错误")</f>
        <v/>
      </c>
      <c r="O193" s="6" t="str">
        <f ca="1">IFERROR(IF(OR($C193="",结果导入!GS$3=""),"",IF(选手操作!GT192&lt;&gt;"",IF(选手操作!GT192="其他","请假",选手操作!GT192),VLOOKUP($C193,结果导入!GO:GQ,3,0))),"成绩错误")</f>
        <v/>
      </c>
      <c r="P193" s="6" t="str">
        <f ca="1">IFERROR(IF(OR($C193="",结果导入!HS$3=""),"",IF(选手操作!HT192&lt;&gt;"",IF(选手操作!HT192="其他","请假",选手操作!HT192),VLOOKUP($C193,结果导入!HO:HQ,3,0))),"成绩错误")</f>
        <v/>
      </c>
      <c r="Q193" s="5" t="str">
        <f ca="1" t="shared" si="106"/>
        <v/>
      </c>
      <c r="R193" s="5" t="str">
        <f ca="1" t="shared" si="107"/>
        <v/>
      </c>
      <c r="S193" s="5" t="str">
        <f ca="1" t="shared" si="108"/>
        <v/>
      </c>
      <c r="T193" s="6" t="str">
        <f ca="1" t="shared" si="109"/>
        <v/>
      </c>
      <c r="U193" s="6" t="str">
        <f ca="1" t="shared" si="110"/>
        <v/>
      </c>
      <c r="V193" s="6" t="str">
        <f ca="1" t="shared" si="111"/>
        <v/>
      </c>
      <c r="W193" s="6" t="str">
        <f ca="1" t="shared" si="112"/>
        <v/>
      </c>
      <c r="X193" s="6" t="str">
        <f ca="1" t="shared" si="113"/>
        <v/>
      </c>
      <c r="Y193" s="6" t="str">
        <f ca="1" t="shared" si="114"/>
        <v/>
      </c>
      <c r="Z193" s="6" t="str">
        <f ca="1" t="shared" si="115"/>
        <v/>
      </c>
      <c r="AA193" s="6" t="str">
        <f ca="1" t="shared" si="116"/>
        <v/>
      </c>
      <c r="AB193" s="6" t="str">
        <f ca="1" t="shared" si="117"/>
        <v/>
      </c>
      <c r="AC193" s="6" t="str">
        <f ca="1" t="shared" si="118"/>
        <v/>
      </c>
      <c r="AD193" s="6" t="str">
        <f ca="1" t="shared" si="119"/>
        <v/>
      </c>
      <c r="AE193" s="6" t="str">
        <f ca="1" t="shared" si="120"/>
        <v/>
      </c>
      <c r="AF193" s="5" t="str">
        <f ca="1" t="shared" si="121"/>
        <v/>
      </c>
      <c r="AG193" s="5" t="str">
        <f ca="1" t="shared" si="122"/>
        <v/>
      </c>
      <c r="AH193" s="5" t="str">
        <f ca="1" t="shared" si="123"/>
        <v/>
      </c>
      <c r="AI193" s="6" t="str">
        <f ca="1" t="shared" si="124"/>
        <v/>
      </c>
      <c r="AJ193" s="6" t="str">
        <f ca="1" t="shared" si="125"/>
        <v/>
      </c>
      <c r="AK193" s="7" t="str">
        <f ca="1" t="shared" si="126"/>
        <v/>
      </c>
      <c r="AL193" s="6" t="str">
        <f ca="1" t="shared" si="127"/>
        <v/>
      </c>
      <c r="AM193" s="6" t="str">
        <f ca="1" t="shared" si="128"/>
        <v/>
      </c>
      <c r="AN193" s="6" t="str">
        <f ca="1" t="shared" si="129"/>
        <v/>
      </c>
      <c r="AO193" s="6" t="str">
        <f ca="1" t="shared" si="130"/>
        <v/>
      </c>
      <c r="AP193" s="6" t="str">
        <f ca="1" t="shared" si="131"/>
        <v/>
      </c>
      <c r="AQ193" s="6" t="str">
        <f ca="1" t="shared" si="132"/>
        <v/>
      </c>
      <c r="AR193" s="6" t="str">
        <f ca="1" t="shared" si="133"/>
        <v/>
      </c>
      <c r="AS193" s="6" t="str">
        <f ca="1" t="shared" si="134"/>
        <v/>
      </c>
      <c r="AT193" s="6" t="str">
        <f ca="1" t="shared" si="135"/>
        <v/>
      </c>
      <c r="AU193" s="9" t="str">
        <f ca="1" t="shared" si="136"/>
        <v/>
      </c>
      <c r="AV193" s="5" t="str">
        <f ca="1" t="shared" si="137"/>
        <v/>
      </c>
      <c r="AW193" s="5" t="str">
        <f ca="1" t="shared" si="138"/>
        <v/>
      </c>
      <c r="AX193" s="8" t="str">
        <f ca="1" t="shared" si="139"/>
        <v/>
      </c>
      <c r="AY193" s="6" t="str">
        <f ca="1" t="shared" si="140"/>
        <v/>
      </c>
      <c r="AZ193" s="7" t="str">
        <f ca="1" t="shared" si="141"/>
        <v/>
      </c>
      <c r="BA193" s="6" t="str">
        <f ca="1" t="shared" si="142"/>
        <v/>
      </c>
      <c r="BB193" s="6" t="str">
        <f ca="1" t="shared" si="143"/>
        <v/>
      </c>
      <c r="BC193" s="6" t="str">
        <f ca="1" t="shared" si="144"/>
        <v/>
      </c>
      <c r="BD193" s="6" t="str">
        <f ca="1" t="shared" si="145"/>
        <v/>
      </c>
      <c r="BE193" s="6" t="str">
        <f ca="1" t="shared" si="146"/>
        <v/>
      </c>
      <c r="BF193" s="6" t="str">
        <f ca="1" t="shared" si="147"/>
        <v/>
      </c>
      <c r="BG193" s="6" t="str">
        <f ca="1" t="shared" si="148"/>
        <v/>
      </c>
      <c r="BH193" s="6" t="str">
        <f ca="1" t="shared" si="149"/>
        <v/>
      </c>
      <c r="BI193" s="6" t="str">
        <f ca="1" t="shared" si="150"/>
        <v/>
      </c>
    </row>
    <row r="194" spans="1:61">
      <c r="A194" s="5" t="str">
        <f ca="1" t="shared" si="104"/>
        <v/>
      </c>
      <c r="B194" s="5" t="str">
        <f ca="1">IF(选手操作!$K193="","",选手操作!$K193)</f>
        <v/>
      </c>
      <c r="C194" s="5" t="str">
        <f ca="1">IF(选手操作!$L193="","",选手操作!$L193)</f>
        <v/>
      </c>
      <c r="D194" s="5" t="str">
        <f ca="1">IF($B194="","",RANK($E194,$E$4:$E$435,0)+COUNTIF($E$4:$E194,$E194)-1)</f>
        <v/>
      </c>
      <c r="E194" s="6" t="str">
        <f ca="1" t="shared" si="105"/>
        <v/>
      </c>
      <c r="F194" s="7" t="str">
        <f ca="1">IF(SUM(选手操作!S193,选手操作!AS193,选手操作!BS193,选手操作!CS193,选手操作!DS193,选手操作!ES193,选手操作!FS193,选手操作!GS193,选手操作!HS193,选手操作!M193,结果导入!W193,结果导入!AW193,结果导入!BW193,结果导入!CW193,结果导入!DW193,结果导入!EW193,结果导入!FW193,结果导入!GW193,结果导入!HW193,选手操作!HU193)=0,"",SUM(选手操作!S193,选手操作!AS193,选手操作!BS193,选手操作!CS193,选手操作!DS193,选手操作!ES193,选手操作!FS193,选手操作!GS193,选手操作!HS193,选手操作!M193,结果导入!W193,结果导入!AW193,结果导入!BW193,结果导入!CW193,结果导入!DW193,结果导入!EW193,结果导入!FW193,结果导入!GW193,结果导入!HW193))</f>
        <v/>
      </c>
      <c r="G194" s="7" t="str">
        <f>IF(SUM(选手操作!O193,结果导入!Y193,结果导入!AY193,结果导入!BY193,结果导入!CY193,结果导入!DY193,结果导入!EY193,结果导入!FY193,结果导入!GY193,结果导入!HY193)=0,"",SUM(选手操作!O193,结果导入!Y193,结果导入!AY193,结果导入!BY193,结果导入!CY193,结果导入!DY193,结果导入!EY193,结果导入!FY193,结果导入!GY193,结果导入!HY193))</f>
        <v/>
      </c>
      <c r="H194" s="6" t="str">
        <f ca="1">IFERROR(IF(OR($C194="",结果导入!S$3=""),"",IF(选手操作!T193&lt;&gt;"",IF(选手操作!T193="其他","请假",选手操作!T193),VLOOKUP($C194,结果导入!O:Q,3,0))),"成绩错误")</f>
        <v/>
      </c>
      <c r="I194" s="6" t="str">
        <f ca="1">IFERROR(IF(OR($C194="",结果导入!AS$3=""),"",IF(选手操作!AT193&lt;&gt;"",IF(选手操作!AT193="其他","请假",选手操作!AT193),VLOOKUP($C194,结果导入!AO:AQ,3,0))),"成绩错误")</f>
        <v/>
      </c>
      <c r="J194" s="6" t="str">
        <f ca="1">IFERROR(IF(OR($C194="",结果导入!BS$3=""),"",IF(选手操作!BT193&lt;&gt;"",IF(选手操作!BT193="其他","请假",选手操作!BT193),VLOOKUP($C194,结果导入!BO:BQ,3,0))),"成绩错误")</f>
        <v/>
      </c>
      <c r="K194" s="6" t="str">
        <f ca="1">IFERROR(IF(OR($C194="",结果导入!CS$3=""),"",IF(选手操作!CT193&lt;&gt;"",IF(选手操作!CT193="其他","请假",选手操作!CT193),VLOOKUP($C194,结果导入!CO:CQ,3,0))),"成绩错误")</f>
        <v/>
      </c>
      <c r="L194" s="6" t="str">
        <f ca="1">IFERROR(IF(OR($C194="",结果导入!DS$3=""),"",IF(选手操作!DT193&lt;&gt;"",IF(选手操作!DT193="其他","请假",选手操作!DT193),VLOOKUP($C194,结果导入!DO:DQ,3,0))),"成绩错误")</f>
        <v/>
      </c>
      <c r="M194" s="6" t="str">
        <f ca="1">IFERROR(IF(OR($C194="",结果导入!ES$3=""),"",IF(选手操作!ET193&lt;&gt;"",IF(选手操作!ET193="其他","请假",选手操作!ET193),VLOOKUP($C194,结果导入!EO:EQ,3,0))),"成绩错误")</f>
        <v/>
      </c>
      <c r="N194" s="6" t="str">
        <f ca="1">IFERROR(IF(OR($C194="",结果导入!FS$3=""),"",IF(选手操作!FT193&lt;&gt;"",IF(选手操作!FT193="其他","请假",选手操作!FT193),VLOOKUP($C194,结果导入!FO:FQ,3,0))),"成绩错误")</f>
        <v/>
      </c>
      <c r="O194" s="6" t="str">
        <f ca="1">IFERROR(IF(OR($C194="",结果导入!GS$3=""),"",IF(选手操作!GT193&lt;&gt;"",IF(选手操作!GT193="其他","请假",选手操作!GT193),VLOOKUP($C194,结果导入!GO:GQ,3,0))),"成绩错误")</f>
        <v/>
      </c>
      <c r="P194" s="6" t="str">
        <f ca="1">IFERROR(IF(OR($C194="",结果导入!HS$3=""),"",IF(选手操作!HT193&lt;&gt;"",IF(选手操作!HT193="其他","请假",选手操作!HT193),VLOOKUP($C194,结果导入!HO:HQ,3,0))),"成绩错误")</f>
        <v/>
      </c>
      <c r="Q194" s="5" t="str">
        <f ca="1" t="shared" si="106"/>
        <v/>
      </c>
      <c r="R194" s="5" t="str">
        <f ca="1" t="shared" si="107"/>
        <v/>
      </c>
      <c r="S194" s="5" t="str">
        <f ca="1" t="shared" si="108"/>
        <v/>
      </c>
      <c r="T194" s="6" t="str">
        <f ca="1" t="shared" si="109"/>
        <v/>
      </c>
      <c r="U194" s="6" t="str">
        <f ca="1" t="shared" si="110"/>
        <v/>
      </c>
      <c r="V194" s="6" t="str">
        <f ca="1" t="shared" si="111"/>
        <v/>
      </c>
      <c r="W194" s="6" t="str">
        <f ca="1" t="shared" si="112"/>
        <v/>
      </c>
      <c r="X194" s="6" t="str">
        <f ca="1" t="shared" si="113"/>
        <v/>
      </c>
      <c r="Y194" s="6" t="str">
        <f ca="1" t="shared" si="114"/>
        <v/>
      </c>
      <c r="Z194" s="6" t="str">
        <f ca="1" t="shared" si="115"/>
        <v/>
      </c>
      <c r="AA194" s="6" t="str">
        <f ca="1" t="shared" si="116"/>
        <v/>
      </c>
      <c r="AB194" s="6" t="str">
        <f ca="1" t="shared" si="117"/>
        <v/>
      </c>
      <c r="AC194" s="6" t="str">
        <f ca="1" t="shared" si="118"/>
        <v/>
      </c>
      <c r="AD194" s="6" t="str">
        <f ca="1" t="shared" si="119"/>
        <v/>
      </c>
      <c r="AE194" s="6" t="str">
        <f ca="1" t="shared" si="120"/>
        <v/>
      </c>
      <c r="AF194" s="5" t="str">
        <f ca="1" t="shared" si="121"/>
        <v/>
      </c>
      <c r="AG194" s="5" t="str">
        <f ca="1" t="shared" si="122"/>
        <v/>
      </c>
      <c r="AH194" s="5" t="str">
        <f ca="1" t="shared" si="123"/>
        <v/>
      </c>
      <c r="AI194" s="6" t="str">
        <f ca="1" t="shared" si="124"/>
        <v/>
      </c>
      <c r="AJ194" s="6" t="str">
        <f ca="1" t="shared" si="125"/>
        <v/>
      </c>
      <c r="AK194" s="7" t="str">
        <f ca="1" t="shared" si="126"/>
        <v/>
      </c>
      <c r="AL194" s="6" t="str">
        <f ca="1" t="shared" si="127"/>
        <v/>
      </c>
      <c r="AM194" s="6" t="str">
        <f ca="1" t="shared" si="128"/>
        <v/>
      </c>
      <c r="AN194" s="6" t="str">
        <f ca="1" t="shared" si="129"/>
        <v/>
      </c>
      <c r="AO194" s="6" t="str">
        <f ca="1" t="shared" si="130"/>
        <v/>
      </c>
      <c r="AP194" s="6" t="str">
        <f ca="1" t="shared" si="131"/>
        <v/>
      </c>
      <c r="AQ194" s="6" t="str">
        <f ca="1" t="shared" si="132"/>
        <v/>
      </c>
      <c r="AR194" s="6" t="str">
        <f ca="1" t="shared" si="133"/>
        <v/>
      </c>
      <c r="AS194" s="6" t="str">
        <f ca="1" t="shared" si="134"/>
        <v/>
      </c>
      <c r="AT194" s="6" t="str">
        <f ca="1" t="shared" si="135"/>
        <v/>
      </c>
      <c r="AU194" s="9" t="str">
        <f ca="1" t="shared" si="136"/>
        <v/>
      </c>
      <c r="AV194" s="5" t="str">
        <f ca="1" t="shared" si="137"/>
        <v/>
      </c>
      <c r="AW194" s="5" t="str">
        <f ca="1" t="shared" si="138"/>
        <v/>
      </c>
      <c r="AX194" s="8" t="str">
        <f ca="1" t="shared" si="139"/>
        <v/>
      </c>
      <c r="AY194" s="6" t="str">
        <f ca="1" t="shared" si="140"/>
        <v/>
      </c>
      <c r="AZ194" s="7" t="str">
        <f ca="1" t="shared" si="141"/>
        <v/>
      </c>
      <c r="BA194" s="6" t="str">
        <f ca="1" t="shared" si="142"/>
        <v/>
      </c>
      <c r="BB194" s="6" t="str">
        <f ca="1" t="shared" si="143"/>
        <v/>
      </c>
      <c r="BC194" s="6" t="str">
        <f ca="1" t="shared" si="144"/>
        <v/>
      </c>
      <c r="BD194" s="6" t="str">
        <f ca="1" t="shared" si="145"/>
        <v/>
      </c>
      <c r="BE194" s="6" t="str">
        <f ca="1" t="shared" si="146"/>
        <v/>
      </c>
      <c r="BF194" s="6" t="str">
        <f ca="1" t="shared" si="147"/>
        <v/>
      </c>
      <c r="BG194" s="6" t="str">
        <f ca="1" t="shared" si="148"/>
        <v/>
      </c>
      <c r="BH194" s="6" t="str">
        <f ca="1" t="shared" si="149"/>
        <v/>
      </c>
      <c r="BI194" s="6" t="str">
        <f ca="1" t="shared" si="150"/>
        <v/>
      </c>
    </row>
    <row r="195" spans="1:61">
      <c r="A195" s="5" t="str">
        <f ca="1" t="shared" si="104"/>
        <v/>
      </c>
      <c r="B195" s="5" t="str">
        <f ca="1">IF(选手操作!$K194="","",选手操作!$K194)</f>
        <v/>
      </c>
      <c r="C195" s="5" t="str">
        <f ca="1">IF(选手操作!$L194="","",选手操作!$L194)</f>
        <v/>
      </c>
      <c r="D195" s="5" t="str">
        <f ca="1">IF($B195="","",RANK($E195,$E$4:$E$435,0)+COUNTIF($E$4:$E195,$E195)-1)</f>
        <v/>
      </c>
      <c r="E195" s="6" t="str">
        <f ca="1" t="shared" si="105"/>
        <v/>
      </c>
      <c r="F195" s="7" t="str">
        <f ca="1">IF(SUM(选手操作!S194,选手操作!AS194,选手操作!BS194,选手操作!CS194,选手操作!DS194,选手操作!ES194,选手操作!FS194,选手操作!GS194,选手操作!HS194,选手操作!M194,结果导入!W194,结果导入!AW194,结果导入!BW194,结果导入!CW194,结果导入!DW194,结果导入!EW194,结果导入!FW194,结果导入!GW194,结果导入!HW194,选手操作!HU194)=0,"",SUM(选手操作!S194,选手操作!AS194,选手操作!BS194,选手操作!CS194,选手操作!DS194,选手操作!ES194,选手操作!FS194,选手操作!GS194,选手操作!HS194,选手操作!M194,结果导入!W194,结果导入!AW194,结果导入!BW194,结果导入!CW194,结果导入!DW194,结果导入!EW194,结果导入!FW194,结果导入!GW194,结果导入!HW194))</f>
        <v/>
      </c>
      <c r="G195" s="7" t="str">
        <f>IF(SUM(选手操作!O194,结果导入!Y194,结果导入!AY194,结果导入!BY194,结果导入!CY194,结果导入!DY194,结果导入!EY194,结果导入!FY194,结果导入!GY194,结果导入!HY194)=0,"",SUM(选手操作!O194,结果导入!Y194,结果导入!AY194,结果导入!BY194,结果导入!CY194,结果导入!DY194,结果导入!EY194,结果导入!FY194,结果导入!GY194,结果导入!HY194))</f>
        <v/>
      </c>
      <c r="H195" s="6" t="str">
        <f ca="1">IFERROR(IF(OR($C195="",结果导入!S$3=""),"",IF(选手操作!T194&lt;&gt;"",IF(选手操作!T194="其他","请假",选手操作!T194),VLOOKUP($C195,结果导入!O:Q,3,0))),"成绩错误")</f>
        <v/>
      </c>
      <c r="I195" s="6" t="str">
        <f ca="1">IFERROR(IF(OR($C195="",结果导入!AS$3=""),"",IF(选手操作!AT194&lt;&gt;"",IF(选手操作!AT194="其他","请假",选手操作!AT194),VLOOKUP($C195,结果导入!AO:AQ,3,0))),"成绩错误")</f>
        <v/>
      </c>
      <c r="J195" s="6" t="str">
        <f ca="1">IFERROR(IF(OR($C195="",结果导入!BS$3=""),"",IF(选手操作!BT194&lt;&gt;"",IF(选手操作!BT194="其他","请假",选手操作!BT194),VLOOKUP($C195,结果导入!BO:BQ,3,0))),"成绩错误")</f>
        <v/>
      </c>
      <c r="K195" s="6" t="str">
        <f ca="1">IFERROR(IF(OR($C195="",结果导入!CS$3=""),"",IF(选手操作!CT194&lt;&gt;"",IF(选手操作!CT194="其他","请假",选手操作!CT194),VLOOKUP($C195,结果导入!CO:CQ,3,0))),"成绩错误")</f>
        <v/>
      </c>
      <c r="L195" s="6" t="str">
        <f ca="1">IFERROR(IF(OR($C195="",结果导入!DS$3=""),"",IF(选手操作!DT194&lt;&gt;"",IF(选手操作!DT194="其他","请假",选手操作!DT194),VLOOKUP($C195,结果导入!DO:DQ,3,0))),"成绩错误")</f>
        <v/>
      </c>
      <c r="M195" s="6" t="str">
        <f ca="1">IFERROR(IF(OR($C195="",结果导入!ES$3=""),"",IF(选手操作!ET194&lt;&gt;"",IF(选手操作!ET194="其他","请假",选手操作!ET194),VLOOKUP($C195,结果导入!EO:EQ,3,0))),"成绩错误")</f>
        <v/>
      </c>
      <c r="N195" s="6" t="str">
        <f ca="1">IFERROR(IF(OR($C195="",结果导入!FS$3=""),"",IF(选手操作!FT194&lt;&gt;"",IF(选手操作!FT194="其他","请假",选手操作!FT194),VLOOKUP($C195,结果导入!FO:FQ,3,0))),"成绩错误")</f>
        <v/>
      </c>
      <c r="O195" s="6" t="str">
        <f ca="1">IFERROR(IF(OR($C195="",结果导入!GS$3=""),"",IF(选手操作!GT194&lt;&gt;"",IF(选手操作!GT194="其他","请假",选手操作!GT194),VLOOKUP($C195,结果导入!GO:GQ,3,0))),"成绩错误")</f>
        <v/>
      </c>
      <c r="P195" s="6" t="str">
        <f ca="1">IFERROR(IF(OR($C195="",结果导入!HS$3=""),"",IF(选手操作!HT194&lt;&gt;"",IF(选手操作!HT194="其他","请假",选手操作!HT194),VLOOKUP($C195,结果导入!HO:HQ,3,0))),"成绩错误")</f>
        <v/>
      </c>
      <c r="Q195" s="5" t="str">
        <f ca="1" t="shared" si="106"/>
        <v/>
      </c>
      <c r="R195" s="5" t="str">
        <f ca="1" t="shared" si="107"/>
        <v/>
      </c>
      <c r="S195" s="5" t="str">
        <f ca="1" t="shared" si="108"/>
        <v/>
      </c>
      <c r="T195" s="6" t="str">
        <f ca="1" t="shared" si="109"/>
        <v/>
      </c>
      <c r="U195" s="6" t="str">
        <f ca="1" t="shared" si="110"/>
        <v/>
      </c>
      <c r="V195" s="6" t="str">
        <f ca="1" t="shared" si="111"/>
        <v/>
      </c>
      <c r="W195" s="6" t="str">
        <f ca="1" t="shared" si="112"/>
        <v/>
      </c>
      <c r="X195" s="6" t="str">
        <f ca="1" t="shared" si="113"/>
        <v/>
      </c>
      <c r="Y195" s="6" t="str">
        <f ca="1" t="shared" si="114"/>
        <v/>
      </c>
      <c r="Z195" s="6" t="str">
        <f ca="1" t="shared" si="115"/>
        <v/>
      </c>
      <c r="AA195" s="6" t="str">
        <f ca="1" t="shared" si="116"/>
        <v/>
      </c>
      <c r="AB195" s="6" t="str">
        <f ca="1" t="shared" si="117"/>
        <v/>
      </c>
      <c r="AC195" s="6" t="str">
        <f ca="1" t="shared" si="118"/>
        <v/>
      </c>
      <c r="AD195" s="6" t="str">
        <f ca="1" t="shared" si="119"/>
        <v/>
      </c>
      <c r="AE195" s="6" t="str">
        <f ca="1" t="shared" si="120"/>
        <v/>
      </c>
      <c r="AF195" s="5" t="str">
        <f ca="1" t="shared" si="121"/>
        <v/>
      </c>
      <c r="AG195" s="5" t="str">
        <f ca="1" t="shared" si="122"/>
        <v/>
      </c>
      <c r="AH195" s="5" t="str">
        <f ca="1" t="shared" si="123"/>
        <v/>
      </c>
      <c r="AI195" s="6" t="str">
        <f ca="1" t="shared" si="124"/>
        <v/>
      </c>
      <c r="AJ195" s="6" t="str">
        <f ca="1" t="shared" si="125"/>
        <v/>
      </c>
      <c r="AK195" s="7" t="str">
        <f ca="1" t="shared" si="126"/>
        <v/>
      </c>
      <c r="AL195" s="6" t="str">
        <f ca="1" t="shared" si="127"/>
        <v/>
      </c>
      <c r="AM195" s="6" t="str">
        <f ca="1" t="shared" si="128"/>
        <v/>
      </c>
      <c r="AN195" s="6" t="str">
        <f ca="1" t="shared" si="129"/>
        <v/>
      </c>
      <c r="AO195" s="6" t="str">
        <f ca="1" t="shared" si="130"/>
        <v/>
      </c>
      <c r="AP195" s="6" t="str">
        <f ca="1" t="shared" si="131"/>
        <v/>
      </c>
      <c r="AQ195" s="6" t="str">
        <f ca="1" t="shared" si="132"/>
        <v/>
      </c>
      <c r="AR195" s="6" t="str">
        <f ca="1" t="shared" si="133"/>
        <v/>
      </c>
      <c r="AS195" s="6" t="str">
        <f ca="1" t="shared" si="134"/>
        <v/>
      </c>
      <c r="AT195" s="6" t="str">
        <f ca="1" t="shared" si="135"/>
        <v/>
      </c>
      <c r="AU195" s="9" t="str">
        <f ca="1" t="shared" si="136"/>
        <v/>
      </c>
      <c r="AV195" s="5" t="str">
        <f ca="1" t="shared" si="137"/>
        <v/>
      </c>
      <c r="AW195" s="5" t="str">
        <f ca="1" t="shared" si="138"/>
        <v/>
      </c>
      <c r="AX195" s="8" t="str">
        <f ca="1" t="shared" si="139"/>
        <v/>
      </c>
      <c r="AY195" s="6" t="str">
        <f ca="1" t="shared" si="140"/>
        <v/>
      </c>
      <c r="AZ195" s="7" t="str">
        <f ca="1" t="shared" si="141"/>
        <v/>
      </c>
      <c r="BA195" s="6" t="str">
        <f ca="1" t="shared" si="142"/>
        <v/>
      </c>
      <c r="BB195" s="6" t="str">
        <f ca="1" t="shared" si="143"/>
        <v/>
      </c>
      <c r="BC195" s="6" t="str">
        <f ca="1" t="shared" si="144"/>
        <v/>
      </c>
      <c r="BD195" s="6" t="str">
        <f ca="1" t="shared" si="145"/>
        <v/>
      </c>
      <c r="BE195" s="6" t="str">
        <f ca="1" t="shared" si="146"/>
        <v/>
      </c>
      <c r="BF195" s="6" t="str">
        <f ca="1" t="shared" si="147"/>
        <v/>
      </c>
      <c r="BG195" s="6" t="str">
        <f ca="1" t="shared" si="148"/>
        <v/>
      </c>
      <c r="BH195" s="6" t="str">
        <f ca="1" t="shared" si="149"/>
        <v/>
      </c>
      <c r="BI195" s="6" t="str">
        <f ca="1" t="shared" si="150"/>
        <v/>
      </c>
    </row>
    <row r="196" spans="1:61">
      <c r="A196" s="5" t="str">
        <f ca="1" t="shared" si="104"/>
        <v/>
      </c>
      <c r="B196" s="5" t="str">
        <f ca="1">IF(选手操作!$K195="","",选手操作!$K195)</f>
        <v/>
      </c>
      <c r="C196" s="5" t="str">
        <f ca="1">IF(选手操作!$L195="","",选手操作!$L195)</f>
        <v/>
      </c>
      <c r="D196" s="5" t="str">
        <f ca="1">IF($B196="","",RANK($E196,$E$4:$E$435,0)+COUNTIF($E$4:$E196,$E196)-1)</f>
        <v/>
      </c>
      <c r="E196" s="6" t="str">
        <f ca="1" t="shared" si="105"/>
        <v/>
      </c>
      <c r="F196" s="7" t="str">
        <f ca="1">IF(SUM(选手操作!S195,选手操作!AS195,选手操作!BS195,选手操作!CS195,选手操作!DS195,选手操作!ES195,选手操作!FS195,选手操作!GS195,选手操作!HS195,选手操作!M195,结果导入!W195,结果导入!AW195,结果导入!BW195,结果导入!CW195,结果导入!DW195,结果导入!EW195,结果导入!FW195,结果导入!GW195,结果导入!HW195,选手操作!HU195)=0,"",SUM(选手操作!S195,选手操作!AS195,选手操作!BS195,选手操作!CS195,选手操作!DS195,选手操作!ES195,选手操作!FS195,选手操作!GS195,选手操作!HS195,选手操作!M195,结果导入!W195,结果导入!AW195,结果导入!BW195,结果导入!CW195,结果导入!DW195,结果导入!EW195,结果导入!FW195,结果导入!GW195,结果导入!HW195))</f>
        <v/>
      </c>
      <c r="G196" s="7" t="str">
        <f>IF(SUM(选手操作!O195,结果导入!Y195,结果导入!AY195,结果导入!BY195,结果导入!CY195,结果导入!DY195,结果导入!EY195,结果导入!FY195,结果导入!GY195,结果导入!HY195)=0,"",SUM(选手操作!O195,结果导入!Y195,结果导入!AY195,结果导入!BY195,结果导入!CY195,结果导入!DY195,结果导入!EY195,结果导入!FY195,结果导入!GY195,结果导入!HY195))</f>
        <v/>
      </c>
      <c r="H196" s="6" t="str">
        <f ca="1">IFERROR(IF(OR($C196="",结果导入!S$3=""),"",IF(选手操作!T195&lt;&gt;"",IF(选手操作!T195="其他","请假",选手操作!T195),VLOOKUP($C196,结果导入!O:Q,3,0))),"成绩错误")</f>
        <v/>
      </c>
      <c r="I196" s="6" t="str">
        <f ca="1">IFERROR(IF(OR($C196="",结果导入!AS$3=""),"",IF(选手操作!AT195&lt;&gt;"",IF(选手操作!AT195="其他","请假",选手操作!AT195),VLOOKUP($C196,结果导入!AO:AQ,3,0))),"成绩错误")</f>
        <v/>
      </c>
      <c r="J196" s="6" t="str">
        <f ca="1">IFERROR(IF(OR($C196="",结果导入!BS$3=""),"",IF(选手操作!BT195&lt;&gt;"",IF(选手操作!BT195="其他","请假",选手操作!BT195),VLOOKUP($C196,结果导入!BO:BQ,3,0))),"成绩错误")</f>
        <v/>
      </c>
      <c r="K196" s="6" t="str">
        <f ca="1">IFERROR(IF(OR($C196="",结果导入!CS$3=""),"",IF(选手操作!CT195&lt;&gt;"",IF(选手操作!CT195="其他","请假",选手操作!CT195),VLOOKUP($C196,结果导入!CO:CQ,3,0))),"成绩错误")</f>
        <v/>
      </c>
      <c r="L196" s="6" t="str">
        <f ca="1">IFERROR(IF(OR($C196="",结果导入!DS$3=""),"",IF(选手操作!DT195&lt;&gt;"",IF(选手操作!DT195="其他","请假",选手操作!DT195),VLOOKUP($C196,结果导入!DO:DQ,3,0))),"成绩错误")</f>
        <v/>
      </c>
      <c r="M196" s="6" t="str">
        <f ca="1">IFERROR(IF(OR($C196="",结果导入!ES$3=""),"",IF(选手操作!ET195&lt;&gt;"",IF(选手操作!ET195="其他","请假",选手操作!ET195),VLOOKUP($C196,结果导入!EO:EQ,3,0))),"成绩错误")</f>
        <v/>
      </c>
      <c r="N196" s="6" t="str">
        <f ca="1">IFERROR(IF(OR($C196="",结果导入!FS$3=""),"",IF(选手操作!FT195&lt;&gt;"",IF(选手操作!FT195="其他","请假",选手操作!FT195),VLOOKUP($C196,结果导入!FO:FQ,3,0))),"成绩错误")</f>
        <v/>
      </c>
      <c r="O196" s="6" t="str">
        <f ca="1">IFERROR(IF(OR($C196="",结果导入!GS$3=""),"",IF(选手操作!GT195&lt;&gt;"",IF(选手操作!GT195="其他","请假",选手操作!GT195),VLOOKUP($C196,结果导入!GO:GQ,3,0))),"成绩错误")</f>
        <v/>
      </c>
      <c r="P196" s="6" t="str">
        <f ca="1">IFERROR(IF(OR($C196="",结果导入!HS$3=""),"",IF(选手操作!HT195&lt;&gt;"",IF(选手操作!HT195="其他","请假",选手操作!HT195),VLOOKUP($C196,结果导入!HO:HQ,3,0))),"成绩错误")</f>
        <v/>
      </c>
      <c r="Q196" s="5" t="str">
        <f ca="1" t="shared" si="106"/>
        <v/>
      </c>
      <c r="R196" s="5" t="str">
        <f ca="1" t="shared" si="107"/>
        <v/>
      </c>
      <c r="S196" s="5" t="str">
        <f ca="1" t="shared" si="108"/>
        <v/>
      </c>
      <c r="T196" s="6" t="str">
        <f ca="1" t="shared" si="109"/>
        <v/>
      </c>
      <c r="U196" s="6" t="str">
        <f ca="1" t="shared" si="110"/>
        <v/>
      </c>
      <c r="V196" s="6" t="str">
        <f ca="1" t="shared" si="111"/>
        <v/>
      </c>
      <c r="W196" s="6" t="str">
        <f ca="1" t="shared" si="112"/>
        <v/>
      </c>
      <c r="X196" s="6" t="str">
        <f ca="1" t="shared" si="113"/>
        <v/>
      </c>
      <c r="Y196" s="6" t="str">
        <f ca="1" t="shared" si="114"/>
        <v/>
      </c>
      <c r="Z196" s="6" t="str">
        <f ca="1" t="shared" si="115"/>
        <v/>
      </c>
      <c r="AA196" s="6" t="str">
        <f ca="1" t="shared" si="116"/>
        <v/>
      </c>
      <c r="AB196" s="6" t="str">
        <f ca="1" t="shared" si="117"/>
        <v/>
      </c>
      <c r="AC196" s="6" t="str">
        <f ca="1" t="shared" si="118"/>
        <v/>
      </c>
      <c r="AD196" s="6" t="str">
        <f ca="1" t="shared" si="119"/>
        <v/>
      </c>
      <c r="AE196" s="6" t="str">
        <f ca="1" t="shared" si="120"/>
        <v/>
      </c>
      <c r="AF196" s="5" t="str">
        <f ca="1" t="shared" si="121"/>
        <v/>
      </c>
      <c r="AG196" s="5" t="str">
        <f ca="1" t="shared" si="122"/>
        <v/>
      </c>
      <c r="AH196" s="5" t="str">
        <f ca="1" t="shared" si="123"/>
        <v/>
      </c>
      <c r="AI196" s="6" t="str">
        <f ca="1" t="shared" si="124"/>
        <v/>
      </c>
      <c r="AJ196" s="6" t="str">
        <f ca="1" t="shared" si="125"/>
        <v/>
      </c>
      <c r="AK196" s="7" t="str">
        <f ca="1" t="shared" si="126"/>
        <v/>
      </c>
      <c r="AL196" s="6" t="str">
        <f ca="1" t="shared" si="127"/>
        <v/>
      </c>
      <c r="AM196" s="6" t="str">
        <f ca="1" t="shared" si="128"/>
        <v/>
      </c>
      <c r="AN196" s="6" t="str">
        <f ca="1" t="shared" si="129"/>
        <v/>
      </c>
      <c r="AO196" s="6" t="str">
        <f ca="1" t="shared" si="130"/>
        <v/>
      </c>
      <c r="AP196" s="6" t="str">
        <f ca="1" t="shared" si="131"/>
        <v/>
      </c>
      <c r="AQ196" s="6" t="str">
        <f ca="1" t="shared" si="132"/>
        <v/>
      </c>
      <c r="AR196" s="6" t="str">
        <f ca="1" t="shared" si="133"/>
        <v/>
      </c>
      <c r="AS196" s="6" t="str">
        <f ca="1" t="shared" si="134"/>
        <v/>
      </c>
      <c r="AT196" s="6" t="str">
        <f ca="1" t="shared" si="135"/>
        <v/>
      </c>
      <c r="AU196" s="9" t="str">
        <f ca="1" t="shared" si="136"/>
        <v/>
      </c>
      <c r="AV196" s="5" t="str">
        <f ca="1" t="shared" si="137"/>
        <v/>
      </c>
      <c r="AW196" s="5" t="str">
        <f ca="1" t="shared" si="138"/>
        <v/>
      </c>
      <c r="AX196" s="8" t="str">
        <f ca="1" t="shared" si="139"/>
        <v/>
      </c>
      <c r="AY196" s="6" t="str">
        <f ca="1" t="shared" si="140"/>
        <v/>
      </c>
      <c r="AZ196" s="7" t="str">
        <f ca="1" t="shared" si="141"/>
        <v/>
      </c>
      <c r="BA196" s="6" t="str">
        <f ca="1" t="shared" si="142"/>
        <v/>
      </c>
      <c r="BB196" s="6" t="str">
        <f ca="1" t="shared" si="143"/>
        <v/>
      </c>
      <c r="BC196" s="6" t="str">
        <f ca="1" t="shared" si="144"/>
        <v/>
      </c>
      <c r="BD196" s="6" t="str">
        <f ca="1" t="shared" si="145"/>
        <v/>
      </c>
      <c r="BE196" s="6" t="str">
        <f ca="1" t="shared" si="146"/>
        <v/>
      </c>
      <c r="BF196" s="6" t="str">
        <f ca="1" t="shared" si="147"/>
        <v/>
      </c>
      <c r="BG196" s="6" t="str">
        <f ca="1" t="shared" si="148"/>
        <v/>
      </c>
      <c r="BH196" s="6" t="str">
        <f ca="1" t="shared" si="149"/>
        <v/>
      </c>
      <c r="BI196" s="6" t="str">
        <f ca="1" t="shared" si="150"/>
        <v/>
      </c>
    </row>
    <row r="197" spans="1:61">
      <c r="A197" s="5" t="str">
        <f ca="1" t="shared" ref="A197:A260" si="151">IF(D197="","",D197)</f>
        <v/>
      </c>
      <c r="B197" s="5" t="str">
        <f ca="1">IF(选手操作!$K196="","",选手操作!$K196)</f>
        <v/>
      </c>
      <c r="C197" s="5" t="str">
        <f ca="1">IF(选手操作!$L196="","",选手操作!$L196)</f>
        <v/>
      </c>
      <c r="D197" s="5" t="str">
        <f ca="1">IF($B197="","",RANK($E197,$E$4:$E$435,0)+COUNTIF($E$4:$E197,$E197)-1)</f>
        <v/>
      </c>
      <c r="E197" s="6" t="str">
        <f ca="1" t="shared" ref="E197:E260" si="152">IF($B197="","",SUM(F197:P197))</f>
        <v/>
      </c>
      <c r="F197" s="7" t="str">
        <f ca="1">IF(SUM(选手操作!S196,选手操作!AS196,选手操作!BS196,选手操作!CS196,选手操作!DS196,选手操作!ES196,选手操作!FS196,选手操作!GS196,选手操作!HS196,选手操作!M196,结果导入!W196,结果导入!AW196,结果导入!BW196,结果导入!CW196,结果导入!DW196,结果导入!EW196,结果导入!FW196,结果导入!GW196,结果导入!HW196,选手操作!HU196)=0,"",SUM(选手操作!S196,选手操作!AS196,选手操作!BS196,选手操作!CS196,选手操作!DS196,选手操作!ES196,选手操作!FS196,选手操作!GS196,选手操作!HS196,选手操作!M196,结果导入!W196,结果导入!AW196,结果导入!BW196,结果导入!CW196,结果导入!DW196,结果导入!EW196,结果导入!FW196,结果导入!GW196,结果导入!HW196))</f>
        <v/>
      </c>
      <c r="G197" s="7" t="str">
        <f>IF(SUM(选手操作!O196,结果导入!Y196,结果导入!AY196,结果导入!BY196,结果导入!CY196,结果导入!DY196,结果导入!EY196,结果导入!FY196,结果导入!GY196,结果导入!HY196)=0,"",SUM(选手操作!O196,结果导入!Y196,结果导入!AY196,结果导入!BY196,结果导入!CY196,结果导入!DY196,结果导入!EY196,结果导入!FY196,结果导入!GY196,结果导入!HY196))</f>
        <v/>
      </c>
      <c r="H197" s="6" t="str">
        <f ca="1">IFERROR(IF(OR($C197="",结果导入!S$3=""),"",IF(选手操作!T196&lt;&gt;"",IF(选手操作!T196="其他","请假",选手操作!T196),VLOOKUP($C197,结果导入!O:Q,3,0))),"成绩错误")</f>
        <v/>
      </c>
      <c r="I197" s="6" t="str">
        <f ca="1">IFERROR(IF(OR($C197="",结果导入!AS$3=""),"",IF(选手操作!AT196&lt;&gt;"",IF(选手操作!AT196="其他","请假",选手操作!AT196),VLOOKUP($C197,结果导入!AO:AQ,3,0))),"成绩错误")</f>
        <v/>
      </c>
      <c r="J197" s="6" t="str">
        <f ca="1">IFERROR(IF(OR($C197="",结果导入!BS$3=""),"",IF(选手操作!BT196&lt;&gt;"",IF(选手操作!BT196="其他","请假",选手操作!BT196),VLOOKUP($C197,结果导入!BO:BQ,3,0))),"成绩错误")</f>
        <v/>
      </c>
      <c r="K197" s="6" t="str">
        <f ca="1">IFERROR(IF(OR($C197="",结果导入!CS$3=""),"",IF(选手操作!CT196&lt;&gt;"",IF(选手操作!CT196="其他","请假",选手操作!CT196),VLOOKUP($C197,结果导入!CO:CQ,3,0))),"成绩错误")</f>
        <v/>
      </c>
      <c r="L197" s="6" t="str">
        <f ca="1">IFERROR(IF(OR($C197="",结果导入!DS$3=""),"",IF(选手操作!DT196&lt;&gt;"",IF(选手操作!DT196="其他","请假",选手操作!DT196),VLOOKUP($C197,结果导入!DO:DQ,3,0))),"成绩错误")</f>
        <v/>
      </c>
      <c r="M197" s="6" t="str">
        <f ca="1">IFERROR(IF(OR($C197="",结果导入!ES$3=""),"",IF(选手操作!ET196&lt;&gt;"",IF(选手操作!ET196="其他","请假",选手操作!ET196),VLOOKUP($C197,结果导入!EO:EQ,3,0))),"成绩错误")</f>
        <v/>
      </c>
      <c r="N197" s="6" t="str">
        <f ca="1">IFERROR(IF(OR($C197="",结果导入!FS$3=""),"",IF(选手操作!FT196&lt;&gt;"",IF(选手操作!FT196="其他","请假",选手操作!FT196),VLOOKUP($C197,结果导入!FO:FQ,3,0))),"成绩错误")</f>
        <v/>
      </c>
      <c r="O197" s="6" t="str">
        <f ca="1">IFERROR(IF(OR($C197="",结果导入!GS$3=""),"",IF(选手操作!GT196&lt;&gt;"",IF(选手操作!GT196="其他","请假",选手操作!GT196),VLOOKUP($C197,结果导入!GO:GQ,3,0))),"成绩错误")</f>
        <v/>
      </c>
      <c r="P197" s="6" t="str">
        <f ca="1">IFERROR(IF(OR($C197="",结果导入!HS$3=""),"",IF(选手操作!HT196&lt;&gt;"",IF(选手操作!HT196="其他","请假",选手操作!HT196),VLOOKUP($C197,结果导入!HO:HQ,3,0))),"成绩错误")</f>
        <v/>
      </c>
      <c r="Q197" s="5" t="str">
        <f ca="1" t="shared" ref="Q197:Q260" si="153">IF($B197="","",ROW()-3)</f>
        <v/>
      </c>
      <c r="R197" s="5" t="str">
        <f ca="1" t="shared" ref="R197:R260" si="154">IF($Q197="","",VLOOKUP($Q197,$A:$C,2,0))</f>
        <v/>
      </c>
      <c r="S197" s="5" t="str">
        <f ca="1" t="shared" ref="S197:S260" si="155">IF($Q197="","",VLOOKUP($Q197,$A:$C,3,0))</f>
        <v/>
      </c>
      <c r="T197" s="6" t="str">
        <f ca="1" t="shared" ref="T197:T260" si="156">IF($Q197="","",VLOOKUP($R197,$B:$P,COLUMN()-16,0))</f>
        <v/>
      </c>
      <c r="U197" s="6" t="str">
        <f ca="1" t="shared" ref="U197:U260" si="157">IF($Q197="","",VLOOKUP($R197,$B:$P,COLUMN()-16,0))</f>
        <v/>
      </c>
      <c r="V197" s="6" t="str">
        <f ca="1" t="shared" ref="V197:V260" si="158">IF($Q197="","",VLOOKUP($R197,$B:$P,COLUMN()-16,0))</f>
        <v/>
      </c>
      <c r="W197" s="6" t="str">
        <f ca="1" t="shared" ref="W197:W260" si="159">IF($Q197="","",VLOOKUP($R197,$B:$P,COLUMN()-16,0))</f>
        <v/>
      </c>
      <c r="X197" s="6" t="str">
        <f ca="1" t="shared" ref="X197:X260" si="160">IF($Q197="","",VLOOKUP($R197,$B:$P,COLUMN()-16,0))</f>
        <v/>
      </c>
      <c r="Y197" s="6" t="str">
        <f ca="1" t="shared" ref="Y197:Y260" si="161">IF($Q197="","",VLOOKUP($R197,$B:$P,COLUMN()-16,0))</f>
        <v/>
      </c>
      <c r="Z197" s="6" t="str">
        <f ca="1" t="shared" ref="Z197:Z260" si="162">IF($Q197="","",VLOOKUP($R197,$B:$P,COLUMN()-16,0))</f>
        <v/>
      </c>
      <c r="AA197" s="6" t="str">
        <f ca="1" t="shared" ref="AA197:AA260" si="163">IF($Q197="","",VLOOKUP($R197,$B:$P,COLUMN()-16,0))</f>
        <v/>
      </c>
      <c r="AB197" s="6" t="str">
        <f ca="1" t="shared" ref="AB197:AB260" si="164">IF($Q197="","",VLOOKUP($R197,$B:$P,COLUMN()-16,0))</f>
        <v/>
      </c>
      <c r="AC197" s="6" t="str">
        <f ca="1" t="shared" ref="AC197:AC260" si="165">IF($Q197="","",VLOOKUP($R197,$B:$P,COLUMN()-16,0))</f>
        <v/>
      </c>
      <c r="AD197" s="6" t="str">
        <f ca="1" t="shared" ref="AD197:AD260" si="166">IF($Q197="","",VLOOKUP($R197,$B:$P,COLUMN()-16,0))</f>
        <v/>
      </c>
      <c r="AE197" s="6" t="str">
        <f ca="1" t="shared" ref="AE197:AE260" si="167">IF($Q197="","",VLOOKUP($R197,$B:$P,COLUMN()-16,0))</f>
        <v/>
      </c>
      <c r="AF197" s="5" t="str">
        <f ca="1" t="shared" ref="AF197:AF260" si="168">IF($AH$1="","",IF($AH$1="参赛编号",B197,Q197))</f>
        <v/>
      </c>
      <c r="AG197" s="5" t="str">
        <f ca="1" t="shared" ref="AG197:AG260" si="169">IF($AH$1="","",IF($AH$1="参赛编号",C197,R197))</f>
        <v/>
      </c>
      <c r="AH197" s="5" t="str">
        <f ca="1" t="shared" ref="AH197:AH260" si="170">IF($AH$1="","",IF($AH$1="参赛编号",D197,S197))</f>
        <v/>
      </c>
      <c r="AI197" s="6" t="str">
        <f ca="1" t="shared" ref="AI197:AI260" si="171">IF(OR($AT$1="",$AH$1="",$AF197=""),"",$AT$1*IF($AH$1="参赛编号",E197,T197))</f>
        <v/>
      </c>
      <c r="AJ197" s="6" t="str">
        <f ca="1" t="shared" ref="AJ197:AJ260" si="172">IF($AH$1="","",IF($AH$1="参赛编号",F197,U197))</f>
        <v/>
      </c>
      <c r="AK197" s="7" t="str">
        <f ca="1" t="shared" ref="AK197:AK260" si="173">IF($AH$1="","",IF($AH$1="参赛编号",G197,V197))</f>
        <v/>
      </c>
      <c r="AL197" s="6" t="str">
        <f ca="1" t="shared" ref="AL197:AL260" si="174">IF($AH$1="","",IF($AH$1="参赛编号",H197,W197))</f>
        <v/>
      </c>
      <c r="AM197" s="6" t="str">
        <f ca="1" t="shared" ref="AM197:AM260" si="175">IF($AH$1="","",IF($AH$1="参赛编号",I197,X197))</f>
        <v/>
      </c>
      <c r="AN197" s="6" t="str">
        <f ca="1" t="shared" ref="AN197:AN260" si="176">IF($AH$1="","",IF($AH$1="参赛编号",J197,Y197))</f>
        <v/>
      </c>
      <c r="AO197" s="6" t="str">
        <f ca="1" t="shared" ref="AO197:AO260" si="177">IF($AH$1="","",IF($AH$1="参赛编号",K197,Z197))</f>
        <v/>
      </c>
      <c r="AP197" s="6" t="str">
        <f ca="1" t="shared" ref="AP197:AP260" si="178">IF($AH$1="","",IF($AH$1="参赛编号",L197,AA197))</f>
        <v/>
      </c>
      <c r="AQ197" s="6" t="str">
        <f ca="1" t="shared" ref="AQ197:AQ260" si="179">IF($AH$1="","",IF($AH$1="参赛编号",M197,AB197))</f>
        <v/>
      </c>
      <c r="AR197" s="6" t="str">
        <f ca="1" t="shared" ref="AR197:AR260" si="180">IF($AH$1="","",IF($AH$1="参赛编号",N197,AC197))</f>
        <v/>
      </c>
      <c r="AS197" s="6" t="str">
        <f ca="1" t="shared" ref="AS197:AS260" si="181">IF($AH$1="","",IF($AH$1="参赛编号",O197,AD197))</f>
        <v/>
      </c>
      <c r="AT197" s="6" t="str">
        <f ca="1" t="shared" ref="AT197:AT260" si="182">IF($AH$1="","",IF($AH$1="参赛编号",P197,AE197))</f>
        <v/>
      </c>
      <c r="AU197" s="9" t="str">
        <f ca="1" t="shared" ref="AU197:AU260" si="183">IF(AF197="","",AF197)</f>
        <v/>
      </c>
      <c r="AV197" s="5" t="str">
        <f ca="1" t="shared" ref="AV197:AV260" si="184">IF(AG197="","",AG197)</f>
        <v/>
      </c>
      <c r="AW197" s="5" t="str">
        <f ca="1" t="shared" ref="AW197:AW260" si="185">IF(AH197="","",AH197)</f>
        <v/>
      </c>
      <c r="AX197" s="8" t="str">
        <f ca="1" t="shared" ref="AX197:AX260" si="186">IF(AI197="","",AI197)</f>
        <v/>
      </c>
      <c r="AY197" s="6" t="str">
        <f ca="1" t="shared" ref="AY197:AY260" si="187">IF(AJ197="","",AJ197)</f>
        <v/>
      </c>
      <c r="AZ197" s="7" t="str">
        <f ca="1" t="shared" ref="AZ197:AZ260" si="188">IF(AK197="","",AK197)</f>
        <v/>
      </c>
      <c r="BA197" s="6" t="str">
        <f ca="1" t="shared" ref="BA197:BA260" si="189">IF(AL197="","",AL197)</f>
        <v/>
      </c>
      <c r="BB197" s="6" t="str">
        <f ca="1" t="shared" ref="BB197:BB260" si="190">IF(AM197="","",AM197)</f>
        <v/>
      </c>
      <c r="BC197" s="6" t="str">
        <f ca="1" t="shared" ref="BC197:BC260" si="191">IF(AN197="","",AN197)</f>
        <v/>
      </c>
      <c r="BD197" s="6" t="str">
        <f ca="1" t="shared" ref="BD197:BD260" si="192">IF(AO197="","",AO197)</f>
        <v/>
      </c>
      <c r="BE197" s="6" t="str">
        <f ca="1" t="shared" ref="BE197:BE260" si="193">IF(AP197="","",AP197)</f>
        <v/>
      </c>
      <c r="BF197" s="6" t="str">
        <f ca="1" t="shared" ref="BF197:BF260" si="194">IF(AQ197="","",AQ197)</f>
        <v/>
      </c>
      <c r="BG197" s="6" t="str">
        <f ca="1" t="shared" ref="BG197:BG260" si="195">IF(AR197="","",AR197)</f>
        <v/>
      </c>
      <c r="BH197" s="6" t="str">
        <f ca="1" t="shared" ref="BH197:BH260" si="196">IF(AS197="","",AS197)</f>
        <v/>
      </c>
      <c r="BI197" s="6" t="str">
        <f ca="1" t="shared" ref="BI197:BI260" si="197">IF(AT197="","",AT197)</f>
        <v/>
      </c>
    </row>
    <row r="198" spans="1:61">
      <c r="A198" s="5" t="str">
        <f ca="1" t="shared" si="151"/>
        <v/>
      </c>
      <c r="B198" s="5" t="str">
        <f ca="1">IF(选手操作!$K197="","",选手操作!$K197)</f>
        <v/>
      </c>
      <c r="C198" s="5" t="str">
        <f ca="1">IF(选手操作!$L197="","",选手操作!$L197)</f>
        <v/>
      </c>
      <c r="D198" s="5" t="str">
        <f ca="1">IF($B198="","",RANK($E198,$E$4:$E$435,0)+COUNTIF($E$4:$E198,$E198)-1)</f>
        <v/>
      </c>
      <c r="E198" s="6" t="str">
        <f ca="1" t="shared" si="152"/>
        <v/>
      </c>
      <c r="F198" s="7" t="str">
        <f ca="1">IF(SUM(选手操作!S197,选手操作!AS197,选手操作!BS197,选手操作!CS197,选手操作!DS197,选手操作!ES197,选手操作!FS197,选手操作!GS197,选手操作!HS197,选手操作!M197,结果导入!W197,结果导入!AW197,结果导入!BW197,结果导入!CW197,结果导入!DW197,结果导入!EW197,结果导入!FW197,结果导入!GW197,结果导入!HW197,选手操作!HU197)=0,"",SUM(选手操作!S197,选手操作!AS197,选手操作!BS197,选手操作!CS197,选手操作!DS197,选手操作!ES197,选手操作!FS197,选手操作!GS197,选手操作!HS197,选手操作!M197,结果导入!W197,结果导入!AW197,结果导入!BW197,结果导入!CW197,结果导入!DW197,结果导入!EW197,结果导入!FW197,结果导入!GW197,结果导入!HW197))</f>
        <v/>
      </c>
      <c r="G198" s="7" t="str">
        <f>IF(SUM(选手操作!O197,结果导入!Y197,结果导入!AY197,结果导入!BY197,结果导入!CY197,结果导入!DY197,结果导入!EY197,结果导入!FY197,结果导入!GY197,结果导入!HY197)=0,"",SUM(选手操作!O197,结果导入!Y197,结果导入!AY197,结果导入!BY197,结果导入!CY197,结果导入!DY197,结果导入!EY197,结果导入!FY197,结果导入!GY197,结果导入!HY197))</f>
        <v/>
      </c>
      <c r="H198" s="6" t="str">
        <f ca="1">IFERROR(IF(OR($C198="",结果导入!S$3=""),"",IF(选手操作!T197&lt;&gt;"",IF(选手操作!T197="其他","请假",选手操作!T197),VLOOKUP($C198,结果导入!O:Q,3,0))),"成绩错误")</f>
        <v/>
      </c>
      <c r="I198" s="6" t="str">
        <f ca="1">IFERROR(IF(OR($C198="",结果导入!AS$3=""),"",IF(选手操作!AT197&lt;&gt;"",IF(选手操作!AT197="其他","请假",选手操作!AT197),VLOOKUP($C198,结果导入!AO:AQ,3,0))),"成绩错误")</f>
        <v/>
      </c>
      <c r="J198" s="6" t="str">
        <f ca="1">IFERROR(IF(OR($C198="",结果导入!BS$3=""),"",IF(选手操作!BT197&lt;&gt;"",IF(选手操作!BT197="其他","请假",选手操作!BT197),VLOOKUP($C198,结果导入!BO:BQ,3,0))),"成绩错误")</f>
        <v/>
      </c>
      <c r="K198" s="6" t="str">
        <f ca="1">IFERROR(IF(OR($C198="",结果导入!CS$3=""),"",IF(选手操作!CT197&lt;&gt;"",IF(选手操作!CT197="其他","请假",选手操作!CT197),VLOOKUP($C198,结果导入!CO:CQ,3,0))),"成绩错误")</f>
        <v/>
      </c>
      <c r="L198" s="6" t="str">
        <f ca="1">IFERROR(IF(OR($C198="",结果导入!DS$3=""),"",IF(选手操作!DT197&lt;&gt;"",IF(选手操作!DT197="其他","请假",选手操作!DT197),VLOOKUP($C198,结果导入!DO:DQ,3,0))),"成绩错误")</f>
        <v/>
      </c>
      <c r="M198" s="6" t="str">
        <f ca="1">IFERROR(IF(OR($C198="",结果导入!ES$3=""),"",IF(选手操作!ET197&lt;&gt;"",IF(选手操作!ET197="其他","请假",选手操作!ET197),VLOOKUP($C198,结果导入!EO:EQ,3,0))),"成绩错误")</f>
        <v/>
      </c>
      <c r="N198" s="6" t="str">
        <f ca="1">IFERROR(IF(OR($C198="",结果导入!FS$3=""),"",IF(选手操作!FT197&lt;&gt;"",IF(选手操作!FT197="其他","请假",选手操作!FT197),VLOOKUP($C198,结果导入!FO:FQ,3,0))),"成绩错误")</f>
        <v/>
      </c>
      <c r="O198" s="6" t="str">
        <f ca="1">IFERROR(IF(OR($C198="",结果导入!GS$3=""),"",IF(选手操作!GT197&lt;&gt;"",IF(选手操作!GT197="其他","请假",选手操作!GT197),VLOOKUP($C198,结果导入!GO:GQ,3,0))),"成绩错误")</f>
        <v/>
      </c>
      <c r="P198" s="6" t="str">
        <f ca="1">IFERROR(IF(OR($C198="",结果导入!HS$3=""),"",IF(选手操作!HT197&lt;&gt;"",IF(选手操作!HT197="其他","请假",选手操作!HT197),VLOOKUP($C198,结果导入!HO:HQ,3,0))),"成绩错误")</f>
        <v/>
      </c>
      <c r="Q198" s="5" t="str">
        <f ca="1" t="shared" si="153"/>
        <v/>
      </c>
      <c r="R198" s="5" t="str">
        <f ca="1" t="shared" si="154"/>
        <v/>
      </c>
      <c r="S198" s="5" t="str">
        <f ca="1" t="shared" si="155"/>
        <v/>
      </c>
      <c r="T198" s="6" t="str">
        <f ca="1" t="shared" si="156"/>
        <v/>
      </c>
      <c r="U198" s="6" t="str">
        <f ca="1" t="shared" si="157"/>
        <v/>
      </c>
      <c r="V198" s="6" t="str">
        <f ca="1" t="shared" si="158"/>
        <v/>
      </c>
      <c r="W198" s="6" t="str">
        <f ca="1" t="shared" si="159"/>
        <v/>
      </c>
      <c r="X198" s="6" t="str">
        <f ca="1" t="shared" si="160"/>
        <v/>
      </c>
      <c r="Y198" s="6" t="str">
        <f ca="1" t="shared" si="161"/>
        <v/>
      </c>
      <c r="Z198" s="6" t="str">
        <f ca="1" t="shared" si="162"/>
        <v/>
      </c>
      <c r="AA198" s="6" t="str">
        <f ca="1" t="shared" si="163"/>
        <v/>
      </c>
      <c r="AB198" s="6" t="str">
        <f ca="1" t="shared" si="164"/>
        <v/>
      </c>
      <c r="AC198" s="6" t="str">
        <f ca="1" t="shared" si="165"/>
        <v/>
      </c>
      <c r="AD198" s="6" t="str">
        <f ca="1" t="shared" si="166"/>
        <v/>
      </c>
      <c r="AE198" s="6" t="str">
        <f ca="1" t="shared" si="167"/>
        <v/>
      </c>
      <c r="AF198" s="5" t="str">
        <f ca="1" t="shared" si="168"/>
        <v/>
      </c>
      <c r="AG198" s="5" t="str">
        <f ca="1" t="shared" si="169"/>
        <v/>
      </c>
      <c r="AH198" s="5" t="str">
        <f ca="1" t="shared" si="170"/>
        <v/>
      </c>
      <c r="AI198" s="6" t="str">
        <f ca="1" t="shared" si="171"/>
        <v/>
      </c>
      <c r="AJ198" s="6" t="str">
        <f ca="1" t="shared" si="172"/>
        <v/>
      </c>
      <c r="AK198" s="7" t="str">
        <f ca="1" t="shared" si="173"/>
        <v/>
      </c>
      <c r="AL198" s="6" t="str">
        <f ca="1" t="shared" si="174"/>
        <v/>
      </c>
      <c r="AM198" s="6" t="str">
        <f ca="1" t="shared" si="175"/>
        <v/>
      </c>
      <c r="AN198" s="6" t="str">
        <f ca="1" t="shared" si="176"/>
        <v/>
      </c>
      <c r="AO198" s="6" t="str">
        <f ca="1" t="shared" si="177"/>
        <v/>
      </c>
      <c r="AP198" s="6" t="str">
        <f ca="1" t="shared" si="178"/>
        <v/>
      </c>
      <c r="AQ198" s="6" t="str">
        <f ca="1" t="shared" si="179"/>
        <v/>
      </c>
      <c r="AR198" s="6" t="str">
        <f ca="1" t="shared" si="180"/>
        <v/>
      </c>
      <c r="AS198" s="6" t="str">
        <f ca="1" t="shared" si="181"/>
        <v/>
      </c>
      <c r="AT198" s="6" t="str">
        <f ca="1" t="shared" si="182"/>
        <v/>
      </c>
      <c r="AU198" s="9" t="str">
        <f ca="1" t="shared" si="183"/>
        <v/>
      </c>
      <c r="AV198" s="5" t="str">
        <f ca="1" t="shared" si="184"/>
        <v/>
      </c>
      <c r="AW198" s="5" t="str">
        <f ca="1" t="shared" si="185"/>
        <v/>
      </c>
      <c r="AX198" s="8" t="str">
        <f ca="1" t="shared" si="186"/>
        <v/>
      </c>
      <c r="AY198" s="6" t="str">
        <f ca="1" t="shared" si="187"/>
        <v/>
      </c>
      <c r="AZ198" s="7" t="str">
        <f ca="1" t="shared" si="188"/>
        <v/>
      </c>
      <c r="BA198" s="6" t="str">
        <f ca="1" t="shared" si="189"/>
        <v/>
      </c>
      <c r="BB198" s="6" t="str">
        <f ca="1" t="shared" si="190"/>
        <v/>
      </c>
      <c r="BC198" s="6" t="str">
        <f ca="1" t="shared" si="191"/>
        <v/>
      </c>
      <c r="BD198" s="6" t="str">
        <f ca="1" t="shared" si="192"/>
        <v/>
      </c>
      <c r="BE198" s="6" t="str">
        <f ca="1" t="shared" si="193"/>
        <v/>
      </c>
      <c r="BF198" s="6" t="str">
        <f ca="1" t="shared" si="194"/>
        <v/>
      </c>
      <c r="BG198" s="6" t="str">
        <f ca="1" t="shared" si="195"/>
        <v/>
      </c>
      <c r="BH198" s="6" t="str">
        <f ca="1" t="shared" si="196"/>
        <v/>
      </c>
      <c r="BI198" s="6" t="str">
        <f ca="1" t="shared" si="197"/>
        <v/>
      </c>
    </row>
    <row r="199" spans="1:61">
      <c r="A199" s="5" t="str">
        <f ca="1" t="shared" si="151"/>
        <v/>
      </c>
      <c r="B199" s="5" t="str">
        <f ca="1">IF(选手操作!$K198="","",选手操作!$K198)</f>
        <v/>
      </c>
      <c r="C199" s="5" t="str">
        <f ca="1">IF(选手操作!$L198="","",选手操作!$L198)</f>
        <v/>
      </c>
      <c r="D199" s="5" t="str">
        <f ca="1">IF($B199="","",RANK($E199,$E$4:$E$435,0)+COUNTIF($E$4:$E199,$E199)-1)</f>
        <v/>
      </c>
      <c r="E199" s="6" t="str">
        <f ca="1" t="shared" si="152"/>
        <v/>
      </c>
      <c r="F199" s="7" t="str">
        <f ca="1">IF(SUM(选手操作!S198,选手操作!AS198,选手操作!BS198,选手操作!CS198,选手操作!DS198,选手操作!ES198,选手操作!FS198,选手操作!GS198,选手操作!HS198,选手操作!M198,结果导入!W198,结果导入!AW198,结果导入!BW198,结果导入!CW198,结果导入!DW198,结果导入!EW198,结果导入!FW198,结果导入!GW198,结果导入!HW198,选手操作!HU198)=0,"",SUM(选手操作!S198,选手操作!AS198,选手操作!BS198,选手操作!CS198,选手操作!DS198,选手操作!ES198,选手操作!FS198,选手操作!GS198,选手操作!HS198,选手操作!M198,结果导入!W198,结果导入!AW198,结果导入!BW198,结果导入!CW198,结果导入!DW198,结果导入!EW198,结果导入!FW198,结果导入!GW198,结果导入!HW198))</f>
        <v/>
      </c>
      <c r="G199" s="7" t="str">
        <f>IF(SUM(选手操作!O198,结果导入!Y198,结果导入!AY198,结果导入!BY198,结果导入!CY198,结果导入!DY198,结果导入!EY198,结果导入!FY198,结果导入!GY198,结果导入!HY198)=0,"",SUM(选手操作!O198,结果导入!Y198,结果导入!AY198,结果导入!BY198,结果导入!CY198,结果导入!DY198,结果导入!EY198,结果导入!FY198,结果导入!GY198,结果导入!HY198))</f>
        <v/>
      </c>
      <c r="H199" s="6" t="str">
        <f ca="1">IFERROR(IF(OR($C199="",结果导入!S$3=""),"",IF(选手操作!T198&lt;&gt;"",IF(选手操作!T198="其他","请假",选手操作!T198),VLOOKUP($C199,结果导入!O:Q,3,0))),"成绩错误")</f>
        <v/>
      </c>
      <c r="I199" s="6" t="str">
        <f ca="1">IFERROR(IF(OR($C199="",结果导入!AS$3=""),"",IF(选手操作!AT198&lt;&gt;"",IF(选手操作!AT198="其他","请假",选手操作!AT198),VLOOKUP($C199,结果导入!AO:AQ,3,0))),"成绩错误")</f>
        <v/>
      </c>
      <c r="J199" s="6" t="str">
        <f ca="1">IFERROR(IF(OR($C199="",结果导入!BS$3=""),"",IF(选手操作!BT198&lt;&gt;"",IF(选手操作!BT198="其他","请假",选手操作!BT198),VLOOKUP($C199,结果导入!BO:BQ,3,0))),"成绩错误")</f>
        <v/>
      </c>
      <c r="K199" s="6" t="str">
        <f ca="1">IFERROR(IF(OR($C199="",结果导入!CS$3=""),"",IF(选手操作!CT198&lt;&gt;"",IF(选手操作!CT198="其他","请假",选手操作!CT198),VLOOKUP($C199,结果导入!CO:CQ,3,0))),"成绩错误")</f>
        <v/>
      </c>
      <c r="L199" s="6" t="str">
        <f ca="1">IFERROR(IF(OR($C199="",结果导入!DS$3=""),"",IF(选手操作!DT198&lt;&gt;"",IF(选手操作!DT198="其他","请假",选手操作!DT198),VLOOKUP($C199,结果导入!DO:DQ,3,0))),"成绩错误")</f>
        <v/>
      </c>
      <c r="M199" s="6" t="str">
        <f ca="1">IFERROR(IF(OR($C199="",结果导入!ES$3=""),"",IF(选手操作!ET198&lt;&gt;"",IF(选手操作!ET198="其他","请假",选手操作!ET198),VLOOKUP($C199,结果导入!EO:EQ,3,0))),"成绩错误")</f>
        <v/>
      </c>
      <c r="N199" s="6" t="str">
        <f ca="1">IFERROR(IF(OR($C199="",结果导入!FS$3=""),"",IF(选手操作!FT198&lt;&gt;"",IF(选手操作!FT198="其他","请假",选手操作!FT198),VLOOKUP($C199,结果导入!FO:FQ,3,0))),"成绩错误")</f>
        <v/>
      </c>
      <c r="O199" s="6" t="str">
        <f ca="1">IFERROR(IF(OR($C199="",结果导入!GS$3=""),"",IF(选手操作!GT198&lt;&gt;"",IF(选手操作!GT198="其他","请假",选手操作!GT198),VLOOKUP($C199,结果导入!GO:GQ,3,0))),"成绩错误")</f>
        <v/>
      </c>
      <c r="P199" s="6" t="str">
        <f ca="1">IFERROR(IF(OR($C199="",结果导入!HS$3=""),"",IF(选手操作!HT198&lt;&gt;"",IF(选手操作!HT198="其他","请假",选手操作!HT198),VLOOKUP($C199,结果导入!HO:HQ,3,0))),"成绩错误")</f>
        <v/>
      </c>
      <c r="Q199" s="5" t="str">
        <f ca="1" t="shared" si="153"/>
        <v/>
      </c>
      <c r="R199" s="5" t="str">
        <f ca="1" t="shared" si="154"/>
        <v/>
      </c>
      <c r="S199" s="5" t="str">
        <f ca="1" t="shared" si="155"/>
        <v/>
      </c>
      <c r="T199" s="6" t="str">
        <f ca="1" t="shared" si="156"/>
        <v/>
      </c>
      <c r="U199" s="6" t="str">
        <f ca="1" t="shared" si="157"/>
        <v/>
      </c>
      <c r="V199" s="6" t="str">
        <f ca="1" t="shared" si="158"/>
        <v/>
      </c>
      <c r="W199" s="6" t="str">
        <f ca="1" t="shared" si="159"/>
        <v/>
      </c>
      <c r="X199" s="6" t="str">
        <f ca="1" t="shared" si="160"/>
        <v/>
      </c>
      <c r="Y199" s="6" t="str">
        <f ca="1" t="shared" si="161"/>
        <v/>
      </c>
      <c r="Z199" s="6" t="str">
        <f ca="1" t="shared" si="162"/>
        <v/>
      </c>
      <c r="AA199" s="6" t="str">
        <f ca="1" t="shared" si="163"/>
        <v/>
      </c>
      <c r="AB199" s="6" t="str">
        <f ca="1" t="shared" si="164"/>
        <v/>
      </c>
      <c r="AC199" s="6" t="str">
        <f ca="1" t="shared" si="165"/>
        <v/>
      </c>
      <c r="AD199" s="6" t="str">
        <f ca="1" t="shared" si="166"/>
        <v/>
      </c>
      <c r="AE199" s="6" t="str">
        <f ca="1" t="shared" si="167"/>
        <v/>
      </c>
      <c r="AF199" s="5" t="str">
        <f ca="1" t="shared" si="168"/>
        <v/>
      </c>
      <c r="AG199" s="5" t="str">
        <f ca="1" t="shared" si="169"/>
        <v/>
      </c>
      <c r="AH199" s="5" t="str">
        <f ca="1" t="shared" si="170"/>
        <v/>
      </c>
      <c r="AI199" s="6" t="str">
        <f ca="1" t="shared" si="171"/>
        <v/>
      </c>
      <c r="AJ199" s="6" t="str">
        <f ca="1" t="shared" si="172"/>
        <v/>
      </c>
      <c r="AK199" s="7" t="str">
        <f ca="1" t="shared" si="173"/>
        <v/>
      </c>
      <c r="AL199" s="6" t="str">
        <f ca="1" t="shared" si="174"/>
        <v/>
      </c>
      <c r="AM199" s="6" t="str">
        <f ca="1" t="shared" si="175"/>
        <v/>
      </c>
      <c r="AN199" s="6" t="str">
        <f ca="1" t="shared" si="176"/>
        <v/>
      </c>
      <c r="AO199" s="6" t="str">
        <f ca="1" t="shared" si="177"/>
        <v/>
      </c>
      <c r="AP199" s="6" t="str">
        <f ca="1" t="shared" si="178"/>
        <v/>
      </c>
      <c r="AQ199" s="6" t="str">
        <f ca="1" t="shared" si="179"/>
        <v/>
      </c>
      <c r="AR199" s="6" t="str">
        <f ca="1" t="shared" si="180"/>
        <v/>
      </c>
      <c r="AS199" s="6" t="str">
        <f ca="1" t="shared" si="181"/>
        <v/>
      </c>
      <c r="AT199" s="6" t="str">
        <f ca="1" t="shared" si="182"/>
        <v/>
      </c>
      <c r="AU199" s="9" t="str">
        <f ca="1" t="shared" si="183"/>
        <v/>
      </c>
      <c r="AV199" s="5" t="str">
        <f ca="1" t="shared" si="184"/>
        <v/>
      </c>
      <c r="AW199" s="5" t="str">
        <f ca="1" t="shared" si="185"/>
        <v/>
      </c>
      <c r="AX199" s="8" t="str">
        <f ca="1" t="shared" si="186"/>
        <v/>
      </c>
      <c r="AY199" s="6" t="str">
        <f ca="1" t="shared" si="187"/>
        <v/>
      </c>
      <c r="AZ199" s="7" t="str">
        <f ca="1" t="shared" si="188"/>
        <v/>
      </c>
      <c r="BA199" s="6" t="str">
        <f ca="1" t="shared" si="189"/>
        <v/>
      </c>
      <c r="BB199" s="6" t="str">
        <f ca="1" t="shared" si="190"/>
        <v/>
      </c>
      <c r="BC199" s="6" t="str">
        <f ca="1" t="shared" si="191"/>
        <v/>
      </c>
      <c r="BD199" s="6" t="str">
        <f ca="1" t="shared" si="192"/>
        <v/>
      </c>
      <c r="BE199" s="6" t="str">
        <f ca="1" t="shared" si="193"/>
        <v/>
      </c>
      <c r="BF199" s="6" t="str">
        <f ca="1" t="shared" si="194"/>
        <v/>
      </c>
      <c r="BG199" s="6" t="str">
        <f ca="1" t="shared" si="195"/>
        <v/>
      </c>
      <c r="BH199" s="6" t="str">
        <f ca="1" t="shared" si="196"/>
        <v/>
      </c>
      <c r="BI199" s="6" t="str">
        <f ca="1" t="shared" si="197"/>
        <v/>
      </c>
    </row>
    <row r="200" spans="1:61">
      <c r="A200" s="5" t="str">
        <f ca="1" t="shared" si="151"/>
        <v/>
      </c>
      <c r="B200" s="5" t="str">
        <f ca="1">IF(选手操作!$K199="","",选手操作!$K199)</f>
        <v/>
      </c>
      <c r="C200" s="5" t="str">
        <f ca="1">IF(选手操作!$L199="","",选手操作!$L199)</f>
        <v/>
      </c>
      <c r="D200" s="5" t="str">
        <f ca="1">IF($B200="","",RANK($E200,$E$4:$E$435,0)+COUNTIF($E$4:$E200,$E200)-1)</f>
        <v/>
      </c>
      <c r="E200" s="6" t="str">
        <f ca="1" t="shared" si="152"/>
        <v/>
      </c>
      <c r="F200" s="7" t="str">
        <f ca="1">IF(SUM(选手操作!S199,选手操作!AS199,选手操作!BS199,选手操作!CS199,选手操作!DS199,选手操作!ES199,选手操作!FS199,选手操作!GS199,选手操作!HS199,选手操作!M199,结果导入!W199,结果导入!AW199,结果导入!BW199,结果导入!CW199,结果导入!DW199,结果导入!EW199,结果导入!FW199,结果导入!GW199,结果导入!HW199,选手操作!HU199)=0,"",SUM(选手操作!S199,选手操作!AS199,选手操作!BS199,选手操作!CS199,选手操作!DS199,选手操作!ES199,选手操作!FS199,选手操作!GS199,选手操作!HS199,选手操作!M199,结果导入!W199,结果导入!AW199,结果导入!BW199,结果导入!CW199,结果导入!DW199,结果导入!EW199,结果导入!FW199,结果导入!GW199,结果导入!HW199))</f>
        <v/>
      </c>
      <c r="G200" s="7" t="str">
        <f>IF(SUM(选手操作!O199,结果导入!Y199,结果导入!AY199,结果导入!BY199,结果导入!CY199,结果导入!DY199,结果导入!EY199,结果导入!FY199,结果导入!GY199,结果导入!HY199)=0,"",SUM(选手操作!O199,结果导入!Y199,结果导入!AY199,结果导入!BY199,结果导入!CY199,结果导入!DY199,结果导入!EY199,结果导入!FY199,结果导入!GY199,结果导入!HY199))</f>
        <v/>
      </c>
      <c r="H200" s="6" t="str">
        <f ca="1">IFERROR(IF(OR($C200="",结果导入!S$3=""),"",IF(选手操作!T199&lt;&gt;"",IF(选手操作!T199="其他","请假",选手操作!T199),VLOOKUP($C200,结果导入!O:Q,3,0))),"成绩错误")</f>
        <v/>
      </c>
      <c r="I200" s="6" t="str">
        <f ca="1">IFERROR(IF(OR($C200="",结果导入!AS$3=""),"",IF(选手操作!AT199&lt;&gt;"",IF(选手操作!AT199="其他","请假",选手操作!AT199),VLOOKUP($C200,结果导入!AO:AQ,3,0))),"成绩错误")</f>
        <v/>
      </c>
      <c r="J200" s="6" t="str">
        <f ca="1">IFERROR(IF(OR($C200="",结果导入!BS$3=""),"",IF(选手操作!BT199&lt;&gt;"",IF(选手操作!BT199="其他","请假",选手操作!BT199),VLOOKUP($C200,结果导入!BO:BQ,3,0))),"成绩错误")</f>
        <v/>
      </c>
      <c r="K200" s="6" t="str">
        <f ca="1">IFERROR(IF(OR($C200="",结果导入!CS$3=""),"",IF(选手操作!CT199&lt;&gt;"",IF(选手操作!CT199="其他","请假",选手操作!CT199),VLOOKUP($C200,结果导入!CO:CQ,3,0))),"成绩错误")</f>
        <v/>
      </c>
      <c r="L200" s="6" t="str">
        <f ca="1">IFERROR(IF(OR($C200="",结果导入!DS$3=""),"",IF(选手操作!DT199&lt;&gt;"",IF(选手操作!DT199="其他","请假",选手操作!DT199),VLOOKUP($C200,结果导入!DO:DQ,3,0))),"成绩错误")</f>
        <v/>
      </c>
      <c r="M200" s="6" t="str">
        <f ca="1">IFERROR(IF(OR($C200="",结果导入!ES$3=""),"",IF(选手操作!ET199&lt;&gt;"",IF(选手操作!ET199="其他","请假",选手操作!ET199),VLOOKUP($C200,结果导入!EO:EQ,3,0))),"成绩错误")</f>
        <v/>
      </c>
      <c r="N200" s="6" t="str">
        <f ca="1">IFERROR(IF(OR($C200="",结果导入!FS$3=""),"",IF(选手操作!FT199&lt;&gt;"",IF(选手操作!FT199="其他","请假",选手操作!FT199),VLOOKUP($C200,结果导入!FO:FQ,3,0))),"成绩错误")</f>
        <v/>
      </c>
      <c r="O200" s="6" t="str">
        <f ca="1">IFERROR(IF(OR($C200="",结果导入!GS$3=""),"",IF(选手操作!GT199&lt;&gt;"",IF(选手操作!GT199="其他","请假",选手操作!GT199),VLOOKUP($C200,结果导入!GO:GQ,3,0))),"成绩错误")</f>
        <v/>
      </c>
      <c r="P200" s="6" t="str">
        <f ca="1">IFERROR(IF(OR($C200="",结果导入!HS$3=""),"",IF(选手操作!HT199&lt;&gt;"",IF(选手操作!HT199="其他","请假",选手操作!HT199),VLOOKUP($C200,结果导入!HO:HQ,3,0))),"成绩错误")</f>
        <v/>
      </c>
      <c r="Q200" s="5" t="str">
        <f ca="1" t="shared" si="153"/>
        <v/>
      </c>
      <c r="R200" s="5" t="str">
        <f ca="1" t="shared" si="154"/>
        <v/>
      </c>
      <c r="S200" s="5" t="str">
        <f ca="1" t="shared" si="155"/>
        <v/>
      </c>
      <c r="T200" s="6" t="str">
        <f ca="1" t="shared" si="156"/>
        <v/>
      </c>
      <c r="U200" s="6" t="str">
        <f ca="1" t="shared" si="157"/>
        <v/>
      </c>
      <c r="V200" s="6" t="str">
        <f ca="1" t="shared" si="158"/>
        <v/>
      </c>
      <c r="W200" s="6" t="str">
        <f ca="1" t="shared" si="159"/>
        <v/>
      </c>
      <c r="X200" s="6" t="str">
        <f ca="1" t="shared" si="160"/>
        <v/>
      </c>
      <c r="Y200" s="6" t="str">
        <f ca="1" t="shared" si="161"/>
        <v/>
      </c>
      <c r="Z200" s="6" t="str">
        <f ca="1" t="shared" si="162"/>
        <v/>
      </c>
      <c r="AA200" s="6" t="str">
        <f ca="1" t="shared" si="163"/>
        <v/>
      </c>
      <c r="AB200" s="6" t="str">
        <f ca="1" t="shared" si="164"/>
        <v/>
      </c>
      <c r="AC200" s="6" t="str">
        <f ca="1" t="shared" si="165"/>
        <v/>
      </c>
      <c r="AD200" s="6" t="str">
        <f ca="1" t="shared" si="166"/>
        <v/>
      </c>
      <c r="AE200" s="6" t="str">
        <f ca="1" t="shared" si="167"/>
        <v/>
      </c>
      <c r="AF200" s="5" t="str">
        <f ca="1" t="shared" si="168"/>
        <v/>
      </c>
      <c r="AG200" s="5" t="str">
        <f ca="1" t="shared" si="169"/>
        <v/>
      </c>
      <c r="AH200" s="5" t="str">
        <f ca="1" t="shared" si="170"/>
        <v/>
      </c>
      <c r="AI200" s="6" t="str">
        <f ca="1" t="shared" si="171"/>
        <v/>
      </c>
      <c r="AJ200" s="6" t="str">
        <f ca="1" t="shared" si="172"/>
        <v/>
      </c>
      <c r="AK200" s="7" t="str">
        <f ca="1" t="shared" si="173"/>
        <v/>
      </c>
      <c r="AL200" s="6" t="str">
        <f ca="1" t="shared" si="174"/>
        <v/>
      </c>
      <c r="AM200" s="6" t="str">
        <f ca="1" t="shared" si="175"/>
        <v/>
      </c>
      <c r="AN200" s="6" t="str">
        <f ca="1" t="shared" si="176"/>
        <v/>
      </c>
      <c r="AO200" s="6" t="str">
        <f ca="1" t="shared" si="177"/>
        <v/>
      </c>
      <c r="AP200" s="6" t="str">
        <f ca="1" t="shared" si="178"/>
        <v/>
      </c>
      <c r="AQ200" s="6" t="str">
        <f ca="1" t="shared" si="179"/>
        <v/>
      </c>
      <c r="AR200" s="6" t="str">
        <f ca="1" t="shared" si="180"/>
        <v/>
      </c>
      <c r="AS200" s="6" t="str">
        <f ca="1" t="shared" si="181"/>
        <v/>
      </c>
      <c r="AT200" s="6" t="str">
        <f ca="1" t="shared" si="182"/>
        <v/>
      </c>
      <c r="AU200" s="9" t="str">
        <f ca="1" t="shared" si="183"/>
        <v/>
      </c>
      <c r="AV200" s="5" t="str">
        <f ca="1" t="shared" si="184"/>
        <v/>
      </c>
      <c r="AW200" s="5" t="str">
        <f ca="1" t="shared" si="185"/>
        <v/>
      </c>
      <c r="AX200" s="8" t="str">
        <f ca="1" t="shared" si="186"/>
        <v/>
      </c>
      <c r="AY200" s="6" t="str">
        <f ca="1" t="shared" si="187"/>
        <v/>
      </c>
      <c r="AZ200" s="7" t="str">
        <f ca="1" t="shared" si="188"/>
        <v/>
      </c>
      <c r="BA200" s="6" t="str">
        <f ca="1" t="shared" si="189"/>
        <v/>
      </c>
      <c r="BB200" s="6" t="str">
        <f ca="1" t="shared" si="190"/>
        <v/>
      </c>
      <c r="BC200" s="6" t="str">
        <f ca="1" t="shared" si="191"/>
        <v/>
      </c>
      <c r="BD200" s="6" t="str">
        <f ca="1" t="shared" si="192"/>
        <v/>
      </c>
      <c r="BE200" s="6" t="str">
        <f ca="1" t="shared" si="193"/>
        <v/>
      </c>
      <c r="BF200" s="6" t="str">
        <f ca="1" t="shared" si="194"/>
        <v/>
      </c>
      <c r="BG200" s="6" t="str">
        <f ca="1" t="shared" si="195"/>
        <v/>
      </c>
      <c r="BH200" s="6" t="str">
        <f ca="1" t="shared" si="196"/>
        <v/>
      </c>
      <c r="BI200" s="6" t="str">
        <f ca="1" t="shared" si="197"/>
        <v/>
      </c>
    </row>
    <row r="201" spans="1:61">
      <c r="A201" s="5" t="str">
        <f ca="1" t="shared" si="151"/>
        <v/>
      </c>
      <c r="B201" s="5" t="str">
        <f ca="1">IF(选手操作!$K200="","",选手操作!$K200)</f>
        <v/>
      </c>
      <c r="C201" s="5" t="str">
        <f ca="1">IF(选手操作!$L200="","",选手操作!$L200)</f>
        <v/>
      </c>
      <c r="D201" s="5" t="str">
        <f ca="1">IF($B201="","",RANK($E201,$E$4:$E$435,0)+COUNTIF($E$4:$E201,$E201)-1)</f>
        <v/>
      </c>
      <c r="E201" s="6" t="str">
        <f ca="1" t="shared" si="152"/>
        <v/>
      </c>
      <c r="F201" s="7" t="str">
        <f ca="1">IF(SUM(选手操作!S200,选手操作!AS200,选手操作!BS200,选手操作!CS200,选手操作!DS200,选手操作!ES200,选手操作!FS200,选手操作!GS200,选手操作!HS200,选手操作!M200,结果导入!W200,结果导入!AW200,结果导入!BW200,结果导入!CW200,结果导入!DW200,结果导入!EW200,结果导入!FW200,结果导入!GW200,结果导入!HW200,选手操作!HU200)=0,"",SUM(选手操作!S200,选手操作!AS200,选手操作!BS200,选手操作!CS200,选手操作!DS200,选手操作!ES200,选手操作!FS200,选手操作!GS200,选手操作!HS200,选手操作!M200,结果导入!W200,结果导入!AW200,结果导入!BW200,结果导入!CW200,结果导入!DW200,结果导入!EW200,结果导入!FW200,结果导入!GW200,结果导入!HW200))</f>
        <v/>
      </c>
      <c r="G201" s="7" t="str">
        <f>IF(SUM(选手操作!O200,结果导入!Y200,结果导入!AY200,结果导入!BY200,结果导入!CY200,结果导入!DY200,结果导入!EY200,结果导入!FY200,结果导入!GY200,结果导入!HY200)=0,"",SUM(选手操作!O200,结果导入!Y200,结果导入!AY200,结果导入!BY200,结果导入!CY200,结果导入!DY200,结果导入!EY200,结果导入!FY200,结果导入!GY200,结果导入!HY200))</f>
        <v/>
      </c>
      <c r="H201" s="6" t="str">
        <f ca="1">IFERROR(IF(OR($C201="",结果导入!S$3=""),"",IF(选手操作!T200&lt;&gt;"",IF(选手操作!T200="其他","请假",选手操作!T200),VLOOKUP($C201,结果导入!O:Q,3,0))),"成绩错误")</f>
        <v/>
      </c>
      <c r="I201" s="6" t="str">
        <f ca="1">IFERROR(IF(OR($C201="",结果导入!AS$3=""),"",IF(选手操作!AT200&lt;&gt;"",IF(选手操作!AT200="其他","请假",选手操作!AT200),VLOOKUP($C201,结果导入!AO:AQ,3,0))),"成绩错误")</f>
        <v/>
      </c>
      <c r="J201" s="6" t="str">
        <f ca="1">IFERROR(IF(OR($C201="",结果导入!BS$3=""),"",IF(选手操作!BT200&lt;&gt;"",IF(选手操作!BT200="其他","请假",选手操作!BT200),VLOOKUP($C201,结果导入!BO:BQ,3,0))),"成绩错误")</f>
        <v/>
      </c>
      <c r="K201" s="6" t="str">
        <f ca="1">IFERROR(IF(OR($C201="",结果导入!CS$3=""),"",IF(选手操作!CT200&lt;&gt;"",IF(选手操作!CT200="其他","请假",选手操作!CT200),VLOOKUP($C201,结果导入!CO:CQ,3,0))),"成绩错误")</f>
        <v/>
      </c>
      <c r="L201" s="6" t="str">
        <f ca="1">IFERROR(IF(OR($C201="",结果导入!DS$3=""),"",IF(选手操作!DT200&lt;&gt;"",IF(选手操作!DT200="其他","请假",选手操作!DT200),VLOOKUP($C201,结果导入!DO:DQ,3,0))),"成绩错误")</f>
        <v/>
      </c>
      <c r="M201" s="6" t="str">
        <f ca="1">IFERROR(IF(OR($C201="",结果导入!ES$3=""),"",IF(选手操作!ET200&lt;&gt;"",IF(选手操作!ET200="其他","请假",选手操作!ET200),VLOOKUP($C201,结果导入!EO:EQ,3,0))),"成绩错误")</f>
        <v/>
      </c>
      <c r="N201" s="6" t="str">
        <f ca="1">IFERROR(IF(OR($C201="",结果导入!FS$3=""),"",IF(选手操作!FT200&lt;&gt;"",IF(选手操作!FT200="其他","请假",选手操作!FT200),VLOOKUP($C201,结果导入!FO:FQ,3,0))),"成绩错误")</f>
        <v/>
      </c>
      <c r="O201" s="6" t="str">
        <f ca="1">IFERROR(IF(OR($C201="",结果导入!GS$3=""),"",IF(选手操作!GT200&lt;&gt;"",IF(选手操作!GT200="其他","请假",选手操作!GT200),VLOOKUP($C201,结果导入!GO:GQ,3,0))),"成绩错误")</f>
        <v/>
      </c>
      <c r="P201" s="6" t="str">
        <f ca="1">IFERROR(IF(OR($C201="",结果导入!HS$3=""),"",IF(选手操作!HT200&lt;&gt;"",IF(选手操作!HT200="其他","请假",选手操作!HT200),VLOOKUP($C201,结果导入!HO:HQ,3,0))),"成绩错误")</f>
        <v/>
      </c>
      <c r="Q201" s="5" t="str">
        <f ca="1" t="shared" si="153"/>
        <v/>
      </c>
      <c r="R201" s="5" t="str">
        <f ca="1" t="shared" si="154"/>
        <v/>
      </c>
      <c r="S201" s="5" t="str">
        <f ca="1" t="shared" si="155"/>
        <v/>
      </c>
      <c r="T201" s="6" t="str">
        <f ca="1" t="shared" si="156"/>
        <v/>
      </c>
      <c r="U201" s="6" t="str">
        <f ca="1" t="shared" si="157"/>
        <v/>
      </c>
      <c r="V201" s="6" t="str">
        <f ca="1" t="shared" si="158"/>
        <v/>
      </c>
      <c r="W201" s="6" t="str">
        <f ca="1" t="shared" si="159"/>
        <v/>
      </c>
      <c r="X201" s="6" t="str">
        <f ca="1" t="shared" si="160"/>
        <v/>
      </c>
      <c r="Y201" s="6" t="str">
        <f ca="1" t="shared" si="161"/>
        <v/>
      </c>
      <c r="Z201" s="6" t="str">
        <f ca="1" t="shared" si="162"/>
        <v/>
      </c>
      <c r="AA201" s="6" t="str">
        <f ca="1" t="shared" si="163"/>
        <v/>
      </c>
      <c r="AB201" s="6" t="str">
        <f ca="1" t="shared" si="164"/>
        <v/>
      </c>
      <c r="AC201" s="6" t="str">
        <f ca="1" t="shared" si="165"/>
        <v/>
      </c>
      <c r="AD201" s="6" t="str">
        <f ca="1" t="shared" si="166"/>
        <v/>
      </c>
      <c r="AE201" s="6" t="str">
        <f ca="1" t="shared" si="167"/>
        <v/>
      </c>
      <c r="AF201" s="5" t="str">
        <f ca="1" t="shared" si="168"/>
        <v/>
      </c>
      <c r="AG201" s="5" t="str">
        <f ca="1" t="shared" si="169"/>
        <v/>
      </c>
      <c r="AH201" s="5" t="str">
        <f ca="1" t="shared" si="170"/>
        <v/>
      </c>
      <c r="AI201" s="6" t="str">
        <f ca="1" t="shared" si="171"/>
        <v/>
      </c>
      <c r="AJ201" s="6" t="str">
        <f ca="1" t="shared" si="172"/>
        <v/>
      </c>
      <c r="AK201" s="7" t="str">
        <f ca="1" t="shared" si="173"/>
        <v/>
      </c>
      <c r="AL201" s="6" t="str">
        <f ca="1" t="shared" si="174"/>
        <v/>
      </c>
      <c r="AM201" s="6" t="str">
        <f ca="1" t="shared" si="175"/>
        <v/>
      </c>
      <c r="AN201" s="6" t="str">
        <f ca="1" t="shared" si="176"/>
        <v/>
      </c>
      <c r="AO201" s="6" t="str">
        <f ca="1" t="shared" si="177"/>
        <v/>
      </c>
      <c r="AP201" s="6" t="str">
        <f ca="1" t="shared" si="178"/>
        <v/>
      </c>
      <c r="AQ201" s="6" t="str">
        <f ca="1" t="shared" si="179"/>
        <v/>
      </c>
      <c r="AR201" s="6" t="str">
        <f ca="1" t="shared" si="180"/>
        <v/>
      </c>
      <c r="AS201" s="6" t="str">
        <f ca="1" t="shared" si="181"/>
        <v/>
      </c>
      <c r="AT201" s="6" t="str">
        <f ca="1" t="shared" si="182"/>
        <v/>
      </c>
      <c r="AU201" s="9" t="str">
        <f ca="1" t="shared" si="183"/>
        <v/>
      </c>
      <c r="AV201" s="5" t="str">
        <f ca="1" t="shared" si="184"/>
        <v/>
      </c>
      <c r="AW201" s="5" t="str">
        <f ca="1" t="shared" si="185"/>
        <v/>
      </c>
      <c r="AX201" s="8" t="str">
        <f ca="1" t="shared" si="186"/>
        <v/>
      </c>
      <c r="AY201" s="6" t="str">
        <f ca="1" t="shared" si="187"/>
        <v/>
      </c>
      <c r="AZ201" s="7" t="str">
        <f ca="1" t="shared" si="188"/>
        <v/>
      </c>
      <c r="BA201" s="6" t="str">
        <f ca="1" t="shared" si="189"/>
        <v/>
      </c>
      <c r="BB201" s="6" t="str">
        <f ca="1" t="shared" si="190"/>
        <v/>
      </c>
      <c r="BC201" s="6" t="str">
        <f ca="1" t="shared" si="191"/>
        <v/>
      </c>
      <c r="BD201" s="6" t="str">
        <f ca="1" t="shared" si="192"/>
        <v/>
      </c>
      <c r="BE201" s="6" t="str">
        <f ca="1" t="shared" si="193"/>
        <v/>
      </c>
      <c r="BF201" s="6" t="str">
        <f ca="1" t="shared" si="194"/>
        <v/>
      </c>
      <c r="BG201" s="6" t="str">
        <f ca="1" t="shared" si="195"/>
        <v/>
      </c>
      <c r="BH201" s="6" t="str">
        <f ca="1" t="shared" si="196"/>
        <v/>
      </c>
      <c r="BI201" s="6" t="str">
        <f ca="1" t="shared" si="197"/>
        <v/>
      </c>
    </row>
    <row r="202" spans="1:61">
      <c r="A202" s="5" t="str">
        <f ca="1" t="shared" si="151"/>
        <v/>
      </c>
      <c r="B202" s="5" t="str">
        <f ca="1">IF(选手操作!$K201="","",选手操作!$K201)</f>
        <v/>
      </c>
      <c r="C202" s="5" t="str">
        <f ca="1">IF(选手操作!$L201="","",选手操作!$L201)</f>
        <v/>
      </c>
      <c r="D202" s="5" t="str">
        <f ca="1">IF($B202="","",RANK($E202,$E$4:$E$435,0)+COUNTIF($E$4:$E202,$E202)-1)</f>
        <v/>
      </c>
      <c r="E202" s="6" t="str">
        <f ca="1" t="shared" si="152"/>
        <v/>
      </c>
      <c r="F202" s="7" t="str">
        <f ca="1">IF(SUM(选手操作!S201,选手操作!AS201,选手操作!BS201,选手操作!CS201,选手操作!DS201,选手操作!ES201,选手操作!FS201,选手操作!GS201,选手操作!HS201,选手操作!M201,结果导入!W201,结果导入!AW201,结果导入!BW201,结果导入!CW201,结果导入!DW201,结果导入!EW201,结果导入!FW201,结果导入!GW201,结果导入!HW201,选手操作!HU201)=0,"",SUM(选手操作!S201,选手操作!AS201,选手操作!BS201,选手操作!CS201,选手操作!DS201,选手操作!ES201,选手操作!FS201,选手操作!GS201,选手操作!HS201,选手操作!M201,结果导入!W201,结果导入!AW201,结果导入!BW201,结果导入!CW201,结果导入!DW201,结果导入!EW201,结果导入!FW201,结果导入!GW201,结果导入!HW201))</f>
        <v/>
      </c>
      <c r="G202" s="7" t="str">
        <f>IF(SUM(选手操作!O201,结果导入!Y201,结果导入!AY201,结果导入!BY201,结果导入!CY201,结果导入!DY201,结果导入!EY201,结果导入!FY201,结果导入!GY201,结果导入!HY201)=0,"",SUM(选手操作!O201,结果导入!Y201,结果导入!AY201,结果导入!BY201,结果导入!CY201,结果导入!DY201,结果导入!EY201,结果导入!FY201,结果导入!GY201,结果导入!HY201))</f>
        <v/>
      </c>
      <c r="H202" s="6" t="str">
        <f ca="1">IFERROR(IF(OR($C202="",结果导入!S$3=""),"",IF(选手操作!T201&lt;&gt;"",IF(选手操作!T201="其他","请假",选手操作!T201),VLOOKUP($C202,结果导入!O:Q,3,0))),"成绩错误")</f>
        <v/>
      </c>
      <c r="I202" s="6" t="str">
        <f ca="1">IFERROR(IF(OR($C202="",结果导入!AS$3=""),"",IF(选手操作!AT201&lt;&gt;"",IF(选手操作!AT201="其他","请假",选手操作!AT201),VLOOKUP($C202,结果导入!AO:AQ,3,0))),"成绩错误")</f>
        <v/>
      </c>
      <c r="J202" s="6" t="str">
        <f ca="1">IFERROR(IF(OR($C202="",结果导入!BS$3=""),"",IF(选手操作!BT201&lt;&gt;"",IF(选手操作!BT201="其他","请假",选手操作!BT201),VLOOKUP($C202,结果导入!BO:BQ,3,0))),"成绩错误")</f>
        <v/>
      </c>
      <c r="K202" s="6" t="str">
        <f ca="1">IFERROR(IF(OR($C202="",结果导入!CS$3=""),"",IF(选手操作!CT201&lt;&gt;"",IF(选手操作!CT201="其他","请假",选手操作!CT201),VLOOKUP($C202,结果导入!CO:CQ,3,0))),"成绩错误")</f>
        <v/>
      </c>
      <c r="L202" s="6" t="str">
        <f ca="1">IFERROR(IF(OR($C202="",结果导入!DS$3=""),"",IF(选手操作!DT201&lt;&gt;"",IF(选手操作!DT201="其他","请假",选手操作!DT201),VLOOKUP($C202,结果导入!DO:DQ,3,0))),"成绩错误")</f>
        <v/>
      </c>
      <c r="M202" s="6" t="str">
        <f ca="1">IFERROR(IF(OR($C202="",结果导入!ES$3=""),"",IF(选手操作!ET201&lt;&gt;"",IF(选手操作!ET201="其他","请假",选手操作!ET201),VLOOKUP($C202,结果导入!EO:EQ,3,0))),"成绩错误")</f>
        <v/>
      </c>
      <c r="N202" s="6" t="str">
        <f ca="1">IFERROR(IF(OR($C202="",结果导入!FS$3=""),"",IF(选手操作!FT201&lt;&gt;"",IF(选手操作!FT201="其他","请假",选手操作!FT201),VLOOKUP($C202,结果导入!FO:FQ,3,0))),"成绩错误")</f>
        <v/>
      </c>
      <c r="O202" s="6" t="str">
        <f ca="1">IFERROR(IF(OR($C202="",结果导入!GS$3=""),"",IF(选手操作!GT201&lt;&gt;"",IF(选手操作!GT201="其他","请假",选手操作!GT201),VLOOKUP($C202,结果导入!GO:GQ,3,0))),"成绩错误")</f>
        <v/>
      </c>
      <c r="P202" s="6" t="str">
        <f ca="1">IFERROR(IF(OR($C202="",结果导入!HS$3=""),"",IF(选手操作!HT201&lt;&gt;"",IF(选手操作!HT201="其他","请假",选手操作!HT201),VLOOKUP($C202,结果导入!HO:HQ,3,0))),"成绩错误")</f>
        <v/>
      </c>
      <c r="Q202" s="5" t="str">
        <f ca="1" t="shared" si="153"/>
        <v/>
      </c>
      <c r="R202" s="5" t="str">
        <f ca="1" t="shared" si="154"/>
        <v/>
      </c>
      <c r="S202" s="5" t="str">
        <f ca="1" t="shared" si="155"/>
        <v/>
      </c>
      <c r="T202" s="6" t="str">
        <f ca="1" t="shared" si="156"/>
        <v/>
      </c>
      <c r="U202" s="6" t="str">
        <f ca="1" t="shared" si="157"/>
        <v/>
      </c>
      <c r="V202" s="6" t="str">
        <f ca="1" t="shared" si="158"/>
        <v/>
      </c>
      <c r="W202" s="6" t="str">
        <f ca="1" t="shared" si="159"/>
        <v/>
      </c>
      <c r="X202" s="6" t="str">
        <f ca="1" t="shared" si="160"/>
        <v/>
      </c>
      <c r="Y202" s="6" t="str">
        <f ca="1" t="shared" si="161"/>
        <v/>
      </c>
      <c r="Z202" s="6" t="str">
        <f ca="1" t="shared" si="162"/>
        <v/>
      </c>
      <c r="AA202" s="6" t="str">
        <f ca="1" t="shared" si="163"/>
        <v/>
      </c>
      <c r="AB202" s="6" t="str">
        <f ca="1" t="shared" si="164"/>
        <v/>
      </c>
      <c r="AC202" s="6" t="str">
        <f ca="1" t="shared" si="165"/>
        <v/>
      </c>
      <c r="AD202" s="6" t="str">
        <f ca="1" t="shared" si="166"/>
        <v/>
      </c>
      <c r="AE202" s="6" t="str">
        <f ca="1" t="shared" si="167"/>
        <v/>
      </c>
      <c r="AF202" s="5" t="str">
        <f ca="1" t="shared" si="168"/>
        <v/>
      </c>
      <c r="AG202" s="5" t="str">
        <f ca="1" t="shared" si="169"/>
        <v/>
      </c>
      <c r="AH202" s="5" t="str">
        <f ca="1" t="shared" si="170"/>
        <v/>
      </c>
      <c r="AI202" s="6" t="str">
        <f ca="1" t="shared" si="171"/>
        <v/>
      </c>
      <c r="AJ202" s="6" t="str">
        <f ca="1" t="shared" si="172"/>
        <v/>
      </c>
      <c r="AK202" s="7" t="str">
        <f ca="1" t="shared" si="173"/>
        <v/>
      </c>
      <c r="AL202" s="6" t="str">
        <f ca="1" t="shared" si="174"/>
        <v/>
      </c>
      <c r="AM202" s="6" t="str">
        <f ca="1" t="shared" si="175"/>
        <v/>
      </c>
      <c r="AN202" s="6" t="str">
        <f ca="1" t="shared" si="176"/>
        <v/>
      </c>
      <c r="AO202" s="6" t="str">
        <f ca="1" t="shared" si="177"/>
        <v/>
      </c>
      <c r="AP202" s="6" t="str">
        <f ca="1" t="shared" si="178"/>
        <v/>
      </c>
      <c r="AQ202" s="6" t="str">
        <f ca="1" t="shared" si="179"/>
        <v/>
      </c>
      <c r="AR202" s="6" t="str">
        <f ca="1" t="shared" si="180"/>
        <v/>
      </c>
      <c r="AS202" s="6" t="str">
        <f ca="1" t="shared" si="181"/>
        <v/>
      </c>
      <c r="AT202" s="6" t="str">
        <f ca="1" t="shared" si="182"/>
        <v/>
      </c>
      <c r="AU202" s="9" t="str">
        <f ca="1" t="shared" si="183"/>
        <v/>
      </c>
      <c r="AV202" s="5" t="str">
        <f ca="1" t="shared" si="184"/>
        <v/>
      </c>
      <c r="AW202" s="5" t="str">
        <f ca="1" t="shared" si="185"/>
        <v/>
      </c>
      <c r="AX202" s="8" t="str">
        <f ca="1" t="shared" si="186"/>
        <v/>
      </c>
      <c r="AY202" s="6" t="str">
        <f ca="1" t="shared" si="187"/>
        <v/>
      </c>
      <c r="AZ202" s="7" t="str">
        <f ca="1" t="shared" si="188"/>
        <v/>
      </c>
      <c r="BA202" s="6" t="str">
        <f ca="1" t="shared" si="189"/>
        <v/>
      </c>
      <c r="BB202" s="6" t="str">
        <f ca="1" t="shared" si="190"/>
        <v/>
      </c>
      <c r="BC202" s="6" t="str">
        <f ca="1" t="shared" si="191"/>
        <v/>
      </c>
      <c r="BD202" s="6" t="str">
        <f ca="1" t="shared" si="192"/>
        <v/>
      </c>
      <c r="BE202" s="6" t="str">
        <f ca="1" t="shared" si="193"/>
        <v/>
      </c>
      <c r="BF202" s="6" t="str">
        <f ca="1" t="shared" si="194"/>
        <v/>
      </c>
      <c r="BG202" s="6" t="str">
        <f ca="1" t="shared" si="195"/>
        <v/>
      </c>
      <c r="BH202" s="6" t="str">
        <f ca="1" t="shared" si="196"/>
        <v/>
      </c>
      <c r="BI202" s="6" t="str">
        <f ca="1" t="shared" si="197"/>
        <v/>
      </c>
    </row>
    <row r="203" spans="1:61">
      <c r="A203" s="5" t="str">
        <f ca="1" t="shared" si="151"/>
        <v/>
      </c>
      <c r="B203" s="5" t="str">
        <f ca="1">IF(选手操作!$K202="","",选手操作!$K202)</f>
        <v/>
      </c>
      <c r="C203" s="5" t="str">
        <f ca="1">IF(选手操作!$L202="","",选手操作!$L202)</f>
        <v/>
      </c>
      <c r="D203" s="5" t="str">
        <f ca="1">IF($B203="","",RANK($E203,$E$4:$E$435,0)+COUNTIF($E$4:$E203,$E203)-1)</f>
        <v/>
      </c>
      <c r="E203" s="6" t="str">
        <f ca="1" t="shared" si="152"/>
        <v/>
      </c>
      <c r="F203" s="7" t="str">
        <f ca="1">IF(SUM(选手操作!S202,选手操作!AS202,选手操作!BS202,选手操作!CS202,选手操作!DS202,选手操作!ES202,选手操作!FS202,选手操作!GS202,选手操作!HS202,选手操作!M202,结果导入!W202,结果导入!AW202,结果导入!BW202,结果导入!CW202,结果导入!DW202,结果导入!EW202,结果导入!FW202,结果导入!GW202,结果导入!HW202,选手操作!HU202)=0,"",SUM(选手操作!S202,选手操作!AS202,选手操作!BS202,选手操作!CS202,选手操作!DS202,选手操作!ES202,选手操作!FS202,选手操作!GS202,选手操作!HS202,选手操作!M202,结果导入!W202,结果导入!AW202,结果导入!BW202,结果导入!CW202,结果导入!DW202,结果导入!EW202,结果导入!FW202,结果导入!GW202,结果导入!HW202))</f>
        <v/>
      </c>
      <c r="G203" s="7" t="str">
        <f>IF(SUM(选手操作!O202,结果导入!Y202,结果导入!AY202,结果导入!BY202,结果导入!CY202,结果导入!DY202,结果导入!EY202,结果导入!FY202,结果导入!GY202,结果导入!HY202)=0,"",SUM(选手操作!O202,结果导入!Y202,结果导入!AY202,结果导入!BY202,结果导入!CY202,结果导入!DY202,结果导入!EY202,结果导入!FY202,结果导入!GY202,结果导入!HY202))</f>
        <v/>
      </c>
      <c r="H203" s="6" t="str">
        <f ca="1">IFERROR(IF(OR($C203="",结果导入!S$3=""),"",IF(选手操作!T202&lt;&gt;"",IF(选手操作!T202="其他","请假",选手操作!T202),VLOOKUP($C203,结果导入!O:Q,3,0))),"成绩错误")</f>
        <v/>
      </c>
      <c r="I203" s="6" t="str">
        <f ca="1">IFERROR(IF(OR($C203="",结果导入!AS$3=""),"",IF(选手操作!AT202&lt;&gt;"",IF(选手操作!AT202="其他","请假",选手操作!AT202),VLOOKUP($C203,结果导入!AO:AQ,3,0))),"成绩错误")</f>
        <v/>
      </c>
      <c r="J203" s="6" t="str">
        <f ca="1">IFERROR(IF(OR($C203="",结果导入!BS$3=""),"",IF(选手操作!BT202&lt;&gt;"",IF(选手操作!BT202="其他","请假",选手操作!BT202),VLOOKUP($C203,结果导入!BO:BQ,3,0))),"成绩错误")</f>
        <v/>
      </c>
      <c r="K203" s="6" t="str">
        <f ca="1">IFERROR(IF(OR($C203="",结果导入!CS$3=""),"",IF(选手操作!CT202&lt;&gt;"",IF(选手操作!CT202="其他","请假",选手操作!CT202),VLOOKUP($C203,结果导入!CO:CQ,3,0))),"成绩错误")</f>
        <v/>
      </c>
      <c r="L203" s="6" t="str">
        <f ca="1">IFERROR(IF(OR($C203="",结果导入!DS$3=""),"",IF(选手操作!DT202&lt;&gt;"",IF(选手操作!DT202="其他","请假",选手操作!DT202),VLOOKUP($C203,结果导入!DO:DQ,3,0))),"成绩错误")</f>
        <v/>
      </c>
      <c r="M203" s="6" t="str">
        <f ca="1">IFERROR(IF(OR($C203="",结果导入!ES$3=""),"",IF(选手操作!ET202&lt;&gt;"",IF(选手操作!ET202="其他","请假",选手操作!ET202),VLOOKUP($C203,结果导入!EO:EQ,3,0))),"成绩错误")</f>
        <v/>
      </c>
      <c r="N203" s="6" t="str">
        <f ca="1">IFERROR(IF(OR($C203="",结果导入!FS$3=""),"",IF(选手操作!FT202&lt;&gt;"",IF(选手操作!FT202="其他","请假",选手操作!FT202),VLOOKUP($C203,结果导入!FO:FQ,3,0))),"成绩错误")</f>
        <v/>
      </c>
      <c r="O203" s="6" t="str">
        <f ca="1">IFERROR(IF(OR($C203="",结果导入!GS$3=""),"",IF(选手操作!GT202&lt;&gt;"",IF(选手操作!GT202="其他","请假",选手操作!GT202),VLOOKUP($C203,结果导入!GO:GQ,3,0))),"成绩错误")</f>
        <v/>
      </c>
      <c r="P203" s="6" t="str">
        <f ca="1">IFERROR(IF(OR($C203="",结果导入!HS$3=""),"",IF(选手操作!HT202&lt;&gt;"",IF(选手操作!HT202="其他","请假",选手操作!HT202),VLOOKUP($C203,结果导入!HO:HQ,3,0))),"成绩错误")</f>
        <v/>
      </c>
      <c r="Q203" s="5" t="str">
        <f ca="1" t="shared" si="153"/>
        <v/>
      </c>
      <c r="R203" s="5" t="str">
        <f ca="1" t="shared" si="154"/>
        <v/>
      </c>
      <c r="S203" s="5" t="str">
        <f ca="1" t="shared" si="155"/>
        <v/>
      </c>
      <c r="T203" s="6" t="str">
        <f ca="1" t="shared" si="156"/>
        <v/>
      </c>
      <c r="U203" s="6" t="str">
        <f ca="1" t="shared" si="157"/>
        <v/>
      </c>
      <c r="V203" s="6" t="str">
        <f ca="1" t="shared" si="158"/>
        <v/>
      </c>
      <c r="W203" s="6" t="str">
        <f ca="1" t="shared" si="159"/>
        <v/>
      </c>
      <c r="X203" s="6" t="str">
        <f ca="1" t="shared" si="160"/>
        <v/>
      </c>
      <c r="Y203" s="6" t="str">
        <f ca="1" t="shared" si="161"/>
        <v/>
      </c>
      <c r="Z203" s="6" t="str">
        <f ca="1" t="shared" si="162"/>
        <v/>
      </c>
      <c r="AA203" s="6" t="str">
        <f ca="1" t="shared" si="163"/>
        <v/>
      </c>
      <c r="AB203" s="6" t="str">
        <f ca="1" t="shared" si="164"/>
        <v/>
      </c>
      <c r="AC203" s="6" t="str">
        <f ca="1" t="shared" si="165"/>
        <v/>
      </c>
      <c r="AD203" s="6" t="str">
        <f ca="1" t="shared" si="166"/>
        <v/>
      </c>
      <c r="AE203" s="6" t="str">
        <f ca="1" t="shared" si="167"/>
        <v/>
      </c>
      <c r="AF203" s="5" t="str">
        <f ca="1" t="shared" si="168"/>
        <v/>
      </c>
      <c r="AG203" s="5" t="str">
        <f ca="1" t="shared" si="169"/>
        <v/>
      </c>
      <c r="AH203" s="5" t="str">
        <f ca="1" t="shared" si="170"/>
        <v/>
      </c>
      <c r="AI203" s="6" t="str">
        <f ca="1" t="shared" si="171"/>
        <v/>
      </c>
      <c r="AJ203" s="6" t="str">
        <f ca="1" t="shared" si="172"/>
        <v/>
      </c>
      <c r="AK203" s="7" t="str">
        <f ca="1" t="shared" si="173"/>
        <v/>
      </c>
      <c r="AL203" s="6" t="str">
        <f ca="1" t="shared" si="174"/>
        <v/>
      </c>
      <c r="AM203" s="6" t="str">
        <f ca="1" t="shared" si="175"/>
        <v/>
      </c>
      <c r="AN203" s="6" t="str">
        <f ca="1" t="shared" si="176"/>
        <v/>
      </c>
      <c r="AO203" s="6" t="str">
        <f ca="1" t="shared" si="177"/>
        <v/>
      </c>
      <c r="AP203" s="6" t="str">
        <f ca="1" t="shared" si="178"/>
        <v/>
      </c>
      <c r="AQ203" s="6" t="str">
        <f ca="1" t="shared" si="179"/>
        <v/>
      </c>
      <c r="AR203" s="6" t="str">
        <f ca="1" t="shared" si="180"/>
        <v/>
      </c>
      <c r="AS203" s="6" t="str">
        <f ca="1" t="shared" si="181"/>
        <v/>
      </c>
      <c r="AT203" s="6" t="str">
        <f ca="1" t="shared" si="182"/>
        <v/>
      </c>
      <c r="AU203" s="9" t="str">
        <f ca="1" t="shared" si="183"/>
        <v/>
      </c>
      <c r="AV203" s="5" t="str">
        <f ca="1" t="shared" si="184"/>
        <v/>
      </c>
      <c r="AW203" s="5" t="str">
        <f ca="1" t="shared" si="185"/>
        <v/>
      </c>
      <c r="AX203" s="8" t="str">
        <f ca="1" t="shared" si="186"/>
        <v/>
      </c>
      <c r="AY203" s="6" t="str">
        <f ca="1" t="shared" si="187"/>
        <v/>
      </c>
      <c r="AZ203" s="7" t="str">
        <f ca="1" t="shared" si="188"/>
        <v/>
      </c>
      <c r="BA203" s="6" t="str">
        <f ca="1" t="shared" si="189"/>
        <v/>
      </c>
      <c r="BB203" s="6" t="str">
        <f ca="1" t="shared" si="190"/>
        <v/>
      </c>
      <c r="BC203" s="6" t="str">
        <f ca="1" t="shared" si="191"/>
        <v/>
      </c>
      <c r="BD203" s="6" t="str">
        <f ca="1" t="shared" si="192"/>
        <v/>
      </c>
      <c r="BE203" s="6" t="str">
        <f ca="1" t="shared" si="193"/>
        <v/>
      </c>
      <c r="BF203" s="6" t="str">
        <f ca="1" t="shared" si="194"/>
        <v/>
      </c>
      <c r="BG203" s="6" t="str">
        <f ca="1" t="shared" si="195"/>
        <v/>
      </c>
      <c r="BH203" s="6" t="str">
        <f ca="1" t="shared" si="196"/>
        <v/>
      </c>
      <c r="BI203" s="6" t="str">
        <f ca="1" t="shared" si="197"/>
        <v/>
      </c>
    </row>
    <row r="204" spans="1:61">
      <c r="A204" s="5" t="str">
        <f ca="1" t="shared" si="151"/>
        <v/>
      </c>
      <c r="B204" s="5" t="str">
        <f ca="1">IF(选手操作!$K203="","",选手操作!$K203)</f>
        <v/>
      </c>
      <c r="C204" s="5" t="str">
        <f ca="1">IF(选手操作!$L203="","",选手操作!$L203)</f>
        <v/>
      </c>
      <c r="D204" s="5" t="str">
        <f ca="1">IF($B204="","",RANK($E204,$E$4:$E$435,0)+COUNTIF($E$4:$E204,$E204)-1)</f>
        <v/>
      </c>
      <c r="E204" s="6" t="str">
        <f ca="1" t="shared" si="152"/>
        <v/>
      </c>
      <c r="F204" s="7" t="str">
        <f ca="1">IF(SUM(选手操作!S203,选手操作!AS203,选手操作!BS203,选手操作!CS203,选手操作!DS203,选手操作!ES203,选手操作!FS203,选手操作!GS203,选手操作!HS203,选手操作!M203,结果导入!W203,结果导入!AW203,结果导入!BW203,结果导入!CW203,结果导入!DW203,结果导入!EW203,结果导入!FW203,结果导入!GW203,结果导入!HW203,选手操作!HU203)=0,"",SUM(选手操作!S203,选手操作!AS203,选手操作!BS203,选手操作!CS203,选手操作!DS203,选手操作!ES203,选手操作!FS203,选手操作!GS203,选手操作!HS203,选手操作!M203,结果导入!W203,结果导入!AW203,结果导入!BW203,结果导入!CW203,结果导入!DW203,结果导入!EW203,结果导入!FW203,结果导入!GW203,结果导入!HW203))</f>
        <v/>
      </c>
      <c r="G204" s="7" t="str">
        <f>IF(SUM(选手操作!O203,结果导入!Y203,结果导入!AY203,结果导入!BY203,结果导入!CY203,结果导入!DY203,结果导入!EY203,结果导入!FY203,结果导入!GY203,结果导入!HY203)=0,"",SUM(选手操作!O203,结果导入!Y203,结果导入!AY203,结果导入!BY203,结果导入!CY203,结果导入!DY203,结果导入!EY203,结果导入!FY203,结果导入!GY203,结果导入!HY203))</f>
        <v/>
      </c>
      <c r="H204" s="6" t="str">
        <f ca="1">IFERROR(IF(OR($C204="",结果导入!S$3=""),"",IF(选手操作!T203&lt;&gt;"",IF(选手操作!T203="其他","请假",选手操作!T203),VLOOKUP($C204,结果导入!O:Q,3,0))),"成绩错误")</f>
        <v/>
      </c>
      <c r="I204" s="6" t="str">
        <f ca="1">IFERROR(IF(OR($C204="",结果导入!AS$3=""),"",IF(选手操作!AT203&lt;&gt;"",IF(选手操作!AT203="其他","请假",选手操作!AT203),VLOOKUP($C204,结果导入!AO:AQ,3,0))),"成绩错误")</f>
        <v/>
      </c>
      <c r="J204" s="6" t="str">
        <f ca="1">IFERROR(IF(OR($C204="",结果导入!BS$3=""),"",IF(选手操作!BT203&lt;&gt;"",IF(选手操作!BT203="其他","请假",选手操作!BT203),VLOOKUP($C204,结果导入!BO:BQ,3,0))),"成绩错误")</f>
        <v/>
      </c>
      <c r="K204" s="6" t="str">
        <f ca="1">IFERROR(IF(OR($C204="",结果导入!CS$3=""),"",IF(选手操作!CT203&lt;&gt;"",IF(选手操作!CT203="其他","请假",选手操作!CT203),VLOOKUP($C204,结果导入!CO:CQ,3,0))),"成绩错误")</f>
        <v/>
      </c>
      <c r="L204" s="6" t="str">
        <f ca="1">IFERROR(IF(OR($C204="",结果导入!DS$3=""),"",IF(选手操作!DT203&lt;&gt;"",IF(选手操作!DT203="其他","请假",选手操作!DT203),VLOOKUP($C204,结果导入!DO:DQ,3,0))),"成绩错误")</f>
        <v/>
      </c>
      <c r="M204" s="6" t="str">
        <f ca="1">IFERROR(IF(OR($C204="",结果导入!ES$3=""),"",IF(选手操作!ET203&lt;&gt;"",IF(选手操作!ET203="其他","请假",选手操作!ET203),VLOOKUP($C204,结果导入!EO:EQ,3,0))),"成绩错误")</f>
        <v/>
      </c>
      <c r="N204" s="6" t="str">
        <f ca="1">IFERROR(IF(OR($C204="",结果导入!FS$3=""),"",IF(选手操作!FT203&lt;&gt;"",IF(选手操作!FT203="其他","请假",选手操作!FT203),VLOOKUP($C204,结果导入!FO:FQ,3,0))),"成绩错误")</f>
        <v/>
      </c>
      <c r="O204" s="6" t="str">
        <f ca="1">IFERROR(IF(OR($C204="",结果导入!GS$3=""),"",IF(选手操作!GT203&lt;&gt;"",IF(选手操作!GT203="其他","请假",选手操作!GT203),VLOOKUP($C204,结果导入!GO:GQ,3,0))),"成绩错误")</f>
        <v/>
      </c>
      <c r="P204" s="6" t="str">
        <f ca="1">IFERROR(IF(OR($C204="",结果导入!HS$3=""),"",IF(选手操作!HT203&lt;&gt;"",IF(选手操作!HT203="其他","请假",选手操作!HT203),VLOOKUP($C204,结果导入!HO:HQ,3,0))),"成绩错误")</f>
        <v/>
      </c>
      <c r="Q204" s="5" t="str">
        <f ca="1" t="shared" si="153"/>
        <v/>
      </c>
      <c r="R204" s="5" t="str">
        <f ca="1" t="shared" si="154"/>
        <v/>
      </c>
      <c r="S204" s="5" t="str">
        <f ca="1" t="shared" si="155"/>
        <v/>
      </c>
      <c r="T204" s="6" t="str">
        <f ca="1" t="shared" si="156"/>
        <v/>
      </c>
      <c r="U204" s="6" t="str">
        <f ca="1" t="shared" si="157"/>
        <v/>
      </c>
      <c r="V204" s="6" t="str">
        <f ca="1" t="shared" si="158"/>
        <v/>
      </c>
      <c r="W204" s="6" t="str">
        <f ca="1" t="shared" si="159"/>
        <v/>
      </c>
      <c r="X204" s="6" t="str">
        <f ca="1" t="shared" si="160"/>
        <v/>
      </c>
      <c r="Y204" s="6" t="str">
        <f ca="1" t="shared" si="161"/>
        <v/>
      </c>
      <c r="Z204" s="6" t="str">
        <f ca="1" t="shared" si="162"/>
        <v/>
      </c>
      <c r="AA204" s="6" t="str">
        <f ca="1" t="shared" si="163"/>
        <v/>
      </c>
      <c r="AB204" s="6" t="str">
        <f ca="1" t="shared" si="164"/>
        <v/>
      </c>
      <c r="AC204" s="6" t="str">
        <f ca="1" t="shared" si="165"/>
        <v/>
      </c>
      <c r="AD204" s="6" t="str">
        <f ca="1" t="shared" si="166"/>
        <v/>
      </c>
      <c r="AE204" s="6" t="str">
        <f ca="1" t="shared" si="167"/>
        <v/>
      </c>
      <c r="AF204" s="5" t="str">
        <f ca="1" t="shared" si="168"/>
        <v/>
      </c>
      <c r="AG204" s="5" t="str">
        <f ca="1" t="shared" si="169"/>
        <v/>
      </c>
      <c r="AH204" s="5" t="str">
        <f ca="1" t="shared" si="170"/>
        <v/>
      </c>
      <c r="AI204" s="6" t="str">
        <f ca="1" t="shared" si="171"/>
        <v/>
      </c>
      <c r="AJ204" s="6" t="str">
        <f ca="1" t="shared" si="172"/>
        <v/>
      </c>
      <c r="AK204" s="7" t="str">
        <f ca="1" t="shared" si="173"/>
        <v/>
      </c>
      <c r="AL204" s="6" t="str">
        <f ca="1" t="shared" si="174"/>
        <v/>
      </c>
      <c r="AM204" s="6" t="str">
        <f ca="1" t="shared" si="175"/>
        <v/>
      </c>
      <c r="AN204" s="6" t="str">
        <f ca="1" t="shared" si="176"/>
        <v/>
      </c>
      <c r="AO204" s="6" t="str">
        <f ca="1" t="shared" si="177"/>
        <v/>
      </c>
      <c r="AP204" s="6" t="str">
        <f ca="1" t="shared" si="178"/>
        <v/>
      </c>
      <c r="AQ204" s="6" t="str">
        <f ca="1" t="shared" si="179"/>
        <v/>
      </c>
      <c r="AR204" s="6" t="str">
        <f ca="1" t="shared" si="180"/>
        <v/>
      </c>
      <c r="AS204" s="6" t="str">
        <f ca="1" t="shared" si="181"/>
        <v/>
      </c>
      <c r="AT204" s="6" t="str">
        <f ca="1" t="shared" si="182"/>
        <v/>
      </c>
      <c r="AU204" s="9" t="str">
        <f ca="1" t="shared" si="183"/>
        <v/>
      </c>
      <c r="AV204" s="5" t="str">
        <f ca="1" t="shared" si="184"/>
        <v/>
      </c>
      <c r="AW204" s="5" t="str">
        <f ca="1" t="shared" si="185"/>
        <v/>
      </c>
      <c r="AX204" s="8" t="str">
        <f ca="1" t="shared" si="186"/>
        <v/>
      </c>
      <c r="AY204" s="6" t="str">
        <f ca="1" t="shared" si="187"/>
        <v/>
      </c>
      <c r="AZ204" s="7" t="str">
        <f ca="1" t="shared" si="188"/>
        <v/>
      </c>
      <c r="BA204" s="6" t="str">
        <f ca="1" t="shared" si="189"/>
        <v/>
      </c>
      <c r="BB204" s="6" t="str">
        <f ca="1" t="shared" si="190"/>
        <v/>
      </c>
      <c r="BC204" s="6" t="str">
        <f ca="1" t="shared" si="191"/>
        <v/>
      </c>
      <c r="BD204" s="6" t="str">
        <f ca="1" t="shared" si="192"/>
        <v/>
      </c>
      <c r="BE204" s="6" t="str">
        <f ca="1" t="shared" si="193"/>
        <v/>
      </c>
      <c r="BF204" s="6" t="str">
        <f ca="1" t="shared" si="194"/>
        <v/>
      </c>
      <c r="BG204" s="6" t="str">
        <f ca="1" t="shared" si="195"/>
        <v/>
      </c>
      <c r="BH204" s="6" t="str">
        <f ca="1" t="shared" si="196"/>
        <v/>
      </c>
      <c r="BI204" s="6" t="str">
        <f ca="1" t="shared" si="197"/>
        <v/>
      </c>
    </row>
    <row r="205" spans="1:61">
      <c r="A205" s="5" t="str">
        <f ca="1" t="shared" si="151"/>
        <v/>
      </c>
      <c r="B205" s="5" t="str">
        <f ca="1">IF(选手操作!$K204="","",选手操作!$K204)</f>
        <v/>
      </c>
      <c r="C205" s="5" t="str">
        <f ca="1">IF(选手操作!$L204="","",选手操作!$L204)</f>
        <v/>
      </c>
      <c r="D205" s="5" t="str">
        <f ca="1">IF($B205="","",RANK($E205,$E$4:$E$435,0)+COUNTIF($E$4:$E205,$E205)-1)</f>
        <v/>
      </c>
      <c r="E205" s="6" t="str">
        <f ca="1" t="shared" si="152"/>
        <v/>
      </c>
      <c r="F205" s="7" t="str">
        <f ca="1">IF(SUM(选手操作!S204,选手操作!AS204,选手操作!BS204,选手操作!CS204,选手操作!DS204,选手操作!ES204,选手操作!FS204,选手操作!GS204,选手操作!HS204,选手操作!M204,结果导入!W204,结果导入!AW204,结果导入!BW204,结果导入!CW204,结果导入!DW204,结果导入!EW204,结果导入!FW204,结果导入!GW204,结果导入!HW204,选手操作!HU204)=0,"",SUM(选手操作!S204,选手操作!AS204,选手操作!BS204,选手操作!CS204,选手操作!DS204,选手操作!ES204,选手操作!FS204,选手操作!GS204,选手操作!HS204,选手操作!M204,结果导入!W204,结果导入!AW204,结果导入!BW204,结果导入!CW204,结果导入!DW204,结果导入!EW204,结果导入!FW204,结果导入!GW204,结果导入!HW204))</f>
        <v/>
      </c>
      <c r="G205" s="7" t="str">
        <f>IF(SUM(选手操作!O204,结果导入!Y204,结果导入!AY204,结果导入!BY204,结果导入!CY204,结果导入!DY204,结果导入!EY204,结果导入!FY204,结果导入!GY204,结果导入!HY204)=0,"",SUM(选手操作!O204,结果导入!Y204,结果导入!AY204,结果导入!BY204,结果导入!CY204,结果导入!DY204,结果导入!EY204,结果导入!FY204,结果导入!GY204,结果导入!HY204))</f>
        <v/>
      </c>
      <c r="H205" s="6" t="str">
        <f ca="1">IFERROR(IF(OR($C205="",结果导入!S$3=""),"",IF(选手操作!T204&lt;&gt;"",IF(选手操作!T204="其他","请假",选手操作!T204),VLOOKUP($C205,结果导入!O:Q,3,0))),"成绩错误")</f>
        <v/>
      </c>
      <c r="I205" s="6" t="str">
        <f ca="1">IFERROR(IF(OR($C205="",结果导入!AS$3=""),"",IF(选手操作!AT204&lt;&gt;"",IF(选手操作!AT204="其他","请假",选手操作!AT204),VLOOKUP($C205,结果导入!AO:AQ,3,0))),"成绩错误")</f>
        <v/>
      </c>
      <c r="J205" s="6" t="str">
        <f ca="1">IFERROR(IF(OR($C205="",结果导入!BS$3=""),"",IF(选手操作!BT204&lt;&gt;"",IF(选手操作!BT204="其他","请假",选手操作!BT204),VLOOKUP($C205,结果导入!BO:BQ,3,0))),"成绩错误")</f>
        <v/>
      </c>
      <c r="K205" s="6" t="str">
        <f ca="1">IFERROR(IF(OR($C205="",结果导入!CS$3=""),"",IF(选手操作!CT204&lt;&gt;"",IF(选手操作!CT204="其他","请假",选手操作!CT204),VLOOKUP($C205,结果导入!CO:CQ,3,0))),"成绩错误")</f>
        <v/>
      </c>
      <c r="L205" s="6" t="str">
        <f ca="1">IFERROR(IF(OR($C205="",结果导入!DS$3=""),"",IF(选手操作!DT204&lt;&gt;"",IF(选手操作!DT204="其他","请假",选手操作!DT204),VLOOKUP($C205,结果导入!DO:DQ,3,0))),"成绩错误")</f>
        <v/>
      </c>
      <c r="M205" s="6" t="str">
        <f ca="1">IFERROR(IF(OR($C205="",结果导入!ES$3=""),"",IF(选手操作!ET204&lt;&gt;"",IF(选手操作!ET204="其他","请假",选手操作!ET204),VLOOKUP($C205,结果导入!EO:EQ,3,0))),"成绩错误")</f>
        <v/>
      </c>
      <c r="N205" s="6" t="str">
        <f ca="1">IFERROR(IF(OR($C205="",结果导入!FS$3=""),"",IF(选手操作!FT204&lt;&gt;"",IF(选手操作!FT204="其他","请假",选手操作!FT204),VLOOKUP($C205,结果导入!FO:FQ,3,0))),"成绩错误")</f>
        <v/>
      </c>
      <c r="O205" s="6" t="str">
        <f ca="1">IFERROR(IF(OR($C205="",结果导入!GS$3=""),"",IF(选手操作!GT204&lt;&gt;"",IF(选手操作!GT204="其他","请假",选手操作!GT204),VLOOKUP($C205,结果导入!GO:GQ,3,0))),"成绩错误")</f>
        <v/>
      </c>
      <c r="P205" s="6" t="str">
        <f ca="1">IFERROR(IF(OR($C205="",结果导入!HS$3=""),"",IF(选手操作!HT204&lt;&gt;"",IF(选手操作!HT204="其他","请假",选手操作!HT204),VLOOKUP($C205,结果导入!HO:HQ,3,0))),"成绩错误")</f>
        <v/>
      </c>
      <c r="Q205" s="5" t="str">
        <f ca="1" t="shared" si="153"/>
        <v/>
      </c>
      <c r="R205" s="5" t="str">
        <f ca="1" t="shared" si="154"/>
        <v/>
      </c>
      <c r="S205" s="5" t="str">
        <f ca="1" t="shared" si="155"/>
        <v/>
      </c>
      <c r="T205" s="6" t="str">
        <f ca="1" t="shared" si="156"/>
        <v/>
      </c>
      <c r="U205" s="6" t="str">
        <f ca="1" t="shared" si="157"/>
        <v/>
      </c>
      <c r="V205" s="6" t="str">
        <f ca="1" t="shared" si="158"/>
        <v/>
      </c>
      <c r="W205" s="6" t="str">
        <f ca="1" t="shared" si="159"/>
        <v/>
      </c>
      <c r="X205" s="6" t="str">
        <f ca="1" t="shared" si="160"/>
        <v/>
      </c>
      <c r="Y205" s="6" t="str">
        <f ca="1" t="shared" si="161"/>
        <v/>
      </c>
      <c r="Z205" s="6" t="str">
        <f ca="1" t="shared" si="162"/>
        <v/>
      </c>
      <c r="AA205" s="6" t="str">
        <f ca="1" t="shared" si="163"/>
        <v/>
      </c>
      <c r="AB205" s="6" t="str">
        <f ca="1" t="shared" si="164"/>
        <v/>
      </c>
      <c r="AC205" s="6" t="str">
        <f ca="1" t="shared" si="165"/>
        <v/>
      </c>
      <c r="AD205" s="6" t="str">
        <f ca="1" t="shared" si="166"/>
        <v/>
      </c>
      <c r="AE205" s="6" t="str">
        <f ca="1" t="shared" si="167"/>
        <v/>
      </c>
      <c r="AF205" s="5" t="str">
        <f ca="1" t="shared" si="168"/>
        <v/>
      </c>
      <c r="AG205" s="5" t="str">
        <f ca="1" t="shared" si="169"/>
        <v/>
      </c>
      <c r="AH205" s="5" t="str">
        <f ca="1" t="shared" si="170"/>
        <v/>
      </c>
      <c r="AI205" s="6" t="str">
        <f ca="1" t="shared" si="171"/>
        <v/>
      </c>
      <c r="AJ205" s="6" t="str">
        <f ca="1" t="shared" si="172"/>
        <v/>
      </c>
      <c r="AK205" s="7" t="str">
        <f ca="1" t="shared" si="173"/>
        <v/>
      </c>
      <c r="AL205" s="6" t="str">
        <f ca="1" t="shared" si="174"/>
        <v/>
      </c>
      <c r="AM205" s="6" t="str">
        <f ca="1" t="shared" si="175"/>
        <v/>
      </c>
      <c r="AN205" s="6" t="str">
        <f ca="1" t="shared" si="176"/>
        <v/>
      </c>
      <c r="AO205" s="6" t="str">
        <f ca="1" t="shared" si="177"/>
        <v/>
      </c>
      <c r="AP205" s="6" t="str">
        <f ca="1" t="shared" si="178"/>
        <v/>
      </c>
      <c r="AQ205" s="6" t="str">
        <f ca="1" t="shared" si="179"/>
        <v/>
      </c>
      <c r="AR205" s="6" t="str">
        <f ca="1" t="shared" si="180"/>
        <v/>
      </c>
      <c r="AS205" s="6" t="str">
        <f ca="1" t="shared" si="181"/>
        <v/>
      </c>
      <c r="AT205" s="6" t="str">
        <f ca="1" t="shared" si="182"/>
        <v/>
      </c>
      <c r="AU205" s="9" t="str">
        <f ca="1" t="shared" si="183"/>
        <v/>
      </c>
      <c r="AV205" s="5" t="str">
        <f ca="1" t="shared" si="184"/>
        <v/>
      </c>
      <c r="AW205" s="5" t="str">
        <f ca="1" t="shared" si="185"/>
        <v/>
      </c>
      <c r="AX205" s="8" t="str">
        <f ca="1" t="shared" si="186"/>
        <v/>
      </c>
      <c r="AY205" s="6" t="str">
        <f ca="1" t="shared" si="187"/>
        <v/>
      </c>
      <c r="AZ205" s="7" t="str">
        <f ca="1" t="shared" si="188"/>
        <v/>
      </c>
      <c r="BA205" s="6" t="str">
        <f ca="1" t="shared" si="189"/>
        <v/>
      </c>
      <c r="BB205" s="6" t="str">
        <f ca="1" t="shared" si="190"/>
        <v/>
      </c>
      <c r="BC205" s="6" t="str">
        <f ca="1" t="shared" si="191"/>
        <v/>
      </c>
      <c r="BD205" s="6" t="str">
        <f ca="1" t="shared" si="192"/>
        <v/>
      </c>
      <c r="BE205" s="6" t="str">
        <f ca="1" t="shared" si="193"/>
        <v/>
      </c>
      <c r="BF205" s="6" t="str">
        <f ca="1" t="shared" si="194"/>
        <v/>
      </c>
      <c r="BG205" s="6" t="str">
        <f ca="1" t="shared" si="195"/>
        <v/>
      </c>
      <c r="BH205" s="6" t="str">
        <f ca="1" t="shared" si="196"/>
        <v/>
      </c>
      <c r="BI205" s="6" t="str">
        <f ca="1" t="shared" si="197"/>
        <v/>
      </c>
    </row>
    <row r="206" spans="1:61">
      <c r="A206" s="5" t="str">
        <f ca="1" t="shared" si="151"/>
        <v/>
      </c>
      <c r="B206" s="5" t="str">
        <f ca="1">IF(选手操作!$K205="","",选手操作!$K205)</f>
        <v/>
      </c>
      <c r="C206" s="5" t="str">
        <f ca="1">IF(选手操作!$L205="","",选手操作!$L205)</f>
        <v/>
      </c>
      <c r="D206" s="5" t="str">
        <f ca="1">IF($B206="","",RANK($E206,$E$4:$E$435,0)+COUNTIF($E$4:$E206,$E206)-1)</f>
        <v/>
      </c>
      <c r="E206" s="6" t="str">
        <f ca="1" t="shared" si="152"/>
        <v/>
      </c>
      <c r="F206" s="7" t="str">
        <f ca="1">IF(SUM(选手操作!S205,选手操作!AS205,选手操作!BS205,选手操作!CS205,选手操作!DS205,选手操作!ES205,选手操作!FS205,选手操作!GS205,选手操作!HS205,选手操作!M205,结果导入!W205,结果导入!AW205,结果导入!BW205,结果导入!CW205,结果导入!DW205,结果导入!EW205,结果导入!FW205,结果导入!GW205,结果导入!HW205,选手操作!HU205)=0,"",SUM(选手操作!S205,选手操作!AS205,选手操作!BS205,选手操作!CS205,选手操作!DS205,选手操作!ES205,选手操作!FS205,选手操作!GS205,选手操作!HS205,选手操作!M205,结果导入!W205,结果导入!AW205,结果导入!BW205,结果导入!CW205,结果导入!DW205,结果导入!EW205,结果导入!FW205,结果导入!GW205,结果导入!HW205))</f>
        <v/>
      </c>
      <c r="G206" s="7" t="str">
        <f>IF(SUM(选手操作!O205,结果导入!Y205,结果导入!AY205,结果导入!BY205,结果导入!CY205,结果导入!DY205,结果导入!EY205,结果导入!FY205,结果导入!GY205,结果导入!HY205)=0,"",SUM(选手操作!O205,结果导入!Y205,结果导入!AY205,结果导入!BY205,结果导入!CY205,结果导入!DY205,结果导入!EY205,结果导入!FY205,结果导入!GY205,结果导入!HY205))</f>
        <v/>
      </c>
      <c r="H206" s="6" t="str">
        <f ca="1">IFERROR(IF(OR($C206="",结果导入!S$3=""),"",IF(选手操作!T205&lt;&gt;"",IF(选手操作!T205="其他","请假",选手操作!T205),VLOOKUP($C206,结果导入!O:Q,3,0))),"成绩错误")</f>
        <v/>
      </c>
      <c r="I206" s="6" t="str">
        <f ca="1">IFERROR(IF(OR($C206="",结果导入!AS$3=""),"",IF(选手操作!AT205&lt;&gt;"",IF(选手操作!AT205="其他","请假",选手操作!AT205),VLOOKUP($C206,结果导入!AO:AQ,3,0))),"成绩错误")</f>
        <v/>
      </c>
      <c r="J206" s="6" t="str">
        <f ca="1">IFERROR(IF(OR($C206="",结果导入!BS$3=""),"",IF(选手操作!BT205&lt;&gt;"",IF(选手操作!BT205="其他","请假",选手操作!BT205),VLOOKUP($C206,结果导入!BO:BQ,3,0))),"成绩错误")</f>
        <v/>
      </c>
      <c r="K206" s="6" t="str">
        <f ca="1">IFERROR(IF(OR($C206="",结果导入!CS$3=""),"",IF(选手操作!CT205&lt;&gt;"",IF(选手操作!CT205="其他","请假",选手操作!CT205),VLOOKUP($C206,结果导入!CO:CQ,3,0))),"成绩错误")</f>
        <v/>
      </c>
      <c r="L206" s="6" t="str">
        <f ca="1">IFERROR(IF(OR($C206="",结果导入!DS$3=""),"",IF(选手操作!DT205&lt;&gt;"",IF(选手操作!DT205="其他","请假",选手操作!DT205),VLOOKUP($C206,结果导入!DO:DQ,3,0))),"成绩错误")</f>
        <v/>
      </c>
      <c r="M206" s="6" t="str">
        <f ca="1">IFERROR(IF(OR($C206="",结果导入!ES$3=""),"",IF(选手操作!ET205&lt;&gt;"",IF(选手操作!ET205="其他","请假",选手操作!ET205),VLOOKUP($C206,结果导入!EO:EQ,3,0))),"成绩错误")</f>
        <v/>
      </c>
      <c r="N206" s="6" t="str">
        <f ca="1">IFERROR(IF(OR($C206="",结果导入!FS$3=""),"",IF(选手操作!FT205&lt;&gt;"",IF(选手操作!FT205="其他","请假",选手操作!FT205),VLOOKUP($C206,结果导入!FO:FQ,3,0))),"成绩错误")</f>
        <v/>
      </c>
      <c r="O206" s="6" t="str">
        <f ca="1">IFERROR(IF(OR($C206="",结果导入!GS$3=""),"",IF(选手操作!GT205&lt;&gt;"",IF(选手操作!GT205="其他","请假",选手操作!GT205),VLOOKUP($C206,结果导入!GO:GQ,3,0))),"成绩错误")</f>
        <v/>
      </c>
      <c r="P206" s="6" t="str">
        <f ca="1">IFERROR(IF(OR($C206="",结果导入!HS$3=""),"",IF(选手操作!HT205&lt;&gt;"",IF(选手操作!HT205="其他","请假",选手操作!HT205),VLOOKUP($C206,结果导入!HO:HQ,3,0))),"成绩错误")</f>
        <v/>
      </c>
      <c r="Q206" s="5" t="str">
        <f ca="1" t="shared" si="153"/>
        <v/>
      </c>
      <c r="R206" s="5" t="str">
        <f ca="1" t="shared" si="154"/>
        <v/>
      </c>
      <c r="S206" s="5" t="str">
        <f ca="1" t="shared" si="155"/>
        <v/>
      </c>
      <c r="T206" s="6" t="str">
        <f ca="1" t="shared" si="156"/>
        <v/>
      </c>
      <c r="U206" s="6" t="str">
        <f ca="1" t="shared" si="157"/>
        <v/>
      </c>
      <c r="V206" s="6" t="str">
        <f ca="1" t="shared" si="158"/>
        <v/>
      </c>
      <c r="W206" s="6" t="str">
        <f ca="1" t="shared" si="159"/>
        <v/>
      </c>
      <c r="X206" s="6" t="str">
        <f ca="1" t="shared" si="160"/>
        <v/>
      </c>
      <c r="Y206" s="6" t="str">
        <f ca="1" t="shared" si="161"/>
        <v/>
      </c>
      <c r="Z206" s="6" t="str">
        <f ca="1" t="shared" si="162"/>
        <v/>
      </c>
      <c r="AA206" s="6" t="str">
        <f ca="1" t="shared" si="163"/>
        <v/>
      </c>
      <c r="AB206" s="6" t="str">
        <f ca="1" t="shared" si="164"/>
        <v/>
      </c>
      <c r="AC206" s="6" t="str">
        <f ca="1" t="shared" si="165"/>
        <v/>
      </c>
      <c r="AD206" s="6" t="str">
        <f ca="1" t="shared" si="166"/>
        <v/>
      </c>
      <c r="AE206" s="6" t="str">
        <f ca="1" t="shared" si="167"/>
        <v/>
      </c>
      <c r="AF206" s="5" t="str">
        <f ca="1" t="shared" si="168"/>
        <v/>
      </c>
      <c r="AG206" s="5" t="str">
        <f ca="1" t="shared" si="169"/>
        <v/>
      </c>
      <c r="AH206" s="5" t="str">
        <f ca="1" t="shared" si="170"/>
        <v/>
      </c>
      <c r="AI206" s="6" t="str">
        <f ca="1" t="shared" si="171"/>
        <v/>
      </c>
      <c r="AJ206" s="6" t="str">
        <f ca="1" t="shared" si="172"/>
        <v/>
      </c>
      <c r="AK206" s="7" t="str">
        <f ca="1" t="shared" si="173"/>
        <v/>
      </c>
      <c r="AL206" s="6" t="str">
        <f ca="1" t="shared" si="174"/>
        <v/>
      </c>
      <c r="AM206" s="6" t="str">
        <f ca="1" t="shared" si="175"/>
        <v/>
      </c>
      <c r="AN206" s="6" t="str">
        <f ca="1" t="shared" si="176"/>
        <v/>
      </c>
      <c r="AO206" s="6" t="str">
        <f ca="1" t="shared" si="177"/>
        <v/>
      </c>
      <c r="AP206" s="6" t="str">
        <f ca="1" t="shared" si="178"/>
        <v/>
      </c>
      <c r="AQ206" s="6" t="str">
        <f ca="1" t="shared" si="179"/>
        <v/>
      </c>
      <c r="AR206" s="6" t="str">
        <f ca="1" t="shared" si="180"/>
        <v/>
      </c>
      <c r="AS206" s="6" t="str">
        <f ca="1" t="shared" si="181"/>
        <v/>
      </c>
      <c r="AT206" s="6" t="str">
        <f ca="1" t="shared" si="182"/>
        <v/>
      </c>
      <c r="AU206" s="9" t="str">
        <f ca="1" t="shared" si="183"/>
        <v/>
      </c>
      <c r="AV206" s="5" t="str">
        <f ca="1" t="shared" si="184"/>
        <v/>
      </c>
      <c r="AW206" s="5" t="str">
        <f ca="1" t="shared" si="185"/>
        <v/>
      </c>
      <c r="AX206" s="8" t="str">
        <f ca="1" t="shared" si="186"/>
        <v/>
      </c>
      <c r="AY206" s="6" t="str">
        <f ca="1" t="shared" si="187"/>
        <v/>
      </c>
      <c r="AZ206" s="7" t="str">
        <f ca="1" t="shared" si="188"/>
        <v/>
      </c>
      <c r="BA206" s="6" t="str">
        <f ca="1" t="shared" si="189"/>
        <v/>
      </c>
      <c r="BB206" s="6" t="str">
        <f ca="1" t="shared" si="190"/>
        <v/>
      </c>
      <c r="BC206" s="6" t="str">
        <f ca="1" t="shared" si="191"/>
        <v/>
      </c>
      <c r="BD206" s="6" t="str">
        <f ca="1" t="shared" si="192"/>
        <v/>
      </c>
      <c r="BE206" s="6" t="str">
        <f ca="1" t="shared" si="193"/>
        <v/>
      </c>
      <c r="BF206" s="6" t="str">
        <f ca="1" t="shared" si="194"/>
        <v/>
      </c>
      <c r="BG206" s="6" t="str">
        <f ca="1" t="shared" si="195"/>
        <v/>
      </c>
      <c r="BH206" s="6" t="str">
        <f ca="1" t="shared" si="196"/>
        <v/>
      </c>
      <c r="BI206" s="6" t="str">
        <f ca="1" t="shared" si="197"/>
        <v/>
      </c>
    </row>
    <row r="207" spans="1:61">
      <c r="A207" s="5" t="str">
        <f ca="1" t="shared" si="151"/>
        <v/>
      </c>
      <c r="B207" s="5" t="str">
        <f ca="1">IF(选手操作!$K206="","",选手操作!$K206)</f>
        <v/>
      </c>
      <c r="C207" s="5" t="str">
        <f ca="1">IF(选手操作!$L206="","",选手操作!$L206)</f>
        <v/>
      </c>
      <c r="D207" s="5" t="str">
        <f ca="1">IF($B207="","",RANK($E207,$E$4:$E$435,0)+COUNTIF($E$4:$E207,$E207)-1)</f>
        <v/>
      </c>
      <c r="E207" s="6" t="str">
        <f ca="1" t="shared" si="152"/>
        <v/>
      </c>
      <c r="F207" s="7" t="str">
        <f ca="1">IF(SUM(选手操作!S206,选手操作!AS206,选手操作!BS206,选手操作!CS206,选手操作!DS206,选手操作!ES206,选手操作!FS206,选手操作!GS206,选手操作!HS206,选手操作!M206,结果导入!W206,结果导入!AW206,结果导入!BW206,结果导入!CW206,结果导入!DW206,结果导入!EW206,结果导入!FW206,结果导入!GW206,结果导入!HW206,选手操作!HU206)=0,"",SUM(选手操作!S206,选手操作!AS206,选手操作!BS206,选手操作!CS206,选手操作!DS206,选手操作!ES206,选手操作!FS206,选手操作!GS206,选手操作!HS206,选手操作!M206,结果导入!W206,结果导入!AW206,结果导入!BW206,结果导入!CW206,结果导入!DW206,结果导入!EW206,结果导入!FW206,结果导入!GW206,结果导入!HW206))</f>
        <v/>
      </c>
      <c r="G207" s="7" t="str">
        <f>IF(SUM(选手操作!O206,结果导入!Y206,结果导入!AY206,结果导入!BY206,结果导入!CY206,结果导入!DY206,结果导入!EY206,结果导入!FY206,结果导入!GY206,结果导入!HY206)=0,"",SUM(选手操作!O206,结果导入!Y206,结果导入!AY206,结果导入!BY206,结果导入!CY206,结果导入!DY206,结果导入!EY206,结果导入!FY206,结果导入!GY206,结果导入!HY206))</f>
        <v/>
      </c>
      <c r="H207" s="6" t="str">
        <f ca="1">IFERROR(IF(OR($C207="",结果导入!S$3=""),"",IF(选手操作!T206&lt;&gt;"",IF(选手操作!T206="其他","请假",选手操作!T206),VLOOKUP($C207,结果导入!O:Q,3,0))),"成绩错误")</f>
        <v/>
      </c>
      <c r="I207" s="6" t="str">
        <f ca="1">IFERROR(IF(OR($C207="",结果导入!AS$3=""),"",IF(选手操作!AT206&lt;&gt;"",IF(选手操作!AT206="其他","请假",选手操作!AT206),VLOOKUP($C207,结果导入!AO:AQ,3,0))),"成绩错误")</f>
        <v/>
      </c>
      <c r="J207" s="6" t="str">
        <f ca="1">IFERROR(IF(OR($C207="",结果导入!BS$3=""),"",IF(选手操作!BT206&lt;&gt;"",IF(选手操作!BT206="其他","请假",选手操作!BT206),VLOOKUP($C207,结果导入!BO:BQ,3,0))),"成绩错误")</f>
        <v/>
      </c>
      <c r="K207" s="6" t="str">
        <f ca="1">IFERROR(IF(OR($C207="",结果导入!CS$3=""),"",IF(选手操作!CT206&lt;&gt;"",IF(选手操作!CT206="其他","请假",选手操作!CT206),VLOOKUP($C207,结果导入!CO:CQ,3,0))),"成绩错误")</f>
        <v/>
      </c>
      <c r="L207" s="6" t="str">
        <f ca="1">IFERROR(IF(OR($C207="",结果导入!DS$3=""),"",IF(选手操作!DT206&lt;&gt;"",IF(选手操作!DT206="其他","请假",选手操作!DT206),VLOOKUP($C207,结果导入!DO:DQ,3,0))),"成绩错误")</f>
        <v/>
      </c>
      <c r="M207" s="6" t="str">
        <f ca="1">IFERROR(IF(OR($C207="",结果导入!ES$3=""),"",IF(选手操作!ET206&lt;&gt;"",IF(选手操作!ET206="其他","请假",选手操作!ET206),VLOOKUP($C207,结果导入!EO:EQ,3,0))),"成绩错误")</f>
        <v/>
      </c>
      <c r="N207" s="6" t="str">
        <f ca="1">IFERROR(IF(OR($C207="",结果导入!FS$3=""),"",IF(选手操作!FT206&lt;&gt;"",IF(选手操作!FT206="其他","请假",选手操作!FT206),VLOOKUP($C207,结果导入!FO:FQ,3,0))),"成绩错误")</f>
        <v/>
      </c>
      <c r="O207" s="6" t="str">
        <f ca="1">IFERROR(IF(OR($C207="",结果导入!GS$3=""),"",IF(选手操作!GT206&lt;&gt;"",IF(选手操作!GT206="其他","请假",选手操作!GT206),VLOOKUP($C207,结果导入!GO:GQ,3,0))),"成绩错误")</f>
        <v/>
      </c>
      <c r="P207" s="6" t="str">
        <f ca="1">IFERROR(IF(OR($C207="",结果导入!HS$3=""),"",IF(选手操作!HT206&lt;&gt;"",IF(选手操作!HT206="其他","请假",选手操作!HT206),VLOOKUP($C207,结果导入!HO:HQ,3,0))),"成绩错误")</f>
        <v/>
      </c>
      <c r="Q207" s="5" t="str">
        <f ca="1" t="shared" si="153"/>
        <v/>
      </c>
      <c r="R207" s="5" t="str">
        <f ca="1" t="shared" si="154"/>
        <v/>
      </c>
      <c r="S207" s="5" t="str">
        <f ca="1" t="shared" si="155"/>
        <v/>
      </c>
      <c r="T207" s="6" t="str">
        <f ca="1" t="shared" si="156"/>
        <v/>
      </c>
      <c r="U207" s="6" t="str">
        <f ca="1" t="shared" si="157"/>
        <v/>
      </c>
      <c r="V207" s="6" t="str">
        <f ca="1" t="shared" si="158"/>
        <v/>
      </c>
      <c r="W207" s="6" t="str">
        <f ca="1" t="shared" si="159"/>
        <v/>
      </c>
      <c r="X207" s="6" t="str">
        <f ca="1" t="shared" si="160"/>
        <v/>
      </c>
      <c r="Y207" s="6" t="str">
        <f ca="1" t="shared" si="161"/>
        <v/>
      </c>
      <c r="Z207" s="6" t="str">
        <f ca="1" t="shared" si="162"/>
        <v/>
      </c>
      <c r="AA207" s="6" t="str">
        <f ca="1" t="shared" si="163"/>
        <v/>
      </c>
      <c r="AB207" s="6" t="str">
        <f ca="1" t="shared" si="164"/>
        <v/>
      </c>
      <c r="AC207" s="6" t="str">
        <f ca="1" t="shared" si="165"/>
        <v/>
      </c>
      <c r="AD207" s="6" t="str">
        <f ca="1" t="shared" si="166"/>
        <v/>
      </c>
      <c r="AE207" s="6" t="str">
        <f ca="1" t="shared" si="167"/>
        <v/>
      </c>
      <c r="AF207" s="5" t="str">
        <f ca="1" t="shared" si="168"/>
        <v/>
      </c>
      <c r="AG207" s="5" t="str">
        <f ca="1" t="shared" si="169"/>
        <v/>
      </c>
      <c r="AH207" s="5" t="str">
        <f ca="1" t="shared" si="170"/>
        <v/>
      </c>
      <c r="AI207" s="6" t="str">
        <f ca="1" t="shared" si="171"/>
        <v/>
      </c>
      <c r="AJ207" s="6" t="str">
        <f ca="1" t="shared" si="172"/>
        <v/>
      </c>
      <c r="AK207" s="7" t="str">
        <f ca="1" t="shared" si="173"/>
        <v/>
      </c>
      <c r="AL207" s="6" t="str">
        <f ca="1" t="shared" si="174"/>
        <v/>
      </c>
      <c r="AM207" s="6" t="str">
        <f ca="1" t="shared" si="175"/>
        <v/>
      </c>
      <c r="AN207" s="6" t="str">
        <f ca="1" t="shared" si="176"/>
        <v/>
      </c>
      <c r="AO207" s="6" t="str">
        <f ca="1" t="shared" si="177"/>
        <v/>
      </c>
      <c r="AP207" s="6" t="str">
        <f ca="1" t="shared" si="178"/>
        <v/>
      </c>
      <c r="AQ207" s="6" t="str">
        <f ca="1" t="shared" si="179"/>
        <v/>
      </c>
      <c r="AR207" s="6" t="str">
        <f ca="1" t="shared" si="180"/>
        <v/>
      </c>
      <c r="AS207" s="6" t="str">
        <f ca="1" t="shared" si="181"/>
        <v/>
      </c>
      <c r="AT207" s="6" t="str">
        <f ca="1" t="shared" si="182"/>
        <v/>
      </c>
      <c r="AU207" s="9" t="str">
        <f ca="1" t="shared" si="183"/>
        <v/>
      </c>
      <c r="AV207" s="5" t="str">
        <f ca="1" t="shared" si="184"/>
        <v/>
      </c>
      <c r="AW207" s="5" t="str">
        <f ca="1" t="shared" si="185"/>
        <v/>
      </c>
      <c r="AX207" s="8" t="str">
        <f ca="1" t="shared" si="186"/>
        <v/>
      </c>
      <c r="AY207" s="6" t="str">
        <f ca="1" t="shared" si="187"/>
        <v/>
      </c>
      <c r="AZ207" s="7" t="str">
        <f ca="1" t="shared" si="188"/>
        <v/>
      </c>
      <c r="BA207" s="6" t="str">
        <f ca="1" t="shared" si="189"/>
        <v/>
      </c>
      <c r="BB207" s="6" t="str">
        <f ca="1" t="shared" si="190"/>
        <v/>
      </c>
      <c r="BC207" s="6" t="str">
        <f ca="1" t="shared" si="191"/>
        <v/>
      </c>
      <c r="BD207" s="6" t="str">
        <f ca="1" t="shared" si="192"/>
        <v/>
      </c>
      <c r="BE207" s="6" t="str">
        <f ca="1" t="shared" si="193"/>
        <v/>
      </c>
      <c r="BF207" s="6" t="str">
        <f ca="1" t="shared" si="194"/>
        <v/>
      </c>
      <c r="BG207" s="6" t="str">
        <f ca="1" t="shared" si="195"/>
        <v/>
      </c>
      <c r="BH207" s="6" t="str">
        <f ca="1" t="shared" si="196"/>
        <v/>
      </c>
      <c r="BI207" s="6" t="str">
        <f ca="1" t="shared" si="197"/>
        <v/>
      </c>
    </row>
    <row r="208" spans="1:61">
      <c r="A208" s="5" t="str">
        <f ca="1" t="shared" si="151"/>
        <v/>
      </c>
      <c r="B208" s="5" t="str">
        <f ca="1">IF(选手操作!$K207="","",选手操作!$K207)</f>
        <v/>
      </c>
      <c r="C208" s="5" t="str">
        <f ca="1">IF(选手操作!$L207="","",选手操作!$L207)</f>
        <v/>
      </c>
      <c r="D208" s="5" t="str">
        <f ca="1">IF($B208="","",RANK($E208,$E$4:$E$435,0)+COUNTIF($E$4:$E208,$E208)-1)</f>
        <v/>
      </c>
      <c r="E208" s="6" t="str">
        <f ca="1" t="shared" si="152"/>
        <v/>
      </c>
      <c r="F208" s="7" t="str">
        <f ca="1">IF(SUM(选手操作!S207,选手操作!AS207,选手操作!BS207,选手操作!CS207,选手操作!DS207,选手操作!ES207,选手操作!FS207,选手操作!GS207,选手操作!HS207,选手操作!M207,结果导入!W207,结果导入!AW207,结果导入!BW207,结果导入!CW207,结果导入!DW207,结果导入!EW207,结果导入!FW207,结果导入!GW207,结果导入!HW207,选手操作!HU207)=0,"",SUM(选手操作!S207,选手操作!AS207,选手操作!BS207,选手操作!CS207,选手操作!DS207,选手操作!ES207,选手操作!FS207,选手操作!GS207,选手操作!HS207,选手操作!M207,结果导入!W207,结果导入!AW207,结果导入!BW207,结果导入!CW207,结果导入!DW207,结果导入!EW207,结果导入!FW207,结果导入!GW207,结果导入!HW207))</f>
        <v/>
      </c>
      <c r="G208" s="7" t="str">
        <f>IF(SUM(选手操作!O207,结果导入!Y207,结果导入!AY207,结果导入!BY207,结果导入!CY207,结果导入!DY207,结果导入!EY207,结果导入!FY207,结果导入!GY207,结果导入!HY207)=0,"",SUM(选手操作!O207,结果导入!Y207,结果导入!AY207,结果导入!BY207,结果导入!CY207,结果导入!DY207,结果导入!EY207,结果导入!FY207,结果导入!GY207,结果导入!HY207))</f>
        <v/>
      </c>
      <c r="H208" s="6" t="str">
        <f ca="1">IFERROR(IF(OR($C208="",结果导入!S$3=""),"",IF(选手操作!T207&lt;&gt;"",IF(选手操作!T207="其他","请假",选手操作!T207),VLOOKUP($C208,结果导入!O:Q,3,0))),"成绩错误")</f>
        <v/>
      </c>
      <c r="I208" s="6" t="str">
        <f ca="1">IFERROR(IF(OR($C208="",结果导入!AS$3=""),"",IF(选手操作!AT207&lt;&gt;"",IF(选手操作!AT207="其他","请假",选手操作!AT207),VLOOKUP($C208,结果导入!AO:AQ,3,0))),"成绩错误")</f>
        <v/>
      </c>
      <c r="J208" s="6" t="str">
        <f ca="1">IFERROR(IF(OR($C208="",结果导入!BS$3=""),"",IF(选手操作!BT207&lt;&gt;"",IF(选手操作!BT207="其他","请假",选手操作!BT207),VLOOKUP($C208,结果导入!BO:BQ,3,0))),"成绩错误")</f>
        <v/>
      </c>
      <c r="K208" s="6" t="str">
        <f ca="1">IFERROR(IF(OR($C208="",结果导入!CS$3=""),"",IF(选手操作!CT207&lt;&gt;"",IF(选手操作!CT207="其他","请假",选手操作!CT207),VLOOKUP($C208,结果导入!CO:CQ,3,0))),"成绩错误")</f>
        <v/>
      </c>
      <c r="L208" s="6" t="str">
        <f ca="1">IFERROR(IF(OR($C208="",结果导入!DS$3=""),"",IF(选手操作!DT207&lt;&gt;"",IF(选手操作!DT207="其他","请假",选手操作!DT207),VLOOKUP($C208,结果导入!DO:DQ,3,0))),"成绩错误")</f>
        <v/>
      </c>
      <c r="M208" s="6" t="str">
        <f ca="1">IFERROR(IF(OR($C208="",结果导入!ES$3=""),"",IF(选手操作!ET207&lt;&gt;"",IF(选手操作!ET207="其他","请假",选手操作!ET207),VLOOKUP($C208,结果导入!EO:EQ,3,0))),"成绩错误")</f>
        <v/>
      </c>
      <c r="N208" s="6" t="str">
        <f ca="1">IFERROR(IF(OR($C208="",结果导入!FS$3=""),"",IF(选手操作!FT207&lt;&gt;"",IF(选手操作!FT207="其他","请假",选手操作!FT207),VLOOKUP($C208,结果导入!FO:FQ,3,0))),"成绩错误")</f>
        <v/>
      </c>
      <c r="O208" s="6" t="str">
        <f ca="1">IFERROR(IF(OR($C208="",结果导入!GS$3=""),"",IF(选手操作!GT207&lt;&gt;"",IF(选手操作!GT207="其他","请假",选手操作!GT207),VLOOKUP($C208,结果导入!GO:GQ,3,0))),"成绩错误")</f>
        <v/>
      </c>
      <c r="P208" s="6" t="str">
        <f ca="1">IFERROR(IF(OR($C208="",结果导入!HS$3=""),"",IF(选手操作!HT207&lt;&gt;"",IF(选手操作!HT207="其他","请假",选手操作!HT207),VLOOKUP($C208,结果导入!HO:HQ,3,0))),"成绩错误")</f>
        <v/>
      </c>
      <c r="Q208" s="5" t="str">
        <f ca="1" t="shared" si="153"/>
        <v/>
      </c>
      <c r="R208" s="5" t="str">
        <f ca="1" t="shared" si="154"/>
        <v/>
      </c>
      <c r="S208" s="5" t="str">
        <f ca="1" t="shared" si="155"/>
        <v/>
      </c>
      <c r="T208" s="6" t="str">
        <f ca="1" t="shared" si="156"/>
        <v/>
      </c>
      <c r="U208" s="6" t="str">
        <f ca="1" t="shared" si="157"/>
        <v/>
      </c>
      <c r="V208" s="6" t="str">
        <f ca="1" t="shared" si="158"/>
        <v/>
      </c>
      <c r="W208" s="6" t="str">
        <f ca="1" t="shared" si="159"/>
        <v/>
      </c>
      <c r="X208" s="6" t="str">
        <f ca="1" t="shared" si="160"/>
        <v/>
      </c>
      <c r="Y208" s="6" t="str">
        <f ca="1" t="shared" si="161"/>
        <v/>
      </c>
      <c r="Z208" s="6" t="str">
        <f ca="1" t="shared" si="162"/>
        <v/>
      </c>
      <c r="AA208" s="6" t="str">
        <f ca="1" t="shared" si="163"/>
        <v/>
      </c>
      <c r="AB208" s="6" t="str">
        <f ca="1" t="shared" si="164"/>
        <v/>
      </c>
      <c r="AC208" s="6" t="str">
        <f ca="1" t="shared" si="165"/>
        <v/>
      </c>
      <c r="AD208" s="6" t="str">
        <f ca="1" t="shared" si="166"/>
        <v/>
      </c>
      <c r="AE208" s="6" t="str">
        <f ca="1" t="shared" si="167"/>
        <v/>
      </c>
      <c r="AF208" s="5" t="str">
        <f ca="1" t="shared" si="168"/>
        <v/>
      </c>
      <c r="AG208" s="5" t="str">
        <f ca="1" t="shared" si="169"/>
        <v/>
      </c>
      <c r="AH208" s="5" t="str">
        <f ca="1" t="shared" si="170"/>
        <v/>
      </c>
      <c r="AI208" s="6" t="str">
        <f ca="1" t="shared" si="171"/>
        <v/>
      </c>
      <c r="AJ208" s="6" t="str">
        <f ca="1" t="shared" si="172"/>
        <v/>
      </c>
      <c r="AK208" s="7" t="str">
        <f ca="1" t="shared" si="173"/>
        <v/>
      </c>
      <c r="AL208" s="6" t="str">
        <f ca="1" t="shared" si="174"/>
        <v/>
      </c>
      <c r="AM208" s="6" t="str">
        <f ca="1" t="shared" si="175"/>
        <v/>
      </c>
      <c r="AN208" s="6" t="str">
        <f ca="1" t="shared" si="176"/>
        <v/>
      </c>
      <c r="AO208" s="6" t="str">
        <f ca="1" t="shared" si="177"/>
        <v/>
      </c>
      <c r="AP208" s="6" t="str">
        <f ca="1" t="shared" si="178"/>
        <v/>
      </c>
      <c r="AQ208" s="6" t="str">
        <f ca="1" t="shared" si="179"/>
        <v/>
      </c>
      <c r="AR208" s="6" t="str">
        <f ca="1" t="shared" si="180"/>
        <v/>
      </c>
      <c r="AS208" s="6" t="str">
        <f ca="1" t="shared" si="181"/>
        <v/>
      </c>
      <c r="AT208" s="6" t="str">
        <f ca="1" t="shared" si="182"/>
        <v/>
      </c>
      <c r="AU208" s="9" t="str">
        <f ca="1" t="shared" si="183"/>
        <v/>
      </c>
      <c r="AV208" s="5" t="str">
        <f ca="1" t="shared" si="184"/>
        <v/>
      </c>
      <c r="AW208" s="5" t="str">
        <f ca="1" t="shared" si="185"/>
        <v/>
      </c>
      <c r="AX208" s="8" t="str">
        <f ca="1" t="shared" si="186"/>
        <v/>
      </c>
      <c r="AY208" s="6" t="str">
        <f ca="1" t="shared" si="187"/>
        <v/>
      </c>
      <c r="AZ208" s="7" t="str">
        <f ca="1" t="shared" si="188"/>
        <v/>
      </c>
      <c r="BA208" s="6" t="str">
        <f ca="1" t="shared" si="189"/>
        <v/>
      </c>
      <c r="BB208" s="6" t="str">
        <f ca="1" t="shared" si="190"/>
        <v/>
      </c>
      <c r="BC208" s="6" t="str">
        <f ca="1" t="shared" si="191"/>
        <v/>
      </c>
      <c r="BD208" s="6" t="str">
        <f ca="1" t="shared" si="192"/>
        <v/>
      </c>
      <c r="BE208" s="6" t="str">
        <f ca="1" t="shared" si="193"/>
        <v/>
      </c>
      <c r="BF208" s="6" t="str">
        <f ca="1" t="shared" si="194"/>
        <v/>
      </c>
      <c r="BG208" s="6" t="str">
        <f ca="1" t="shared" si="195"/>
        <v/>
      </c>
      <c r="BH208" s="6" t="str">
        <f ca="1" t="shared" si="196"/>
        <v/>
      </c>
      <c r="BI208" s="6" t="str">
        <f ca="1" t="shared" si="197"/>
        <v/>
      </c>
    </row>
    <row r="209" spans="1:61">
      <c r="A209" s="5" t="str">
        <f ca="1" t="shared" si="151"/>
        <v/>
      </c>
      <c r="B209" s="5" t="str">
        <f ca="1">IF(选手操作!$K208="","",选手操作!$K208)</f>
        <v/>
      </c>
      <c r="C209" s="5" t="str">
        <f ca="1">IF(选手操作!$L208="","",选手操作!$L208)</f>
        <v/>
      </c>
      <c r="D209" s="5" t="str">
        <f ca="1">IF($B209="","",RANK($E209,$E$4:$E$435,0)+COUNTIF($E$4:$E209,$E209)-1)</f>
        <v/>
      </c>
      <c r="E209" s="6" t="str">
        <f ca="1" t="shared" si="152"/>
        <v/>
      </c>
      <c r="F209" s="7" t="str">
        <f ca="1">IF(SUM(选手操作!S208,选手操作!AS208,选手操作!BS208,选手操作!CS208,选手操作!DS208,选手操作!ES208,选手操作!FS208,选手操作!GS208,选手操作!HS208,选手操作!M208,结果导入!W208,结果导入!AW208,结果导入!BW208,结果导入!CW208,结果导入!DW208,结果导入!EW208,结果导入!FW208,结果导入!GW208,结果导入!HW208,选手操作!HU208)=0,"",SUM(选手操作!S208,选手操作!AS208,选手操作!BS208,选手操作!CS208,选手操作!DS208,选手操作!ES208,选手操作!FS208,选手操作!GS208,选手操作!HS208,选手操作!M208,结果导入!W208,结果导入!AW208,结果导入!BW208,结果导入!CW208,结果导入!DW208,结果导入!EW208,结果导入!FW208,结果导入!GW208,结果导入!HW208))</f>
        <v/>
      </c>
      <c r="G209" s="7" t="str">
        <f>IF(SUM(选手操作!O208,结果导入!Y208,结果导入!AY208,结果导入!BY208,结果导入!CY208,结果导入!DY208,结果导入!EY208,结果导入!FY208,结果导入!GY208,结果导入!HY208)=0,"",SUM(选手操作!O208,结果导入!Y208,结果导入!AY208,结果导入!BY208,结果导入!CY208,结果导入!DY208,结果导入!EY208,结果导入!FY208,结果导入!GY208,结果导入!HY208))</f>
        <v/>
      </c>
      <c r="H209" s="6" t="str">
        <f ca="1">IFERROR(IF(OR($C209="",结果导入!S$3=""),"",IF(选手操作!T208&lt;&gt;"",IF(选手操作!T208="其他","请假",选手操作!T208),VLOOKUP($C209,结果导入!O:Q,3,0))),"成绩错误")</f>
        <v/>
      </c>
      <c r="I209" s="6" t="str">
        <f ca="1">IFERROR(IF(OR($C209="",结果导入!AS$3=""),"",IF(选手操作!AT208&lt;&gt;"",IF(选手操作!AT208="其他","请假",选手操作!AT208),VLOOKUP($C209,结果导入!AO:AQ,3,0))),"成绩错误")</f>
        <v/>
      </c>
      <c r="J209" s="6" t="str">
        <f ca="1">IFERROR(IF(OR($C209="",结果导入!BS$3=""),"",IF(选手操作!BT208&lt;&gt;"",IF(选手操作!BT208="其他","请假",选手操作!BT208),VLOOKUP($C209,结果导入!BO:BQ,3,0))),"成绩错误")</f>
        <v/>
      </c>
      <c r="K209" s="6" t="str">
        <f ca="1">IFERROR(IF(OR($C209="",结果导入!CS$3=""),"",IF(选手操作!CT208&lt;&gt;"",IF(选手操作!CT208="其他","请假",选手操作!CT208),VLOOKUP($C209,结果导入!CO:CQ,3,0))),"成绩错误")</f>
        <v/>
      </c>
      <c r="L209" s="6" t="str">
        <f ca="1">IFERROR(IF(OR($C209="",结果导入!DS$3=""),"",IF(选手操作!DT208&lt;&gt;"",IF(选手操作!DT208="其他","请假",选手操作!DT208),VLOOKUP($C209,结果导入!DO:DQ,3,0))),"成绩错误")</f>
        <v/>
      </c>
      <c r="M209" s="6" t="str">
        <f ca="1">IFERROR(IF(OR($C209="",结果导入!ES$3=""),"",IF(选手操作!ET208&lt;&gt;"",IF(选手操作!ET208="其他","请假",选手操作!ET208),VLOOKUP($C209,结果导入!EO:EQ,3,0))),"成绩错误")</f>
        <v/>
      </c>
      <c r="N209" s="6" t="str">
        <f ca="1">IFERROR(IF(OR($C209="",结果导入!FS$3=""),"",IF(选手操作!FT208&lt;&gt;"",IF(选手操作!FT208="其他","请假",选手操作!FT208),VLOOKUP($C209,结果导入!FO:FQ,3,0))),"成绩错误")</f>
        <v/>
      </c>
      <c r="O209" s="6" t="str">
        <f ca="1">IFERROR(IF(OR($C209="",结果导入!GS$3=""),"",IF(选手操作!GT208&lt;&gt;"",IF(选手操作!GT208="其他","请假",选手操作!GT208),VLOOKUP($C209,结果导入!GO:GQ,3,0))),"成绩错误")</f>
        <v/>
      </c>
      <c r="P209" s="6" t="str">
        <f ca="1">IFERROR(IF(OR($C209="",结果导入!HS$3=""),"",IF(选手操作!HT208&lt;&gt;"",IF(选手操作!HT208="其他","请假",选手操作!HT208),VLOOKUP($C209,结果导入!HO:HQ,3,0))),"成绩错误")</f>
        <v/>
      </c>
      <c r="Q209" s="5" t="str">
        <f ca="1" t="shared" si="153"/>
        <v/>
      </c>
      <c r="R209" s="5" t="str">
        <f ca="1" t="shared" si="154"/>
        <v/>
      </c>
      <c r="S209" s="5" t="str">
        <f ca="1" t="shared" si="155"/>
        <v/>
      </c>
      <c r="T209" s="6" t="str">
        <f ca="1" t="shared" si="156"/>
        <v/>
      </c>
      <c r="U209" s="6" t="str">
        <f ca="1" t="shared" si="157"/>
        <v/>
      </c>
      <c r="V209" s="6" t="str">
        <f ca="1" t="shared" si="158"/>
        <v/>
      </c>
      <c r="W209" s="6" t="str">
        <f ca="1" t="shared" si="159"/>
        <v/>
      </c>
      <c r="X209" s="6" t="str">
        <f ca="1" t="shared" si="160"/>
        <v/>
      </c>
      <c r="Y209" s="6" t="str">
        <f ca="1" t="shared" si="161"/>
        <v/>
      </c>
      <c r="Z209" s="6" t="str">
        <f ca="1" t="shared" si="162"/>
        <v/>
      </c>
      <c r="AA209" s="6" t="str">
        <f ca="1" t="shared" si="163"/>
        <v/>
      </c>
      <c r="AB209" s="6" t="str">
        <f ca="1" t="shared" si="164"/>
        <v/>
      </c>
      <c r="AC209" s="6" t="str">
        <f ca="1" t="shared" si="165"/>
        <v/>
      </c>
      <c r="AD209" s="6" t="str">
        <f ca="1" t="shared" si="166"/>
        <v/>
      </c>
      <c r="AE209" s="6" t="str">
        <f ca="1" t="shared" si="167"/>
        <v/>
      </c>
      <c r="AF209" s="5" t="str">
        <f ca="1" t="shared" si="168"/>
        <v/>
      </c>
      <c r="AG209" s="5" t="str">
        <f ca="1" t="shared" si="169"/>
        <v/>
      </c>
      <c r="AH209" s="5" t="str">
        <f ca="1" t="shared" si="170"/>
        <v/>
      </c>
      <c r="AI209" s="6" t="str">
        <f ca="1" t="shared" si="171"/>
        <v/>
      </c>
      <c r="AJ209" s="6" t="str">
        <f ca="1" t="shared" si="172"/>
        <v/>
      </c>
      <c r="AK209" s="7" t="str">
        <f ca="1" t="shared" si="173"/>
        <v/>
      </c>
      <c r="AL209" s="6" t="str">
        <f ca="1" t="shared" si="174"/>
        <v/>
      </c>
      <c r="AM209" s="6" t="str">
        <f ca="1" t="shared" si="175"/>
        <v/>
      </c>
      <c r="AN209" s="6" t="str">
        <f ca="1" t="shared" si="176"/>
        <v/>
      </c>
      <c r="AO209" s="6" t="str">
        <f ca="1" t="shared" si="177"/>
        <v/>
      </c>
      <c r="AP209" s="6" t="str">
        <f ca="1" t="shared" si="178"/>
        <v/>
      </c>
      <c r="AQ209" s="6" t="str">
        <f ca="1" t="shared" si="179"/>
        <v/>
      </c>
      <c r="AR209" s="6" t="str">
        <f ca="1" t="shared" si="180"/>
        <v/>
      </c>
      <c r="AS209" s="6" t="str">
        <f ca="1" t="shared" si="181"/>
        <v/>
      </c>
      <c r="AT209" s="6" t="str">
        <f ca="1" t="shared" si="182"/>
        <v/>
      </c>
      <c r="AU209" s="9" t="str">
        <f ca="1" t="shared" si="183"/>
        <v/>
      </c>
      <c r="AV209" s="5" t="str">
        <f ca="1" t="shared" si="184"/>
        <v/>
      </c>
      <c r="AW209" s="5" t="str">
        <f ca="1" t="shared" si="185"/>
        <v/>
      </c>
      <c r="AX209" s="8" t="str">
        <f ca="1" t="shared" si="186"/>
        <v/>
      </c>
      <c r="AY209" s="6" t="str">
        <f ca="1" t="shared" si="187"/>
        <v/>
      </c>
      <c r="AZ209" s="7" t="str">
        <f ca="1" t="shared" si="188"/>
        <v/>
      </c>
      <c r="BA209" s="6" t="str">
        <f ca="1" t="shared" si="189"/>
        <v/>
      </c>
      <c r="BB209" s="6" t="str">
        <f ca="1" t="shared" si="190"/>
        <v/>
      </c>
      <c r="BC209" s="6" t="str">
        <f ca="1" t="shared" si="191"/>
        <v/>
      </c>
      <c r="BD209" s="6" t="str">
        <f ca="1" t="shared" si="192"/>
        <v/>
      </c>
      <c r="BE209" s="6" t="str">
        <f ca="1" t="shared" si="193"/>
        <v/>
      </c>
      <c r="BF209" s="6" t="str">
        <f ca="1" t="shared" si="194"/>
        <v/>
      </c>
      <c r="BG209" s="6" t="str">
        <f ca="1" t="shared" si="195"/>
        <v/>
      </c>
      <c r="BH209" s="6" t="str">
        <f ca="1" t="shared" si="196"/>
        <v/>
      </c>
      <c r="BI209" s="6" t="str">
        <f ca="1" t="shared" si="197"/>
        <v/>
      </c>
    </row>
    <row r="210" spans="1:61">
      <c r="A210" s="5" t="str">
        <f ca="1" t="shared" si="151"/>
        <v/>
      </c>
      <c r="B210" s="5" t="str">
        <f ca="1">IF(选手操作!$K209="","",选手操作!$K209)</f>
        <v/>
      </c>
      <c r="C210" s="5" t="str">
        <f ca="1">IF(选手操作!$L209="","",选手操作!$L209)</f>
        <v/>
      </c>
      <c r="D210" s="5" t="str">
        <f ca="1">IF($B210="","",RANK($E210,$E$4:$E$435,0)+COUNTIF($E$4:$E210,$E210)-1)</f>
        <v/>
      </c>
      <c r="E210" s="6" t="str">
        <f ca="1" t="shared" si="152"/>
        <v/>
      </c>
      <c r="F210" s="7" t="str">
        <f ca="1">IF(SUM(选手操作!S209,选手操作!AS209,选手操作!BS209,选手操作!CS209,选手操作!DS209,选手操作!ES209,选手操作!FS209,选手操作!GS209,选手操作!HS209,选手操作!M209,结果导入!W209,结果导入!AW209,结果导入!BW209,结果导入!CW209,结果导入!DW209,结果导入!EW209,结果导入!FW209,结果导入!GW209,结果导入!HW209,选手操作!HU209)=0,"",SUM(选手操作!S209,选手操作!AS209,选手操作!BS209,选手操作!CS209,选手操作!DS209,选手操作!ES209,选手操作!FS209,选手操作!GS209,选手操作!HS209,选手操作!M209,结果导入!W209,结果导入!AW209,结果导入!BW209,结果导入!CW209,结果导入!DW209,结果导入!EW209,结果导入!FW209,结果导入!GW209,结果导入!HW209))</f>
        <v/>
      </c>
      <c r="G210" s="7" t="str">
        <f>IF(SUM(选手操作!O209,结果导入!Y209,结果导入!AY209,结果导入!BY209,结果导入!CY209,结果导入!DY209,结果导入!EY209,结果导入!FY209,结果导入!GY209,结果导入!HY209)=0,"",SUM(选手操作!O209,结果导入!Y209,结果导入!AY209,结果导入!BY209,结果导入!CY209,结果导入!DY209,结果导入!EY209,结果导入!FY209,结果导入!GY209,结果导入!HY209))</f>
        <v/>
      </c>
      <c r="H210" s="6" t="str">
        <f ca="1">IFERROR(IF(OR($C210="",结果导入!S$3=""),"",IF(选手操作!T209&lt;&gt;"",IF(选手操作!T209="其他","请假",选手操作!T209),VLOOKUP($C210,结果导入!O:Q,3,0))),"成绩错误")</f>
        <v/>
      </c>
      <c r="I210" s="6" t="str">
        <f ca="1">IFERROR(IF(OR($C210="",结果导入!AS$3=""),"",IF(选手操作!AT209&lt;&gt;"",IF(选手操作!AT209="其他","请假",选手操作!AT209),VLOOKUP($C210,结果导入!AO:AQ,3,0))),"成绩错误")</f>
        <v/>
      </c>
      <c r="J210" s="6" t="str">
        <f ca="1">IFERROR(IF(OR($C210="",结果导入!BS$3=""),"",IF(选手操作!BT209&lt;&gt;"",IF(选手操作!BT209="其他","请假",选手操作!BT209),VLOOKUP($C210,结果导入!BO:BQ,3,0))),"成绩错误")</f>
        <v/>
      </c>
      <c r="K210" s="6" t="str">
        <f ca="1">IFERROR(IF(OR($C210="",结果导入!CS$3=""),"",IF(选手操作!CT209&lt;&gt;"",IF(选手操作!CT209="其他","请假",选手操作!CT209),VLOOKUP($C210,结果导入!CO:CQ,3,0))),"成绩错误")</f>
        <v/>
      </c>
      <c r="L210" s="6" t="str">
        <f ca="1">IFERROR(IF(OR($C210="",结果导入!DS$3=""),"",IF(选手操作!DT209&lt;&gt;"",IF(选手操作!DT209="其他","请假",选手操作!DT209),VLOOKUP($C210,结果导入!DO:DQ,3,0))),"成绩错误")</f>
        <v/>
      </c>
      <c r="M210" s="6" t="str">
        <f ca="1">IFERROR(IF(OR($C210="",结果导入!ES$3=""),"",IF(选手操作!ET209&lt;&gt;"",IF(选手操作!ET209="其他","请假",选手操作!ET209),VLOOKUP($C210,结果导入!EO:EQ,3,0))),"成绩错误")</f>
        <v/>
      </c>
      <c r="N210" s="6" t="str">
        <f ca="1">IFERROR(IF(OR($C210="",结果导入!FS$3=""),"",IF(选手操作!FT209&lt;&gt;"",IF(选手操作!FT209="其他","请假",选手操作!FT209),VLOOKUP($C210,结果导入!FO:FQ,3,0))),"成绩错误")</f>
        <v/>
      </c>
      <c r="O210" s="6" t="str">
        <f ca="1">IFERROR(IF(OR($C210="",结果导入!GS$3=""),"",IF(选手操作!GT209&lt;&gt;"",IF(选手操作!GT209="其他","请假",选手操作!GT209),VLOOKUP($C210,结果导入!GO:GQ,3,0))),"成绩错误")</f>
        <v/>
      </c>
      <c r="P210" s="6" t="str">
        <f ca="1">IFERROR(IF(OR($C210="",结果导入!HS$3=""),"",IF(选手操作!HT209&lt;&gt;"",IF(选手操作!HT209="其他","请假",选手操作!HT209),VLOOKUP($C210,结果导入!HO:HQ,3,0))),"成绩错误")</f>
        <v/>
      </c>
      <c r="Q210" s="5" t="str">
        <f ca="1" t="shared" si="153"/>
        <v/>
      </c>
      <c r="R210" s="5" t="str">
        <f ca="1" t="shared" si="154"/>
        <v/>
      </c>
      <c r="S210" s="5" t="str">
        <f ca="1" t="shared" si="155"/>
        <v/>
      </c>
      <c r="T210" s="6" t="str">
        <f ca="1" t="shared" si="156"/>
        <v/>
      </c>
      <c r="U210" s="6" t="str">
        <f ca="1" t="shared" si="157"/>
        <v/>
      </c>
      <c r="V210" s="6" t="str">
        <f ca="1" t="shared" si="158"/>
        <v/>
      </c>
      <c r="W210" s="6" t="str">
        <f ca="1" t="shared" si="159"/>
        <v/>
      </c>
      <c r="X210" s="6" t="str">
        <f ca="1" t="shared" si="160"/>
        <v/>
      </c>
      <c r="Y210" s="6" t="str">
        <f ca="1" t="shared" si="161"/>
        <v/>
      </c>
      <c r="Z210" s="6" t="str">
        <f ca="1" t="shared" si="162"/>
        <v/>
      </c>
      <c r="AA210" s="6" t="str">
        <f ca="1" t="shared" si="163"/>
        <v/>
      </c>
      <c r="AB210" s="6" t="str">
        <f ca="1" t="shared" si="164"/>
        <v/>
      </c>
      <c r="AC210" s="6" t="str">
        <f ca="1" t="shared" si="165"/>
        <v/>
      </c>
      <c r="AD210" s="6" t="str">
        <f ca="1" t="shared" si="166"/>
        <v/>
      </c>
      <c r="AE210" s="6" t="str">
        <f ca="1" t="shared" si="167"/>
        <v/>
      </c>
      <c r="AF210" s="5" t="str">
        <f ca="1" t="shared" si="168"/>
        <v/>
      </c>
      <c r="AG210" s="5" t="str">
        <f ca="1" t="shared" si="169"/>
        <v/>
      </c>
      <c r="AH210" s="5" t="str">
        <f ca="1" t="shared" si="170"/>
        <v/>
      </c>
      <c r="AI210" s="6" t="str">
        <f ca="1" t="shared" si="171"/>
        <v/>
      </c>
      <c r="AJ210" s="6" t="str">
        <f ca="1" t="shared" si="172"/>
        <v/>
      </c>
      <c r="AK210" s="7" t="str">
        <f ca="1" t="shared" si="173"/>
        <v/>
      </c>
      <c r="AL210" s="6" t="str">
        <f ca="1" t="shared" si="174"/>
        <v/>
      </c>
      <c r="AM210" s="6" t="str">
        <f ca="1" t="shared" si="175"/>
        <v/>
      </c>
      <c r="AN210" s="6" t="str">
        <f ca="1" t="shared" si="176"/>
        <v/>
      </c>
      <c r="AO210" s="6" t="str">
        <f ca="1" t="shared" si="177"/>
        <v/>
      </c>
      <c r="AP210" s="6" t="str">
        <f ca="1" t="shared" si="178"/>
        <v/>
      </c>
      <c r="AQ210" s="6" t="str">
        <f ca="1" t="shared" si="179"/>
        <v/>
      </c>
      <c r="AR210" s="6" t="str">
        <f ca="1" t="shared" si="180"/>
        <v/>
      </c>
      <c r="AS210" s="6" t="str">
        <f ca="1" t="shared" si="181"/>
        <v/>
      </c>
      <c r="AT210" s="6" t="str">
        <f ca="1" t="shared" si="182"/>
        <v/>
      </c>
      <c r="AU210" s="9" t="str">
        <f ca="1" t="shared" si="183"/>
        <v/>
      </c>
      <c r="AV210" s="5" t="str">
        <f ca="1" t="shared" si="184"/>
        <v/>
      </c>
      <c r="AW210" s="5" t="str">
        <f ca="1" t="shared" si="185"/>
        <v/>
      </c>
      <c r="AX210" s="8" t="str">
        <f ca="1" t="shared" si="186"/>
        <v/>
      </c>
      <c r="AY210" s="6" t="str">
        <f ca="1" t="shared" si="187"/>
        <v/>
      </c>
      <c r="AZ210" s="7" t="str">
        <f ca="1" t="shared" si="188"/>
        <v/>
      </c>
      <c r="BA210" s="6" t="str">
        <f ca="1" t="shared" si="189"/>
        <v/>
      </c>
      <c r="BB210" s="6" t="str">
        <f ca="1" t="shared" si="190"/>
        <v/>
      </c>
      <c r="BC210" s="6" t="str">
        <f ca="1" t="shared" si="191"/>
        <v/>
      </c>
      <c r="BD210" s="6" t="str">
        <f ca="1" t="shared" si="192"/>
        <v/>
      </c>
      <c r="BE210" s="6" t="str">
        <f ca="1" t="shared" si="193"/>
        <v/>
      </c>
      <c r="BF210" s="6" t="str">
        <f ca="1" t="shared" si="194"/>
        <v/>
      </c>
      <c r="BG210" s="6" t="str">
        <f ca="1" t="shared" si="195"/>
        <v/>
      </c>
      <c r="BH210" s="6" t="str">
        <f ca="1" t="shared" si="196"/>
        <v/>
      </c>
      <c r="BI210" s="6" t="str">
        <f ca="1" t="shared" si="197"/>
        <v/>
      </c>
    </row>
    <row r="211" spans="1:61">
      <c r="A211" s="5" t="str">
        <f ca="1" t="shared" si="151"/>
        <v/>
      </c>
      <c r="B211" s="5" t="str">
        <f ca="1">IF(选手操作!$K210="","",选手操作!$K210)</f>
        <v/>
      </c>
      <c r="C211" s="5" t="str">
        <f ca="1">IF(选手操作!$L210="","",选手操作!$L210)</f>
        <v/>
      </c>
      <c r="D211" s="5" t="str">
        <f ca="1">IF($B211="","",RANK($E211,$E$4:$E$435,0)+COUNTIF($E$4:$E211,$E211)-1)</f>
        <v/>
      </c>
      <c r="E211" s="6" t="str">
        <f ca="1" t="shared" si="152"/>
        <v/>
      </c>
      <c r="F211" s="7" t="str">
        <f ca="1">IF(SUM(选手操作!S210,选手操作!AS210,选手操作!BS210,选手操作!CS210,选手操作!DS210,选手操作!ES210,选手操作!FS210,选手操作!GS210,选手操作!HS210,选手操作!M210,结果导入!W210,结果导入!AW210,结果导入!BW210,结果导入!CW210,结果导入!DW210,结果导入!EW210,结果导入!FW210,结果导入!GW210,结果导入!HW210,选手操作!HU210)=0,"",SUM(选手操作!S210,选手操作!AS210,选手操作!BS210,选手操作!CS210,选手操作!DS210,选手操作!ES210,选手操作!FS210,选手操作!GS210,选手操作!HS210,选手操作!M210,结果导入!W210,结果导入!AW210,结果导入!BW210,结果导入!CW210,结果导入!DW210,结果导入!EW210,结果导入!FW210,结果导入!GW210,结果导入!HW210))</f>
        <v/>
      </c>
      <c r="G211" s="7" t="str">
        <f>IF(SUM(选手操作!O210,结果导入!Y210,结果导入!AY210,结果导入!BY210,结果导入!CY210,结果导入!DY210,结果导入!EY210,结果导入!FY210,结果导入!GY210,结果导入!HY210)=0,"",SUM(选手操作!O210,结果导入!Y210,结果导入!AY210,结果导入!BY210,结果导入!CY210,结果导入!DY210,结果导入!EY210,结果导入!FY210,结果导入!GY210,结果导入!HY210))</f>
        <v/>
      </c>
      <c r="H211" s="6" t="str">
        <f ca="1">IFERROR(IF(OR($C211="",结果导入!S$3=""),"",IF(选手操作!T210&lt;&gt;"",IF(选手操作!T210="其他","请假",选手操作!T210),VLOOKUP($C211,结果导入!O:Q,3,0))),"成绩错误")</f>
        <v/>
      </c>
      <c r="I211" s="6" t="str">
        <f ca="1">IFERROR(IF(OR($C211="",结果导入!AS$3=""),"",IF(选手操作!AT210&lt;&gt;"",IF(选手操作!AT210="其他","请假",选手操作!AT210),VLOOKUP($C211,结果导入!AO:AQ,3,0))),"成绩错误")</f>
        <v/>
      </c>
      <c r="J211" s="6" t="str">
        <f ca="1">IFERROR(IF(OR($C211="",结果导入!BS$3=""),"",IF(选手操作!BT210&lt;&gt;"",IF(选手操作!BT210="其他","请假",选手操作!BT210),VLOOKUP($C211,结果导入!BO:BQ,3,0))),"成绩错误")</f>
        <v/>
      </c>
      <c r="K211" s="6" t="str">
        <f ca="1">IFERROR(IF(OR($C211="",结果导入!CS$3=""),"",IF(选手操作!CT210&lt;&gt;"",IF(选手操作!CT210="其他","请假",选手操作!CT210),VLOOKUP($C211,结果导入!CO:CQ,3,0))),"成绩错误")</f>
        <v/>
      </c>
      <c r="L211" s="6" t="str">
        <f ca="1">IFERROR(IF(OR($C211="",结果导入!DS$3=""),"",IF(选手操作!DT210&lt;&gt;"",IF(选手操作!DT210="其他","请假",选手操作!DT210),VLOOKUP($C211,结果导入!DO:DQ,3,0))),"成绩错误")</f>
        <v/>
      </c>
      <c r="M211" s="6" t="str">
        <f ca="1">IFERROR(IF(OR($C211="",结果导入!ES$3=""),"",IF(选手操作!ET210&lt;&gt;"",IF(选手操作!ET210="其他","请假",选手操作!ET210),VLOOKUP($C211,结果导入!EO:EQ,3,0))),"成绩错误")</f>
        <v/>
      </c>
      <c r="N211" s="6" t="str">
        <f ca="1">IFERROR(IF(OR($C211="",结果导入!FS$3=""),"",IF(选手操作!FT210&lt;&gt;"",IF(选手操作!FT210="其他","请假",选手操作!FT210),VLOOKUP($C211,结果导入!FO:FQ,3,0))),"成绩错误")</f>
        <v/>
      </c>
      <c r="O211" s="6" t="str">
        <f ca="1">IFERROR(IF(OR($C211="",结果导入!GS$3=""),"",IF(选手操作!GT210&lt;&gt;"",IF(选手操作!GT210="其他","请假",选手操作!GT210),VLOOKUP($C211,结果导入!GO:GQ,3,0))),"成绩错误")</f>
        <v/>
      </c>
      <c r="P211" s="6" t="str">
        <f ca="1">IFERROR(IF(OR($C211="",结果导入!HS$3=""),"",IF(选手操作!HT210&lt;&gt;"",IF(选手操作!HT210="其他","请假",选手操作!HT210),VLOOKUP($C211,结果导入!HO:HQ,3,0))),"成绩错误")</f>
        <v/>
      </c>
      <c r="Q211" s="5" t="str">
        <f ca="1" t="shared" si="153"/>
        <v/>
      </c>
      <c r="R211" s="5" t="str">
        <f ca="1" t="shared" si="154"/>
        <v/>
      </c>
      <c r="S211" s="5" t="str">
        <f ca="1" t="shared" si="155"/>
        <v/>
      </c>
      <c r="T211" s="6" t="str">
        <f ca="1" t="shared" si="156"/>
        <v/>
      </c>
      <c r="U211" s="6" t="str">
        <f ca="1" t="shared" si="157"/>
        <v/>
      </c>
      <c r="V211" s="6" t="str">
        <f ca="1" t="shared" si="158"/>
        <v/>
      </c>
      <c r="W211" s="6" t="str">
        <f ca="1" t="shared" si="159"/>
        <v/>
      </c>
      <c r="X211" s="6" t="str">
        <f ca="1" t="shared" si="160"/>
        <v/>
      </c>
      <c r="Y211" s="6" t="str">
        <f ca="1" t="shared" si="161"/>
        <v/>
      </c>
      <c r="Z211" s="6" t="str">
        <f ca="1" t="shared" si="162"/>
        <v/>
      </c>
      <c r="AA211" s="6" t="str">
        <f ca="1" t="shared" si="163"/>
        <v/>
      </c>
      <c r="AB211" s="6" t="str">
        <f ca="1" t="shared" si="164"/>
        <v/>
      </c>
      <c r="AC211" s="6" t="str">
        <f ca="1" t="shared" si="165"/>
        <v/>
      </c>
      <c r="AD211" s="6" t="str">
        <f ca="1" t="shared" si="166"/>
        <v/>
      </c>
      <c r="AE211" s="6" t="str">
        <f ca="1" t="shared" si="167"/>
        <v/>
      </c>
      <c r="AF211" s="5" t="str">
        <f ca="1" t="shared" si="168"/>
        <v/>
      </c>
      <c r="AG211" s="5" t="str">
        <f ca="1" t="shared" si="169"/>
        <v/>
      </c>
      <c r="AH211" s="5" t="str">
        <f ca="1" t="shared" si="170"/>
        <v/>
      </c>
      <c r="AI211" s="6" t="str">
        <f ca="1" t="shared" si="171"/>
        <v/>
      </c>
      <c r="AJ211" s="6" t="str">
        <f ca="1" t="shared" si="172"/>
        <v/>
      </c>
      <c r="AK211" s="7" t="str">
        <f ca="1" t="shared" si="173"/>
        <v/>
      </c>
      <c r="AL211" s="6" t="str">
        <f ca="1" t="shared" si="174"/>
        <v/>
      </c>
      <c r="AM211" s="6" t="str">
        <f ca="1" t="shared" si="175"/>
        <v/>
      </c>
      <c r="AN211" s="6" t="str">
        <f ca="1" t="shared" si="176"/>
        <v/>
      </c>
      <c r="AO211" s="6" t="str">
        <f ca="1" t="shared" si="177"/>
        <v/>
      </c>
      <c r="AP211" s="6" t="str">
        <f ca="1" t="shared" si="178"/>
        <v/>
      </c>
      <c r="AQ211" s="6" t="str">
        <f ca="1" t="shared" si="179"/>
        <v/>
      </c>
      <c r="AR211" s="6" t="str">
        <f ca="1" t="shared" si="180"/>
        <v/>
      </c>
      <c r="AS211" s="6" t="str">
        <f ca="1" t="shared" si="181"/>
        <v/>
      </c>
      <c r="AT211" s="6" t="str">
        <f ca="1" t="shared" si="182"/>
        <v/>
      </c>
      <c r="AU211" s="9" t="str">
        <f ca="1" t="shared" si="183"/>
        <v/>
      </c>
      <c r="AV211" s="5" t="str">
        <f ca="1" t="shared" si="184"/>
        <v/>
      </c>
      <c r="AW211" s="5" t="str">
        <f ca="1" t="shared" si="185"/>
        <v/>
      </c>
      <c r="AX211" s="8" t="str">
        <f ca="1" t="shared" si="186"/>
        <v/>
      </c>
      <c r="AY211" s="6" t="str">
        <f ca="1" t="shared" si="187"/>
        <v/>
      </c>
      <c r="AZ211" s="7" t="str">
        <f ca="1" t="shared" si="188"/>
        <v/>
      </c>
      <c r="BA211" s="6" t="str">
        <f ca="1" t="shared" si="189"/>
        <v/>
      </c>
      <c r="BB211" s="6" t="str">
        <f ca="1" t="shared" si="190"/>
        <v/>
      </c>
      <c r="BC211" s="6" t="str">
        <f ca="1" t="shared" si="191"/>
        <v/>
      </c>
      <c r="BD211" s="6" t="str">
        <f ca="1" t="shared" si="192"/>
        <v/>
      </c>
      <c r="BE211" s="6" t="str">
        <f ca="1" t="shared" si="193"/>
        <v/>
      </c>
      <c r="BF211" s="6" t="str">
        <f ca="1" t="shared" si="194"/>
        <v/>
      </c>
      <c r="BG211" s="6" t="str">
        <f ca="1" t="shared" si="195"/>
        <v/>
      </c>
      <c r="BH211" s="6" t="str">
        <f ca="1" t="shared" si="196"/>
        <v/>
      </c>
      <c r="BI211" s="6" t="str">
        <f ca="1" t="shared" si="197"/>
        <v/>
      </c>
    </row>
    <row r="212" spans="1:61">
      <c r="A212" s="5" t="str">
        <f ca="1" t="shared" si="151"/>
        <v/>
      </c>
      <c r="B212" s="5" t="str">
        <f ca="1">IF(选手操作!$K211="","",选手操作!$K211)</f>
        <v/>
      </c>
      <c r="C212" s="5" t="str">
        <f ca="1">IF(选手操作!$L211="","",选手操作!$L211)</f>
        <v/>
      </c>
      <c r="D212" s="5" t="str">
        <f ca="1">IF($B212="","",RANK($E212,$E$4:$E$435,0)+COUNTIF($E$4:$E212,$E212)-1)</f>
        <v/>
      </c>
      <c r="E212" s="6" t="str">
        <f ca="1" t="shared" si="152"/>
        <v/>
      </c>
      <c r="F212" s="7" t="str">
        <f ca="1">IF(SUM(选手操作!S211,选手操作!AS211,选手操作!BS211,选手操作!CS211,选手操作!DS211,选手操作!ES211,选手操作!FS211,选手操作!GS211,选手操作!HS211,选手操作!M211,结果导入!W211,结果导入!AW211,结果导入!BW211,结果导入!CW211,结果导入!DW211,结果导入!EW211,结果导入!FW211,结果导入!GW211,结果导入!HW211,选手操作!HU211)=0,"",SUM(选手操作!S211,选手操作!AS211,选手操作!BS211,选手操作!CS211,选手操作!DS211,选手操作!ES211,选手操作!FS211,选手操作!GS211,选手操作!HS211,选手操作!M211,结果导入!W211,结果导入!AW211,结果导入!BW211,结果导入!CW211,结果导入!DW211,结果导入!EW211,结果导入!FW211,结果导入!GW211,结果导入!HW211))</f>
        <v/>
      </c>
      <c r="G212" s="7" t="str">
        <f>IF(SUM(选手操作!O211,结果导入!Y211,结果导入!AY211,结果导入!BY211,结果导入!CY211,结果导入!DY211,结果导入!EY211,结果导入!FY211,结果导入!GY211,结果导入!HY211)=0,"",SUM(选手操作!O211,结果导入!Y211,结果导入!AY211,结果导入!BY211,结果导入!CY211,结果导入!DY211,结果导入!EY211,结果导入!FY211,结果导入!GY211,结果导入!HY211))</f>
        <v/>
      </c>
      <c r="H212" s="6" t="str">
        <f ca="1">IFERROR(IF(OR($C212="",结果导入!S$3=""),"",IF(选手操作!T211&lt;&gt;"",IF(选手操作!T211="其他","请假",选手操作!T211),VLOOKUP($C212,结果导入!O:Q,3,0))),"成绩错误")</f>
        <v/>
      </c>
      <c r="I212" s="6" t="str">
        <f ca="1">IFERROR(IF(OR($C212="",结果导入!AS$3=""),"",IF(选手操作!AT211&lt;&gt;"",IF(选手操作!AT211="其他","请假",选手操作!AT211),VLOOKUP($C212,结果导入!AO:AQ,3,0))),"成绩错误")</f>
        <v/>
      </c>
      <c r="J212" s="6" t="str">
        <f ca="1">IFERROR(IF(OR($C212="",结果导入!BS$3=""),"",IF(选手操作!BT211&lt;&gt;"",IF(选手操作!BT211="其他","请假",选手操作!BT211),VLOOKUP($C212,结果导入!BO:BQ,3,0))),"成绩错误")</f>
        <v/>
      </c>
      <c r="K212" s="6" t="str">
        <f ca="1">IFERROR(IF(OR($C212="",结果导入!CS$3=""),"",IF(选手操作!CT211&lt;&gt;"",IF(选手操作!CT211="其他","请假",选手操作!CT211),VLOOKUP($C212,结果导入!CO:CQ,3,0))),"成绩错误")</f>
        <v/>
      </c>
      <c r="L212" s="6" t="str">
        <f ca="1">IFERROR(IF(OR($C212="",结果导入!DS$3=""),"",IF(选手操作!DT211&lt;&gt;"",IF(选手操作!DT211="其他","请假",选手操作!DT211),VLOOKUP($C212,结果导入!DO:DQ,3,0))),"成绩错误")</f>
        <v/>
      </c>
      <c r="M212" s="6" t="str">
        <f ca="1">IFERROR(IF(OR($C212="",结果导入!ES$3=""),"",IF(选手操作!ET211&lt;&gt;"",IF(选手操作!ET211="其他","请假",选手操作!ET211),VLOOKUP($C212,结果导入!EO:EQ,3,0))),"成绩错误")</f>
        <v/>
      </c>
      <c r="N212" s="6" t="str">
        <f ca="1">IFERROR(IF(OR($C212="",结果导入!FS$3=""),"",IF(选手操作!FT211&lt;&gt;"",IF(选手操作!FT211="其他","请假",选手操作!FT211),VLOOKUP($C212,结果导入!FO:FQ,3,0))),"成绩错误")</f>
        <v/>
      </c>
      <c r="O212" s="6" t="str">
        <f ca="1">IFERROR(IF(OR($C212="",结果导入!GS$3=""),"",IF(选手操作!GT211&lt;&gt;"",IF(选手操作!GT211="其他","请假",选手操作!GT211),VLOOKUP($C212,结果导入!GO:GQ,3,0))),"成绩错误")</f>
        <v/>
      </c>
      <c r="P212" s="6" t="str">
        <f ca="1">IFERROR(IF(OR($C212="",结果导入!HS$3=""),"",IF(选手操作!HT211&lt;&gt;"",IF(选手操作!HT211="其他","请假",选手操作!HT211),VLOOKUP($C212,结果导入!HO:HQ,3,0))),"成绩错误")</f>
        <v/>
      </c>
      <c r="Q212" s="5" t="str">
        <f ca="1" t="shared" si="153"/>
        <v/>
      </c>
      <c r="R212" s="5" t="str">
        <f ca="1" t="shared" si="154"/>
        <v/>
      </c>
      <c r="S212" s="5" t="str">
        <f ca="1" t="shared" si="155"/>
        <v/>
      </c>
      <c r="T212" s="6" t="str">
        <f ca="1" t="shared" si="156"/>
        <v/>
      </c>
      <c r="U212" s="6" t="str">
        <f ca="1" t="shared" si="157"/>
        <v/>
      </c>
      <c r="V212" s="6" t="str">
        <f ca="1" t="shared" si="158"/>
        <v/>
      </c>
      <c r="W212" s="6" t="str">
        <f ca="1" t="shared" si="159"/>
        <v/>
      </c>
      <c r="X212" s="6" t="str">
        <f ca="1" t="shared" si="160"/>
        <v/>
      </c>
      <c r="Y212" s="6" t="str">
        <f ca="1" t="shared" si="161"/>
        <v/>
      </c>
      <c r="Z212" s="6" t="str">
        <f ca="1" t="shared" si="162"/>
        <v/>
      </c>
      <c r="AA212" s="6" t="str">
        <f ca="1" t="shared" si="163"/>
        <v/>
      </c>
      <c r="AB212" s="6" t="str">
        <f ca="1" t="shared" si="164"/>
        <v/>
      </c>
      <c r="AC212" s="6" t="str">
        <f ca="1" t="shared" si="165"/>
        <v/>
      </c>
      <c r="AD212" s="6" t="str">
        <f ca="1" t="shared" si="166"/>
        <v/>
      </c>
      <c r="AE212" s="6" t="str">
        <f ca="1" t="shared" si="167"/>
        <v/>
      </c>
      <c r="AF212" s="5" t="str">
        <f ca="1" t="shared" si="168"/>
        <v/>
      </c>
      <c r="AG212" s="5" t="str">
        <f ca="1" t="shared" si="169"/>
        <v/>
      </c>
      <c r="AH212" s="5" t="str">
        <f ca="1" t="shared" si="170"/>
        <v/>
      </c>
      <c r="AI212" s="6" t="str">
        <f ca="1" t="shared" si="171"/>
        <v/>
      </c>
      <c r="AJ212" s="6" t="str">
        <f ca="1" t="shared" si="172"/>
        <v/>
      </c>
      <c r="AK212" s="7" t="str">
        <f ca="1" t="shared" si="173"/>
        <v/>
      </c>
      <c r="AL212" s="6" t="str">
        <f ca="1" t="shared" si="174"/>
        <v/>
      </c>
      <c r="AM212" s="6" t="str">
        <f ca="1" t="shared" si="175"/>
        <v/>
      </c>
      <c r="AN212" s="6" t="str">
        <f ca="1" t="shared" si="176"/>
        <v/>
      </c>
      <c r="AO212" s="6" t="str">
        <f ca="1" t="shared" si="177"/>
        <v/>
      </c>
      <c r="AP212" s="6" t="str">
        <f ca="1" t="shared" si="178"/>
        <v/>
      </c>
      <c r="AQ212" s="6" t="str">
        <f ca="1" t="shared" si="179"/>
        <v/>
      </c>
      <c r="AR212" s="6" t="str">
        <f ca="1" t="shared" si="180"/>
        <v/>
      </c>
      <c r="AS212" s="6" t="str">
        <f ca="1" t="shared" si="181"/>
        <v/>
      </c>
      <c r="AT212" s="6" t="str">
        <f ca="1" t="shared" si="182"/>
        <v/>
      </c>
      <c r="AU212" s="9" t="str">
        <f ca="1" t="shared" si="183"/>
        <v/>
      </c>
      <c r="AV212" s="5" t="str">
        <f ca="1" t="shared" si="184"/>
        <v/>
      </c>
      <c r="AW212" s="5" t="str">
        <f ca="1" t="shared" si="185"/>
        <v/>
      </c>
      <c r="AX212" s="8" t="str">
        <f ca="1" t="shared" si="186"/>
        <v/>
      </c>
      <c r="AY212" s="6" t="str">
        <f ca="1" t="shared" si="187"/>
        <v/>
      </c>
      <c r="AZ212" s="7" t="str">
        <f ca="1" t="shared" si="188"/>
        <v/>
      </c>
      <c r="BA212" s="6" t="str">
        <f ca="1" t="shared" si="189"/>
        <v/>
      </c>
      <c r="BB212" s="6" t="str">
        <f ca="1" t="shared" si="190"/>
        <v/>
      </c>
      <c r="BC212" s="6" t="str">
        <f ca="1" t="shared" si="191"/>
        <v/>
      </c>
      <c r="BD212" s="6" t="str">
        <f ca="1" t="shared" si="192"/>
        <v/>
      </c>
      <c r="BE212" s="6" t="str">
        <f ca="1" t="shared" si="193"/>
        <v/>
      </c>
      <c r="BF212" s="6" t="str">
        <f ca="1" t="shared" si="194"/>
        <v/>
      </c>
      <c r="BG212" s="6" t="str">
        <f ca="1" t="shared" si="195"/>
        <v/>
      </c>
      <c r="BH212" s="6" t="str">
        <f ca="1" t="shared" si="196"/>
        <v/>
      </c>
      <c r="BI212" s="6" t="str">
        <f ca="1" t="shared" si="197"/>
        <v/>
      </c>
    </row>
    <row r="213" spans="1:61">
      <c r="A213" s="5" t="str">
        <f ca="1" t="shared" si="151"/>
        <v/>
      </c>
      <c r="B213" s="5" t="str">
        <f ca="1">IF(选手操作!$K212="","",选手操作!$K212)</f>
        <v/>
      </c>
      <c r="C213" s="5" t="str">
        <f ca="1">IF(选手操作!$L212="","",选手操作!$L212)</f>
        <v/>
      </c>
      <c r="D213" s="5" t="str">
        <f ca="1">IF($B213="","",RANK($E213,$E$4:$E$435,0)+COUNTIF($E$4:$E213,$E213)-1)</f>
        <v/>
      </c>
      <c r="E213" s="6" t="str">
        <f ca="1" t="shared" si="152"/>
        <v/>
      </c>
      <c r="F213" s="7" t="str">
        <f ca="1">IF(SUM(选手操作!S212,选手操作!AS212,选手操作!BS212,选手操作!CS212,选手操作!DS212,选手操作!ES212,选手操作!FS212,选手操作!GS212,选手操作!HS212,选手操作!M212,结果导入!W212,结果导入!AW212,结果导入!BW212,结果导入!CW212,结果导入!DW212,结果导入!EW212,结果导入!FW212,结果导入!GW212,结果导入!HW212,选手操作!HU212)=0,"",SUM(选手操作!S212,选手操作!AS212,选手操作!BS212,选手操作!CS212,选手操作!DS212,选手操作!ES212,选手操作!FS212,选手操作!GS212,选手操作!HS212,选手操作!M212,结果导入!W212,结果导入!AW212,结果导入!BW212,结果导入!CW212,结果导入!DW212,结果导入!EW212,结果导入!FW212,结果导入!GW212,结果导入!HW212))</f>
        <v/>
      </c>
      <c r="G213" s="7" t="str">
        <f>IF(SUM(选手操作!O212,结果导入!Y212,结果导入!AY212,结果导入!BY212,结果导入!CY212,结果导入!DY212,结果导入!EY212,结果导入!FY212,结果导入!GY212,结果导入!HY212)=0,"",SUM(选手操作!O212,结果导入!Y212,结果导入!AY212,结果导入!BY212,结果导入!CY212,结果导入!DY212,结果导入!EY212,结果导入!FY212,结果导入!GY212,结果导入!HY212))</f>
        <v/>
      </c>
      <c r="H213" s="6" t="str">
        <f ca="1">IFERROR(IF(OR($C213="",结果导入!S$3=""),"",IF(选手操作!T212&lt;&gt;"",IF(选手操作!T212="其他","请假",选手操作!T212),VLOOKUP($C213,结果导入!O:Q,3,0))),"成绩错误")</f>
        <v/>
      </c>
      <c r="I213" s="6" t="str">
        <f ca="1">IFERROR(IF(OR($C213="",结果导入!AS$3=""),"",IF(选手操作!AT212&lt;&gt;"",IF(选手操作!AT212="其他","请假",选手操作!AT212),VLOOKUP($C213,结果导入!AO:AQ,3,0))),"成绩错误")</f>
        <v/>
      </c>
      <c r="J213" s="6" t="str">
        <f ca="1">IFERROR(IF(OR($C213="",结果导入!BS$3=""),"",IF(选手操作!BT212&lt;&gt;"",IF(选手操作!BT212="其他","请假",选手操作!BT212),VLOOKUP($C213,结果导入!BO:BQ,3,0))),"成绩错误")</f>
        <v/>
      </c>
      <c r="K213" s="6" t="str">
        <f ca="1">IFERROR(IF(OR($C213="",结果导入!CS$3=""),"",IF(选手操作!CT212&lt;&gt;"",IF(选手操作!CT212="其他","请假",选手操作!CT212),VLOOKUP($C213,结果导入!CO:CQ,3,0))),"成绩错误")</f>
        <v/>
      </c>
      <c r="L213" s="6" t="str">
        <f ca="1">IFERROR(IF(OR($C213="",结果导入!DS$3=""),"",IF(选手操作!DT212&lt;&gt;"",IF(选手操作!DT212="其他","请假",选手操作!DT212),VLOOKUP($C213,结果导入!DO:DQ,3,0))),"成绩错误")</f>
        <v/>
      </c>
      <c r="M213" s="6" t="str">
        <f ca="1">IFERROR(IF(OR($C213="",结果导入!ES$3=""),"",IF(选手操作!ET212&lt;&gt;"",IF(选手操作!ET212="其他","请假",选手操作!ET212),VLOOKUP($C213,结果导入!EO:EQ,3,0))),"成绩错误")</f>
        <v/>
      </c>
      <c r="N213" s="6" t="str">
        <f ca="1">IFERROR(IF(OR($C213="",结果导入!FS$3=""),"",IF(选手操作!FT212&lt;&gt;"",IF(选手操作!FT212="其他","请假",选手操作!FT212),VLOOKUP($C213,结果导入!FO:FQ,3,0))),"成绩错误")</f>
        <v/>
      </c>
      <c r="O213" s="6" t="str">
        <f ca="1">IFERROR(IF(OR($C213="",结果导入!GS$3=""),"",IF(选手操作!GT212&lt;&gt;"",IF(选手操作!GT212="其他","请假",选手操作!GT212),VLOOKUP($C213,结果导入!GO:GQ,3,0))),"成绩错误")</f>
        <v/>
      </c>
      <c r="P213" s="6" t="str">
        <f ca="1">IFERROR(IF(OR($C213="",结果导入!HS$3=""),"",IF(选手操作!HT212&lt;&gt;"",IF(选手操作!HT212="其他","请假",选手操作!HT212),VLOOKUP($C213,结果导入!HO:HQ,3,0))),"成绩错误")</f>
        <v/>
      </c>
      <c r="Q213" s="5" t="str">
        <f ca="1" t="shared" si="153"/>
        <v/>
      </c>
      <c r="R213" s="5" t="str">
        <f ca="1" t="shared" si="154"/>
        <v/>
      </c>
      <c r="S213" s="5" t="str">
        <f ca="1" t="shared" si="155"/>
        <v/>
      </c>
      <c r="T213" s="6" t="str">
        <f ca="1" t="shared" si="156"/>
        <v/>
      </c>
      <c r="U213" s="6" t="str">
        <f ca="1" t="shared" si="157"/>
        <v/>
      </c>
      <c r="V213" s="6" t="str">
        <f ca="1" t="shared" si="158"/>
        <v/>
      </c>
      <c r="W213" s="6" t="str">
        <f ca="1" t="shared" si="159"/>
        <v/>
      </c>
      <c r="X213" s="6" t="str">
        <f ca="1" t="shared" si="160"/>
        <v/>
      </c>
      <c r="Y213" s="6" t="str">
        <f ca="1" t="shared" si="161"/>
        <v/>
      </c>
      <c r="Z213" s="6" t="str">
        <f ca="1" t="shared" si="162"/>
        <v/>
      </c>
      <c r="AA213" s="6" t="str">
        <f ca="1" t="shared" si="163"/>
        <v/>
      </c>
      <c r="AB213" s="6" t="str">
        <f ca="1" t="shared" si="164"/>
        <v/>
      </c>
      <c r="AC213" s="6" t="str">
        <f ca="1" t="shared" si="165"/>
        <v/>
      </c>
      <c r="AD213" s="6" t="str">
        <f ca="1" t="shared" si="166"/>
        <v/>
      </c>
      <c r="AE213" s="6" t="str">
        <f ca="1" t="shared" si="167"/>
        <v/>
      </c>
      <c r="AF213" s="5" t="str">
        <f ca="1" t="shared" si="168"/>
        <v/>
      </c>
      <c r="AG213" s="5" t="str">
        <f ca="1" t="shared" si="169"/>
        <v/>
      </c>
      <c r="AH213" s="5" t="str">
        <f ca="1" t="shared" si="170"/>
        <v/>
      </c>
      <c r="AI213" s="6" t="str">
        <f ca="1" t="shared" si="171"/>
        <v/>
      </c>
      <c r="AJ213" s="6" t="str">
        <f ca="1" t="shared" si="172"/>
        <v/>
      </c>
      <c r="AK213" s="7" t="str">
        <f ca="1" t="shared" si="173"/>
        <v/>
      </c>
      <c r="AL213" s="6" t="str">
        <f ca="1" t="shared" si="174"/>
        <v/>
      </c>
      <c r="AM213" s="6" t="str">
        <f ca="1" t="shared" si="175"/>
        <v/>
      </c>
      <c r="AN213" s="6" t="str">
        <f ca="1" t="shared" si="176"/>
        <v/>
      </c>
      <c r="AO213" s="6" t="str">
        <f ca="1" t="shared" si="177"/>
        <v/>
      </c>
      <c r="AP213" s="6" t="str">
        <f ca="1" t="shared" si="178"/>
        <v/>
      </c>
      <c r="AQ213" s="6" t="str">
        <f ca="1" t="shared" si="179"/>
        <v/>
      </c>
      <c r="AR213" s="6" t="str">
        <f ca="1" t="shared" si="180"/>
        <v/>
      </c>
      <c r="AS213" s="6" t="str">
        <f ca="1" t="shared" si="181"/>
        <v/>
      </c>
      <c r="AT213" s="6" t="str">
        <f ca="1" t="shared" si="182"/>
        <v/>
      </c>
      <c r="AU213" s="9" t="str">
        <f ca="1" t="shared" si="183"/>
        <v/>
      </c>
      <c r="AV213" s="5" t="str">
        <f ca="1" t="shared" si="184"/>
        <v/>
      </c>
      <c r="AW213" s="5" t="str">
        <f ca="1" t="shared" si="185"/>
        <v/>
      </c>
      <c r="AX213" s="8" t="str">
        <f ca="1" t="shared" si="186"/>
        <v/>
      </c>
      <c r="AY213" s="6" t="str">
        <f ca="1" t="shared" si="187"/>
        <v/>
      </c>
      <c r="AZ213" s="7" t="str">
        <f ca="1" t="shared" si="188"/>
        <v/>
      </c>
      <c r="BA213" s="6" t="str">
        <f ca="1" t="shared" si="189"/>
        <v/>
      </c>
      <c r="BB213" s="6" t="str">
        <f ca="1" t="shared" si="190"/>
        <v/>
      </c>
      <c r="BC213" s="6" t="str">
        <f ca="1" t="shared" si="191"/>
        <v/>
      </c>
      <c r="BD213" s="6" t="str">
        <f ca="1" t="shared" si="192"/>
        <v/>
      </c>
      <c r="BE213" s="6" t="str">
        <f ca="1" t="shared" si="193"/>
        <v/>
      </c>
      <c r="BF213" s="6" t="str">
        <f ca="1" t="shared" si="194"/>
        <v/>
      </c>
      <c r="BG213" s="6" t="str">
        <f ca="1" t="shared" si="195"/>
        <v/>
      </c>
      <c r="BH213" s="6" t="str">
        <f ca="1" t="shared" si="196"/>
        <v/>
      </c>
      <c r="BI213" s="6" t="str">
        <f ca="1" t="shared" si="197"/>
        <v/>
      </c>
    </row>
    <row r="214" spans="1:61">
      <c r="A214" s="5" t="str">
        <f ca="1" t="shared" si="151"/>
        <v/>
      </c>
      <c r="B214" s="5" t="str">
        <f ca="1">IF(选手操作!$K213="","",选手操作!$K213)</f>
        <v/>
      </c>
      <c r="C214" s="5" t="str">
        <f ca="1">IF(选手操作!$L213="","",选手操作!$L213)</f>
        <v/>
      </c>
      <c r="D214" s="5" t="str">
        <f ca="1">IF($B214="","",RANK($E214,$E$4:$E$435,0)+COUNTIF($E$4:$E214,$E214)-1)</f>
        <v/>
      </c>
      <c r="E214" s="6" t="str">
        <f ca="1" t="shared" si="152"/>
        <v/>
      </c>
      <c r="F214" s="7" t="str">
        <f ca="1">IF(SUM(选手操作!S213,选手操作!AS213,选手操作!BS213,选手操作!CS213,选手操作!DS213,选手操作!ES213,选手操作!FS213,选手操作!GS213,选手操作!HS213,选手操作!M213,结果导入!W213,结果导入!AW213,结果导入!BW213,结果导入!CW213,结果导入!DW213,结果导入!EW213,结果导入!FW213,结果导入!GW213,结果导入!HW213,选手操作!HU213)=0,"",SUM(选手操作!S213,选手操作!AS213,选手操作!BS213,选手操作!CS213,选手操作!DS213,选手操作!ES213,选手操作!FS213,选手操作!GS213,选手操作!HS213,选手操作!M213,结果导入!W213,结果导入!AW213,结果导入!BW213,结果导入!CW213,结果导入!DW213,结果导入!EW213,结果导入!FW213,结果导入!GW213,结果导入!HW213))</f>
        <v/>
      </c>
      <c r="G214" s="7" t="str">
        <f>IF(SUM(选手操作!O213,结果导入!Y213,结果导入!AY213,结果导入!BY213,结果导入!CY213,结果导入!DY213,结果导入!EY213,结果导入!FY213,结果导入!GY213,结果导入!HY213)=0,"",SUM(选手操作!O213,结果导入!Y213,结果导入!AY213,结果导入!BY213,结果导入!CY213,结果导入!DY213,结果导入!EY213,结果导入!FY213,结果导入!GY213,结果导入!HY213))</f>
        <v/>
      </c>
      <c r="H214" s="6" t="str">
        <f ca="1">IFERROR(IF(OR($C214="",结果导入!S$3=""),"",IF(选手操作!T213&lt;&gt;"",IF(选手操作!T213="其他","请假",选手操作!T213),VLOOKUP($C214,结果导入!O:Q,3,0))),"成绩错误")</f>
        <v/>
      </c>
      <c r="I214" s="6" t="str">
        <f ca="1">IFERROR(IF(OR($C214="",结果导入!AS$3=""),"",IF(选手操作!AT213&lt;&gt;"",IF(选手操作!AT213="其他","请假",选手操作!AT213),VLOOKUP($C214,结果导入!AO:AQ,3,0))),"成绩错误")</f>
        <v/>
      </c>
      <c r="J214" s="6" t="str">
        <f ca="1">IFERROR(IF(OR($C214="",结果导入!BS$3=""),"",IF(选手操作!BT213&lt;&gt;"",IF(选手操作!BT213="其他","请假",选手操作!BT213),VLOOKUP($C214,结果导入!BO:BQ,3,0))),"成绩错误")</f>
        <v/>
      </c>
      <c r="K214" s="6" t="str">
        <f ca="1">IFERROR(IF(OR($C214="",结果导入!CS$3=""),"",IF(选手操作!CT213&lt;&gt;"",IF(选手操作!CT213="其他","请假",选手操作!CT213),VLOOKUP($C214,结果导入!CO:CQ,3,0))),"成绩错误")</f>
        <v/>
      </c>
      <c r="L214" s="6" t="str">
        <f ca="1">IFERROR(IF(OR($C214="",结果导入!DS$3=""),"",IF(选手操作!DT213&lt;&gt;"",IF(选手操作!DT213="其他","请假",选手操作!DT213),VLOOKUP($C214,结果导入!DO:DQ,3,0))),"成绩错误")</f>
        <v/>
      </c>
      <c r="M214" s="6" t="str">
        <f ca="1">IFERROR(IF(OR($C214="",结果导入!ES$3=""),"",IF(选手操作!ET213&lt;&gt;"",IF(选手操作!ET213="其他","请假",选手操作!ET213),VLOOKUP($C214,结果导入!EO:EQ,3,0))),"成绩错误")</f>
        <v/>
      </c>
      <c r="N214" s="6" t="str">
        <f ca="1">IFERROR(IF(OR($C214="",结果导入!FS$3=""),"",IF(选手操作!FT213&lt;&gt;"",IF(选手操作!FT213="其他","请假",选手操作!FT213),VLOOKUP($C214,结果导入!FO:FQ,3,0))),"成绩错误")</f>
        <v/>
      </c>
      <c r="O214" s="6" t="str">
        <f ca="1">IFERROR(IF(OR($C214="",结果导入!GS$3=""),"",IF(选手操作!GT213&lt;&gt;"",IF(选手操作!GT213="其他","请假",选手操作!GT213),VLOOKUP($C214,结果导入!GO:GQ,3,0))),"成绩错误")</f>
        <v/>
      </c>
      <c r="P214" s="6" t="str">
        <f ca="1">IFERROR(IF(OR($C214="",结果导入!HS$3=""),"",IF(选手操作!HT213&lt;&gt;"",IF(选手操作!HT213="其他","请假",选手操作!HT213),VLOOKUP($C214,结果导入!HO:HQ,3,0))),"成绩错误")</f>
        <v/>
      </c>
      <c r="Q214" s="5" t="str">
        <f ca="1" t="shared" si="153"/>
        <v/>
      </c>
      <c r="R214" s="5" t="str">
        <f ca="1" t="shared" si="154"/>
        <v/>
      </c>
      <c r="S214" s="5" t="str">
        <f ca="1" t="shared" si="155"/>
        <v/>
      </c>
      <c r="T214" s="6" t="str">
        <f ca="1" t="shared" si="156"/>
        <v/>
      </c>
      <c r="U214" s="6" t="str">
        <f ca="1" t="shared" si="157"/>
        <v/>
      </c>
      <c r="V214" s="6" t="str">
        <f ca="1" t="shared" si="158"/>
        <v/>
      </c>
      <c r="W214" s="6" t="str">
        <f ca="1" t="shared" si="159"/>
        <v/>
      </c>
      <c r="X214" s="6" t="str">
        <f ca="1" t="shared" si="160"/>
        <v/>
      </c>
      <c r="Y214" s="6" t="str">
        <f ca="1" t="shared" si="161"/>
        <v/>
      </c>
      <c r="Z214" s="6" t="str">
        <f ca="1" t="shared" si="162"/>
        <v/>
      </c>
      <c r="AA214" s="6" t="str">
        <f ca="1" t="shared" si="163"/>
        <v/>
      </c>
      <c r="AB214" s="6" t="str">
        <f ca="1" t="shared" si="164"/>
        <v/>
      </c>
      <c r="AC214" s="6" t="str">
        <f ca="1" t="shared" si="165"/>
        <v/>
      </c>
      <c r="AD214" s="6" t="str">
        <f ca="1" t="shared" si="166"/>
        <v/>
      </c>
      <c r="AE214" s="6" t="str">
        <f ca="1" t="shared" si="167"/>
        <v/>
      </c>
      <c r="AF214" s="5" t="str">
        <f ca="1" t="shared" si="168"/>
        <v/>
      </c>
      <c r="AG214" s="5" t="str">
        <f ca="1" t="shared" si="169"/>
        <v/>
      </c>
      <c r="AH214" s="5" t="str">
        <f ca="1" t="shared" si="170"/>
        <v/>
      </c>
      <c r="AI214" s="6" t="str">
        <f ca="1" t="shared" si="171"/>
        <v/>
      </c>
      <c r="AJ214" s="6" t="str">
        <f ca="1" t="shared" si="172"/>
        <v/>
      </c>
      <c r="AK214" s="7" t="str">
        <f ca="1" t="shared" si="173"/>
        <v/>
      </c>
      <c r="AL214" s="6" t="str">
        <f ca="1" t="shared" si="174"/>
        <v/>
      </c>
      <c r="AM214" s="6" t="str">
        <f ca="1" t="shared" si="175"/>
        <v/>
      </c>
      <c r="AN214" s="6" t="str">
        <f ca="1" t="shared" si="176"/>
        <v/>
      </c>
      <c r="AO214" s="6" t="str">
        <f ca="1" t="shared" si="177"/>
        <v/>
      </c>
      <c r="AP214" s="6" t="str">
        <f ca="1" t="shared" si="178"/>
        <v/>
      </c>
      <c r="AQ214" s="6" t="str">
        <f ca="1" t="shared" si="179"/>
        <v/>
      </c>
      <c r="AR214" s="6" t="str">
        <f ca="1" t="shared" si="180"/>
        <v/>
      </c>
      <c r="AS214" s="6" t="str">
        <f ca="1" t="shared" si="181"/>
        <v/>
      </c>
      <c r="AT214" s="6" t="str">
        <f ca="1" t="shared" si="182"/>
        <v/>
      </c>
      <c r="AU214" s="9" t="str">
        <f ca="1" t="shared" si="183"/>
        <v/>
      </c>
      <c r="AV214" s="5" t="str">
        <f ca="1" t="shared" si="184"/>
        <v/>
      </c>
      <c r="AW214" s="5" t="str">
        <f ca="1" t="shared" si="185"/>
        <v/>
      </c>
      <c r="AX214" s="8" t="str">
        <f ca="1" t="shared" si="186"/>
        <v/>
      </c>
      <c r="AY214" s="6" t="str">
        <f ca="1" t="shared" si="187"/>
        <v/>
      </c>
      <c r="AZ214" s="7" t="str">
        <f ca="1" t="shared" si="188"/>
        <v/>
      </c>
      <c r="BA214" s="6" t="str">
        <f ca="1" t="shared" si="189"/>
        <v/>
      </c>
      <c r="BB214" s="6" t="str">
        <f ca="1" t="shared" si="190"/>
        <v/>
      </c>
      <c r="BC214" s="6" t="str">
        <f ca="1" t="shared" si="191"/>
        <v/>
      </c>
      <c r="BD214" s="6" t="str">
        <f ca="1" t="shared" si="192"/>
        <v/>
      </c>
      <c r="BE214" s="6" t="str">
        <f ca="1" t="shared" si="193"/>
        <v/>
      </c>
      <c r="BF214" s="6" t="str">
        <f ca="1" t="shared" si="194"/>
        <v/>
      </c>
      <c r="BG214" s="6" t="str">
        <f ca="1" t="shared" si="195"/>
        <v/>
      </c>
      <c r="BH214" s="6" t="str">
        <f ca="1" t="shared" si="196"/>
        <v/>
      </c>
      <c r="BI214" s="6" t="str">
        <f ca="1" t="shared" si="197"/>
        <v/>
      </c>
    </row>
    <row r="215" spans="1:61">
      <c r="A215" s="5" t="str">
        <f ca="1" t="shared" si="151"/>
        <v/>
      </c>
      <c r="B215" s="5" t="str">
        <f ca="1">IF(选手操作!$K214="","",选手操作!$K214)</f>
        <v/>
      </c>
      <c r="C215" s="5" t="str">
        <f ca="1">IF(选手操作!$L214="","",选手操作!$L214)</f>
        <v/>
      </c>
      <c r="D215" s="5" t="str">
        <f ca="1">IF($B215="","",RANK($E215,$E$4:$E$435,0)+COUNTIF($E$4:$E215,$E215)-1)</f>
        <v/>
      </c>
      <c r="E215" s="6" t="str">
        <f ca="1" t="shared" si="152"/>
        <v/>
      </c>
      <c r="F215" s="7" t="str">
        <f ca="1">IF(SUM(选手操作!S214,选手操作!AS214,选手操作!BS214,选手操作!CS214,选手操作!DS214,选手操作!ES214,选手操作!FS214,选手操作!GS214,选手操作!HS214,选手操作!M214,结果导入!W214,结果导入!AW214,结果导入!BW214,结果导入!CW214,结果导入!DW214,结果导入!EW214,结果导入!FW214,结果导入!GW214,结果导入!HW214,选手操作!HU214)=0,"",SUM(选手操作!S214,选手操作!AS214,选手操作!BS214,选手操作!CS214,选手操作!DS214,选手操作!ES214,选手操作!FS214,选手操作!GS214,选手操作!HS214,选手操作!M214,结果导入!W214,结果导入!AW214,结果导入!BW214,结果导入!CW214,结果导入!DW214,结果导入!EW214,结果导入!FW214,结果导入!GW214,结果导入!HW214))</f>
        <v/>
      </c>
      <c r="G215" s="7" t="str">
        <f>IF(SUM(选手操作!O214,结果导入!Y214,结果导入!AY214,结果导入!BY214,结果导入!CY214,结果导入!DY214,结果导入!EY214,结果导入!FY214,结果导入!GY214,结果导入!HY214)=0,"",SUM(选手操作!O214,结果导入!Y214,结果导入!AY214,结果导入!BY214,结果导入!CY214,结果导入!DY214,结果导入!EY214,结果导入!FY214,结果导入!GY214,结果导入!HY214))</f>
        <v/>
      </c>
      <c r="H215" s="6" t="str">
        <f ca="1">IFERROR(IF(OR($C215="",结果导入!S$3=""),"",IF(选手操作!T214&lt;&gt;"",IF(选手操作!T214="其他","请假",选手操作!T214),VLOOKUP($C215,结果导入!O:Q,3,0))),"成绩错误")</f>
        <v/>
      </c>
      <c r="I215" s="6" t="str">
        <f ca="1">IFERROR(IF(OR($C215="",结果导入!AS$3=""),"",IF(选手操作!AT214&lt;&gt;"",IF(选手操作!AT214="其他","请假",选手操作!AT214),VLOOKUP($C215,结果导入!AO:AQ,3,0))),"成绩错误")</f>
        <v/>
      </c>
      <c r="J215" s="6" t="str">
        <f ca="1">IFERROR(IF(OR($C215="",结果导入!BS$3=""),"",IF(选手操作!BT214&lt;&gt;"",IF(选手操作!BT214="其他","请假",选手操作!BT214),VLOOKUP($C215,结果导入!BO:BQ,3,0))),"成绩错误")</f>
        <v/>
      </c>
      <c r="K215" s="6" t="str">
        <f ca="1">IFERROR(IF(OR($C215="",结果导入!CS$3=""),"",IF(选手操作!CT214&lt;&gt;"",IF(选手操作!CT214="其他","请假",选手操作!CT214),VLOOKUP($C215,结果导入!CO:CQ,3,0))),"成绩错误")</f>
        <v/>
      </c>
      <c r="L215" s="6" t="str">
        <f ca="1">IFERROR(IF(OR($C215="",结果导入!DS$3=""),"",IF(选手操作!DT214&lt;&gt;"",IF(选手操作!DT214="其他","请假",选手操作!DT214),VLOOKUP($C215,结果导入!DO:DQ,3,0))),"成绩错误")</f>
        <v/>
      </c>
      <c r="M215" s="6" t="str">
        <f ca="1">IFERROR(IF(OR($C215="",结果导入!ES$3=""),"",IF(选手操作!ET214&lt;&gt;"",IF(选手操作!ET214="其他","请假",选手操作!ET214),VLOOKUP($C215,结果导入!EO:EQ,3,0))),"成绩错误")</f>
        <v/>
      </c>
      <c r="N215" s="6" t="str">
        <f ca="1">IFERROR(IF(OR($C215="",结果导入!FS$3=""),"",IF(选手操作!FT214&lt;&gt;"",IF(选手操作!FT214="其他","请假",选手操作!FT214),VLOOKUP($C215,结果导入!FO:FQ,3,0))),"成绩错误")</f>
        <v/>
      </c>
      <c r="O215" s="6" t="str">
        <f ca="1">IFERROR(IF(OR($C215="",结果导入!GS$3=""),"",IF(选手操作!GT214&lt;&gt;"",IF(选手操作!GT214="其他","请假",选手操作!GT214),VLOOKUP($C215,结果导入!GO:GQ,3,0))),"成绩错误")</f>
        <v/>
      </c>
      <c r="P215" s="6" t="str">
        <f ca="1">IFERROR(IF(OR($C215="",结果导入!HS$3=""),"",IF(选手操作!HT214&lt;&gt;"",IF(选手操作!HT214="其他","请假",选手操作!HT214),VLOOKUP($C215,结果导入!HO:HQ,3,0))),"成绩错误")</f>
        <v/>
      </c>
      <c r="Q215" s="5" t="str">
        <f ca="1" t="shared" si="153"/>
        <v/>
      </c>
      <c r="R215" s="5" t="str">
        <f ca="1" t="shared" si="154"/>
        <v/>
      </c>
      <c r="S215" s="5" t="str">
        <f ca="1" t="shared" si="155"/>
        <v/>
      </c>
      <c r="T215" s="6" t="str">
        <f ca="1" t="shared" si="156"/>
        <v/>
      </c>
      <c r="U215" s="6" t="str">
        <f ca="1" t="shared" si="157"/>
        <v/>
      </c>
      <c r="V215" s="6" t="str">
        <f ca="1" t="shared" si="158"/>
        <v/>
      </c>
      <c r="W215" s="6" t="str">
        <f ca="1" t="shared" si="159"/>
        <v/>
      </c>
      <c r="X215" s="6" t="str">
        <f ca="1" t="shared" si="160"/>
        <v/>
      </c>
      <c r="Y215" s="6" t="str">
        <f ca="1" t="shared" si="161"/>
        <v/>
      </c>
      <c r="Z215" s="6" t="str">
        <f ca="1" t="shared" si="162"/>
        <v/>
      </c>
      <c r="AA215" s="6" t="str">
        <f ca="1" t="shared" si="163"/>
        <v/>
      </c>
      <c r="AB215" s="6" t="str">
        <f ca="1" t="shared" si="164"/>
        <v/>
      </c>
      <c r="AC215" s="6" t="str">
        <f ca="1" t="shared" si="165"/>
        <v/>
      </c>
      <c r="AD215" s="6" t="str">
        <f ca="1" t="shared" si="166"/>
        <v/>
      </c>
      <c r="AE215" s="6" t="str">
        <f ca="1" t="shared" si="167"/>
        <v/>
      </c>
      <c r="AF215" s="5" t="str">
        <f ca="1" t="shared" si="168"/>
        <v/>
      </c>
      <c r="AG215" s="5" t="str">
        <f ca="1" t="shared" si="169"/>
        <v/>
      </c>
      <c r="AH215" s="5" t="str">
        <f ca="1" t="shared" si="170"/>
        <v/>
      </c>
      <c r="AI215" s="6" t="str">
        <f ca="1" t="shared" si="171"/>
        <v/>
      </c>
      <c r="AJ215" s="6" t="str">
        <f ca="1" t="shared" si="172"/>
        <v/>
      </c>
      <c r="AK215" s="7" t="str">
        <f ca="1" t="shared" si="173"/>
        <v/>
      </c>
      <c r="AL215" s="6" t="str">
        <f ca="1" t="shared" si="174"/>
        <v/>
      </c>
      <c r="AM215" s="6" t="str">
        <f ca="1" t="shared" si="175"/>
        <v/>
      </c>
      <c r="AN215" s="6" t="str">
        <f ca="1" t="shared" si="176"/>
        <v/>
      </c>
      <c r="AO215" s="6" t="str">
        <f ca="1" t="shared" si="177"/>
        <v/>
      </c>
      <c r="AP215" s="6" t="str">
        <f ca="1" t="shared" si="178"/>
        <v/>
      </c>
      <c r="AQ215" s="6" t="str">
        <f ca="1" t="shared" si="179"/>
        <v/>
      </c>
      <c r="AR215" s="6" t="str">
        <f ca="1" t="shared" si="180"/>
        <v/>
      </c>
      <c r="AS215" s="6" t="str">
        <f ca="1" t="shared" si="181"/>
        <v/>
      </c>
      <c r="AT215" s="6" t="str">
        <f ca="1" t="shared" si="182"/>
        <v/>
      </c>
      <c r="AU215" s="9" t="str">
        <f ca="1" t="shared" si="183"/>
        <v/>
      </c>
      <c r="AV215" s="5" t="str">
        <f ca="1" t="shared" si="184"/>
        <v/>
      </c>
      <c r="AW215" s="5" t="str">
        <f ca="1" t="shared" si="185"/>
        <v/>
      </c>
      <c r="AX215" s="8" t="str">
        <f ca="1" t="shared" si="186"/>
        <v/>
      </c>
      <c r="AY215" s="6" t="str">
        <f ca="1" t="shared" si="187"/>
        <v/>
      </c>
      <c r="AZ215" s="7" t="str">
        <f ca="1" t="shared" si="188"/>
        <v/>
      </c>
      <c r="BA215" s="6" t="str">
        <f ca="1" t="shared" si="189"/>
        <v/>
      </c>
      <c r="BB215" s="6" t="str">
        <f ca="1" t="shared" si="190"/>
        <v/>
      </c>
      <c r="BC215" s="6" t="str">
        <f ca="1" t="shared" si="191"/>
        <v/>
      </c>
      <c r="BD215" s="6" t="str">
        <f ca="1" t="shared" si="192"/>
        <v/>
      </c>
      <c r="BE215" s="6" t="str">
        <f ca="1" t="shared" si="193"/>
        <v/>
      </c>
      <c r="BF215" s="6" t="str">
        <f ca="1" t="shared" si="194"/>
        <v/>
      </c>
      <c r="BG215" s="6" t="str">
        <f ca="1" t="shared" si="195"/>
        <v/>
      </c>
      <c r="BH215" s="6" t="str">
        <f ca="1" t="shared" si="196"/>
        <v/>
      </c>
      <c r="BI215" s="6" t="str">
        <f ca="1" t="shared" si="197"/>
        <v/>
      </c>
    </row>
    <row r="216" spans="1:61">
      <c r="A216" s="5" t="str">
        <f ca="1" t="shared" si="151"/>
        <v/>
      </c>
      <c r="B216" s="5" t="str">
        <f ca="1">IF(选手操作!$K215="","",选手操作!$K215)</f>
        <v/>
      </c>
      <c r="C216" s="5" t="str">
        <f ca="1">IF(选手操作!$L215="","",选手操作!$L215)</f>
        <v/>
      </c>
      <c r="D216" s="5" t="str">
        <f ca="1">IF($B216="","",RANK($E216,$E$4:$E$435,0)+COUNTIF($E$4:$E216,$E216)-1)</f>
        <v/>
      </c>
      <c r="E216" s="6" t="str">
        <f ca="1" t="shared" si="152"/>
        <v/>
      </c>
      <c r="F216" s="7" t="str">
        <f ca="1">IF(SUM(选手操作!S215,选手操作!AS215,选手操作!BS215,选手操作!CS215,选手操作!DS215,选手操作!ES215,选手操作!FS215,选手操作!GS215,选手操作!HS215,选手操作!M215,结果导入!W215,结果导入!AW215,结果导入!BW215,结果导入!CW215,结果导入!DW215,结果导入!EW215,结果导入!FW215,结果导入!GW215,结果导入!HW215,选手操作!HU215)=0,"",SUM(选手操作!S215,选手操作!AS215,选手操作!BS215,选手操作!CS215,选手操作!DS215,选手操作!ES215,选手操作!FS215,选手操作!GS215,选手操作!HS215,选手操作!M215,结果导入!W215,结果导入!AW215,结果导入!BW215,结果导入!CW215,结果导入!DW215,结果导入!EW215,结果导入!FW215,结果导入!GW215,结果导入!HW215))</f>
        <v/>
      </c>
      <c r="G216" s="7" t="str">
        <f>IF(SUM(选手操作!O215,结果导入!Y215,结果导入!AY215,结果导入!BY215,结果导入!CY215,结果导入!DY215,结果导入!EY215,结果导入!FY215,结果导入!GY215,结果导入!HY215)=0,"",SUM(选手操作!O215,结果导入!Y215,结果导入!AY215,结果导入!BY215,结果导入!CY215,结果导入!DY215,结果导入!EY215,结果导入!FY215,结果导入!GY215,结果导入!HY215))</f>
        <v/>
      </c>
      <c r="H216" s="6" t="str">
        <f ca="1">IFERROR(IF(OR($C216="",结果导入!S$3=""),"",IF(选手操作!T215&lt;&gt;"",IF(选手操作!T215="其他","请假",选手操作!T215),VLOOKUP($C216,结果导入!O:Q,3,0))),"成绩错误")</f>
        <v/>
      </c>
      <c r="I216" s="6" t="str">
        <f ca="1">IFERROR(IF(OR($C216="",结果导入!AS$3=""),"",IF(选手操作!AT215&lt;&gt;"",IF(选手操作!AT215="其他","请假",选手操作!AT215),VLOOKUP($C216,结果导入!AO:AQ,3,0))),"成绩错误")</f>
        <v/>
      </c>
      <c r="J216" s="6" t="str">
        <f ca="1">IFERROR(IF(OR($C216="",结果导入!BS$3=""),"",IF(选手操作!BT215&lt;&gt;"",IF(选手操作!BT215="其他","请假",选手操作!BT215),VLOOKUP($C216,结果导入!BO:BQ,3,0))),"成绩错误")</f>
        <v/>
      </c>
      <c r="K216" s="6" t="str">
        <f ca="1">IFERROR(IF(OR($C216="",结果导入!CS$3=""),"",IF(选手操作!CT215&lt;&gt;"",IF(选手操作!CT215="其他","请假",选手操作!CT215),VLOOKUP($C216,结果导入!CO:CQ,3,0))),"成绩错误")</f>
        <v/>
      </c>
      <c r="L216" s="6" t="str">
        <f ca="1">IFERROR(IF(OR($C216="",结果导入!DS$3=""),"",IF(选手操作!DT215&lt;&gt;"",IF(选手操作!DT215="其他","请假",选手操作!DT215),VLOOKUP($C216,结果导入!DO:DQ,3,0))),"成绩错误")</f>
        <v/>
      </c>
      <c r="M216" s="6" t="str">
        <f ca="1">IFERROR(IF(OR($C216="",结果导入!ES$3=""),"",IF(选手操作!ET215&lt;&gt;"",IF(选手操作!ET215="其他","请假",选手操作!ET215),VLOOKUP($C216,结果导入!EO:EQ,3,0))),"成绩错误")</f>
        <v/>
      </c>
      <c r="N216" s="6" t="str">
        <f ca="1">IFERROR(IF(OR($C216="",结果导入!FS$3=""),"",IF(选手操作!FT215&lt;&gt;"",IF(选手操作!FT215="其他","请假",选手操作!FT215),VLOOKUP($C216,结果导入!FO:FQ,3,0))),"成绩错误")</f>
        <v/>
      </c>
      <c r="O216" s="6" t="str">
        <f ca="1">IFERROR(IF(OR($C216="",结果导入!GS$3=""),"",IF(选手操作!GT215&lt;&gt;"",IF(选手操作!GT215="其他","请假",选手操作!GT215),VLOOKUP($C216,结果导入!GO:GQ,3,0))),"成绩错误")</f>
        <v/>
      </c>
      <c r="P216" s="6" t="str">
        <f ca="1">IFERROR(IF(OR($C216="",结果导入!HS$3=""),"",IF(选手操作!HT215&lt;&gt;"",IF(选手操作!HT215="其他","请假",选手操作!HT215),VLOOKUP($C216,结果导入!HO:HQ,3,0))),"成绩错误")</f>
        <v/>
      </c>
      <c r="Q216" s="5" t="str">
        <f ca="1" t="shared" si="153"/>
        <v/>
      </c>
      <c r="R216" s="5" t="str">
        <f ca="1" t="shared" si="154"/>
        <v/>
      </c>
      <c r="S216" s="5" t="str">
        <f ca="1" t="shared" si="155"/>
        <v/>
      </c>
      <c r="T216" s="6" t="str">
        <f ca="1" t="shared" si="156"/>
        <v/>
      </c>
      <c r="U216" s="6" t="str">
        <f ca="1" t="shared" si="157"/>
        <v/>
      </c>
      <c r="V216" s="6" t="str">
        <f ca="1" t="shared" si="158"/>
        <v/>
      </c>
      <c r="W216" s="6" t="str">
        <f ca="1" t="shared" si="159"/>
        <v/>
      </c>
      <c r="X216" s="6" t="str">
        <f ca="1" t="shared" si="160"/>
        <v/>
      </c>
      <c r="Y216" s="6" t="str">
        <f ca="1" t="shared" si="161"/>
        <v/>
      </c>
      <c r="Z216" s="6" t="str">
        <f ca="1" t="shared" si="162"/>
        <v/>
      </c>
      <c r="AA216" s="6" t="str">
        <f ca="1" t="shared" si="163"/>
        <v/>
      </c>
      <c r="AB216" s="6" t="str">
        <f ca="1" t="shared" si="164"/>
        <v/>
      </c>
      <c r="AC216" s="6" t="str">
        <f ca="1" t="shared" si="165"/>
        <v/>
      </c>
      <c r="AD216" s="6" t="str">
        <f ca="1" t="shared" si="166"/>
        <v/>
      </c>
      <c r="AE216" s="6" t="str">
        <f ca="1" t="shared" si="167"/>
        <v/>
      </c>
      <c r="AF216" s="5" t="str">
        <f ca="1" t="shared" si="168"/>
        <v/>
      </c>
      <c r="AG216" s="5" t="str">
        <f ca="1" t="shared" si="169"/>
        <v/>
      </c>
      <c r="AH216" s="5" t="str">
        <f ca="1" t="shared" si="170"/>
        <v/>
      </c>
      <c r="AI216" s="6" t="str">
        <f ca="1" t="shared" si="171"/>
        <v/>
      </c>
      <c r="AJ216" s="6" t="str">
        <f ca="1" t="shared" si="172"/>
        <v/>
      </c>
      <c r="AK216" s="7" t="str">
        <f ca="1" t="shared" si="173"/>
        <v/>
      </c>
      <c r="AL216" s="6" t="str">
        <f ca="1" t="shared" si="174"/>
        <v/>
      </c>
      <c r="AM216" s="6" t="str">
        <f ca="1" t="shared" si="175"/>
        <v/>
      </c>
      <c r="AN216" s="6" t="str">
        <f ca="1" t="shared" si="176"/>
        <v/>
      </c>
      <c r="AO216" s="6" t="str">
        <f ca="1" t="shared" si="177"/>
        <v/>
      </c>
      <c r="AP216" s="6" t="str">
        <f ca="1" t="shared" si="178"/>
        <v/>
      </c>
      <c r="AQ216" s="6" t="str">
        <f ca="1" t="shared" si="179"/>
        <v/>
      </c>
      <c r="AR216" s="6" t="str">
        <f ca="1" t="shared" si="180"/>
        <v/>
      </c>
      <c r="AS216" s="6" t="str">
        <f ca="1" t="shared" si="181"/>
        <v/>
      </c>
      <c r="AT216" s="6" t="str">
        <f ca="1" t="shared" si="182"/>
        <v/>
      </c>
      <c r="AU216" s="9" t="str">
        <f ca="1" t="shared" si="183"/>
        <v/>
      </c>
      <c r="AV216" s="5" t="str">
        <f ca="1" t="shared" si="184"/>
        <v/>
      </c>
      <c r="AW216" s="5" t="str">
        <f ca="1" t="shared" si="185"/>
        <v/>
      </c>
      <c r="AX216" s="8" t="str">
        <f ca="1" t="shared" si="186"/>
        <v/>
      </c>
      <c r="AY216" s="6" t="str">
        <f ca="1" t="shared" si="187"/>
        <v/>
      </c>
      <c r="AZ216" s="7" t="str">
        <f ca="1" t="shared" si="188"/>
        <v/>
      </c>
      <c r="BA216" s="6" t="str">
        <f ca="1" t="shared" si="189"/>
        <v/>
      </c>
      <c r="BB216" s="6" t="str">
        <f ca="1" t="shared" si="190"/>
        <v/>
      </c>
      <c r="BC216" s="6" t="str">
        <f ca="1" t="shared" si="191"/>
        <v/>
      </c>
      <c r="BD216" s="6" t="str">
        <f ca="1" t="shared" si="192"/>
        <v/>
      </c>
      <c r="BE216" s="6" t="str">
        <f ca="1" t="shared" si="193"/>
        <v/>
      </c>
      <c r="BF216" s="6" t="str">
        <f ca="1" t="shared" si="194"/>
        <v/>
      </c>
      <c r="BG216" s="6" t="str">
        <f ca="1" t="shared" si="195"/>
        <v/>
      </c>
      <c r="BH216" s="6" t="str">
        <f ca="1" t="shared" si="196"/>
        <v/>
      </c>
      <c r="BI216" s="6" t="str">
        <f ca="1" t="shared" si="197"/>
        <v/>
      </c>
    </row>
    <row r="217" spans="1:61">
      <c r="A217" s="5" t="str">
        <f ca="1" t="shared" si="151"/>
        <v/>
      </c>
      <c r="B217" s="5" t="str">
        <f ca="1">IF(选手操作!$K216="","",选手操作!$K216)</f>
        <v/>
      </c>
      <c r="C217" s="5" t="str">
        <f ca="1">IF(选手操作!$L216="","",选手操作!$L216)</f>
        <v/>
      </c>
      <c r="D217" s="5" t="str">
        <f ca="1">IF($B217="","",RANK($E217,$E$4:$E$435,0)+COUNTIF($E$4:$E217,$E217)-1)</f>
        <v/>
      </c>
      <c r="E217" s="6" t="str">
        <f ca="1" t="shared" si="152"/>
        <v/>
      </c>
      <c r="F217" s="7" t="str">
        <f ca="1">IF(SUM(选手操作!S216,选手操作!AS216,选手操作!BS216,选手操作!CS216,选手操作!DS216,选手操作!ES216,选手操作!FS216,选手操作!GS216,选手操作!HS216,选手操作!M216,结果导入!W216,结果导入!AW216,结果导入!BW216,结果导入!CW216,结果导入!DW216,结果导入!EW216,结果导入!FW216,结果导入!GW216,结果导入!HW216,选手操作!HU216)=0,"",SUM(选手操作!S216,选手操作!AS216,选手操作!BS216,选手操作!CS216,选手操作!DS216,选手操作!ES216,选手操作!FS216,选手操作!GS216,选手操作!HS216,选手操作!M216,结果导入!W216,结果导入!AW216,结果导入!BW216,结果导入!CW216,结果导入!DW216,结果导入!EW216,结果导入!FW216,结果导入!GW216,结果导入!HW216))</f>
        <v/>
      </c>
      <c r="G217" s="7" t="str">
        <f>IF(SUM(选手操作!O216,结果导入!Y216,结果导入!AY216,结果导入!BY216,结果导入!CY216,结果导入!DY216,结果导入!EY216,结果导入!FY216,结果导入!GY216,结果导入!HY216)=0,"",SUM(选手操作!O216,结果导入!Y216,结果导入!AY216,结果导入!BY216,结果导入!CY216,结果导入!DY216,结果导入!EY216,结果导入!FY216,结果导入!GY216,结果导入!HY216))</f>
        <v/>
      </c>
      <c r="H217" s="6" t="str">
        <f ca="1">IFERROR(IF(OR($C217="",结果导入!S$3=""),"",IF(选手操作!T216&lt;&gt;"",IF(选手操作!T216="其他","请假",选手操作!T216),VLOOKUP($C217,结果导入!O:Q,3,0))),"成绩错误")</f>
        <v/>
      </c>
      <c r="I217" s="6" t="str">
        <f ca="1">IFERROR(IF(OR($C217="",结果导入!AS$3=""),"",IF(选手操作!AT216&lt;&gt;"",IF(选手操作!AT216="其他","请假",选手操作!AT216),VLOOKUP($C217,结果导入!AO:AQ,3,0))),"成绩错误")</f>
        <v/>
      </c>
      <c r="J217" s="6" t="str">
        <f ca="1">IFERROR(IF(OR($C217="",结果导入!BS$3=""),"",IF(选手操作!BT216&lt;&gt;"",IF(选手操作!BT216="其他","请假",选手操作!BT216),VLOOKUP($C217,结果导入!BO:BQ,3,0))),"成绩错误")</f>
        <v/>
      </c>
      <c r="K217" s="6" t="str">
        <f ca="1">IFERROR(IF(OR($C217="",结果导入!CS$3=""),"",IF(选手操作!CT216&lt;&gt;"",IF(选手操作!CT216="其他","请假",选手操作!CT216),VLOOKUP($C217,结果导入!CO:CQ,3,0))),"成绩错误")</f>
        <v/>
      </c>
      <c r="L217" s="6" t="str">
        <f ca="1">IFERROR(IF(OR($C217="",结果导入!DS$3=""),"",IF(选手操作!DT216&lt;&gt;"",IF(选手操作!DT216="其他","请假",选手操作!DT216),VLOOKUP($C217,结果导入!DO:DQ,3,0))),"成绩错误")</f>
        <v/>
      </c>
      <c r="M217" s="6" t="str">
        <f ca="1">IFERROR(IF(OR($C217="",结果导入!ES$3=""),"",IF(选手操作!ET216&lt;&gt;"",IF(选手操作!ET216="其他","请假",选手操作!ET216),VLOOKUP($C217,结果导入!EO:EQ,3,0))),"成绩错误")</f>
        <v/>
      </c>
      <c r="N217" s="6" t="str">
        <f ca="1">IFERROR(IF(OR($C217="",结果导入!FS$3=""),"",IF(选手操作!FT216&lt;&gt;"",IF(选手操作!FT216="其他","请假",选手操作!FT216),VLOOKUP($C217,结果导入!FO:FQ,3,0))),"成绩错误")</f>
        <v/>
      </c>
      <c r="O217" s="6" t="str">
        <f ca="1">IFERROR(IF(OR($C217="",结果导入!GS$3=""),"",IF(选手操作!GT216&lt;&gt;"",IF(选手操作!GT216="其他","请假",选手操作!GT216),VLOOKUP($C217,结果导入!GO:GQ,3,0))),"成绩错误")</f>
        <v/>
      </c>
      <c r="P217" s="6" t="str">
        <f ca="1">IFERROR(IF(OR($C217="",结果导入!HS$3=""),"",IF(选手操作!HT216&lt;&gt;"",IF(选手操作!HT216="其他","请假",选手操作!HT216),VLOOKUP($C217,结果导入!HO:HQ,3,0))),"成绩错误")</f>
        <v/>
      </c>
      <c r="Q217" s="5" t="str">
        <f ca="1" t="shared" si="153"/>
        <v/>
      </c>
      <c r="R217" s="5" t="str">
        <f ca="1" t="shared" si="154"/>
        <v/>
      </c>
      <c r="S217" s="5" t="str">
        <f ca="1" t="shared" si="155"/>
        <v/>
      </c>
      <c r="T217" s="6" t="str">
        <f ca="1" t="shared" si="156"/>
        <v/>
      </c>
      <c r="U217" s="6" t="str">
        <f ca="1" t="shared" si="157"/>
        <v/>
      </c>
      <c r="V217" s="6" t="str">
        <f ca="1" t="shared" si="158"/>
        <v/>
      </c>
      <c r="W217" s="6" t="str">
        <f ca="1" t="shared" si="159"/>
        <v/>
      </c>
      <c r="X217" s="6" t="str">
        <f ca="1" t="shared" si="160"/>
        <v/>
      </c>
      <c r="Y217" s="6" t="str">
        <f ca="1" t="shared" si="161"/>
        <v/>
      </c>
      <c r="Z217" s="6" t="str">
        <f ca="1" t="shared" si="162"/>
        <v/>
      </c>
      <c r="AA217" s="6" t="str">
        <f ca="1" t="shared" si="163"/>
        <v/>
      </c>
      <c r="AB217" s="6" t="str">
        <f ca="1" t="shared" si="164"/>
        <v/>
      </c>
      <c r="AC217" s="6" t="str">
        <f ca="1" t="shared" si="165"/>
        <v/>
      </c>
      <c r="AD217" s="6" t="str">
        <f ca="1" t="shared" si="166"/>
        <v/>
      </c>
      <c r="AE217" s="6" t="str">
        <f ca="1" t="shared" si="167"/>
        <v/>
      </c>
      <c r="AF217" s="5" t="str">
        <f ca="1" t="shared" si="168"/>
        <v/>
      </c>
      <c r="AG217" s="5" t="str">
        <f ca="1" t="shared" si="169"/>
        <v/>
      </c>
      <c r="AH217" s="5" t="str">
        <f ca="1" t="shared" si="170"/>
        <v/>
      </c>
      <c r="AI217" s="6" t="str">
        <f ca="1" t="shared" si="171"/>
        <v/>
      </c>
      <c r="AJ217" s="6" t="str">
        <f ca="1" t="shared" si="172"/>
        <v/>
      </c>
      <c r="AK217" s="7" t="str">
        <f ca="1" t="shared" si="173"/>
        <v/>
      </c>
      <c r="AL217" s="6" t="str">
        <f ca="1" t="shared" si="174"/>
        <v/>
      </c>
      <c r="AM217" s="6" t="str">
        <f ca="1" t="shared" si="175"/>
        <v/>
      </c>
      <c r="AN217" s="6" t="str">
        <f ca="1" t="shared" si="176"/>
        <v/>
      </c>
      <c r="AO217" s="6" t="str">
        <f ca="1" t="shared" si="177"/>
        <v/>
      </c>
      <c r="AP217" s="6" t="str">
        <f ca="1" t="shared" si="178"/>
        <v/>
      </c>
      <c r="AQ217" s="6" t="str">
        <f ca="1" t="shared" si="179"/>
        <v/>
      </c>
      <c r="AR217" s="6" t="str">
        <f ca="1" t="shared" si="180"/>
        <v/>
      </c>
      <c r="AS217" s="6" t="str">
        <f ca="1" t="shared" si="181"/>
        <v/>
      </c>
      <c r="AT217" s="6" t="str">
        <f ca="1" t="shared" si="182"/>
        <v/>
      </c>
      <c r="AU217" s="9" t="str">
        <f ca="1" t="shared" si="183"/>
        <v/>
      </c>
      <c r="AV217" s="5" t="str">
        <f ca="1" t="shared" si="184"/>
        <v/>
      </c>
      <c r="AW217" s="5" t="str">
        <f ca="1" t="shared" si="185"/>
        <v/>
      </c>
      <c r="AX217" s="8" t="str">
        <f ca="1" t="shared" si="186"/>
        <v/>
      </c>
      <c r="AY217" s="6" t="str">
        <f ca="1" t="shared" si="187"/>
        <v/>
      </c>
      <c r="AZ217" s="7" t="str">
        <f ca="1" t="shared" si="188"/>
        <v/>
      </c>
      <c r="BA217" s="6" t="str">
        <f ca="1" t="shared" si="189"/>
        <v/>
      </c>
      <c r="BB217" s="6" t="str">
        <f ca="1" t="shared" si="190"/>
        <v/>
      </c>
      <c r="BC217" s="6" t="str">
        <f ca="1" t="shared" si="191"/>
        <v/>
      </c>
      <c r="BD217" s="6" t="str">
        <f ca="1" t="shared" si="192"/>
        <v/>
      </c>
      <c r="BE217" s="6" t="str">
        <f ca="1" t="shared" si="193"/>
        <v/>
      </c>
      <c r="BF217" s="6" t="str">
        <f ca="1" t="shared" si="194"/>
        <v/>
      </c>
      <c r="BG217" s="6" t="str">
        <f ca="1" t="shared" si="195"/>
        <v/>
      </c>
      <c r="BH217" s="6" t="str">
        <f ca="1" t="shared" si="196"/>
        <v/>
      </c>
      <c r="BI217" s="6" t="str">
        <f ca="1" t="shared" si="197"/>
        <v/>
      </c>
    </row>
    <row r="218" spans="1:61">
      <c r="A218" s="5" t="str">
        <f ca="1" t="shared" si="151"/>
        <v/>
      </c>
      <c r="B218" s="5" t="str">
        <f ca="1">IF(选手操作!$K217="","",选手操作!$K217)</f>
        <v/>
      </c>
      <c r="C218" s="5" t="str">
        <f ca="1">IF(选手操作!$L217="","",选手操作!$L217)</f>
        <v/>
      </c>
      <c r="D218" s="5" t="str">
        <f ca="1">IF($B218="","",RANK($E218,$E$4:$E$435,0)+COUNTIF($E$4:$E218,$E218)-1)</f>
        <v/>
      </c>
      <c r="E218" s="6" t="str">
        <f ca="1" t="shared" si="152"/>
        <v/>
      </c>
      <c r="F218" s="7" t="str">
        <f ca="1">IF(SUM(选手操作!S217,选手操作!AS217,选手操作!BS217,选手操作!CS217,选手操作!DS217,选手操作!ES217,选手操作!FS217,选手操作!GS217,选手操作!HS217,选手操作!M217,结果导入!W217,结果导入!AW217,结果导入!BW217,结果导入!CW217,结果导入!DW217,结果导入!EW217,结果导入!FW217,结果导入!GW217,结果导入!HW217,选手操作!HU217)=0,"",SUM(选手操作!S217,选手操作!AS217,选手操作!BS217,选手操作!CS217,选手操作!DS217,选手操作!ES217,选手操作!FS217,选手操作!GS217,选手操作!HS217,选手操作!M217,结果导入!W217,结果导入!AW217,结果导入!BW217,结果导入!CW217,结果导入!DW217,结果导入!EW217,结果导入!FW217,结果导入!GW217,结果导入!HW217))</f>
        <v/>
      </c>
      <c r="G218" s="7" t="str">
        <f>IF(SUM(选手操作!O217,结果导入!Y217,结果导入!AY217,结果导入!BY217,结果导入!CY217,结果导入!DY217,结果导入!EY217,结果导入!FY217,结果导入!GY217,结果导入!HY217)=0,"",SUM(选手操作!O217,结果导入!Y217,结果导入!AY217,结果导入!BY217,结果导入!CY217,结果导入!DY217,结果导入!EY217,结果导入!FY217,结果导入!GY217,结果导入!HY217))</f>
        <v/>
      </c>
      <c r="H218" s="6" t="str">
        <f ca="1">IFERROR(IF(OR($C218="",结果导入!S$3=""),"",IF(选手操作!T217&lt;&gt;"",IF(选手操作!T217="其他","请假",选手操作!T217),VLOOKUP($C218,结果导入!O:Q,3,0))),"成绩错误")</f>
        <v/>
      </c>
      <c r="I218" s="6" t="str">
        <f ca="1">IFERROR(IF(OR($C218="",结果导入!AS$3=""),"",IF(选手操作!AT217&lt;&gt;"",IF(选手操作!AT217="其他","请假",选手操作!AT217),VLOOKUP($C218,结果导入!AO:AQ,3,0))),"成绩错误")</f>
        <v/>
      </c>
      <c r="J218" s="6" t="str">
        <f ca="1">IFERROR(IF(OR($C218="",结果导入!BS$3=""),"",IF(选手操作!BT217&lt;&gt;"",IF(选手操作!BT217="其他","请假",选手操作!BT217),VLOOKUP($C218,结果导入!BO:BQ,3,0))),"成绩错误")</f>
        <v/>
      </c>
      <c r="K218" s="6" t="str">
        <f ca="1">IFERROR(IF(OR($C218="",结果导入!CS$3=""),"",IF(选手操作!CT217&lt;&gt;"",IF(选手操作!CT217="其他","请假",选手操作!CT217),VLOOKUP($C218,结果导入!CO:CQ,3,0))),"成绩错误")</f>
        <v/>
      </c>
      <c r="L218" s="6" t="str">
        <f ca="1">IFERROR(IF(OR($C218="",结果导入!DS$3=""),"",IF(选手操作!DT217&lt;&gt;"",IF(选手操作!DT217="其他","请假",选手操作!DT217),VLOOKUP($C218,结果导入!DO:DQ,3,0))),"成绩错误")</f>
        <v/>
      </c>
      <c r="M218" s="6" t="str">
        <f ca="1">IFERROR(IF(OR($C218="",结果导入!ES$3=""),"",IF(选手操作!ET217&lt;&gt;"",IF(选手操作!ET217="其他","请假",选手操作!ET217),VLOOKUP($C218,结果导入!EO:EQ,3,0))),"成绩错误")</f>
        <v/>
      </c>
      <c r="N218" s="6" t="str">
        <f ca="1">IFERROR(IF(OR($C218="",结果导入!FS$3=""),"",IF(选手操作!FT217&lt;&gt;"",IF(选手操作!FT217="其他","请假",选手操作!FT217),VLOOKUP($C218,结果导入!FO:FQ,3,0))),"成绩错误")</f>
        <v/>
      </c>
      <c r="O218" s="6" t="str">
        <f ca="1">IFERROR(IF(OR($C218="",结果导入!GS$3=""),"",IF(选手操作!GT217&lt;&gt;"",IF(选手操作!GT217="其他","请假",选手操作!GT217),VLOOKUP($C218,结果导入!GO:GQ,3,0))),"成绩错误")</f>
        <v/>
      </c>
      <c r="P218" s="6" t="str">
        <f ca="1">IFERROR(IF(OR($C218="",结果导入!HS$3=""),"",IF(选手操作!HT217&lt;&gt;"",IF(选手操作!HT217="其他","请假",选手操作!HT217),VLOOKUP($C218,结果导入!HO:HQ,3,0))),"成绩错误")</f>
        <v/>
      </c>
      <c r="Q218" s="5" t="str">
        <f ca="1" t="shared" si="153"/>
        <v/>
      </c>
      <c r="R218" s="5" t="str">
        <f ca="1" t="shared" si="154"/>
        <v/>
      </c>
      <c r="S218" s="5" t="str">
        <f ca="1" t="shared" si="155"/>
        <v/>
      </c>
      <c r="T218" s="6" t="str">
        <f ca="1" t="shared" si="156"/>
        <v/>
      </c>
      <c r="U218" s="6" t="str">
        <f ca="1" t="shared" si="157"/>
        <v/>
      </c>
      <c r="V218" s="6" t="str">
        <f ca="1" t="shared" si="158"/>
        <v/>
      </c>
      <c r="W218" s="6" t="str">
        <f ca="1" t="shared" si="159"/>
        <v/>
      </c>
      <c r="X218" s="6" t="str">
        <f ca="1" t="shared" si="160"/>
        <v/>
      </c>
      <c r="Y218" s="6" t="str">
        <f ca="1" t="shared" si="161"/>
        <v/>
      </c>
      <c r="Z218" s="6" t="str">
        <f ca="1" t="shared" si="162"/>
        <v/>
      </c>
      <c r="AA218" s="6" t="str">
        <f ca="1" t="shared" si="163"/>
        <v/>
      </c>
      <c r="AB218" s="6" t="str">
        <f ca="1" t="shared" si="164"/>
        <v/>
      </c>
      <c r="AC218" s="6" t="str">
        <f ca="1" t="shared" si="165"/>
        <v/>
      </c>
      <c r="AD218" s="6" t="str">
        <f ca="1" t="shared" si="166"/>
        <v/>
      </c>
      <c r="AE218" s="6" t="str">
        <f ca="1" t="shared" si="167"/>
        <v/>
      </c>
      <c r="AF218" s="5" t="str">
        <f ca="1" t="shared" si="168"/>
        <v/>
      </c>
      <c r="AG218" s="5" t="str">
        <f ca="1" t="shared" si="169"/>
        <v/>
      </c>
      <c r="AH218" s="5" t="str">
        <f ca="1" t="shared" si="170"/>
        <v/>
      </c>
      <c r="AI218" s="6" t="str">
        <f ca="1" t="shared" si="171"/>
        <v/>
      </c>
      <c r="AJ218" s="6" t="str">
        <f ca="1" t="shared" si="172"/>
        <v/>
      </c>
      <c r="AK218" s="7" t="str">
        <f ca="1" t="shared" si="173"/>
        <v/>
      </c>
      <c r="AL218" s="6" t="str">
        <f ca="1" t="shared" si="174"/>
        <v/>
      </c>
      <c r="AM218" s="6" t="str">
        <f ca="1" t="shared" si="175"/>
        <v/>
      </c>
      <c r="AN218" s="6" t="str">
        <f ca="1" t="shared" si="176"/>
        <v/>
      </c>
      <c r="AO218" s="6" t="str">
        <f ca="1" t="shared" si="177"/>
        <v/>
      </c>
      <c r="AP218" s="6" t="str">
        <f ca="1" t="shared" si="178"/>
        <v/>
      </c>
      <c r="AQ218" s="6" t="str">
        <f ca="1" t="shared" si="179"/>
        <v/>
      </c>
      <c r="AR218" s="6" t="str">
        <f ca="1" t="shared" si="180"/>
        <v/>
      </c>
      <c r="AS218" s="6" t="str">
        <f ca="1" t="shared" si="181"/>
        <v/>
      </c>
      <c r="AT218" s="6" t="str">
        <f ca="1" t="shared" si="182"/>
        <v/>
      </c>
      <c r="AU218" s="9" t="str">
        <f ca="1" t="shared" si="183"/>
        <v/>
      </c>
      <c r="AV218" s="5" t="str">
        <f ca="1" t="shared" si="184"/>
        <v/>
      </c>
      <c r="AW218" s="5" t="str">
        <f ca="1" t="shared" si="185"/>
        <v/>
      </c>
      <c r="AX218" s="8" t="str">
        <f ca="1" t="shared" si="186"/>
        <v/>
      </c>
      <c r="AY218" s="6" t="str">
        <f ca="1" t="shared" si="187"/>
        <v/>
      </c>
      <c r="AZ218" s="7" t="str">
        <f ca="1" t="shared" si="188"/>
        <v/>
      </c>
      <c r="BA218" s="6" t="str">
        <f ca="1" t="shared" si="189"/>
        <v/>
      </c>
      <c r="BB218" s="6" t="str">
        <f ca="1" t="shared" si="190"/>
        <v/>
      </c>
      <c r="BC218" s="6" t="str">
        <f ca="1" t="shared" si="191"/>
        <v/>
      </c>
      <c r="BD218" s="6" t="str">
        <f ca="1" t="shared" si="192"/>
        <v/>
      </c>
      <c r="BE218" s="6" t="str">
        <f ca="1" t="shared" si="193"/>
        <v/>
      </c>
      <c r="BF218" s="6" t="str">
        <f ca="1" t="shared" si="194"/>
        <v/>
      </c>
      <c r="BG218" s="6" t="str">
        <f ca="1" t="shared" si="195"/>
        <v/>
      </c>
      <c r="BH218" s="6" t="str">
        <f ca="1" t="shared" si="196"/>
        <v/>
      </c>
      <c r="BI218" s="6" t="str">
        <f ca="1" t="shared" si="197"/>
        <v/>
      </c>
    </row>
    <row r="219" spans="1:61">
      <c r="A219" s="5" t="str">
        <f ca="1" t="shared" si="151"/>
        <v/>
      </c>
      <c r="B219" s="5" t="str">
        <f ca="1">IF(选手操作!$K218="","",选手操作!$K218)</f>
        <v/>
      </c>
      <c r="C219" s="5" t="str">
        <f ca="1">IF(选手操作!$L218="","",选手操作!$L218)</f>
        <v/>
      </c>
      <c r="D219" s="5" t="str">
        <f ca="1">IF($B219="","",RANK($E219,$E$4:$E$435,0)+COUNTIF($E$4:$E219,$E219)-1)</f>
        <v/>
      </c>
      <c r="E219" s="6" t="str">
        <f ca="1" t="shared" si="152"/>
        <v/>
      </c>
      <c r="F219" s="7" t="str">
        <f ca="1">IF(SUM(选手操作!S218,选手操作!AS218,选手操作!BS218,选手操作!CS218,选手操作!DS218,选手操作!ES218,选手操作!FS218,选手操作!GS218,选手操作!HS218,选手操作!M218,结果导入!W218,结果导入!AW218,结果导入!BW218,结果导入!CW218,结果导入!DW218,结果导入!EW218,结果导入!FW218,结果导入!GW218,结果导入!HW218,选手操作!HU218)=0,"",SUM(选手操作!S218,选手操作!AS218,选手操作!BS218,选手操作!CS218,选手操作!DS218,选手操作!ES218,选手操作!FS218,选手操作!GS218,选手操作!HS218,选手操作!M218,结果导入!W218,结果导入!AW218,结果导入!BW218,结果导入!CW218,结果导入!DW218,结果导入!EW218,结果导入!FW218,结果导入!GW218,结果导入!HW218))</f>
        <v/>
      </c>
      <c r="G219" s="7" t="str">
        <f>IF(SUM(选手操作!O218,结果导入!Y218,结果导入!AY218,结果导入!BY218,结果导入!CY218,结果导入!DY218,结果导入!EY218,结果导入!FY218,结果导入!GY218,结果导入!HY218)=0,"",SUM(选手操作!O218,结果导入!Y218,结果导入!AY218,结果导入!BY218,结果导入!CY218,结果导入!DY218,结果导入!EY218,结果导入!FY218,结果导入!GY218,结果导入!HY218))</f>
        <v/>
      </c>
      <c r="H219" s="6" t="str">
        <f ca="1">IFERROR(IF(OR($C219="",结果导入!S$3=""),"",IF(选手操作!T218&lt;&gt;"",IF(选手操作!T218="其他","请假",选手操作!T218),VLOOKUP($C219,结果导入!O:Q,3,0))),"成绩错误")</f>
        <v/>
      </c>
      <c r="I219" s="6" t="str">
        <f ca="1">IFERROR(IF(OR($C219="",结果导入!AS$3=""),"",IF(选手操作!AT218&lt;&gt;"",IF(选手操作!AT218="其他","请假",选手操作!AT218),VLOOKUP($C219,结果导入!AO:AQ,3,0))),"成绩错误")</f>
        <v/>
      </c>
      <c r="J219" s="6" t="str">
        <f ca="1">IFERROR(IF(OR($C219="",结果导入!BS$3=""),"",IF(选手操作!BT218&lt;&gt;"",IF(选手操作!BT218="其他","请假",选手操作!BT218),VLOOKUP($C219,结果导入!BO:BQ,3,0))),"成绩错误")</f>
        <v/>
      </c>
      <c r="K219" s="6" t="str">
        <f ca="1">IFERROR(IF(OR($C219="",结果导入!CS$3=""),"",IF(选手操作!CT218&lt;&gt;"",IF(选手操作!CT218="其他","请假",选手操作!CT218),VLOOKUP($C219,结果导入!CO:CQ,3,0))),"成绩错误")</f>
        <v/>
      </c>
      <c r="L219" s="6" t="str">
        <f ca="1">IFERROR(IF(OR($C219="",结果导入!DS$3=""),"",IF(选手操作!DT218&lt;&gt;"",IF(选手操作!DT218="其他","请假",选手操作!DT218),VLOOKUP($C219,结果导入!DO:DQ,3,0))),"成绩错误")</f>
        <v/>
      </c>
      <c r="M219" s="6" t="str">
        <f ca="1">IFERROR(IF(OR($C219="",结果导入!ES$3=""),"",IF(选手操作!ET218&lt;&gt;"",IF(选手操作!ET218="其他","请假",选手操作!ET218),VLOOKUP($C219,结果导入!EO:EQ,3,0))),"成绩错误")</f>
        <v/>
      </c>
      <c r="N219" s="6" t="str">
        <f ca="1">IFERROR(IF(OR($C219="",结果导入!FS$3=""),"",IF(选手操作!FT218&lt;&gt;"",IF(选手操作!FT218="其他","请假",选手操作!FT218),VLOOKUP($C219,结果导入!FO:FQ,3,0))),"成绩错误")</f>
        <v/>
      </c>
      <c r="O219" s="6" t="str">
        <f ca="1">IFERROR(IF(OR($C219="",结果导入!GS$3=""),"",IF(选手操作!GT218&lt;&gt;"",IF(选手操作!GT218="其他","请假",选手操作!GT218),VLOOKUP($C219,结果导入!GO:GQ,3,0))),"成绩错误")</f>
        <v/>
      </c>
      <c r="P219" s="6" t="str">
        <f ca="1">IFERROR(IF(OR($C219="",结果导入!HS$3=""),"",IF(选手操作!HT218&lt;&gt;"",IF(选手操作!HT218="其他","请假",选手操作!HT218),VLOOKUP($C219,结果导入!HO:HQ,3,0))),"成绩错误")</f>
        <v/>
      </c>
      <c r="Q219" s="5" t="str">
        <f ca="1" t="shared" si="153"/>
        <v/>
      </c>
      <c r="R219" s="5" t="str">
        <f ca="1" t="shared" si="154"/>
        <v/>
      </c>
      <c r="S219" s="5" t="str">
        <f ca="1" t="shared" si="155"/>
        <v/>
      </c>
      <c r="T219" s="6" t="str">
        <f ca="1" t="shared" si="156"/>
        <v/>
      </c>
      <c r="U219" s="6" t="str">
        <f ca="1" t="shared" si="157"/>
        <v/>
      </c>
      <c r="V219" s="6" t="str">
        <f ca="1" t="shared" si="158"/>
        <v/>
      </c>
      <c r="W219" s="6" t="str">
        <f ca="1" t="shared" si="159"/>
        <v/>
      </c>
      <c r="X219" s="6" t="str">
        <f ca="1" t="shared" si="160"/>
        <v/>
      </c>
      <c r="Y219" s="6" t="str">
        <f ca="1" t="shared" si="161"/>
        <v/>
      </c>
      <c r="Z219" s="6" t="str">
        <f ca="1" t="shared" si="162"/>
        <v/>
      </c>
      <c r="AA219" s="6" t="str">
        <f ca="1" t="shared" si="163"/>
        <v/>
      </c>
      <c r="AB219" s="6" t="str">
        <f ca="1" t="shared" si="164"/>
        <v/>
      </c>
      <c r="AC219" s="6" t="str">
        <f ca="1" t="shared" si="165"/>
        <v/>
      </c>
      <c r="AD219" s="6" t="str">
        <f ca="1" t="shared" si="166"/>
        <v/>
      </c>
      <c r="AE219" s="6" t="str">
        <f ca="1" t="shared" si="167"/>
        <v/>
      </c>
      <c r="AF219" s="5" t="str">
        <f ca="1" t="shared" si="168"/>
        <v/>
      </c>
      <c r="AG219" s="5" t="str">
        <f ca="1" t="shared" si="169"/>
        <v/>
      </c>
      <c r="AH219" s="5" t="str">
        <f ca="1" t="shared" si="170"/>
        <v/>
      </c>
      <c r="AI219" s="6" t="str">
        <f ca="1" t="shared" si="171"/>
        <v/>
      </c>
      <c r="AJ219" s="6" t="str">
        <f ca="1" t="shared" si="172"/>
        <v/>
      </c>
      <c r="AK219" s="7" t="str">
        <f ca="1" t="shared" si="173"/>
        <v/>
      </c>
      <c r="AL219" s="6" t="str">
        <f ca="1" t="shared" si="174"/>
        <v/>
      </c>
      <c r="AM219" s="6" t="str">
        <f ca="1" t="shared" si="175"/>
        <v/>
      </c>
      <c r="AN219" s="6" t="str">
        <f ca="1" t="shared" si="176"/>
        <v/>
      </c>
      <c r="AO219" s="6" t="str">
        <f ca="1" t="shared" si="177"/>
        <v/>
      </c>
      <c r="AP219" s="6" t="str">
        <f ca="1" t="shared" si="178"/>
        <v/>
      </c>
      <c r="AQ219" s="6" t="str">
        <f ca="1" t="shared" si="179"/>
        <v/>
      </c>
      <c r="AR219" s="6" t="str">
        <f ca="1" t="shared" si="180"/>
        <v/>
      </c>
      <c r="AS219" s="6" t="str">
        <f ca="1" t="shared" si="181"/>
        <v/>
      </c>
      <c r="AT219" s="6" t="str">
        <f ca="1" t="shared" si="182"/>
        <v/>
      </c>
      <c r="AU219" s="9" t="str">
        <f ca="1" t="shared" si="183"/>
        <v/>
      </c>
      <c r="AV219" s="5" t="str">
        <f ca="1" t="shared" si="184"/>
        <v/>
      </c>
      <c r="AW219" s="5" t="str">
        <f ca="1" t="shared" si="185"/>
        <v/>
      </c>
      <c r="AX219" s="8" t="str">
        <f ca="1" t="shared" si="186"/>
        <v/>
      </c>
      <c r="AY219" s="6" t="str">
        <f ca="1" t="shared" si="187"/>
        <v/>
      </c>
      <c r="AZ219" s="7" t="str">
        <f ca="1" t="shared" si="188"/>
        <v/>
      </c>
      <c r="BA219" s="6" t="str">
        <f ca="1" t="shared" si="189"/>
        <v/>
      </c>
      <c r="BB219" s="6" t="str">
        <f ca="1" t="shared" si="190"/>
        <v/>
      </c>
      <c r="BC219" s="6" t="str">
        <f ca="1" t="shared" si="191"/>
        <v/>
      </c>
      <c r="BD219" s="6" t="str">
        <f ca="1" t="shared" si="192"/>
        <v/>
      </c>
      <c r="BE219" s="6" t="str">
        <f ca="1" t="shared" si="193"/>
        <v/>
      </c>
      <c r="BF219" s="6" t="str">
        <f ca="1" t="shared" si="194"/>
        <v/>
      </c>
      <c r="BG219" s="6" t="str">
        <f ca="1" t="shared" si="195"/>
        <v/>
      </c>
      <c r="BH219" s="6" t="str">
        <f ca="1" t="shared" si="196"/>
        <v/>
      </c>
      <c r="BI219" s="6" t="str">
        <f ca="1" t="shared" si="197"/>
        <v/>
      </c>
    </row>
    <row r="220" spans="1:61">
      <c r="A220" s="5" t="str">
        <f ca="1" t="shared" si="151"/>
        <v/>
      </c>
      <c r="B220" s="5" t="str">
        <f ca="1">IF(选手操作!$K219="","",选手操作!$K219)</f>
        <v/>
      </c>
      <c r="C220" s="5" t="str">
        <f ca="1">IF(选手操作!$L219="","",选手操作!$L219)</f>
        <v/>
      </c>
      <c r="D220" s="5" t="str">
        <f ca="1">IF($B220="","",RANK($E220,$E$4:$E$435,0)+COUNTIF($E$4:$E220,$E220)-1)</f>
        <v/>
      </c>
      <c r="E220" s="6" t="str">
        <f ca="1" t="shared" si="152"/>
        <v/>
      </c>
      <c r="F220" s="7" t="str">
        <f ca="1">IF(SUM(选手操作!S219,选手操作!AS219,选手操作!BS219,选手操作!CS219,选手操作!DS219,选手操作!ES219,选手操作!FS219,选手操作!GS219,选手操作!HS219,选手操作!M219,结果导入!W219,结果导入!AW219,结果导入!BW219,结果导入!CW219,结果导入!DW219,结果导入!EW219,结果导入!FW219,结果导入!GW219,结果导入!HW219,选手操作!HU219)=0,"",SUM(选手操作!S219,选手操作!AS219,选手操作!BS219,选手操作!CS219,选手操作!DS219,选手操作!ES219,选手操作!FS219,选手操作!GS219,选手操作!HS219,选手操作!M219,结果导入!W219,结果导入!AW219,结果导入!BW219,结果导入!CW219,结果导入!DW219,结果导入!EW219,结果导入!FW219,结果导入!GW219,结果导入!HW219))</f>
        <v/>
      </c>
      <c r="G220" s="7" t="str">
        <f>IF(SUM(选手操作!O219,结果导入!Y219,结果导入!AY219,结果导入!BY219,结果导入!CY219,结果导入!DY219,结果导入!EY219,结果导入!FY219,结果导入!GY219,结果导入!HY219)=0,"",SUM(选手操作!O219,结果导入!Y219,结果导入!AY219,结果导入!BY219,结果导入!CY219,结果导入!DY219,结果导入!EY219,结果导入!FY219,结果导入!GY219,结果导入!HY219))</f>
        <v/>
      </c>
      <c r="H220" s="6" t="str">
        <f ca="1">IFERROR(IF(OR($C220="",结果导入!S$3=""),"",IF(选手操作!T219&lt;&gt;"",IF(选手操作!T219="其他","请假",选手操作!T219),VLOOKUP($C220,结果导入!O:Q,3,0))),"成绩错误")</f>
        <v/>
      </c>
      <c r="I220" s="6" t="str">
        <f ca="1">IFERROR(IF(OR($C220="",结果导入!AS$3=""),"",IF(选手操作!AT219&lt;&gt;"",IF(选手操作!AT219="其他","请假",选手操作!AT219),VLOOKUP($C220,结果导入!AO:AQ,3,0))),"成绩错误")</f>
        <v/>
      </c>
      <c r="J220" s="6" t="str">
        <f ca="1">IFERROR(IF(OR($C220="",结果导入!BS$3=""),"",IF(选手操作!BT219&lt;&gt;"",IF(选手操作!BT219="其他","请假",选手操作!BT219),VLOOKUP($C220,结果导入!BO:BQ,3,0))),"成绩错误")</f>
        <v/>
      </c>
      <c r="K220" s="6" t="str">
        <f ca="1">IFERROR(IF(OR($C220="",结果导入!CS$3=""),"",IF(选手操作!CT219&lt;&gt;"",IF(选手操作!CT219="其他","请假",选手操作!CT219),VLOOKUP($C220,结果导入!CO:CQ,3,0))),"成绩错误")</f>
        <v/>
      </c>
      <c r="L220" s="6" t="str">
        <f ca="1">IFERROR(IF(OR($C220="",结果导入!DS$3=""),"",IF(选手操作!DT219&lt;&gt;"",IF(选手操作!DT219="其他","请假",选手操作!DT219),VLOOKUP($C220,结果导入!DO:DQ,3,0))),"成绩错误")</f>
        <v/>
      </c>
      <c r="M220" s="6" t="str">
        <f ca="1">IFERROR(IF(OR($C220="",结果导入!ES$3=""),"",IF(选手操作!ET219&lt;&gt;"",IF(选手操作!ET219="其他","请假",选手操作!ET219),VLOOKUP($C220,结果导入!EO:EQ,3,0))),"成绩错误")</f>
        <v/>
      </c>
      <c r="N220" s="6" t="str">
        <f ca="1">IFERROR(IF(OR($C220="",结果导入!FS$3=""),"",IF(选手操作!FT219&lt;&gt;"",IF(选手操作!FT219="其他","请假",选手操作!FT219),VLOOKUP($C220,结果导入!FO:FQ,3,0))),"成绩错误")</f>
        <v/>
      </c>
      <c r="O220" s="6" t="str">
        <f ca="1">IFERROR(IF(OR($C220="",结果导入!GS$3=""),"",IF(选手操作!GT219&lt;&gt;"",IF(选手操作!GT219="其他","请假",选手操作!GT219),VLOOKUP($C220,结果导入!GO:GQ,3,0))),"成绩错误")</f>
        <v/>
      </c>
      <c r="P220" s="6" t="str">
        <f ca="1">IFERROR(IF(OR($C220="",结果导入!HS$3=""),"",IF(选手操作!HT219&lt;&gt;"",IF(选手操作!HT219="其他","请假",选手操作!HT219),VLOOKUP($C220,结果导入!HO:HQ,3,0))),"成绩错误")</f>
        <v/>
      </c>
      <c r="Q220" s="5" t="str">
        <f ca="1" t="shared" si="153"/>
        <v/>
      </c>
      <c r="R220" s="5" t="str">
        <f ca="1" t="shared" si="154"/>
        <v/>
      </c>
      <c r="S220" s="5" t="str">
        <f ca="1" t="shared" si="155"/>
        <v/>
      </c>
      <c r="T220" s="6" t="str">
        <f ca="1" t="shared" si="156"/>
        <v/>
      </c>
      <c r="U220" s="6" t="str">
        <f ca="1" t="shared" si="157"/>
        <v/>
      </c>
      <c r="V220" s="6" t="str">
        <f ca="1" t="shared" si="158"/>
        <v/>
      </c>
      <c r="W220" s="6" t="str">
        <f ca="1" t="shared" si="159"/>
        <v/>
      </c>
      <c r="X220" s="6" t="str">
        <f ca="1" t="shared" si="160"/>
        <v/>
      </c>
      <c r="Y220" s="6" t="str">
        <f ca="1" t="shared" si="161"/>
        <v/>
      </c>
      <c r="Z220" s="6" t="str">
        <f ca="1" t="shared" si="162"/>
        <v/>
      </c>
      <c r="AA220" s="6" t="str">
        <f ca="1" t="shared" si="163"/>
        <v/>
      </c>
      <c r="AB220" s="6" t="str">
        <f ca="1" t="shared" si="164"/>
        <v/>
      </c>
      <c r="AC220" s="6" t="str">
        <f ca="1" t="shared" si="165"/>
        <v/>
      </c>
      <c r="AD220" s="6" t="str">
        <f ca="1" t="shared" si="166"/>
        <v/>
      </c>
      <c r="AE220" s="6" t="str">
        <f ca="1" t="shared" si="167"/>
        <v/>
      </c>
      <c r="AF220" s="5" t="str">
        <f ca="1" t="shared" si="168"/>
        <v/>
      </c>
      <c r="AG220" s="5" t="str">
        <f ca="1" t="shared" si="169"/>
        <v/>
      </c>
      <c r="AH220" s="5" t="str">
        <f ca="1" t="shared" si="170"/>
        <v/>
      </c>
      <c r="AI220" s="6" t="str">
        <f ca="1" t="shared" si="171"/>
        <v/>
      </c>
      <c r="AJ220" s="6" t="str">
        <f ca="1" t="shared" si="172"/>
        <v/>
      </c>
      <c r="AK220" s="7" t="str">
        <f ca="1" t="shared" si="173"/>
        <v/>
      </c>
      <c r="AL220" s="6" t="str">
        <f ca="1" t="shared" si="174"/>
        <v/>
      </c>
      <c r="AM220" s="6" t="str">
        <f ca="1" t="shared" si="175"/>
        <v/>
      </c>
      <c r="AN220" s="6" t="str">
        <f ca="1" t="shared" si="176"/>
        <v/>
      </c>
      <c r="AO220" s="6" t="str">
        <f ca="1" t="shared" si="177"/>
        <v/>
      </c>
      <c r="AP220" s="6" t="str">
        <f ca="1" t="shared" si="178"/>
        <v/>
      </c>
      <c r="AQ220" s="6" t="str">
        <f ca="1" t="shared" si="179"/>
        <v/>
      </c>
      <c r="AR220" s="6" t="str">
        <f ca="1" t="shared" si="180"/>
        <v/>
      </c>
      <c r="AS220" s="6" t="str">
        <f ca="1" t="shared" si="181"/>
        <v/>
      </c>
      <c r="AT220" s="6" t="str">
        <f ca="1" t="shared" si="182"/>
        <v/>
      </c>
      <c r="AU220" s="9" t="str">
        <f ca="1" t="shared" si="183"/>
        <v/>
      </c>
      <c r="AV220" s="5" t="str">
        <f ca="1" t="shared" si="184"/>
        <v/>
      </c>
      <c r="AW220" s="5" t="str">
        <f ca="1" t="shared" si="185"/>
        <v/>
      </c>
      <c r="AX220" s="8" t="str">
        <f ca="1" t="shared" si="186"/>
        <v/>
      </c>
      <c r="AY220" s="6" t="str">
        <f ca="1" t="shared" si="187"/>
        <v/>
      </c>
      <c r="AZ220" s="7" t="str">
        <f ca="1" t="shared" si="188"/>
        <v/>
      </c>
      <c r="BA220" s="6" t="str">
        <f ca="1" t="shared" si="189"/>
        <v/>
      </c>
      <c r="BB220" s="6" t="str">
        <f ca="1" t="shared" si="190"/>
        <v/>
      </c>
      <c r="BC220" s="6" t="str">
        <f ca="1" t="shared" si="191"/>
        <v/>
      </c>
      <c r="BD220" s="6" t="str">
        <f ca="1" t="shared" si="192"/>
        <v/>
      </c>
      <c r="BE220" s="6" t="str">
        <f ca="1" t="shared" si="193"/>
        <v/>
      </c>
      <c r="BF220" s="6" t="str">
        <f ca="1" t="shared" si="194"/>
        <v/>
      </c>
      <c r="BG220" s="6" t="str">
        <f ca="1" t="shared" si="195"/>
        <v/>
      </c>
      <c r="BH220" s="6" t="str">
        <f ca="1" t="shared" si="196"/>
        <v/>
      </c>
      <c r="BI220" s="6" t="str">
        <f ca="1" t="shared" si="197"/>
        <v/>
      </c>
    </row>
    <row r="221" spans="1:61">
      <c r="A221" s="5" t="str">
        <f ca="1" t="shared" si="151"/>
        <v/>
      </c>
      <c r="B221" s="5" t="str">
        <f ca="1">IF(选手操作!$K220="","",选手操作!$K220)</f>
        <v/>
      </c>
      <c r="C221" s="5" t="str">
        <f ca="1">IF(选手操作!$L220="","",选手操作!$L220)</f>
        <v/>
      </c>
      <c r="D221" s="5" t="str">
        <f ca="1">IF($B221="","",RANK($E221,$E$4:$E$435,0)+COUNTIF($E$4:$E221,$E221)-1)</f>
        <v/>
      </c>
      <c r="E221" s="6" t="str">
        <f ca="1" t="shared" si="152"/>
        <v/>
      </c>
      <c r="F221" s="7" t="str">
        <f ca="1">IF(SUM(选手操作!S220,选手操作!AS220,选手操作!BS220,选手操作!CS220,选手操作!DS220,选手操作!ES220,选手操作!FS220,选手操作!GS220,选手操作!HS220,选手操作!M220,结果导入!W220,结果导入!AW220,结果导入!BW220,结果导入!CW220,结果导入!DW220,结果导入!EW220,结果导入!FW220,结果导入!GW220,结果导入!HW220,选手操作!HU220)=0,"",SUM(选手操作!S220,选手操作!AS220,选手操作!BS220,选手操作!CS220,选手操作!DS220,选手操作!ES220,选手操作!FS220,选手操作!GS220,选手操作!HS220,选手操作!M220,结果导入!W220,结果导入!AW220,结果导入!BW220,结果导入!CW220,结果导入!DW220,结果导入!EW220,结果导入!FW220,结果导入!GW220,结果导入!HW220))</f>
        <v/>
      </c>
      <c r="G221" s="7" t="str">
        <f>IF(SUM(选手操作!O220,结果导入!Y220,结果导入!AY220,结果导入!BY220,结果导入!CY220,结果导入!DY220,结果导入!EY220,结果导入!FY220,结果导入!GY220,结果导入!HY220)=0,"",SUM(选手操作!O220,结果导入!Y220,结果导入!AY220,结果导入!BY220,结果导入!CY220,结果导入!DY220,结果导入!EY220,结果导入!FY220,结果导入!GY220,结果导入!HY220))</f>
        <v/>
      </c>
      <c r="H221" s="6" t="str">
        <f ca="1">IFERROR(IF(OR($C221="",结果导入!S$3=""),"",IF(选手操作!T220&lt;&gt;"",IF(选手操作!T220="其他","请假",选手操作!T220),VLOOKUP($C221,结果导入!O:Q,3,0))),"成绩错误")</f>
        <v/>
      </c>
      <c r="I221" s="6" t="str">
        <f ca="1">IFERROR(IF(OR($C221="",结果导入!AS$3=""),"",IF(选手操作!AT220&lt;&gt;"",IF(选手操作!AT220="其他","请假",选手操作!AT220),VLOOKUP($C221,结果导入!AO:AQ,3,0))),"成绩错误")</f>
        <v/>
      </c>
      <c r="J221" s="6" t="str">
        <f ca="1">IFERROR(IF(OR($C221="",结果导入!BS$3=""),"",IF(选手操作!BT220&lt;&gt;"",IF(选手操作!BT220="其他","请假",选手操作!BT220),VLOOKUP($C221,结果导入!BO:BQ,3,0))),"成绩错误")</f>
        <v/>
      </c>
      <c r="K221" s="6" t="str">
        <f ca="1">IFERROR(IF(OR($C221="",结果导入!CS$3=""),"",IF(选手操作!CT220&lt;&gt;"",IF(选手操作!CT220="其他","请假",选手操作!CT220),VLOOKUP($C221,结果导入!CO:CQ,3,0))),"成绩错误")</f>
        <v/>
      </c>
      <c r="L221" s="6" t="str">
        <f ca="1">IFERROR(IF(OR($C221="",结果导入!DS$3=""),"",IF(选手操作!DT220&lt;&gt;"",IF(选手操作!DT220="其他","请假",选手操作!DT220),VLOOKUP($C221,结果导入!DO:DQ,3,0))),"成绩错误")</f>
        <v/>
      </c>
      <c r="M221" s="6" t="str">
        <f ca="1">IFERROR(IF(OR($C221="",结果导入!ES$3=""),"",IF(选手操作!ET220&lt;&gt;"",IF(选手操作!ET220="其他","请假",选手操作!ET220),VLOOKUP($C221,结果导入!EO:EQ,3,0))),"成绩错误")</f>
        <v/>
      </c>
      <c r="N221" s="6" t="str">
        <f ca="1">IFERROR(IF(OR($C221="",结果导入!FS$3=""),"",IF(选手操作!FT220&lt;&gt;"",IF(选手操作!FT220="其他","请假",选手操作!FT220),VLOOKUP($C221,结果导入!FO:FQ,3,0))),"成绩错误")</f>
        <v/>
      </c>
      <c r="O221" s="6" t="str">
        <f ca="1">IFERROR(IF(OR($C221="",结果导入!GS$3=""),"",IF(选手操作!GT220&lt;&gt;"",IF(选手操作!GT220="其他","请假",选手操作!GT220),VLOOKUP($C221,结果导入!GO:GQ,3,0))),"成绩错误")</f>
        <v/>
      </c>
      <c r="P221" s="6" t="str">
        <f ca="1">IFERROR(IF(OR($C221="",结果导入!HS$3=""),"",IF(选手操作!HT220&lt;&gt;"",IF(选手操作!HT220="其他","请假",选手操作!HT220),VLOOKUP($C221,结果导入!HO:HQ,3,0))),"成绩错误")</f>
        <v/>
      </c>
      <c r="Q221" s="5" t="str">
        <f ca="1" t="shared" si="153"/>
        <v/>
      </c>
      <c r="R221" s="5" t="str">
        <f ca="1" t="shared" si="154"/>
        <v/>
      </c>
      <c r="S221" s="5" t="str">
        <f ca="1" t="shared" si="155"/>
        <v/>
      </c>
      <c r="T221" s="6" t="str">
        <f ca="1" t="shared" si="156"/>
        <v/>
      </c>
      <c r="U221" s="6" t="str">
        <f ca="1" t="shared" si="157"/>
        <v/>
      </c>
      <c r="V221" s="6" t="str">
        <f ca="1" t="shared" si="158"/>
        <v/>
      </c>
      <c r="W221" s="6" t="str">
        <f ca="1" t="shared" si="159"/>
        <v/>
      </c>
      <c r="X221" s="6" t="str">
        <f ca="1" t="shared" si="160"/>
        <v/>
      </c>
      <c r="Y221" s="6" t="str">
        <f ca="1" t="shared" si="161"/>
        <v/>
      </c>
      <c r="Z221" s="6" t="str">
        <f ca="1" t="shared" si="162"/>
        <v/>
      </c>
      <c r="AA221" s="6" t="str">
        <f ca="1" t="shared" si="163"/>
        <v/>
      </c>
      <c r="AB221" s="6" t="str">
        <f ca="1" t="shared" si="164"/>
        <v/>
      </c>
      <c r="AC221" s="6" t="str">
        <f ca="1" t="shared" si="165"/>
        <v/>
      </c>
      <c r="AD221" s="6" t="str">
        <f ca="1" t="shared" si="166"/>
        <v/>
      </c>
      <c r="AE221" s="6" t="str">
        <f ca="1" t="shared" si="167"/>
        <v/>
      </c>
      <c r="AF221" s="5" t="str">
        <f ca="1" t="shared" si="168"/>
        <v/>
      </c>
      <c r="AG221" s="5" t="str">
        <f ca="1" t="shared" si="169"/>
        <v/>
      </c>
      <c r="AH221" s="5" t="str">
        <f ca="1" t="shared" si="170"/>
        <v/>
      </c>
      <c r="AI221" s="6" t="str">
        <f ca="1" t="shared" si="171"/>
        <v/>
      </c>
      <c r="AJ221" s="6" t="str">
        <f ca="1" t="shared" si="172"/>
        <v/>
      </c>
      <c r="AK221" s="7" t="str">
        <f ca="1" t="shared" si="173"/>
        <v/>
      </c>
      <c r="AL221" s="6" t="str">
        <f ca="1" t="shared" si="174"/>
        <v/>
      </c>
      <c r="AM221" s="6" t="str">
        <f ca="1" t="shared" si="175"/>
        <v/>
      </c>
      <c r="AN221" s="6" t="str">
        <f ca="1" t="shared" si="176"/>
        <v/>
      </c>
      <c r="AO221" s="6" t="str">
        <f ca="1" t="shared" si="177"/>
        <v/>
      </c>
      <c r="AP221" s="6" t="str">
        <f ca="1" t="shared" si="178"/>
        <v/>
      </c>
      <c r="AQ221" s="6" t="str">
        <f ca="1" t="shared" si="179"/>
        <v/>
      </c>
      <c r="AR221" s="6" t="str">
        <f ca="1" t="shared" si="180"/>
        <v/>
      </c>
      <c r="AS221" s="6" t="str">
        <f ca="1" t="shared" si="181"/>
        <v/>
      </c>
      <c r="AT221" s="6" t="str">
        <f ca="1" t="shared" si="182"/>
        <v/>
      </c>
      <c r="AU221" s="9" t="str">
        <f ca="1" t="shared" si="183"/>
        <v/>
      </c>
      <c r="AV221" s="5" t="str">
        <f ca="1" t="shared" si="184"/>
        <v/>
      </c>
      <c r="AW221" s="5" t="str">
        <f ca="1" t="shared" si="185"/>
        <v/>
      </c>
      <c r="AX221" s="8" t="str">
        <f ca="1" t="shared" si="186"/>
        <v/>
      </c>
      <c r="AY221" s="6" t="str">
        <f ca="1" t="shared" si="187"/>
        <v/>
      </c>
      <c r="AZ221" s="7" t="str">
        <f ca="1" t="shared" si="188"/>
        <v/>
      </c>
      <c r="BA221" s="6" t="str">
        <f ca="1" t="shared" si="189"/>
        <v/>
      </c>
      <c r="BB221" s="6" t="str">
        <f ca="1" t="shared" si="190"/>
        <v/>
      </c>
      <c r="BC221" s="6" t="str">
        <f ca="1" t="shared" si="191"/>
        <v/>
      </c>
      <c r="BD221" s="6" t="str">
        <f ca="1" t="shared" si="192"/>
        <v/>
      </c>
      <c r="BE221" s="6" t="str">
        <f ca="1" t="shared" si="193"/>
        <v/>
      </c>
      <c r="BF221" s="6" t="str">
        <f ca="1" t="shared" si="194"/>
        <v/>
      </c>
      <c r="BG221" s="6" t="str">
        <f ca="1" t="shared" si="195"/>
        <v/>
      </c>
      <c r="BH221" s="6" t="str">
        <f ca="1" t="shared" si="196"/>
        <v/>
      </c>
      <c r="BI221" s="6" t="str">
        <f ca="1" t="shared" si="197"/>
        <v/>
      </c>
    </row>
    <row r="222" spans="1:61">
      <c r="A222" s="5" t="str">
        <f ca="1" t="shared" si="151"/>
        <v/>
      </c>
      <c r="B222" s="5" t="str">
        <f ca="1">IF(选手操作!$K221="","",选手操作!$K221)</f>
        <v/>
      </c>
      <c r="C222" s="5" t="str">
        <f ca="1">IF(选手操作!$L221="","",选手操作!$L221)</f>
        <v/>
      </c>
      <c r="D222" s="5" t="str">
        <f ca="1">IF($B222="","",RANK($E222,$E$4:$E$435,0)+COUNTIF($E$4:$E222,$E222)-1)</f>
        <v/>
      </c>
      <c r="E222" s="6" t="str">
        <f ca="1" t="shared" si="152"/>
        <v/>
      </c>
      <c r="F222" s="7" t="str">
        <f ca="1">IF(SUM(选手操作!S221,选手操作!AS221,选手操作!BS221,选手操作!CS221,选手操作!DS221,选手操作!ES221,选手操作!FS221,选手操作!GS221,选手操作!HS221,选手操作!M221,结果导入!W221,结果导入!AW221,结果导入!BW221,结果导入!CW221,结果导入!DW221,结果导入!EW221,结果导入!FW221,结果导入!GW221,结果导入!HW221,选手操作!HU221)=0,"",SUM(选手操作!S221,选手操作!AS221,选手操作!BS221,选手操作!CS221,选手操作!DS221,选手操作!ES221,选手操作!FS221,选手操作!GS221,选手操作!HS221,选手操作!M221,结果导入!W221,结果导入!AW221,结果导入!BW221,结果导入!CW221,结果导入!DW221,结果导入!EW221,结果导入!FW221,结果导入!GW221,结果导入!HW221))</f>
        <v/>
      </c>
      <c r="G222" s="7" t="str">
        <f>IF(SUM(选手操作!O221,结果导入!Y221,结果导入!AY221,结果导入!BY221,结果导入!CY221,结果导入!DY221,结果导入!EY221,结果导入!FY221,结果导入!GY221,结果导入!HY221)=0,"",SUM(选手操作!O221,结果导入!Y221,结果导入!AY221,结果导入!BY221,结果导入!CY221,结果导入!DY221,结果导入!EY221,结果导入!FY221,结果导入!GY221,结果导入!HY221))</f>
        <v/>
      </c>
      <c r="H222" s="6" t="str">
        <f ca="1">IFERROR(IF(OR($C222="",结果导入!S$3=""),"",IF(选手操作!T221&lt;&gt;"",IF(选手操作!T221="其他","请假",选手操作!T221),VLOOKUP($C222,结果导入!O:Q,3,0))),"成绩错误")</f>
        <v/>
      </c>
      <c r="I222" s="6" t="str">
        <f ca="1">IFERROR(IF(OR($C222="",结果导入!AS$3=""),"",IF(选手操作!AT221&lt;&gt;"",IF(选手操作!AT221="其他","请假",选手操作!AT221),VLOOKUP($C222,结果导入!AO:AQ,3,0))),"成绩错误")</f>
        <v/>
      </c>
      <c r="J222" s="6" t="str">
        <f ca="1">IFERROR(IF(OR($C222="",结果导入!BS$3=""),"",IF(选手操作!BT221&lt;&gt;"",IF(选手操作!BT221="其他","请假",选手操作!BT221),VLOOKUP($C222,结果导入!BO:BQ,3,0))),"成绩错误")</f>
        <v/>
      </c>
      <c r="K222" s="6" t="str">
        <f ca="1">IFERROR(IF(OR($C222="",结果导入!CS$3=""),"",IF(选手操作!CT221&lt;&gt;"",IF(选手操作!CT221="其他","请假",选手操作!CT221),VLOOKUP($C222,结果导入!CO:CQ,3,0))),"成绩错误")</f>
        <v/>
      </c>
      <c r="L222" s="6" t="str">
        <f ca="1">IFERROR(IF(OR($C222="",结果导入!DS$3=""),"",IF(选手操作!DT221&lt;&gt;"",IF(选手操作!DT221="其他","请假",选手操作!DT221),VLOOKUP($C222,结果导入!DO:DQ,3,0))),"成绩错误")</f>
        <v/>
      </c>
      <c r="M222" s="6" t="str">
        <f ca="1">IFERROR(IF(OR($C222="",结果导入!ES$3=""),"",IF(选手操作!ET221&lt;&gt;"",IF(选手操作!ET221="其他","请假",选手操作!ET221),VLOOKUP($C222,结果导入!EO:EQ,3,0))),"成绩错误")</f>
        <v/>
      </c>
      <c r="N222" s="6" t="str">
        <f ca="1">IFERROR(IF(OR($C222="",结果导入!FS$3=""),"",IF(选手操作!FT221&lt;&gt;"",IF(选手操作!FT221="其他","请假",选手操作!FT221),VLOOKUP($C222,结果导入!FO:FQ,3,0))),"成绩错误")</f>
        <v/>
      </c>
      <c r="O222" s="6" t="str">
        <f ca="1">IFERROR(IF(OR($C222="",结果导入!GS$3=""),"",IF(选手操作!GT221&lt;&gt;"",IF(选手操作!GT221="其他","请假",选手操作!GT221),VLOOKUP($C222,结果导入!GO:GQ,3,0))),"成绩错误")</f>
        <v/>
      </c>
      <c r="P222" s="6" t="str">
        <f ca="1">IFERROR(IF(OR($C222="",结果导入!HS$3=""),"",IF(选手操作!HT221&lt;&gt;"",IF(选手操作!HT221="其他","请假",选手操作!HT221),VLOOKUP($C222,结果导入!HO:HQ,3,0))),"成绩错误")</f>
        <v/>
      </c>
      <c r="Q222" s="5" t="str">
        <f ca="1" t="shared" si="153"/>
        <v/>
      </c>
      <c r="R222" s="5" t="str">
        <f ca="1" t="shared" si="154"/>
        <v/>
      </c>
      <c r="S222" s="5" t="str">
        <f ca="1" t="shared" si="155"/>
        <v/>
      </c>
      <c r="T222" s="6" t="str">
        <f ca="1" t="shared" si="156"/>
        <v/>
      </c>
      <c r="U222" s="6" t="str">
        <f ca="1" t="shared" si="157"/>
        <v/>
      </c>
      <c r="V222" s="6" t="str">
        <f ca="1" t="shared" si="158"/>
        <v/>
      </c>
      <c r="W222" s="6" t="str">
        <f ca="1" t="shared" si="159"/>
        <v/>
      </c>
      <c r="X222" s="6" t="str">
        <f ca="1" t="shared" si="160"/>
        <v/>
      </c>
      <c r="Y222" s="6" t="str">
        <f ca="1" t="shared" si="161"/>
        <v/>
      </c>
      <c r="Z222" s="6" t="str">
        <f ca="1" t="shared" si="162"/>
        <v/>
      </c>
      <c r="AA222" s="6" t="str">
        <f ca="1" t="shared" si="163"/>
        <v/>
      </c>
      <c r="AB222" s="6" t="str">
        <f ca="1" t="shared" si="164"/>
        <v/>
      </c>
      <c r="AC222" s="6" t="str">
        <f ca="1" t="shared" si="165"/>
        <v/>
      </c>
      <c r="AD222" s="6" t="str">
        <f ca="1" t="shared" si="166"/>
        <v/>
      </c>
      <c r="AE222" s="6" t="str">
        <f ca="1" t="shared" si="167"/>
        <v/>
      </c>
      <c r="AF222" s="5" t="str">
        <f ca="1" t="shared" si="168"/>
        <v/>
      </c>
      <c r="AG222" s="5" t="str">
        <f ca="1" t="shared" si="169"/>
        <v/>
      </c>
      <c r="AH222" s="5" t="str">
        <f ca="1" t="shared" si="170"/>
        <v/>
      </c>
      <c r="AI222" s="6" t="str">
        <f ca="1" t="shared" si="171"/>
        <v/>
      </c>
      <c r="AJ222" s="6" t="str">
        <f ca="1" t="shared" si="172"/>
        <v/>
      </c>
      <c r="AK222" s="7" t="str">
        <f ca="1" t="shared" si="173"/>
        <v/>
      </c>
      <c r="AL222" s="6" t="str">
        <f ca="1" t="shared" si="174"/>
        <v/>
      </c>
      <c r="AM222" s="6" t="str">
        <f ca="1" t="shared" si="175"/>
        <v/>
      </c>
      <c r="AN222" s="6" t="str">
        <f ca="1" t="shared" si="176"/>
        <v/>
      </c>
      <c r="AO222" s="6" t="str">
        <f ca="1" t="shared" si="177"/>
        <v/>
      </c>
      <c r="AP222" s="6" t="str">
        <f ca="1" t="shared" si="178"/>
        <v/>
      </c>
      <c r="AQ222" s="6" t="str">
        <f ca="1" t="shared" si="179"/>
        <v/>
      </c>
      <c r="AR222" s="6" t="str">
        <f ca="1" t="shared" si="180"/>
        <v/>
      </c>
      <c r="AS222" s="6" t="str">
        <f ca="1" t="shared" si="181"/>
        <v/>
      </c>
      <c r="AT222" s="6" t="str">
        <f ca="1" t="shared" si="182"/>
        <v/>
      </c>
      <c r="AU222" s="9" t="str">
        <f ca="1" t="shared" si="183"/>
        <v/>
      </c>
      <c r="AV222" s="5" t="str">
        <f ca="1" t="shared" si="184"/>
        <v/>
      </c>
      <c r="AW222" s="5" t="str">
        <f ca="1" t="shared" si="185"/>
        <v/>
      </c>
      <c r="AX222" s="8" t="str">
        <f ca="1" t="shared" si="186"/>
        <v/>
      </c>
      <c r="AY222" s="6" t="str">
        <f ca="1" t="shared" si="187"/>
        <v/>
      </c>
      <c r="AZ222" s="7" t="str">
        <f ca="1" t="shared" si="188"/>
        <v/>
      </c>
      <c r="BA222" s="6" t="str">
        <f ca="1" t="shared" si="189"/>
        <v/>
      </c>
      <c r="BB222" s="6" t="str">
        <f ca="1" t="shared" si="190"/>
        <v/>
      </c>
      <c r="BC222" s="6" t="str">
        <f ca="1" t="shared" si="191"/>
        <v/>
      </c>
      <c r="BD222" s="6" t="str">
        <f ca="1" t="shared" si="192"/>
        <v/>
      </c>
      <c r="BE222" s="6" t="str">
        <f ca="1" t="shared" si="193"/>
        <v/>
      </c>
      <c r="BF222" s="6" t="str">
        <f ca="1" t="shared" si="194"/>
        <v/>
      </c>
      <c r="BG222" s="6" t="str">
        <f ca="1" t="shared" si="195"/>
        <v/>
      </c>
      <c r="BH222" s="6" t="str">
        <f ca="1" t="shared" si="196"/>
        <v/>
      </c>
      <c r="BI222" s="6" t="str">
        <f ca="1" t="shared" si="197"/>
        <v/>
      </c>
    </row>
    <row r="223" spans="1:61">
      <c r="A223" s="5" t="str">
        <f ca="1" t="shared" si="151"/>
        <v/>
      </c>
      <c r="B223" s="5" t="str">
        <f ca="1">IF(选手操作!$K222="","",选手操作!$K222)</f>
        <v/>
      </c>
      <c r="C223" s="5" t="str">
        <f ca="1">IF(选手操作!$L222="","",选手操作!$L222)</f>
        <v/>
      </c>
      <c r="D223" s="5" t="str">
        <f ca="1">IF($B223="","",RANK($E223,$E$4:$E$435,0)+COUNTIF($E$4:$E223,$E223)-1)</f>
        <v/>
      </c>
      <c r="E223" s="6" t="str">
        <f ca="1" t="shared" si="152"/>
        <v/>
      </c>
      <c r="F223" s="7" t="str">
        <f ca="1">IF(SUM(选手操作!S222,选手操作!AS222,选手操作!BS222,选手操作!CS222,选手操作!DS222,选手操作!ES222,选手操作!FS222,选手操作!GS222,选手操作!HS222,选手操作!M222,结果导入!W222,结果导入!AW222,结果导入!BW222,结果导入!CW222,结果导入!DW222,结果导入!EW222,结果导入!FW222,结果导入!GW222,结果导入!HW222,选手操作!HU222)=0,"",SUM(选手操作!S222,选手操作!AS222,选手操作!BS222,选手操作!CS222,选手操作!DS222,选手操作!ES222,选手操作!FS222,选手操作!GS222,选手操作!HS222,选手操作!M222,结果导入!W222,结果导入!AW222,结果导入!BW222,结果导入!CW222,结果导入!DW222,结果导入!EW222,结果导入!FW222,结果导入!GW222,结果导入!HW222))</f>
        <v/>
      </c>
      <c r="G223" s="7" t="str">
        <f>IF(SUM(选手操作!O222,结果导入!Y222,结果导入!AY222,结果导入!BY222,结果导入!CY222,结果导入!DY222,结果导入!EY222,结果导入!FY222,结果导入!GY222,结果导入!HY222)=0,"",SUM(选手操作!O222,结果导入!Y222,结果导入!AY222,结果导入!BY222,结果导入!CY222,结果导入!DY222,结果导入!EY222,结果导入!FY222,结果导入!GY222,结果导入!HY222))</f>
        <v/>
      </c>
      <c r="H223" s="6" t="str">
        <f ca="1">IFERROR(IF(OR($C223="",结果导入!S$3=""),"",IF(选手操作!T222&lt;&gt;"",IF(选手操作!T222="其他","请假",选手操作!T222),VLOOKUP($C223,结果导入!O:Q,3,0))),"成绩错误")</f>
        <v/>
      </c>
      <c r="I223" s="6" t="str">
        <f ca="1">IFERROR(IF(OR($C223="",结果导入!AS$3=""),"",IF(选手操作!AT222&lt;&gt;"",IF(选手操作!AT222="其他","请假",选手操作!AT222),VLOOKUP($C223,结果导入!AO:AQ,3,0))),"成绩错误")</f>
        <v/>
      </c>
      <c r="J223" s="6" t="str">
        <f ca="1">IFERROR(IF(OR($C223="",结果导入!BS$3=""),"",IF(选手操作!BT222&lt;&gt;"",IF(选手操作!BT222="其他","请假",选手操作!BT222),VLOOKUP($C223,结果导入!BO:BQ,3,0))),"成绩错误")</f>
        <v/>
      </c>
      <c r="K223" s="6" t="str">
        <f ca="1">IFERROR(IF(OR($C223="",结果导入!CS$3=""),"",IF(选手操作!CT222&lt;&gt;"",IF(选手操作!CT222="其他","请假",选手操作!CT222),VLOOKUP($C223,结果导入!CO:CQ,3,0))),"成绩错误")</f>
        <v/>
      </c>
      <c r="L223" s="6" t="str">
        <f ca="1">IFERROR(IF(OR($C223="",结果导入!DS$3=""),"",IF(选手操作!DT222&lt;&gt;"",IF(选手操作!DT222="其他","请假",选手操作!DT222),VLOOKUP($C223,结果导入!DO:DQ,3,0))),"成绩错误")</f>
        <v/>
      </c>
      <c r="M223" s="6" t="str">
        <f ca="1">IFERROR(IF(OR($C223="",结果导入!ES$3=""),"",IF(选手操作!ET222&lt;&gt;"",IF(选手操作!ET222="其他","请假",选手操作!ET222),VLOOKUP($C223,结果导入!EO:EQ,3,0))),"成绩错误")</f>
        <v/>
      </c>
      <c r="N223" s="6" t="str">
        <f ca="1">IFERROR(IF(OR($C223="",结果导入!FS$3=""),"",IF(选手操作!FT222&lt;&gt;"",IF(选手操作!FT222="其他","请假",选手操作!FT222),VLOOKUP($C223,结果导入!FO:FQ,3,0))),"成绩错误")</f>
        <v/>
      </c>
      <c r="O223" s="6" t="str">
        <f ca="1">IFERROR(IF(OR($C223="",结果导入!GS$3=""),"",IF(选手操作!GT222&lt;&gt;"",IF(选手操作!GT222="其他","请假",选手操作!GT222),VLOOKUP($C223,结果导入!GO:GQ,3,0))),"成绩错误")</f>
        <v/>
      </c>
      <c r="P223" s="6" t="str">
        <f ca="1">IFERROR(IF(OR($C223="",结果导入!HS$3=""),"",IF(选手操作!HT222&lt;&gt;"",IF(选手操作!HT222="其他","请假",选手操作!HT222),VLOOKUP($C223,结果导入!HO:HQ,3,0))),"成绩错误")</f>
        <v/>
      </c>
      <c r="Q223" s="5" t="str">
        <f ca="1" t="shared" si="153"/>
        <v/>
      </c>
      <c r="R223" s="5" t="str">
        <f ca="1" t="shared" si="154"/>
        <v/>
      </c>
      <c r="S223" s="5" t="str">
        <f ca="1" t="shared" si="155"/>
        <v/>
      </c>
      <c r="T223" s="6" t="str">
        <f ca="1" t="shared" si="156"/>
        <v/>
      </c>
      <c r="U223" s="6" t="str">
        <f ca="1" t="shared" si="157"/>
        <v/>
      </c>
      <c r="V223" s="6" t="str">
        <f ca="1" t="shared" si="158"/>
        <v/>
      </c>
      <c r="W223" s="6" t="str">
        <f ca="1" t="shared" si="159"/>
        <v/>
      </c>
      <c r="X223" s="6" t="str">
        <f ca="1" t="shared" si="160"/>
        <v/>
      </c>
      <c r="Y223" s="6" t="str">
        <f ca="1" t="shared" si="161"/>
        <v/>
      </c>
      <c r="Z223" s="6" t="str">
        <f ca="1" t="shared" si="162"/>
        <v/>
      </c>
      <c r="AA223" s="6" t="str">
        <f ca="1" t="shared" si="163"/>
        <v/>
      </c>
      <c r="AB223" s="6" t="str">
        <f ca="1" t="shared" si="164"/>
        <v/>
      </c>
      <c r="AC223" s="6" t="str">
        <f ca="1" t="shared" si="165"/>
        <v/>
      </c>
      <c r="AD223" s="6" t="str">
        <f ca="1" t="shared" si="166"/>
        <v/>
      </c>
      <c r="AE223" s="6" t="str">
        <f ca="1" t="shared" si="167"/>
        <v/>
      </c>
      <c r="AF223" s="5" t="str">
        <f ca="1" t="shared" si="168"/>
        <v/>
      </c>
      <c r="AG223" s="5" t="str">
        <f ca="1" t="shared" si="169"/>
        <v/>
      </c>
      <c r="AH223" s="5" t="str">
        <f ca="1" t="shared" si="170"/>
        <v/>
      </c>
      <c r="AI223" s="6" t="str">
        <f ca="1" t="shared" si="171"/>
        <v/>
      </c>
      <c r="AJ223" s="6" t="str">
        <f ca="1" t="shared" si="172"/>
        <v/>
      </c>
      <c r="AK223" s="7" t="str">
        <f ca="1" t="shared" si="173"/>
        <v/>
      </c>
      <c r="AL223" s="6" t="str">
        <f ca="1" t="shared" si="174"/>
        <v/>
      </c>
      <c r="AM223" s="6" t="str">
        <f ca="1" t="shared" si="175"/>
        <v/>
      </c>
      <c r="AN223" s="6" t="str">
        <f ca="1" t="shared" si="176"/>
        <v/>
      </c>
      <c r="AO223" s="6" t="str">
        <f ca="1" t="shared" si="177"/>
        <v/>
      </c>
      <c r="AP223" s="6" t="str">
        <f ca="1" t="shared" si="178"/>
        <v/>
      </c>
      <c r="AQ223" s="6" t="str">
        <f ca="1" t="shared" si="179"/>
        <v/>
      </c>
      <c r="AR223" s="6" t="str">
        <f ca="1" t="shared" si="180"/>
        <v/>
      </c>
      <c r="AS223" s="6" t="str">
        <f ca="1" t="shared" si="181"/>
        <v/>
      </c>
      <c r="AT223" s="6" t="str">
        <f ca="1" t="shared" si="182"/>
        <v/>
      </c>
      <c r="AU223" s="9" t="str">
        <f ca="1" t="shared" si="183"/>
        <v/>
      </c>
      <c r="AV223" s="5" t="str">
        <f ca="1" t="shared" si="184"/>
        <v/>
      </c>
      <c r="AW223" s="5" t="str">
        <f ca="1" t="shared" si="185"/>
        <v/>
      </c>
      <c r="AX223" s="8" t="str">
        <f ca="1" t="shared" si="186"/>
        <v/>
      </c>
      <c r="AY223" s="6" t="str">
        <f ca="1" t="shared" si="187"/>
        <v/>
      </c>
      <c r="AZ223" s="7" t="str">
        <f ca="1" t="shared" si="188"/>
        <v/>
      </c>
      <c r="BA223" s="6" t="str">
        <f ca="1" t="shared" si="189"/>
        <v/>
      </c>
      <c r="BB223" s="6" t="str">
        <f ca="1" t="shared" si="190"/>
        <v/>
      </c>
      <c r="BC223" s="6" t="str">
        <f ca="1" t="shared" si="191"/>
        <v/>
      </c>
      <c r="BD223" s="6" t="str">
        <f ca="1" t="shared" si="192"/>
        <v/>
      </c>
      <c r="BE223" s="6" t="str">
        <f ca="1" t="shared" si="193"/>
        <v/>
      </c>
      <c r="BF223" s="6" t="str">
        <f ca="1" t="shared" si="194"/>
        <v/>
      </c>
      <c r="BG223" s="6" t="str">
        <f ca="1" t="shared" si="195"/>
        <v/>
      </c>
      <c r="BH223" s="6" t="str">
        <f ca="1" t="shared" si="196"/>
        <v/>
      </c>
      <c r="BI223" s="6" t="str">
        <f ca="1" t="shared" si="197"/>
        <v/>
      </c>
    </row>
    <row r="224" spans="1:61">
      <c r="A224" s="5" t="str">
        <f ca="1" t="shared" si="151"/>
        <v/>
      </c>
      <c r="B224" s="5" t="str">
        <f ca="1">IF(选手操作!$K223="","",选手操作!$K223)</f>
        <v/>
      </c>
      <c r="C224" s="5" t="str">
        <f ca="1">IF(选手操作!$L223="","",选手操作!$L223)</f>
        <v/>
      </c>
      <c r="D224" s="5" t="str">
        <f ca="1">IF($B224="","",RANK($E224,$E$4:$E$435,0)+COUNTIF($E$4:$E224,$E224)-1)</f>
        <v/>
      </c>
      <c r="E224" s="6" t="str">
        <f ca="1" t="shared" si="152"/>
        <v/>
      </c>
      <c r="F224" s="7" t="str">
        <f ca="1">IF(SUM(选手操作!S223,选手操作!AS223,选手操作!BS223,选手操作!CS223,选手操作!DS223,选手操作!ES223,选手操作!FS223,选手操作!GS223,选手操作!HS223,选手操作!M223,结果导入!W223,结果导入!AW223,结果导入!BW223,结果导入!CW223,结果导入!DW223,结果导入!EW223,结果导入!FW223,结果导入!GW223,结果导入!HW223,选手操作!HU223)=0,"",SUM(选手操作!S223,选手操作!AS223,选手操作!BS223,选手操作!CS223,选手操作!DS223,选手操作!ES223,选手操作!FS223,选手操作!GS223,选手操作!HS223,选手操作!M223,结果导入!W223,结果导入!AW223,结果导入!BW223,结果导入!CW223,结果导入!DW223,结果导入!EW223,结果导入!FW223,结果导入!GW223,结果导入!HW223))</f>
        <v/>
      </c>
      <c r="G224" s="7" t="str">
        <f>IF(SUM(选手操作!O223,结果导入!Y223,结果导入!AY223,结果导入!BY223,结果导入!CY223,结果导入!DY223,结果导入!EY223,结果导入!FY223,结果导入!GY223,结果导入!HY223)=0,"",SUM(选手操作!O223,结果导入!Y223,结果导入!AY223,结果导入!BY223,结果导入!CY223,结果导入!DY223,结果导入!EY223,结果导入!FY223,结果导入!GY223,结果导入!HY223))</f>
        <v/>
      </c>
      <c r="H224" s="6" t="str">
        <f ca="1">IFERROR(IF(OR($C224="",结果导入!S$3=""),"",IF(选手操作!T223&lt;&gt;"",IF(选手操作!T223="其他","请假",选手操作!T223),VLOOKUP($C224,结果导入!O:Q,3,0))),"成绩错误")</f>
        <v/>
      </c>
      <c r="I224" s="6" t="str">
        <f ca="1">IFERROR(IF(OR($C224="",结果导入!AS$3=""),"",IF(选手操作!AT223&lt;&gt;"",IF(选手操作!AT223="其他","请假",选手操作!AT223),VLOOKUP($C224,结果导入!AO:AQ,3,0))),"成绩错误")</f>
        <v/>
      </c>
      <c r="J224" s="6" t="str">
        <f ca="1">IFERROR(IF(OR($C224="",结果导入!BS$3=""),"",IF(选手操作!BT223&lt;&gt;"",IF(选手操作!BT223="其他","请假",选手操作!BT223),VLOOKUP($C224,结果导入!BO:BQ,3,0))),"成绩错误")</f>
        <v/>
      </c>
      <c r="K224" s="6" t="str">
        <f ca="1">IFERROR(IF(OR($C224="",结果导入!CS$3=""),"",IF(选手操作!CT223&lt;&gt;"",IF(选手操作!CT223="其他","请假",选手操作!CT223),VLOOKUP($C224,结果导入!CO:CQ,3,0))),"成绩错误")</f>
        <v/>
      </c>
      <c r="L224" s="6" t="str">
        <f ca="1">IFERROR(IF(OR($C224="",结果导入!DS$3=""),"",IF(选手操作!DT223&lt;&gt;"",IF(选手操作!DT223="其他","请假",选手操作!DT223),VLOOKUP($C224,结果导入!DO:DQ,3,0))),"成绩错误")</f>
        <v/>
      </c>
      <c r="M224" s="6" t="str">
        <f ca="1">IFERROR(IF(OR($C224="",结果导入!ES$3=""),"",IF(选手操作!ET223&lt;&gt;"",IF(选手操作!ET223="其他","请假",选手操作!ET223),VLOOKUP($C224,结果导入!EO:EQ,3,0))),"成绩错误")</f>
        <v/>
      </c>
      <c r="N224" s="6" t="str">
        <f ca="1">IFERROR(IF(OR($C224="",结果导入!FS$3=""),"",IF(选手操作!FT223&lt;&gt;"",IF(选手操作!FT223="其他","请假",选手操作!FT223),VLOOKUP($C224,结果导入!FO:FQ,3,0))),"成绩错误")</f>
        <v/>
      </c>
      <c r="O224" s="6" t="str">
        <f ca="1">IFERROR(IF(OR($C224="",结果导入!GS$3=""),"",IF(选手操作!GT223&lt;&gt;"",IF(选手操作!GT223="其他","请假",选手操作!GT223),VLOOKUP($C224,结果导入!GO:GQ,3,0))),"成绩错误")</f>
        <v/>
      </c>
      <c r="P224" s="6" t="str">
        <f ca="1">IFERROR(IF(OR($C224="",结果导入!HS$3=""),"",IF(选手操作!HT223&lt;&gt;"",IF(选手操作!HT223="其他","请假",选手操作!HT223),VLOOKUP($C224,结果导入!HO:HQ,3,0))),"成绩错误")</f>
        <v/>
      </c>
      <c r="Q224" s="5" t="str">
        <f ca="1" t="shared" si="153"/>
        <v/>
      </c>
      <c r="R224" s="5" t="str">
        <f ca="1" t="shared" si="154"/>
        <v/>
      </c>
      <c r="S224" s="5" t="str">
        <f ca="1" t="shared" si="155"/>
        <v/>
      </c>
      <c r="T224" s="6" t="str">
        <f ca="1" t="shared" si="156"/>
        <v/>
      </c>
      <c r="U224" s="6" t="str">
        <f ca="1" t="shared" si="157"/>
        <v/>
      </c>
      <c r="V224" s="6" t="str">
        <f ca="1" t="shared" si="158"/>
        <v/>
      </c>
      <c r="W224" s="6" t="str">
        <f ca="1" t="shared" si="159"/>
        <v/>
      </c>
      <c r="X224" s="6" t="str">
        <f ca="1" t="shared" si="160"/>
        <v/>
      </c>
      <c r="Y224" s="6" t="str">
        <f ca="1" t="shared" si="161"/>
        <v/>
      </c>
      <c r="Z224" s="6" t="str">
        <f ca="1" t="shared" si="162"/>
        <v/>
      </c>
      <c r="AA224" s="6" t="str">
        <f ca="1" t="shared" si="163"/>
        <v/>
      </c>
      <c r="AB224" s="6" t="str">
        <f ca="1" t="shared" si="164"/>
        <v/>
      </c>
      <c r="AC224" s="6" t="str">
        <f ca="1" t="shared" si="165"/>
        <v/>
      </c>
      <c r="AD224" s="6" t="str">
        <f ca="1" t="shared" si="166"/>
        <v/>
      </c>
      <c r="AE224" s="6" t="str">
        <f ca="1" t="shared" si="167"/>
        <v/>
      </c>
      <c r="AF224" s="5" t="str">
        <f ca="1" t="shared" si="168"/>
        <v/>
      </c>
      <c r="AG224" s="5" t="str">
        <f ca="1" t="shared" si="169"/>
        <v/>
      </c>
      <c r="AH224" s="5" t="str">
        <f ca="1" t="shared" si="170"/>
        <v/>
      </c>
      <c r="AI224" s="6" t="str">
        <f ca="1" t="shared" si="171"/>
        <v/>
      </c>
      <c r="AJ224" s="6" t="str">
        <f ca="1" t="shared" si="172"/>
        <v/>
      </c>
      <c r="AK224" s="7" t="str">
        <f ca="1" t="shared" si="173"/>
        <v/>
      </c>
      <c r="AL224" s="6" t="str">
        <f ca="1" t="shared" si="174"/>
        <v/>
      </c>
      <c r="AM224" s="6" t="str">
        <f ca="1" t="shared" si="175"/>
        <v/>
      </c>
      <c r="AN224" s="6" t="str">
        <f ca="1" t="shared" si="176"/>
        <v/>
      </c>
      <c r="AO224" s="6" t="str">
        <f ca="1" t="shared" si="177"/>
        <v/>
      </c>
      <c r="AP224" s="6" t="str">
        <f ca="1" t="shared" si="178"/>
        <v/>
      </c>
      <c r="AQ224" s="6" t="str">
        <f ca="1" t="shared" si="179"/>
        <v/>
      </c>
      <c r="AR224" s="6" t="str">
        <f ca="1" t="shared" si="180"/>
        <v/>
      </c>
      <c r="AS224" s="6" t="str">
        <f ca="1" t="shared" si="181"/>
        <v/>
      </c>
      <c r="AT224" s="6" t="str">
        <f ca="1" t="shared" si="182"/>
        <v/>
      </c>
      <c r="AU224" s="9" t="str">
        <f ca="1" t="shared" si="183"/>
        <v/>
      </c>
      <c r="AV224" s="5" t="str">
        <f ca="1" t="shared" si="184"/>
        <v/>
      </c>
      <c r="AW224" s="5" t="str">
        <f ca="1" t="shared" si="185"/>
        <v/>
      </c>
      <c r="AX224" s="8" t="str">
        <f ca="1" t="shared" si="186"/>
        <v/>
      </c>
      <c r="AY224" s="6" t="str">
        <f ca="1" t="shared" si="187"/>
        <v/>
      </c>
      <c r="AZ224" s="7" t="str">
        <f ca="1" t="shared" si="188"/>
        <v/>
      </c>
      <c r="BA224" s="6" t="str">
        <f ca="1" t="shared" si="189"/>
        <v/>
      </c>
      <c r="BB224" s="6" t="str">
        <f ca="1" t="shared" si="190"/>
        <v/>
      </c>
      <c r="BC224" s="6" t="str">
        <f ca="1" t="shared" si="191"/>
        <v/>
      </c>
      <c r="BD224" s="6" t="str">
        <f ca="1" t="shared" si="192"/>
        <v/>
      </c>
      <c r="BE224" s="6" t="str">
        <f ca="1" t="shared" si="193"/>
        <v/>
      </c>
      <c r="BF224" s="6" t="str">
        <f ca="1" t="shared" si="194"/>
        <v/>
      </c>
      <c r="BG224" s="6" t="str">
        <f ca="1" t="shared" si="195"/>
        <v/>
      </c>
      <c r="BH224" s="6" t="str">
        <f ca="1" t="shared" si="196"/>
        <v/>
      </c>
      <c r="BI224" s="6" t="str">
        <f ca="1" t="shared" si="197"/>
        <v/>
      </c>
    </row>
    <row r="225" spans="1:61">
      <c r="A225" s="5" t="str">
        <f ca="1" t="shared" si="151"/>
        <v/>
      </c>
      <c r="B225" s="5" t="str">
        <f ca="1">IF(选手操作!$K224="","",选手操作!$K224)</f>
        <v/>
      </c>
      <c r="C225" s="5" t="str">
        <f ca="1">IF(选手操作!$L224="","",选手操作!$L224)</f>
        <v/>
      </c>
      <c r="D225" s="5" t="str">
        <f ca="1">IF($B225="","",RANK($E225,$E$4:$E$435,0)+COUNTIF($E$4:$E225,$E225)-1)</f>
        <v/>
      </c>
      <c r="E225" s="6" t="str">
        <f ca="1" t="shared" si="152"/>
        <v/>
      </c>
      <c r="F225" s="7" t="str">
        <f ca="1">IF(SUM(选手操作!S224,选手操作!AS224,选手操作!BS224,选手操作!CS224,选手操作!DS224,选手操作!ES224,选手操作!FS224,选手操作!GS224,选手操作!HS224,选手操作!M224,结果导入!W224,结果导入!AW224,结果导入!BW224,结果导入!CW224,结果导入!DW224,结果导入!EW224,结果导入!FW224,结果导入!GW224,结果导入!HW224,选手操作!HU224)=0,"",SUM(选手操作!S224,选手操作!AS224,选手操作!BS224,选手操作!CS224,选手操作!DS224,选手操作!ES224,选手操作!FS224,选手操作!GS224,选手操作!HS224,选手操作!M224,结果导入!W224,结果导入!AW224,结果导入!BW224,结果导入!CW224,结果导入!DW224,结果导入!EW224,结果导入!FW224,结果导入!GW224,结果导入!HW224))</f>
        <v/>
      </c>
      <c r="G225" s="7" t="str">
        <f>IF(SUM(选手操作!O224,结果导入!Y224,结果导入!AY224,结果导入!BY224,结果导入!CY224,结果导入!DY224,结果导入!EY224,结果导入!FY224,结果导入!GY224,结果导入!HY224)=0,"",SUM(选手操作!O224,结果导入!Y224,结果导入!AY224,结果导入!BY224,结果导入!CY224,结果导入!DY224,结果导入!EY224,结果导入!FY224,结果导入!GY224,结果导入!HY224))</f>
        <v/>
      </c>
      <c r="H225" s="6" t="str">
        <f ca="1">IFERROR(IF(OR($C225="",结果导入!S$3=""),"",IF(选手操作!T224&lt;&gt;"",IF(选手操作!T224="其他","请假",选手操作!T224),VLOOKUP($C225,结果导入!O:Q,3,0))),"成绩错误")</f>
        <v/>
      </c>
      <c r="I225" s="6" t="str">
        <f ca="1">IFERROR(IF(OR($C225="",结果导入!AS$3=""),"",IF(选手操作!AT224&lt;&gt;"",IF(选手操作!AT224="其他","请假",选手操作!AT224),VLOOKUP($C225,结果导入!AO:AQ,3,0))),"成绩错误")</f>
        <v/>
      </c>
      <c r="J225" s="6" t="str">
        <f ca="1">IFERROR(IF(OR($C225="",结果导入!BS$3=""),"",IF(选手操作!BT224&lt;&gt;"",IF(选手操作!BT224="其他","请假",选手操作!BT224),VLOOKUP($C225,结果导入!BO:BQ,3,0))),"成绩错误")</f>
        <v/>
      </c>
      <c r="K225" s="6" t="str">
        <f ca="1">IFERROR(IF(OR($C225="",结果导入!CS$3=""),"",IF(选手操作!CT224&lt;&gt;"",IF(选手操作!CT224="其他","请假",选手操作!CT224),VLOOKUP($C225,结果导入!CO:CQ,3,0))),"成绩错误")</f>
        <v/>
      </c>
      <c r="L225" s="6" t="str">
        <f ca="1">IFERROR(IF(OR($C225="",结果导入!DS$3=""),"",IF(选手操作!DT224&lt;&gt;"",IF(选手操作!DT224="其他","请假",选手操作!DT224),VLOOKUP($C225,结果导入!DO:DQ,3,0))),"成绩错误")</f>
        <v/>
      </c>
      <c r="M225" s="6" t="str">
        <f ca="1">IFERROR(IF(OR($C225="",结果导入!ES$3=""),"",IF(选手操作!ET224&lt;&gt;"",IF(选手操作!ET224="其他","请假",选手操作!ET224),VLOOKUP($C225,结果导入!EO:EQ,3,0))),"成绩错误")</f>
        <v/>
      </c>
      <c r="N225" s="6" t="str">
        <f ca="1">IFERROR(IF(OR($C225="",结果导入!FS$3=""),"",IF(选手操作!FT224&lt;&gt;"",IF(选手操作!FT224="其他","请假",选手操作!FT224),VLOOKUP($C225,结果导入!FO:FQ,3,0))),"成绩错误")</f>
        <v/>
      </c>
      <c r="O225" s="6" t="str">
        <f ca="1">IFERROR(IF(OR($C225="",结果导入!GS$3=""),"",IF(选手操作!GT224&lt;&gt;"",IF(选手操作!GT224="其他","请假",选手操作!GT224),VLOOKUP($C225,结果导入!GO:GQ,3,0))),"成绩错误")</f>
        <v/>
      </c>
      <c r="P225" s="6" t="str">
        <f ca="1">IFERROR(IF(OR($C225="",结果导入!HS$3=""),"",IF(选手操作!HT224&lt;&gt;"",IF(选手操作!HT224="其他","请假",选手操作!HT224),VLOOKUP($C225,结果导入!HO:HQ,3,0))),"成绩错误")</f>
        <v/>
      </c>
      <c r="Q225" s="5" t="str">
        <f ca="1" t="shared" si="153"/>
        <v/>
      </c>
      <c r="R225" s="5" t="str">
        <f ca="1" t="shared" si="154"/>
        <v/>
      </c>
      <c r="S225" s="5" t="str">
        <f ca="1" t="shared" si="155"/>
        <v/>
      </c>
      <c r="T225" s="6" t="str">
        <f ca="1" t="shared" si="156"/>
        <v/>
      </c>
      <c r="U225" s="6" t="str">
        <f ca="1" t="shared" si="157"/>
        <v/>
      </c>
      <c r="V225" s="6" t="str">
        <f ca="1" t="shared" si="158"/>
        <v/>
      </c>
      <c r="W225" s="6" t="str">
        <f ca="1" t="shared" si="159"/>
        <v/>
      </c>
      <c r="X225" s="6" t="str">
        <f ca="1" t="shared" si="160"/>
        <v/>
      </c>
      <c r="Y225" s="6" t="str">
        <f ca="1" t="shared" si="161"/>
        <v/>
      </c>
      <c r="Z225" s="6" t="str">
        <f ca="1" t="shared" si="162"/>
        <v/>
      </c>
      <c r="AA225" s="6" t="str">
        <f ca="1" t="shared" si="163"/>
        <v/>
      </c>
      <c r="AB225" s="6" t="str">
        <f ca="1" t="shared" si="164"/>
        <v/>
      </c>
      <c r="AC225" s="6" t="str">
        <f ca="1" t="shared" si="165"/>
        <v/>
      </c>
      <c r="AD225" s="6" t="str">
        <f ca="1" t="shared" si="166"/>
        <v/>
      </c>
      <c r="AE225" s="6" t="str">
        <f ca="1" t="shared" si="167"/>
        <v/>
      </c>
      <c r="AF225" s="5" t="str">
        <f ca="1" t="shared" si="168"/>
        <v/>
      </c>
      <c r="AG225" s="5" t="str">
        <f ca="1" t="shared" si="169"/>
        <v/>
      </c>
      <c r="AH225" s="5" t="str">
        <f ca="1" t="shared" si="170"/>
        <v/>
      </c>
      <c r="AI225" s="6" t="str">
        <f ca="1" t="shared" si="171"/>
        <v/>
      </c>
      <c r="AJ225" s="6" t="str">
        <f ca="1" t="shared" si="172"/>
        <v/>
      </c>
      <c r="AK225" s="7" t="str">
        <f ca="1" t="shared" si="173"/>
        <v/>
      </c>
      <c r="AL225" s="6" t="str">
        <f ca="1" t="shared" si="174"/>
        <v/>
      </c>
      <c r="AM225" s="6" t="str">
        <f ca="1" t="shared" si="175"/>
        <v/>
      </c>
      <c r="AN225" s="6" t="str">
        <f ca="1" t="shared" si="176"/>
        <v/>
      </c>
      <c r="AO225" s="6" t="str">
        <f ca="1" t="shared" si="177"/>
        <v/>
      </c>
      <c r="AP225" s="6" t="str">
        <f ca="1" t="shared" si="178"/>
        <v/>
      </c>
      <c r="AQ225" s="6" t="str">
        <f ca="1" t="shared" si="179"/>
        <v/>
      </c>
      <c r="AR225" s="6" t="str">
        <f ca="1" t="shared" si="180"/>
        <v/>
      </c>
      <c r="AS225" s="6" t="str">
        <f ca="1" t="shared" si="181"/>
        <v/>
      </c>
      <c r="AT225" s="6" t="str">
        <f ca="1" t="shared" si="182"/>
        <v/>
      </c>
      <c r="AU225" s="9" t="str">
        <f ca="1" t="shared" si="183"/>
        <v/>
      </c>
      <c r="AV225" s="5" t="str">
        <f ca="1" t="shared" si="184"/>
        <v/>
      </c>
      <c r="AW225" s="5" t="str">
        <f ca="1" t="shared" si="185"/>
        <v/>
      </c>
      <c r="AX225" s="8" t="str">
        <f ca="1" t="shared" si="186"/>
        <v/>
      </c>
      <c r="AY225" s="6" t="str">
        <f ca="1" t="shared" si="187"/>
        <v/>
      </c>
      <c r="AZ225" s="7" t="str">
        <f ca="1" t="shared" si="188"/>
        <v/>
      </c>
      <c r="BA225" s="6" t="str">
        <f ca="1" t="shared" si="189"/>
        <v/>
      </c>
      <c r="BB225" s="6" t="str">
        <f ca="1" t="shared" si="190"/>
        <v/>
      </c>
      <c r="BC225" s="6" t="str">
        <f ca="1" t="shared" si="191"/>
        <v/>
      </c>
      <c r="BD225" s="6" t="str">
        <f ca="1" t="shared" si="192"/>
        <v/>
      </c>
      <c r="BE225" s="6" t="str">
        <f ca="1" t="shared" si="193"/>
        <v/>
      </c>
      <c r="BF225" s="6" t="str">
        <f ca="1" t="shared" si="194"/>
        <v/>
      </c>
      <c r="BG225" s="6" t="str">
        <f ca="1" t="shared" si="195"/>
        <v/>
      </c>
      <c r="BH225" s="6" t="str">
        <f ca="1" t="shared" si="196"/>
        <v/>
      </c>
      <c r="BI225" s="6" t="str">
        <f ca="1" t="shared" si="197"/>
        <v/>
      </c>
    </row>
    <row r="226" spans="1:61">
      <c r="A226" s="5" t="str">
        <f ca="1" t="shared" si="151"/>
        <v/>
      </c>
      <c r="B226" s="5" t="str">
        <f ca="1">IF(选手操作!$K225="","",选手操作!$K225)</f>
        <v/>
      </c>
      <c r="C226" s="5" t="str">
        <f ca="1">IF(选手操作!$L225="","",选手操作!$L225)</f>
        <v/>
      </c>
      <c r="D226" s="5" t="str">
        <f ca="1">IF($B226="","",RANK($E226,$E$4:$E$435,0)+COUNTIF($E$4:$E226,$E226)-1)</f>
        <v/>
      </c>
      <c r="E226" s="6" t="str">
        <f ca="1" t="shared" si="152"/>
        <v/>
      </c>
      <c r="F226" s="7" t="str">
        <f ca="1">IF(SUM(选手操作!S225,选手操作!AS225,选手操作!BS225,选手操作!CS225,选手操作!DS225,选手操作!ES225,选手操作!FS225,选手操作!GS225,选手操作!HS225,选手操作!M225,结果导入!W225,结果导入!AW225,结果导入!BW225,结果导入!CW225,结果导入!DW225,结果导入!EW225,结果导入!FW225,结果导入!GW225,结果导入!HW225,选手操作!HU225)=0,"",SUM(选手操作!S225,选手操作!AS225,选手操作!BS225,选手操作!CS225,选手操作!DS225,选手操作!ES225,选手操作!FS225,选手操作!GS225,选手操作!HS225,选手操作!M225,结果导入!W225,结果导入!AW225,结果导入!BW225,结果导入!CW225,结果导入!DW225,结果导入!EW225,结果导入!FW225,结果导入!GW225,结果导入!HW225))</f>
        <v/>
      </c>
      <c r="G226" s="7" t="str">
        <f>IF(SUM(选手操作!O225,结果导入!Y225,结果导入!AY225,结果导入!BY225,结果导入!CY225,结果导入!DY225,结果导入!EY225,结果导入!FY225,结果导入!GY225,结果导入!HY225)=0,"",SUM(选手操作!O225,结果导入!Y225,结果导入!AY225,结果导入!BY225,结果导入!CY225,结果导入!DY225,结果导入!EY225,结果导入!FY225,结果导入!GY225,结果导入!HY225))</f>
        <v/>
      </c>
      <c r="H226" s="6" t="str">
        <f ca="1">IFERROR(IF(OR($C226="",结果导入!S$3=""),"",IF(选手操作!T225&lt;&gt;"",IF(选手操作!T225="其他","请假",选手操作!T225),VLOOKUP($C226,结果导入!O:Q,3,0))),"成绩错误")</f>
        <v/>
      </c>
      <c r="I226" s="6" t="str">
        <f ca="1">IFERROR(IF(OR($C226="",结果导入!AS$3=""),"",IF(选手操作!AT225&lt;&gt;"",IF(选手操作!AT225="其他","请假",选手操作!AT225),VLOOKUP($C226,结果导入!AO:AQ,3,0))),"成绩错误")</f>
        <v/>
      </c>
      <c r="J226" s="6" t="str">
        <f ca="1">IFERROR(IF(OR($C226="",结果导入!BS$3=""),"",IF(选手操作!BT225&lt;&gt;"",IF(选手操作!BT225="其他","请假",选手操作!BT225),VLOOKUP($C226,结果导入!BO:BQ,3,0))),"成绩错误")</f>
        <v/>
      </c>
      <c r="K226" s="6" t="str">
        <f ca="1">IFERROR(IF(OR($C226="",结果导入!CS$3=""),"",IF(选手操作!CT225&lt;&gt;"",IF(选手操作!CT225="其他","请假",选手操作!CT225),VLOOKUP($C226,结果导入!CO:CQ,3,0))),"成绩错误")</f>
        <v/>
      </c>
      <c r="L226" s="6" t="str">
        <f ca="1">IFERROR(IF(OR($C226="",结果导入!DS$3=""),"",IF(选手操作!DT225&lt;&gt;"",IF(选手操作!DT225="其他","请假",选手操作!DT225),VLOOKUP($C226,结果导入!DO:DQ,3,0))),"成绩错误")</f>
        <v/>
      </c>
      <c r="M226" s="6" t="str">
        <f ca="1">IFERROR(IF(OR($C226="",结果导入!ES$3=""),"",IF(选手操作!ET225&lt;&gt;"",IF(选手操作!ET225="其他","请假",选手操作!ET225),VLOOKUP($C226,结果导入!EO:EQ,3,0))),"成绩错误")</f>
        <v/>
      </c>
      <c r="N226" s="6" t="str">
        <f ca="1">IFERROR(IF(OR($C226="",结果导入!FS$3=""),"",IF(选手操作!FT225&lt;&gt;"",IF(选手操作!FT225="其他","请假",选手操作!FT225),VLOOKUP($C226,结果导入!FO:FQ,3,0))),"成绩错误")</f>
        <v/>
      </c>
      <c r="O226" s="6" t="str">
        <f ca="1">IFERROR(IF(OR($C226="",结果导入!GS$3=""),"",IF(选手操作!GT225&lt;&gt;"",IF(选手操作!GT225="其他","请假",选手操作!GT225),VLOOKUP($C226,结果导入!GO:GQ,3,0))),"成绩错误")</f>
        <v/>
      </c>
      <c r="P226" s="6" t="str">
        <f ca="1">IFERROR(IF(OR($C226="",结果导入!HS$3=""),"",IF(选手操作!HT225&lt;&gt;"",IF(选手操作!HT225="其他","请假",选手操作!HT225),VLOOKUP($C226,结果导入!HO:HQ,3,0))),"成绩错误")</f>
        <v/>
      </c>
      <c r="Q226" s="5" t="str">
        <f ca="1" t="shared" si="153"/>
        <v/>
      </c>
      <c r="R226" s="5" t="str">
        <f ca="1" t="shared" si="154"/>
        <v/>
      </c>
      <c r="S226" s="5" t="str">
        <f ca="1" t="shared" si="155"/>
        <v/>
      </c>
      <c r="T226" s="6" t="str">
        <f ca="1" t="shared" si="156"/>
        <v/>
      </c>
      <c r="U226" s="6" t="str">
        <f ca="1" t="shared" si="157"/>
        <v/>
      </c>
      <c r="V226" s="6" t="str">
        <f ca="1" t="shared" si="158"/>
        <v/>
      </c>
      <c r="W226" s="6" t="str">
        <f ca="1" t="shared" si="159"/>
        <v/>
      </c>
      <c r="X226" s="6" t="str">
        <f ca="1" t="shared" si="160"/>
        <v/>
      </c>
      <c r="Y226" s="6" t="str">
        <f ca="1" t="shared" si="161"/>
        <v/>
      </c>
      <c r="Z226" s="6" t="str">
        <f ca="1" t="shared" si="162"/>
        <v/>
      </c>
      <c r="AA226" s="6" t="str">
        <f ca="1" t="shared" si="163"/>
        <v/>
      </c>
      <c r="AB226" s="6" t="str">
        <f ca="1" t="shared" si="164"/>
        <v/>
      </c>
      <c r="AC226" s="6" t="str">
        <f ca="1" t="shared" si="165"/>
        <v/>
      </c>
      <c r="AD226" s="6" t="str">
        <f ca="1" t="shared" si="166"/>
        <v/>
      </c>
      <c r="AE226" s="6" t="str">
        <f ca="1" t="shared" si="167"/>
        <v/>
      </c>
      <c r="AF226" s="5" t="str">
        <f ca="1" t="shared" si="168"/>
        <v/>
      </c>
      <c r="AG226" s="5" t="str">
        <f ca="1" t="shared" si="169"/>
        <v/>
      </c>
      <c r="AH226" s="5" t="str">
        <f ca="1" t="shared" si="170"/>
        <v/>
      </c>
      <c r="AI226" s="6" t="str">
        <f ca="1" t="shared" si="171"/>
        <v/>
      </c>
      <c r="AJ226" s="6" t="str">
        <f ca="1" t="shared" si="172"/>
        <v/>
      </c>
      <c r="AK226" s="7" t="str">
        <f ca="1" t="shared" si="173"/>
        <v/>
      </c>
      <c r="AL226" s="6" t="str">
        <f ca="1" t="shared" si="174"/>
        <v/>
      </c>
      <c r="AM226" s="6" t="str">
        <f ca="1" t="shared" si="175"/>
        <v/>
      </c>
      <c r="AN226" s="6" t="str">
        <f ca="1" t="shared" si="176"/>
        <v/>
      </c>
      <c r="AO226" s="6" t="str">
        <f ca="1" t="shared" si="177"/>
        <v/>
      </c>
      <c r="AP226" s="6" t="str">
        <f ca="1" t="shared" si="178"/>
        <v/>
      </c>
      <c r="AQ226" s="6" t="str">
        <f ca="1" t="shared" si="179"/>
        <v/>
      </c>
      <c r="AR226" s="6" t="str">
        <f ca="1" t="shared" si="180"/>
        <v/>
      </c>
      <c r="AS226" s="6" t="str">
        <f ca="1" t="shared" si="181"/>
        <v/>
      </c>
      <c r="AT226" s="6" t="str">
        <f ca="1" t="shared" si="182"/>
        <v/>
      </c>
      <c r="AU226" s="9" t="str">
        <f ca="1" t="shared" si="183"/>
        <v/>
      </c>
      <c r="AV226" s="5" t="str">
        <f ca="1" t="shared" si="184"/>
        <v/>
      </c>
      <c r="AW226" s="5" t="str">
        <f ca="1" t="shared" si="185"/>
        <v/>
      </c>
      <c r="AX226" s="8" t="str">
        <f ca="1" t="shared" si="186"/>
        <v/>
      </c>
      <c r="AY226" s="6" t="str">
        <f ca="1" t="shared" si="187"/>
        <v/>
      </c>
      <c r="AZ226" s="7" t="str">
        <f ca="1" t="shared" si="188"/>
        <v/>
      </c>
      <c r="BA226" s="6" t="str">
        <f ca="1" t="shared" si="189"/>
        <v/>
      </c>
      <c r="BB226" s="6" t="str">
        <f ca="1" t="shared" si="190"/>
        <v/>
      </c>
      <c r="BC226" s="6" t="str">
        <f ca="1" t="shared" si="191"/>
        <v/>
      </c>
      <c r="BD226" s="6" t="str">
        <f ca="1" t="shared" si="192"/>
        <v/>
      </c>
      <c r="BE226" s="6" t="str">
        <f ca="1" t="shared" si="193"/>
        <v/>
      </c>
      <c r="BF226" s="6" t="str">
        <f ca="1" t="shared" si="194"/>
        <v/>
      </c>
      <c r="BG226" s="6" t="str">
        <f ca="1" t="shared" si="195"/>
        <v/>
      </c>
      <c r="BH226" s="6" t="str">
        <f ca="1" t="shared" si="196"/>
        <v/>
      </c>
      <c r="BI226" s="6" t="str">
        <f ca="1" t="shared" si="197"/>
        <v/>
      </c>
    </row>
    <row r="227" spans="1:61">
      <c r="A227" s="5" t="str">
        <f ca="1" t="shared" si="151"/>
        <v/>
      </c>
      <c r="B227" s="5" t="str">
        <f ca="1">IF(选手操作!$K226="","",选手操作!$K226)</f>
        <v/>
      </c>
      <c r="C227" s="5" t="str">
        <f ca="1">IF(选手操作!$L226="","",选手操作!$L226)</f>
        <v/>
      </c>
      <c r="D227" s="5" t="str">
        <f ca="1">IF($B227="","",RANK($E227,$E$4:$E$435,0)+COUNTIF($E$4:$E227,$E227)-1)</f>
        <v/>
      </c>
      <c r="E227" s="6" t="str">
        <f ca="1" t="shared" si="152"/>
        <v/>
      </c>
      <c r="F227" s="7" t="str">
        <f ca="1">IF(SUM(选手操作!S226,选手操作!AS226,选手操作!BS226,选手操作!CS226,选手操作!DS226,选手操作!ES226,选手操作!FS226,选手操作!GS226,选手操作!HS226,选手操作!M226,结果导入!W226,结果导入!AW226,结果导入!BW226,结果导入!CW226,结果导入!DW226,结果导入!EW226,结果导入!FW226,结果导入!GW226,结果导入!HW226,选手操作!HU226)=0,"",SUM(选手操作!S226,选手操作!AS226,选手操作!BS226,选手操作!CS226,选手操作!DS226,选手操作!ES226,选手操作!FS226,选手操作!GS226,选手操作!HS226,选手操作!M226,结果导入!W226,结果导入!AW226,结果导入!BW226,结果导入!CW226,结果导入!DW226,结果导入!EW226,结果导入!FW226,结果导入!GW226,结果导入!HW226))</f>
        <v/>
      </c>
      <c r="G227" s="7" t="str">
        <f>IF(SUM(选手操作!O226,结果导入!Y226,结果导入!AY226,结果导入!BY226,结果导入!CY226,结果导入!DY226,结果导入!EY226,结果导入!FY226,结果导入!GY226,结果导入!HY226)=0,"",SUM(选手操作!O226,结果导入!Y226,结果导入!AY226,结果导入!BY226,结果导入!CY226,结果导入!DY226,结果导入!EY226,结果导入!FY226,结果导入!GY226,结果导入!HY226))</f>
        <v/>
      </c>
      <c r="H227" s="6" t="str">
        <f ca="1">IFERROR(IF(OR($C227="",结果导入!S$3=""),"",IF(选手操作!T226&lt;&gt;"",IF(选手操作!T226="其他","请假",选手操作!T226),VLOOKUP($C227,结果导入!O:Q,3,0))),"成绩错误")</f>
        <v/>
      </c>
      <c r="I227" s="6" t="str">
        <f ca="1">IFERROR(IF(OR($C227="",结果导入!AS$3=""),"",IF(选手操作!AT226&lt;&gt;"",IF(选手操作!AT226="其他","请假",选手操作!AT226),VLOOKUP($C227,结果导入!AO:AQ,3,0))),"成绩错误")</f>
        <v/>
      </c>
      <c r="J227" s="6" t="str">
        <f ca="1">IFERROR(IF(OR($C227="",结果导入!BS$3=""),"",IF(选手操作!BT226&lt;&gt;"",IF(选手操作!BT226="其他","请假",选手操作!BT226),VLOOKUP($C227,结果导入!BO:BQ,3,0))),"成绩错误")</f>
        <v/>
      </c>
      <c r="K227" s="6" t="str">
        <f ca="1">IFERROR(IF(OR($C227="",结果导入!CS$3=""),"",IF(选手操作!CT226&lt;&gt;"",IF(选手操作!CT226="其他","请假",选手操作!CT226),VLOOKUP($C227,结果导入!CO:CQ,3,0))),"成绩错误")</f>
        <v/>
      </c>
      <c r="L227" s="6" t="str">
        <f ca="1">IFERROR(IF(OR($C227="",结果导入!DS$3=""),"",IF(选手操作!DT226&lt;&gt;"",IF(选手操作!DT226="其他","请假",选手操作!DT226),VLOOKUP($C227,结果导入!DO:DQ,3,0))),"成绩错误")</f>
        <v/>
      </c>
      <c r="M227" s="6" t="str">
        <f ca="1">IFERROR(IF(OR($C227="",结果导入!ES$3=""),"",IF(选手操作!ET226&lt;&gt;"",IF(选手操作!ET226="其他","请假",选手操作!ET226),VLOOKUP($C227,结果导入!EO:EQ,3,0))),"成绩错误")</f>
        <v/>
      </c>
      <c r="N227" s="6" t="str">
        <f ca="1">IFERROR(IF(OR($C227="",结果导入!FS$3=""),"",IF(选手操作!FT226&lt;&gt;"",IF(选手操作!FT226="其他","请假",选手操作!FT226),VLOOKUP($C227,结果导入!FO:FQ,3,0))),"成绩错误")</f>
        <v/>
      </c>
      <c r="O227" s="6" t="str">
        <f ca="1">IFERROR(IF(OR($C227="",结果导入!GS$3=""),"",IF(选手操作!GT226&lt;&gt;"",IF(选手操作!GT226="其他","请假",选手操作!GT226),VLOOKUP($C227,结果导入!GO:GQ,3,0))),"成绩错误")</f>
        <v/>
      </c>
      <c r="P227" s="6" t="str">
        <f ca="1">IFERROR(IF(OR($C227="",结果导入!HS$3=""),"",IF(选手操作!HT226&lt;&gt;"",IF(选手操作!HT226="其他","请假",选手操作!HT226),VLOOKUP($C227,结果导入!HO:HQ,3,0))),"成绩错误")</f>
        <v/>
      </c>
      <c r="Q227" s="5" t="str">
        <f ca="1" t="shared" si="153"/>
        <v/>
      </c>
      <c r="R227" s="5" t="str">
        <f ca="1" t="shared" si="154"/>
        <v/>
      </c>
      <c r="S227" s="5" t="str">
        <f ca="1" t="shared" si="155"/>
        <v/>
      </c>
      <c r="T227" s="6" t="str">
        <f ca="1" t="shared" si="156"/>
        <v/>
      </c>
      <c r="U227" s="6" t="str">
        <f ca="1" t="shared" si="157"/>
        <v/>
      </c>
      <c r="V227" s="6" t="str">
        <f ca="1" t="shared" si="158"/>
        <v/>
      </c>
      <c r="W227" s="6" t="str">
        <f ca="1" t="shared" si="159"/>
        <v/>
      </c>
      <c r="X227" s="6" t="str">
        <f ca="1" t="shared" si="160"/>
        <v/>
      </c>
      <c r="Y227" s="6" t="str">
        <f ca="1" t="shared" si="161"/>
        <v/>
      </c>
      <c r="Z227" s="6" t="str">
        <f ca="1" t="shared" si="162"/>
        <v/>
      </c>
      <c r="AA227" s="6" t="str">
        <f ca="1" t="shared" si="163"/>
        <v/>
      </c>
      <c r="AB227" s="6" t="str">
        <f ca="1" t="shared" si="164"/>
        <v/>
      </c>
      <c r="AC227" s="6" t="str">
        <f ca="1" t="shared" si="165"/>
        <v/>
      </c>
      <c r="AD227" s="6" t="str">
        <f ca="1" t="shared" si="166"/>
        <v/>
      </c>
      <c r="AE227" s="6" t="str">
        <f ca="1" t="shared" si="167"/>
        <v/>
      </c>
      <c r="AF227" s="5" t="str">
        <f ca="1" t="shared" si="168"/>
        <v/>
      </c>
      <c r="AG227" s="5" t="str">
        <f ca="1" t="shared" si="169"/>
        <v/>
      </c>
      <c r="AH227" s="5" t="str">
        <f ca="1" t="shared" si="170"/>
        <v/>
      </c>
      <c r="AI227" s="6" t="str">
        <f ca="1" t="shared" si="171"/>
        <v/>
      </c>
      <c r="AJ227" s="6" t="str">
        <f ca="1" t="shared" si="172"/>
        <v/>
      </c>
      <c r="AK227" s="7" t="str">
        <f ca="1" t="shared" si="173"/>
        <v/>
      </c>
      <c r="AL227" s="6" t="str">
        <f ca="1" t="shared" si="174"/>
        <v/>
      </c>
      <c r="AM227" s="6" t="str">
        <f ca="1" t="shared" si="175"/>
        <v/>
      </c>
      <c r="AN227" s="6" t="str">
        <f ca="1" t="shared" si="176"/>
        <v/>
      </c>
      <c r="AO227" s="6" t="str">
        <f ca="1" t="shared" si="177"/>
        <v/>
      </c>
      <c r="AP227" s="6" t="str">
        <f ca="1" t="shared" si="178"/>
        <v/>
      </c>
      <c r="AQ227" s="6" t="str">
        <f ca="1" t="shared" si="179"/>
        <v/>
      </c>
      <c r="AR227" s="6" t="str">
        <f ca="1" t="shared" si="180"/>
        <v/>
      </c>
      <c r="AS227" s="6" t="str">
        <f ca="1" t="shared" si="181"/>
        <v/>
      </c>
      <c r="AT227" s="6" t="str">
        <f ca="1" t="shared" si="182"/>
        <v/>
      </c>
      <c r="AU227" s="9" t="str">
        <f ca="1" t="shared" si="183"/>
        <v/>
      </c>
      <c r="AV227" s="5" t="str">
        <f ca="1" t="shared" si="184"/>
        <v/>
      </c>
      <c r="AW227" s="5" t="str">
        <f ca="1" t="shared" si="185"/>
        <v/>
      </c>
      <c r="AX227" s="8" t="str">
        <f ca="1" t="shared" si="186"/>
        <v/>
      </c>
      <c r="AY227" s="6" t="str">
        <f ca="1" t="shared" si="187"/>
        <v/>
      </c>
      <c r="AZ227" s="7" t="str">
        <f ca="1" t="shared" si="188"/>
        <v/>
      </c>
      <c r="BA227" s="6" t="str">
        <f ca="1" t="shared" si="189"/>
        <v/>
      </c>
      <c r="BB227" s="6" t="str">
        <f ca="1" t="shared" si="190"/>
        <v/>
      </c>
      <c r="BC227" s="6" t="str">
        <f ca="1" t="shared" si="191"/>
        <v/>
      </c>
      <c r="BD227" s="6" t="str">
        <f ca="1" t="shared" si="192"/>
        <v/>
      </c>
      <c r="BE227" s="6" t="str">
        <f ca="1" t="shared" si="193"/>
        <v/>
      </c>
      <c r="BF227" s="6" t="str">
        <f ca="1" t="shared" si="194"/>
        <v/>
      </c>
      <c r="BG227" s="6" t="str">
        <f ca="1" t="shared" si="195"/>
        <v/>
      </c>
      <c r="BH227" s="6" t="str">
        <f ca="1" t="shared" si="196"/>
        <v/>
      </c>
      <c r="BI227" s="6" t="str">
        <f ca="1" t="shared" si="197"/>
        <v/>
      </c>
    </row>
    <row r="228" spans="1:61">
      <c r="A228" s="5" t="str">
        <f ca="1" t="shared" si="151"/>
        <v/>
      </c>
      <c r="B228" s="5" t="str">
        <f ca="1">IF(选手操作!$K227="","",选手操作!$K227)</f>
        <v/>
      </c>
      <c r="C228" s="5" t="str">
        <f ca="1">IF(选手操作!$L227="","",选手操作!$L227)</f>
        <v/>
      </c>
      <c r="D228" s="5" t="str">
        <f ca="1">IF($B228="","",RANK($E228,$E$4:$E$435,0)+COUNTIF($E$4:$E228,$E228)-1)</f>
        <v/>
      </c>
      <c r="E228" s="6" t="str">
        <f ca="1" t="shared" si="152"/>
        <v/>
      </c>
      <c r="F228" s="7" t="str">
        <f ca="1">IF(SUM(选手操作!S227,选手操作!AS227,选手操作!BS227,选手操作!CS227,选手操作!DS227,选手操作!ES227,选手操作!FS227,选手操作!GS227,选手操作!HS227,选手操作!M227,结果导入!W227,结果导入!AW227,结果导入!BW227,结果导入!CW227,结果导入!DW227,结果导入!EW227,结果导入!FW227,结果导入!GW227,结果导入!HW227,选手操作!HU227)=0,"",SUM(选手操作!S227,选手操作!AS227,选手操作!BS227,选手操作!CS227,选手操作!DS227,选手操作!ES227,选手操作!FS227,选手操作!GS227,选手操作!HS227,选手操作!M227,结果导入!W227,结果导入!AW227,结果导入!BW227,结果导入!CW227,结果导入!DW227,结果导入!EW227,结果导入!FW227,结果导入!GW227,结果导入!HW227))</f>
        <v/>
      </c>
      <c r="G228" s="7" t="str">
        <f>IF(SUM(选手操作!O227,结果导入!Y227,结果导入!AY227,结果导入!BY227,结果导入!CY227,结果导入!DY227,结果导入!EY227,结果导入!FY227,结果导入!GY227,结果导入!HY227)=0,"",SUM(选手操作!O227,结果导入!Y227,结果导入!AY227,结果导入!BY227,结果导入!CY227,结果导入!DY227,结果导入!EY227,结果导入!FY227,结果导入!GY227,结果导入!HY227))</f>
        <v/>
      </c>
      <c r="H228" s="6" t="str">
        <f ca="1">IFERROR(IF(OR($C228="",结果导入!S$3=""),"",IF(选手操作!T227&lt;&gt;"",IF(选手操作!T227="其他","请假",选手操作!T227),VLOOKUP($C228,结果导入!O:Q,3,0))),"成绩错误")</f>
        <v/>
      </c>
      <c r="I228" s="6" t="str">
        <f ca="1">IFERROR(IF(OR($C228="",结果导入!AS$3=""),"",IF(选手操作!AT227&lt;&gt;"",IF(选手操作!AT227="其他","请假",选手操作!AT227),VLOOKUP($C228,结果导入!AO:AQ,3,0))),"成绩错误")</f>
        <v/>
      </c>
      <c r="J228" s="6" t="str">
        <f ca="1">IFERROR(IF(OR($C228="",结果导入!BS$3=""),"",IF(选手操作!BT227&lt;&gt;"",IF(选手操作!BT227="其他","请假",选手操作!BT227),VLOOKUP($C228,结果导入!BO:BQ,3,0))),"成绩错误")</f>
        <v/>
      </c>
      <c r="K228" s="6" t="str">
        <f ca="1">IFERROR(IF(OR($C228="",结果导入!CS$3=""),"",IF(选手操作!CT227&lt;&gt;"",IF(选手操作!CT227="其他","请假",选手操作!CT227),VLOOKUP($C228,结果导入!CO:CQ,3,0))),"成绩错误")</f>
        <v/>
      </c>
      <c r="L228" s="6" t="str">
        <f ca="1">IFERROR(IF(OR($C228="",结果导入!DS$3=""),"",IF(选手操作!DT227&lt;&gt;"",IF(选手操作!DT227="其他","请假",选手操作!DT227),VLOOKUP($C228,结果导入!DO:DQ,3,0))),"成绩错误")</f>
        <v/>
      </c>
      <c r="M228" s="6" t="str">
        <f ca="1">IFERROR(IF(OR($C228="",结果导入!ES$3=""),"",IF(选手操作!ET227&lt;&gt;"",IF(选手操作!ET227="其他","请假",选手操作!ET227),VLOOKUP($C228,结果导入!EO:EQ,3,0))),"成绩错误")</f>
        <v/>
      </c>
      <c r="N228" s="6" t="str">
        <f ca="1">IFERROR(IF(OR($C228="",结果导入!FS$3=""),"",IF(选手操作!FT227&lt;&gt;"",IF(选手操作!FT227="其他","请假",选手操作!FT227),VLOOKUP($C228,结果导入!FO:FQ,3,0))),"成绩错误")</f>
        <v/>
      </c>
      <c r="O228" s="6" t="str">
        <f ca="1">IFERROR(IF(OR($C228="",结果导入!GS$3=""),"",IF(选手操作!GT227&lt;&gt;"",IF(选手操作!GT227="其他","请假",选手操作!GT227),VLOOKUP($C228,结果导入!GO:GQ,3,0))),"成绩错误")</f>
        <v/>
      </c>
      <c r="P228" s="6" t="str">
        <f ca="1">IFERROR(IF(OR($C228="",结果导入!HS$3=""),"",IF(选手操作!HT227&lt;&gt;"",IF(选手操作!HT227="其他","请假",选手操作!HT227),VLOOKUP($C228,结果导入!HO:HQ,3,0))),"成绩错误")</f>
        <v/>
      </c>
      <c r="Q228" s="5" t="str">
        <f ca="1" t="shared" si="153"/>
        <v/>
      </c>
      <c r="R228" s="5" t="str">
        <f ca="1" t="shared" si="154"/>
        <v/>
      </c>
      <c r="S228" s="5" t="str">
        <f ca="1" t="shared" si="155"/>
        <v/>
      </c>
      <c r="T228" s="6" t="str">
        <f ca="1" t="shared" si="156"/>
        <v/>
      </c>
      <c r="U228" s="6" t="str">
        <f ca="1" t="shared" si="157"/>
        <v/>
      </c>
      <c r="V228" s="6" t="str">
        <f ca="1" t="shared" si="158"/>
        <v/>
      </c>
      <c r="W228" s="6" t="str">
        <f ca="1" t="shared" si="159"/>
        <v/>
      </c>
      <c r="X228" s="6" t="str">
        <f ca="1" t="shared" si="160"/>
        <v/>
      </c>
      <c r="Y228" s="6" t="str">
        <f ca="1" t="shared" si="161"/>
        <v/>
      </c>
      <c r="Z228" s="6" t="str">
        <f ca="1" t="shared" si="162"/>
        <v/>
      </c>
      <c r="AA228" s="6" t="str">
        <f ca="1" t="shared" si="163"/>
        <v/>
      </c>
      <c r="AB228" s="6" t="str">
        <f ca="1" t="shared" si="164"/>
        <v/>
      </c>
      <c r="AC228" s="6" t="str">
        <f ca="1" t="shared" si="165"/>
        <v/>
      </c>
      <c r="AD228" s="6" t="str">
        <f ca="1" t="shared" si="166"/>
        <v/>
      </c>
      <c r="AE228" s="6" t="str">
        <f ca="1" t="shared" si="167"/>
        <v/>
      </c>
      <c r="AF228" s="5" t="str">
        <f ca="1" t="shared" si="168"/>
        <v/>
      </c>
      <c r="AG228" s="5" t="str">
        <f ca="1" t="shared" si="169"/>
        <v/>
      </c>
      <c r="AH228" s="5" t="str">
        <f ca="1" t="shared" si="170"/>
        <v/>
      </c>
      <c r="AI228" s="6" t="str">
        <f ca="1" t="shared" si="171"/>
        <v/>
      </c>
      <c r="AJ228" s="6" t="str">
        <f ca="1" t="shared" si="172"/>
        <v/>
      </c>
      <c r="AK228" s="7" t="str">
        <f ca="1" t="shared" si="173"/>
        <v/>
      </c>
      <c r="AL228" s="6" t="str">
        <f ca="1" t="shared" si="174"/>
        <v/>
      </c>
      <c r="AM228" s="6" t="str">
        <f ca="1" t="shared" si="175"/>
        <v/>
      </c>
      <c r="AN228" s="6" t="str">
        <f ca="1" t="shared" si="176"/>
        <v/>
      </c>
      <c r="AO228" s="6" t="str">
        <f ca="1" t="shared" si="177"/>
        <v/>
      </c>
      <c r="AP228" s="6" t="str">
        <f ca="1" t="shared" si="178"/>
        <v/>
      </c>
      <c r="AQ228" s="6" t="str">
        <f ca="1" t="shared" si="179"/>
        <v/>
      </c>
      <c r="AR228" s="6" t="str">
        <f ca="1" t="shared" si="180"/>
        <v/>
      </c>
      <c r="AS228" s="6" t="str">
        <f ca="1" t="shared" si="181"/>
        <v/>
      </c>
      <c r="AT228" s="6" t="str">
        <f ca="1" t="shared" si="182"/>
        <v/>
      </c>
      <c r="AU228" s="9" t="str">
        <f ca="1" t="shared" si="183"/>
        <v/>
      </c>
      <c r="AV228" s="5" t="str">
        <f ca="1" t="shared" si="184"/>
        <v/>
      </c>
      <c r="AW228" s="5" t="str">
        <f ca="1" t="shared" si="185"/>
        <v/>
      </c>
      <c r="AX228" s="8" t="str">
        <f ca="1" t="shared" si="186"/>
        <v/>
      </c>
      <c r="AY228" s="6" t="str">
        <f ca="1" t="shared" si="187"/>
        <v/>
      </c>
      <c r="AZ228" s="7" t="str">
        <f ca="1" t="shared" si="188"/>
        <v/>
      </c>
      <c r="BA228" s="6" t="str">
        <f ca="1" t="shared" si="189"/>
        <v/>
      </c>
      <c r="BB228" s="6" t="str">
        <f ca="1" t="shared" si="190"/>
        <v/>
      </c>
      <c r="BC228" s="6" t="str">
        <f ca="1" t="shared" si="191"/>
        <v/>
      </c>
      <c r="BD228" s="6" t="str">
        <f ca="1" t="shared" si="192"/>
        <v/>
      </c>
      <c r="BE228" s="6" t="str">
        <f ca="1" t="shared" si="193"/>
        <v/>
      </c>
      <c r="BF228" s="6" t="str">
        <f ca="1" t="shared" si="194"/>
        <v/>
      </c>
      <c r="BG228" s="6" t="str">
        <f ca="1" t="shared" si="195"/>
        <v/>
      </c>
      <c r="BH228" s="6" t="str">
        <f ca="1" t="shared" si="196"/>
        <v/>
      </c>
      <c r="BI228" s="6" t="str">
        <f ca="1" t="shared" si="197"/>
        <v/>
      </c>
    </row>
    <row r="229" spans="1:61">
      <c r="A229" s="5" t="str">
        <f ca="1" t="shared" si="151"/>
        <v/>
      </c>
      <c r="B229" s="5" t="str">
        <f ca="1">IF(选手操作!$K228="","",选手操作!$K228)</f>
        <v/>
      </c>
      <c r="C229" s="5" t="str">
        <f ca="1">IF(选手操作!$L228="","",选手操作!$L228)</f>
        <v/>
      </c>
      <c r="D229" s="5" t="str">
        <f ca="1">IF($B229="","",RANK($E229,$E$4:$E$435,0)+COUNTIF($E$4:$E229,$E229)-1)</f>
        <v/>
      </c>
      <c r="E229" s="6" t="str">
        <f ca="1" t="shared" si="152"/>
        <v/>
      </c>
      <c r="F229" s="7" t="str">
        <f ca="1">IF(SUM(选手操作!S228,选手操作!AS228,选手操作!BS228,选手操作!CS228,选手操作!DS228,选手操作!ES228,选手操作!FS228,选手操作!GS228,选手操作!HS228,选手操作!M228,结果导入!W228,结果导入!AW228,结果导入!BW228,结果导入!CW228,结果导入!DW228,结果导入!EW228,结果导入!FW228,结果导入!GW228,结果导入!HW228,选手操作!HU228)=0,"",SUM(选手操作!S228,选手操作!AS228,选手操作!BS228,选手操作!CS228,选手操作!DS228,选手操作!ES228,选手操作!FS228,选手操作!GS228,选手操作!HS228,选手操作!M228,结果导入!W228,结果导入!AW228,结果导入!BW228,结果导入!CW228,结果导入!DW228,结果导入!EW228,结果导入!FW228,结果导入!GW228,结果导入!HW228))</f>
        <v/>
      </c>
      <c r="G229" s="7" t="str">
        <f>IF(SUM(选手操作!O228,结果导入!Y228,结果导入!AY228,结果导入!BY228,结果导入!CY228,结果导入!DY228,结果导入!EY228,结果导入!FY228,结果导入!GY228,结果导入!HY228)=0,"",SUM(选手操作!O228,结果导入!Y228,结果导入!AY228,结果导入!BY228,结果导入!CY228,结果导入!DY228,结果导入!EY228,结果导入!FY228,结果导入!GY228,结果导入!HY228))</f>
        <v/>
      </c>
      <c r="H229" s="6" t="str">
        <f ca="1">IFERROR(IF(OR($C229="",结果导入!S$3=""),"",IF(选手操作!T228&lt;&gt;"",IF(选手操作!T228="其他","请假",选手操作!T228),VLOOKUP($C229,结果导入!O:Q,3,0))),"成绩错误")</f>
        <v/>
      </c>
      <c r="I229" s="6" t="str">
        <f ca="1">IFERROR(IF(OR($C229="",结果导入!AS$3=""),"",IF(选手操作!AT228&lt;&gt;"",IF(选手操作!AT228="其他","请假",选手操作!AT228),VLOOKUP($C229,结果导入!AO:AQ,3,0))),"成绩错误")</f>
        <v/>
      </c>
      <c r="J229" s="6" t="str">
        <f ca="1">IFERROR(IF(OR($C229="",结果导入!BS$3=""),"",IF(选手操作!BT228&lt;&gt;"",IF(选手操作!BT228="其他","请假",选手操作!BT228),VLOOKUP($C229,结果导入!BO:BQ,3,0))),"成绩错误")</f>
        <v/>
      </c>
      <c r="K229" s="6" t="str">
        <f ca="1">IFERROR(IF(OR($C229="",结果导入!CS$3=""),"",IF(选手操作!CT228&lt;&gt;"",IF(选手操作!CT228="其他","请假",选手操作!CT228),VLOOKUP($C229,结果导入!CO:CQ,3,0))),"成绩错误")</f>
        <v/>
      </c>
      <c r="L229" s="6" t="str">
        <f ca="1">IFERROR(IF(OR($C229="",结果导入!DS$3=""),"",IF(选手操作!DT228&lt;&gt;"",IF(选手操作!DT228="其他","请假",选手操作!DT228),VLOOKUP($C229,结果导入!DO:DQ,3,0))),"成绩错误")</f>
        <v/>
      </c>
      <c r="M229" s="6" t="str">
        <f ca="1">IFERROR(IF(OR($C229="",结果导入!ES$3=""),"",IF(选手操作!ET228&lt;&gt;"",IF(选手操作!ET228="其他","请假",选手操作!ET228),VLOOKUP($C229,结果导入!EO:EQ,3,0))),"成绩错误")</f>
        <v/>
      </c>
      <c r="N229" s="6" t="str">
        <f ca="1">IFERROR(IF(OR($C229="",结果导入!FS$3=""),"",IF(选手操作!FT228&lt;&gt;"",IF(选手操作!FT228="其他","请假",选手操作!FT228),VLOOKUP($C229,结果导入!FO:FQ,3,0))),"成绩错误")</f>
        <v/>
      </c>
      <c r="O229" s="6" t="str">
        <f ca="1">IFERROR(IF(OR($C229="",结果导入!GS$3=""),"",IF(选手操作!GT228&lt;&gt;"",IF(选手操作!GT228="其他","请假",选手操作!GT228),VLOOKUP($C229,结果导入!GO:GQ,3,0))),"成绩错误")</f>
        <v/>
      </c>
      <c r="P229" s="6" t="str">
        <f ca="1">IFERROR(IF(OR($C229="",结果导入!HS$3=""),"",IF(选手操作!HT228&lt;&gt;"",IF(选手操作!HT228="其他","请假",选手操作!HT228),VLOOKUP($C229,结果导入!HO:HQ,3,0))),"成绩错误")</f>
        <v/>
      </c>
      <c r="Q229" s="5" t="str">
        <f ca="1" t="shared" si="153"/>
        <v/>
      </c>
      <c r="R229" s="5" t="str">
        <f ca="1" t="shared" si="154"/>
        <v/>
      </c>
      <c r="S229" s="5" t="str">
        <f ca="1" t="shared" si="155"/>
        <v/>
      </c>
      <c r="T229" s="6" t="str">
        <f ca="1" t="shared" si="156"/>
        <v/>
      </c>
      <c r="U229" s="6" t="str">
        <f ca="1" t="shared" si="157"/>
        <v/>
      </c>
      <c r="V229" s="6" t="str">
        <f ca="1" t="shared" si="158"/>
        <v/>
      </c>
      <c r="W229" s="6" t="str">
        <f ca="1" t="shared" si="159"/>
        <v/>
      </c>
      <c r="X229" s="6" t="str">
        <f ca="1" t="shared" si="160"/>
        <v/>
      </c>
      <c r="Y229" s="6" t="str">
        <f ca="1" t="shared" si="161"/>
        <v/>
      </c>
      <c r="Z229" s="6" t="str">
        <f ca="1" t="shared" si="162"/>
        <v/>
      </c>
      <c r="AA229" s="6" t="str">
        <f ca="1" t="shared" si="163"/>
        <v/>
      </c>
      <c r="AB229" s="6" t="str">
        <f ca="1" t="shared" si="164"/>
        <v/>
      </c>
      <c r="AC229" s="6" t="str">
        <f ca="1" t="shared" si="165"/>
        <v/>
      </c>
      <c r="AD229" s="6" t="str">
        <f ca="1" t="shared" si="166"/>
        <v/>
      </c>
      <c r="AE229" s="6" t="str">
        <f ca="1" t="shared" si="167"/>
        <v/>
      </c>
      <c r="AF229" s="5" t="str">
        <f ca="1" t="shared" si="168"/>
        <v/>
      </c>
      <c r="AG229" s="5" t="str">
        <f ca="1" t="shared" si="169"/>
        <v/>
      </c>
      <c r="AH229" s="5" t="str">
        <f ca="1" t="shared" si="170"/>
        <v/>
      </c>
      <c r="AI229" s="6" t="str">
        <f ca="1" t="shared" si="171"/>
        <v/>
      </c>
      <c r="AJ229" s="6" t="str">
        <f ca="1" t="shared" si="172"/>
        <v/>
      </c>
      <c r="AK229" s="7" t="str">
        <f ca="1" t="shared" si="173"/>
        <v/>
      </c>
      <c r="AL229" s="6" t="str">
        <f ca="1" t="shared" si="174"/>
        <v/>
      </c>
      <c r="AM229" s="6" t="str">
        <f ca="1" t="shared" si="175"/>
        <v/>
      </c>
      <c r="AN229" s="6" t="str">
        <f ca="1" t="shared" si="176"/>
        <v/>
      </c>
      <c r="AO229" s="6" t="str">
        <f ca="1" t="shared" si="177"/>
        <v/>
      </c>
      <c r="AP229" s="6" t="str">
        <f ca="1" t="shared" si="178"/>
        <v/>
      </c>
      <c r="AQ229" s="6" t="str">
        <f ca="1" t="shared" si="179"/>
        <v/>
      </c>
      <c r="AR229" s="6" t="str">
        <f ca="1" t="shared" si="180"/>
        <v/>
      </c>
      <c r="AS229" s="6" t="str">
        <f ca="1" t="shared" si="181"/>
        <v/>
      </c>
      <c r="AT229" s="6" t="str">
        <f ca="1" t="shared" si="182"/>
        <v/>
      </c>
      <c r="AU229" s="9" t="str">
        <f ca="1" t="shared" si="183"/>
        <v/>
      </c>
      <c r="AV229" s="5" t="str">
        <f ca="1" t="shared" si="184"/>
        <v/>
      </c>
      <c r="AW229" s="5" t="str">
        <f ca="1" t="shared" si="185"/>
        <v/>
      </c>
      <c r="AX229" s="8" t="str">
        <f ca="1" t="shared" si="186"/>
        <v/>
      </c>
      <c r="AY229" s="6" t="str">
        <f ca="1" t="shared" si="187"/>
        <v/>
      </c>
      <c r="AZ229" s="7" t="str">
        <f ca="1" t="shared" si="188"/>
        <v/>
      </c>
      <c r="BA229" s="6" t="str">
        <f ca="1" t="shared" si="189"/>
        <v/>
      </c>
      <c r="BB229" s="6" t="str">
        <f ca="1" t="shared" si="190"/>
        <v/>
      </c>
      <c r="BC229" s="6" t="str">
        <f ca="1" t="shared" si="191"/>
        <v/>
      </c>
      <c r="BD229" s="6" t="str">
        <f ca="1" t="shared" si="192"/>
        <v/>
      </c>
      <c r="BE229" s="6" t="str">
        <f ca="1" t="shared" si="193"/>
        <v/>
      </c>
      <c r="BF229" s="6" t="str">
        <f ca="1" t="shared" si="194"/>
        <v/>
      </c>
      <c r="BG229" s="6" t="str">
        <f ca="1" t="shared" si="195"/>
        <v/>
      </c>
      <c r="BH229" s="6" t="str">
        <f ca="1" t="shared" si="196"/>
        <v/>
      </c>
      <c r="BI229" s="6" t="str">
        <f ca="1" t="shared" si="197"/>
        <v/>
      </c>
    </row>
    <row r="230" spans="1:61">
      <c r="A230" s="5" t="str">
        <f ca="1" t="shared" si="151"/>
        <v/>
      </c>
      <c r="B230" s="5" t="str">
        <f ca="1">IF(选手操作!$K229="","",选手操作!$K229)</f>
        <v/>
      </c>
      <c r="C230" s="5" t="str">
        <f ca="1">IF(选手操作!$L229="","",选手操作!$L229)</f>
        <v/>
      </c>
      <c r="D230" s="5" t="str">
        <f ca="1">IF($B230="","",RANK($E230,$E$4:$E$435,0)+COUNTIF($E$4:$E230,$E230)-1)</f>
        <v/>
      </c>
      <c r="E230" s="6" t="str">
        <f ca="1" t="shared" si="152"/>
        <v/>
      </c>
      <c r="F230" s="7" t="str">
        <f ca="1">IF(SUM(选手操作!S229,选手操作!AS229,选手操作!BS229,选手操作!CS229,选手操作!DS229,选手操作!ES229,选手操作!FS229,选手操作!GS229,选手操作!HS229,选手操作!M229,结果导入!W229,结果导入!AW229,结果导入!BW229,结果导入!CW229,结果导入!DW229,结果导入!EW229,结果导入!FW229,结果导入!GW229,结果导入!HW229,选手操作!HU229)=0,"",SUM(选手操作!S229,选手操作!AS229,选手操作!BS229,选手操作!CS229,选手操作!DS229,选手操作!ES229,选手操作!FS229,选手操作!GS229,选手操作!HS229,选手操作!M229,结果导入!W229,结果导入!AW229,结果导入!BW229,结果导入!CW229,结果导入!DW229,结果导入!EW229,结果导入!FW229,结果导入!GW229,结果导入!HW229))</f>
        <v/>
      </c>
      <c r="G230" s="7" t="str">
        <f>IF(SUM(选手操作!O229,结果导入!Y229,结果导入!AY229,结果导入!BY229,结果导入!CY229,结果导入!DY229,结果导入!EY229,结果导入!FY229,结果导入!GY229,结果导入!HY229)=0,"",SUM(选手操作!O229,结果导入!Y229,结果导入!AY229,结果导入!BY229,结果导入!CY229,结果导入!DY229,结果导入!EY229,结果导入!FY229,结果导入!GY229,结果导入!HY229))</f>
        <v/>
      </c>
      <c r="H230" s="6" t="str">
        <f ca="1">IFERROR(IF(OR($C230="",结果导入!S$3=""),"",IF(选手操作!T229&lt;&gt;"",IF(选手操作!T229="其他","请假",选手操作!T229),VLOOKUP($C230,结果导入!O:Q,3,0))),"成绩错误")</f>
        <v/>
      </c>
      <c r="I230" s="6" t="str">
        <f ca="1">IFERROR(IF(OR($C230="",结果导入!AS$3=""),"",IF(选手操作!AT229&lt;&gt;"",IF(选手操作!AT229="其他","请假",选手操作!AT229),VLOOKUP($C230,结果导入!AO:AQ,3,0))),"成绩错误")</f>
        <v/>
      </c>
      <c r="J230" s="6" t="str">
        <f ca="1">IFERROR(IF(OR($C230="",结果导入!BS$3=""),"",IF(选手操作!BT229&lt;&gt;"",IF(选手操作!BT229="其他","请假",选手操作!BT229),VLOOKUP($C230,结果导入!BO:BQ,3,0))),"成绩错误")</f>
        <v/>
      </c>
      <c r="K230" s="6" t="str">
        <f ca="1">IFERROR(IF(OR($C230="",结果导入!CS$3=""),"",IF(选手操作!CT229&lt;&gt;"",IF(选手操作!CT229="其他","请假",选手操作!CT229),VLOOKUP($C230,结果导入!CO:CQ,3,0))),"成绩错误")</f>
        <v/>
      </c>
      <c r="L230" s="6" t="str">
        <f ca="1">IFERROR(IF(OR($C230="",结果导入!DS$3=""),"",IF(选手操作!DT229&lt;&gt;"",IF(选手操作!DT229="其他","请假",选手操作!DT229),VLOOKUP($C230,结果导入!DO:DQ,3,0))),"成绩错误")</f>
        <v/>
      </c>
      <c r="M230" s="6" t="str">
        <f ca="1">IFERROR(IF(OR($C230="",结果导入!ES$3=""),"",IF(选手操作!ET229&lt;&gt;"",IF(选手操作!ET229="其他","请假",选手操作!ET229),VLOOKUP($C230,结果导入!EO:EQ,3,0))),"成绩错误")</f>
        <v/>
      </c>
      <c r="N230" s="6" t="str">
        <f ca="1">IFERROR(IF(OR($C230="",结果导入!FS$3=""),"",IF(选手操作!FT229&lt;&gt;"",IF(选手操作!FT229="其他","请假",选手操作!FT229),VLOOKUP($C230,结果导入!FO:FQ,3,0))),"成绩错误")</f>
        <v/>
      </c>
      <c r="O230" s="6" t="str">
        <f ca="1">IFERROR(IF(OR($C230="",结果导入!GS$3=""),"",IF(选手操作!GT229&lt;&gt;"",IF(选手操作!GT229="其他","请假",选手操作!GT229),VLOOKUP($C230,结果导入!GO:GQ,3,0))),"成绩错误")</f>
        <v/>
      </c>
      <c r="P230" s="6" t="str">
        <f ca="1">IFERROR(IF(OR($C230="",结果导入!HS$3=""),"",IF(选手操作!HT229&lt;&gt;"",IF(选手操作!HT229="其他","请假",选手操作!HT229),VLOOKUP($C230,结果导入!HO:HQ,3,0))),"成绩错误")</f>
        <v/>
      </c>
      <c r="Q230" s="5" t="str">
        <f ca="1" t="shared" si="153"/>
        <v/>
      </c>
      <c r="R230" s="5" t="str">
        <f ca="1" t="shared" si="154"/>
        <v/>
      </c>
      <c r="S230" s="5" t="str">
        <f ca="1" t="shared" si="155"/>
        <v/>
      </c>
      <c r="T230" s="6" t="str">
        <f ca="1" t="shared" si="156"/>
        <v/>
      </c>
      <c r="U230" s="6" t="str">
        <f ca="1" t="shared" si="157"/>
        <v/>
      </c>
      <c r="V230" s="6" t="str">
        <f ca="1" t="shared" si="158"/>
        <v/>
      </c>
      <c r="W230" s="6" t="str">
        <f ca="1" t="shared" si="159"/>
        <v/>
      </c>
      <c r="X230" s="6" t="str">
        <f ca="1" t="shared" si="160"/>
        <v/>
      </c>
      <c r="Y230" s="6" t="str">
        <f ca="1" t="shared" si="161"/>
        <v/>
      </c>
      <c r="Z230" s="6" t="str">
        <f ca="1" t="shared" si="162"/>
        <v/>
      </c>
      <c r="AA230" s="6" t="str">
        <f ca="1" t="shared" si="163"/>
        <v/>
      </c>
      <c r="AB230" s="6" t="str">
        <f ca="1" t="shared" si="164"/>
        <v/>
      </c>
      <c r="AC230" s="6" t="str">
        <f ca="1" t="shared" si="165"/>
        <v/>
      </c>
      <c r="AD230" s="6" t="str">
        <f ca="1" t="shared" si="166"/>
        <v/>
      </c>
      <c r="AE230" s="6" t="str">
        <f ca="1" t="shared" si="167"/>
        <v/>
      </c>
      <c r="AF230" s="5" t="str">
        <f ca="1" t="shared" si="168"/>
        <v/>
      </c>
      <c r="AG230" s="5" t="str">
        <f ca="1" t="shared" si="169"/>
        <v/>
      </c>
      <c r="AH230" s="5" t="str">
        <f ca="1" t="shared" si="170"/>
        <v/>
      </c>
      <c r="AI230" s="6" t="str">
        <f ca="1" t="shared" si="171"/>
        <v/>
      </c>
      <c r="AJ230" s="6" t="str">
        <f ca="1" t="shared" si="172"/>
        <v/>
      </c>
      <c r="AK230" s="7" t="str">
        <f ca="1" t="shared" si="173"/>
        <v/>
      </c>
      <c r="AL230" s="6" t="str">
        <f ca="1" t="shared" si="174"/>
        <v/>
      </c>
      <c r="AM230" s="6" t="str">
        <f ca="1" t="shared" si="175"/>
        <v/>
      </c>
      <c r="AN230" s="6" t="str">
        <f ca="1" t="shared" si="176"/>
        <v/>
      </c>
      <c r="AO230" s="6" t="str">
        <f ca="1" t="shared" si="177"/>
        <v/>
      </c>
      <c r="AP230" s="6" t="str">
        <f ca="1" t="shared" si="178"/>
        <v/>
      </c>
      <c r="AQ230" s="6" t="str">
        <f ca="1" t="shared" si="179"/>
        <v/>
      </c>
      <c r="AR230" s="6" t="str">
        <f ca="1" t="shared" si="180"/>
        <v/>
      </c>
      <c r="AS230" s="6" t="str">
        <f ca="1" t="shared" si="181"/>
        <v/>
      </c>
      <c r="AT230" s="6" t="str">
        <f ca="1" t="shared" si="182"/>
        <v/>
      </c>
      <c r="AU230" s="9" t="str">
        <f ca="1" t="shared" si="183"/>
        <v/>
      </c>
      <c r="AV230" s="5" t="str">
        <f ca="1" t="shared" si="184"/>
        <v/>
      </c>
      <c r="AW230" s="5" t="str">
        <f ca="1" t="shared" si="185"/>
        <v/>
      </c>
      <c r="AX230" s="8" t="str">
        <f ca="1" t="shared" si="186"/>
        <v/>
      </c>
      <c r="AY230" s="6" t="str">
        <f ca="1" t="shared" si="187"/>
        <v/>
      </c>
      <c r="AZ230" s="7" t="str">
        <f ca="1" t="shared" si="188"/>
        <v/>
      </c>
      <c r="BA230" s="6" t="str">
        <f ca="1" t="shared" si="189"/>
        <v/>
      </c>
      <c r="BB230" s="6" t="str">
        <f ca="1" t="shared" si="190"/>
        <v/>
      </c>
      <c r="BC230" s="6" t="str">
        <f ca="1" t="shared" si="191"/>
        <v/>
      </c>
      <c r="BD230" s="6" t="str">
        <f ca="1" t="shared" si="192"/>
        <v/>
      </c>
      <c r="BE230" s="6" t="str">
        <f ca="1" t="shared" si="193"/>
        <v/>
      </c>
      <c r="BF230" s="6" t="str">
        <f ca="1" t="shared" si="194"/>
        <v/>
      </c>
      <c r="BG230" s="6" t="str">
        <f ca="1" t="shared" si="195"/>
        <v/>
      </c>
      <c r="BH230" s="6" t="str">
        <f ca="1" t="shared" si="196"/>
        <v/>
      </c>
      <c r="BI230" s="6" t="str">
        <f ca="1" t="shared" si="197"/>
        <v/>
      </c>
    </row>
    <row r="231" spans="1:61">
      <c r="A231" s="5" t="str">
        <f ca="1" t="shared" si="151"/>
        <v/>
      </c>
      <c r="B231" s="5" t="str">
        <f ca="1">IF(选手操作!$K230="","",选手操作!$K230)</f>
        <v/>
      </c>
      <c r="C231" s="5" t="str">
        <f ca="1">IF(选手操作!$L230="","",选手操作!$L230)</f>
        <v/>
      </c>
      <c r="D231" s="5" t="str">
        <f ca="1">IF($B231="","",RANK($E231,$E$4:$E$435,0)+COUNTIF($E$4:$E231,$E231)-1)</f>
        <v/>
      </c>
      <c r="E231" s="6" t="str">
        <f ca="1" t="shared" si="152"/>
        <v/>
      </c>
      <c r="F231" s="7" t="str">
        <f ca="1">IF(SUM(选手操作!S230,选手操作!AS230,选手操作!BS230,选手操作!CS230,选手操作!DS230,选手操作!ES230,选手操作!FS230,选手操作!GS230,选手操作!HS230,选手操作!M230,结果导入!W230,结果导入!AW230,结果导入!BW230,结果导入!CW230,结果导入!DW230,结果导入!EW230,结果导入!FW230,结果导入!GW230,结果导入!HW230,选手操作!HU230)=0,"",SUM(选手操作!S230,选手操作!AS230,选手操作!BS230,选手操作!CS230,选手操作!DS230,选手操作!ES230,选手操作!FS230,选手操作!GS230,选手操作!HS230,选手操作!M230,结果导入!W230,结果导入!AW230,结果导入!BW230,结果导入!CW230,结果导入!DW230,结果导入!EW230,结果导入!FW230,结果导入!GW230,结果导入!HW230))</f>
        <v/>
      </c>
      <c r="G231" s="7" t="str">
        <f>IF(SUM(选手操作!O230,结果导入!Y230,结果导入!AY230,结果导入!BY230,结果导入!CY230,结果导入!DY230,结果导入!EY230,结果导入!FY230,结果导入!GY230,结果导入!HY230)=0,"",SUM(选手操作!O230,结果导入!Y230,结果导入!AY230,结果导入!BY230,结果导入!CY230,结果导入!DY230,结果导入!EY230,结果导入!FY230,结果导入!GY230,结果导入!HY230))</f>
        <v/>
      </c>
      <c r="H231" s="6" t="str">
        <f ca="1">IFERROR(IF(OR($C231="",结果导入!S$3=""),"",IF(选手操作!T230&lt;&gt;"",IF(选手操作!T230="其他","请假",选手操作!T230),VLOOKUP($C231,结果导入!O:Q,3,0))),"成绩错误")</f>
        <v/>
      </c>
      <c r="I231" s="6" t="str">
        <f ca="1">IFERROR(IF(OR($C231="",结果导入!AS$3=""),"",IF(选手操作!AT230&lt;&gt;"",IF(选手操作!AT230="其他","请假",选手操作!AT230),VLOOKUP($C231,结果导入!AO:AQ,3,0))),"成绩错误")</f>
        <v/>
      </c>
      <c r="J231" s="6" t="str">
        <f ca="1">IFERROR(IF(OR($C231="",结果导入!BS$3=""),"",IF(选手操作!BT230&lt;&gt;"",IF(选手操作!BT230="其他","请假",选手操作!BT230),VLOOKUP($C231,结果导入!BO:BQ,3,0))),"成绩错误")</f>
        <v/>
      </c>
      <c r="K231" s="6" t="str">
        <f ca="1">IFERROR(IF(OR($C231="",结果导入!CS$3=""),"",IF(选手操作!CT230&lt;&gt;"",IF(选手操作!CT230="其他","请假",选手操作!CT230),VLOOKUP($C231,结果导入!CO:CQ,3,0))),"成绩错误")</f>
        <v/>
      </c>
      <c r="L231" s="6" t="str">
        <f ca="1">IFERROR(IF(OR($C231="",结果导入!DS$3=""),"",IF(选手操作!DT230&lt;&gt;"",IF(选手操作!DT230="其他","请假",选手操作!DT230),VLOOKUP($C231,结果导入!DO:DQ,3,0))),"成绩错误")</f>
        <v/>
      </c>
      <c r="M231" s="6" t="str">
        <f ca="1">IFERROR(IF(OR($C231="",结果导入!ES$3=""),"",IF(选手操作!ET230&lt;&gt;"",IF(选手操作!ET230="其他","请假",选手操作!ET230),VLOOKUP($C231,结果导入!EO:EQ,3,0))),"成绩错误")</f>
        <v/>
      </c>
      <c r="N231" s="6" t="str">
        <f ca="1">IFERROR(IF(OR($C231="",结果导入!FS$3=""),"",IF(选手操作!FT230&lt;&gt;"",IF(选手操作!FT230="其他","请假",选手操作!FT230),VLOOKUP($C231,结果导入!FO:FQ,3,0))),"成绩错误")</f>
        <v/>
      </c>
      <c r="O231" s="6" t="str">
        <f ca="1">IFERROR(IF(OR($C231="",结果导入!GS$3=""),"",IF(选手操作!GT230&lt;&gt;"",IF(选手操作!GT230="其他","请假",选手操作!GT230),VLOOKUP($C231,结果导入!GO:GQ,3,0))),"成绩错误")</f>
        <v/>
      </c>
      <c r="P231" s="6" t="str">
        <f ca="1">IFERROR(IF(OR($C231="",结果导入!HS$3=""),"",IF(选手操作!HT230&lt;&gt;"",IF(选手操作!HT230="其他","请假",选手操作!HT230),VLOOKUP($C231,结果导入!HO:HQ,3,0))),"成绩错误")</f>
        <v/>
      </c>
      <c r="Q231" s="5" t="str">
        <f ca="1" t="shared" si="153"/>
        <v/>
      </c>
      <c r="R231" s="5" t="str">
        <f ca="1" t="shared" si="154"/>
        <v/>
      </c>
      <c r="S231" s="5" t="str">
        <f ca="1" t="shared" si="155"/>
        <v/>
      </c>
      <c r="T231" s="6" t="str">
        <f ca="1" t="shared" si="156"/>
        <v/>
      </c>
      <c r="U231" s="6" t="str">
        <f ca="1" t="shared" si="157"/>
        <v/>
      </c>
      <c r="V231" s="6" t="str">
        <f ca="1" t="shared" si="158"/>
        <v/>
      </c>
      <c r="W231" s="6" t="str">
        <f ca="1" t="shared" si="159"/>
        <v/>
      </c>
      <c r="X231" s="6" t="str">
        <f ca="1" t="shared" si="160"/>
        <v/>
      </c>
      <c r="Y231" s="6" t="str">
        <f ca="1" t="shared" si="161"/>
        <v/>
      </c>
      <c r="Z231" s="6" t="str">
        <f ca="1" t="shared" si="162"/>
        <v/>
      </c>
      <c r="AA231" s="6" t="str">
        <f ca="1" t="shared" si="163"/>
        <v/>
      </c>
      <c r="AB231" s="6" t="str">
        <f ca="1" t="shared" si="164"/>
        <v/>
      </c>
      <c r="AC231" s="6" t="str">
        <f ca="1" t="shared" si="165"/>
        <v/>
      </c>
      <c r="AD231" s="6" t="str">
        <f ca="1" t="shared" si="166"/>
        <v/>
      </c>
      <c r="AE231" s="6" t="str">
        <f ca="1" t="shared" si="167"/>
        <v/>
      </c>
      <c r="AF231" s="5" t="str">
        <f ca="1" t="shared" si="168"/>
        <v/>
      </c>
      <c r="AG231" s="5" t="str">
        <f ca="1" t="shared" si="169"/>
        <v/>
      </c>
      <c r="AH231" s="5" t="str">
        <f ca="1" t="shared" si="170"/>
        <v/>
      </c>
      <c r="AI231" s="6" t="str">
        <f ca="1" t="shared" si="171"/>
        <v/>
      </c>
      <c r="AJ231" s="6" t="str">
        <f ca="1" t="shared" si="172"/>
        <v/>
      </c>
      <c r="AK231" s="7" t="str">
        <f ca="1" t="shared" si="173"/>
        <v/>
      </c>
      <c r="AL231" s="6" t="str">
        <f ca="1" t="shared" si="174"/>
        <v/>
      </c>
      <c r="AM231" s="6" t="str">
        <f ca="1" t="shared" si="175"/>
        <v/>
      </c>
      <c r="AN231" s="6" t="str">
        <f ca="1" t="shared" si="176"/>
        <v/>
      </c>
      <c r="AO231" s="6" t="str">
        <f ca="1" t="shared" si="177"/>
        <v/>
      </c>
      <c r="AP231" s="6" t="str">
        <f ca="1" t="shared" si="178"/>
        <v/>
      </c>
      <c r="AQ231" s="6" t="str">
        <f ca="1" t="shared" si="179"/>
        <v/>
      </c>
      <c r="AR231" s="6" t="str">
        <f ca="1" t="shared" si="180"/>
        <v/>
      </c>
      <c r="AS231" s="6" t="str">
        <f ca="1" t="shared" si="181"/>
        <v/>
      </c>
      <c r="AT231" s="6" t="str">
        <f ca="1" t="shared" si="182"/>
        <v/>
      </c>
      <c r="AU231" s="9" t="str">
        <f ca="1" t="shared" si="183"/>
        <v/>
      </c>
      <c r="AV231" s="5" t="str">
        <f ca="1" t="shared" si="184"/>
        <v/>
      </c>
      <c r="AW231" s="5" t="str">
        <f ca="1" t="shared" si="185"/>
        <v/>
      </c>
      <c r="AX231" s="8" t="str">
        <f ca="1" t="shared" si="186"/>
        <v/>
      </c>
      <c r="AY231" s="6" t="str">
        <f ca="1" t="shared" si="187"/>
        <v/>
      </c>
      <c r="AZ231" s="7" t="str">
        <f ca="1" t="shared" si="188"/>
        <v/>
      </c>
      <c r="BA231" s="6" t="str">
        <f ca="1" t="shared" si="189"/>
        <v/>
      </c>
      <c r="BB231" s="6" t="str">
        <f ca="1" t="shared" si="190"/>
        <v/>
      </c>
      <c r="BC231" s="6" t="str">
        <f ca="1" t="shared" si="191"/>
        <v/>
      </c>
      <c r="BD231" s="6" t="str">
        <f ca="1" t="shared" si="192"/>
        <v/>
      </c>
      <c r="BE231" s="6" t="str">
        <f ca="1" t="shared" si="193"/>
        <v/>
      </c>
      <c r="BF231" s="6" t="str">
        <f ca="1" t="shared" si="194"/>
        <v/>
      </c>
      <c r="BG231" s="6" t="str">
        <f ca="1" t="shared" si="195"/>
        <v/>
      </c>
      <c r="BH231" s="6" t="str">
        <f ca="1" t="shared" si="196"/>
        <v/>
      </c>
      <c r="BI231" s="6" t="str">
        <f ca="1" t="shared" si="197"/>
        <v/>
      </c>
    </row>
    <row r="232" spans="1:61">
      <c r="A232" s="5" t="str">
        <f ca="1" t="shared" si="151"/>
        <v/>
      </c>
      <c r="B232" s="5" t="str">
        <f ca="1">IF(选手操作!$K231="","",选手操作!$K231)</f>
        <v/>
      </c>
      <c r="C232" s="5" t="str">
        <f ca="1">IF(选手操作!$L231="","",选手操作!$L231)</f>
        <v/>
      </c>
      <c r="D232" s="5" t="str">
        <f ca="1">IF($B232="","",RANK($E232,$E$4:$E$435,0)+COUNTIF($E$4:$E232,$E232)-1)</f>
        <v/>
      </c>
      <c r="E232" s="6" t="str">
        <f ca="1" t="shared" si="152"/>
        <v/>
      </c>
      <c r="F232" s="7" t="str">
        <f ca="1">IF(SUM(选手操作!S231,选手操作!AS231,选手操作!BS231,选手操作!CS231,选手操作!DS231,选手操作!ES231,选手操作!FS231,选手操作!GS231,选手操作!HS231,选手操作!M231,结果导入!W231,结果导入!AW231,结果导入!BW231,结果导入!CW231,结果导入!DW231,结果导入!EW231,结果导入!FW231,结果导入!GW231,结果导入!HW231,选手操作!HU231)=0,"",SUM(选手操作!S231,选手操作!AS231,选手操作!BS231,选手操作!CS231,选手操作!DS231,选手操作!ES231,选手操作!FS231,选手操作!GS231,选手操作!HS231,选手操作!M231,结果导入!W231,结果导入!AW231,结果导入!BW231,结果导入!CW231,结果导入!DW231,结果导入!EW231,结果导入!FW231,结果导入!GW231,结果导入!HW231))</f>
        <v/>
      </c>
      <c r="G232" s="7" t="str">
        <f>IF(SUM(选手操作!O231,结果导入!Y231,结果导入!AY231,结果导入!BY231,结果导入!CY231,结果导入!DY231,结果导入!EY231,结果导入!FY231,结果导入!GY231,结果导入!HY231)=0,"",SUM(选手操作!O231,结果导入!Y231,结果导入!AY231,结果导入!BY231,结果导入!CY231,结果导入!DY231,结果导入!EY231,结果导入!FY231,结果导入!GY231,结果导入!HY231))</f>
        <v/>
      </c>
      <c r="H232" s="6" t="str">
        <f ca="1">IFERROR(IF(OR($C232="",结果导入!S$3=""),"",IF(选手操作!T231&lt;&gt;"",IF(选手操作!T231="其他","请假",选手操作!T231),VLOOKUP($C232,结果导入!O:Q,3,0))),"成绩错误")</f>
        <v/>
      </c>
      <c r="I232" s="6" t="str">
        <f ca="1">IFERROR(IF(OR($C232="",结果导入!AS$3=""),"",IF(选手操作!AT231&lt;&gt;"",IF(选手操作!AT231="其他","请假",选手操作!AT231),VLOOKUP($C232,结果导入!AO:AQ,3,0))),"成绩错误")</f>
        <v/>
      </c>
      <c r="J232" s="6" t="str">
        <f ca="1">IFERROR(IF(OR($C232="",结果导入!BS$3=""),"",IF(选手操作!BT231&lt;&gt;"",IF(选手操作!BT231="其他","请假",选手操作!BT231),VLOOKUP($C232,结果导入!BO:BQ,3,0))),"成绩错误")</f>
        <v/>
      </c>
      <c r="K232" s="6" t="str">
        <f ca="1">IFERROR(IF(OR($C232="",结果导入!CS$3=""),"",IF(选手操作!CT231&lt;&gt;"",IF(选手操作!CT231="其他","请假",选手操作!CT231),VLOOKUP($C232,结果导入!CO:CQ,3,0))),"成绩错误")</f>
        <v/>
      </c>
      <c r="L232" s="6" t="str">
        <f ca="1">IFERROR(IF(OR($C232="",结果导入!DS$3=""),"",IF(选手操作!DT231&lt;&gt;"",IF(选手操作!DT231="其他","请假",选手操作!DT231),VLOOKUP($C232,结果导入!DO:DQ,3,0))),"成绩错误")</f>
        <v/>
      </c>
      <c r="M232" s="6" t="str">
        <f ca="1">IFERROR(IF(OR($C232="",结果导入!ES$3=""),"",IF(选手操作!ET231&lt;&gt;"",IF(选手操作!ET231="其他","请假",选手操作!ET231),VLOOKUP($C232,结果导入!EO:EQ,3,0))),"成绩错误")</f>
        <v/>
      </c>
      <c r="N232" s="6" t="str">
        <f ca="1">IFERROR(IF(OR($C232="",结果导入!FS$3=""),"",IF(选手操作!FT231&lt;&gt;"",IF(选手操作!FT231="其他","请假",选手操作!FT231),VLOOKUP($C232,结果导入!FO:FQ,3,0))),"成绩错误")</f>
        <v/>
      </c>
      <c r="O232" s="6" t="str">
        <f ca="1">IFERROR(IF(OR($C232="",结果导入!GS$3=""),"",IF(选手操作!GT231&lt;&gt;"",IF(选手操作!GT231="其他","请假",选手操作!GT231),VLOOKUP($C232,结果导入!GO:GQ,3,0))),"成绩错误")</f>
        <v/>
      </c>
      <c r="P232" s="6" t="str">
        <f ca="1">IFERROR(IF(OR($C232="",结果导入!HS$3=""),"",IF(选手操作!HT231&lt;&gt;"",IF(选手操作!HT231="其他","请假",选手操作!HT231),VLOOKUP($C232,结果导入!HO:HQ,3,0))),"成绩错误")</f>
        <v/>
      </c>
      <c r="Q232" s="5" t="str">
        <f ca="1" t="shared" si="153"/>
        <v/>
      </c>
      <c r="R232" s="5" t="str">
        <f ca="1" t="shared" si="154"/>
        <v/>
      </c>
      <c r="S232" s="5" t="str">
        <f ca="1" t="shared" si="155"/>
        <v/>
      </c>
      <c r="T232" s="6" t="str">
        <f ca="1" t="shared" si="156"/>
        <v/>
      </c>
      <c r="U232" s="6" t="str">
        <f ca="1" t="shared" si="157"/>
        <v/>
      </c>
      <c r="V232" s="6" t="str">
        <f ca="1" t="shared" si="158"/>
        <v/>
      </c>
      <c r="W232" s="6" t="str">
        <f ca="1" t="shared" si="159"/>
        <v/>
      </c>
      <c r="X232" s="6" t="str">
        <f ca="1" t="shared" si="160"/>
        <v/>
      </c>
      <c r="Y232" s="6" t="str">
        <f ca="1" t="shared" si="161"/>
        <v/>
      </c>
      <c r="Z232" s="6" t="str">
        <f ca="1" t="shared" si="162"/>
        <v/>
      </c>
      <c r="AA232" s="6" t="str">
        <f ca="1" t="shared" si="163"/>
        <v/>
      </c>
      <c r="AB232" s="6" t="str">
        <f ca="1" t="shared" si="164"/>
        <v/>
      </c>
      <c r="AC232" s="6" t="str">
        <f ca="1" t="shared" si="165"/>
        <v/>
      </c>
      <c r="AD232" s="6" t="str">
        <f ca="1" t="shared" si="166"/>
        <v/>
      </c>
      <c r="AE232" s="6" t="str">
        <f ca="1" t="shared" si="167"/>
        <v/>
      </c>
      <c r="AF232" s="5" t="str">
        <f ca="1" t="shared" si="168"/>
        <v/>
      </c>
      <c r="AG232" s="5" t="str">
        <f ca="1" t="shared" si="169"/>
        <v/>
      </c>
      <c r="AH232" s="5" t="str">
        <f ca="1" t="shared" si="170"/>
        <v/>
      </c>
      <c r="AI232" s="6" t="str">
        <f ca="1" t="shared" si="171"/>
        <v/>
      </c>
      <c r="AJ232" s="6" t="str">
        <f ca="1" t="shared" si="172"/>
        <v/>
      </c>
      <c r="AK232" s="7" t="str">
        <f ca="1" t="shared" si="173"/>
        <v/>
      </c>
      <c r="AL232" s="6" t="str">
        <f ca="1" t="shared" si="174"/>
        <v/>
      </c>
      <c r="AM232" s="6" t="str">
        <f ca="1" t="shared" si="175"/>
        <v/>
      </c>
      <c r="AN232" s="6" t="str">
        <f ca="1" t="shared" si="176"/>
        <v/>
      </c>
      <c r="AO232" s="6" t="str">
        <f ca="1" t="shared" si="177"/>
        <v/>
      </c>
      <c r="AP232" s="6" t="str">
        <f ca="1" t="shared" si="178"/>
        <v/>
      </c>
      <c r="AQ232" s="6" t="str">
        <f ca="1" t="shared" si="179"/>
        <v/>
      </c>
      <c r="AR232" s="6" t="str">
        <f ca="1" t="shared" si="180"/>
        <v/>
      </c>
      <c r="AS232" s="6" t="str">
        <f ca="1" t="shared" si="181"/>
        <v/>
      </c>
      <c r="AT232" s="6" t="str">
        <f ca="1" t="shared" si="182"/>
        <v/>
      </c>
      <c r="AU232" s="9" t="str">
        <f ca="1" t="shared" si="183"/>
        <v/>
      </c>
      <c r="AV232" s="5" t="str">
        <f ca="1" t="shared" si="184"/>
        <v/>
      </c>
      <c r="AW232" s="5" t="str">
        <f ca="1" t="shared" si="185"/>
        <v/>
      </c>
      <c r="AX232" s="8" t="str">
        <f ca="1" t="shared" si="186"/>
        <v/>
      </c>
      <c r="AY232" s="6" t="str">
        <f ca="1" t="shared" si="187"/>
        <v/>
      </c>
      <c r="AZ232" s="7" t="str">
        <f ca="1" t="shared" si="188"/>
        <v/>
      </c>
      <c r="BA232" s="6" t="str">
        <f ca="1" t="shared" si="189"/>
        <v/>
      </c>
      <c r="BB232" s="6" t="str">
        <f ca="1" t="shared" si="190"/>
        <v/>
      </c>
      <c r="BC232" s="6" t="str">
        <f ca="1" t="shared" si="191"/>
        <v/>
      </c>
      <c r="BD232" s="6" t="str">
        <f ca="1" t="shared" si="192"/>
        <v/>
      </c>
      <c r="BE232" s="6" t="str">
        <f ca="1" t="shared" si="193"/>
        <v/>
      </c>
      <c r="BF232" s="6" t="str">
        <f ca="1" t="shared" si="194"/>
        <v/>
      </c>
      <c r="BG232" s="6" t="str">
        <f ca="1" t="shared" si="195"/>
        <v/>
      </c>
      <c r="BH232" s="6" t="str">
        <f ca="1" t="shared" si="196"/>
        <v/>
      </c>
      <c r="BI232" s="6" t="str">
        <f ca="1" t="shared" si="197"/>
        <v/>
      </c>
    </row>
    <row r="233" spans="1:61">
      <c r="A233" s="5" t="str">
        <f ca="1" t="shared" si="151"/>
        <v/>
      </c>
      <c r="B233" s="5" t="str">
        <f ca="1">IF(选手操作!$K232="","",选手操作!$K232)</f>
        <v/>
      </c>
      <c r="C233" s="5" t="str">
        <f ca="1">IF(选手操作!$L232="","",选手操作!$L232)</f>
        <v/>
      </c>
      <c r="D233" s="5" t="str">
        <f ca="1">IF($B233="","",RANK($E233,$E$4:$E$435,0)+COUNTIF($E$4:$E233,$E233)-1)</f>
        <v/>
      </c>
      <c r="E233" s="6" t="str">
        <f ca="1" t="shared" si="152"/>
        <v/>
      </c>
      <c r="F233" s="7" t="str">
        <f ca="1">IF(SUM(选手操作!S232,选手操作!AS232,选手操作!BS232,选手操作!CS232,选手操作!DS232,选手操作!ES232,选手操作!FS232,选手操作!GS232,选手操作!HS232,选手操作!M232,结果导入!W232,结果导入!AW232,结果导入!BW232,结果导入!CW232,结果导入!DW232,结果导入!EW232,结果导入!FW232,结果导入!GW232,结果导入!HW232,选手操作!HU232)=0,"",SUM(选手操作!S232,选手操作!AS232,选手操作!BS232,选手操作!CS232,选手操作!DS232,选手操作!ES232,选手操作!FS232,选手操作!GS232,选手操作!HS232,选手操作!M232,结果导入!W232,结果导入!AW232,结果导入!BW232,结果导入!CW232,结果导入!DW232,结果导入!EW232,结果导入!FW232,结果导入!GW232,结果导入!HW232))</f>
        <v/>
      </c>
      <c r="G233" s="7" t="str">
        <f>IF(SUM(选手操作!O232,结果导入!Y232,结果导入!AY232,结果导入!BY232,结果导入!CY232,结果导入!DY232,结果导入!EY232,结果导入!FY232,结果导入!GY232,结果导入!HY232)=0,"",SUM(选手操作!O232,结果导入!Y232,结果导入!AY232,结果导入!BY232,结果导入!CY232,结果导入!DY232,结果导入!EY232,结果导入!FY232,结果导入!GY232,结果导入!HY232))</f>
        <v/>
      </c>
      <c r="H233" s="6" t="str">
        <f ca="1">IFERROR(IF(OR($C233="",结果导入!S$3=""),"",IF(选手操作!T232&lt;&gt;"",IF(选手操作!T232="其他","请假",选手操作!T232),VLOOKUP($C233,结果导入!O:Q,3,0))),"成绩错误")</f>
        <v/>
      </c>
      <c r="I233" s="6" t="str">
        <f ca="1">IFERROR(IF(OR($C233="",结果导入!AS$3=""),"",IF(选手操作!AT232&lt;&gt;"",IF(选手操作!AT232="其他","请假",选手操作!AT232),VLOOKUP($C233,结果导入!AO:AQ,3,0))),"成绩错误")</f>
        <v/>
      </c>
      <c r="J233" s="6" t="str">
        <f ca="1">IFERROR(IF(OR($C233="",结果导入!BS$3=""),"",IF(选手操作!BT232&lt;&gt;"",IF(选手操作!BT232="其他","请假",选手操作!BT232),VLOOKUP($C233,结果导入!BO:BQ,3,0))),"成绩错误")</f>
        <v/>
      </c>
      <c r="K233" s="6" t="str">
        <f ca="1">IFERROR(IF(OR($C233="",结果导入!CS$3=""),"",IF(选手操作!CT232&lt;&gt;"",IF(选手操作!CT232="其他","请假",选手操作!CT232),VLOOKUP($C233,结果导入!CO:CQ,3,0))),"成绩错误")</f>
        <v/>
      </c>
      <c r="L233" s="6" t="str">
        <f ca="1">IFERROR(IF(OR($C233="",结果导入!DS$3=""),"",IF(选手操作!DT232&lt;&gt;"",IF(选手操作!DT232="其他","请假",选手操作!DT232),VLOOKUP($C233,结果导入!DO:DQ,3,0))),"成绩错误")</f>
        <v/>
      </c>
      <c r="M233" s="6" t="str">
        <f ca="1">IFERROR(IF(OR($C233="",结果导入!ES$3=""),"",IF(选手操作!ET232&lt;&gt;"",IF(选手操作!ET232="其他","请假",选手操作!ET232),VLOOKUP($C233,结果导入!EO:EQ,3,0))),"成绩错误")</f>
        <v/>
      </c>
      <c r="N233" s="6" t="str">
        <f ca="1">IFERROR(IF(OR($C233="",结果导入!FS$3=""),"",IF(选手操作!FT232&lt;&gt;"",IF(选手操作!FT232="其他","请假",选手操作!FT232),VLOOKUP($C233,结果导入!FO:FQ,3,0))),"成绩错误")</f>
        <v/>
      </c>
      <c r="O233" s="6" t="str">
        <f ca="1">IFERROR(IF(OR($C233="",结果导入!GS$3=""),"",IF(选手操作!GT232&lt;&gt;"",IF(选手操作!GT232="其他","请假",选手操作!GT232),VLOOKUP($C233,结果导入!GO:GQ,3,0))),"成绩错误")</f>
        <v/>
      </c>
      <c r="P233" s="6" t="str">
        <f ca="1">IFERROR(IF(OR($C233="",结果导入!HS$3=""),"",IF(选手操作!HT232&lt;&gt;"",IF(选手操作!HT232="其他","请假",选手操作!HT232),VLOOKUP($C233,结果导入!HO:HQ,3,0))),"成绩错误")</f>
        <v/>
      </c>
      <c r="Q233" s="5" t="str">
        <f ca="1" t="shared" si="153"/>
        <v/>
      </c>
      <c r="R233" s="5" t="str">
        <f ca="1" t="shared" si="154"/>
        <v/>
      </c>
      <c r="S233" s="5" t="str">
        <f ca="1" t="shared" si="155"/>
        <v/>
      </c>
      <c r="T233" s="6" t="str">
        <f ca="1" t="shared" si="156"/>
        <v/>
      </c>
      <c r="U233" s="6" t="str">
        <f ca="1" t="shared" si="157"/>
        <v/>
      </c>
      <c r="V233" s="6" t="str">
        <f ca="1" t="shared" si="158"/>
        <v/>
      </c>
      <c r="W233" s="6" t="str">
        <f ca="1" t="shared" si="159"/>
        <v/>
      </c>
      <c r="X233" s="6" t="str">
        <f ca="1" t="shared" si="160"/>
        <v/>
      </c>
      <c r="Y233" s="6" t="str">
        <f ca="1" t="shared" si="161"/>
        <v/>
      </c>
      <c r="Z233" s="6" t="str">
        <f ca="1" t="shared" si="162"/>
        <v/>
      </c>
      <c r="AA233" s="6" t="str">
        <f ca="1" t="shared" si="163"/>
        <v/>
      </c>
      <c r="AB233" s="6" t="str">
        <f ca="1" t="shared" si="164"/>
        <v/>
      </c>
      <c r="AC233" s="6" t="str">
        <f ca="1" t="shared" si="165"/>
        <v/>
      </c>
      <c r="AD233" s="6" t="str">
        <f ca="1" t="shared" si="166"/>
        <v/>
      </c>
      <c r="AE233" s="6" t="str">
        <f ca="1" t="shared" si="167"/>
        <v/>
      </c>
      <c r="AF233" s="5" t="str">
        <f ca="1" t="shared" si="168"/>
        <v/>
      </c>
      <c r="AG233" s="5" t="str">
        <f ca="1" t="shared" si="169"/>
        <v/>
      </c>
      <c r="AH233" s="5" t="str">
        <f ca="1" t="shared" si="170"/>
        <v/>
      </c>
      <c r="AI233" s="6" t="str">
        <f ca="1" t="shared" si="171"/>
        <v/>
      </c>
      <c r="AJ233" s="6" t="str">
        <f ca="1" t="shared" si="172"/>
        <v/>
      </c>
      <c r="AK233" s="7" t="str">
        <f ca="1" t="shared" si="173"/>
        <v/>
      </c>
      <c r="AL233" s="6" t="str">
        <f ca="1" t="shared" si="174"/>
        <v/>
      </c>
      <c r="AM233" s="6" t="str">
        <f ca="1" t="shared" si="175"/>
        <v/>
      </c>
      <c r="AN233" s="6" t="str">
        <f ca="1" t="shared" si="176"/>
        <v/>
      </c>
      <c r="AO233" s="6" t="str">
        <f ca="1" t="shared" si="177"/>
        <v/>
      </c>
      <c r="AP233" s="6" t="str">
        <f ca="1" t="shared" si="178"/>
        <v/>
      </c>
      <c r="AQ233" s="6" t="str">
        <f ca="1" t="shared" si="179"/>
        <v/>
      </c>
      <c r="AR233" s="6" t="str">
        <f ca="1" t="shared" si="180"/>
        <v/>
      </c>
      <c r="AS233" s="6" t="str">
        <f ca="1" t="shared" si="181"/>
        <v/>
      </c>
      <c r="AT233" s="6" t="str">
        <f ca="1" t="shared" si="182"/>
        <v/>
      </c>
      <c r="AU233" s="9" t="str">
        <f ca="1" t="shared" si="183"/>
        <v/>
      </c>
      <c r="AV233" s="5" t="str">
        <f ca="1" t="shared" si="184"/>
        <v/>
      </c>
      <c r="AW233" s="5" t="str">
        <f ca="1" t="shared" si="185"/>
        <v/>
      </c>
      <c r="AX233" s="8" t="str">
        <f ca="1" t="shared" si="186"/>
        <v/>
      </c>
      <c r="AY233" s="6" t="str">
        <f ca="1" t="shared" si="187"/>
        <v/>
      </c>
      <c r="AZ233" s="7" t="str">
        <f ca="1" t="shared" si="188"/>
        <v/>
      </c>
      <c r="BA233" s="6" t="str">
        <f ca="1" t="shared" si="189"/>
        <v/>
      </c>
      <c r="BB233" s="6" t="str">
        <f ca="1" t="shared" si="190"/>
        <v/>
      </c>
      <c r="BC233" s="6" t="str">
        <f ca="1" t="shared" si="191"/>
        <v/>
      </c>
      <c r="BD233" s="6" t="str">
        <f ca="1" t="shared" si="192"/>
        <v/>
      </c>
      <c r="BE233" s="6" t="str">
        <f ca="1" t="shared" si="193"/>
        <v/>
      </c>
      <c r="BF233" s="6" t="str">
        <f ca="1" t="shared" si="194"/>
        <v/>
      </c>
      <c r="BG233" s="6" t="str">
        <f ca="1" t="shared" si="195"/>
        <v/>
      </c>
      <c r="BH233" s="6" t="str">
        <f ca="1" t="shared" si="196"/>
        <v/>
      </c>
      <c r="BI233" s="6" t="str">
        <f ca="1" t="shared" si="197"/>
        <v/>
      </c>
    </row>
    <row r="234" spans="1:61">
      <c r="A234" s="5" t="str">
        <f ca="1" t="shared" si="151"/>
        <v/>
      </c>
      <c r="B234" s="5" t="str">
        <f ca="1">IF(选手操作!$K233="","",选手操作!$K233)</f>
        <v/>
      </c>
      <c r="C234" s="5" t="str">
        <f ca="1">IF(选手操作!$L233="","",选手操作!$L233)</f>
        <v/>
      </c>
      <c r="D234" s="5" t="str">
        <f ca="1">IF($B234="","",RANK($E234,$E$4:$E$435,0)+COUNTIF($E$4:$E234,$E234)-1)</f>
        <v/>
      </c>
      <c r="E234" s="6" t="str">
        <f ca="1" t="shared" si="152"/>
        <v/>
      </c>
      <c r="F234" s="7" t="str">
        <f ca="1">IF(SUM(选手操作!S233,选手操作!AS233,选手操作!BS233,选手操作!CS233,选手操作!DS233,选手操作!ES233,选手操作!FS233,选手操作!GS233,选手操作!HS233,选手操作!M233,结果导入!W233,结果导入!AW233,结果导入!BW233,结果导入!CW233,结果导入!DW233,结果导入!EW233,结果导入!FW233,结果导入!GW233,结果导入!HW233,选手操作!HU233)=0,"",SUM(选手操作!S233,选手操作!AS233,选手操作!BS233,选手操作!CS233,选手操作!DS233,选手操作!ES233,选手操作!FS233,选手操作!GS233,选手操作!HS233,选手操作!M233,结果导入!W233,结果导入!AW233,结果导入!BW233,结果导入!CW233,结果导入!DW233,结果导入!EW233,结果导入!FW233,结果导入!GW233,结果导入!HW233))</f>
        <v/>
      </c>
      <c r="G234" s="7" t="str">
        <f>IF(SUM(选手操作!O233,结果导入!Y233,结果导入!AY233,结果导入!BY233,结果导入!CY233,结果导入!DY233,结果导入!EY233,结果导入!FY233,结果导入!GY233,结果导入!HY233)=0,"",SUM(选手操作!O233,结果导入!Y233,结果导入!AY233,结果导入!BY233,结果导入!CY233,结果导入!DY233,结果导入!EY233,结果导入!FY233,结果导入!GY233,结果导入!HY233))</f>
        <v/>
      </c>
      <c r="H234" s="6" t="str">
        <f ca="1">IFERROR(IF(OR($C234="",结果导入!S$3=""),"",IF(选手操作!T233&lt;&gt;"",IF(选手操作!T233="其他","请假",选手操作!T233),VLOOKUP($C234,结果导入!O:Q,3,0))),"成绩错误")</f>
        <v/>
      </c>
      <c r="I234" s="6" t="str">
        <f ca="1">IFERROR(IF(OR($C234="",结果导入!AS$3=""),"",IF(选手操作!AT233&lt;&gt;"",IF(选手操作!AT233="其他","请假",选手操作!AT233),VLOOKUP($C234,结果导入!AO:AQ,3,0))),"成绩错误")</f>
        <v/>
      </c>
      <c r="J234" s="6" t="str">
        <f ca="1">IFERROR(IF(OR($C234="",结果导入!BS$3=""),"",IF(选手操作!BT233&lt;&gt;"",IF(选手操作!BT233="其他","请假",选手操作!BT233),VLOOKUP($C234,结果导入!BO:BQ,3,0))),"成绩错误")</f>
        <v/>
      </c>
      <c r="K234" s="6" t="str">
        <f ca="1">IFERROR(IF(OR($C234="",结果导入!CS$3=""),"",IF(选手操作!CT233&lt;&gt;"",IF(选手操作!CT233="其他","请假",选手操作!CT233),VLOOKUP($C234,结果导入!CO:CQ,3,0))),"成绩错误")</f>
        <v/>
      </c>
      <c r="L234" s="6" t="str">
        <f ca="1">IFERROR(IF(OR($C234="",结果导入!DS$3=""),"",IF(选手操作!DT233&lt;&gt;"",IF(选手操作!DT233="其他","请假",选手操作!DT233),VLOOKUP($C234,结果导入!DO:DQ,3,0))),"成绩错误")</f>
        <v/>
      </c>
      <c r="M234" s="6" t="str">
        <f ca="1">IFERROR(IF(OR($C234="",结果导入!ES$3=""),"",IF(选手操作!ET233&lt;&gt;"",IF(选手操作!ET233="其他","请假",选手操作!ET233),VLOOKUP($C234,结果导入!EO:EQ,3,0))),"成绩错误")</f>
        <v/>
      </c>
      <c r="N234" s="6" t="str">
        <f ca="1">IFERROR(IF(OR($C234="",结果导入!FS$3=""),"",IF(选手操作!FT233&lt;&gt;"",IF(选手操作!FT233="其他","请假",选手操作!FT233),VLOOKUP($C234,结果导入!FO:FQ,3,0))),"成绩错误")</f>
        <v/>
      </c>
      <c r="O234" s="6" t="str">
        <f ca="1">IFERROR(IF(OR($C234="",结果导入!GS$3=""),"",IF(选手操作!GT233&lt;&gt;"",IF(选手操作!GT233="其他","请假",选手操作!GT233),VLOOKUP($C234,结果导入!GO:GQ,3,0))),"成绩错误")</f>
        <v/>
      </c>
      <c r="P234" s="6" t="str">
        <f ca="1">IFERROR(IF(OR($C234="",结果导入!HS$3=""),"",IF(选手操作!HT233&lt;&gt;"",IF(选手操作!HT233="其他","请假",选手操作!HT233),VLOOKUP($C234,结果导入!HO:HQ,3,0))),"成绩错误")</f>
        <v/>
      </c>
      <c r="Q234" s="5" t="str">
        <f ca="1" t="shared" si="153"/>
        <v/>
      </c>
      <c r="R234" s="5" t="str">
        <f ca="1" t="shared" si="154"/>
        <v/>
      </c>
      <c r="S234" s="5" t="str">
        <f ca="1" t="shared" si="155"/>
        <v/>
      </c>
      <c r="T234" s="6" t="str">
        <f ca="1" t="shared" si="156"/>
        <v/>
      </c>
      <c r="U234" s="6" t="str">
        <f ca="1" t="shared" si="157"/>
        <v/>
      </c>
      <c r="V234" s="6" t="str">
        <f ca="1" t="shared" si="158"/>
        <v/>
      </c>
      <c r="W234" s="6" t="str">
        <f ca="1" t="shared" si="159"/>
        <v/>
      </c>
      <c r="X234" s="6" t="str">
        <f ca="1" t="shared" si="160"/>
        <v/>
      </c>
      <c r="Y234" s="6" t="str">
        <f ca="1" t="shared" si="161"/>
        <v/>
      </c>
      <c r="Z234" s="6" t="str">
        <f ca="1" t="shared" si="162"/>
        <v/>
      </c>
      <c r="AA234" s="6" t="str">
        <f ca="1" t="shared" si="163"/>
        <v/>
      </c>
      <c r="AB234" s="6" t="str">
        <f ca="1" t="shared" si="164"/>
        <v/>
      </c>
      <c r="AC234" s="6" t="str">
        <f ca="1" t="shared" si="165"/>
        <v/>
      </c>
      <c r="AD234" s="6" t="str">
        <f ca="1" t="shared" si="166"/>
        <v/>
      </c>
      <c r="AE234" s="6" t="str">
        <f ca="1" t="shared" si="167"/>
        <v/>
      </c>
      <c r="AF234" s="5" t="str">
        <f ca="1" t="shared" si="168"/>
        <v/>
      </c>
      <c r="AG234" s="5" t="str">
        <f ca="1" t="shared" si="169"/>
        <v/>
      </c>
      <c r="AH234" s="5" t="str">
        <f ca="1" t="shared" si="170"/>
        <v/>
      </c>
      <c r="AI234" s="6" t="str">
        <f ca="1" t="shared" si="171"/>
        <v/>
      </c>
      <c r="AJ234" s="6" t="str">
        <f ca="1" t="shared" si="172"/>
        <v/>
      </c>
      <c r="AK234" s="7" t="str">
        <f ca="1" t="shared" si="173"/>
        <v/>
      </c>
      <c r="AL234" s="6" t="str">
        <f ca="1" t="shared" si="174"/>
        <v/>
      </c>
      <c r="AM234" s="6" t="str">
        <f ca="1" t="shared" si="175"/>
        <v/>
      </c>
      <c r="AN234" s="6" t="str">
        <f ca="1" t="shared" si="176"/>
        <v/>
      </c>
      <c r="AO234" s="6" t="str">
        <f ca="1" t="shared" si="177"/>
        <v/>
      </c>
      <c r="AP234" s="6" t="str">
        <f ca="1" t="shared" si="178"/>
        <v/>
      </c>
      <c r="AQ234" s="6" t="str">
        <f ca="1" t="shared" si="179"/>
        <v/>
      </c>
      <c r="AR234" s="6" t="str">
        <f ca="1" t="shared" si="180"/>
        <v/>
      </c>
      <c r="AS234" s="6" t="str">
        <f ca="1" t="shared" si="181"/>
        <v/>
      </c>
      <c r="AT234" s="6" t="str">
        <f ca="1" t="shared" si="182"/>
        <v/>
      </c>
      <c r="AU234" s="9" t="str">
        <f ca="1" t="shared" si="183"/>
        <v/>
      </c>
      <c r="AV234" s="5" t="str">
        <f ca="1" t="shared" si="184"/>
        <v/>
      </c>
      <c r="AW234" s="5" t="str">
        <f ca="1" t="shared" si="185"/>
        <v/>
      </c>
      <c r="AX234" s="8" t="str">
        <f ca="1" t="shared" si="186"/>
        <v/>
      </c>
      <c r="AY234" s="6" t="str">
        <f ca="1" t="shared" si="187"/>
        <v/>
      </c>
      <c r="AZ234" s="7" t="str">
        <f ca="1" t="shared" si="188"/>
        <v/>
      </c>
      <c r="BA234" s="6" t="str">
        <f ca="1" t="shared" si="189"/>
        <v/>
      </c>
      <c r="BB234" s="6" t="str">
        <f ca="1" t="shared" si="190"/>
        <v/>
      </c>
      <c r="BC234" s="6" t="str">
        <f ca="1" t="shared" si="191"/>
        <v/>
      </c>
      <c r="BD234" s="6" t="str">
        <f ca="1" t="shared" si="192"/>
        <v/>
      </c>
      <c r="BE234" s="6" t="str">
        <f ca="1" t="shared" si="193"/>
        <v/>
      </c>
      <c r="BF234" s="6" t="str">
        <f ca="1" t="shared" si="194"/>
        <v/>
      </c>
      <c r="BG234" s="6" t="str">
        <f ca="1" t="shared" si="195"/>
        <v/>
      </c>
      <c r="BH234" s="6" t="str">
        <f ca="1" t="shared" si="196"/>
        <v/>
      </c>
      <c r="BI234" s="6" t="str">
        <f ca="1" t="shared" si="197"/>
        <v/>
      </c>
    </row>
    <row r="235" spans="1:61">
      <c r="A235" s="5" t="str">
        <f ca="1" t="shared" si="151"/>
        <v/>
      </c>
      <c r="B235" s="5" t="str">
        <f ca="1">IF(选手操作!$K234="","",选手操作!$K234)</f>
        <v/>
      </c>
      <c r="C235" s="5" t="str">
        <f ca="1">IF(选手操作!$L234="","",选手操作!$L234)</f>
        <v/>
      </c>
      <c r="D235" s="5" t="str">
        <f ca="1">IF($B235="","",RANK($E235,$E$4:$E$435,0)+COUNTIF($E$4:$E235,$E235)-1)</f>
        <v/>
      </c>
      <c r="E235" s="6" t="str">
        <f ca="1" t="shared" si="152"/>
        <v/>
      </c>
      <c r="F235" s="7" t="str">
        <f ca="1">IF(SUM(选手操作!S234,选手操作!AS234,选手操作!BS234,选手操作!CS234,选手操作!DS234,选手操作!ES234,选手操作!FS234,选手操作!GS234,选手操作!HS234,选手操作!M234,结果导入!W234,结果导入!AW234,结果导入!BW234,结果导入!CW234,结果导入!DW234,结果导入!EW234,结果导入!FW234,结果导入!GW234,结果导入!HW234,选手操作!HU234)=0,"",SUM(选手操作!S234,选手操作!AS234,选手操作!BS234,选手操作!CS234,选手操作!DS234,选手操作!ES234,选手操作!FS234,选手操作!GS234,选手操作!HS234,选手操作!M234,结果导入!W234,结果导入!AW234,结果导入!BW234,结果导入!CW234,结果导入!DW234,结果导入!EW234,结果导入!FW234,结果导入!GW234,结果导入!HW234))</f>
        <v/>
      </c>
      <c r="G235" s="7" t="str">
        <f>IF(SUM(选手操作!O234,结果导入!Y234,结果导入!AY234,结果导入!BY234,结果导入!CY234,结果导入!DY234,结果导入!EY234,结果导入!FY234,结果导入!GY234,结果导入!HY234)=0,"",SUM(选手操作!O234,结果导入!Y234,结果导入!AY234,结果导入!BY234,结果导入!CY234,结果导入!DY234,结果导入!EY234,结果导入!FY234,结果导入!GY234,结果导入!HY234))</f>
        <v/>
      </c>
      <c r="H235" s="6" t="str">
        <f ca="1">IFERROR(IF(OR($C235="",结果导入!S$3=""),"",IF(选手操作!T234&lt;&gt;"",IF(选手操作!T234="其他","请假",选手操作!T234),VLOOKUP($C235,结果导入!O:Q,3,0))),"成绩错误")</f>
        <v/>
      </c>
      <c r="I235" s="6" t="str">
        <f ca="1">IFERROR(IF(OR($C235="",结果导入!AS$3=""),"",IF(选手操作!AT234&lt;&gt;"",IF(选手操作!AT234="其他","请假",选手操作!AT234),VLOOKUP($C235,结果导入!AO:AQ,3,0))),"成绩错误")</f>
        <v/>
      </c>
      <c r="J235" s="6" t="str">
        <f ca="1">IFERROR(IF(OR($C235="",结果导入!BS$3=""),"",IF(选手操作!BT234&lt;&gt;"",IF(选手操作!BT234="其他","请假",选手操作!BT234),VLOOKUP($C235,结果导入!BO:BQ,3,0))),"成绩错误")</f>
        <v/>
      </c>
      <c r="K235" s="6" t="str">
        <f ca="1">IFERROR(IF(OR($C235="",结果导入!CS$3=""),"",IF(选手操作!CT234&lt;&gt;"",IF(选手操作!CT234="其他","请假",选手操作!CT234),VLOOKUP($C235,结果导入!CO:CQ,3,0))),"成绩错误")</f>
        <v/>
      </c>
      <c r="L235" s="6" t="str">
        <f ca="1">IFERROR(IF(OR($C235="",结果导入!DS$3=""),"",IF(选手操作!DT234&lt;&gt;"",IF(选手操作!DT234="其他","请假",选手操作!DT234),VLOOKUP($C235,结果导入!DO:DQ,3,0))),"成绩错误")</f>
        <v/>
      </c>
      <c r="M235" s="6" t="str">
        <f ca="1">IFERROR(IF(OR($C235="",结果导入!ES$3=""),"",IF(选手操作!ET234&lt;&gt;"",IF(选手操作!ET234="其他","请假",选手操作!ET234),VLOOKUP($C235,结果导入!EO:EQ,3,0))),"成绩错误")</f>
        <v/>
      </c>
      <c r="N235" s="6" t="str">
        <f ca="1">IFERROR(IF(OR($C235="",结果导入!FS$3=""),"",IF(选手操作!FT234&lt;&gt;"",IF(选手操作!FT234="其他","请假",选手操作!FT234),VLOOKUP($C235,结果导入!FO:FQ,3,0))),"成绩错误")</f>
        <v/>
      </c>
      <c r="O235" s="6" t="str">
        <f ca="1">IFERROR(IF(OR($C235="",结果导入!GS$3=""),"",IF(选手操作!GT234&lt;&gt;"",IF(选手操作!GT234="其他","请假",选手操作!GT234),VLOOKUP($C235,结果导入!GO:GQ,3,0))),"成绩错误")</f>
        <v/>
      </c>
      <c r="P235" s="6" t="str">
        <f ca="1">IFERROR(IF(OR($C235="",结果导入!HS$3=""),"",IF(选手操作!HT234&lt;&gt;"",IF(选手操作!HT234="其他","请假",选手操作!HT234),VLOOKUP($C235,结果导入!HO:HQ,3,0))),"成绩错误")</f>
        <v/>
      </c>
      <c r="Q235" s="5" t="str">
        <f ca="1" t="shared" si="153"/>
        <v/>
      </c>
      <c r="R235" s="5" t="str">
        <f ca="1" t="shared" si="154"/>
        <v/>
      </c>
      <c r="S235" s="5" t="str">
        <f ca="1" t="shared" si="155"/>
        <v/>
      </c>
      <c r="T235" s="6" t="str">
        <f ca="1" t="shared" si="156"/>
        <v/>
      </c>
      <c r="U235" s="6" t="str">
        <f ca="1" t="shared" si="157"/>
        <v/>
      </c>
      <c r="V235" s="6" t="str">
        <f ca="1" t="shared" si="158"/>
        <v/>
      </c>
      <c r="W235" s="6" t="str">
        <f ca="1" t="shared" si="159"/>
        <v/>
      </c>
      <c r="X235" s="6" t="str">
        <f ca="1" t="shared" si="160"/>
        <v/>
      </c>
      <c r="Y235" s="6" t="str">
        <f ca="1" t="shared" si="161"/>
        <v/>
      </c>
      <c r="Z235" s="6" t="str">
        <f ca="1" t="shared" si="162"/>
        <v/>
      </c>
      <c r="AA235" s="6" t="str">
        <f ca="1" t="shared" si="163"/>
        <v/>
      </c>
      <c r="AB235" s="6" t="str">
        <f ca="1" t="shared" si="164"/>
        <v/>
      </c>
      <c r="AC235" s="6" t="str">
        <f ca="1" t="shared" si="165"/>
        <v/>
      </c>
      <c r="AD235" s="6" t="str">
        <f ca="1" t="shared" si="166"/>
        <v/>
      </c>
      <c r="AE235" s="6" t="str">
        <f ca="1" t="shared" si="167"/>
        <v/>
      </c>
      <c r="AF235" s="5" t="str">
        <f ca="1" t="shared" si="168"/>
        <v/>
      </c>
      <c r="AG235" s="5" t="str">
        <f ca="1" t="shared" si="169"/>
        <v/>
      </c>
      <c r="AH235" s="5" t="str">
        <f ca="1" t="shared" si="170"/>
        <v/>
      </c>
      <c r="AI235" s="6" t="str">
        <f ca="1" t="shared" si="171"/>
        <v/>
      </c>
      <c r="AJ235" s="6" t="str">
        <f ca="1" t="shared" si="172"/>
        <v/>
      </c>
      <c r="AK235" s="7" t="str">
        <f ca="1" t="shared" si="173"/>
        <v/>
      </c>
      <c r="AL235" s="6" t="str">
        <f ca="1" t="shared" si="174"/>
        <v/>
      </c>
      <c r="AM235" s="6" t="str">
        <f ca="1" t="shared" si="175"/>
        <v/>
      </c>
      <c r="AN235" s="6" t="str">
        <f ca="1" t="shared" si="176"/>
        <v/>
      </c>
      <c r="AO235" s="6" t="str">
        <f ca="1" t="shared" si="177"/>
        <v/>
      </c>
      <c r="AP235" s="6" t="str">
        <f ca="1" t="shared" si="178"/>
        <v/>
      </c>
      <c r="AQ235" s="6" t="str">
        <f ca="1" t="shared" si="179"/>
        <v/>
      </c>
      <c r="AR235" s="6" t="str">
        <f ca="1" t="shared" si="180"/>
        <v/>
      </c>
      <c r="AS235" s="6" t="str">
        <f ca="1" t="shared" si="181"/>
        <v/>
      </c>
      <c r="AT235" s="6" t="str">
        <f ca="1" t="shared" si="182"/>
        <v/>
      </c>
      <c r="AU235" s="9" t="str">
        <f ca="1" t="shared" si="183"/>
        <v/>
      </c>
      <c r="AV235" s="5" t="str">
        <f ca="1" t="shared" si="184"/>
        <v/>
      </c>
      <c r="AW235" s="5" t="str">
        <f ca="1" t="shared" si="185"/>
        <v/>
      </c>
      <c r="AX235" s="8" t="str">
        <f ca="1" t="shared" si="186"/>
        <v/>
      </c>
      <c r="AY235" s="6" t="str">
        <f ca="1" t="shared" si="187"/>
        <v/>
      </c>
      <c r="AZ235" s="7" t="str">
        <f ca="1" t="shared" si="188"/>
        <v/>
      </c>
      <c r="BA235" s="6" t="str">
        <f ca="1" t="shared" si="189"/>
        <v/>
      </c>
      <c r="BB235" s="6" t="str">
        <f ca="1" t="shared" si="190"/>
        <v/>
      </c>
      <c r="BC235" s="6" t="str">
        <f ca="1" t="shared" si="191"/>
        <v/>
      </c>
      <c r="BD235" s="6" t="str">
        <f ca="1" t="shared" si="192"/>
        <v/>
      </c>
      <c r="BE235" s="6" t="str">
        <f ca="1" t="shared" si="193"/>
        <v/>
      </c>
      <c r="BF235" s="6" t="str">
        <f ca="1" t="shared" si="194"/>
        <v/>
      </c>
      <c r="BG235" s="6" t="str">
        <f ca="1" t="shared" si="195"/>
        <v/>
      </c>
      <c r="BH235" s="6" t="str">
        <f ca="1" t="shared" si="196"/>
        <v/>
      </c>
      <c r="BI235" s="6" t="str">
        <f ca="1" t="shared" si="197"/>
        <v/>
      </c>
    </row>
    <row r="236" spans="1:61">
      <c r="A236" s="5" t="str">
        <f ca="1" t="shared" si="151"/>
        <v/>
      </c>
      <c r="B236" s="5" t="str">
        <f ca="1">IF(选手操作!$K235="","",选手操作!$K235)</f>
        <v/>
      </c>
      <c r="C236" s="5" t="str">
        <f ca="1">IF(选手操作!$L235="","",选手操作!$L235)</f>
        <v/>
      </c>
      <c r="D236" s="5" t="str">
        <f ca="1">IF($B236="","",RANK($E236,$E$4:$E$435,0)+COUNTIF($E$4:$E236,$E236)-1)</f>
        <v/>
      </c>
      <c r="E236" s="6" t="str">
        <f ca="1" t="shared" si="152"/>
        <v/>
      </c>
      <c r="F236" s="7" t="str">
        <f ca="1">IF(SUM(选手操作!S235,选手操作!AS235,选手操作!BS235,选手操作!CS235,选手操作!DS235,选手操作!ES235,选手操作!FS235,选手操作!GS235,选手操作!HS235,选手操作!M235,结果导入!W235,结果导入!AW235,结果导入!BW235,结果导入!CW235,结果导入!DW235,结果导入!EW235,结果导入!FW235,结果导入!GW235,结果导入!HW235,选手操作!HU235)=0,"",SUM(选手操作!S235,选手操作!AS235,选手操作!BS235,选手操作!CS235,选手操作!DS235,选手操作!ES235,选手操作!FS235,选手操作!GS235,选手操作!HS235,选手操作!M235,结果导入!W235,结果导入!AW235,结果导入!BW235,结果导入!CW235,结果导入!DW235,结果导入!EW235,结果导入!FW235,结果导入!GW235,结果导入!HW235))</f>
        <v/>
      </c>
      <c r="G236" s="7" t="str">
        <f>IF(SUM(选手操作!O235,结果导入!Y235,结果导入!AY235,结果导入!BY235,结果导入!CY235,结果导入!DY235,结果导入!EY235,结果导入!FY235,结果导入!GY235,结果导入!HY235)=0,"",SUM(选手操作!O235,结果导入!Y235,结果导入!AY235,结果导入!BY235,结果导入!CY235,结果导入!DY235,结果导入!EY235,结果导入!FY235,结果导入!GY235,结果导入!HY235))</f>
        <v/>
      </c>
      <c r="H236" s="6" t="str">
        <f ca="1">IFERROR(IF(OR($C236="",结果导入!S$3=""),"",IF(选手操作!T235&lt;&gt;"",IF(选手操作!T235="其他","请假",选手操作!T235),VLOOKUP($C236,结果导入!O:Q,3,0))),"成绩错误")</f>
        <v/>
      </c>
      <c r="I236" s="6" t="str">
        <f ca="1">IFERROR(IF(OR($C236="",结果导入!AS$3=""),"",IF(选手操作!AT235&lt;&gt;"",IF(选手操作!AT235="其他","请假",选手操作!AT235),VLOOKUP($C236,结果导入!AO:AQ,3,0))),"成绩错误")</f>
        <v/>
      </c>
      <c r="J236" s="6" t="str">
        <f ca="1">IFERROR(IF(OR($C236="",结果导入!BS$3=""),"",IF(选手操作!BT235&lt;&gt;"",IF(选手操作!BT235="其他","请假",选手操作!BT235),VLOOKUP($C236,结果导入!BO:BQ,3,0))),"成绩错误")</f>
        <v/>
      </c>
      <c r="K236" s="6" t="str">
        <f ca="1">IFERROR(IF(OR($C236="",结果导入!CS$3=""),"",IF(选手操作!CT235&lt;&gt;"",IF(选手操作!CT235="其他","请假",选手操作!CT235),VLOOKUP($C236,结果导入!CO:CQ,3,0))),"成绩错误")</f>
        <v/>
      </c>
      <c r="L236" s="6" t="str">
        <f ca="1">IFERROR(IF(OR($C236="",结果导入!DS$3=""),"",IF(选手操作!DT235&lt;&gt;"",IF(选手操作!DT235="其他","请假",选手操作!DT235),VLOOKUP($C236,结果导入!DO:DQ,3,0))),"成绩错误")</f>
        <v/>
      </c>
      <c r="M236" s="6" t="str">
        <f ca="1">IFERROR(IF(OR($C236="",结果导入!ES$3=""),"",IF(选手操作!ET235&lt;&gt;"",IF(选手操作!ET235="其他","请假",选手操作!ET235),VLOOKUP($C236,结果导入!EO:EQ,3,0))),"成绩错误")</f>
        <v/>
      </c>
      <c r="N236" s="6" t="str">
        <f ca="1">IFERROR(IF(OR($C236="",结果导入!FS$3=""),"",IF(选手操作!FT235&lt;&gt;"",IF(选手操作!FT235="其他","请假",选手操作!FT235),VLOOKUP($C236,结果导入!FO:FQ,3,0))),"成绩错误")</f>
        <v/>
      </c>
      <c r="O236" s="6" t="str">
        <f ca="1">IFERROR(IF(OR($C236="",结果导入!GS$3=""),"",IF(选手操作!GT235&lt;&gt;"",IF(选手操作!GT235="其他","请假",选手操作!GT235),VLOOKUP($C236,结果导入!GO:GQ,3,0))),"成绩错误")</f>
        <v/>
      </c>
      <c r="P236" s="6" t="str">
        <f ca="1">IFERROR(IF(OR($C236="",结果导入!HS$3=""),"",IF(选手操作!HT235&lt;&gt;"",IF(选手操作!HT235="其他","请假",选手操作!HT235),VLOOKUP($C236,结果导入!HO:HQ,3,0))),"成绩错误")</f>
        <v/>
      </c>
      <c r="Q236" s="5" t="str">
        <f ca="1" t="shared" si="153"/>
        <v/>
      </c>
      <c r="R236" s="5" t="str">
        <f ca="1" t="shared" si="154"/>
        <v/>
      </c>
      <c r="S236" s="5" t="str">
        <f ca="1" t="shared" si="155"/>
        <v/>
      </c>
      <c r="T236" s="6" t="str">
        <f ca="1" t="shared" si="156"/>
        <v/>
      </c>
      <c r="U236" s="6" t="str">
        <f ca="1" t="shared" si="157"/>
        <v/>
      </c>
      <c r="V236" s="6" t="str">
        <f ca="1" t="shared" si="158"/>
        <v/>
      </c>
      <c r="W236" s="6" t="str">
        <f ca="1" t="shared" si="159"/>
        <v/>
      </c>
      <c r="X236" s="6" t="str">
        <f ca="1" t="shared" si="160"/>
        <v/>
      </c>
      <c r="Y236" s="6" t="str">
        <f ca="1" t="shared" si="161"/>
        <v/>
      </c>
      <c r="Z236" s="6" t="str">
        <f ca="1" t="shared" si="162"/>
        <v/>
      </c>
      <c r="AA236" s="6" t="str">
        <f ca="1" t="shared" si="163"/>
        <v/>
      </c>
      <c r="AB236" s="6" t="str">
        <f ca="1" t="shared" si="164"/>
        <v/>
      </c>
      <c r="AC236" s="6" t="str">
        <f ca="1" t="shared" si="165"/>
        <v/>
      </c>
      <c r="AD236" s="6" t="str">
        <f ca="1" t="shared" si="166"/>
        <v/>
      </c>
      <c r="AE236" s="6" t="str">
        <f ca="1" t="shared" si="167"/>
        <v/>
      </c>
      <c r="AF236" s="5" t="str">
        <f ca="1" t="shared" si="168"/>
        <v/>
      </c>
      <c r="AG236" s="5" t="str">
        <f ca="1" t="shared" si="169"/>
        <v/>
      </c>
      <c r="AH236" s="5" t="str">
        <f ca="1" t="shared" si="170"/>
        <v/>
      </c>
      <c r="AI236" s="6" t="str">
        <f ca="1" t="shared" si="171"/>
        <v/>
      </c>
      <c r="AJ236" s="6" t="str">
        <f ca="1" t="shared" si="172"/>
        <v/>
      </c>
      <c r="AK236" s="7" t="str">
        <f ca="1" t="shared" si="173"/>
        <v/>
      </c>
      <c r="AL236" s="6" t="str">
        <f ca="1" t="shared" si="174"/>
        <v/>
      </c>
      <c r="AM236" s="6" t="str">
        <f ca="1" t="shared" si="175"/>
        <v/>
      </c>
      <c r="AN236" s="6" t="str">
        <f ca="1" t="shared" si="176"/>
        <v/>
      </c>
      <c r="AO236" s="6" t="str">
        <f ca="1" t="shared" si="177"/>
        <v/>
      </c>
      <c r="AP236" s="6" t="str">
        <f ca="1" t="shared" si="178"/>
        <v/>
      </c>
      <c r="AQ236" s="6" t="str">
        <f ca="1" t="shared" si="179"/>
        <v/>
      </c>
      <c r="AR236" s="6" t="str">
        <f ca="1" t="shared" si="180"/>
        <v/>
      </c>
      <c r="AS236" s="6" t="str">
        <f ca="1" t="shared" si="181"/>
        <v/>
      </c>
      <c r="AT236" s="6" t="str">
        <f ca="1" t="shared" si="182"/>
        <v/>
      </c>
      <c r="AU236" s="9" t="str">
        <f ca="1" t="shared" si="183"/>
        <v/>
      </c>
      <c r="AV236" s="5" t="str">
        <f ca="1" t="shared" si="184"/>
        <v/>
      </c>
      <c r="AW236" s="5" t="str">
        <f ca="1" t="shared" si="185"/>
        <v/>
      </c>
      <c r="AX236" s="8" t="str">
        <f ca="1" t="shared" si="186"/>
        <v/>
      </c>
      <c r="AY236" s="6" t="str">
        <f ca="1" t="shared" si="187"/>
        <v/>
      </c>
      <c r="AZ236" s="7" t="str">
        <f ca="1" t="shared" si="188"/>
        <v/>
      </c>
      <c r="BA236" s="6" t="str">
        <f ca="1" t="shared" si="189"/>
        <v/>
      </c>
      <c r="BB236" s="6" t="str">
        <f ca="1" t="shared" si="190"/>
        <v/>
      </c>
      <c r="BC236" s="6" t="str">
        <f ca="1" t="shared" si="191"/>
        <v/>
      </c>
      <c r="BD236" s="6" t="str">
        <f ca="1" t="shared" si="192"/>
        <v/>
      </c>
      <c r="BE236" s="6" t="str">
        <f ca="1" t="shared" si="193"/>
        <v/>
      </c>
      <c r="BF236" s="6" t="str">
        <f ca="1" t="shared" si="194"/>
        <v/>
      </c>
      <c r="BG236" s="6" t="str">
        <f ca="1" t="shared" si="195"/>
        <v/>
      </c>
      <c r="BH236" s="6" t="str">
        <f ca="1" t="shared" si="196"/>
        <v/>
      </c>
      <c r="BI236" s="6" t="str">
        <f ca="1" t="shared" si="197"/>
        <v/>
      </c>
    </row>
    <row r="237" spans="1:61">
      <c r="A237" s="5" t="str">
        <f ca="1" t="shared" si="151"/>
        <v/>
      </c>
      <c r="B237" s="5" t="str">
        <f ca="1">IF(选手操作!$K236="","",选手操作!$K236)</f>
        <v/>
      </c>
      <c r="C237" s="5" t="str">
        <f ca="1">IF(选手操作!$L236="","",选手操作!$L236)</f>
        <v/>
      </c>
      <c r="D237" s="5" t="str">
        <f ca="1">IF($B237="","",RANK($E237,$E$4:$E$435,0)+COUNTIF($E$4:$E237,$E237)-1)</f>
        <v/>
      </c>
      <c r="E237" s="6" t="str">
        <f ca="1" t="shared" si="152"/>
        <v/>
      </c>
      <c r="F237" s="7" t="str">
        <f ca="1">IF(SUM(选手操作!S236,选手操作!AS236,选手操作!BS236,选手操作!CS236,选手操作!DS236,选手操作!ES236,选手操作!FS236,选手操作!GS236,选手操作!HS236,选手操作!M236,结果导入!W236,结果导入!AW236,结果导入!BW236,结果导入!CW236,结果导入!DW236,结果导入!EW236,结果导入!FW236,结果导入!GW236,结果导入!HW236,选手操作!HU236)=0,"",SUM(选手操作!S236,选手操作!AS236,选手操作!BS236,选手操作!CS236,选手操作!DS236,选手操作!ES236,选手操作!FS236,选手操作!GS236,选手操作!HS236,选手操作!M236,结果导入!W236,结果导入!AW236,结果导入!BW236,结果导入!CW236,结果导入!DW236,结果导入!EW236,结果导入!FW236,结果导入!GW236,结果导入!HW236))</f>
        <v/>
      </c>
      <c r="G237" s="7" t="str">
        <f>IF(SUM(选手操作!O236,结果导入!Y236,结果导入!AY236,结果导入!BY236,结果导入!CY236,结果导入!DY236,结果导入!EY236,结果导入!FY236,结果导入!GY236,结果导入!HY236)=0,"",SUM(选手操作!O236,结果导入!Y236,结果导入!AY236,结果导入!BY236,结果导入!CY236,结果导入!DY236,结果导入!EY236,结果导入!FY236,结果导入!GY236,结果导入!HY236))</f>
        <v/>
      </c>
      <c r="H237" s="6" t="str">
        <f ca="1">IFERROR(IF(OR($C237="",结果导入!S$3=""),"",IF(选手操作!T236&lt;&gt;"",IF(选手操作!T236="其他","请假",选手操作!T236),VLOOKUP($C237,结果导入!O:Q,3,0))),"成绩错误")</f>
        <v/>
      </c>
      <c r="I237" s="6" t="str">
        <f ca="1">IFERROR(IF(OR($C237="",结果导入!AS$3=""),"",IF(选手操作!AT236&lt;&gt;"",IF(选手操作!AT236="其他","请假",选手操作!AT236),VLOOKUP($C237,结果导入!AO:AQ,3,0))),"成绩错误")</f>
        <v/>
      </c>
      <c r="J237" s="6" t="str">
        <f ca="1">IFERROR(IF(OR($C237="",结果导入!BS$3=""),"",IF(选手操作!BT236&lt;&gt;"",IF(选手操作!BT236="其他","请假",选手操作!BT236),VLOOKUP($C237,结果导入!BO:BQ,3,0))),"成绩错误")</f>
        <v/>
      </c>
      <c r="K237" s="6" t="str">
        <f ca="1">IFERROR(IF(OR($C237="",结果导入!CS$3=""),"",IF(选手操作!CT236&lt;&gt;"",IF(选手操作!CT236="其他","请假",选手操作!CT236),VLOOKUP($C237,结果导入!CO:CQ,3,0))),"成绩错误")</f>
        <v/>
      </c>
      <c r="L237" s="6" t="str">
        <f ca="1">IFERROR(IF(OR($C237="",结果导入!DS$3=""),"",IF(选手操作!DT236&lt;&gt;"",IF(选手操作!DT236="其他","请假",选手操作!DT236),VLOOKUP($C237,结果导入!DO:DQ,3,0))),"成绩错误")</f>
        <v/>
      </c>
      <c r="M237" s="6" t="str">
        <f ca="1">IFERROR(IF(OR($C237="",结果导入!ES$3=""),"",IF(选手操作!ET236&lt;&gt;"",IF(选手操作!ET236="其他","请假",选手操作!ET236),VLOOKUP($C237,结果导入!EO:EQ,3,0))),"成绩错误")</f>
        <v/>
      </c>
      <c r="N237" s="6" t="str">
        <f ca="1">IFERROR(IF(OR($C237="",结果导入!FS$3=""),"",IF(选手操作!FT236&lt;&gt;"",IF(选手操作!FT236="其他","请假",选手操作!FT236),VLOOKUP($C237,结果导入!FO:FQ,3,0))),"成绩错误")</f>
        <v/>
      </c>
      <c r="O237" s="6" t="str">
        <f ca="1">IFERROR(IF(OR($C237="",结果导入!GS$3=""),"",IF(选手操作!GT236&lt;&gt;"",IF(选手操作!GT236="其他","请假",选手操作!GT236),VLOOKUP($C237,结果导入!GO:GQ,3,0))),"成绩错误")</f>
        <v/>
      </c>
      <c r="P237" s="6" t="str">
        <f ca="1">IFERROR(IF(OR($C237="",结果导入!HS$3=""),"",IF(选手操作!HT236&lt;&gt;"",IF(选手操作!HT236="其他","请假",选手操作!HT236),VLOOKUP($C237,结果导入!HO:HQ,3,0))),"成绩错误")</f>
        <v/>
      </c>
      <c r="Q237" s="5" t="str">
        <f ca="1" t="shared" si="153"/>
        <v/>
      </c>
      <c r="R237" s="5" t="str">
        <f ca="1" t="shared" si="154"/>
        <v/>
      </c>
      <c r="S237" s="5" t="str">
        <f ca="1" t="shared" si="155"/>
        <v/>
      </c>
      <c r="T237" s="6" t="str">
        <f ca="1" t="shared" si="156"/>
        <v/>
      </c>
      <c r="U237" s="6" t="str">
        <f ca="1" t="shared" si="157"/>
        <v/>
      </c>
      <c r="V237" s="6" t="str">
        <f ca="1" t="shared" si="158"/>
        <v/>
      </c>
      <c r="W237" s="6" t="str">
        <f ca="1" t="shared" si="159"/>
        <v/>
      </c>
      <c r="X237" s="6" t="str">
        <f ca="1" t="shared" si="160"/>
        <v/>
      </c>
      <c r="Y237" s="6" t="str">
        <f ca="1" t="shared" si="161"/>
        <v/>
      </c>
      <c r="Z237" s="6" t="str">
        <f ca="1" t="shared" si="162"/>
        <v/>
      </c>
      <c r="AA237" s="6" t="str">
        <f ca="1" t="shared" si="163"/>
        <v/>
      </c>
      <c r="AB237" s="6" t="str">
        <f ca="1" t="shared" si="164"/>
        <v/>
      </c>
      <c r="AC237" s="6" t="str">
        <f ca="1" t="shared" si="165"/>
        <v/>
      </c>
      <c r="AD237" s="6" t="str">
        <f ca="1" t="shared" si="166"/>
        <v/>
      </c>
      <c r="AE237" s="6" t="str">
        <f ca="1" t="shared" si="167"/>
        <v/>
      </c>
      <c r="AF237" s="5" t="str">
        <f ca="1" t="shared" si="168"/>
        <v/>
      </c>
      <c r="AG237" s="5" t="str">
        <f ca="1" t="shared" si="169"/>
        <v/>
      </c>
      <c r="AH237" s="5" t="str">
        <f ca="1" t="shared" si="170"/>
        <v/>
      </c>
      <c r="AI237" s="6" t="str">
        <f ca="1" t="shared" si="171"/>
        <v/>
      </c>
      <c r="AJ237" s="6" t="str">
        <f ca="1" t="shared" si="172"/>
        <v/>
      </c>
      <c r="AK237" s="7" t="str">
        <f ca="1" t="shared" si="173"/>
        <v/>
      </c>
      <c r="AL237" s="6" t="str">
        <f ca="1" t="shared" si="174"/>
        <v/>
      </c>
      <c r="AM237" s="6" t="str">
        <f ca="1" t="shared" si="175"/>
        <v/>
      </c>
      <c r="AN237" s="6" t="str">
        <f ca="1" t="shared" si="176"/>
        <v/>
      </c>
      <c r="AO237" s="6" t="str">
        <f ca="1" t="shared" si="177"/>
        <v/>
      </c>
      <c r="AP237" s="6" t="str">
        <f ca="1" t="shared" si="178"/>
        <v/>
      </c>
      <c r="AQ237" s="6" t="str">
        <f ca="1" t="shared" si="179"/>
        <v/>
      </c>
      <c r="AR237" s="6" t="str">
        <f ca="1" t="shared" si="180"/>
        <v/>
      </c>
      <c r="AS237" s="6" t="str">
        <f ca="1" t="shared" si="181"/>
        <v/>
      </c>
      <c r="AT237" s="6" t="str">
        <f ca="1" t="shared" si="182"/>
        <v/>
      </c>
      <c r="AU237" s="9" t="str">
        <f ca="1" t="shared" si="183"/>
        <v/>
      </c>
      <c r="AV237" s="5" t="str">
        <f ca="1" t="shared" si="184"/>
        <v/>
      </c>
      <c r="AW237" s="5" t="str">
        <f ca="1" t="shared" si="185"/>
        <v/>
      </c>
      <c r="AX237" s="8" t="str">
        <f ca="1" t="shared" si="186"/>
        <v/>
      </c>
      <c r="AY237" s="6" t="str">
        <f ca="1" t="shared" si="187"/>
        <v/>
      </c>
      <c r="AZ237" s="7" t="str">
        <f ca="1" t="shared" si="188"/>
        <v/>
      </c>
      <c r="BA237" s="6" t="str">
        <f ca="1" t="shared" si="189"/>
        <v/>
      </c>
      <c r="BB237" s="6" t="str">
        <f ca="1" t="shared" si="190"/>
        <v/>
      </c>
      <c r="BC237" s="6" t="str">
        <f ca="1" t="shared" si="191"/>
        <v/>
      </c>
      <c r="BD237" s="6" t="str">
        <f ca="1" t="shared" si="192"/>
        <v/>
      </c>
      <c r="BE237" s="6" t="str">
        <f ca="1" t="shared" si="193"/>
        <v/>
      </c>
      <c r="BF237" s="6" t="str">
        <f ca="1" t="shared" si="194"/>
        <v/>
      </c>
      <c r="BG237" s="6" t="str">
        <f ca="1" t="shared" si="195"/>
        <v/>
      </c>
      <c r="BH237" s="6" t="str">
        <f ca="1" t="shared" si="196"/>
        <v/>
      </c>
      <c r="BI237" s="6" t="str">
        <f ca="1" t="shared" si="197"/>
        <v/>
      </c>
    </row>
    <row r="238" spans="1:61">
      <c r="A238" s="5" t="str">
        <f ca="1" t="shared" si="151"/>
        <v/>
      </c>
      <c r="B238" s="5" t="str">
        <f ca="1">IF(选手操作!$K237="","",选手操作!$K237)</f>
        <v/>
      </c>
      <c r="C238" s="5" t="str">
        <f ca="1">IF(选手操作!$L237="","",选手操作!$L237)</f>
        <v/>
      </c>
      <c r="D238" s="5" t="str">
        <f ca="1">IF($B238="","",RANK($E238,$E$4:$E$435,0)+COUNTIF($E$4:$E238,$E238)-1)</f>
        <v/>
      </c>
      <c r="E238" s="6" t="str">
        <f ca="1" t="shared" si="152"/>
        <v/>
      </c>
      <c r="F238" s="7" t="str">
        <f ca="1">IF(SUM(选手操作!S237,选手操作!AS237,选手操作!BS237,选手操作!CS237,选手操作!DS237,选手操作!ES237,选手操作!FS237,选手操作!GS237,选手操作!HS237,选手操作!M237,结果导入!W237,结果导入!AW237,结果导入!BW237,结果导入!CW237,结果导入!DW237,结果导入!EW237,结果导入!FW237,结果导入!GW237,结果导入!HW237,选手操作!HU237)=0,"",SUM(选手操作!S237,选手操作!AS237,选手操作!BS237,选手操作!CS237,选手操作!DS237,选手操作!ES237,选手操作!FS237,选手操作!GS237,选手操作!HS237,选手操作!M237,结果导入!W237,结果导入!AW237,结果导入!BW237,结果导入!CW237,结果导入!DW237,结果导入!EW237,结果导入!FW237,结果导入!GW237,结果导入!HW237))</f>
        <v/>
      </c>
      <c r="G238" s="7" t="str">
        <f>IF(SUM(选手操作!O237,结果导入!Y237,结果导入!AY237,结果导入!BY237,结果导入!CY237,结果导入!DY237,结果导入!EY237,结果导入!FY237,结果导入!GY237,结果导入!HY237)=0,"",SUM(选手操作!O237,结果导入!Y237,结果导入!AY237,结果导入!BY237,结果导入!CY237,结果导入!DY237,结果导入!EY237,结果导入!FY237,结果导入!GY237,结果导入!HY237))</f>
        <v/>
      </c>
      <c r="H238" s="6" t="str">
        <f ca="1">IFERROR(IF(OR($C238="",结果导入!S$3=""),"",IF(选手操作!T237&lt;&gt;"",IF(选手操作!T237="其他","请假",选手操作!T237),VLOOKUP($C238,结果导入!O:Q,3,0))),"成绩错误")</f>
        <v/>
      </c>
      <c r="I238" s="6" t="str">
        <f ca="1">IFERROR(IF(OR($C238="",结果导入!AS$3=""),"",IF(选手操作!AT237&lt;&gt;"",IF(选手操作!AT237="其他","请假",选手操作!AT237),VLOOKUP($C238,结果导入!AO:AQ,3,0))),"成绩错误")</f>
        <v/>
      </c>
      <c r="J238" s="6" t="str">
        <f ca="1">IFERROR(IF(OR($C238="",结果导入!BS$3=""),"",IF(选手操作!BT237&lt;&gt;"",IF(选手操作!BT237="其他","请假",选手操作!BT237),VLOOKUP($C238,结果导入!BO:BQ,3,0))),"成绩错误")</f>
        <v/>
      </c>
      <c r="K238" s="6" t="str">
        <f ca="1">IFERROR(IF(OR($C238="",结果导入!CS$3=""),"",IF(选手操作!CT237&lt;&gt;"",IF(选手操作!CT237="其他","请假",选手操作!CT237),VLOOKUP($C238,结果导入!CO:CQ,3,0))),"成绩错误")</f>
        <v/>
      </c>
      <c r="L238" s="6" t="str">
        <f ca="1">IFERROR(IF(OR($C238="",结果导入!DS$3=""),"",IF(选手操作!DT237&lt;&gt;"",IF(选手操作!DT237="其他","请假",选手操作!DT237),VLOOKUP($C238,结果导入!DO:DQ,3,0))),"成绩错误")</f>
        <v/>
      </c>
      <c r="M238" s="6" t="str">
        <f ca="1">IFERROR(IF(OR($C238="",结果导入!ES$3=""),"",IF(选手操作!ET237&lt;&gt;"",IF(选手操作!ET237="其他","请假",选手操作!ET237),VLOOKUP($C238,结果导入!EO:EQ,3,0))),"成绩错误")</f>
        <v/>
      </c>
      <c r="N238" s="6" t="str">
        <f ca="1">IFERROR(IF(OR($C238="",结果导入!FS$3=""),"",IF(选手操作!FT237&lt;&gt;"",IF(选手操作!FT237="其他","请假",选手操作!FT237),VLOOKUP($C238,结果导入!FO:FQ,3,0))),"成绩错误")</f>
        <v/>
      </c>
      <c r="O238" s="6" t="str">
        <f ca="1">IFERROR(IF(OR($C238="",结果导入!GS$3=""),"",IF(选手操作!GT237&lt;&gt;"",IF(选手操作!GT237="其他","请假",选手操作!GT237),VLOOKUP($C238,结果导入!GO:GQ,3,0))),"成绩错误")</f>
        <v/>
      </c>
      <c r="P238" s="6" t="str">
        <f ca="1">IFERROR(IF(OR($C238="",结果导入!HS$3=""),"",IF(选手操作!HT237&lt;&gt;"",IF(选手操作!HT237="其他","请假",选手操作!HT237),VLOOKUP($C238,结果导入!HO:HQ,3,0))),"成绩错误")</f>
        <v/>
      </c>
      <c r="Q238" s="5" t="str">
        <f ca="1" t="shared" si="153"/>
        <v/>
      </c>
      <c r="R238" s="5" t="str">
        <f ca="1" t="shared" si="154"/>
        <v/>
      </c>
      <c r="S238" s="5" t="str">
        <f ca="1" t="shared" si="155"/>
        <v/>
      </c>
      <c r="T238" s="6" t="str">
        <f ca="1" t="shared" si="156"/>
        <v/>
      </c>
      <c r="U238" s="6" t="str">
        <f ca="1" t="shared" si="157"/>
        <v/>
      </c>
      <c r="V238" s="6" t="str">
        <f ca="1" t="shared" si="158"/>
        <v/>
      </c>
      <c r="W238" s="6" t="str">
        <f ca="1" t="shared" si="159"/>
        <v/>
      </c>
      <c r="X238" s="6" t="str">
        <f ca="1" t="shared" si="160"/>
        <v/>
      </c>
      <c r="Y238" s="6" t="str">
        <f ca="1" t="shared" si="161"/>
        <v/>
      </c>
      <c r="Z238" s="6" t="str">
        <f ca="1" t="shared" si="162"/>
        <v/>
      </c>
      <c r="AA238" s="6" t="str">
        <f ca="1" t="shared" si="163"/>
        <v/>
      </c>
      <c r="AB238" s="6" t="str">
        <f ca="1" t="shared" si="164"/>
        <v/>
      </c>
      <c r="AC238" s="6" t="str">
        <f ca="1" t="shared" si="165"/>
        <v/>
      </c>
      <c r="AD238" s="6" t="str">
        <f ca="1" t="shared" si="166"/>
        <v/>
      </c>
      <c r="AE238" s="6" t="str">
        <f ca="1" t="shared" si="167"/>
        <v/>
      </c>
      <c r="AF238" s="5" t="str">
        <f ca="1" t="shared" si="168"/>
        <v/>
      </c>
      <c r="AG238" s="5" t="str">
        <f ca="1" t="shared" si="169"/>
        <v/>
      </c>
      <c r="AH238" s="5" t="str">
        <f ca="1" t="shared" si="170"/>
        <v/>
      </c>
      <c r="AI238" s="6" t="str">
        <f ca="1" t="shared" si="171"/>
        <v/>
      </c>
      <c r="AJ238" s="6" t="str">
        <f ca="1" t="shared" si="172"/>
        <v/>
      </c>
      <c r="AK238" s="7" t="str">
        <f ca="1" t="shared" si="173"/>
        <v/>
      </c>
      <c r="AL238" s="6" t="str">
        <f ca="1" t="shared" si="174"/>
        <v/>
      </c>
      <c r="AM238" s="6" t="str">
        <f ca="1" t="shared" si="175"/>
        <v/>
      </c>
      <c r="AN238" s="6" t="str">
        <f ca="1" t="shared" si="176"/>
        <v/>
      </c>
      <c r="AO238" s="6" t="str">
        <f ca="1" t="shared" si="177"/>
        <v/>
      </c>
      <c r="AP238" s="6" t="str">
        <f ca="1" t="shared" si="178"/>
        <v/>
      </c>
      <c r="AQ238" s="6" t="str">
        <f ca="1" t="shared" si="179"/>
        <v/>
      </c>
      <c r="AR238" s="6" t="str">
        <f ca="1" t="shared" si="180"/>
        <v/>
      </c>
      <c r="AS238" s="6" t="str">
        <f ca="1" t="shared" si="181"/>
        <v/>
      </c>
      <c r="AT238" s="6" t="str">
        <f ca="1" t="shared" si="182"/>
        <v/>
      </c>
      <c r="AU238" s="9" t="str">
        <f ca="1" t="shared" si="183"/>
        <v/>
      </c>
      <c r="AV238" s="5" t="str">
        <f ca="1" t="shared" si="184"/>
        <v/>
      </c>
      <c r="AW238" s="5" t="str">
        <f ca="1" t="shared" si="185"/>
        <v/>
      </c>
      <c r="AX238" s="8" t="str">
        <f ca="1" t="shared" si="186"/>
        <v/>
      </c>
      <c r="AY238" s="6" t="str">
        <f ca="1" t="shared" si="187"/>
        <v/>
      </c>
      <c r="AZ238" s="7" t="str">
        <f ca="1" t="shared" si="188"/>
        <v/>
      </c>
      <c r="BA238" s="6" t="str">
        <f ca="1" t="shared" si="189"/>
        <v/>
      </c>
      <c r="BB238" s="6" t="str">
        <f ca="1" t="shared" si="190"/>
        <v/>
      </c>
      <c r="BC238" s="6" t="str">
        <f ca="1" t="shared" si="191"/>
        <v/>
      </c>
      <c r="BD238" s="6" t="str">
        <f ca="1" t="shared" si="192"/>
        <v/>
      </c>
      <c r="BE238" s="6" t="str">
        <f ca="1" t="shared" si="193"/>
        <v/>
      </c>
      <c r="BF238" s="6" t="str">
        <f ca="1" t="shared" si="194"/>
        <v/>
      </c>
      <c r="BG238" s="6" t="str">
        <f ca="1" t="shared" si="195"/>
        <v/>
      </c>
      <c r="BH238" s="6" t="str">
        <f ca="1" t="shared" si="196"/>
        <v/>
      </c>
      <c r="BI238" s="6" t="str">
        <f ca="1" t="shared" si="197"/>
        <v/>
      </c>
    </row>
    <row r="239" spans="1:61">
      <c r="A239" s="5" t="str">
        <f ca="1" t="shared" si="151"/>
        <v/>
      </c>
      <c r="B239" s="5" t="str">
        <f ca="1">IF(选手操作!$K238="","",选手操作!$K238)</f>
        <v/>
      </c>
      <c r="C239" s="5" t="str">
        <f ca="1">IF(选手操作!$L238="","",选手操作!$L238)</f>
        <v/>
      </c>
      <c r="D239" s="5" t="str">
        <f ca="1">IF($B239="","",RANK($E239,$E$4:$E$435,0)+COUNTIF($E$4:$E239,$E239)-1)</f>
        <v/>
      </c>
      <c r="E239" s="6" t="str">
        <f ca="1" t="shared" si="152"/>
        <v/>
      </c>
      <c r="F239" s="7" t="str">
        <f ca="1">IF(SUM(选手操作!S238,选手操作!AS238,选手操作!BS238,选手操作!CS238,选手操作!DS238,选手操作!ES238,选手操作!FS238,选手操作!GS238,选手操作!HS238,选手操作!M238,结果导入!W238,结果导入!AW238,结果导入!BW238,结果导入!CW238,结果导入!DW238,结果导入!EW238,结果导入!FW238,结果导入!GW238,结果导入!HW238,选手操作!HU238)=0,"",SUM(选手操作!S238,选手操作!AS238,选手操作!BS238,选手操作!CS238,选手操作!DS238,选手操作!ES238,选手操作!FS238,选手操作!GS238,选手操作!HS238,选手操作!M238,结果导入!W238,结果导入!AW238,结果导入!BW238,结果导入!CW238,结果导入!DW238,结果导入!EW238,结果导入!FW238,结果导入!GW238,结果导入!HW238))</f>
        <v/>
      </c>
      <c r="G239" s="7" t="str">
        <f>IF(SUM(选手操作!O238,结果导入!Y238,结果导入!AY238,结果导入!BY238,结果导入!CY238,结果导入!DY238,结果导入!EY238,结果导入!FY238,结果导入!GY238,结果导入!HY238)=0,"",SUM(选手操作!O238,结果导入!Y238,结果导入!AY238,结果导入!BY238,结果导入!CY238,结果导入!DY238,结果导入!EY238,结果导入!FY238,结果导入!GY238,结果导入!HY238))</f>
        <v/>
      </c>
      <c r="H239" s="6" t="str">
        <f ca="1">IFERROR(IF(OR($C239="",结果导入!S$3=""),"",IF(选手操作!T238&lt;&gt;"",IF(选手操作!T238="其他","请假",选手操作!T238),VLOOKUP($C239,结果导入!O:Q,3,0))),"成绩错误")</f>
        <v/>
      </c>
      <c r="I239" s="6" t="str">
        <f ca="1">IFERROR(IF(OR($C239="",结果导入!AS$3=""),"",IF(选手操作!AT238&lt;&gt;"",IF(选手操作!AT238="其他","请假",选手操作!AT238),VLOOKUP($C239,结果导入!AO:AQ,3,0))),"成绩错误")</f>
        <v/>
      </c>
      <c r="J239" s="6" t="str">
        <f ca="1">IFERROR(IF(OR($C239="",结果导入!BS$3=""),"",IF(选手操作!BT238&lt;&gt;"",IF(选手操作!BT238="其他","请假",选手操作!BT238),VLOOKUP($C239,结果导入!BO:BQ,3,0))),"成绩错误")</f>
        <v/>
      </c>
      <c r="K239" s="6" t="str">
        <f ca="1">IFERROR(IF(OR($C239="",结果导入!CS$3=""),"",IF(选手操作!CT238&lt;&gt;"",IF(选手操作!CT238="其他","请假",选手操作!CT238),VLOOKUP($C239,结果导入!CO:CQ,3,0))),"成绩错误")</f>
        <v/>
      </c>
      <c r="L239" s="6" t="str">
        <f ca="1">IFERROR(IF(OR($C239="",结果导入!DS$3=""),"",IF(选手操作!DT238&lt;&gt;"",IF(选手操作!DT238="其他","请假",选手操作!DT238),VLOOKUP($C239,结果导入!DO:DQ,3,0))),"成绩错误")</f>
        <v/>
      </c>
      <c r="M239" s="6" t="str">
        <f ca="1">IFERROR(IF(OR($C239="",结果导入!ES$3=""),"",IF(选手操作!ET238&lt;&gt;"",IF(选手操作!ET238="其他","请假",选手操作!ET238),VLOOKUP($C239,结果导入!EO:EQ,3,0))),"成绩错误")</f>
        <v/>
      </c>
      <c r="N239" s="6" t="str">
        <f ca="1">IFERROR(IF(OR($C239="",结果导入!FS$3=""),"",IF(选手操作!FT238&lt;&gt;"",IF(选手操作!FT238="其他","请假",选手操作!FT238),VLOOKUP($C239,结果导入!FO:FQ,3,0))),"成绩错误")</f>
        <v/>
      </c>
      <c r="O239" s="6" t="str">
        <f ca="1">IFERROR(IF(OR($C239="",结果导入!GS$3=""),"",IF(选手操作!GT238&lt;&gt;"",IF(选手操作!GT238="其他","请假",选手操作!GT238),VLOOKUP($C239,结果导入!GO:GQ,3,0))),"成绩错误")</f>
        <v/>
      </c>
      <c r="P239" s="6" t="str">
        <f ca="1">IFERROR(IF(OR($C239="",结果导入!HS$3=""),"",IF(选手操作!HT238&lt;&gt;"",IF(选手操作!HT238="其他","请假",选手操作!HT238),VLOOKUP($C239,结果导入!HO:HQ,3,0))),"成绩错误")</f>
        <v/>
      </c>
      <c r="Q239" s="5" t="str">
        <f ca="1" t="shared" si="153"/>
        <v/>
      </c>
      <c r="R239" s="5" t="str">
        <f ca="1" t="shared" si="154"/>
        <v/>
      </c>
      <c r="S239" s="5" t="str">
        <f ca="1" t="shared" si="155"/>
        <v/>
      </c>
      <c r="T239" s="6" t="str">
        <f ca="1" t="shared" si="156"/>
        <v/>
      </c>
      <c r="U239" s="6" t="str">
        <f ca="1" t="shared" si="157"/>
        <v/>
      </c>
      <c r="V239" s="6" t="str">
        <f ca="1" t="shared" si="158"/>
        <v/>
      </c>
      <c r="W239" s="6" t="str">
        <f ca="1" t="shared" si="159"/>
        <v/>
      </c>
      <c r="X239" s="6" t="str">
        <f ca="1" t="shared" si="160"/>
        <v/>
      </c>
      <c r="Y239" s="6" t="str">
        <f ca="1" t="shared" si="161"/>
        <v/>
      </c>
      <c r="Z239" s="6" t="str">
        <f ca="1" t="shared" si="162"/>
        <v/>
      </c>
      <c r="AA239" s="6" t="str">
        <f ca="1" t="shared" si="163"/>
        <v/>
      </c>
      <c r="AB239" s="6" t="str">
        <f ca="1" t="shared" si="164"/>
        <v/>
      </c>
      <c r="AC239" s="6" t="str">
        <f ca="1" t="shared" si="165"/>
        <v/>
      </c>
      <c r="AD239" s="6" t="str">
        <f ca="1" t="shared" si="166"/>
        <v/>
      </c>
      <c r="AE239" s="6" t="str">
        <f ca="1" t="shared" si="167"/>
        <v/>
      </c>
      <c r="AF239" s="5" t="str">
        <f ca="1" t="shared" si="168"/>
        <v/>
      </c>
      <c r="AG239" s="5" t="str">
        <f ca="1" t="shared" si="169"/>
        <v/>
      </c>
      <c r="AH239" s="5" t="str">
        <f ca="1" t="shared" si="170"/>
        <v/>
      </c>
      <c r="AI239" s="6" t="str">
        <f ca="1" t="shared" si="171"/>
        <v/>
      </c>
      <c r="AJ239" s="6" t="str">
        <f ca="1" t="shared" si="172"/>
        <v/>
      </c>
      <c r="AK239" s="7" t="str">
        <f ca="1" t="shared" si="173"/>
        <v/>
      </c>
      <c r="AL239" s="6" t="str">
        <f ca="1" t="shared" si="174"/>
        <v/>
      </c>
      <c r="AM239" s="6" t="str">
        <f ca="1" t="shared" si="175"/>
        <v/>
      </c>
      <c r="AN239" s="6" t="str">
        <f ca="1" t="shared" si="176"/>
        <v/>
      </c>
      <c r="AO239" s="6" t="str">
        <f ca="1" t="shared" si="177"/>
        <v/>
      </c>
      <c r="AP239" s="6" t="str">
        <f ca="1" t="shared" si="178"/>
        <v/>
      </c>
      <c r="AQ239" s="6" t="str">
        <f ca="1" t="shared" si="179"/>
        <v/>
      </c>
      <c r="AR239" s="6" t="str">
        <f ca="1" t="shared" si="180"/>
        <v/>
      </c>
      <c r="AS239" s="6" t="str">
        <f ca="1" t="shared" si="181"/>
        <v/>
      </c>
      <c r="AT239" s="6" t="str">
        <f ca="1" t="shared" si="182"/>
        <v/>
      </c>
      <c r="AU239" s="9" t="str">
        <f ca="1" t="shared" si="183"/>
        <v/>
      </c>
      <c r="AV239" s="5" t="str">
        <f ca="1" t="shared" si="184"/>
        <v/>
      </c>
      <c r="AW239" s="5" t="str">
        <f ca="1" t="shared" si="185"/>
        <v/>
      </c>
      <c r="AX239" s="8" t="str">
        <f ca="1" t="shared" si="186"/>
        <v/>
      </c>
      <c r="AY239" s="6" t="str">
        <f ca="1" t="shared" si="187"/>
        <v/>
      </c>
      <c r="AZ239" s="7" t="str">
        <f ca="1" t="shared" si="188"/>
        <v/>
      </c>
      <c r="BA239" s="6" t="str">
        <f ca="1" t="shared" si="189"/>
        <v/>
      </c>
      <c r="BB239" s="6" t="str">
        <f ca="1" t="shared" si="190"/>
        <v/>
      </c>
      <c r="BC239" s="6" t="str">
        <f ca="1" t="shared" si="191"/>
        <v/>
      </c>
      <c r="BD239" s="6" t="str">
        <f ca="1" t="shared" si="192"/>
        <v/>
      </c>
      <c r="BE239" s="6" t="str">
        <f ca="1" t="shared" si="193"/>
        <v/>
      </c>
      <c r="BF239" s="6" t="str">
        <f ca="1" t="shared" si="194"/>
        <v/>
      </c>
      <c r="BG239" s="6" t="str">
        <f ca="1" t="shared" si="195"/>
        <v/>
      </c>
      <c r="BH239" s="6" t="str">
        <f ca="1" t="shared" si="196"/>
        <v/>
      </c>
      <c r="BI239" s="6" t="str">
        <f ca="1" t="shared" si="197"/>
        <v/>
      </c>
    </row>
    <row r="240" spans="1:61">
      <c r="A240" s="5" t="str">
        <f ca="1" t="shared" si="151"/>
        <v/>
      </c>
      <c r="B240" s="5" t="str">
        <f ca="1">IF(选手操作!$K239="","",选手操作!$K239)</f>
        <v/>
      </c>
      <c r="C240" s="5" t="str">
        <f ca="1">IF(选手操作!$L239="","",选手操作!$L239)</f>
        <v/>
      </c>
      <c r="D240" s="5" t="str">
        <f ca="1">IF($B240="","",RANK($E240,$E$4:$E$435,0)+COUNTIF($E$4:$E240,$E240)-1)</f>
        <v/>
      </c>
      <c r="E240" s="6" t="str">
        <f ca="1" t="shared" si="152"/>
        <v/>
      </c>
      <c r="F240" s="7" t="str">
        <f ca="1">IF(SUM(选手操作!S239,选手操作!AS239,选手操作!BS239,选手操作!CS239,选手操作!DS239,选手操作!ES239,选手操作!FS239,选手操作!GS239,选手操作!HS239,选手操作!M239,结果导入!W239,结果导入!AW239,结果导入!BW239,结果导入!CW239,结果导入!DW239,结果导入!EW239,结果导入!FW239,结果导入!GW239,结果导入!HW239,选手操作!HU239)=0,"",SUM(选手操作!S239,选手操作!AS239,选手操作!BS239,选手操作!CS239,选手操作!DS239,选手操作!ES239,选手操作!FS239,选手操作!GS239,选手操作!HS239,选手操作!M239,结果导入!W239,结果导入!AW239,结果导入!BW239,结果导入!CW239,结果导入!DW239,结果导入!EW239,结果导入!FW239,结果导入!GW239,结果导入!HW239))</f>
        <v/>
      </c>
      <c r="G240" s="7" t="str">
        <f>IF(SUM(选手操作!O239,结果导入!Y239,结果导入!AY239,结果导入!BY239,结果导入!CY239,结果导入!DY239,结果导入!EY239,结果导入!FY239,结果导入!GY239,结果导入!HY239)=0,"",SUM(选手操作!O239,结果导入!Y239,结果导入!AY239,结果导入!BY239,结果导入!CY239,结果导入!DY239,结果导入!EY239,结果导入!FY239,结果导入!GY239,结果导入!HY239))</f>
        <v/>
      </c>
      <c r="H240" s="6" t="str">
        <f ca="1">IFERROR(IF(OR($C240="",结果导入!S$3=""),"",IF(选手操作!T239&lt;&gt;"",IF(选手操作!T239="其他","请假",选手操作!T239),VLOOKUP($C240,结果导入!O:Q,3,0))),"成绩错误")</f>
        <v/>
      </c>
      <c r="I240" s="6" t="str">
        <f ca="1">IFERROR(IF(OR($C240="",结果导入!AS$3=""),"",IF(选手操作!AT239&lt;&gt;"",IF(选手操作!AT239="其他","请假",选手操作!AT239),VLOOKUP($C240,结果导入!AO:AQ,3,0))),"成绩错误")</f>
        <v/>
      </c>
      <c r="J240" s="6" t="str">
        <f ca="1">IFERROR(IF(OR($C240="",结果导入!BS$3=""),"",IF(选手操作!BT239&lt;&gt;"",IF(选手操作!BT239="其他","请假",选手操作!BT239),VLOOKUP($C240,结果导入!BO:BQ,3,0))),"成绩错误")</f>
        <v/>
      </c>
      <c r="K240" s="6" t="str">
        <f ca="1">IFERROR(IF(OR($C240="",结果导入!CS$3=""),"",IF(选手操作!CT239&lt;&gt;"",IF(选手操作!CT239="其他","请假",选手操作!CT239),VLOOKUP($C240,结果导入!CO:CQ,3,0))),"成绩错误")</f>
        <v/>
      </c>
      <c r="L240" s="6" t="str">
        <f ca="1">IFERROR(IF(OR($C240="",结果导入!DS$3=""),"",IF(选手操作!DT239&lt;&gt;"",IF(选手操作!DT239="其他","请假",选手操作!DT239),VLOOKUP($C240,结果导入!DO:DQ,3,0))),"成绩错误")</f>
        <v/>
      </c>
      <c r="M240" s="6" t="str">
        <f ca="1">IFERROR(IF(OR($C240="",结果导入!ES$3=""),"",IF(选手操作!ET239&lt;&gt;"",IF(选手操作!ET239="其他","请假",选手操作!ET239),VLOOKUP($C240,结果导入!EO:EQ,3,0))),"成绩错误")</f>
        <v/>
      </c>
      <c r="N240" s="6" t="str">
        <f ca="1">IFERROR(IF(OR($C240="",结果导入!FS$3=""),"",IF(选手操作!FT239&lt;&gt;"",IF(选手操作!FT239="其他","请假",选手操作!FT239),VLOOKUP($C240,结果导入!FO:FQ,3,0))),"成绩错误")</f>
        <v/>
      </c>
      <c r="O240" s="6" t="str">
        <f ca="1">IFERROR(IF(OR($C240="",结果导入!GS$3=""),"",IF(选手操作!GT239&lt;&gt;"",IF(选手操作!GT239="其他","请假",选手操作!GT239),VLOOKUP($C240,结果导入!GO:GQ,3,0))),"成绩错误")</f>
        <v/>
      </c>
      <c r="P240" s="6" t="str">
        <f ca="1">IFERROR(IF(OR($C240="",结果导入!HS$3=""),"",IF(选手操作!HT239&lt;&gt;"",IF(选手操作!HT239="其他","请假",选手操作!HT239),VLOOKUP($C240,结果导入!HO:HQ,3,0))),"成绩错误")</f>
        <v/>
      </c>
      <c r="Q240" s="5" t="str">
        <f ca="1" t="shared" si="153"/>
        <v/>
      </c>
      <c r="R240" s="5" t="str">
        <f ca="1" t="shared" si="154"/>
        <v/>
      </c>
      <c r="S240" s="5" t="str">
        <f ca="1" t="shared" si="155"/>
        <v/>
      </c>
      <c r="T240" s="6" t="str">
        <f ca="1" t="shared" si="156"/>
        <v/>
      </c>
      <c r="U240" s="6" t="str">
        <f ca="1" t="shared" si="157"/>
        <v/>
      </c>
      <c r="V240" s="6" t="str">
        <f ca="1" t="shared" si="158"/>
        <v/>
      </c>
      <c r="W240" s="6" t="str">
        <f ca="1" t="shared" si="159"/>
        <v/>
      </c>
      <c r="X240" s="6" t="str">
        <f ca="1" t="shared" si="160"/>
        <v/>
      </c>
      <c r="Y240" s="6" t="str">
        <f ca="1" t="shared" si="161"/>
        <v/>
      </c>
      <c r="Z240" s="6" t="str">
        <f ca="1" t="shared" si="162"/>
        <v/>
      </c>
      <c r="AA240" s="6" t="str">
        <f ca="1" t="shared" si="163"/>
        <v/>
      </c>
      <c r="AB240" s="6" t="str">
        <f ca="1" t="shared" si="164"/>
        <v/>
      </c>
      <c r="AC240" s="6" t="str">
        <f ca="1" t="shared" si="165"/>
        <v/>
      </c>
      <c r="AD240" s="6" t="str">
        <f ca="1" t="shared" si="166"/>
        <v/>
      </c>
      <c r="AE240" s="6" t="str">
        <f ca="1" t="shared" si="167"/>
        <v/>
      </c>
      <c r="AF240" s="5" t="str">
        <f ca="1" t="shared" si="168"/>
        <v/>
      </c>
      <c r="AG240" s="5" t="str">
        <f ca="1" t="shared" si="169"/>
        <v/>
      </c>
      <c r="AH240" s="5" t="str">
        <f ca="1" t="shared" si="170"/>
        <v/>
      </c>
      <c r="AI240" s="6" t="str">
        <f ca="1" t="shared" si="171"/>
        <v/>
      </c>
      <c r="AJ240" s="6" t="str">
        <f ca="1" t="shared" si="172"/>
        <v/>
      </c>
      <c r="AK240" s="7" t="str">
        <f ca="1" t="shared" si="173"/>
        <v/>
      </c>
      <c r="AL240" s="6" t="str">
        <f ca="1" t="shared" si="174"/>
        <v/>
      </c>
      <c r="AM240" s="6" t="str">
        <f ca="1" t="shared" si="175"/>
        <v/>
      </c>
      <c r="AN240" s="6" t="str">
        <f ca="1" t="shared" si="176"/>
        <v/>
      </c>
      <c r="AO240" s="6" t="str">
        <f ca="1" t="shared" si="177"/>
        <v/>
      </c>
      <c r="AP240" s="6" t="str">
        <f ca="1" t="shared" si="178"/>
        <v/>
      </c>
      <c r="AQ240" s="6" t="str">
        <f ca="1" t="shared" si="179"/>
        <v/>
      </c>
      <c r="AR240" s="6" t="str">
        <f ca="1" t="shared" si="180"/>
        <v/>
      </c>
      <c r="AS240" s="6" t="str">
        <f ca="1" t="shared" si="181"/>
        <v/>
      </c>
      <c r="AT240" s="6" t="str">
        <f ca="1" t="shared" si="182"/>
        <v/>
      </c>
      <c r="AU240" s="9" t="str">
        <f ca="1" t="shared" si="183"/>
        <v/>
      </c>
      <c r="AV240" s="5" t="str">
        <f ca="1" t="shared" si="184"/>
        <v/>
      </c>
      <c r="AW240" s="5" t="str">
        <f ca="1" t="shared" si="185"/>
        <v/>
      </c>
      <c r="AX240" s="8" t="str">
        <f ca="1" t="shared" si="186"/>
        <v/>
      </c>
      <c r="AY240" s="6" t="str">
        <f ca="1" t="shared" si="187"/>
        <v/>
      </c>
      <c r="AZ240" s="7" t="str">
        <f ca="1" t="shared" si="188"/>
        <v/>
      </c>
      <c r="BA240" s="6" t="str">
        <f ca="1" t="shared" si="189"/>
        <v/>
      </c>
      <c r="BB240" s="6" t="str">
        <f ca="1" t="shared" si="190"/>
        <v/>
      </c>
      <c r="BC240" s="6" t="str">
        <f ca="1" t="shared" si="191"/>
        <v/>
      </c>
      <c r="BD240" s="6" t="str">
        <f ca="1" t="shared" si="192"/>
        <v/>
      </c>
      <c r="BE240" s="6" t="str">
        <f ca="1" t="shared" si="193"/>
        <v/>
      </c>
      <c r="BF240" s="6" t="str">
        <f ca="1" t="shared" si="194"/>
        <v/>
      </c>
      <c r="BG240" s="6" t="str">
        <f ca="1" t="shared" si="195"/>
        <v/>
      </c>
      <c r="BH240" s="6" t="str">
        <f ca="1" t="shared" si="196"/>
        <v/>
      </c>
      <c r="BI240" s="6" t="str">
        <f ca="1" t="shared" si="197"/>
        <v/>
      </c>
    </row>
    <row r="241" spans="1:61">
      <c r="A241" s="5" t="str">
        <f ca="1" t="shared" si="151"/>
        <v/>
      </c>
      <c r="B241" s="5" t="str">
        <f ca="1">IF(选手操作!$K240="","",选手操作!$K240)</f>
        <v/>
      </c>
      <c r="C241" s="5" t="str">
        <f ca="1">IF(选手操作!$L240="","",选手操作!$L240)</f>
        <v/>
      </c>
      <c r="D241" s="5" t="str">
        <f ca="1">IF($B241="","",RANK($E241,$E$4:$E$435,0)+COUNTIF($E$4:$E241,$E241)-1)</f>
        <v/>
      </c>
      <c r="E241" s="6" t="str">
        <f ca="1" t="shared" si="152"/>
        <v/>
      </c>
      <c r="F241" s="7" t="str">
        <f ca="1">IF(SUM(选手操作!S240,选手操作!AS240,选手操作!BS240,选手操作!CS240,选手操作!DS240,选手操作!ES240,选手操作!FS240,选手操作!GS240,选手操作!HS240,选手操作!M240,结果导入!W240,结果导入!AW240,结果导入!BW240,结果导入!CW240,结果导入!DW240,结果导入!EW240,结果导入!FW240,结果导入!GW240,结果导入!HW240,选手操作!HU240)=0,"",SUM(选手操作!S240,选手操作!AS240,选手操作!BS240,选手操作!CS240,选手操作!DS240,选手操作!ES240,选手操作!FS240,选手操作!GS240,选手操作!HS240,选手操作!M240,结果导入!W240,结果导入!AW240,结果导入!BW240,结果导入!CW240,结果导入!DW240,结果导入!EW240,结果导入!FW240,结果导入!GW240,结果导入!HW240))</f>
        <v/>
      </c>
      <c r="G241" s="7" t="str">
        <f>IF(SUM(选手操作!O240,结果导入!Y240,结果导入!AY240,结果导入!BY240,结果导入!CY240,结果导入!DY240,结果导入!EY240,结果导入!FY240,结果导入!GY240,结果导入!HY240)=0,"",SUM(选手操作!O240,结果导入!Y240,结果导入!AY240,结果导入!BY240,结果导入!CY240,结果导入!DY240,结果导入!EY240,结果导入!FY240,结果导入!GY240,结果导入!HY240))</f>
        <v/>
      </c>
      <c r="H241" s="6" t="str">
        <f ca="1">IFERROR(IF(OR($C241="",结果导入!S$3=""),"",IF(选手操作!T240&lt;&gt;"",IF(选手操作!T240="其他","请假",选手操作!T240),VLOOKUP($C241,结果导入!O:Q,3,0))),"成绩错误")</f>
        <v/>
      </c>
      <c r="I241" s="6" t="str">
        <f ca="1">IFERROR(IF(OR($C241="",结果导入!AS$3=""),"",IF(选手操作!AT240&lt;&gt;"",IF(选手操作!AT240="其他","请假",选手操作!AT240),VLOOKUP($C241,结果导入!AO:AQ,3,0))),"成绩错误")</f>
        <v/>
      </c>
      <c r="J241" s="6" t="str">
        <f ca="1">IFERROR(IF(OR($C241="",结果导入!BS$3=""),"",IF(选手操作!BT240&lt;&gt;"",IF(选手操作!BT240="其他","请假",选手操作!BT240),VLOOKUP($C241,结果导入!BO:BQ,3,0))),"成绩错误")</f>
        <v/>
      </c>
      <c r="K241" s="6" t="str">
        <f ca="1">IFERROR(IF(OR($C241="",结果导入!CS$3=""),"",IF(选手操作!CT240&lt;&gt;"",IF(选手操作!CT240="其他","请假",选手操作!CT240),VLOOKUP($C241,结果导入!CO:CQ,3,0))),"成绩错误")</f>
        <v/>
      </c>
      <c r="L241" s="6" t="str">
        <f ca="1">IFERROR(IF(OR($C241="",结果导入!DS$3=""),"",IF(选手操作!DT240&lt;&gt;"",IF(选手操作!DT240="其他","请假",选手操作!DT240),VLOOKUP($C241,结果导入!DO:DQ,3,0))),"成绩错误")</f>
        <v/>
      </c>
      <c r="M241" s="6" t="str">
        <f ca="1">IFERROR(IF(OR($C241="",结果导入!ES$3=""),"",IF(选手操作!ET240&lt;&gt;"",IF(选手操作!ET240="其他","请假",选手操作!ET240),VLOOKUP($C241,结果导入!EO:EQ,3,0))),"成绩错误")</f>
        <v/>
      </c>
      <c r="N241" s="6" t="str">
        <f ca="1">IFERROR(IF(OR($C241="",结果导入!FS$3=""),"",IF(选手操作!FT240&lt;&gt;"",IF(选手操作!FT240="其他","请假",选手操作!FT240),VLOOKUP($C241,结果导入!FO:FQ,3,0))),"成绩错误")</f>
        <v/>
      </c>
      <c r="O241" s="6" t="str">
        <f ca="1">IFERROR(IF(OR($C241="",结果导入!GS$3=""),"",IF(选手操作!GT240&lt;&gt;"",IF(选手操作!GT240="其他","请假",选手操作!GT240),VLOOKUP($C241,结果导入!GO:GQ,3,0))),"成绩错误")</f>
        <v/>
      </c>
      <c r="P241" s="6" t="str">
        <f ca="1">IFERROR(IF(OR($C241="",结果导入!HS$3=""),"",IF(选手操作!HT240&lt;&gt;"",IF(选手操作!HT240="其他","请假",选手操作!HT240),VLOOKUP($C241,结果导入!HO:HQ,3,0))),"成绩错误")</f>
        <v/>
      </c>
      <c r="Q241" s="5" t="str">
        <f ca="1" t="shared" si="153"/>
        <v/>
      </c>
      <c r="R241" s="5" t="str">
        <f ca="1" t="shared" si="154"/>
        <v/>
      </c>
      <c r="S241" s="5" t="str">
        <f ca="1" t="shared" si="155"/>
        <v/>
      </c>
      <c r="T241" s="6" t="str">
        <f ca="1" t="shared" si="156"/>
        <v/>
      </c>
      <c r="U241" s="6" t="str">
        <f ca="1" t="shared" si="157"/>
        <v/>
      </c>
      <c r="V241" s="6" t="str">
        <f ca="1" t="shared" si="158"/>
        <v/>
      </c>
      <c r="W241" s="6" t="str">
        <f ca="1" t="shared" si="159"/>
        <v/>
      </c>
      <c r="X241" s="6" t="str">
        <f ca="1" t="shared" si="160"/>
        <v/>
      </c>
      <c r="Y241" s="6" t="str">
        <f ca="1" t="shared" si="161"/>
        <v/>
      </c>
      <c r="Z241" s="6" t="str">
        <f ca="1" t="shared" si="162"/>
        <v/>
      </c>
      <c r="AA241" s="6" t="str">
        <f ca="1" t="shared" si="163"/>
        <v/>
      </c>
      <c r="AB241" s="6" t="str">
        <f ca="1" t="shared" si="164"/>
        <v/>
      </c>
      <c r="AC241" s="6" t="str">
        <f ca="1" t="shared" si="165"/>
        <v/>
      </c>
      <c r="AD241" s="6" t="str">
        <f ca="1" t="shared" si="166"/>
        <v/>
      </c>
      <c r="AE241" s="6" t="str">
        <f ca="1" t="shared" si="167"/>
        <v/>
      </c>
      <c r="AF241" s="5" t="str">
        <f ca="1" t="shared" si="168"/>
        <v/>
      </c>
      <c r="AG241" s="5" t="str">
        <f ca="1" t="shared" si="169"/>
        <v/>
      </c>
      <c r="AH241" s="5" t="str">
        <f ca="1" t="shared" si="170"/>
        <v/>
      </c>
      <c r="AI241" s="6" t="str">
        <f ca="1" t="shared" si="171"/>
        <v/>
      </c>
      <c r="AJ241" s="6" t="str">
        <f ca="1" t="shared" si="172"/>
        <v/>
      </c>
      <c r="AK241" s="7" t="str">
        <f ca="1" t="shared" si="173"/>
        <v/>
      </c>
      <c r="AL241" s="6" t="str">
        <f ca="1" t="shared" si="174"/>
        <v/>
      </c>
      <c r="AM241" s="6" t="str">
        <f ca="1" t="shared" si="175"/>
        <v/>
      </c>
      <c r="AN241" s="6" t="str">
        <f ca="1" t="shared" si="176"/>
        <v/>
      </c>
      <c r="AO241" s="6" t="str">
        <f ca="1" t="shared" si="177"/>
        <v/>
      </c>
      <c r="AP241" s="6" t="str">
        <f ca="1" t="shared" si="178"/>
        <v/>
      </c>
      <c r="AQ241" s="6" t="str">
        <f ca="1" t="shared" si="179"/>
        <v/>
      </c>
      <c r="AR241" s="6" t="str">
        <f ca="1" t="shared" si="180"/>
        <v/>
      </c>
      <c r="AS241" s="6" t="str">
        <f ca="1" t="shared" si="181"/>
        <v/>
      </c>
      <c r="AT241" s="6" t="str">
        <f ca="1" t="shared" si="182"/>
        <v/>
      </c>
      <c r="AU241" s="9" t="str">
        <f ca="1" t="shared" si="183"/>
        <v/>
      </c>
      <c r="AV241" s="5" t="str">
        <f ca="1" t="shared" si="184"/>
        <v/>
      </c>
      <c r="AW241" s="5" t="str">
        <f ca="1" t="shared" si="185"/>
        <v/>
      </c>
      <c r="AX241" s="8" t="str">
        <f ca="1" t="shared" si="186"/>
        <v/>
      </c>
      <c r="AY241" s="6" t="str">
        <f ca="1" t="shared" si="187"/>
        <v/>
      </c>
      <c r="AZ241" s="7" t="str">
        <f ca="1" t="shared" si="188"/>
        <v/>
      </c>
      <c r="BA241" s="6" t="str">
        <f ca="1" t="shared" si="189"/>
        <v/>
      </c>
      <c r="BB241" s="6" t="str">
        <f ca="1" t="shared" si="190"/>
        <v/>
      </c>
      <c r="BC241" s="6" t="str">
        <f ca="1" t="shared" si="191"/>
        <v/>
      </c>
      <c r="BD241" s="6" t="str">
        <f ca="1" t="shared" si="192"/>
        <v/>
      </c>
      <c r="BE241" s="6" t="str">
        <f ca="1" t="shared" si="193"/>
        <v/>
      </c>
      <c r="BF241" s="6" t="str">
        <f ca="1" t="shared" si="194"/>
        <v/>
      </c>
      <c r="BG241" s="6" t="str">
        <f ca="1" t="shared" si="195"/>
        <v/>
      </c>
      <c r="BH241" s="6" t="str">
        <f ca="1" t="shared" si="196"/>
        <v/>
      </c>
      <c r="BI241" s="6" t="str">
        <f ca="1" t="shared" si="197"/>
        <v/>
      </c>
    </row>
    <row r="242" spans="1:61">
      <c r="A242" s="5" t="str">
        <f ca="1" t="shared" si="151"/>
        <v/>
      </c>
      <c r="B242" s="5" t="str">
        <f ca="1">IF(选手操作!$K241="","",选手操作!$K241)</f>
        <v/>
      </c>
      <c r="C242" s="5" t="str">
        <f ca="1">IF(选手操作!$L241="","",选手操作!$L241)</f>
        <v/>
      </c>
      <c r="D242" s="5" t="str">
        <f ca="1">IF($B242="","",RANK($E242,$E$4:$E$435,0)+COUNTIF($E$4:$E242,$E242)-1)</f>
        <v/>
      </c>
      <c r="E242" s="6" t="str">
        <f ca="1" t="shared" si="152"/>
        <v/>
      </c>
      <c r="F242" s="7" t="str">
        <f ca="1">IF(SUM(选手操作!S241,选手操作!AS241,选手操作!BS241,选手操作!CS241,选手操作!DS241,选手操作!ES241,选手操作!FS241,选手操作!GS241,选手操作!HS241,选手操作!M241,结果导入!W241,结果导入!AW241,结果导入!BW241,结果导入!CW241,结果导入!DW241,结果导入!EW241,结果导入!FW241,结果导入!GW241,结果导入!HW241,选手操作!HU241)=0,"",SUM(选手操作!S241,选手操作!AS241,选手操作!BS241,选手操作!CS241,选手操作!DS241,选手操作!ES241,选手操作!FS241,选手操作!GS241,选手操作!HS241,选手操作!M241,结果导入!W241,结果导入!AW241,结果导入!BW241,结果导入!CW241,结果导入!DW241,结果导入!EW241,结果导入!FW241,结果导入!GW241,结果导入!HW241))</f>
        <v/>
      </c>
      <c r="G242" s="7" t="str">
        <f>IF(SUM(选手操作!O241,结果导入!Y241,结果导入!AY241,结果导入!BY241,结果导入!CY241,结果导入!DY241,结果导入!EY241,结果导入!FY241,结果导入!GY241,结果导入!HY241)=0,"",SUM(选手操作!O241,结果导入!Y241,结果导入!AY241,结果导入!BY241,结果导入!CY241,结果导入!DY241,结果导入!EY241,结果导入!FY241,结果导入!GY241,结果导入!HY241))</f>
        <v/>
      </c>
      <c r="H242" s="6" t="str">
        <f ca="1">IFERROR(IF(OR($C242="",结果导入!S$3=""),"",IF(选手操作!T241&lt;&gt;"",IF(选手操作!T241="其他","请假",选手操作!T241),VLOOKUP($C242,结果导入!O:Q,3,0))),"成绩错误")</f>
        <v/>
      </c>
      <c r="I242" s="6" t="str">
        <f ca="1">IFERROR(IF(OR($C242="",结果导入!AS$3=""),"",IF(选手操作!AT241&lt;&gt;"",IF(选手操作!AT241="其他","请假",选手操作!AT241),VLOOKUP($C242,结果导入!AO:AQ,3,0))),"成绩错误")</f>
        <v/>
      </c>
      <c r="J242" s="6" t="str">
        <f ca="1">IFERROR(IF(OR($C242="",结果导入!BS$3=""),"",IF(选手操作!BT241&lt;&gt;"",IF(选手操作!BT241="其他","请假",选手操作!BT241),VLOOKUP($C242,结果导入!BO:BQ,3,0))),"成绩错误")</f>
        <v/>
      </c>
      <c r="K242" s="6" t="str">
        <f ca="1">IFERROR(IF(OR($C242="",结果导入!CS$3=""),"",IF(选手操作!CT241&lt;&gt;"",IF(选手操作!CT241="其他","请假",选手操作!CT241),VLOOKUP($C242,结果导入!CO:CQ,3,0))),"成绩错误")</f>
        <v/>
      </c>
      <c r="L242" s="6" t="str">
        <f ca="1">IFERROR(IF(OR($C242="",结果导入!DS$3=""),"",IF(选手操作!DT241&lt;&gt;"",IF(选手操作!DT241="其他","请假",选手操作!DT241),VLOOKUP($C242,结果导入!DO:DQ,3,0))),"成绩错误")</f>
        <v/>
      </c>
      <c r="M242" s="6" t="str">
        <f ca="1">IFERROR(IF(OR($C242="",结果导入!ES$3=""),"",IF(选手操作!ET241&lt;&gt;"",IF(选手操作!ET241="其他","请假",选手操作!ET241),VLOOKUP($C242,结果导入!EO:EQ,3,0))),"成绩错误")</f>
        <v/>
      </c>
      <c r="N242" s="6" t="str">
        <f ca="1">IFERROR(IF(OR($C242="",结果导入!FS$3=""),"",IF(选手操作!FT241&lt;&gt;"",IF(选手操作!FT241="其他","请假",选手操作!FT241),VLOOKUP($C242,结果导入!FO:FQ,3,0))),"成绩错误")</f>
        <v/>
      </c>
      <c r="O242" s="6" t="str">
        <f ca="1">IFERROR(IF(OR($C242="",结果导入!GS$3=""),"",IF(选手操作!GT241&lt;&gt;"",IF(选手操作!GT241="其他","请假",选手操作!GT241),VLOOKUP($C242,结果导入!GO:GQ,3,0))),"成绩错误")</f>
        <v/>
      </c>
      <c r="P242" s="6" t="str">
        <f ca="1">IFERROR(IF(OR($C242="",结果导入!HS$3=""),"",IF(选手操作!HT241&lt;&gt;"",IF(选手操作!HT241="其他","请假",选手操作!HT241),VLOOKUP($C242,结果导入!HO:HQ,3,0))),"成绩错误")</f>
        <v/>
      </c>
      <c r="Q242" s="5" t="str">
        <f ca="1" t="shared" si="153"/>
        <v/>
      </c>
      <c r="R242" s="5" t="str">
        <f ca="1" t="shared" si="154"/>
        <v/>
      </c>
      <c r="S242" s="5" t="str">
        <f ca="1" t="shared" si="155"/>
        <v/>
      </c>
      <c r="T242" s="6" t="str">
        <f ca="1" t="shared" si="156"/>
        <v/>
      </c>
      <c r="U242" s="6" t="str">
        <f ca="1" t="shared" si="157"/>
        <v/>
      </c>
      <c r="V242" s="6" t="str">
        <f ca="1" t="shared" si="158"/>
        <v/>
      </c>
      <c r="W242" s="6" t="str">
        <f ca="1" t="shared" si="159"/>
        <v/>
      </c>
      <c r="X242" s="6" t="str">
        <f ca="1" t="shared" si="160"/>
        <v/>
      </c>
      <c r="Y242" s="6" t="str">
        <f ca="1" t="shared" si="161"/>
        <v/>
      </c>
      <c r="Z242" s="6" t="str">
        <f ca="1" t="shared" si="162"/>
        <v/>
      </c>
      <c r="AA242" s="6" t="str">
        <f ca="1" t="shared" si="163"/>
        <v/>
      </c>
      <c r="AB242" s="6" t="str">
        <f ca="1" t="shared" si="164"/>
        <v/>
      </c>
      <c r="AC242" s="6" t="str">
        <f ca="1" t="shared" si="165"/>
        <v/>
      </c>
      <c r="AD242" s="6" t="str">
        <f ca="1" t="shared" si="166"/>
        <v/>
      </c>
      <c r="AE242" s="6" t="str">
        <f ca="1" t="shared" si="167"/>
        <v/>
      </c>
      <c r="AF242" s="5" t="str">
        <f ca="1" t="shared" si="168"/>
        <v/>
      </c>
      <c r="AG242" s="5" t="str">
        <f ca="1" t="shared" si="169"/>
        <v/>
      </c>
      <c r="AH242" s="5" t="str">
        <f ca="1" t="shared" si="170"/>
        <v/>
      </c>
      <c r="AI242" s="6" t="str">
        <f ca="1" t="shared" si="171"/>
        <v/>
      </c>
      <c r="AJ242" s="6" t="str">
        <f ca="1" t="shared" si="172"/>
        <v/>
      </c>
      <c r="AK242" s="7" t="str">
        <f ca="1" t="shared" si="173"/>
        <v/>
      </c>
      <c r="AL242" s="6" t="str">
        <f ca="1" t="shared" si="174"/>
        <v/>
      </c>
      <c r="AM242" s="6" t="str">
        <f ca="1" t="shared" si="175"/>
        <v/>
      </c>
      <c r="AN242" s="6" t="str">
        <f ca="1" t="shared" si="176"/>
        <v/>
      </c>
      <c r="AO242" s="6" t="str">
        <f ca="1" t="shared" si="177"/>
        <v/>
      </c>
      <c r="AP242" s="6" t="str">
        <f ca="1" t="shared" si="178"/>
        <v/>
      </c>
      <c r="AQ242" s="6" t="str">
        <f ca="1" t="shared" si="179"/>
        <v/>
      </c>
      <c r="AR242" s="6" t="str">
        <f ca="1" t="shared" si="180"/>
        <v/>
      </c>
      <c r="AS242" s="6" t="str">
        <f ca="1" t="shared" si="181"/>
        <v/>
      </c>
      <c r="AT242" s="6" t="str">
        <f ca="1" t="shared" si="182"/>
        <v/>
      </c>
      <c r="AU242" s="9" t="str">
        <f ca="1" t="shared" si="183"/>
        <v/>
      </c>
      <c r="AV242" s="5" t="str">
        <f ca="1" t="shared" si="184"/>
        <v/>
      </c>
      <c r="AW242" s="5" t="str">
        <f ca="1" t="shared" si="185"/>
        <v/>
      </c>
      <c r="AX242" s="8" t="str">
        <f ca="1" t="shared" si="186"/>
        <v/>
      </c>
      <c r="AY242" s="6" t="str">
        <f ca="1" t="shared" si="187"/>
        <v/>
      </c>
      <c r="AZ242" s="7" t="str">
        <f ca="1" t="shared" si="188"/>
        <v/>
      </c>
      <c r="BA242" s="6" t="str">
        <f ca="1" t="shared" si="189"/>
        <v/>
      </c>
      <c r="BB242" s="6" t="str">
        <f ca="1" t="shared" si="190"/>
        <v/>
      </c>
      <c r="BC242" s="6" t="str">
        <f ca="1" t="shared" si="191"/>
        <v/>
      </c>
      <c r="BD242" s="6" t="str">
        <f ca="1" t="shared" si="192"/>
        <v/>
      </c>
      <c r="BE242" s="6" t="str">
        <f ca="1" t="shared" si="193"/>
        <v/>
      </c>
      <c r="BF242" s="6" t="str">
        <f ca="1" t="shared" si="194"/>
        <v/>
      </c>
      <c r="BG242" s="6" t="str">
        <f ca="1" t="shared" si="195"/>
        <v/>
      </c>
      <c r="BH242" s="6" t="str">
        <f ca="1" t="shared" si="196"/>
        <v/>
      </c>
      <c r="BI242" s="6" t="str">
        <f ca="1" t="shared" si="197"/>
        <v/>
      </c>
    </row>
    <row r="243" spans="1:61">
      <c r="A243" s="5" t="str">
        <f ca="1" t="shared" si="151"/>
        <v/>
      </c>
      <c r="B243" s="5" t="str">
        <f ca="1">IF(选手操作!$K242="","",选手操作!$K242)</f>
        <v/>
      </c>
      <c r="C243" s="5" t="str">
        <f ca="1">IF(选手操作!$L242="","",选手操作!$L242)</f>
        <v/>
      </c>
      <c r="D243" s="5" t="str">
        <f ca="1">IF($B243="","",RANK($E243,$E$4:$E$435,0)+COUNTIF($E$4:$E243,$E243)-1)</f>
        <v/>
      </c>
      <c r="E243" s="6" t="str">
        <f ca="1" t="shared" si="152"/>
        <v/>
      </c>
      <c r="F243" s="7" t="str">
        <f ca="1">IF(SUM(选手操作!S242,选手操作!AS242,选手操作!BS242,选手操作!CS242,选手操作!DS242,选手操作!ES242,选手操作!FS242,选手操作!GS242,选手操作!HS242,选手操作!M242,结果导入!W242,结果导入!AW242,结果导入!BW242,结果导入!CW242,结果导入!DW242,结果导入!EW242,结果导入!FW242,结果导入!GW242,结果导入!HW242,选手操作!HU242)=0,"",SUM(选手操作!S242,选手操作!AS242,选手操作!BS242,选手操作!CS242,选手操作!DS242,选手操作!ES242,选手操作!FS242,选手操作!GS242,选手操作!HS242,选手操作!M242,结果导入!W242,结果导入!AW242,结果导入!BW242,结果导入!CW242,结果导入!DW242,结果导入!EW242,结果导入!FW242,结果导入!GW242,结果导入!HW242))</f>
        <v/>
      </c>
      <c r="G243" s="7" t="str">
        <f>IF(SUM(选手操作!O242,结果导入!Y242,结果导入!AY242,结果导入!BY242,结果导入!CY242,结果导入!DY242,结果导入!EY242,结果导入!FY242,结果导入!GY242,结果导入!HY242)=0,"",SUM(选手操作!O242,结果导入!Y242,结果导入!AY242,结果导入!BY242,结果导入!CY242,结果导入!DY242,结果导入!EY242,结果导入!FY242,结果导入!GY242,结果导入!HY242))</f>
        <v/>
      </c>
      <c r="H243" s="6" t="str">
        <f ca="1">IFERROR(IF(OR($C243="",结果导入!S$3=""),"",IF(选手操作!T242&lt;&gt;"",IF(选手操作!T242="其他","请假",选手操作!T242),VLOOKUP($C243,结果导入!O:Q,3,0))),"成绩错误")</f>
        <v/>
      </c>
      <c r="I243" s="6" t="str">
        <f ca="1">IFERROR(IF(OR($C243="",结果导入!AS$3=""),"",IF(选手操作!AT242&lt;&gt;"",IF(选手操作!AT242="其他","请假",选手操作!AT242),VLOOKUP($C243,结果导入!AO:AQ,3,0))),"成绩错误")</f>
        <v/>
      </c>
      <c r="J243" s="6" t="str">
        <f ca="1">IFERROR(IF(OR($C243="",结果导入!BS$3=""),"",IF(选手操作!BT242&lt;&gt;"",IF(选手操作!BT242="其他","请假",选手操作!BT242),VLOOKUP($C243,结果导入!BO:BQ,3,0))),"成绩错误")</f>
        <v/>
      </c>
      <c r="K243" s="6" t="str">
        <f ca="1">IFERROR(IF(OR($C243="",结果导入!CS$3=""),"",IF(选手操作!CT242&lt;&gt;"",IF(选手操作!CT242="其他","请假",选手操作!CT242),VLOOKUP($C243,结果导入!CO:CQ,3,0))),"成绩错误")</f>
        <v/>
      </c>
      <c r="L243" s="6" t="str">
        <f ca="1">IFERROR(IF(OR($C243="",结果导入!DS$3=""),"",IF(选手操作!DT242&lt;&gt;"",IF(选手操作!DT242="其他","请假",选手操作!DT242),VLOOKUP($C243,结果导入!DO:DQ,3,0))),"成绩错误")</f>
        <v/>
      </c>
      <c r="M243" s="6" t="str">
        <f ca="1">IFERROR(IF(OR($C243="",结果导入!ES$3=""),"",IF(选手操作!ET242&lt;&gt;"",IF(选手操作!ET242="其他","请假",选手操作!ET242),VLOOKUP($C243,结果导入!EO:EQ,3,0))),"成绩错误")</f>
        <v/>
      </c>
      <c r="N243" s="6" t="str">
        <f ca="1">IFERROR(IF(OR($C243="",结果导入!FS$3=""),"",IF(选手操作!FT242&lt;&gt;"",IF(选手操作!FT242="其他","请假",选手操作!FT242),VLOOKUP($C243,结果导入!FO:FQ,3,0))),"成绩错误")</f>
        <v/>
      </c>
      <c r="O243" s="6" t="str">
        <f ca="1">IFERROR(IF(OR($C243="",结果导入!GS$3=""),"",IF(选手操作!GT242&lt;&gt;"",IF(选手操作!GT242="其他","请假",选手操作!GT242),VLOOKUP($C243,结果导入!GO:GQ,3,0))),"成绩错误")</f>
        <v/>
      </c>
      <c r="P243" s="6" t="str">
        <f ca="1">IFERROR(IF(OR($C243="",结果导入!HS$3=""),"",IF(选手操作!HT242&lt;&gt;"",IF(选手操作!HT242="其他","请假",选手操作!HT242),VLOOKUP($C243,结果导入!HO:HQ,3,0))),"成绩错误")</f>
        <v/>
      </c>
      <c r="Q243" s="5" t="str">
        <f ca="1" t="shared" si="153"/>
        <v/>
      </c>
      <c r="R243" s="5" t="str">
        <f ca="1" t="shared" si="154"/>
        <v/>
      </c>
      <c r="S243" s="5" t="str">
        <f ca="1" t="shared" si="155"/>
        <v/>
      </c>
      <c r="T243" s="6" t="str">
        <f ca="1" t="shared" si="156"/>
        <v/>
      </c>
      <c r="U243" s="6" t="str">
        <f ca="1" t="shared" si="157"/>
        <v/>
      </c>
      <c r="V243" s="6" t="str">
        <f ca="1" t="shared" si="158"/>
        <v/>
      </c>
      <c r="W243" s="6" t="str">
        <f ca="1" t="shared" si="159"/>
        <v/>
      </c>
      <c r="X243" s="6" t="str">
        <f ca="1" t="shared" si="160"/>
        <v/>
      </c>
      <c r="Y243" s="6" t="str">
        <f ca="1" t="shared" si="161"/>
        <v/>
      </c>
      <c r="Z243" s="6" t="str">
        <f ca="1" t="shared" si="162"/>
        <v/>
      </c>
      <c r="AA243" s="6" t="str">
        <f ca="1" t="shared" si="163"/>
        <v/>
      </c>
      <c r="AB243" s="6" t="str">
        <f ca="1" t="shared" si="164"/>
        <v/>
      </c>
      <c r="AC243" s="6" t="str">
        <f ca="1" t="shared" si="165"/>
        <v/>
      </c>
      <c r="AD243" s="6" t="str">
        <f ca="1" t="shared" si="166"/>
        <v/>
      </c>
      <c r="AE243" s="6" t="str">
        <f ca="1" t="shared" si="167"/>
        <v/>
      </c>
      <c r="AF243" s="5" t="str">
        <f ca="1" t="shared" si="168"/>
        <v/>
      </c>
      <c r="AG243" s="5" t="str">
        <f ca="1" t="shared" si="169"/>
        <v/>
      </c>
      <c r="AH243" s="5" t="str">
        <f ca="1" t="shared" si="170"/>
        <v/>
      </c>
      <c r="AI243" s="6" t="str">
        <f ca="1" t="shared" si="171"/>
        <v/>
      </c>
      <c r="AJ243" s="6" t="str">
        <f ca="1" t="shared" si="172"/>
        <v/>
      </c>
      <c r="AK243" s="7" t="str">
        <f ca="1" t="shared" si="173"/>
        <v/>
      </c>
      <c r="AL243" s="6" t="str">
        <f ca="1" t="shared" si="174"/>
        <v/>
      </c>
      <c r="AM243" s="6" t="str">
        <f ca="1" t="shared" si="175"/>
        <v/>
      </c>
      <c r="AN243" s="6" t="str">
        <f ca="1" t="shared" si="176"/>
        <v/>
      </c>
      <c r="AO243" s="6" t="str">
        <f ca="1" t="shared" si="177"/>
        <v/>
      </c>
      <c r="AP243" s="6" t="str">
        <f ca="1" t="shared" si="178"/>
        <v/>
      </c>
      <c r="AQ243" s="6" t="str">
        <f ca="1" t="shared" si="179"/>
        <v/>
      </c>
      <c r="AR243" s="6" t="str">
        <f ca="1" t="shared" si="180"/>
        <v/>
      </c>
      <c r="AS243" s="6" t="str">
        <f ca="1" t="shared" si="181"/>
        <v/>
      </c>
      <c r="AT243" s="6" t="str">
        <f ca="1" t="shared" si="182"/>
        <v/>
      </c>
      <c r="AU243" s="9" t="str">
        <f ca="1" t="shared" si="183"/>
        <v/>
      </c>
      <c r="AV243" s="5" t="str">
        <f ca="1" t="shared" si="184"/>
        <v/>
      </c>
      <c r="AW243" s="5" t="str">
        <f ca="1" t="shared" si="185"/>
        <v/>
      </c>
      <c r="AX243" s="8" t="str">
        <f ca="1" t="shared" si="186"/>
        <v/>
      </c>
      <c r="AY243" s="6" t="str">
        <f ca="1" t="shared" si="187"/>
        <v/>
      </c>
      <c r="AZ243" s="7" t="str">
        <f ca="1" t="shared" si="188"/>
        <v/>
      </c>
      <c r="BA243" s="6" t="str">
        <f ca="1" t="shared" si="189"/>
        <v/>
      </c>
      <c r="BB243" s="6" t="str">
        <f ca="1" t="shared" si="190"/>
        <v/>
      </c>
      <c r="BC243" s="6" t="str">
        <f ca="1" t="shared" si="191"/>
        <v/>
      </c>
      <c r="BD243" s="6" t="str">
        <f ca="1" t="shared" si="192"/>
        <v/>
      </c>
      <c r="BE243" s="6" t="str">
        <f ca="1" t="shared" si="193"/>
        <v/>
      </c>
      <c r="BF243" s="6" t="str">
        <f ca="1" t="shared" si="194"/>
        <v/>
      </c>
      <c r="BG243" s="6" t="str">
        <f ca="1" t="shared" si="195"/>
        <v/>
      </c>
      <c r="BH243" s="6" t="str">
        <f ca="1" t="shared" si="196"/>
        <v/>
      </c>
      <c r="BI243" s="6" t="str">
        <f ca="1" t="shared" si="197"/>
        <v/>
      </c>
    </row>
    <row r="244" spans="1:61">
      <c r="A244" s="5" t="str">
        <f ca="1" t="shared" si="151"/>
        <v/>
      </c>
      <c r="B244" s="5" t="str">
        <f ca="1">IF(选手操作!$K243="","",选手操作!$K243)</f>
        <v/>
      </c>
      <c r="C244" s="5" t="str">
        <f ca="1">IF(选手操作!$L243="","",选手操作!$L243)</f>
        <v/>
      </c>
      <c r="D244" s="5" t="str">
        <f ca="1">IF($B244="","",RANK($E244,$E$4:$E$435,0)+COUNTIF($E$4:$E244,$E244)-1)</f>
        <v/>
      </c>
      <c r="E244" s="6" t="str">
        <f ca="1" t="shared" si="152"/>
        <v/>
      </c>
      <c r="F244" s="7" t="str">
        <f ca="1">IF(SUM(选手操作!S243,选手操作!AS243,选手操作!BS243,选手操作!CS243,选手操作!DS243,选手操作!ES243,选手操作!FS243,选手操作!GS243,选手操作!HS243,选手操作!M243,结果导入!W243,结果导入!AW243,结果导入!BW243,结果导入!CW243,结果导入!DW243,结果导入!EW243,结果导入!FW243,结果导入!GW243,结果导入!HW243,选手操作!HU243)=0,"",SUM(选手操作!S243,选手操作!AS243,选手操作!BS243,选手操作!CS243,选手操作!DS243,选手操作!ES243,选手操作!FS243,选手操作!GS243,选手操作!HS243,选手操作!M243,结果导入!W243,结果导入!AW243,结果导入!BW243,结果导入!CW243,结果导入!DW243,结果导入!EW243,结果导入!FW243,结果导入!GW243,结果导入!HW243))</f>
        <v/>
      </c>
      <c r="G244" s="7" t="str">
        <f>IF(SUM(选手操作!O243,结果导入!Y243,结果导入!AY243,结果导入!BY243,结果导入!CY243,结果导入!DY243,结果导入!EY243,结果导入!FY243,结果导入!GY243,结果导入!HY243)=0,"",SUM(选手操作!O243,结果导入!Y243,结果导入!AY243,结果导入!BY243,结果导入!CY243,结果导入!DY243,结果导入!EY243,结果导入!FY243,结果导入!GY243,结果导入!HY243))</f>
        <v/>
      </c>
      <c r="H244" s="6" t="str">
        <f ca="1">IFERROR(IF(OR($C244="",结果导入!S$3=""),"",IF(选手操作!T243&lt;&gt;"",IF(选手操作!T243="其他","请假",选手操作!T243),VLOOKUP($C244,结果导入!O:Q,3,0))),"成绩错误")</f>
        <v/>
      </c>
      <c r="I244" s="6" t="str">
        <f ca="1">IFERROR(IF(OR($C244="",结果导入!AS$3=""),"",IF(选手操作!AT243&lt;&gt;"",IF(选手操作!AT243="其他","请假",选手操作!AT243),VLOOKUP($C244,结果导入!AO:AQ,3,0))),"成绩错误")</f>
        <v/>
      </c>
      <c r="J244" s="6" t="str">
        <f ca="1">IFERROR(IF(OR($C244="",结果导入!BS$3=""),"",IF(选手操作!BT243&lt;&gt;"",IF(选手操作!BT243="其他","请假",选手操作!BT243),VLOOKUP($C244,结果导入!BO:BQ,3,0))),"成绩错误")</f>
        <v/>
      </c>
      <c r="K244" s="6" t="str">
        <f ca="1">IFERROR(IF(OR($C244="",结果导入!CS$3=""),"",IF(选手操作!CT243&lt;&gt;"",IF(选手操作!CT243="其他","请假",选手操作!CT243),VLOOKUP($C244,结果导入!CO:CQ,3,0))),"成绩错误")</f>
        <v/>
      </c>
      <c r="L244" s="6" t="str">
        <f ca="1">IFERROR(IF(OR($C244="",结果导入!DS$3=""),"",IF(选手操作!DT243&lt;&gt;"",IF(选手操作!DT243="其他","请假",选手操作!DT243),VLOOKUP($C244,结果导入!DO:DQ,3,0))),"成绩错误")</f>
        <v/>
      </c>
      <c r="M244" s="6" t="str">
        <f ca="1">IFERROR(IF(OR($C244="",结果导入!ES$3=""),"",IF(选手操作!ET243&lt;&gt;"",IF(选手操作!ET243="其他","请假",选手操作!ET243),VLOOKUP($C244,结果导入!EO:EQ,3,0))),"成绩错误")</f>
        <v/>
      </c>
      <c r="N244" s="6" t="str">
        <f ca="1">IFERROR(IF(OR($C244="",结果导入!FS$3=""),"",IF(选手操作!FT243&lt;&gt;"",IF(选手操作!FT243="其他","请假",选手操作!FT243),VLOOKUP($C244,结果导入!FO:FQ,3,0))),"成绩错误")</f>
        <v/>
      </c>
      <c r="O244" s="6" t="str">
        <f ca="1">IFERROR(IF(OR($C244="",结果导入!GS$3=""),"",IF(选手操作!GT243&lt;&gt;"",IF(选手操作!GT243="其他","请假",选手操作!GT243),VLOOKUP($C244,结果导入!GO:GQ,3,0))),"成绩错误")</f>
        <v/>
      </c>
      <c r="P244" s="6" t="str">
        <f ca="1">IFERROR(IF(OR($C244="",结果导入!HS$3=""),"",IF(选手操作!HT243&lt;&gt;"",IF(选手操作!HT243="其他","请假",选手操作!HT243),VLOOKUP($C244,结果导入!HO:HQ,3,0))),"成绩错误")</f>
        <v/>
      </c>
      <c r="Q244" s="5" t="str">
        <f ca="1" t="shared" si="153"/>
        <v/>
      </c>
      <c r="R244" s="5" t="str">
        <f ca="1" t="shared" si="154"/>
        <v/>
      </c>
      <c r="S244" s="5" t="str">
        <f ca="1" t="shared" si="155"/>
        <v/>
      </c>
      <c r="T244" s="6" t="str">
        <f ca="1" t="shared" si="156"/>
        <v/>
      </c>
      <c r="U244" s="6" t="str">
        <f ca="1" t="shared" si="157"/>
        <v/>
      </c>
      <c r="V244" s="6" t="str">
        <f ca="1" t="shared" si="158"/>
        <v/>
      </c>
      <c r="W244" s="6" t="str">
        <f ca="1" t="shared" si="159"/>
        <v/>
      </c>
      <c r="X244" s="6" t="str">
        <f ca="1" t="shared" si="160"/>
        <v/>
      </c>
      <c r="Y244" s="6" t="str">
        <f ca="1" t="shared" si="161"/>
        <v/>
      </c>
      <c r="Z244" s="6" t="str">
        <f ca="1" t="shared" si="162"/>
        <v/>
      </c>
      <c r="AA244" s="6" t="str">
        <f ca="1" t="shared" si="163"/>
        <v/>
      </c>
      <c r="AB244" s="6" t="str">
        <f ca="1" t="shared" si="164"/>
        <v/>
      </c>
      <c r="AC244" s="6" t="str">
        <f ca="1" t="shared" si="165"/>
        <v/>
      </c>
      <c r="AD244" s="6" t="str">
        <f ca="1" t="shared" si="166"/>
        <v/>
      </c>
      <c r="AE244" s="6" t="str">
        <f ca="1" t="shared" si="167"/>
        <v/>
      </c>
      <c r="AF244" s="5" t="str">
        <f ca="1" t="shared" si="168"/>
        <v/>
      </c>
      <c r="AG244" s="5" t="str">
        <f ca="1" t="shared" si="169"/>
        <v/>
      </c>
      <c r="AH244" s="5" t="str">
        <f ca="1" t="shared" si="170"/>
        <v/>
      </c>
      <c r="AI244" s="6" t="str">
        <f ca="1" t="shared" si="171"/>
        <v/>
      </c>
      <c r="AJ244" s="6" t="str">
        <f ca="1" t="shared" si="172"/>
        <v/>
      </c>
      <c r="AK244" s="7" t="str">
        <f ca="1" t="shared" si="173"/>
        <v/>
      </c>
      <c r="AL244" s="6" t="str">
        <f ca="1" t="shared" si="174"/>
        <v/>
      </c>
      <c r="AM244" s="6" t="str">
        <f ca="1" t="shared" si="175"/>
        <v/>
      </c>
      <c r="AN244" s="6" t="str">
        <f ca="1" t="shared" si="176"/>
        <v/>
      </c>
      <c r="AO244" s="6" t="str">
        <f ca="1" t="shared" si="177"/>
        <v/>
      </c>
      <c r="AP244" s="6" t="str">
        <f ca="1" t="shared" si="178"/>
        <v/>
      </c>
      <c r="AQ244" s="6" t="str">
        <f ca="1" t="shared" si="179"/>
        <v/>
      </c>
      <c r="AR244" s="6" t="str">
        <f ca="1" t="shared" si="180"/>
        <v/>
      </c>
      <c r="AS244" s="6" t="str">
        <f ca="1" t="shared" si="181"/>
        <v/>
      </c>
      <c r="AT244" s="6" t="str">
        <f ca="1" t="shared" si="182"/>
        <v/>
      </c>
      <c r="AU244" s="9" t="str">
        <f ca="1" t="shared" si="183"/>
        <v/>
      </c>
      <c r="AV244" s="5" t="str">
        <f ca="1" t="shared" si="184"/>
        <v/>
      </c>
      <c r="AW244" s="5" t="str">
        <f ca="1" t="shared" si="185"/>
        <v/>
      </c>
      <c r="AX244" s="8" t="str">
        <f ca="1" t="shared" si="186"/>
        <v/>
      </c>
      <c r="AY244" s="6" t="str">
        <f ca="1" t="shared" si="187"/>
        <v/>
      </c>
      <c r="AZ244" s="7" t="str">
        <f ca="1" t="shared" si="188"/>
        <v/>
      </c>
      <c r="BA244" s="6" t="str">
        <f ca="1" t="shared" si="189"/>
        <v/>
      </c>
      <c r="BB244" s="6" t="str">
        <f ca="1" t="shared" si="190"/>
        <v/>
      </c>
      <c r="BC244" s="6" t="str">
        <f ca="1" t="shared" si="191"/>
        <v/>
      </c>
      <c r="BD244" s="6" t="str">
        <f ca="1" t="shared" si="192"/>
        <v/>
      </c>
      <c r="BE244" s="6" t="str">
        <f ca="1" t="shared" si="193"/>
        <v/>
      </c>
      <c r="BF244" s="6" t="str">
        <f ca="1" t="shared" si="194"/>
        <v/>
      </c>
      <c r="BG244" s="6" t="str">
        <f ca="1" t="shared" si="195"/>
        <v/>
      </c>
      <c r="BH244" s="6" t="str">
        <f ca="1" t="shared" si="196"/>
        <v/>
      </c>
      <c r="BI244" s="6" t="str">
        <f ca="1" t="shared" si="197"/>
        <v/>
      </c>
    </row>
    <row r="245" spans="1:61">
      <c r="A245" s="5" t="str">
        <f ca="1" t="shared" si="151"/>
        <v/>
      </c>
      <c r="B245" s="5" t="str">
        <f ca="1">IF(选手操作!$K244="","",选手操作!$K244)</f>
        <v/>
      </c>
      <c r="C245" s="5" t="str">
        <f ca="1">IF(选手操作!$L244="","",选手操作!$L244)</f>
        <v/>
      </c>
      <c r="D245" s="5" t="str">
        <f ca="1">IF($B245="","",RANK($E245,$E$4:$E$435,0)+COUNTIF($E$4:$E245,$E245)-1)</f>
        <v/>
      </c>
      <c r="E245" s="6" t="str">
        <f ca="1" t="shared" si="152"/>
        <v/>
      </c>
      <c r="F245" s="7" t="str">
        <f ca="1">IF(SUM(选手操作!S244,选手操作!AS244,选手操作!BS244,选手操作!CS244,选手操作!DS244,选手操作!ES244,选手操作!FS244,选手操作!GS244,选手操作!HS244,选手操作!M244,结果导入!W244,结果导入!AW244,结果导入!BW244,结果导入!CW244,结果导入!DW244,结果导入!EW244,结果导入!FW244,结果导入!GW244,结果导入!HW244,选手操作!HU244)=0,"",SUM(选手操作!S244,选手操作!AS244,选手操作!BS244,选手操作!CS244,选手操作!DS244,选手操作!ES244,选手操作!FS244,选手操作!GS244,选手操作!HS244,选手操作!M244,结果导入!W244,结果导入!AW244,结果导入!BW244,结果导入!CW244,结果导入!DW244,结果导入!EW244,结果导入!FW244,结果导入!GW244,结果导入!HW244))</f>
        <v/>
      </c>
      <c r="G245" s="7" t="str">
        <f>IF(SUM(选手操作!O244,结果导入!Y244,结果导入!AY244,结果导入!BY244,结果导入!CY244,结果导入!DY244,结果导入!EY244,结果导入!FY244,结果导入!GY244,结果导入!HY244)=0,"",SUM(选手操作!O244,结果导入!Y244,结果导入!AY244,结果导入!BY244,结果导入!CY244,结果导入!DY244,结果导入!EY244,结果导入!FY244,结果导入!GY244,结果导入!HY244))</f>
        <v/>
      </c>
      <c r="H245" s="6" t="str">
        <f ca="1">IFERROR(IF(OR($C245="",结果导入!S$3=""),"",IF(选手操作!T244&lt;&gt;"",IF(选手操作!T244="其他","请假",选手操作!T244),VLOOKUP($C245,结果导入!O:Q,3,0))),"成绩错误")</f>
        <v/>
      </c>
      <c r="I245" s="6" t="str">
        <f ca="1">IFERROR(IF(OR($C245="",结果导入!AS$3=""),"",IF(选手操作!AT244&lt;&gt;"",IF(选手操作!AT244="其他","请假",选手操作!AT244),VLOOKUP($C245,结果导入!AO:AQ,3,0))),"成绩错误")</f>
        <v/>
      </c>
      <c r="J245" s="6" t="str">
        <f ca="1">IFERROR(IF(OR($C245="",结果导入!BS$3=""),"",IF(选手操作!BT244&lt;&gt;"",IF(选手操作!BT244="其他","请假",选手操作!BT244),VLOOKUP($C245,结果导入!BO:BQ,3,0))),"成绩错误")</f>
        <v/>
      </c>
      <c r="K245" s="6" t="str">
        <f ca="1">IFERROR(IF(OR($C245="",结果导入!CS$3=""),"",IF(选手操作!CT244&lt;&gt;"",IF(选手操作!CT244="其他","请假",选手操作!CT244),VLOOKUP($C245,结果导入!CO:CQ,3,0))),"成绩错误")</f>
        <v/>
      </c>
      <c r="L245" s="6" t="str">
        <f ca="1">IFERROR(IF(OR($C245="",结果导入!DS$3=""),"",IF(选手操作!DT244&lt;&gt;"",IF(选手操作!DT244="其他","请假",选手操作!DT244),VLOOKUP($C245,结果导入!DO:DQ,3,0))),"成绩错误")</f>
        <v/>
      </c>
      <c r="M245" s="6" t="str">
        <f ca="1">IFERROR(IF(OR($C245="",结果导入!ES$3=""),"",IF(选手操作!ET244&lt;&gt;"",IF(选手操作!ET244="其他","请假",选手操作!ET244),VLOOKUP($C245,结果导入!EO:EQ,3,0))),"成绩错误")</f>
        <v/>
      </c>
      <c r="N245" s="6" t="str">
        <f ca="1">IFERROR(IF(OR($C245="",结果导入!FS$3=""),"",IF(选手操作!FT244&lt;&gt;"",IF(选手操作!FT244="其他","请假",选手操作!FT244),VLOOKUP($C245,结果导入!FO:FQ,3,0))),"成绩错误")</f>
        <v/>
      </c>
      <c r="O245" s="6" t="str">
        <f ca="1">IFERROR(IF(OR($C245="",结果导入!GS$3=""),"",IF(选手操作!GT244&lt;&gt;"",IF(选手操作!GT244="其他","请假",选手操作!GT244),VLOOKUP($C245,结果导入!GO:GQ,3,0))),"成绩错误")</f>
        <v/>
      </c>
      <c r="P245" s="6" t="str">
        <f ca="1">IFERROR(IF(OR($C245="",结果导入!HS$3=""),"",IF(选手操作!HT244&lt;&gt;"",IF(选手操作!HT244="其他","请假",选手操作!HT244),VLOOKUP($C245,结果导入!HO:HQ,3,0))),"成绩错误")</f>
        <v/>
      </c>
      <c r="Q245" s="5" t="str">
        <f ca="1" t="shared" si="153"/>
        <v/>
      </c>
      <c r="R245" s="5" t="str">
        <f ca="1" t="shared" si="154"/>
        <v/>
      </c>
      <c r="S245" s="5" t="str">
        <f ca="1" t="shared" si="155"/>
        <v/>
      </c>
      <c r="T245" s="6" t="str">
        <f ca="1" t="shared" si="156"/>
        <v/>
      </c>
      <c r="U245" s="6" t="str">
        <f ca="1" t="shared" si="157"/>
        <v/>
      </c>
      <c r="V245" s="6" t="str">
        <f ca="1" t="shared" si="158"/>
        <v/>
      </c>
      <c r="W245" s="6" t="str">
        <f ca="1" t="shared" si="159"/>
        <v/>
      </c>
      <c r="X245" s="6" t="str">
        <f ca="1" t="shared" si="160"/>
        <v/>
      </c>
      <c r="Y245" s="6" t="str">
        <f ca="1" t="shared" si="161"/>
        <v/>
      </c>
      <c r="Z245" s="6" t="str">
        <f ca="1" t="shared" si="162"/>
        <v/>
      </c>
      <c r="AA245" s="6" t="str">
        <f ca="1" t="shared" si="163"/>
        <v/>
      </c>
      <c r="AB245" s="6" t="str">
        <f ca="1" t="shared" si="164"/>
        <v/>
      </c>
      <c r="AC245" s="6" t="str">
        <f ca="1" t="shared" si="165"/>
        <v/>
      </c>
      <c r="AD245" s="6" t="str">
        <f ca="1" t="shared" si="166"/>
        <v/>
      </c>
      <c r="AE245" s="6" t="str">
        <f ca="1" t="shared" si="167"/>
        <v/>
      </c>
      <c r="AF245" s="5" t="str">
        <f ca="1" t="shared" si="168"/>
        <v/>
      </c>
      <c r="AG245" s="5" t="str">
        <f ca="1" t="shared" si="169"/>
        <v/>
      </c>
      <c r="AH245" s="5" t="str">
        <f ca="1" t="shared" si="170"/>
        <v/>
      </c>
      <c r="AI245" s="6" t="str">
        <f ca="1" t="shared" si="171"/>
        <v/>
      </c>
      <c r="AJ245" s="6" t="str">
        <f ca="1" t="shared" si="172"/>
        <v/>
      </c>
      <c r="AK245" s="7" t="str">
        <f ca="1" t="shared" si="173"/>
        <v/>
      </c>
      <c r="AL245" s="6" t="str">
        <f ca="1" t="shared" si="174"/>
        <v/>
      </c>
      <c r="AM245" s="6" t="str">
        <f ca="1" t="shared" si="175"/>
        <v/>
      </c>
      <c r="AN245" s="6" t="str">
        <f ca="1" t="shared" si="176"/>
        <v/>
      </c>
      <c r="AO245" s="6" t="str">
        <f ca="1" t="shared" si="177"/>
        <v/>
      </c>
      <c r="AP245" s="6" t="str">
        <f ca="1" t="shared" si="178"/>
        <v/>
      </c>
      <c r="AQ245" s="6" t="str">
        <f ca="1" t="shared" si="179"/>
        <v/>
      </c>
      <c r="AR245" s="6" t="str">
        <f ca="1" t="shared" si="180"/>
        <v/>
      </c>
      <c r="AS245" s="6" t="str">
        <f ca="1" t="shared" si="181"/>
        <v/>
      </c>
      <c r="AT245" s="6" t="str">
        <f ca="1" t="shared" si="182"/>
        <v/>
      </c>
      <c r="AU245" s="9" t="str">
        <f ca="1" t="shared" si="183"/>
        <v/>
      </c>
      <c r="AV245" s="5" t="str">
        <f ca="1" t="shared" si="184"/>
        <v/>
      </c>
      <c r="AW245" s="5" t="str">
        <f ca="1" t="shared" si="185"/>
        <v/>
      </c>
      <c r="AX245" s="8" t="str">
        <f ca="1" t="shared" si="186"/>
        <v/>
      </c>
      <c r="AY245" s="6" t="str">
        <f ca="1" t="shared" si="187"/>
        <v/>
      </c>
      <c r="AZ245" s="7" t="str">
        <f ca="1" t="shared" si="188"/>
        <v/>
      </c>
      <c r="BA245" s="6" t="str">
        <f ca="1" t="shared" si="189"/>
        <v/>
      </c>
      <c r="BB245" s="6" t="str">
        <f ca="1" t="shared" si="190"/>
        <v/>
      </c>
      <c r="BC245" s="6" t="str">
        <f ca="1" t="shared" si="191"/>
        <v/>
      </c>
      <c r="BD245" s="6" t="str">
        <f ca="1" t="shared" si="192"/>
        <v/>
      </c>
      <c r="BE245" s="6" t="str">
        <f ca="1" t="shared" si="193"/>
        <v/>
      </c>
      <c r="BF245" s="6" t="str">
        <f ca="1" t="shared" si="194"/>
        <v/>
      </c>
      <c r="BG245" s="6" t="str">
        <f ca="1" t="shared" si="195"/>
        <v/>
      </c>
      <c r="BH245" s="6" t="str">
        <f ca="1" t="shared" si="196"/>
        <v/>
      </c>
      <c r="BI245" s="6" t="str">
        <f ca="1" t="shared" si="197"/>
        <v/>
      </c>
    </row>
    <row r="246" spans="1:61">
      <c r="A246" s="5" t="str">
        <f ca="1" t="shared" si="151"/>
        <v/>
      </c>
      <c r="B246" s="5" t="str">
        <f ca="1">IF(选手操作!$K245="","",选手操作!$K245)</f>
        <v/>
      </c>
      <c r="C246" s="5" t="str">
        <f ca="1">IF(选手操作!$L245="","",选手操作!$L245)</f>
        <v/>
      </c>
      <c r="D246" s="5" t="str">
        <f ca="1">IF($B246="","",RANK($E246,$E$4:$E$435,0)+COUNTIF($E$4:$E246,$E246)-1)</f>
        <v/>
      </c>
      <c r="E246" s="6" t="str">
        <f ca="1" t="shared" si="152"/>
        <v/>
      </c>
      <c r="F246" s="7" t="str">
        <f ca="1">IF(SUM(选手操作!S245,选手操作!AS245,选手操作!BS245,选手操作!CS245,选手操作!DS245,选手操作!ES245,选手操作!FS245,选手操作!GS245,选手操作!HS245,选手操作!M245,结果导入!W245,结果导入!AW245,结果导入!BW245,结果导入!CW245,结果导入!DW245,结果导入!EW245,结果导入!FW245,结果导入!GW245,结果导入!HW245,选手操作!HU245)=0,"",SUM(选手操作!S245,选手操作!AS245,选手操作!BS245,选手操作!CS245,选手操作!DS245,选手操作!ES245,选手操作!FS245,选手操作!GS245,选手操作!HS245,选手操作!M245,结果导入!W245,结果导入!AW245,结果导入!BW245,结果导入!CW245,结果导入!DW245,结果导入!EW245,结果导入!FW245,结果导入!GW245,结果导入!HW245))</f>
        <v/>
      </c>
      <c r="G246" s="7" t="str">
        <f>IF(SUM(选手操作!O245,结果导入!Y245,结果导入!AY245,结果导入!BY245,结果导入!CY245,结果导入!DY245,结果导入!EY245,结果导入!FY245,结果导入!GY245,结果导入!HY245)=0,"",SUM(选手操作!O245,结果导入!Y245,结果导入!AY245,结果导入!BY245,结果导入!CY245,结果导入!DY245,结果导入!EY245,结果导入!FY245,结果导入!GY245,结果导入!HY245))</f>
        <v/>
      </c>
      <c r="H246" s="6" t="str">
        <f ca="1">IFERROR(IF(OR($C246="",结果导入!S$3=""),"",IF(选手操作!T245&lt;&gt;"",IF(选手操作!T245="其他","请假",选手操作!T245),VLOOKUP($C246,结果导入!O:Q,3,0))),"成绩错误")</f>
        <v/>
      </c>
      <c r="I246" s="6" t="str">
        <f ca="1">IFERROR(IF(OR($C246="",结果导入!AS$3=""),"",IF(选手操作!AT245&lt;&gt;"",IF(选手操作!AT245="其他","请假",选手操作!AT245),VLOOKUP($C246,结果导入!AO:AQ,3,0))),"成绩错误")</f>
        <v/>
      </c>
      <c r="J246" s="6" t="str">
        <f ca="1">IFERROR(IF(OR($C246="",结果导入!BS$3=""),"",IF(选手操作!BT245&lt;&gt;"",IF(选手操作!BT245="其他","请假",选手操作!BT245),VLOOKUP($C246,结果导入!BO:BQ,3,0))),"成绩错误")</f>
        <v/>
      </c>
      <c r="K246" s="6" t="str">
        <f ca="1">IFERROR(IF(OR($C246="",结果导入!CS$3=""),"",IF(选手操作!CT245&lt;&gt;"",IF(选手操作!CT245="其他","请假",选手操作!CT245),VLOOKUP($C246,结果导入!CO:CQ,3,0))),"成绩错误")</f>
        <v/>
      </c>
      <c r="L246" s="6" t="str">
        <f ca="1">IFERROR(IF(OR($C246="",结果导入!DS$3=""),"",IF(选手操作!DT245&lt;&gt;"",IF(选手操作!DT245="其他","请假",选手操作!DT245),VLOOKUP($C246,结果导入!DO:DQ,3,0))),"成绩错误")</f>
        <v/>
      </c>
      <c r="M246" s="6" t="str">
        <f ca="1">IFERROR(IF(OR($C246="",结果导入!ES$3=""),"",IF(选手操作!ET245&lt;&gt;"",IF(选手操作!ET245="其他","请假",选手操作!ET245),VLOOKUP($C246,结果导入!EO:EQ,3,0))),"成绩错误")</f>
        <v/>
      </c>
      <c r="N246" s="6" t="str">
        <f ca="1">IFERROR(IF(OR($C246="",结果导入!FS$3=""),"",IF(选手操作!FT245&lt;&gt;"",IF(选手操作!FT245="其他","请假",选手操作!FT245),VLOOKUP($C246,结果导入!FO:FQ,3,0))),"成绩错误")</f>
        <v/>
      </c>
      <c r="O246" s="6" t="str">
        <f ca="1">IFERROR(IF(OR($C246="",结果导入!GS$3=""),"",IF(选手操作!GT245&lt;&gt;"",IF(选手操作!GT245="其他","请假",选手操作!GT245),VLOOKUP($C246,结果导入!GO:GQ,3,0))),"成绩错误")</f>
        <v/>
      </c>
      <c r="P246" s="6" t="str">
        <f ca="1">IFERROR(IF(OR($C246="",结果导入!HS$3=""),"",IF(选手操作!HT245&lt;&gt;"",IF(选手操作!HT245="其他","请假",选手操作!HT245),VLOOKUP($C246,结果导入!HO:HQ,3,0))),"成绩错误")</f>
        <v/>
      </c>
      <c r="Q246" s="5" t="str">
        <f ca="1" t="shared" si="153"/>
        <v/>
      </c>
      <c r="R246" s="5" t="str">
        <f ca="1" t="shared" si="154"/>
        <v/>
      </c>
      <c r="S246" s="5" t="str">
        <f ca="1" t="shared" si="155"/>
        <v/>
      </c>
      <c r="T246" s="6" t="str">
        <f ca="1" t="shared" si="156"/>
        <v/>
      </c>
      <c r="U246" s="6" t="str">
        <f ca="1" t="shared" si="157"/>
        <v/>
      </c>
      <c r="V246" s="6" t="str">
        <f ca="1" t="shared" si="158"/>
        <v/>
      </c>
      <c r="W246" s="6" t="str">
        <f ca="1" t="shared" si="159"/>
        <v/>
      </c>
      <c r="X246" s="6" t="str">
        <f ca="1" t="shared" si="160"/>
        <v/>
      </c>
      <c r="Y246" s="6" t="str">
        <f ca="1" t="shared" si="161"/>
        <v/>
      </c>
      <c r="Z246" s="6" t="str">
        <f ca="1" t="shared" si="162"/>
        <v/>
      </c>
      <c r="AA246" s="6" t="str">
        <f ca="1" t="shared" si="163"/>
        <v/>
      </c>
      <c r="AB246" s="6" t="str">
        <f ca="1" t="shared" si="164"/>
        <v/>
      </c>
      <c r="AC246" s="6" t="str">
        <f ca="1" t="shared" si="165"/>
        <v/>
      </c>
      <c r="AD246" s="6" t="str">
        <f ca="1" t="shared" si="166"/>
        <v/>
      </c>
      <c r="AE246" s="6" t="str">
        <f ca="1" t="shared" si="167"/>
        <v/>
      </c>
      <c r="AF246" s="5" t="str">
        <f ca="1" t="shared" si="168"/>
        <v/>
      </c>
      <c r="AG246" s="5" t="str">
        <f ca="1" t="shared" si="169"/>
        <v/>
      </c>
      <c r="AH246" s="5" t="str">
        <f ca="1" t="shared" si="170"/>
        <v/>
      </c>
      <c r="AI246" s="6" t="str">
        <f ca="1" t="shared" si="171"/>
        <v/>
      </c>
      <c r="AJ246" s="6" t="str">
        <f ca="1" t="shared" si="172"/>
        <v/>
      </c>
      <c r="AK246" s="7" t="str">
        <f ca="1" t="shared" si="173"/>
        <v/>
      </c>
      <c r="AL246" s="6" t="str">
        <f ca="1" t="shared" si="174"/>
        <v/>
      </c>
      <c r="AM246" s="6" t="str">
        <f ca="1" t="shared" si="175"/>
        <v/>
      </c>
      <c r="AN246" s="6" t="str">
        <f ca="1" t="shared" si="176"/>
        <v/>
      </c>
      <c r="AO246" s="6" t="str">
        <f ca="1" t="shared" si="177"/>
        <v/>
      </c>
      <c r="AP246" s="6" t="str">
        <f ca="1" t="shared" si="178"/>
        <v/>
      </c>
      <c r="AQ246" s="6" t="str">
        <f ca="1" t="shared" si="179"/>
        <v/>
      </c>
      <c r="AR246" s="6" t="str">
        <f ca="1" t="shared" si="180"/>
        <v/>
      </c>
      <c r="AS246" s="6" t="str">
        <f ca="1" t="shared" si="181"/>
        <v/>
      </c>
      <c r="AT246" s="6" t="str">
        <f ca="1" t="shared" si="182"/>
        <v/>
      </c>
      <c r="AU246" s="9" t="str">
        <f ca="1" t="shared" si="183"/>
        <v/>
      </c>
      <c r="AV246" s="5" t="str">
        <f ca="1" t="shared" si="184"/>
        <v/>
      </c>
      <c r="AW246" s="5" t="str">
        <f ca="1" t="shared" si="185"/>
        <v/>
      </c>
      <c r="AX246" s="8" t="str">
        <f ca="1" t="shared" si="186"/>
        <v/>
      </c>
      <c r="AY246" s="6" t="str">
        <f ca="1" t="shared" si="187"/>
        <v/>
      </c>
      <c r="AZ246" s="7" t="str">
        <f ca="1" t="shared" si="188"/>
        <v/>
      </c>
      <c r="BA246" s="6" t="str">
        <f ca="1" t="shared" si="189"/>
        <v/>
      </c>
      <c r="BB246" s="6" t="str">
        <f ca="1" t="shared" si="190"/>
        <v/>
      </c>
      <c r="BC246" s="6" t="str">
        <f ca="1" t="shared" si="191"/>
        <v/>
      </c>
      <c r="BD246" s="6" t="str">
        <f ca="1" t="shared" si="192"/>
        <v/>
      </c>
      <c r="BE246" s="6" t="str">
        <f ca="1" t="shared" si="193"/>
        <v/>
      </c>
      <c r="BF246" s="6" t="str">
        <f ca="1" t="shared" si="194"/>
        <v/>
      </c>
      <c r="BG246" s="6" t="str">
        <f ca="1" t="shared" si="195"/>
        <v/>
      </c>
      <c r="BH246" s="6" t="str">
        <f ca="1" t="shared" si="196"/>
        <v/>
      </c>
      <c r="BI246" s="6" t="str">
        <f ca="1" t="shared" si="197"/>
        <v/>
      </c>
    </row>
    <row r="247" spans="1:61">
      <c r="A247" s="5" t="str">
        <f ca="1" t="shared" si="151"/>
        <v/>
      </c>
      <c r="B247" s="5" t="str">
        <f ca="1">IF(选手操作!$K246="","",选手操作!$K246)</f>
        <v/>
      </c>
      <c r="C247" s="5" t="str">
        <f ca="1">IF(选手操作!$L246="","",选手操作!$L246)</f>
        <v/>
      </c>
      <c r="D247" s="5" t="str">
        <f ca="1">IF($B247="","",RANK($E247,$E$4:$E$435,0)+COUNTIF($E$4:$E247,$E247)-1)</f>
        <v/>
      </c>
      <c r="E247" s="6" t="str">
        <f ca="1" t="shared" si="152"/>
        <v/>
      </c>
      <c r="F247" s="7" t="str">
        <f ca="1">IF(SUM(选手操作!S246,选手操作!AS246,选手操作!BS246,选手操作!CS246,选手操作!DS246,选手操作!ES246,选手操作!FS246,选手操作!GS246,选手操作!HS246,选手操作!M246,结果导入!W246,结果导入!AW246,结果导入!BW246,结果导入!CW246,结果导入!DW246,结果导入!EW246,结果导入!FW246,结果导入!GW246,结果导入!HW246,选手操作!HU246)=0,"",SUM(选手操作!S246,选手操作!AS246,选手操作!BS246,选手操作!CS246,选手操作!DS246,选手操作!ES246,选手操作!FS246,选手操作!GS246,选手操作!HS246,选手操作!M246,结果导入!W246,结果导入!AW246,结果导入!BW246,结果导入!CW246,结果导入!DW246,结果导入!EW246,结果导入!FW246,结果导入!GW246,结果导入!HW246))</f>
        <v/>
      </c>
      <c r="G247" s="7" t="str">
        <f>IF(SUM(选手操作!O246,结果导入!Y246,结果导入!AY246,结果导入!BY246,结果导入!CY246,结果导入!DY246,结果导入!EY246,结果导入!FY246,结果导入!GY246,结果导入!HY246)=0,"",SUM(选手操作!O246,结果导入!Y246,结果导入!AY246,结果导入!BY246,结果导入!CY246,结果导入!DY246,结果导入!EY246,结果导入!FY246,结果导入!GY246,结果导入!HY246))</f>
        <v/>
      </c>
      <c r="H247" s="6" t="str">
        <f ca="1">IFERROR(IF(OR($C247="",结果导入!S$3=""),"",IF(选手操作!T246&lt;&gt;"",IF(选手操作!T246="其他","请假",选手操作!T246),VLOOKUP($C247,结果导入!O:Q,3,0))),"成绩错误")</f>
        <v/>
      </c>
      <c r="I247" s="6" t="str">
        <f ca="1">IFERROR(IF(OR($C247="",结果导入!AS$3=""),"",IF(选手操作!AT246&lt;&gt;"",IF(选手操作!AT246="其他","请假",选手操作!AT246),VLOOKUP($C247,结果导入!AO:AQ,3,0))),"成绩错误")</f>
        <v/>
      </c>
      <c r="J247" s="6" t="str">
        <f ca="1">IFERROR(IF(OR($C247="",结果导入!BS$3=""),"",IF(选手操作!BT246&lt;&gt;"",IF(选手操作!BT246="其他","请假",选手操作!BT246),VLOOKUP($C247,结果导入!BO:BQ,3,0))),"成绩错误")</f>
        <v/>
      </c>
      <c r="K247" s="6" t="str">
        <f ca="1">IFERROR(IF(OR($C247="",结果导入!CS$3=""),"",IF(选手操作!CT246&lt;&gt;"",IF(选手操作!CT246="其他","请假",选手操作!CT246),VLOOKUP($C247,结果导入!CO:CQ,3,0))),"成绩错误")</f>
        <v/>
      </c>
      <c r="L247" s="6" t="str">
        <f ca="1">IFERROR(IF(OR($C247="",结果导入!DS$3=""),"",IF(选手操作!DT246&lt;&gt;"",IF(选手操作!DT246="其他","请假",选手操作!DT246),VLOOKUP($C247,结果导入!DO:DQ,3,0))),"成绩错误")</f>
        <v/>
      </c>
      <c r="M247" s="6" t="str">
        <f ca="1">IFERROR(IF(OR($C247="",结果导入!ES$3=""),"",IF(选手操作!ET246&lt;&gt;"",IF(选手操作!ET246="其他","请假",选手操作!ET246),VLOOKUP($C247,结果导入!EO:EQ,3,0))),"成绩错误")</f>
        <v/>
      </c>
      <c r="N247" s="6" t="str">
        <f ca="1">IFERROR(IF(OR($C247="",结果导入!FS$3=""),"",IF(选手操作!FT246&lt;&gt;"",IF(选手操作!FT246="其他","请假",选手操作!FT246),VLOOKUP($C247,结果导入!FO:FQ,3,0))),"成绩错误")</f>
        <v/>
      </c>
      <c r="O247" s="6" t="str">
        <f ca="1">IFERROR(IF(OR($C247="",结果导入!GS$3=""),"",IF(选手操作!GT246&lt;&gt;"",IF(选手操作!GT246="其他","请假",选手操作!GT246),VLOOKUP($C247,结果导入!GO:GQ,3,0))),"成绩错误")</f>
        <v/>
      </c>
      <c r="P247" s="6" t="str">
        <f ca="1">IFERROR(IF(OR($C247="",结果导入!HS$3=""),"",IF(选手操作!HT246&lt;&gt;"",IF(选手操作!HT246="其他","请假",选手操作!HT246),VLOOKUP($C247,结果导入!HO:HQ,3,0))),"成绩错误")</f>
        <v/>
      </c>
      <c r="Q247" s="5" t="str">
        <f ca="1" t="shared" si="153"/>
        <v/>
      </c>
      <c r="R247" s="5" t="str">
        <f ca="1" t="shared" si="154"/>
        <v/>
      </c>
      <c r="S247" s="5" t="str">
        <f ca="1" t="shared" si="155"/>
        <v/>
      </c>
      <c r="T247" s="6" t="str">
        <f ca="1" t="shared" si="156"/>
        <v/>
      </c>
      <c r="U247" s="6" t="str">
        <f ca="1" t="shared" si="157"/>
        <v/>
      </c>
      <c r="V247" s="6" t="str">
        <f ca="1" t="shared" si="158"/>
        <v/>
      </c>
      <c r="W247" s="6" t="str">
        <f ca="1" t="shared" si="159"/>
        <v/>
      </c>
      <c r="X247" s="6" t="str">
        <f ca="1" t="shared" si="160"/>
        <v/>
      </c>
      <c r="Y247" s="6" t="str">
        <f ca="1" t="shared" si="161"/>
        <v/>
      </c>
      <c r="Z247" s="6" t="str">
        <f ca="1" t="shared" si="162"/>
        <v/>
      </c>
      <c r="AA247" s="6" t="str">
        <f ca="1" t="shared" si="163"/>
        <v/>
      </c>
      <c r="AB247" s="6" t="str">
        <f ca="1" t="shared" si="164"/>
        <v/>
      </c>
      <c r="AC247" s="6" t="str">
        <f ca="1" t="shared" si="165"/>
        <v/>
      </c>
      <c r="AD247" s="6" t="str">
        <f ca="1" t="shared" si="166"/>
        <v/>
      </c>
      <c r="AE247" s="6" t="str">
        <f ca="1" t="shared" si="167"/>
        <v/>
      </c>
      <c r="AF247" s="5" t="str">
        <f ca="1" t="shared" si="168"/>
        <v/>
      </c>
      <c r="AG247" s="5" t="str">
        <f ca="1" t="shared" si="169"/>
        <v/>
      </c>
      <c r="AH247" s="5" t="str">
        <f ca="1" t="shared" si="170"/>
        <v/>
      </c>
      <c r="AI247" s="6" t="str">
        <f ca="1" t="shared" si="171"/>
        <v/>
      </c>
      <c r="AJ247" s="6" t="str">
        <f ca="1" t="shared" si="172"/>
        <v/>
      </c>
      <c r="AK247" s="7" t="str">
        <f ca="1" t="shared" si="173"/>
        <v/>
      </c>
      <c r="AL247" s="6" t="str">
        <f ca="1" t="shared" si="174"/>
        <v/>
      </c>
      <c r="AM247" s="6" t="str">
        <f ca="1" t="shared" si="175"/>
        <v/>
      </c>
      <c r="AN247" s="6" t="str">
        <f ca="1" t="shared" si="176"/>
        <v/>
      </c>
      <c r="AO247" s="6" t="str">
        <f ca="1" t="shared" si="177"/>
        <v/>
      </c>
      <c r="AP247" s="6" t="str">
        <f ca="1" t="shared" si="178"/>
        <v/>
      </c>
      <c r="AQ247" s="6" t="str">
        <f ca="1" t="shared" si="179"/>
        <v/>
      </c>
      <c r="AR247" s="6" t="str">
        <f ca="1" t="shared" si="180"/>
        <v/>
      </c>
      <c r="AS247" s="6" t="str">
        <f ca="1" t="shared" si="181"/>
        <v/>
      </c>
      <c r="AT247" s="6" t="str">
        <f ca="1" t="shared" si="182"/>
        <v/>
      </c>
      <c r="AU247" s="9" t="str">
        <f ca="1" t="shared" si="183"/>
        <v/>
      </c>
      <c r="AV247" s="5" t="str">
        <f ca="1" t="shared" si="184"/>
        <v/>
      </c>
      <c r="AW247" s="5" t="str">
        <f ca="1" t="shared" si="185"/>
        <v/>
      </c>
      <c r="AX247" s="8" t="str">
        <f ca="1" t="shared" si="186"/>
        <v/>
      </c>
      <c r="AY247" s="6" t="str">
        <f ca="1" t="shared" si="187"/>
        <v/>
      </c>
      <c r="AZ247" s="7" t="str">
        <f ca="1" t="shared" si="188"/>
        <v/>
      </c>
      <c r="BA247" s="6" t="str">
        <f ca="1" t="shared" si="189"/>
        <v/>
      </c>
      <c r="BB247" s="6" t="str">
        <f ca="1" t="shared" si="190"/>
        <v/>
      </c>
      <c r="BC247" s="6" t="str">
        <f ca="1" t="shared" si="191"/>
        <v/>
      </c>
      <c r="BD247" s="6" t="str">
        <f ca="1" t="shared" si="192"/>
        <v/>
      </c>
      <c r="BE247" s="6" t="str">
        <f ca="1" t="shared" si="193"/>
        <v/>
      </c>
      <c r="BF247" s="6" t="str">
        <f ca="1" t="shared" si="194"/>
        <v/>
      </c>
      <c r="BG247" s="6" t="str">
        <f ca="1" t="shared" si="195"/>
        <v/>
      </c>
      <c r="BH247" s="6" t="str">
        <f ca="1" t="shared" si="196"/>
        <v/>
      </c>
      <c r="BI247" s="6" t="str">
        <f ca="1" t="shared" si="197"/>
        <v/>
      </c>
    </row>
    <row r="248" spans="1:61">
      <c r="A248" s="5" t="str">
        <f ca="1" t="shared" si="151"/>
        <v/>
      </c>
      <c r="B248" s="5" t="str">
        <f ca="1">IF(选手操作!$K247="","",选手操作!$K247)</f>
        <v/>
      </c>
      <c r="C248" s="5" t="str">
        <f ca="1">IF(选手操作!$L247="","",选手操作!$L247)</f>
        <v/>
      </c>
      <c r="D248" s="5" t="str">
        <f ca="1">IF($B248="","",RANK($E248,$E$4:$E$435,0)+COUNTIF($E$4:$E248,$E248)-1)</f>
        <v/>
      </c>
      <c r="E248" s="6" t="str">
        <f ca="1" t="shared" si="152"/>
        <v/>
      </c>
      <c r="F248" s="7" t="str">
        <f ca="1">IF(SUM(选手操作!S247,选手操作!AS247,选手操作!BS247,选手操作!CS247,选手操作!DS247,选手操作!ES247,选手操作!FS247,选手操作!GS247,选手操作!HS247,选手操作!M247,结果导入!W247,结果导入!AW247,结果导入!BW247,结果导入!CW247,结果导入!DW247,结果导入!EW247,结果导入!FW247,结果导入!GW247,结果导入!HW247,选手操作!HU247)=0,"",SUM(选手操作!S247,选手操作!AS247,选手操作!BS247,选手操作!CS247,选手操作!DS247,选手操作!ES247,选手操作!FS247,选手操作!GS247,选手操作!HS247,选手操作!M247,结果导入!W247,结果导入!AW247,结果导入!BW247,结果导入!CW247,结果导入!DW247,结果导入!EW247,结果导入!FW247,结果导入!GW247,结果导入!HW247))</f>
        <v/>
      </c>
      <c r="G248" s="7" t="str">
        <f>IF(SUM(选手操作!O247,结果导入!Y247,结果导入!AY247,结果导入!BY247,结果导入!CY247,结果导入!DY247,结果导入!EY247,结果导入!FY247,结果导入!GY247,结果导入!HY247)=0,"",SUM(选手操作!O247,结果导入!Y247,结果导入!AY247,结果导入!BY247,结果导入!CY247,结果导入!DY247,结果导入!EY247,结果导入!FY247,结果导入!GY247,结果导入!HY247))</f>
        <v/>
      </c>
      <c r="H248" s="6" t="str">
        <f ca="1">IFERROR(IF(OR($C248="",结果导入!S$3=""),"",IF(选手操作!T247&lt;&gt;"",IF(选手操作!T247="其他","请假",选手操作!T247),VLOOKUP($C248,结果导入!O:Q,3,0))),"成绩错误")</f>
        <v/>
      </c>
      <c r="I248" s="6" t="str">
        <f ca="1">IFERROR(IF(OR($C248="",结果导入!AS$3=""),"",IF(选手操作!AT247&lt;&gt;"",IF(选手操作!AT247="其他","请假",选手操作!AT247),VLOOKUP($C248,结果导入!AO:AQ,3,0))),"成绩错误")</f>
        <v/>
      </c>
      <c r="J248" s="6" t="str">
        <f ca="1">IFERROR(IF(OR($C248="",结果导入!BS$3=""),"",IF(选手操作!BT247&lt;&gt;"",IF(选手操作!BT247="其他","请假",选手操作!BT247),VLOOKUP($C248,结果导入!BO:BQ,3,0))),"成绩错误")</f>
        <v/>
      </c>
      <c r="K248" s="6" t="str">
        <f ca="1">IFERROR(IF(OR($C248="",结果导入!CS$3=""),"",IF(选手操作!CT247&lt;&gt;"",IF(选手操作!CT247="其他","请假",选手操作!CT247),VLOOKUP($C248,结果导入!CO:CQ,3,0))),"成绩错误")</f>
        <v/>
      </c>
      <c r="L248" s="6" t="str">
        <f ca="1">IFERROR(IF(OR($C248="",结果导入!DS$3=""),"",IF(选手操作!DT247&lt;&gt;"",IF(选手操作!DT247="其他","请假",选手操作!DT247),VLOOKUP($C248,结果导入!DO:DQ,3,0))),"成绩错误")</f>
        <v/>
      </c>
      <c r="M248" s="6" t="str">
        <f ca="1">IFERROR(IF(OR($C248="",结果导入!ES$3=""),"",IF(选手操作!ET247&lt;&gt;"",IF(选手操作!ET247="其他","请假",选手操作!ET247),VLOOKUP($C248,结果导入!EO:EQ,3,0))),"成绩错误")</f>
        <v/>
      </c>
      <c r="N248" s="6" t="str">
        <f ca="1">IFERROR(IF(OR($C248="",结果导入!FS$3=""),"",IF(选手操作!FT247&lt;&gt;"",IF(选手操作!FT247="其他","请假",选手操作!FT247),VLOOKUP($C248,结果导入!FO:FQ,3,0))),"成绩错误")</f>
        <v/>
      </c>
      <c r="O248" s="6" t="str">
        <f ca="1">IFERROR(IF(OR($C248="",结果导入!GS$3=""),"",IF(选手操作!GT247&lt;&gt;"",IF(选手操作!GT247="其他","请假",选手操作!GT247),VLOOKUP($C248,结果导入!GO:GQ,3,0))),"成绩错误")</f>
        <v/>
      </c>
      <c r="P248" s="6" t="str">
        <f ca="1">IFERROR(IF(OR($C248="",结果导入!HS$3=""),"",IF(选手操作!HT247&lt;&gt;"",IF(选手操作!HT247="其他","请假",选手操作!HT247),VLOOKUP($C248,结果导入!HO:HQ,3,0))),"成绩错误")</f>
        <v/>
      </c>
      <c r="Q248" s="5" t="str">
        <f ca="1" t="shared" si="153"/>
        <v/>
      </c>
      <c r="R248" s="5" t="str">
        <f ca="1" t="shared" si="154"/>
        <v/>
      </c>
      <c r="S248" s="5" t="str">
        <f ca="1" t="shared" si="155"/>
        <v/>
      </c>
      <c r="T248" s="6" t="str">
        <f ca="1" t="shared" si="156"/>
        <v/>
      </c>
      <c r="U248" s="6" t="str">
        <f ca="1" t="shared" si="157"/>
        <v/>
      </c>
      <c r="V248" s="6" t="str">
        <f ca="1" t="shared" si="158"/>
        <v/>
      </c>
      <c r="W248" s="6" t="str">
        <f ca="1" t="shared" si="159"/>
        <v/>
      </c>
      <c r="X248" s="6" t="str">
        <f ca="1" t="shared" si="160"/>
        <v/>
      </c>
      <c r="Y248" s="6" t="str">
        <f ca="1" t="shared" si="161"/>
        <v/>
      </c>
      <c r="Z248" s="6" t="str">
        <f ca="1" t="shared" si="162"/>
        <v/>
      </c>
      <c r="AA248" s="6" t="str">
        <f ca="1" t="shared" si="163"/>
        <v/>
      </c>
      <c r="AB248" s="6" t="str">
        <f ca="1" t="shared" si="164"/>
        <v/>
      </c>
      <c r="AC248" s="6" t="str">
        <f ca="1" t="shared" si="165"/>
        <v/>
      </c>
      <c r="AD248" s="6" t="str">
        <f ca="1" t="shared" si="166"/>
        <v/>
      </c>
      <c r="AE248" s="6" t="str">
        <f ca="1" t="shared" si="167"/>
        <v/>
      </c>
      <c r="AF248" s="5" t="str">
        <f ca="1" t="shared" si="168"/>
        <v/>
      </c>
      <c r="AG248" s="5" t="str">
        <f ca="1" t="shared" si="169"/>
        <v/>
      </c>
      <c r="AH248" s="5" t="str">
        <f ca="1" t="shared" si="170"/>
        <v/>
      </c>
      <c r="AI248" s="6" t="str">
        <f ca="1" t="shared" si="171"/>
        <v/>
      </c>
      <c r="AJ248" s="6" t="str">
        <f ca="1" t="shared" si="172"/>
        <v/>
      </c>
      <c r="AK248" s="7" t="str">
        <f ca="1" t="shared" si="173"/>
        <v/>
      </c>
      <c r="AL248" s="6" t="str">
        <f ca="1" t="shared" si="174"/>
        <v/>
      </c>
      <c r="AM248" s="6" t="str">
        <f ca="1" t="shared" si="175"/>
        <v/>
      </c>
      <c r="AN248" s="6" t="str">
        <f ca="1" t="shared" si="176"/>
        <v/>
      </c>
      <c r="AO248" s="6" t="str">
        <f ca="1" t="shared" si="177"/>
        <v/>
      </c>
      <c r="AP248" s="6" t="str">
        <f ca="1" t="shared" si="178"/>
        <v/>
      </c>
      <c r="AQ248" s="6" t="str">
        <f ca="1" t="shared" si="179"/>
        <v/>
      </c>
      <c r="AR248" s="6" t="str">
        <f ca="1" t="shared" si="180"/>
        <v/>
      </c>
      <c r="AS248" s="6" t="str">
        <f ca="1" t="shared" si="181"/>
        <v/>
      </c>
      <c r="AT248" s="6" t="str">
        <f ca="1" t="shared" si="182"/>
        <v/>
      </c>
      <c r="AU248" s="9" t="str">
        <f ca="1" t="shared" si="183"/>
        <v/>
      </c>
      <c r="AV248" s="5" t="str">
        <f ca="1" t="shared" si="184"/>
        <v/>
      </c>
      <c r="AW248" s="5" t="str">
        <f ca="1" t="shared" si="185"/>
        <v/>
      </c>
      <c r="AX248" s="8" t="str">
        <f ca="1" t="shared" si="186"/>
        <v/>
      </c>
      <c r="AY248" s="6" t="str">
        <f ca="1" t="shared" si="187"/>
        <v/>
      </c>
      <c r="AZ248" s="7" t="str">
        <f ca="1" t="shared" si="188"/>
        <v/>
      </c>
      <c r="BA248" s="6" t="str">
        <f ca="1" t="shared" si="189"/>
        <v/>
      </c>
      <c r="BB248" s="6" t="str">
        <f ca="1" t="shared" si="190"/>
        <v/>
      </c>
      <c r="BC248" s="6" t="str">
        <f ca="1" t="shared" si="191"/>
        <v/>
      </c>
      <c r="BD248" s="6" t="str">
        <f ca="1" t="shared" si="192"/>
        <v/>
      </c>
      <c r="BE248" s="6" t="str">
        <f ca="1" t="shared" si="193"/>
        <v/>
      </c>
      <c r="BF248" s="6" t="str">
        <f ca="1" t="shared" si="194"/>
        <v/>
      </c>
      <c r="BG248" s="6" t="str">
        <f ca="1" t="shared" si="195"/>
        <v/>
      </c>
      <c r="BH248" s="6" t="str">
        <f ca="1" t="shared" si="196"/>
        <v/>
      </c>
      <c r="BI248" s="6" t="str">
        <f ca="1" t="shared" si="197"/>
        <v/>
      </c>
    </row>
    <row r="249" spans="1:61">
      <c r="A249" s="5" t="str">
        <f ca="1" t="shared" si="151"/>
        <v/>
      </c>
      <c r="B249" s="5" t="str">
        <f ca="1">IF(选手操作!$K248="","",选手操作!$K248)</f>
        <v/>
      </c>
      <c r="C249" s="5" t="str">
        <f ca="1">IF(选手操作!$L248="","",选手操作!$L248)</f>
        <v/>
      </c>
      <c r="D249" s="5" t="str">
        <f ca="1">IF($B249="","",RANK($E249,$E$4:$E$435,0)+COUNTIF($E$4:$E249,$E249)-1)</f>
        <v/>
      </c>
      <c r="E249" s="6" t="str">
        <f ca="1" t="shared" si="152"/>
        <v/>
      </c>
      <c r="F249" s="7" t="str">
        <f ca="1">IF(SUM(选手操作!S248,选手操作!AS248,选手操作!BS248,选手操作!CS248,选手操作!DS248,选手操作!ES248,选手操作!FS248,选手操作!GS248,选手操作!HS248,选手操作!M248,结果导入!W248,结果导入!AW248,结果导入!BW248,结果导入!CW248,结果导入!DW248,结果导入!EW248,结果导入!FW248,结果导入!GW248,结果导入!HW248,选手操作!HU248)=0,"",SUM(选手操作!S248,选手操作!AS248,选手操作!BS248,选手操作!CS248,选手操作!DS248,选手操作!ES248,选手操作!FS248,选手操作!GS248,选手操作!HS248,选手操作!M248,结果导入!W248,结果导入!AW248,结果导入!BW248,结果导入!CW248,结果导入!DW248,结果导入!EW248,结果导入!FW248,结果导入!GW248,结果导入!HW248))</f>
        <v/>
      </c>
      <c r="G249" s="7" t="str">
        <f>IF(SUM(选手操作!O248,结果导入!Y248,结果导入!AY248,结果导入!BY248,结果导入!CY248,结果导入!DY248,结果导入!EY248,结果导入!FY248,结果导入!GY248,结果导入!HY248)=0,"",SUM(选手操作!O248,结果导入!Y248,结果导入!AY248,结果导入!BY248,结果导入!CY248,结果导入!DY248,结果导入!EY248,结果导入!FY248,结果导入!GY248,结果导入!HY248))</f>
        <v/>
      </c>
      <c r="H249" s="6" t="str">
        <f ca="1">IFERROR(IF(OR($C249="",结果导入!S$3=""),"",IF(选手操作!T248&lt;&gt;"",IF(选手操作!T248="其他","请假",选手操作!T248),VLOOKUP($C249,结果导入!O:Q,3,0))),"成绩错误")</f>
        <v/>
      </c>
      <c r="I249" s="6" t="str">
        <f ca="1">IFERROR(IF(OR($C249="",结果导入!AS$3=""),"",IF(选手操作!AT248&lt;&gt;"",IF(选手操作!AT248="其他","请假",选手操作!AT248),VLOOKUP($C249,结果导入!AO:AQ,3,0))),"成绩错误")</f>
        <v/>
      </c>
      <c r="J249" s="6" t="str">
        <f ca="1">IFERROR(IF(OR($C249="",结果导入!BS$3=""),"",IF(选手操作!BT248&lt;&gt;"",IF(选手操作!BT248="其他","请假",选手操作!BT248),VLOOKUP($C249,结果导入!BO:BQ,3,0))),"成绩错误")</f>
        <v/>
      </c>
      <c r="K249" s="6" t="str">
        <f ca="1">IFERROR(IF(OR($C249="",结果导入!CS$3=""),"",IF(选手操作!CT248&lt;&gt;"",IF(选手操作!CT248="其他","请假",选手操作!CT248),VLOOKUP($C249,结果导入!CO:CQ,3,0))),"成绩错误")</f>
        <v/>
      </c>
      <c r="L249" s="6" t="str">
        <f ca="1">IFERROR(IF(OR($C249="",结果导入!DS$3=""),"",IF(选手操作!DT248&lt;&gt;"",IF(选手操作!DT248="其他","请假",选手操作!DT248),VLOOKUP($C249,结果导入!DO:DQ,3,0))),"成绩错误")</f>
        <v/>
      </c>
      <c r="M249" s="6" t="str">
        <f ca="1">IFERROR(IF(OR($C249="",结果导入!ES$3=""),"",IF(选手操作!ET248&lt;&gt;"",IF(选手操作!ET248="其他","请假",选手操作!ET248),VLOOKUP($C249,结果导入!EO:EQ,3,0))),"成绩错误")</f>
        <v/>
      </c>
      <c r="N249" s="6" t="str">
        <f ca="1">IFERROR(IF(OR($C249="",结果导入!FS$3=""),"",IF(选手操作!FT248&lt;&gt;"",IF(选手操作!FT248="其他","请假",选手操作!FT248),VLOOKUP($C249,结果导入!FO:FQ,3,0))),"成绩错误")</f>
        <v/>
      </c>
      <c r="O249" s="6" t="str">
        <f ca="1">IFERROR(IF(OR($C249="",结果导入!GS$3=""),"",IF(选手操作!GT248&lt;&gt;"",IF(选手操作!GT248="其他","请假",选手操作!GT248),VLOOKUP($C249,结果导入!GO:GQ,3,0))),"成绩错误")</f>
        <v/>
      </c>
      <c r="P249" s="6" t="str">
        <f ca="1">IFERROR(IF(OR($C249="",结果导入!HS$3=""),"",IF(选手操作!HT248&lt;&gt;"",IF(选手操作!HT248="其他","请假",选手操作!HT248),VLOOKUP($C249,结果导入!HO:HQ,3,0))),"成绩错误")</f>
        <v/>
      </c>
      <c r="Q249" s="5" t="str">
        <f ca="1" t="shared" si="153"/>
        <v/>
      </c>
      <c r="R249" s="5" t="str">
        <f ca="1" t="shared" si="154"/>
        <v/>
      </c>
      <c r="S249" s="5" t="str">
        <f ca="1" t="shared" si="155"/>
        <v/>
      </c>
      <c r="T249" s="6" t="str">
        <f ca="1" t="shared" si="156"/>
        <v/>
      </c>
      <c r="U249" s="6" t="str">
        <f ca="1" t="shared" si="157"/>
        <v/>
      </c>
      <c r="V249" s="6" t="str">
        <f ca="1" t="shared" si="158"/>
        <v/>
      </c>
      <c r="W249" s="6" t="str">
        <f ca="1" t="shared" si="159"/>
        <v/>
      </c>
      <c r="X249" s="6" t="str">
        <f ca="1" t="shared" si="160"/>
        <v/>
      </c>
      <c r="Y249" s="6" t="str">
        <f ca="1" t="shared" si="161"/>
        <v/>
      </c>
      <c r="Z249" s="6" t="str">
        <f ca="1" t="shared" si="162"/>
        <v/>
      </c>
      <c r="AA249" s="6" t="str">
        <f ca="1" t="shared" si="163"/>
        <v/>
      </c>
      <c r="AB249" s="6" t="str">
        <f ca="1" t="shared" si="164"/>
        <v/>
      </c>
      <c r="AC249" s="6" t="str">
        <f ca="1" t="shared" si="165"/>
        <v/>
      </c>
      <c r="AD249" s="6" t="str">
        <f ca="1" t="shared" si="166"/>
        <v/>
      </c>
      <c r="AE249" s="6" t="str">
        <f ca="1" t="shared" si="167"/>
        <v/>
      </c>
      <c r="AF249" s="5" t="str">
        <f ca="1" t="shared" si="168"/>
        <v/>
      </c>
      <c r="AG249" s="5" t="str">
        <f ca="1" t="shared" si="169"/>
        <v/>
      </c>
      <c r="AH249" s="5" t="str">
        <f ca="1" t="shared" si="170"/>
        <v/>
      </c>
      <c r="AI249" s="6" t="str">
        <f ca="1" t="shared" si="171"/>
        <v/>
      </c>
      <c r="AJ249" s="6" t="str">
        <f ca="1" t="shared" si="172"/>
        <v/>
      </c>
      <c r="AK249" s="7" t="str">
        <f ca="1" t="shared" si="173"/>
        <v/>
      </c>
      <c r="AL249" s="6" t="str">
        <f ca="1" t="shared" si="174"/>
        <v/>
      </c>
      <c r="AM249" s="6" t="str">
        <f ca="1" t="shared" si="175"/>
        <v/>
      </c>
      <c r="AN249" s="6" t="str">
        <f ca="1" t="shared" si="176"/>
        <v/>
      </c>
      <c r="AO249" s="6" t="str">
        <f ca="1" t="shared" si="177"/>
        <v/>
      </c>
      <c r="AP249" s="6" t="str">
        <f ca="1" t="shared" si="178"/>
        <v/>
      </c>
      <c r="AQ249" s="6" t="str">
        <f ca="1" t="shared" si="179"/>
        <v/>
      </c>
      <c r="AR249" s="6" t="str">
        <f ca="1" t="shared" si="180"/>
        <v/>
      </c>
      <c r="AS249" s="6" t="str">
        <f ca="1" t="shared" si="181"/>
        <v/>
      </c>
      <c r="AT249" s="6" t="str">
        <f ca="1" t="shared" si="182"/>
        <v/>
      </c>
      <c r="AU249" s="9" t="str">
        <f ca="1" t="shared" si="183"/>
        <v/>
      </c>
      <c r="AV249" s="5" t="str">
        <f ca="1" t="shared" si="184"/>
        <v/>
      </c>
      <c r="AW249" s="5" t="str">
        <f ca="1" t="shared" si="185"/>
        <v/>
      </c>
      <c r="AX249" s="8" t="str">
        <f ca="1" t="shared" si="186"/>
        <v/>
      </c>
      <c r="AY249" s="6" t="str">
        <f ca="1" t="shared" si="187"/>
        <v/>
      </c>
      <c r="AZ249" s="7" t="str">
        <f ca="1" t="shared" si="188"/>
        <v/>
      </c>
      <c r="BA249" s="6" t="str">
        <f ca="1" t="shared" si="189"/>
        <v/>
      </c>
      <c r="BB249" s="6" t="str">
        <f ca="1" t="shared" si="190"/>
        <v/>
      </c>
      <c r="BC249" s="6" t="str">
        <f ca="1" t="shared" si="191"/>
        <v/>
      </c>
      <c r="BD249" s="6" t="str">
        <f ca="1" t="shared" si="192"/>
        <v/>
      </c>
      <c r="BE249" s="6" t="str">
        <f ca="1" t="shared" si="193"/>
        <v/>
      </c>
      <c r="BF249" s="6" t="str">
        <f ca="1" t="shared" si="194"/>
        <v/>
      </c>
      <c r="BG249" s="6" t="str">
        <f ca="1" t="shared" si="195"/>
        <v/>
      </c>
      <c r="BH249" s="6" t="str">
        <f ca="1" t="shared" si="196"/>
        <v/>
      </c>
      <c r="BI249" s="6" t="str">
        <f ca="1" t="shared" si="197"/>
        <v/>
      </c>
    </row>
    <row r="250" spans="1:61">
      <c r="A250" s="5" t="str">
        <f ca="1" t="shared" si="151"/>
        <v/>
      </c>
      <c r="B250" s="5" t="str">
        <f ca="1">IF(选手操作!$K249="","",选手操作!$K249)</f>
        <v/>
      </c>
      <c r="C250" s="5" t="str">
        <f ca="1">IF(选手操作!$L249="","",选手操作!$L249)</f>
        <v/>
      </c>
      <c r="D250" s="5" t="str">
        <f ca="1">IF($B250="","",RANK($E250,$E$4:$E$435,0)+COUNTIF($E$4:$E250,$E250)-1)</f>
        <v/>
      </c>
      <c r="E250" s="6" t="str">
        <f ca="1" t="shared" si="152"/>
        <v/>
      </c>
      <c r="F250" s="7" t="str">
        <f ca="1">IF(SUM(选手操作!S249,选手操作!AS249,选手操作!BS249,选手操作!CS249,选手操作!DS249,选手操作!ES249,选手操作!FS249,选手操作!GS249,选手操作!HS249,选手操作!M249,结果导入!W249,结果导入!AW249,结果导入!BW249,结果导入!CW249,结果导入!DW249,结果导入!EW249,结果导入!FW249,结果导入!GW249,结果导入!HW249,选手操作!HU249)=0,"",SUM(选手操作!S249,选手操作!AS249,选手操作!BS249,选手操作!CS249,选手操作!DS249,选手操作!ES249,选手操作!FS249,选手操作!GS249,选手操作!HS249,选手操作!M249,结果导入!W249,结果导入!AW249,结果导入!BW249,结果导入!CW249,结果导入!DW249,结果导入!EW249,结果导入!FW249,结果导入!GW249,结果导入!HW249))</f>
        <v/>
      </c>
      <c r="G250" s="7" t="str">
        <f>IF(SUM(选手操作!O249,结果导入!Y249,结果导入!AY249,结果导入!BY249,结果导入!CY249,结果导入!DY249,结果导入!EY249,结果导入!FY249,结果导入!GY249,结果导入!HY249)=0,"",SUM(选手操作!O249,结果导入!Y249,结果导入!AY249,结果导入!BY249,结果导入!CY249,结果导入!DY249,结果导入!EY249,结果导入!FY249,结果导入!GY249,结果导入!HY249))</f>
        <v/>
      </c>
      <c r="H250" s="6" t="str">
        <f ca="1">IFERROR(IF(OR($C250="",结果导入!S$3=""),"",IF(选手操作!T249&lt;&gt;"",IF(选手操作!T249="其他","请假",选手操作!T249),VLOOKUP($C250,结果导入!O:Q,3,0))),"成绩错误")</f>
        <v/>
      </c>
      <c r="I250" s="6" t="str">
        <f ca="1">IFERROR(IF(OR($C250="",结果导入!AS$3=""),"",IF(选手操作!AT249&lt;&gt;"",IF(选手操作!AT249="其他","请假",选手操作!AT249),VLOOKUP($C250,结果导入!AO:AQ,3,0))),"成绩错误")</f>
        <v/>
      </c>
      <c r="J250" s="6" t="str">
        <f ca="1">IFERROR(IF(OR($C250="",结果导入!BS$3=""),"",IF(选手操作!BT249&lt;&gt;"",IF(选手操作!BT249="其他","请假",选手操作!BT249),VLOOKUP($C250,结果导入!BO:BQ,3,0))),"成绩错误")</f>
        <v/>
      </c>
      <c r="K250" s="6" t="str">
        <f ca="1">IFERROR(IF(OR($C250="",结果导入!CS$3=""),"",IF(选手操作!CT249&lt;&gt;"",IF(选手操作!CT249="其他","请假",选手操作!CT249),VLOOKUP($C250,结果导入!CO:CQ,3,0))),"成绩错误")</f>
        <v/>
      </c>
      <c r="L250" s="6" t="str">
        <f ca="1">IFERROR(IF(OR($C250="",结果导入!DS$3=""),"",IF(选手操作!DT249&lt;&gt;"",IF(选手操作!DT249="其他","请假",选手操作!DT249),VLOOKUP($C250,结果导入!DO:DQ,3,0))),"成绩错误")</f>
        <v/>
      </c>
      <c r="M250" s="6" t="str">
        <f ca="1">IFERROR(IF(OR($C250="",结果导入!ES$3=""),"",IF(选手操作!ET249&lt;&gt;"",IF(选手操作!ET249="其他","请假",选手操作!ET249),VLOOKUP($C250,结果导入!EO:EQ,3,0))),"成绩错误")</f>
        <v/>
      </c>
      <c r="N250" s="6" t="str">
        <f ca="1">IFERROR(IF(OR($C250="",结果导入!FS$3=""),"",IF(选手操作!FT249&lt;&gt;"",IF(选手操作!FT249="其他","请假",选手操作!FT249),VLOOKUP($C250,结果导入!FO:FQ,3,0))),"成绩错误")</f>
        <v/>
      </c>
      <c r="O250" s="6" t="str">
        <f ca="1">IFERROR(IF(OR($C250="",结果导入!GS$3=""),"",IF(选手操作!GT249&lt;&gt;"",IF(选手操作!GT249="其他","请假",选手操作!GT249),VLOOKUP($C250,结果导入!GO:GQ,3,0))),"成绩错误")</f>
        <v/>
      </c>
      <c r="P250" s="6" t="str">
        <f ca="1">IFERROR(IF(OR($C250="",结果导入!HS$3=""),"",IF(选手操作!HT249&lt;&gt;"",IF(选手操作!HT249="其他","请假",选手操作!HT249),VLOOKUP($C250,结果导入!HO:HQ,3,0))),"成绩错误")</f>
        <v/>
      </c>
      <c r="Q250" s="5" t="str">
        <f ca="1" t="shared" si="153"/>
        <v/>
      </c>
      <c r="R250" s="5" t="str">
        <f ca="1" t="shared" si="154"/>
        <v/>
      </c>
      <c r="S250" s="5" t="str">
        <f ca="1" t="shared" si="155"/>
        <v/>
      </c>
      <c r="T250" s="6" t="str">
        <f ca="1" t="shared" si="156"/>
        <v/>
      </c>
      <c r="U250" s="6" t="str">
        <f ca="1" t="shared" si="157"/>
        <v/>
      </c>
      <c r="V250" s="6" t="str">
        <f ca="1" t="shared" si="158"/>
        <v/>
      </c>
      <c r="W250" s="6" t="str">
        <f ca="1" t="shared" si="159"/>
        <v/>
      </c>
      <c r="X250" s="6" t="str">
        <f ca="1" t="shared" si="160"/>
        <v/>
      </c>
      <c r="Y250" s="6" t="str">
        <f ca="1" t="shared" si="161"/>
        <v/>
      </c>
      <c r="Z250" s="6" t="str">
        <f ca="1" t="shared" si="162"/>
        <v/>
      </c>
      <c r="AA250" s="6" t="str">
        <f ca="1" t="shared" si="163"/>
        <v/>
      </c>
      <c r="AB250" s="6" t="str">
        <f ca="1" t="shared" si="164"/>
        <v/>
      </c>
      <c r="AC250" s="6" t="str">
        <f ca="1" t="shared" si="165"/>
        <v/>
      </c>
      <c r="AD250" s="6" t="str">
        <f ca="1" t="shared" si="166"/>
        <v/>
      </c>
      <c r="AE250" s="6" t="str">
        <f ca="1" t="shared" si="167"/>
        <v/>
      </c>
      <c r="AF250" s="5" t="str">
        <f ca="1" t="shared" si="168"/>
        <v/>
      </c>
      <c r="AG250" s="5" t="str">
        <f ca="1" t="shared" si="169"/>
        <v/>
      </c>
      <c r="AH250" s="5" t="str">
        <f ca="1" t="shared" si="170"/>
        <v/>
      </c>
      <c r="AI250" s="6" t="str">
        <f ca="1" t="shared" si="171"/>
        <v/>
      </c>
      <c r="AJ250" s="6" t="str">
        <f ca="1" t="shared" si="172"/>
        <v/>
      </c>
      <c r="AK250" s="7" t="str">
        <f ca="1" t="shared" si="173"/>
        <v/>
      </c>
      <c r="AL250" s="6" t="str">
        <f ca="1" t="shared" si="174"/>
        <v/>
      </c>
      <c r="AM250" s="6" t="str">
        <f ca="1" t="shared" si="175"/>
        <v/>
      </c>
      <c r="AN250" s="6" t="str">
        <f ca="1" t="shared" si="176"/>
        <v/>
      </c>
      <c r="AO250" s="6" t="str">
        <f ca="1" t="shared" si="177"/>
        <v/>
      </c>
      <c r="AP250" s="6" t="str">
        <f ca="1" t="shared" si="178"/>
        <v/>
      </c>
      <c r="AQ250" s="6" t="str">
        <f ca="1" t="shared" si="179"/>
        <v/>
      </c>
      <c r="AR250" s="6" t="str">
        <f ca="1" t="shared" si="180"/>
        <v/>
      </c>
      <c r="AS250" s="6" t="str">
        <f ca="1" t="shared" si="181"/>
        <v/>
      </c>
      <c r="AT250" s="6" t="str">
        <f ca="1" t="shared" si="182"/>
        <v/>
      </c>
      <c r="AU250" s="9" t="str">
        <f ca="1" t="shared" si="183"/>
        <v/>
      </c>
      <c r="AV250" s="5" t="str">
        <f ca="1" t="shared" si="184"/>
        <v/>
      </c>
      <c r="AW250" s="5" t="str">
        <f ca="1" t="shared" si="185"/>
        <v/>
      </c>
      <c r="AX250" s="8" t="str">
        <f ca="1" t="shared" si="186"/>
        <v/>
      </c>
      <c r="AY250" s="6" t="str">
        <f ca="1" t="shared" si="187"/>
        <v/>
      </c>
      <c r="AZ250" s="7" t="str">
        <f ca="1" t="shared" si="188"/>
        <v/>
      </c>
      <c r="BA250" s="6" t="str">
        <f ca="1" t="shared" si="189"/>
        <v/>
      </c>
      <c r="BB250" s="6" t="str">
        <f ca="1" t="shared" si="190"/>
        <v/>
      </c>
      <c r="BC250" s="6" t="str">
        <f ca="1" t="shared" si="191"/>
        <v/>
      </c>
      <c r="BD250" s="6" t="str">
        <f ca="1" t="shared" si="192"/>
        <v/>
      </c>
      <c r="BE250" s="6" t="str">
        <f ca="1" t="shared" si="193"/>
        <v/>
      </c>
      <c r="BF250" s="6" t="str">
        <f ca="1" t="shared" si="194"/>
        <v/>
      </c>
      <c r="BG250" s="6" t="str">
        <f ca="1" t="shared" si="195"/>
        <v/>
      </c>
      <c r="BH250" s="6" t="str">
        <f ca="1" t="shared" si="196"/>
        <v/>
      </c>
      <c r="BI250" s="6" t="str">
        <f ca="1" t="shared" si="197"/>
        <v/>
      </c>
    </row>
    <row r="251" spans="1:61">
      <c r="A251" s="5" t="str">
        <f ca="1" t="shared" si="151"/>
        <v/>
      </c>
      <c r="B251" s="5" t="str">
        <f ca="1">IF(选手操作!$K250="","",选手操作!$K250)</f>
        <v/>
      </c>
      <c r="C251" s="5" t="str">
        <f ca="1">IF(选手操作!$L250="","",选手操作!$L250)</f>
        <v/>
      </c>
      <c r="D251" s="5" t="str">
        <f ca="1">IF($B251="","",RANK($E251,$E$4:$E$435,0)+COUNTIF($E$4:$E251,$E251)-1)</f>
        <v/>
      </c>
      <c r="E251" s="6" t="str">
        <f ca="1" t="shared" si="152"/>
        <v/>
      </c>
      <c r="F251" s="7" t="str">
        <f ca="1">IF(SUM(选手操作!S250,选手操作!AS250,选手操作!BS250,选手操作!CS250,选手操作!DS250,选手操作!ES250,选手操作!FS250,选手操作!GS250,选手操作!HS250,选手操作!M250,结果导入!W250,结果导入!AW250,结果导入!BW250,结果导入!CW250,结果导入!DW250,结果导入!EW250,结果导入!FW250,结果导入!GW250,结果导入!HW250,选手操作!HU250)=0,"",SUM(选手操作!S250,选手操作!AS250,选手操作!BS250,选手操作!CS250,选手操作!DS250,选手操作!ES250,选手操作!FS250,选手操作!GS250,选手操作!HS250,选手操作!M250,结果导入!W250,结果导入!AW250,结果导入!BW250,结果导入!CW250,结果导入!DW250,结果导入!EW250,结果导入!FW250,结果导入!GW250,结果导入!HW250))</f>
        <v/>
      </c>
      <c r="G251" s="7" t="str">
        <f>IF(SUM(选手操作!O250,结果导入!Y250,结果导入!AY250,结果导入!BY250,结果导入!CY250,结果导入!DY250,结果导入!EY250,结果导入!FY250,结果导入!GY250,结果导入!HY250)=0,"",SUM(选手操作!O250,结果导入!Y250,结果导入!AY250,结果导入!BY250,结果导入!CY250,结果导入!DY250,结果导入!EY250,结果导入!FY250,结果导入!GY250,结果导入!HY250))</f>
        <v/>
      </c>
      <c r="H251" s="6" t="str">
        <f ca="1">IFERROR(IF(OR($C251="",结果导入!S$3=""),"",IF(选手操作!T250&lt;&gt;"",IF(选手操作!T250="其他","请假",选手操作!T250),VLOOKUP($C251,结果导入!O:Q,3,0))),"成绩错误")</f>
        <v/>
      </c>
      <c r="I251" s="6" t="str">
        <f ca="1">IFERROR(IF(OR($C251="",结果导入!AS$3=""),"",IF(选手操作!AT250&lt;&gt;"",IF(选手操作!AT250="其他","请假",选手操作!AT250),VLOOKUP($C251,结果导入!AO:AQ,3,0))),"成绩错误")</f>
        <v/>
      </c>
      <c r="J251" s="6" t="str">
        <f ca="1">IFERROR(IF(OR($C251="",结果导入!BS$3=""),"",IF(选手操作!BT250&lt;&gt;"",IF(选手操作!BT250="其他","请假",选手操作!BT250),VLOOKUP($C251,结果导入!BO:BQ,3,0))),"成绩错误")</f>
        <v/>
      </c>
      <c r="K251" s="6" t="str">
        <f ca="1">IFERROR(IF(OR($C251="",结果导入!CS$3=""),"",IF(选手操作!CT250&lt;&gt;"",IF(选手操作!CT250="其他","请假",选手操作!CT250),VLOOKUP($C251,结果导入!CO:CQ,3,0))),"成绩错误")</f>
        <v/>
      </c>
      <c r="L251" s="6" t="str">
        <f ca="1">IFERROR(IF(OR($C251="",结果导入!DS$3=""),"",IF(选手操作!DT250&lt;&gt;"",IF(选手操作!DT250="其他","请假",选手操作!DT250),VLOOKUP($C251,结果导入!DO:DQ,3,0))),"成绩错误")</f>
        <v/>
      </c>
      <c r="M251" s="6" t="str">
        <f ca="1">IFERROR(IF(OR($C251="",结果导入!ES$3=""),"",IF(选手操作!ET250&lt;&gt;"",IF(选手操作!ET250="其他","请假",选手操作!ET250),VLOOKUP($C251,结果导入!EO:EQ,3,0))),"成绩错误")</f>
        <v/>
      </c>
      <c r="N251" s="6" t="str">
        <f ca="1">IFERROR(IF(OR($C251="",结果导入!FS$3=""),"",IF(选手操作!FT250&lt;&gt;"",IF(选手操作!FT250="其他","请假",选手操作!FT250),VLOOKUP($C251,结果导入!FO:FQ,3,0))),"成绩错误")</f>
        <v/>
      </c>
      <c r="O251" s="6" t="str">
        <f ca="1">IFERROR(IF(OR($C251="",结果导入!GS$3=""),"",IF(选手操作!GT250&lt;&gt;"",IF(选手操作!GT250="其他","请假",选手操作!GT250),VLOOKUP($C251,结果导入!GO:GQ,3,0))),"成绩错误")</f>
        <v/>
      </c>
      <c r="P251" s="6" t="str">
        <f ca="1">IFERROR(IF(OR($C251="",结果导入!HS$3=""),"",IF(选手操作!HT250&lt;&gt;"",IF(选手操作!HT250="其他","请假",选手操作!HT250),VLOOKUP($C251,结果导入!HO:HQ,3,0))),"成绩错误")</f>
        <v/>
      </c>
      <c r="Q251" s="5" t="str">
        <f ca="1" t="shared" si="153"/>
        <v/>
      </c>
      <c r="R251" s="5" t="str">
        <f ca="1" t="shared" si="154"/>
        <v/>
      </c>
      <c r="S251" s="5" t="str">
        <f ca="1" t="shared" si="155"/>
        <v/>
      </c>
      <c r="T251" s="6" t="str">
        <f ca="1" t="shared" si="156"/>
        <v/>
      </c>
      <c r="U251" s="6" t="str">
        <f ca="1" t="shared" si="157"/>
        <v/>
      </c>
      <c r="V251" s="6" t="str">
        <f ca="1" t="shared" si="158"/>
        <v/>
      </c>
      <c r="W251" s="6" t="str">
        <f ca="1" t="shared" si="159"/>
        <v/>
      </c>
      <c r="X251" s="6" t="str">
        <f ca="1" t="shared" si="160"/>
        <v/>
      </c>
      <c r="Y251" s="6" t="str">
        <f ca="1" t="shared" si="161"/>
        <v/>
      </c>
      <c r="Z251" s="6" t="str">
        <f ca="1" t="shared" si="162"/>
        <v/>
      </c>
      <c r="AA251" s="6" t="str">
        <f ca="1" t="shared" si="163"/>
        <v/>
      </c>
      <c r="AB251" s="6" t="str">
        <f ca="1" t="shared" si="164"/>
        <v/>
      </c>
      <c r="AC251" s="6" t="str">
        <f ca="1" t="shared" si="165"/>
        <v/>
      </c>
      <c r="AD251" s="6" t="str">
        <f ca="1" t="shared" si="166"/>
        <v/>
      </c>
      <c r="AE251" s="6" t="str">
        <f ca="1" t="shared" si="167"/>
        <v/>
      </c>
      <c r="AF251" s="5" t="str">
        <f ca="1" t="shared" si="168"/>
        <v/>
      </c>
      <c r="AG251" s="5" t="str">
        <f ca="1" t="shared" si="169"/>
        <v/>
      </c>
      <c r="AH251" s="5" t="str">
        <f ca="1" t="shared" si="170"/>
        <v/>
      </c>
      <c r="AI251" s="6" t="str">
        <f ca="1" t="shared" si="171"/>
        <v/>
      </c>
      <c r="AJ251" s="6" t="str">
        <f ca="1" t="shared" si="172"/>
        <v/>
      </c>
      <c r="AK251" s="7" t="str">
        <f ca="1" t="shared" si="173"/>
        <v/>
      </c>
      <c r="AL251" s="6" t="str">
        <f ca="1" t="shared" si="174"/>
        <v/>
      </c>
      <c r="AM251" s="6" t="str">
        <f ca="1" t="shared" si="175"/>
        <v/>
      </c>
      <c r="AN251" s="6" t="str">
        <f ca="1" t="shared" si="176"/>
        <v/>
      </c>
      <c r="AO251" s="6" t="str">
        <f ca="1" t="shared" si="177"/>
        <v/>
      </c>
      <c r="AP251" s="6" t="str">
        <f ca="1" t="shared" si="178"/>
        <v/>
      </c>
      <c r="AQ251" s="6" t="str">
        <f ca="1" t="shared" si="179"/>
        <v/>
      </c>
      <c r="AR251" s="6" t="str">
        <f ca="1" t="shared" si="180"/>
        <v/>
      </c>
      <c r="AS251" s="6" t="str">
        <f ca="1" t="shared" si="181"/>
        <v/>
      </c>
      <c r="AT251" s="6" t="str">
        <f ca="1" t="shared" si="182"/>
        <v/>
      </c>
      <c r="AU251" s="9" t="str">
        <f ca="1" t="shared" si="183"/>
        <v/>
      </c>
      <c r="AV251" s="5" t="str">
        <f ca="1" t="shared" si="184"/>
        <v/>
      </c>
      <c r="AW251" s="5" t="str">
        <f ca="1" t="shared" si="185"/>
        <v/>
      </c>
      <c r="AX251" s="8" t="str">
        <f ca="1" t="shared" si="186"/>
        <v/>
      </c>
      <c r="AY251" s="6" t="str">
        <f ca="1" t="shared" si="187"/>
        <v/>
      </c>
      <c r="AZ251" s="7" t="str">
        <f ca="1" t="shared" si="188"/>
        <v/>
      </c>
      <c r="BA251" s="6" t="str">
        <f ca="1" t="shared" si="189"/>
        <v/>
      </c>
      <c r="BB251" s="6" t="str">
        <f ca="1" t="shared" si="190"/>
        <v/>
      </c>
      <c r="BC251" s="6" t="str">
        <f ca="1" t="shared" si="191"/>
        <v/>
      </c>
      <c r="BD251" s="6" t="str">
        <f ca="1" t="shared" si="192"/>
        <v/>
      </c>
      <c r="BE251" s="6" t="str">
        <f ca="1" t="shared" si="193"/>
        <v/>
      </c>
      <c r="BF251" s="6" t="str">
        <f ca="1" t="shared" si="194"/>
        <v/>
      </c>
      <c r="BG251" s="6" t="str">
        <f ca="1" t="shared" si="195"/>
        <v/>
      </c>
      <c r="BH251" s="6" t="str">
        <f ca="1" t="shared" si="196"/>
        <v/>
      </c>
      <c r="BI251" s="6" t="str">
        <f ca="1" t="shared" si="197"/>
        <v/>
      </c>
    </row>
    <row r="252" spans="1:61">
      <c r="A252" s="5" t="str">
        <f ca="1" t="shared" si="151"/>
        <v/>
      </c>
      <c r="B252" s="5" t="str">
        <f ca="1">IF(选手操作!$K251="","",选手操作!$K251)</f>
        <v/>
      </c>
      <c r="C252" s="5" t="str">
        <f ca="1">IF(选手操作!$L251="","",选手操作!$L251)</f>
        <v/>
      </c>
      <c r="D252" s="5" t="str">
        <f ca="1">IF($B252="","",RANK($E252,$E$4:$E$435,0)+COUNTIF($E$4:$E252,$E252)-1)</f>
        <v/>
      </c>
      <c r="E252" s="6" t="str">
        <f ca="1" t="shared" si="152"/>
        <v/>
      </c>
      <c r="F252" s="7" t="str">
        <f ca="1">IF(SUM(选手操作!S251,选手操作!AS251,选手操作!BS251,选手操作!CS251,选手操作!DS251,选手操作!ES251,选手操作!FS251,选手操作!GS251,选手操作!HS251,选手操作!M251,结果导入!W251,结果导入!AW251,结果导入!BW251,结果导入!CW251,结果导入!DW251,结果导入!EW251,结果导入!FW251,结果导入!GW251,结果导入!HW251,选手操作!HU251)=0,"",SUM(选手操作!S251,选手操作!AS251,选手操作!BS251,选手操作!CS251,选手操作!DS251,选手操作!ES251,选手操作!FS251,选手操作!GS251,选手操作!HS251,选手操作!M251,结果导入!W251,结果导入!AW251,结果导入!BW251,结果导入!CW251,结果导入!DW251,结果导入!EW251,结果导入!FW251,结果导入!GW251,结果导入!HW251))</f>
        <v/>
      </c>
      <c r="G252" s="7" t="str">
        <f>IF(SUM(选手操作!O251,结果导入!Y251,结果导入!AY251,结果导入!BY251,结果导入!CY251,结果导入!DY251,结果导入!EY251,结果导入!FY251,结果导入!GY251,结果导入!HY251)=0,"",SUM(选手操作!O251,结果导入!Y251,结果导入!AY251,结果导入!BY251,结果导入!CY251,结果导入!DY251,结果导入!EY251,结果导入!FY251,结果导入!GY251,结果导入!HY251))</f>
        <v/>
      </c>
      <c r="H252" s="6" t="str">
        <f ca="1">IFERROR(IF(OR($C252="",结果导入!S$3=""),"",IF(选手操作!T251&lt;&gt;"",IF(选手操作!T251="其他","请假",选手操作!T251),VLOOKUP($C252,结果导入!O:Q,3,0))),"成绩错误")</f>
        <v/>
      </c>
      <c r="I252" s="6" t="str">
        <f ca="1">IFERROR(IF(OR($C252="",结果导入!AS$3=""),"",IF(选手操作!AT251&lt;&gt;"",IF(选手操作!AT251="其他","请假",选手操作!AT251),VLOOKUP($C252,结果导入!AO:AQ,3,0))),"成绩错误")</f>
        <v/>
      </c>
      <c r="J252" s="6" t="str">
        <f ca="1">IFERROR(IF(OR($C252="",结果导入!BS$3=""),"",IF(选手操作!BT251&lt;&gt;"",IF(选手操作!BT251="其他","请假",选手操作!BT251),VLOOKUP($C252,结果导入!BO:BQ,3,0))),"成绩错误")</f>
        <v/>
      </c>
      <c r="K252" s="6" t="str">
        <f ca="1">IFERROR(IF(OR($C252="",结果导入!CS$3=""),"",IF(选手操作!CT251&lt;&gt;"",IF(选手操作!CT251="其他","请假",选手操作!CT251),VLOOKUP($C252,结果导入!CO:CQ,3,0))),"成绩错误")</f>
        <v/>
      </c>
      <c r="L252" s="6" t="str">
        <f ca="1">IFERROR(IF(OR($C252="",结果导入!DS$3=""),"",IF(选手操作!DT251&lt;&gt;"",IF(选手操作!DT251="其他","请假",选手操作!DT251),VLOOKUP($C252,结果导入!DO:DQ,3,0))),"成绩错误")</f>
        <v/>
      </c>
      <c r="M252" s="6" t="str">
        <f ca="1">IFERROR(IF(OR($C252="",结果导入!ES$3=""),"",IF(选手操作!ET251&lt;&gt;"",IF(选手操作!ET251="其他","请假",选手操作!ET251),VLOOKUP($C252,结果导入!EO:EQ,3,0))),"成绩错误")</f>
        <v/>
      </c>
      <c r="N252" s="6" t="str">
        <f ca="1">IFERROR(IF(OR($C252="",结果导入!FS$3=""),"",IF(选手操作!FT251&lt;&gt;"",IF(选手操作!FT251="其他","请假",选手操作!FT251),VLOOKUP($C252,结果导入!FO:FQ,3,0))),"成绩错误")</f>
        <v/>
      </c>
      <c r="O252" s="6" t="str">
        <f ca="1">IFERROR(IF(OR($C252="",结果导入!GS$3=""),"",IF(选手操作!GT251&lt;&gt;"",IF(选手操作!GT251="其他","请假",选手操作!GT251),VLOOKUP($C252,结果导入!GO:GQ,3,0))),"成绩错误")</f>
        <v/>
      </c>
      <c r="P252" s="6" t="str">
        <f ca="1">IFERROR(IF(OR($C252="",结果导入!HS$3=""),"",IF(选手操作!HT251&lt;&gt;"",IF(选手操作!HT251="其他","请假",选手操作!HT251),VLOOKUP($C252,结果导入!HO:HQ,3,0))),"成绩错误")</f>
        <v/>
      </c>
      <c r="Q252" s="5" t="str">
        <f ca="1" t="shared" si="153"/>
        <v/>
      </c>
      <c r="R252" s="5" t="str">
        <f ca="1" t="shared" si="154"/>
        <v/>
      </c>
      <c r="S252" s="5" t="str">
        <f ca="1" t="shared" si="155"/>
        <v/>
      </c>
      <c r="T252" s="6" t="str">
        <f ca="1" t="shared" si="156"/>
        <v/>
      </c>
      <c r="U252" s="6" t="str">
        <f ca="1" t="shared" si="157"/>
        <v/>
      </c>
      <c r="V252" s="6" t="str">
        <f ca="1" t="shared" si="158"/>
        <v/>
      </c>
      <c r="W252" s="6" t="str">
        <f ca="1" t="shared" si="159"/>
        <v/>
      </c>
      <c r="X252" s="6" t="str">
        <f ca="1" t="shared" si="160"/>
        <v/>
      </c>
      <c r="Y252" s="6" t="str">
        <f ca="1" t="shared" si="161"/>
        <v/>
      </c>
      <c r="Z252" s="6" t="str">
        <f ca="1" t="shared" si="162"/>
        <v/>
      </c>
      <c r="AA252" s="6" t="str">
        <f ca="1" t="shared" si="163"/>
        <v/>
      </c>
      <c r="AB252" s="6" t="str">
        <f ca="1" t="shared" si="164"/>
        <v/>
      </c>
      <c r="AC252" s="6" t="str">
        <f ca="1" t="shared" si="165"/>
        <v/>
      </c>
      <c r="AD252" s="6" t="str">
        <f ca="1" t="shared" si="166"/>
        <v/>
      </c>
      <c r="AE252" s="6" t="str">
        <f ca="1" t="shared" si="167"/>
        <v/>
      </c>
      <c r="AF252" s="5" t="str">
        <f ca="1" t="shared" si="168"/>
        <v/>
      </c>
      <c r="AG252" s="5" t="str">
        <f ca="1" t="shared" si="169"/>
        <v/>
      </c>
      <c r="AH252" s="5" t="str">
        <f ca="1" t="shared" si="170"/>
        <v/>
      </c>
      <c r="AI252" s="6" t="str">
        <f ca="1" t="shared" si="171"/>
        <v/>
      </c>
      <c r="AJ252" s="6" t="str">
        <f ca="1" t="shared" si="172"/>
        <v/>
      </c>
      <c r="AK252" s="7" t="str">
        <f ca="1" t="shared" si="173"/>
        <v/>
      </c>
      <c r="AL252" s="6" t="str">
        <f ca="1" t="shared" si="174"/>
        <v/>
      </c>
      <c r="AM252" s="6" t="str">
        <f ca="1" t="shared" si="175"/>
        <v/>
      </c>
      <c r="AN252" s="6" t="str">
        <f ca="1" t="shared" si="176"/>
        <v/>
      </c>
      <c r="AO252" s="6" t="str">
        <f ca="1" t="shared" si="177"/>
        <v/>
      </c>
      <c r="AP252" s="6" t="str">
        <f ca="1" t="shared" si="178"/>
        <v/>
      </c>
      <c r="AQ252" s="6" t="str">
        <f ca="1" t="shared" si="179"/>
        <v/>
      </c>
      <c r="AR252" s="6" t="str">
        <f ca="1" t="shared" si="180"/>
        <v/>
      </c>
      <c r="AS252" s="6" t="str">
        <f ca="1" t="shared" si="181"/>
        <v/>
      </c>
      <c r="AT252" s="6" t="str">
        <f ca="1" t="shared" si="182"/>
        <v/>
      </c>
      <c r="AU252" s="9" t="str">
        <f ca="1" t="shared" si="183"/>
        <v/>
      </c>
      <c r="AV252" s="5" t="str">
        <f ca="1" t="shared" si="184"/>
        <v/>
      </c>
      <c r="AW252" s="5" t="str">
        <f ca="1" t="shared" si="185"/>
        <v/>
      </c>
      <c r="AX252" s="8" t="str">
        <f ca="1" t="shared" si="186"/>
        <v/>
      </c>
      <c r="AY252" s="6" t="str">
        <f ca="1" t="shared" si="187"/>
        <v/>
      </c>
      <c r="AZ252" s="7" t="str">
        <f ca="1" t="shared" si="188"/>
        <v/>
      </c>
      <c r="BA252" s="6" t="str">
        <f ca="1" t="shared" si="189"/>
        <v/>
      </c>
      <c r="BB252" s="6" t="str">
        <f ca="1" t="shared" si="190"/>
        <v/>
      </c>
      <c r="BC252" s="6" t="str">
        <f ca="1" t="shared" si="191"/>
        <v/>
      </c>
      <c r="BD252" s="6" t="str">
        <f ca="1" t="shared" si="192"/>
        <v/>
      </c>
      <c r="BE252" s="6" t="str">
        <f ca="1" t="shared" si="193"/>
        <v/>
      </c>
      <c r="BF252" s="6" t="str">
        <f ca="1" t="shared" si="194"/>
        <v/>
      </c>
      <c r="BG252" s="6" t="str">
        <f ca="1" t="shared" si="195"/>
        <v/>
      </c>
      <c r="BH252" s="6" t="str">
        <f ca="1" t="shared" si="196"/>
        <v/>
      </c>
      <c r="BI252" s="6" t="str">
        <f ca="1" t="shared" si="197"/>
        <v/>
      </c>
    </row>
    <row r="253" spans="1:61">
      <c r="A253" s="5" t="str">
        <f ca="1" t="shared" si="151"/>
        <v/>
      </c>
      <c r="B253" s="5" t="str">
        <f ca="1">IF(选手操作!$K252="","",选手操作!$K252)</f>
        <v/>
      </c>
      <c r="C253" s="5" t="str">
        <f ca="1">IF(选手操作!$L252="","",选手操作!$L252)</f>
        <v/>
      </c>
      <c r="D253" s="5" t="str">
        <f ca="1">IF($B253="","",RANK($E253,$E$4:$E$435,0)+COUNTIF($E$4:$E253,$E253)-1)</f>
        <v/>
      </c>
      <c r="E253" s="6" t="str">
        <f ca="1" t="shared" si="152"/>
        <v/>
      </c>
      <c r="F253" s="7" t="str">
        <f ca="1">IF(SUM(选手操作!S252,选手操作!AS252,选手操作!BS252,选手操作!CS252,选手操作!DS252,选手操作!ES252,选手操作!FS252,选手操作!GS252,选手操作!HS252,选手操作!M252,结果导入!W252,结果导入!AW252,结果导入!BW252,结果导入!CW252,结果导入!DW252,结果导入!EW252,结果导入!FW252,结果导入!GW252,结果导入!HW252,选手操作!HU252)=0,"",SUM(选手操作!S252,选手操作!AS252,选手操作!BS252,选手操作!CS252,选手操作!DS252,选手操作!ES252,选手操作!FS252,选手操作!GS252,选手操作!HS252,选手操作!M252,结果导入!W252,结果导入!AW252,结果导入!BW252,结果导入!CW252,结果导入!DW252,结果导入!EW252,结果导入!FW252,结果导入!GW252,结果导入!HW252))</f>
        <v/>
      </c>
      <c r="G253" s="7" t="str">
        <f>IF(SUM(选手操作!O252,结果导入!Y252,结果导入!AY252,结果导入!BY252,结果导入!CY252,结果导入!DY252,结果导入!EY252,结果导入!FY252,结果导入!GY252,结果导入!HY252)=0,"",SUM(选手操作!O252,结果导入!Y252,结果导入!AY252,结果导入!BY252,结果导入!CY252,结果导入!DY252,结果导入!EY252,结果导入!FY252,结果导入!GY252,结果导入!HY252))</f>
        <v/>
      </c>
      <c r="H253" s="6" t="str">
        <f ca="1">IFERROR(IF(OR($C253="",结果导入!S$3=""),"",IF(选手操作!T252&lt;&gt;"",IF(选手操作!T252="其他","请假",选手操作!T252),VLOOKUP($C253,结果导入!O:Q,3,0))),"成绩错误")</f>
        <v/>
      </c>
      <c r="I253" s="6" t="str">
        <f ca="1">IFERROR(IF(OR($C253="",结果导入!AS$3=""),"",IF(选手操作!AT252&lt;&gt;"",IF(选手操作!AT252="其他","请假",选手操作!AT252),VLOOKUP($C253,结果导入!AO:AQ,3,0))),"成绩错误")</f>
        <v/>
      </c>
      <c r="J253" s="6" t="str">
        <f ca="1">IFERROR(IF(OR($C253="",结果导入!BS$3=""),"",IF(选手操作!BT252&lt;&gt;"",IF(选手操作!BT252="其他","请假",选手操作!BT252),VLOOKUP($C253,结果导入!BO:BQ,3,0))),"成绩错误")</f>
        <v/>
      </c>
      <c r="K253" s="6" t="str">
        <f ca="1">IFERROR(IF(OR($C253="",结果导入!CS$3=""),"",IF(选手操作!CT252&lt;&gt;"",IF(选手操作!CT252="其他","请假",选手操作!CT252),VLOOKUP($C253,结果导入!CO:CQ,3,0))),"成绩错误")</f>
        <v/>
      </c>
      <c r="L253" s="6" t="str">
        <f ca="1">IFERROR(IF(OR($C253="",结果导入!DS$3=""),"",IF(选手操作!DT252&lt;&gt;"",IF(选手操作!DT252="其他","请假",选手操作!DT252),VLOOKUP($C253,结果导入!DO:DQ,3,0))),"成绩错误")</f>
        <v/>
      </c>
      <c r="M253" s="6" t="str">
        <f ca="1">IFERROR(IF(OR($C253="",结果导入!ES$3=""),"",IF(选手操作!ET252&lt;&gt;"",IF(选手操作!ET252="其他","请假",选手操作!ET252),VLOOKUP($C253,结果导入!EO:EQ,3,0))),"成绩错误")</f>
        <v/>
      </c>
      <c r="N253" s="6" t="str">
        <f ca="1">IFERROR(IF(OR($C253="",结果导入!FS$3=""),"",IF(选手操作!FT252&lt;&gt;"",IF(选手操作!FT252="其他","请假",选手操作!FT252),VLOOKUP($C253,结果导入!FO:FQ,3,0))),"成绩错误")</f>
        <v/>
      </c>
      <c r="O253" s="6" t="str">
        <f ca="1">IFERROR(IF(OR($C253="",结果导入!GS$3=""),"",IF(选手操作!GT252&lt;&gt;"",IF(选手操作!GT252="其他","请假",选手操作!GT252),VLOOKUP($C253,结果导入!GO:GQ,3,0))),"成绩错误")</f>
        <v/>
      </c>
      <c r="P253" s="6" t="str">
        <f ca="1">IFERROR(IF(OR($C253="",结果导入!HS$3=""),"",IF(选手操作!HT252&lt;&gt;"",IF(选手操作!HT252="其他","请假",选手操作!HT252),VLOOKUP($C253,结果导入!HO:HQ,3,0))),"成绩错误")</f>
        <v/>
      </c>
      <c r="Q253" s="5" t="str">
        <f ca="1" t="shared" si="153"/>
        <v/>
      </c>
      <c r="R253" s="5" t="str">
        <f ca="1" t="shared" si="154"/>
        <v/>
      </c>
      <c r="S253" s="5" t="str">
        <f ca="1" t="shared" si="155"/>
        <v/>
      </c>
      <c r="T253" s="6" t="str">
        <f ca="1" t="shared" si="156"/>
        <v/>
      </c>
      <c r="U253" s="6" t="str">
        <f ca="1" t="shared" si="157"/>
        <v/>
      </c>
      <c r="V253" s="6" t="str">
        <f ca="1" t="shared" si="158"/>
        <v/>
      </c>
      <c r="W253" s="6" t="str">
        <f ca="1" t="shared" si="159"/>
        <v/>
      </c>
      <c r="X253" s="6" t="str">
        <f ca="1" t="shared" si="160"/>
        <v/>
      </c>
      <c r="Y253" s="6" t="str">
        <f ca="1" t="shared" si="161"/>
        <v/>
      </c>
      <c r="Z253" s="6" t="str">
        <f ca="1" t="shared" si="162"/>
        <v/>
      </c>
      <c r="AA253" s="6" t="str">
        <f ca="1" t="shared" si="163"/>
        <v/>
      </c>
      <c r="AB253" s="6" t="str">
        <f ca="1" t="shared" si="164"/>
        <v/>
      </c>
      <c r="AC253" s="6" t="str">
        <f ca="1" t="shared" si="165"/>
        <v/>
      </c>
      <c r="AD253" s="6" t="str">
        <f ca="1" t="shared" si="166"/>
        <v/>
      </c>
      <c r="AE253" s="6" t="str">
        <f ca="1" t="shared" si="167"/>
        <v/>
      </c>
      <c r="AF253" s="5" t="str">
        <f ca="1" t="shared" si="168"/>
        <v/>
      </c>
      <c r="AG253" s="5" t="str">
        <f ca="1" t="shared" si="169"/>
        <v/>
      </c>
      <c r="AH253" s="5" t="str">
        <f ca="1" t="shared" si="170"/>
        <v/>
      </c>
      <c r="AI253" s="6" t="str">
        <f ca="1" t="shared" si="171"/>
        <v/>
      </c>
      <c r="AJ253" s="6" t="str">
        <f ca="1" t="shared" si="172"/>
        <v/>
      </c>
      <c r="AK253" s="7" t="str">
        <f ca="1" t="shared" si="173"/>
        <v/>
      </c>
      <c r="AL253" s="6" t="str">
        <f ca="1" t="shared" si="174"/>
        <v/>
      </c>
      <c r="AM253" s="6" t="str">
        <f ca="1" t="shared" si="175"/>
        <v/>
      </c>
      <c r="AN253" s="6" t="str">
        <f ca="1" t="shared" si="176"/>
        <v/>
      </c>
      <c r="AO253" s="6" t="str">
        <f ca="1" t="shared" si="177"/>
        <v/>
      </c>
      <c r="AP253" s="6" t="str">
        <f ca="1" t="shared" si="178"/>
        <v/>
      </c>
      <c r="AQ253" s="6" t="str">
        <f ca="1" t="shared" si="179"/>
        <v/>
      </c>
      <c r="AR253" s="6" t="str">
        <f ca="1" t="shared" si="180"/>
        <v/>
      </c>
      <c r="AS253" s="6" t="str">
        <f ca="1" t="shared" si="181"/>
        <v/>
      </c>
      <c r="AT253" s="6" t="str">
        <f ca="1" t="shared" si="182"/>
        <v/>
      </c>
      <c r="AU253" s="9" t="str">
        <f ca="1" t="shared" si="183"/>
        <v/>
      </c>
      <c r="AV253" s="5" t="str">
        <f ca="1" t="shared" si="184"/>
        <v/>
      </c>
      <c r="AW253" s="5" t="str">
        <f ca="1" t="shared" si="185"/>
        <v/>
      </c>
      <c r="AX253" s="8" t="str">
        <f ca="1" t="shared" si="186"/>
        <v/>
      </c>
      <c r="AY253" s="6" t="str">
        <f ca="1" t="shared" si="187"/>
        <v/>
      </c>
      <c r="AZ253" s="7" t="str">
        <f ca="1" t="shared" si="188"/>
        <v/>
      </c>
      <c r="BA253" s="6" t="str">
        <f ca="1" t="shared" si="189"/>
        <v/>
      </c>
      <c r="BB253" s="6" t="str">
        <f ca="1" t="shared" si="190"/>
        <v/>
      </c>
      <c r="BC253" s="6" t="str">
        <f ca="1" t="shared" si="191"/>
        <v/>
      </c>
      <c r="BD253" s="6" t="str">
        <f ca="1" t="shared" si="192"/>
        <v/>
      </c>
      <c r="BE253" s="6" t="str">
        <f ca="1" t="shared" si="193"/>
        <v/>
      </c>
      <c r="BF253" s="6" t="str">
        <f ca="1" t="shared" si="194"/>
        <v/>
      </c>
      <c r="BG253" s="6" t="str">
        <f ca="1" t="shared" si="195"/>
        <v/>
      </c>
      <c r="BH253" s="6" t="str">
        <f ca="1" t="shared" si="196"/>
        <v/>
      </c>
      <c r="BI253" s="6" t="str">
        <f ca="1" t="shared" si="197"/>
        <v/>
      </c>
    </row>
    <row r="254" spans="1:61">
      <c r="A254" s="5" t="str">
        <f ca="1" t="shared" si="151"/>
        <v/>
      </c>
      <c r="B254" s="5" t="str">
        <f ca="1">IF(选手操作!$K253="","",选手操作!$K253)</f>
        <v/>
      </c>
      <c r="C254" s="5" t="str">
        <f ca="1">IF(选手操作!$L253="","",选手操作!$L253)</f>
        <v/>
      </c>
      <c r="D254" s="5" t="str">
        <f ca="1">IF($B254="","",RANK($E254,$E$4:$E$435,0)+COUNTIF($E$4:$E254,$E254)-1)</f>
        <v/>
      </c>
      <c r="E254" s="6" t="str">
        <f ca="1" t="shared" si="152"/>
        <v/>
      </c>
      <c r="F254" s="7" t="str">
        <f ca="1">IF(SUM(选手操作!S253,选手操作!AS253,选手操作!BS253,选手操作!CS253,选手操作!DS253,选手操作!ES253,选手操作!FS253,选手操作!GS253,选手操作!HS253,选手操作!M253,结果导入!W253,结果导入!AW253,结果导入!BW253,结果导入!CW253,结果导入!DW253,结果导入!EW253,结果导入!FW253,结果导入!GW253,结果导入!HW253,选手操作!HU253)=0,"",SUM(选手操作!S253,选手操作!AS253,选手操作!BS253,选手操作!CS253,选手操作!DS253,选手操作!ES253,选手操作!FS253,选手操作!GS253,选手操作!HS253,选手操作!M253,结果导入!W253,结果导入!AW253,结果导入!BW253,结果导入!CW253,结果导入!DW253,结果导入!EW253,结果导入!FW253,结果导入!GW253,结果导入!HW253))</f>
        <v/>
      </c>
      <c r="G254" s="7" t="str">
        <f>IF(SUM(选手操作!O253,结果导入!Y253,结果导入!AY253,结果导入!BY253,结果导入!CY253,结果导入!DY253,结果导入!EY253,结果导入!FY253,结果导入!GY253,结果导入!HY253)=0,"",SUM(选手操作!O253,结果导入!Y253,结果导入!AY253,结果导入!BY253,结果导入!CY253,结果导入!DY253,结果导入!EY253,结果导入!FY253,结果导入!GY253,结果导入!HY253))</f>
        <v/>
      </c>
      <c r="H254" s="6" t="str">
        <f ca="1">IFERROR(IF(OR($C254="",结果导入!S$3=""),"",IF(选手操作!T253&lt;&gt;"",IF(选手操作!T253="其他","请假",选手操作!T253),VLOOKUP($C254,结果导入!O:Q,3,0))),"成绩错误")</f>
        <v/>
      </c>
      <c r="I254" s="6" t="str">
        <f ca="1">IFERROR(IF(OR($C254="",结果导入!AS$3=""),"",IF(选手操作!AT253&lt;&gt;"",IF(选手操作!AT253="其他","请假",选手操作!AT253),VLOOKUP($C254,结果导入!AO:AQ,3,0))),"成绩错误")</f>
        <v/>
      </c>
      <c r="J254" s="6" t="str">
        <f ca="1">IFERROR(IF(OR($C254="",结果导入!BS$3=""),"",IF(选手操作!BT253&lt;&gt;"",IF(选手操作!BT253="其他","请假",选手操作!BT253),VLOOKUP($C254,结果导入!BO:BQ,3,0))),"成绩错误")</f>
        <v/>
      </c>
      <c r="K254" s="6" t="str">
        <f ca="1">IFERROR(IF(OR($C254="",结果导入!CS$3=""),"",IF(选手操作!CT253&lt;&gt;"",IF(选手操作!CT253="其他","请假",选手操作!CT253),VLOOKUP($C254,结果导入!CO:CQ,3,0))),"成绩错误")</f>
        <v/>
      </c>
      <c r="L254" s="6" t="str">
        <f ca="1">IFERROR(IF(OR($C254="",结果导入!DS$3=""),"",IF(选手操作!DT253&lt;&gt;"",IF(选手操作!DT253="其他","请假",选手操作!DT253),VLOOKUP($C254,结果导入!DO:DQ,3,0))),"成绩错误")</f>
        <v/>
      </c>
      <c r="M254" s="6" t="str">
        <f ca="1">IFERROR(IF(OR($C254="",结果导入!ES$3=""),"",IF(选手操作!ET253&lt;&gt;"",IF(选手操作!ET253="其他","请假",选手操作!ET253),VLOOKUP($C254,结果导入!EO:EQ,3,0))),"成绩错误")</f>
        <v/>
      </c>
      <c r="N254" s="6" t="str">
        <f ca="1">IFERROR(IF(OR($C254="",结果导入!FS$3=""),"",IF(选手操作!FT253&lt;&gt;"",IF(选手操作!FT253="其他","请假",选手操作!FT253),VLOOKUP($C254,结果导入!FO:FQ,3,0))),"成绩错误")</f>
        <v/>
      </c>
      <c r="O254" s="6" t="str">
        <f ca="1">IFERROR(IF(OR($C254="",结果导入!GS$3=""),"",IF(选手操作!GT253&lt;&gt;"",IF(选手操作!GT253="其他","请假",选手操作!GT253),VLOOKUP($C254,结果导入!GO:GQ,3,0))),"成绩错误")</f>
        <v/>
      </c>
      <c r="P254" s="6" t="str">
        <f ca="1">IFERROR(IF(OR($C254="",结果导入!HS$3=""),"",IF(选手操作!HT253&lt;&gt;"",IF(选手操作!HT253="其他","请假",选手操作!HT253),VLOOKUP($C254,结果导入!HO:HQ,3,0))),"成绩错误")</f>
        <v/>
      </c>
      <c r="Q254" s="5" t="str">
        <f ca="1" t="shared" si="153"/>
        <v/>
      </c>
      <c r="R254" s="5" t="str">
        <f ca="1" t="shared" si="154"/>
        <v/>
      </c>
      <c r="S254" s="5" t="str">
        <f ca="1" t="shared" si="155"/>
        <v/>
      </c>
      <c r="T254" s="6" t="str">
        <f ca="1" t="shared" si="156"/>
        <v/>
      </c>
      <c r="U254" s="6" t="str">
        <f ca="1" t="shared" si="157"/>
        <v/>
      </c>
      <c r="V254" s="6" t="str">
        <f ca="1" t="shared" si="158"/>
        <v/>
      </c>
      <c r="W254" s="6" t="str">
        <f ca="1" t="shared" si="159"/>
        <v/>
      </c>
      <c r="X254" s="6" t="str">
        <f ca="1" t="shared" si="160"/>
        <v/>
      </c>
      <c r="Y254" s="6" t="str">
        <f ca="1" t="shared" si="161"/>
        <v/>
      </c>
      <c r="Z254" s="6" t="str">
        <f ca="1" t="shared" si="162"/>
        <v/>
      </c>
      <c r="AA254" s="6" t="str">
        <f ca="1" t="shared" si="163"/>
        <v/>
      </c>
      <c r="AB254" s="6" t="str">
        <f ca="1" t="shared" si="164"/>
        <v/>
      </c>
      <c r="AC254" s="6" t="str">
        <f ca="1" t="shared" si="165"/>
        <v/>
      </c>
      <c r="AD254" s="6" t="str">
        <f ca="1" t="shared" si="166"/>
        <v/>
      </c>
      <c r="AE254" s="6" t="str">
        <f ca="1" t="shared" si="167"/>
        <v/>
      </c>
      <c r="AF254" s="5" t="str">
        <f ca="1" t="shared" si="168"/>
        <v/>
      </c>
      <c r="AG254" s="5" t="str">
        <f ca="1" t="shared" si="169"/>
        <v/>
      </c>
      <c r="AH254" s="5" t="str">
        <f ca="1" t="shared" si="170"/>
        <v/>
      </c>
      <c r="AI254" s="6" t="str">
        <f ca="1" t="shared" si="171"/>
        <v/>
      </c>
      <c r="AJ254" s="6" t="str">
        <f ca="1" t="shared" si="172"/>
        <v/>
      </c>
      <c r="AK254" s="7" t="str">
        <f ca="1" t="shared" si="173"/>
        <v/>
      </c>
      <c r="AL254" s="6" t="str">
        <f ca="1" t="shared" si="174"/>
        <v/>
      </c>
      <c r="AM254" s="6" t="str">
        <f ca="1" t="shared" si="175"/>
        <v/>
      </c>
      <c r="AN254" s="6" t="str">
        <f ca="1" t="shared" si="176"/>
        <v/>
      </c>
      <c r="AO254" s="6" t="str">
        <f ca="1" t="shared" si="177"/>
        <v/>
      </c>
      <c r="AP254" s="6" t="str">
        <f ca="1" t="shared" si="178"/>
        <v/>
      </c>
      <c r="AQ254" s="6" t="str">
        <f ca="1" t="shared" si="179"/>
        <v/>
      </c>
      <c r="AR254" s="6" t="str">
        <f ca="1" t="shared" si="180"/>
        <v/>
      </c>
      <c r="AS254" s="6" t="str">
        <f ca="1" t="shared" si="181"/>
        <v/>
      </c>
      <c r="AT254" s="6" t="str">
        <f ca="1" t="shared" si="182"/>
        <v/>
      </c>
      <c r="AU254" s="9" t="str">
        <f ca="1" t="shared" si="183"/>
        <v/>
      </c>
      <c r="AV254" s="5" t="str">
        <f ca="1" t="shared" si="184"/>
        <v/>
      </c>
      <c r="AW254" s="5" t="str">
        <f ca="1" t="shared" si="185"/>
        <v/>
      </c>
      <c r="AX254" s="8" t="str">
        <f ca="1" t="shared" si="186"/>
        <v/>
      </c>
      <c r="AY254" s="6" t="str">
        <f ca="1" t="shared" si="187"/>
        <v/>
      </c>
      <c r="AZ254" s="7" t="str">
        <f ca="1" t="shared" si="188"/>
        <v/>
      </c>
      <c r="BA254" s="6" t="str">
        <f ca="1" t="shared" si="189"/>
        <v/>
      </c>
      <c r="BB254" s="6" t="str">
        <f ca="1" t="shared" si="190"/>
        <v/>
      </c>
      <c r="BC254" s="6" t="str">
        <f ca="1" t="shared" si="191"/>
        <v/>
      </c>
      <c r="BD254" s="6" t="str">
        <f ca="1" t="shared" si="192"/>
        <v/>
      </c>
      <c r="BE254" s="6" t="str">
        <f ca="1" t="shared" si="193"/>
        <v/>
      </c>
      <c r="BF254" s="6" t="str">
        <f ca="1" t="shared" si="194"/>
        <v/>
      </c>
      <c r="BG254" s="6" t="str">
        <f ca="1" t="shared" si="195"/>
        <v/>
      </c>
      <c r="BH254" s="6" t="str">
        <f ca="1" t="shared" si="196"/>
        <v/>
      </c>
      <c r="BI254" s="6" t="str">
        <f ca="1" t="shared" si="197"/>
        <v/>
      </c>
    </row>
    <row r="255" spans="1:61">
      <c r="A255" s="5" t="str">
        <f ca="1" t="shared" si="151"/>
        <v/>
      </c>
      <c r="B255" s="5" t="str">
        <f ca="1">IF(选手操作!$K254="","",选手操作!$K254)</f>
        <v/>
      </c>
      <c r="C255" s="5" t="str">
        <f ca="1">IF(选手操作!$L254="","",选手操作!$L254)</f>
        <v/>
      </c>
      <c r="D255" s="5" t="str">
        <f ca="1">IF($B255="","",RANK($E255,$E$4:$E$435,0)+COUNTIF($E$4:$E255,$E255)-1)</f>
        <v/>
      </c>
      <c r="E255" s="6" t="str">
        <f ca="1" t="shared" si="152"/>
        <v/>
      </c>
      <c r="F255" s="7" t="str">
        <f ca="1">IF(SUM(选手操作!S254,选手操作!AS254,选手操作!BS254,选手操作!CS254,选手操作!DS254,选手操作!ES254,选手操作!FS254,选手操作!GS254,选手操作!HS254,选手操作!M254,结果导入!W254,结果导入!AW254,结果导入!BW254,结果导入!CW254,结果导入!DW254,结果导入!EW254,结果导入!FW254,结果导入!GW254,结果导入!HW254,选手操作!HU254)=0,"",SUM(选手操作!S254,选手操作!AS254,选手操作!BS254,选手操作!CS254,选手操作!DS254,选手操作!ES254,选手操作!FS254,选手操作!GS254,选手操作!HS254,选手操作!M254,结果导入!W254,结果导入!AW254,结果导入!BW254,结果导入!CW254,结果导入!DW254,结果导入!EW254,结果导入!FW254,结果导入!GW254,结果导入!HW254))</f>
        <v/>
      </c>
      <c r="G255" s="7" t="str">
        <f>IF(SUM(选手操作!O254,结果导入!Y254,结果导入!AY254,结果导入!BY254,结果导入!CY254,结果导入!DY254,结果导入!EY254,结果导入!FY254,结果导入!GY254,结果导入!HY254)=0,"",SUM(选手操作!O254,结果导入!Y254,结果导入!AY254,结果导入!BY254,结果导入!CY254,结果导入!DY254,结果导入!EY254,结果导入!FY254,结果导入!GY254,结果导入!HY254))</f>
        <v/>
      </c>
      <c r="H255" s="6" t="str">
        <f ca="1">IFERROR(IF(OR($C255="",结果导入!S$3=""),"",IF(选手操作!T254&lt;&gt;"",IF(选手操作!T254="其他","请假",选手操作!T254),VLOOKUP($C255,结果导入!O:Q,3,0))),"成绩错误")</f>
        <v/>
      </c>
      <c r="I255" s="6" t="str">
        <f ca="1">IFERROR(IF(OR($C255="",结果导入!AS$3=""),"",IF(选手操作!AT254&lt;&gt;"",IF(选手操作!AT254="其他","请假",选手操作!AT254),VLOOKUP($C255,结果导入!AO:AQ,3,0))),"成绩错误")</f>
        <v/>
      </c>
      <c r="J255" s="6" t="str">
        <f ca="1">IFERROR(IF(OR($C255="",结果导入!BS$3=""),"",IF(选手操作!BT254&lt;&gt;"",IF(选手操作!BT254="其他","请假",选手操作!BT254),VLOOKUP($C255,结果导入!BO:BQ,3,0))),"成绩错误")</f>
        <v/>
      </c>
      <c r="K255" s="6" t="str">
        <f ca="1">IFERROR(IF(OR($C255="",结果导入!CS$3=""),"",IF(选手操作!CT254&lt;&gt;"",IF(选手操作!CT254="其他","请假",选手操作!CT254),VLOOKUP($C255,结果导入!CO:CQ,3,0))),"成绩错误")</f>
        <v/>
      </c>
      <c r="L255" s="6" t="str">
        <f ca="1">IFERROR(IF(OR($C255="",结果导入!DS$3=""),"",IF(选手操作!DT254&lt;&gt;"",IF(选手操作!DT254="其他","请假",选手操作!DT254),VLOOKUP($C255,结果导入!DO:DQ,3,0))),"成绩错误")</f>
        <v/>
      </c>
      <c r="M255" s="6" t="str">
        <f ca="1">IFERROR(IF(OR($C255="",结果导入!ES$3=""),"",IF(选手操作!ET254&lt;&gt;"",IF(选手操作!ET254="其他","请假",选手操作!ET254),VLOOKUP($C255,结果导入!EO:EQ,3,0))),"成绩错误")</f>
        <v/>
      </c>
      <c r="N255" s="6" t="str">
        <f ca="1">IFERROR(IF(OR($C255="",结果导入!FS$3=""),"",IF(选手操作!FT254&lt;&gt;"",IF(选手操作!FT254="其他","请假",选手操作!FT254),VLOOKUP($C255,结果导入!FO:FQ,3,0))),"成绩错误")</f>
        <v/>
      </c>
      <c r="O255" s="6" t="str">
        <f ca="1">IFERROR(IF(OR($C255="",结果导入!GS$3=""),"",IF(选手操作!GT254&lt;&gt;"",IF(选手操作!GT254="其他","请假",选手操作!GT254),VLOOKUP($C255,结果导入!GO:GQ,3,0))),"成绩错误")</f>
        <v/>
      </c>
      <c r="P255" s="6" t="str">
        <f ca="1">IFERROR(IF(OR($C255="",结果导入!HS$3=""),"",IF(选手操作!HT254&lt;&gt;"",IF(选手操作!HT254="其他","请假",选手操作!HT254),VLOOKUP($C255,结果导入!HO:HQ,3,0))),"成绩错误")</f>
        <v/>
      </c>
      <c r="Q255" s="5" t="str">
        <f ca="1" t="shared" si="153"/>
        <v/>
      </c>
      <c r="R255" s="5" t="str">
        <f ca="1" t="shared" si="154"/>
        <v/>
      </c>
      <c r="S255" s="5" t="str">
        <f ca="1" t="shared" si="155"/>
        <v/>
      </c>
      <c r="T255" s="6" t="str">
        <f ca="1" t="shared" si="156"/>
        <v/>
      </c>
      <c r="U255" s="6" t="str">
        <f ca="1" t="shared" si="157"/>
        <v/>
      </c>
      <c r="V255" s="6" t="str">
        <f ca="1" t="shared" si="158"/>
        <v/>
      </c>
      <c r="W255" s="6" t="str">
        <f ca="1" t="shared" si="159"/>
        <v/>
      </c>
      <c r="X255" s="6" t="str">
        <f ca="1" t="shared" si="160"/>
        <v/>
      </c>
      <c r="Y255" s="6" t="str">
        <f ca="1" t="shared" si="161"/>
        <v/>
      </c>
      <c r="Z255" s="6" t="str">
        <f ca="1" t="shared" si="162"/>
        <v/>
      </c>
      <c r="AA255" s="6" t="str">
        <f ca="1" t="shared" si="163"/>
        <v/>
      </c>
      <c r="AB255" s="6" t="str">
        <f ca="1" t="shared" si="164"/>
        <v/>
      </c>
      <c r="AC255" s="6" t="str">
        <f ca="1" t="shared" si="165"/>
        <v/>
      </c>
      <c r="AD255" s="6" t="str">
        <f ca="1" t="shared" si="166"/>
        <v/>
      </c>
      <c r="AE255" s="6" t="str">
        <f ca="1" t="shared" si="167"/>
        <v/>
      </c>
      <c r="AF255" s="5" t="str">
        <f ca="1" t="shared" si="168"/>
        <v/>
      </c>
      <c r="AG255" s="5" t="str">
        <f ca="1" t="shared" si="169"/>
        <v/>
      </c>
      <c r="AH255" s="5" t="str">
        <f ca="1" t="shared" si="170"/>
        <v/>
      </c>
      <c r="AI255" s="6" t="str">
        <f ca="1" t="shared" si="171"/>
        <v/>
      </c>
      <c r="AJ255" s="6" t="str">
        <f ca="1" t="shared" si="172"/>
        <v/>
      </c>
      <c r="AK255" s="7" t="str">
        <f ca="1" t="shared" si="173"/>
        <v/>
      </c>
      <c r="AL255" s="6" t="str">
        <f ca="1" t="shared" si="174"/>
        <v/>
      </c>
      <c r="AM255" s="6" t="str">
        <f ca="1" t="shared" si="175"/>
        <v/>
      </c>
      <c r="AN255" s="6" t="str">
        <f ca="1" t="shared" si="176"/>
        <v/>
      </c>
      <c r="AO255" s="6" t="str">
        <f ca="1" t="shared" si="177"/>
        <v/>
      </c>
      <c r="AP255" s="6" t="str">
        <f ca="1" t="shared" si="178"/>
        <v/>
      </c>
      <c r="AQ255" s="6" t="str">
        <f ca="1" t="shared" si="179"/>
        <v/>
      </c>
      <c r="AR255" s="6" t="str">
        <f ca="1" t="shared" si="180"/>
        <v/>
      </c>
      <c r="AS255" s="6" t="str">
        <f ca="1" t="shared" si="181"/>
        <v/>
      </c>
      <c r="AT255" s="6" t="str">
        <f ca="1" t="shared" si="182"/>
        <v/>
      </c>
      <c r="AU255" s="9" t="str">
        <f ca="1" t="shared" si="183"/>
        <v/>
      </c>
      <c r="AV255" s="5" t="str">
        <f ca="1" t="shared" si="184"/>
        <v/>
      </c>
      <c r="AW255" s="5" t="str">
        <f ca="1" t="shared" si="185"/>
        <v/>
      </c>
      <c r="AX255" s="8" t="str">
        <f ca="1" t="shared" si="186"/>
        <v/>
      </c>
      <c r="AY255" s="6" t="str">
        <f ca="1" t="shared" si="187"/>
        <v/>
      </c>
      <c r="AZ255" s="7" t="str">
        <f ca="1" t="shared" si="188"/>
        <v/>
      </c>
      <c r="BA255" s="6" t="str">
        <f ca="1" t="shared" si="189"/>
        <v/>
      </c>
      <c r="BB255" s="6" t="str">
        <f ca="1" t="shared" si="190"/>
        <v/>
      </c>
      <c r="BC255" s="6" t="str">
        <f ca="1" t="shared" si="191"/>
        <v/>
      </c>
      <c r="BD255" s="6" t="str">
        <f ca="1" t="shared" si="192"/>
        <v/>
      </c>
      <c r="BE255" s="6" t="str">
        <f ca="1" t="shared" si="193"/>
        <v/>
      </c>
      <c r="BF255" s="6" t="str">
        <f ca="1" t="shared" si="194"/>
        <v/>
      </c>
      <c r="BG255" s="6" t="str">
        <f ca="1" t="shared" si="195"/>
        <v/>
      </c>
      <c r="BH255" s="6" t="str">
        <f ca="1" t="shared" si="196"/>
        <v/>
      </c>
      <c r="BI255" s="6" t="str">
        <f ca="1" t="shared" si="197"/>
        <v/>
      </c>
    </row>
    <row r="256" spans="1:61">
      <c r="A256" s="5" t="str">
        <f ca="1" t="shared" si="151"/>
        <v/>
      </c>
      <c r="B256" s="5" t="str">
        <f ca="1">IF(选手操作!$K255="","",选手操作!$K255)</f>
        <v/>
      </c>
      <c r="C256" s="5" t="str">
        <f ca="1">IF(选手操作!$L255="","",选手操作!$L255)</f>
        <v/>
      </c>
      <c r="D256" s="5" t="str">
        <f ca="1">IF($B256="","",RANK($E256,$E$4:$E$435,0)+COUNTIF($E$4:$E256,$E256)-1)</f>
        <v/>
      </c>
      <c r="E256" s="6" t="str">
        <f ca="1" t="shared" si="152"/>
        <v/>
      </c>
      <c r="F256" s="7" t="str">
        <f ca="1">IF(SUM(选手操作!S255,选手操作!AS255,选手操作!BS255,选手操作!CS255,选手操作!DS255,选手操作!ES255,选手操作!FS255,选手操作!GS255,选手操作!HS255,选手操作!M255,结果导入!W255,结果导入!AW255,结果导入!BW255,结果导入!CW255,结果导入!DW255,结果导入!EW255,结果导入!FW255,结果导入!GW255,结果导入!HW255,选手操作!HU255)=0,"",SUM(选手操作!S255,选手操作!AS255,选手操作!BS255,选手操作!CS255,选手操作!DS255,选手操作!ES255,选手操作!FS255,选手操作!GS255,选手操作!HS255,选手操作!M255,结果导入!W255,结果导入!AW255,结果导入!BW255,结果导入!CW255,结果导入!DW255,结果导入!EW255,结果导入!FW255,结果导入!GW255,结果导入!HW255))</f>
        <v/>
      </c>
      <c r="G256" s="7" t="str">
        <f>IF(SUM(选手操作!O255,结果导入!Y255,结果导入!AY255,结果导入!BY255,结果导入!CY255,结果导入!DY255,结果导入!EY255,结果导入!FY255,结果导入!GY255,结果导入!HY255)=0,"",SUM(选手操作!O255,结果导入!Y255,结果导入!AY255,结果导入!BY255,结果导入!CY255,结果导入!DY255,结果导入!EY255,结果导入!FY255,结果导入!GY255,结果导入!HY255))</f>
        <v/>
      </c>
      <c r="H256" s="6" t="str">
        <f ca="1">IFERROR(IF(OR($C256="",结果导入!S$3=""),"",IF(选手操作!T255&lt;&gt;"",IF(选手操作!T255="其他","请假",选手操作!T255),VLOOKUP($C256,结果导入!O:Q,3,0))),"成绩错误")</f>
        <v/>
      </c>
      <c r="I256" s="6" t="str">
        <f ca="1">IFERROR(IF(OR($C256="",结果导入!AS$3=""),"",IF(选手操作!AT255&lt;&gt;"",IF(选手操作!AT255="其他","请假",选手操作!AT255),VLOOKUP($C256,结果导入!AO:AQ,3,0))),"成绩错误")</f>
        <v/>
      </c>
      <c r="J256" s="6" t="str">
        <f ca="1">IFERROR(IF(OR($C256="",结果导入!BS$3=""),"",IF(选手操作!BT255&lt;&gt;"",IF(选手操作!BT255="其他","请假",选手操作!BT255),VLOOKUP($C256,结果导入!BO:BQ,3,0))),"成绩错误")</f>
        <v/>
      </c>
      <c r="K256" s="6" t="str">
        <f ca="1">IFERROR(IF(OR($C256="",结果导入!CS$3=""),"",IF(选手操作!CT255&lt;&gt;"",IF(选手操作!CT255="其他","请假",选手操作!CT255),VLOOKUP($C256,结果导入!CO:CQ,3,0))),"成绩错误")</f>
        <v/>
      </c>
      <c r="L256" s="6" t="str">
        <f ca="1">IFERROR(IF(OR($C256="",结果导入!DS$3=""),"",IF(选手操作!DT255&lt;&gt;"",IF(选手操作!DT255="其他","请假",选手操作!DT255),VLOOKUP($C256,结果导入!DO:DQ,3,0))),"成绩错误")</f>
        <v/>
      </c>
      <c r="M256" s="6" t="str">
        <f ca="1">IFERROR(IF(OR($C256="",结果导入!ES$3=""),"",IF(选手操作!ET255&lt;&gt;"",IF(选手操作!ET255="其他","请假",选手操作!ET255),VLOOKUP($C256,结果导入!EO:EQ,3,0))),"成绩错误")</f>
        <v/>
      </c>
      <c r="N256" s="6" t="str">
        <f ca="1">IFERROR(IF(OR($C256="",结果导入!FS$3=""),"",IF(选手操作!FT255&lt;&gt;"",IF(选手操作!FT255="其他","请假",选手操作!FT255),VLOOKUP($C256,结果导入!FO:FQ,3,0))),"成绩错误")</f>
        <v/>
      </c>
      <c r="O256" s="6" t="str">
        <f ca="1">IFERROR(IF(OR($C256="",结果导入!GS$3=""),"",IF(选手操作!GT255&lt;&gt;"",IF(选手操作!GT255="其他","请假",选手操作!GT255),VLOOKUP($C256,结果导入!GO:GQ,3,0))),"成绩错误")</f>
        <v/>
      </c>
      <c r="P256" s="6" t="str">
        <f ca="1">IFERROR(IF(OR($C256="",结果导入!HS$3=""),"",IF(选手操作!HT255&lt;&gt;"",IF(选手操作!HT255="其他","请假",选手操作!HT255),VLOOKUP($C256,结果导入!HO:HQ,3,0))),"成绩错误")</f>
        <v/>
      </c>
      <c r="Q256" s="5" t="str">
        <f ca="1" t="shared" si="153"/>
        <v/>
      </c>
      <c r="R256" s="5" t="str">
        <f ca="1" t="shared" si="154"/>
        <v/>
      </c>
      <c r="S256" s="5" t="str">
        <f ca="1" t="shared" si="155"/>
        <v/>
      </c>
      <c r="T256" s="6" t="str">
        <f ca="1" t="shared" si="156"/>
        <v/>
      </c>
      <c r="U256" s="6" t="str">
        <f ca="1" t="shared" si="157"/>
        <v/>
      </c>
      <c r="V256" s="6" t="str">
        <f ca="1" t="shared" si="158"/>
        <v/>
      </c>
      <c r="W256" s="6" t="str">
        <f ca="1" t="shared" si="159"/>
        <v/>
      </c>
      <c r="X256" s="6" t="str">
        <f ca="1" t="shared" si="160"/>
        <v/>
      </c>
      <c r="Y256" s="6" t="str">
        <f ca="1" t="shared" si="161"/>
        <v/>
      </c>
      <c r="Z256" s="6" t="str">
        <f ca="1" t="shared" si="162"/>
        <v/>
      </c>
      <c r="AA256" s="6" t="str">
        <f ca="1" t="shared" si="163"/>
        <v/>
      </c>
      <c r="AB256" s="6" t="str">
        <f ca="1" t="shared" si="164"/>
        <v/>
      </c>
      <c r="AC256" s="6" t="str">
        <f ca="1" t="shared" si="165"/>
        <v/>
      </c>
      <c r="AD256" s="6" t="str">
        <f ca="1" t="shared" si="166"/>
        <v/>
      </c>
      <c r="AE256" s="6" t="str">
        <f ca="1" t="shared" si="167"/>
        <v/>
      </c>
      <c r="AF256" s="5" t="str">
        <f ca="1" t="shared" si="168"/>
        <v/>
      </c>
      <c r="AG256" s="5" t="str">
        <f ca="1" t="shared" si="169"/>
        <v/>
      </c>
      <c r="AH256" s="5" t="str">
        <f ca="1" t="shared" si="170"/>
        <v/>
      </c>
      <c r="AI256" s="6" t="str">
        <f ca="1" t="shared" si="171"/>
        <v/>
      </c>
      <c r="AJ256" s="6" t="str">
        <f ca="1" t="shared" si="172"/>
        <v/>
      </c>
      <c r="AK256" s="7" t="str">
        <f ca="1" t="shared" si="173"/>
        <v/>
      </c>
      <c r="AL256" s="6" t="str">
        <f ca="1" t="shared" si="174"/>
        <v/>
      </c>
      <c r="AM256" s="6" t="str">
        <f ca="1" t="shared" si="175"/>
        <v/>
      </c>
      <c r="AN256" s="6" t="str">
        <f ca="1" t="shared" si="176"/>
        <v/>
      </c>
      <c r="AO256" s="6" t="str">
        <f ca="1" t="shared" si="177"/>
        <v/>
      </c>
      <c r="AP256" s="6" t="str">
        <f ca="1" t="shared" si="178"/>
        <v/>
      </c>
      <c r="AQ256" s="6" t="str">
        <f ca="1" t="shared" si="179"/>
        <v/>
      </c>
      <c r="AR256" s="6" t="str">
        <f ca="1" t="shared" si="180"/>
        <v/>
      </c>
      <c r="AS256" s="6" t="str">
        <f ca="1" t="shared" si="181"/>
        <v/>
      </c>
      <c r="AT256" s="6" t="str">
        <f ca="1" t="shared" si="182"/>
        <v/>
      </c>
      <c r="AU256" s="9" t="str">
        <f ca="1" t="shared" si="183"/>
        <v/>
      </c>
      <c r="AV256" s="5" t="str">
        <f ca="1" t="shared" si="184"/>
        <v/>
      </c>
      <c r="AW256" s="5" t="str">
        <f ca="1" t="shared" si="185"/>
        <v/>
      </c>
      <c r="AX256" s="8" t="str">
        <f ca="1" t="shared" si="186"/>
        <v/>
      </c>
      <c r="AY256" s="6" t="str">
        <f ca="1" t="shared" si="187"/>
        <v/>
      </c>
      <c r="AZ256" s="7" t="str">
        <f ca="1" t="shared" si="188"/>
        <v/>
      </c>
      <c r="BA256" s="6" t="str">
        <f ca="1" t="shared" si="189"/>
        <v/>
      </c>
      <c r="BB256" s="6" t="str">
        <f ca="1" t="shared" si="190"/>
        <v/>
      </c>
      <c r="BC256" s="6" t="str">
        <f ca="1" t="shared" si="191"/>
        <v/>
      </c>
      <c r="BD256" s="6" t="str">
        <f ca="1" t="shared" si="192"/>
        <v/>
      </c>
      <c r="BE256" s="6" t="str">
        <f ca="1" t="shared" si="193"/>
        <v/>
      </c>
      <c r="BF256" s="6" t="str">
        <f ca="1" t="shared" si="194"/>
        <v/>
      </c>
      <c r="BG256" s="6" t="str">
        <f ca="1" t="shared" si="195"/>
        <v/>
      </c>
      <c r="BH256" s="6" t="str">
        <f ca="1" t="shared" si="196"/>
        <v/>
      </c>
      <c r="BI256" s="6" t="str">
        <f ca="1" t="shared" si="197"/>
        <v/>
      </c>
    </row>
    <row r="257" spans="1:61">
      <c r="A257" s="5" t="str">
        <f ca="1" t="shared" si="151"/>
        <v/>
      </c>
      <c r="B257" s="5" t="str">
        <f ca="1">IF(选手操作!$K256="","",选手操作!$K256)</f>
        <v/>
      </c>
      <c r="C257" s="5" t="str">
        <f ca="1">IF(选手操作!$L256="","",选手操作!$L256)</f>
        <v/>
      </c>
      <c r="D257" s="5" t="str">
        <f ca="1">IF($B257="","",RANK($E257,$E$4:$E$435,0)+COUNTIF($E$4:$E257,$E257)-1)</f>
        <v/>
      </c>
      <c r="E257" s="6" t="str">
        <f ca="1" t="shared" si="152"/>
        <v/>
      </c>
      <c r="F257" s="7" t="str">
        <f ca="1">IF(SUM(选手操作!S256,选手操作!AS256,选手操作!BS256,选手操作!CS256,选手操作!DS256,选手操作!ES256,选手操作!FS256,选手操作!GS256,选手操作!HS256,选手操作!M256,结果导入!W256,结果导入!AW256,结果导入!BW256,结果导入!CW256,结果导入!DW256,结果导入!EW256,结果导入!FW256,结果导入!GW256,结果导入!HW256,选手操作!HU256)=0,"",SUM(选手操作!S256,选手操作!AS256,选手操作!BS256,选手操作!CS256,选手操作!DS256,选手操作!ES256,选手操作!FS256,选手操作!GS256,选手操作!HS256,选手操作!M256,结果导入!W256,结果导入!AW256,结果导入!BW256,结果导入!CW256,结果导入!DW256,结果导入!EW256,结果导入!FW256,结果导入!GW256,结果导入!HW256))</f>
        <v/>
      </c>
      <c r="G257" s="7" t="str">
        <f>IF(SUM(选手操作!O256,结果导入!Y256,结果导入!AY256,结果导入!BY256,结果导入!CY256,结果导入!DY256,结果导入!EY256,结果导入!FY256,结果导入!GY256,结果导入!HY256)=0,"",SUM(选手操作!O256,结果导入!Y256,结果导入!AY256,结果导入!BY256,结果导入!CY256,结果导入!DY256,结果导入!EY256,结果导入!FY256,结果导入!GY256,结果导入!HY256))</f>
        <v/>
      </c>
      <c r="H257" s="6" t="str">
        <f ca="1">IFERROR(IF(OR($C257="",结果导入!S$3=""),"",IF(选手操作!T256&lt;&gt;"",IF(选手操作!T256="其他","请假",选手操作!T256),VLOOKUP($C257,结果导入!O:Q,3,0))),"成绩错误")</f>
        <v/>
      </c>
      <c r="I257" s="6" t="str">
        <f ca="1">IFERROR(IF(OR($C257="",结果导入!AS$3=""),"",IF(选手操作!AT256&lt;&gt;"",IF(选手操作!AT256="其他","请假",选手操作!AT256),VLOOKUP($C257,结果导入!AO:AQ,3,0))),"成绩错误")</f>
        <v/>
      </c>
      <c r="J257" s="6" t="str">
        <f ca="1">IFERROR(IF(OR($C257="",结果导入!BS$3=""),"",IF(选手操作!BT256&lt;&gt;"",IF(选手操作!BT256="其他","请假",选手操作!BT256),VLOOKUP($C257,结果导入!BO:BQ,3,0))),"成绩错误")</f>
        <v/>
      </c>
      <c r="K257" s="6" t="str">
        <f ca="1">IFERROR(IF(OR($C257="",结果导入!CS$3=""),"",IF(选手操作!CT256&lt;&gt;"",IF(选手操作!CT256="其他","请假",选手操作!CT256),VLOOKUP($C257,结果导入!CO:CQ,3,0))),"成绩错误")</f>
        <v/>
      </c>
      <c r="L257" s="6" t="str">
        <f ca="1">IFERROR(IF(OR($C257="",结果导入!DS$3=""),"",IF(选手操作!DT256&lt;&gt;"",IF(选手操作!DT256="其他","请假",选手操作!DT256),VLOOKUP($C257,结果导入!DO:DQ,3,0))),"成绩错误")</f>
        <v/>
      </c>
      <c r="M257" s="6" t="str">
        <f ca="1">IFERROR(IF(OR($C257="",结果导入!ES$3=""),"",IF(选手操作!ET256&lt;&gt;"",IF(选手操作!ET256="其他","请假",选手操作!ET256),VLOOKUP($C257,结果导入!EO:EQ,3,0))),"成绩错误")</f>
        <v/>
      </c>
      <c r="N257" s="6" t="str">
        <f ca="1">IFERROR(IF(OR($C257="",结果导入!FS$3=""),"",IF(选手操作!FT256&lt;&gt;"",IF(选手操作!FT256="其他","请假",选手操作!FT256),VLOOKUP($C257,结果导入!FO:FQ,3,0))),"成绩错误")</f>
        <v/>
      </c>
      <c r="O257" s="6" t="str">
        <f ca="1">IFERROR(IF(OR($C257="",结果导入!GS$3=""),"",IF(选手操作!GT256&lt;&gt;"",IF(选手操作!GT256="其他","请假",选手操作!GT256),VLOOKUP($C257,结果导入!GO:GQ,3,0))),"成绩错误")</f>
        <v/>
      </c>
      <c r="P257" s="6" t="str">
        <f ca="1">IFERROR(IF(OR($C257="",结果导入!HS$3=""),"",IF(选手操作!HT256&lt;&gt;"",IF(选手操作!HT256="其他","请假",选手操作!HT256),VLOOKUP($C257,结果导入!HO:HQ,3,0))),"成绩错误")</f>
        <v/>
      </c>
      <c r="Q257" s="5" t="str">
        <f ca="1" t="shared" si="153"/>
        <v/>
      </c>
      <c r="R257" s="5" t="str">
        <f ca="1" t="shared" si="154"/>
        <v/>
      </c>
      <c r="S257" s="5" t="str">
        <f ca="1" t="shared" si="155"/>
        <v/>
      </c>
      <c r="T257" s="6" t="str">
        <f ca="1" t="shared" si="156"/>
        <v/>
      </c>
      <c r="U257" s="6" t="str">
        <f ca="1" t="shared" si="157"/>
        <v/>
      </c>
      <c r="V257" s="6" t="str">
        <f ca="1" t="shared" si="158"/>
        <v/>
      </c>
      <c r="W257" s="6" t="str">
        <f ca="1" t="shared" si="159"/>
        <v/>
      </c>
      <c r="X257" s="6" t="str">
        <f ca="1" t="shared" si="160"/>
        <v/>
      </c>
      <c r="Y257" s="6" t="str">
        <f ca="1" t="shared" si="161"/>
        <v/>
      </c>
      <c r="Z257" s="6" t="str">
        <f ca="1" t="shared" si="162"/>
        <v/>
      </c>
      <c r="AA257" s="6" t="str">
        <f ca="1" t="shared" si="163"/>
        <v/>
      </c>
      <c r="AB257" s="6" t="str">
        <f ca="1" t="shared" si="164"/>
        <v/>
      </c>
      <c r="AC257" s="6" t="str">
        <f ca="1" t="shared" si="165"/>
        <v/>
      </c>
      <c r="AD257" s="6" t="str">
        <f ca="1" t="shared" si="166"/>
        <v/>
      </c>
      <c r="AE257" s="6" t="str">
        <f ca="1" t="shared" si="167"/>
        <v/>
      </c>
      <c r="AF257" s="5" t="str">
        <f ca="1" t="shared" si="168"/>
        <v/>
      </c>
      <c r="AG257" s="5" t="str">
        <f ca="1" t="shared" si="169"/>
        <v/>
      </c>
      <c r="AH257" s="5" t="str">
        <f ca="1" t="shared" si="170"/>
        <v/>
      </c>
      <c r="AI257" s="6" t="str">
        <f ca="1" t="shared" si="171"/>
        <v/>
      </c>
      <c r="AJ257" s="6" t="str">
        <f ca="1" t="shared" si="172"/>
        <v/>
      </c>
      <c r="AK257" s="7" t="str">
        <f ca="1" t="shared" si="173"/>
        <v/>
      </c>
      <c r="AL257" s="6" t="str">
        <f ca="1" t="shared" si="174"/>
        <v/>
      </c>
      <c r="AM257" s="6" t="str">
        <f ca="1" t="shared" si="175"/>
        <v/>
      </c>
      <c r="AN257" s="6" t="str">
        <f ca="1" t="shared" si="176"/>
        <v/>
      </c>
      <c r="AO257" s="6" t="str">
        <f ca="1" t="shared" si="177"/>
        <v/>
      </c>
      <c r="AP257" s="6" t="str">
        <f ca="1" t="shared" si="178"/>
        <v/>
      </c>
      <c r="AQ257" s="6" t="str">
        <f ca="1" t="shared" si="179"/>
        <v/>
      </c>
      <c r="AR257" s="6" t="str">
        <f ca="1" t="shared" si="180"/>
        <v/>
      </c>
      <c r="AS257" s="6" t="str">
        <f ca="1" t="shared" si="181"/>
        <v/>
      </c>
      <c r="AT257" s="6" t="str">
        <f ca="1" t="shared" si="182"/>
        <v/>
      </c>
      <c r="AU257" s="9" t="str">
        <f ca="1" t="shared" si="183"/>
        <v/>
      </c>
      <c r="AV257" s="5" t="str">
        <f ca="1" t="shared" si="184"/>
        <v/>
      </c>
      <c r="AW257" s="5" t="str">
        <f ca="1" t="shared" si="185"/>
        <v/>
      </c>
      <c r="AX257" s="8" t="str">
        <f ca="1" t="shared" si="186"/>
        <v/>
      </c>
      <c r="AY257" s="6" t="str">
        <f ca="1" t="shared" si="187"/>
        <v/>
      </c>
      <c r="AZ257" s="7" t="str">
        <f ca="1" t="shared" si="188"/>
        <v/>
      </c>
      <c r="BA257" s="6" t="str">
        <f ca="1" t="shared" si="189"/>
        <v/>
      </c>
      <c r="BB257" s="6" t="str">
        <f ca="1" t="shared" si="190"/>
        <v/>
      </c>
      <c r="BC257" s="6" t="str">
        <f ca="1" t="shared" si="191"/>
        <v/>
      </c>
      <c r="BD257" s="6" t="str">
        <f ca="1" t="shared" si="192"/>
        <v/>
      </c>
      <c r="BE257" s="6" t="str">
        <f ca="1" t="shared" si="193"/>
        <v/>
      </c>
      <c r="BF257" s="6" t="str">
        <f ca="1" t="shared" si="194"/>
        <v/>
      </c>
      <c r="BG257" s="6" t="str">
        <f ca="1" t="shared" si="195"/>
        <v/>
      </c>
      <c r="BH257" s="6" t="str">
        <f ca="1" t="shared" si="196"/>
        <v/>
      </c>
      <c r="BI257" s="6" t="str">
        <f ca="1" t="shared" si="197"/>
        <v/>
      </c>
    </row>
    <row r="258" spans="1:61">
      <c r="A258" s="5" t="str">
        <f ca="1" t="shared" si="151"/>
        <v/>
      </c>
      <c r="B258" s="5" t="str">
        <f ca="1">IF(选手操作!$K257="","",选手操作!$K257)</f>
        <v/>
      </c>
      <c r="C258" s="5" t="str">
        <f ca="1">IF(选手操作!$L257="","",选手操作!$L257)</f>
        <v/>
      </c>
      <c r="D258" s="5" t="str">
        <f ca="1">IF($B258="","",RANK($E258,$E$4:$E$435,0)+COUNTIF($E$4:$E258,$E258)-1)</f>
        <v/>
      </c>
      <c r="E258" s="6" t="str">
        <f ca="1" t="shared" si="152"/>
        <v/>
      </c>
      <c r="F258" s="7" t="str">
        <f ca="1">IF(SUM(选手操作!S257,选手操作!AS257,选手操作!BS257,选手操作!CS257,选手操作!DS257,选手操作!ES257,选手操作!FS257,选手操作!GS257,选手操作!HS257,选手操作!M257,结果导入!W257,结果导入!AW257,结果导入!BW257,结果导入!CW257,结果导入!DW257,结果导入!EW257,结果导入!FW257,结果导入!GW257,结果导入!HW257,选手操作!HU257)=0,"",SUM(选手操作!S257,选手操作!AS257,选手操作!BS257,选手操作!CS257,选手操作!DS257,选手操作!ES257,选手操作!FS257,选手操作!GS257,选手操作!HS257,选手操作!M257,结果导入!W257,结果导入!AW257,结果导入!BW257,结果导入!CW257,结果导入!DW257,结果导入!EW257,结果导入!FW257,结果导入!GW257,结果导入!HW257))</f>
        <v/>
      </c>
      <c r="G258" s="7" t="str">
        <f>IF(SUM(选手操作!O257,结果导入!Y257,结果导入!AY257,结果导入!BY257,结果导入!CY257,结果导入!DY257,结果导入!EY257,结果导入!FY257,结果导入!GY257,结果导入!HY257)=0,"",SUM(选手操作!O257,结果导入!Y257,结果导入!AY257,结果导入!BY257,结果导入!CY257,结果导入!DY257,结果导入!EY257,结果导入!FY257,结果导入!GY257,结果导入!HY257))</f>
        <v/>
      </c>
      <c r="H258" s="6" t="str">
        <f ca="1">IFERROR(IF(OR($C258="",结果导入!S$3=""),"",IF(选手操作!T257&lt;&gt;"",IF(选手操作!T257="其他","请假",选手操作!T257),VLOOKUP($C258,结果导入!O:Q,3,0))),"成绩错误")</f>
        <v/>
      </c>
      <c r="I258" s="6" t="str">
        <f ca="1">IFERROR(IF(OR($C258="",结果导入!AS$3=""),"",IF(选手操作!AT257&lt;&gt;"",IF(选手操作!AT257="其他","请假",选手操作!AT257),VLOOKUP($C258,结果导入!AO:AQ,3,0))),"成绩错误")</f>
        <v/>
      </c>
      <c r="J258" s="6" t="str">
        <f ca="1">IFERROR(IF(OR($C258="",结果导入!BS$3=""),"",IF(选手操作!BT257&lt;&gt;"",IF(选手操作!BT257="其他","请假",选手操作!BT257),VLOOKUP($C258,结果导入!BO:BQ,3,0))),"成绩错误")</f>
        <v/>
      </c>
      <c r="K258" s="6" t="str">
        <f ca="1">IFERROR(IF(OR($C258="",结果导入!CS$3=""),"",IF(选手操作!CT257&lt;&gt;"",IF(选手操作!CT257="其他","请假",选手操作!CT257),VLOOKUP($C258,结果导入!CO:CQ,3,0))),"成绩错误")</f>
        <v/>
      </c>
      <c r="L258" s="6" t="str">
        <f ca="1">IFERROR(IF(OR($C258="",结果导入!DS$3=""),"",IF(选手操作!DT257&lt;&gt;"",IF(选手操作!DT257="其他","请假",选手操作!DT257),VLOOKUP($C258,结果导入!DO:DQ,3,0))),"成绩错误")</f>
        <v/>
      </c>
      <c r="M258" s="6" t="str">
        <f ca="1">IFERROR(IF(OR($C258="",结果导入!ES$3=""),"",IF(选手操作!ET257&lt;&gt;"",IF(选手操作!ET257="其他","请假",选手操作!ET257),VLOOKUP($C258,结果导入!EO:EQ,3,0))),"成绩错误")</f>
        <v/>
      </c>
      <c r="N258" s="6" t="str">
        <f ca="1">IFERROR(IF(OR($C258="",结果导入!FS$3=""),"",IF(选手操作!FT257&lt;&gt;"",IF(选手操作!FT257="其他","请假",选手操作!FT257),VLOOKUP($C258,结果导入!FO:FQ,3,0))),"成绩错误")</f>
        <v/>
      </c>
      <c r="O258" s="6" t="str">
        <f ca="1">IFERROR(IF(OR($C258="",结果导入!GS$3=""),"",IF(选手操作!GT257&lt;&gt;"",IF(选手操作!GT257="其他","请假",选手操作!GT257),VLOOKUP($C258,结果导入!GO:GQ,3,0))),"成绩错误")</f>
        <v/>
      </c>
      <c r="P258" s="6" t="str">
        <f ca="1">IFERROR(IF(OR($C258="",结果导入!HS$3=""),"",IF(选手操作!HT257&lt;&gt;"",IF(选手操作!HT257="其他","请假",选手操作!HT257),VLOOKUP($C258,结果导入!HO:HQ,3,0))),"成绩错误")</f>
        <v/>
      </c>
      <c r="Q258" s="5" t="str">
        <f ca="1" t="shared" si="153"/>
        <v/>
      </c>
      <c r="R258" s="5" t="str">
        <f ca="1" t="shared" si="154"/>
        <v/>
      </c>
      <c r="S258" s="5" t="str">
        <f ca="1" t="shared" si="155"/>
        <v/>
      </c>
      <c r="T258" s="6" t="str">
        <f ca="1" t="shared" si="156"/>
        <v/>
      </c>
      <c r="U258" s="6" t="str">
        <f ca="1" t="shared" si="157"/>
        <v/>
      </c>
      <c r="V258" s="6" t="str">
        <f ca="1" t="shared" si="158"/>
        <v/>
      </c>
      <c r="W258" s="6" t="str">
        <f ca="1" t="shared" si="159"/>
        <v/>
      </c>
      <c r="X258" s="6" t="str">
        <f ca="1" t="shared" si="160"/>
        <v/>
      </c>
      <c r="Y258" s="6" t="str">
        <f ca="1" t="shared" si="161"/>
        <v/>
      </c>
      <c r="Z258" s="6" t="str">
        <f ca="1" t="shared" si="162"/>
        <v/>
      </c>
      <c r="AA258" s="6" t="str">
        <f ca="1" t="shared" si="163"/>
        <v/>
      </c>
      <c r="AB258" s="6" t="str">
        <f ca="1" t="shared" si="164"/>
        <v/>
      </c>
      <c r="AC258" s="6" t="str">
        <f ca="1" t="shared" si="165"/>
        <v/>
      </c>
      <c r="AD258" s="6" t="str">
        <f ca="1" t="shared" si="166"/>
        <v/>
      </c>
      <c r="AE258" s="6" t="str">
        <f ca="1" t="shared" si="167"/>
        <v/>
      </c>
      <c r="AF258" s="5" t="str">
        <f ca="1" t="shared" si="168"/>
        <v/>
      </c>
      <c r="AG258" s="5" t="str">
        <f ca="1" t="shared" si="169"/>
        <v/>
      </c>
      <c r="AH258" s="5" t="str">
        <f ca="1" t="shared" si="170"/>
        <v/>
      </c>
      <c r="AI258" s="6" t="str">
        <f ca="1" t="shared" si="171"/>
        <v/>
      </c>
      <c r="AJ258" s="6" t="str">
        <f ca="1" t="shared" si="172"/>
        <v/>
      </c>
      <c r="AK258" s="7" t="str">
        <f ca="1" t="shared" si="173"/>
        <v/>
      </c>
      <c r="AL258" s="6" t="str">
        <f ca="1" t="shared" si="174"/>
        <v/>
      </c>
      <c r="AM258" s="6" t="str">
        <f ca="1" t="shared" si="175"/>
        <v/>
      </c>
      <c r="AN258" s="6" t="str">
        <f ca="1" t="shared" si="176"/>
        <v/>
      </c>
      <c r="AO258" s="6" t="str">
        <f ca="1" t="shared" si="177"/>
        <v/>
      </c>
      <c r="AP258" s="6" t="str">
        <f ca="1" t="shared" si="178"/>
        <v/>
      </c>
      <c r="AQ258" s="6" t="str">
        <f ca="1" t="shared" si="179"/>
        <v/>
      </c>
      <c r="AR258" s="6" t="str">
        <f ca="1" t="shared" si="180"/>
        <v/>
      </c>
      <c r="AS258" s="6" t="str">
        <f ca="1" t="shared" si="181"/>
        <v/>
      </c>
      <c r="AT258" s="6" t="str">
        <f ca="1" t="shared" si="182"/>
        <v/>
      </c>
      <c r="AU258" s="9" t="str">
        <f ca="1" t="shared" si="183"/>
        <v/>
      </c>
      <c r="AV258" s="5" t="str">
        <f ca="1" t="shared" si="184"/>
        <v/>
      </c>
      <c r="AW258" s="5" t="str">
        <f ca="1" t="shared" si="185"/>
        <v/>
      </c>
      <c r="AX258" s="8" t="str">
        <f ca="1" t="shared" si="186"/>
        <v/>
      </c>
      <c r="AY258" s="6" t="str">
        <f ca="1" t="shared" si="187"/>
        <v/>
      </c>
      <c r="AZ258" s="7" t="str">
        <f ca="1" t="shared" si="188"/>
        <v/>
      </c>
      <c r="BA258" s="6" t="str">
        <f ca="1" t="shared" si="189"/>
        <v/>
      </c>
      <c r="BB258" s="6" t="str">
        <f ca="1" t="shared" si="190"/>
        <v/>
      </c>
      <c r="BC258" s="6" t="str">
        <f ca="1" t="shared" si="191"/>
        <v/>
      </c>
      <c r="BD258" s="6" t="str">
        <f ca="1" t="shared" si="192"/>
        <v/>
      </c>
      <c r="BE258" s="6" t="str">
        <f ca="1" t="shared" si="193"/>
        <v/>
      </c>
      <c r="BF258" s="6" t="str">
        <f ca="1" t="shared" si="194"/>
        <v/>
      </c>
      <c r="BG258" s="6" t="str">
        <f ca="1" t="shared" si="195"/>
        <v/>
      </c>
      <c r="BH258" s="6" t="str">
        <f ca="1" t="shared" si="196"/>
        <v/>
      </c>
      <c r="BI258" s="6" t="str">
        <f ca="1" t="shared" si="197"/>
        <v/>
      </c>
    </row>
    <row r="259" spans="1:61">
      <c r="A259" s="5" t="str">
        <f ca="1" t="shared" si="151"/>
        <v/>
      </c>
      <c r="B259" s="5" t="str">
        <f ca="1">IF(选手操作!$K258="","",选手操作!$K258)</f>
        <v/>
      </c>
      <c r="C259" s="5" t="str">
        <f ca="1">IF(选手操作!$L258="","",选手操作!$L258)</f>
        <v/>
      </c>
      <c r="D259" s="5" t="str">
        <f ca="1">IF($B259="","",RANK($E259,$E$4:$E$435,0)+COUNTIF($E$4:$E259,$E259)-1)</f>
        <v/>
      </c>
      <c r="E259" s="6" t="str">
        <f ca="1" t="shared" si="152"/>
        <v/>
      </c>
      <c r="F259" s="7" t="str">
        <f ca="1">IF(SUM(选手操作!S258,选手操作!AS258,选手操作!BS258,选手操作!CS258,选手操作!DS258,选手操作!ES258,选手操作!FS258,选手操作!GS258,选手操作!HS258,选手操作!M258,结果导入!W258,结果导入!AW258,结果导入!BW258,结果导入!CW258,结果导入!DW258,结果导入!EW258,结果导入!FW258,结果导入!GW258,结果导入!HW258,选手操作!HU258)=0,"",SUM(选手操作!S258,选手操作!AS258,选手操作!BS258,选手操作!CS258,选手操作!DS258,选手操作!ES258,选手操作!FS258,选手操作!GS258,选手操作!HS258,选手操作!M258,结果导入!W258,结果导入!AW258,结果导入!BW258,结果导入!CW258,结果导入!DW258,结果导入!EW258,结果导入!FW258,结果导入!GW258,结果导入!HW258))</f>
        <v/>
      </c>
      <c r="G259" s="7" t="str">
        <f>IF(SUM(选手操作!O258,结果导入!Y258,结果导入!AY258,结果导入!BY258,结果导入!CY258,结果导入!DY258,结果导入!EY258,结果导入!FY258,结果导入!GY258,结果导入!HY258)=0,"",SUM(选手操作!O258,结果导入!Y258,结果导入!AY258,结果导入!BY258,结果导入!CY258,结果导入!DY258,结果导入!EY258,结果导入!FY258,结果导入!GY258,结果导入!HY258))</f>
        <v/>
      </c>
      <c r="H259" s="6" t="str">
        <f ca="1">IFERROR(IF(OR($C259="",结果导入!S$3=""),"",IF(选手操作!T258&lt;&gt;"",IF(选手操作!T258="其他","请假",选手操作!T258),VLOOKUP($C259,结果导入!O:Q,3,0))),"成绩错误")</f>
        <v/>
      </c>
      <c r="I259" s="6" t="str">
        <f ca="1">IFERROR(IF(OR($C259="",结果导入!AS$3=""),"",IF(选手操作!AT258&lt;&gt;"",IF(选手操作!AT258="其他","请假",选手操作!AT258),VLOOKUP($C259,结果导入!AO:AQ,3,0))),"成绩错误")</f>
        <v/>
      </c>
      <c r="J259" s="6" t="str">
        <f ca="1">IFERROR(IF(OR($C259="",结果导入!BS$3=""),"",IF(选手操作!BT258&lt;&gt;"",IF(选手操作!BT258="其他","请假",选手操作!BT258),VLOOKUP($C259,结果导入!BO:BQ,3,0))),"成绩错误")</f>
        <v/>
      </c>
      <c r="K259" s="6" t="str">
        <f ca="1">IFERROR(IF(OR($C259="",结果导入!CS$3=""),"",IF(选手操作!CT258&lt;&gt;"",IF(选手操作!CT258="其他","请假",选手操作!CT258),VLOOKUP($C259,结果导入!CO:CQ,3,0))),"成绩错误")</f>
        <v/>
      </c>
      <c r="L259" s="6" t="str">
        <f ca="1">IFERROR(IF(OR($C259="",结果导入!DS$3=""),"",IF(选手操作!DT258&lt;&gt;"",IF(选手操作!DT258="其他","请假",选手操作!DT258),VLOOKUP($C259,结果导入!DO:DQ,3,0))),"成绩错误")</f>
        <v/>
      </c>
      <c r="M259" s="6" t="str">
        <f ca="1">IFERROR(IF(OR($C259="",结果导入!ES$3=""),"",IF(选手操作!ET258&lt;&gt;"",IF(选手操作!ET258="其他","请假",选手操作!ET258),VLOOKUP($C259,结果导入!EO:EQ,3,0))),"成绩错误")</f>
        <v/>
      </c>
      <c r="N259" s="6" t="str">
        <f ca="1">IFERROR(IF(OR($C259="",结果导入!FS$3=""),"",IF(选手操作!FT258&lt;&gt;"",IF(选手操作!FT258="其他","请假",选手操作!FT258),VLOOKUP($C259,结果导入!FO:FQ,3,0))),"成绩错误")</f>
        <v/>
      </c>
      <c r="O259" s="6" t="str">
        <f ca="1">IFERROR(IF(OR($C259="",结果导入!GS$3=""),"",IF(选手操作!GT258&lt;&gt;"",IF(选手操作!GT258="其他","请假",选手操作!GT258),VLOOKUP($C259,结果导入!GO:GQ,3,0))),"成绩错误")</f>
        <v/>
      </c>
      <c r="P259" s="6" t="str">
        <f ca="1">IFERROR(IF(OR($C259="",结果导入!HS$3=""),"",IF(选手操作!HT258&lt;&gt;"",IF(选手操作!HT258="其他","请假",选手操作!HT258),VLOOKUP($C259,结果导入!HO:HQ,3,0))),"成绩错误")</f>
        <v/>
      </c>
      <c r="Q259" s="5" t="str">
        <f ca="1" t="shared" si="153"/>
        <v/>
      </c>
      <c r="R259" s="5" t="str">
        <f ca="1" t="shared" si="154"/>
        <v/>
      </c>
      <c r="S259" s="5" t="str">
        <f ca="1" t="shared" si="155"/>
        <v/>
      </c>
      <c r="T259" s="6" t="str">
        <f ca="1" t="shared" si="156"/>
        <v/>
      </c>
      <c r="U259" s="6" t="str">
        <f ca="1" t="shared" si="157"/>
        <v/>
      </c>
      <c r="V259" s="6" t="str">
        <f ca="1" t="shared" si="158"/>
        <v/>
      </c>
      <c r="W259" s="6" t="str">
        <f ca="1" t="shared" si="159"/>
        <v/>
      </c>
      <c r="X259" s="6" t="str">
        <f ca="1" t="shared" si="160"/>
        <v/>
      </c>
      <c r="Y259" s="6" t="str">
        <f ca="1" t="shared" si="161"/>
        <v/>
      </c>
      <c r="Z259" s="6" t="str">
        <f ca="1" t="shared" si="162"/>
        <v/>
      </c>
      <c r="AA259" s="6" t="str">
        <f ca="1" t="shared" si="163"/>
        <v/>
      </c>
      <c r="AB259" s="6" t="str">
        <f ca="1" t="shared" si="164"/>
        <v/>
      </c>
      <c r="AC259" s="6" t="str">
        <f ca="1" t="shared" si="165"/>
        <v/>
      </c>
      <c r="AD259" s="6" t="str">
        <f ca="1" t="shared" si="166"/>
        <v/>
      </c>
      <c r="AE259" s="6" t="str">
        <f ca="1" t="shared" si="167"/>
        <v/>
      </c>
      <c r="AF259" s="5" t="str">
        <f ca="1" t="shared" si="168"/>
        <v/>
      </c>
      <c r="AG259" s="5" t="str">
        <f ca="1" t="shared" si="169"/>
        <v/>
      </c>
      <c r="AH259" s="5" t="str">
        <f ca="1" t="shared" si="170"/>
        <v/>
      </c>
      <c r="AI259" s="6" t="str">
        <f ca="1" t="shared" si="171"/>
        <v/>
      </c>
      <c r="AJ259" s="6" t="str">
        <f ca="1" t="shared" si="172"/>
        <v/>
      </c>
      <c r="AK259" s="7" t="str">
        <f ca="1" t="shared" si="173"/>
        <v/>
      </c>
      <c r="AL259" s="6" t="str">
        <f ca="1" t="shared" si="174"/>
        <v/>
      </c>
      <c r="AM259" s="6" t="str">
        <f ca="1" t="shared" si="175"/>
        <v/>
      </c>
      <c r="AN259" s="6" t="str">
        <f ca="1" t="shared" si="176"/>
        <v/>
      </c>
      <c r="AO259" s="6" t="str">
        <f ca="1" t="shared" si="177"/>
        <v/>
      </c>
      <c r="AP259" s="6" t="str">
        <f ca="1" t="shared" si="178"/>
        <v/>
      </c>
      <c r="AQ259" s="6" t="str">
        <f ca="1" t="shared" si="179"/>
        <v/>
      </c>
      <c r="AR259" s="6" t="str">
        <f ca="1" t="shared" si="180"/>
        <v/>
      </c>
      <c r="AS259" s="6" t="str">
        <f ca="1" t="shared" si="181"/>
        <v/>
      </c>
      <c r="AT259" s="6" t="str">
        <f ca="1" t="shared" si="182"/>
        <v/>
      </c>
      <c r="AU259" s="9" t="str">
        <f ca="1" t="shared" si="183"/>
        <v/>
      </c>
      <c r="AV259" s="5" t="str">
        <f ca="1" t="shared" si="184"/>
        <v/>
      </c>
      <c r="AW259" s="5" t="str">
        <f ca="1" t="shared" si="185"/>
        <v/>
      </c>
      <c r="AX259" s="8" t="str">
        <f ca="1" t="shared" si="186"/>
        <v/>
      </c>
      <c r="AY259" s="6" t="str">
        <f ca="1" t="shared" si="187"/>
        <v/>
      </c>
      <c r="AZ259" s="7" t="str">
        <f ca="1" t="shared" si="188"/>
        <v/>
      </c>
      <c r="BA259" s="6" t="str">
        <f ca="1" t="shared" si="189"/>
        <v/>
      </c>
      <c r="BB259" s="6" t="str">
        <f ca="1" t="shared" si="190"/>
        <v/>
      </c>
      <c r="BC259" s="6" t="str">
        <f ca="1" t="shared" si="191"/>
        <v/>
      </c>
      <c r="BD259" s="6" t="str">
        <f ca="1" t="shared" si="192"/>
        <v/>
      </c>
      <c r="BE259" s="6" t="str">
        <f ca="1" t="shared" si="193"/>
        <v/>
      </c>
      <c r="BF259" s="6" t="str">
        <f ca="1" t="shared" si="194"/>
        <v/>
      </c>
      <c r="BG259" s="6" t="str">
        <f ca="1" t="shared" si="195"/>
        <v/>
      </c>
      <c r="BH259" s="6" t="str">
        <f ca="1" t="shared" si="196"/>
        <v/>
      </c>
      <c r="BI259" s="6" t="str">
        <f ca="1" t="shared" si="197"/>
        <v/>
      </c>
    </row>
    <row r="260" spans="1:61">
      <c r="A260" s="5" t="str">
        <f ca="1" t="shared" si="151"/>
        <v/>
      </c>
      <c r="B260" s="5" t="str">
        <f ca="1">IF(选手操作!$K259="","",选手操作!$K259)</f>
        <v/>
      </c>
      <c r="C260" s="5" t="str">
        <f ca="1">IF(选手操作!$L259="","",选手操作!$L259)</f>
        <v/>
      </c>
      <c r="D260" s="5" t="str">
        <f ca="1">IF($B260="","",RANK($E260,$E$4:$E$435,0)+COUNTIF($E$4:$E260,$E260)-1)</f>
        <v/>
      </c>
      <c r="E260" s="6" t="str">
        <f ca="1" t="shared" si="152"/>
        <v/>
      </c>
      <c r="F260" s="7" t="str">
        <f ca="1">IF(SUM(选手操作!S259,选手操作!AS259,选手操作!BS259,选手操作!CS259,选手操作!DS259,选手操作!ES259,选手操作!FS259,选手操作!GS259,选手操作!HS259,选手操作!M259,结果导入!W259,结果导入!AW259,结果导入!BW259,结果导入!CW259,结果导入!DW259,结果导入!EW259,结果导入!FW259,结果导入!GW259,结果导入!HW259,选手操作!HU259)=0,"",SUM(选手操作!S259,选手操作!AS259,选手操作!BS259,选手操作!CS259,选手操作!DS259,选手操作!ES259,选手操作!FS259,选手操作!GS259,选手操作!HS259,选手操作!M259,结果导入!W259,结果导入!AW259,结果导入!BW259,结果导入!CW259,结果导入!DW259,结果导入!EW259,结果导入!FW259,结果导入!GW259,结果导入!HW259))</f>
        <v/>
      </c>
      <c r="G260" s="7" t="str">
        <f>IF(SUM(选手操作!O259,结果导入!Y259,结果导入!AY259,结果导入!BY259,结果导入!CY259,结果导入!DY259,结果导入!EY259,结果导入!FY259,结果导入!GY259,结果导入!HY259)=0,"",SUM(选手操作!O259,结果导入!Y259,结果导入!AY259,结果导入!BY259,结果导入!CY259,结果导入!DY259,结果导入!EY259,结果导入!FY259,结果导入!GY259,结果导入!HY259))</f>
        <v/>
      </c>
      <c r="H260" s="6" t="str">
        <f ca="1">IFERROR(IF(OR($C260="",结果导入!S$3=""),"",IF(选手操作!T259&lt;&gt;"",IF(选手操作!T259="其他","请假",选手操作!T259),VLOOKUP($C260,结果导入!O:Q,3,0))),"成绩错误")</f>
        <v/>
      </c>
      <c r="I260" s="6" t="str">
        <f ca="1">IFERROR(IF(OR($C260="",结果导入!AS$3=""),"",IF(选手操作!AT259&lt;&gt;"",IF(选手操作!AT259="其他","请假",选手操作!AT259),VLOOKUP($C260,结果导入!AO:AQ,3,0))),"成绩错误")</f>
        <v/>
      </c>
      <c r="J260" s="6" t="str">
        <f ca="1">IFERROR(IF(OR($C260="",结果导入!BS$3=""),"",IF(选手操作!BT259&lt;&gt;"",IF(选手操作!BT259="其他","请假",选手操作!BT259),VLOOKUP($C260,结果导入!BO:BQ,3,0))),"成绩错误")</f>
        <v/>
      </c>
      <c r="K260" s="6" t="str">
        <f ca="1">IFERROR(IF(OR($C260="",结果导入!CS$3=""),"",IF(选手操作!CT259&lt;&gt;"",IF(选手操作!CT259="其他","请假",选手操作!CT259),VLOOKUP($C260,结果导入!CO:CQ,3,0))),"成绩错误")</f>
        <v/>
      </c>
      <c r="L260" s="6" t="str">
        <f ca="1">IFERROR(IF(OR($C260="",结果导入!DS$3=""),"",IF(选手操作!DT259&lt;&gt;"",IF(选手操作!DT259="其他","请假",选手操作!DT259),VLOOKUP($C260,结果导入!DO:DQ,3,0))),"成绩错误")</f>
        <v/>
      </c>
      <c r="M260" s="6" t="str">
        <f ca="1">IFERROR(IF(OR($C260="",结果导入!ES$3=""),"",IF(选手操作!ET259&lt;&gt;"",IF(选手操作!ET259="其他","请假",选手操作!ET259),VLOOKUP($C260,结果导入!EO:EQ,3,0))),"成绩错误")</f>
        <v/>
      </c>
      <c r="N260" s="6" t="str">
        <f ca="1">IFERROR(IF(OR($C260="",结果导入!FS$3=""),"",IF(选手操作!FT259&lt;&gt;"",IF(选手操作!FT259="其他","请假",选手操作!FT259),VLOOKUP($C260,结果导入!FO:FQ,3,0))),"成绩错误")</f>
        <v/>
      </c>
      <c r="O260" s="6" t="str">
        <f ca="1">IFERROR(IF(OR($C260="",结果导入!GS$3=""),"",IF(选手操作!GT259&lt;&gt;"",IF(选手操作!GT259="其他","请假",选手操作!GT259),VLOOKUP($C260,结果导入!GO:GQ,3,0))),"成绩错误")</f>
        <v/>
      </c>
      <c r="P260" s="6" t="str">
        <f ca="1">IFERROR(IF(OR($C260="",结果导入!HS$3=""),"",IF(选手操作!HT259&lt;&gt;"",IF(选手操作!HT259="其他","请假",选手操作!HT259),VLOOKUP($C260,结果导入!HO:HQ,3,0))),"成绩错误")</f>
        <v/>
      </c>
      <c r="Q260" s="5" t="str">
        <f ca="1" t="shared" si="153"/>
        <v/>
      </c>
      <c r="R260" s="5" t="str">
        <f ca="1" t="shared" si="154"/>
        <v/>
      </c>
      <c r="S260" s="5" t="str">
        <f ca="1" t="shared" si="155"/>
        <v/>
      </c>
      <c r="T260" s="6" t="str">
        <f ca="1" t="shared" si="156"/>
        <v/>
      </c>
      <c r="U260" s="6" t="str">
        <f ca="1" t="shared" si="157"/>
        <v/>
      </c>
      <c r="V260" s="6" t="str">
        <f ca="1" t="shared" si="158"/>
        <v/>
      </c>
      <c r="W260" s="6" t="str">
        <f ca="1" t="shared" si="159"/>
        <v/>
      </c>
      <c r="X260" s="6" t="str">
        <f ca="1" t="shared" si="160"/>
        <v/>
      </c>
      <c r="Y260" s="6" t="str">
        <f ca="1" t="shared" si="161"/>
        <v/>
      </c>
      <c r="Z260" s="6" t="str">
        <f ca="1" t="shared" si="162"/>
        <v/>
      </c>
      <c r="AA260" s="6" t="str">
        <f ca="1" t="shared" si="163"/>
        <v/>
      </c>
      <c r="AB260" s="6" t="str">
        <f ca="1" t="shared" si="164"/>
        <v/>
      </c>
      <c r="AC260" s="6" t="str">
        <f ca="1" t="shared" si="165"/>
        <v/>
      </c>
      <c r="AD260" s="6" t="str">
        <f ca="1" t="shared" si="166"/>
        <v/>
      </c>
      <c r="AE260" s="6" t="str">
        <f ca="1" t="shared" si="167"/>
        <v/>
      </c>
      <c r="AF260" s="5" t="str">
        <f ca="1" t="shared" si="168"/>
        <v/>
      </c>
      <c r="AG260" s="5" t="str">
        <f ca="1" t="shared" si="169"/>
        <v/>
      </c>
      <c r="AH260" s="5" t="str">
        <f ca="1" t="shared" si="170"/>
        <v/>
      </c>
      <c r="AI260" s="6" t="str">
        <f ca="1" t="shared" si="171"/>
        <v/>
      </c>
      <c r="AJ260" s="6" t="str">
        <f ca="1" t="shared" si="172"/>
        <v/>
      </c>
      <c r="AK260" s="7" t="str">
        <f ca="1" t="shared" si="173"/>
        <v/>
      </c>
      <c r="AL260" s="6" t="str">
        <f ca="1" t="shared" si="174"/>
        <v/>
      </c>
      <c r="AM260" s="6" t="str">
        <f ca="1" t="shared" si="175"/>
        <v/>
      </c>
      <c r="AN260" s="6" t="str">
        <f ca="1" t="shared" si="176"/>
        <v/>
      </c>
      <c r="AO260" s="6" t="str">
        <f ca="1" t="shared" si="177"/>
        <v/>
      </c>
      <c r="AP260" s="6" t="str">
        <f ca="1" t="shared" si="178"/>
        <v/>
      </c>
      <c r="AQ260" s="6" t="str">
        <f ca="1" t="shared" si="179"/>
        <v/>
      </c>
      <c r="AR260" s="6" t="str">
        <f ca="1" t="shared" si="180"/>
        <v/>
      </c>
      <c r="AS260" s="6" t="str">
        <f ca="1" t="shared" si="181"/>
        <v/>
      </c>
      <c r="AT260" s="6" t="str">
        <f ca="1" t="shared" si="182"/>
        <v/>
      </c>
      <c r="AU260" s="9" t="str">
        <f ca="1" t="shared" si="183"/>
        <v/>
      </c>
      <c r="AV260" s="5" t="str">
        <f ca="1" t="shared" si="184"/>
        <v/>
      </c>
      <c r="AW260" s="5" t="str">
        <f ca="1" t="shared" si="185"/>
        <v/>
      </c>
      <c r="AX260" s="8" t="str">
        <f ca="1" t="shared" si="186"/>
        <v/>
      </c>
      <c r="AY260" s="6" t="str">
        <f ca="1" t="shared" si="187"/>
        <v/>
      </c>
      <c r="AZ260" s="7" t="str">
        <f ca="1" t="shared" si="188"/>
        <v/>
      </c>
      <c r="BA260" s="6" t="str">
        <f ca="1" t="shared" si="189"/>
        <v/>
      </c>
      <c r="BB260" s="6" t="str">
        <f ca="1" t="shared" si="190"/>
        <v/>
      </c>
      <c r="BC260" s="6" t="str">
        <f ca="1" t="shared" si="191"/>
        <v/>
      </c>
      <c r="BD260" s="6" t="str">
        <f ca="1" t="shared" si="192"/>
        <v/>
      </c>
      <c r="BE260" s="6" t="str">
        <f ca="1" t="shared" si="193"/>
        <v/>
      </c>
      <c r="BF260" s="6" t="str">
        <f ca="1" t="shared" si="194"/>
        <v/>
      </c>
      <c r="BG260" s="6" t="str">
        <f ca="1" t="shared" si="195"/>
        <v/>
      </c>
      <c r="BH260" s="6" t="str">
        <f ca="1" t="shared" si="196"/>
        <v/>
      </c>
      <c r="BI260" s="6" t="str">
        <f ca="1" t="shared" si="197"/>
        <v/>
      </c>
    </row>
    <row r="261" spans="1:61">
      <c r="A261" s="5" t="str">
        <f ca="1" t="shared" ref="A261:A324" si="198">IF(D261="","",D261)</f>
        <v/>
      </c>
      <c r="B261" s="5" t="str">
        <f ca="1">IF(选手操作!$K260="","",选手操作!$K260)</f>
        <v/>
      </c>
      <c r="C261" s="5" t="str">
        <f ca="1">IF(选手操作!$L260="","",选手操作!$L260)</f>
        <v/>
      </c>
      <c r="D261" s="5" t="str">
        <f ca="1">IF($B261="","",RANK($E261,$E$4:$E$435,0)+COUNTIF($E$4:$E261,$E261)-1)</f>
        <v/>
      </c>
      <c r="E261" s="6" t="str">
        <f ca="1" t="shared" ref="E261:E324" si="199">IF($B261="","",SUM(F261:P261))</f>
        <v/>
      </c>
      <c r="F261" s="7" t="str">
        <f ca="1">IF(SUM(选手操作!S260,选手操作!AS260,选手操作!BS260,选手操作!CS260,选手操作!DS260,选手操作!ES260,选手操作!FS260,选手操作!GS260,选手操作!HS260,选手操作!M260,结果导入!W260,结果导入!AW260,结果导入!BW260,结果导入!CW260,结果导入!DW260,结果导入!EW260,结果导入!FW260,结果导入!GW260,结果导入!HW260,选手操作!HU260)=0,"",SUM(选手操作!S260,选手操作!AS260,选手操作!BS260,选手操作!CS260,选手操作!DS260,选手操作!ES260,选手操作!FS260,选手操作!GS260,选手操作!HS260,选手操作!M260,结果导入!W260,结果导入!AW260,结果导入!BW260,结果导入!CW260,结果导入!DW260,结果导入!EW260,结果导入!FW260,结果导入!GW260,结果导入!HW260))</f>
        <v/>
      </c>
      <c r="G261" s="7" t="str">
        <f>IF(SUM(选手操作!O260,结果导入!Y260,结果导入!AY260,结果导入!BY260,结果导入!CY260,结果导入!DY260,结果导入!EY260,结果导入!FY260,结果导入!GY260,结果导入!HY260)=0,"",SUM(选手操作!O260,结果导入!Y260,结果导入!AY260,结果导入!BY260,结果导入!CY260,结果导入!DY260,结果导入!EY260,结果导入!FY260,结果导入!GY260,结果导入!HY260))</f>
        <v/>
      </c>
      <c r="H261" s="6" t="str">
        <f ca="1">IFERROR(IF(OR($C261="",结果导入!S$3=""),"",IF(选手操作!T260&lt;&gt;"",IF(选手操作!T260="其他","请假",选手操作!T260),VLOOKUP($C261,结果导入!O:Q,3,0))),"成绩错误")</f>
        <v/>
      </c>
      <c r="I261" s="6" t="str">
        <f ca="1">IFERROR(IF(OR($C261="",结果导入!AS$3=""),"",IF(选手操作!AT260&lt;&gt;"",IF(选手操作!AT260="其他","请假",选手操作!AT260),VLOOKUP($C261,结果导入!AO:AQ,3,0))),"成绩错误")</f>
        <v/>
      </c>
      <c r="J261" s="6" t="str">
        <f ca="1">IFERROR(IF(OR($C261="",结果导入!BS$3=""),"",IF(选手操作!BT260&lt;&gt;"",IF(选手操作!BT260="其他","请假",选手操作!BT260),VLOOKUP($C261,结果导入!BO:BQ,3,0))),"成绩错误")</f>
        <v/>
      </c>
      <c r="K261" s="6" t="str">
        <f ca="1">IFERROR(IF(OR($C261="",结果导入!CS$3=""),"",IF(选手操作!CT260&lt;&gt;"",IF(选手操作!CT260="其他","请假",选手操作!CT260),VLOOKUP($C261,结果导入!CO:CQ,3,0))),"成绩错误")</f>
        <v/>
      </c>
      <c r="L261" s="6" t="str">
        <f ca="1">IFERROR(IF(OR($C261="",结果导入!DS$3=""),"",IF(选手操作!DT260&lt;&gt;"",IF(选手操作!DT260="其他","请假",选手操作!DT260),VLOOKUP($C261,结果导入!DO:DQ,3,0))),"成绩错误")</f>
        <v/>
      </c>
      <c r="M261" s="6" t="str">
        <f ca="1">IFERROR(IF(OR($C261="",结果导入!ES$3=""),"",IF(选手操作!ET260&lt;&gt;"",IF(选手操作!ET260="其他","请假",选手操作!ET260),VLOOKUP($C261,结果导入!EO:EQ,3,0))),"成绩错误")</f>
        <v/>
      </c>
      <c r="N261" s="6" t="str">
        <f ca="1">IFERROR(IF(OR($C261="",结果导入!FS$3=""),"",IF(选手操作!FT260&lt;&gt;"",IF(选手操作!FT260="其他","请假",选手操作!FT260),VLOOKUP($C261,结果导入!FO:FQ,3,0))),"成绩错误")</f>
        <v/>
      </c>
      <c r="O261" s="6" t="str">
        <f ca="1">IFERROR(IF(OR($C261="",结果导入!GS$3=""),"",IF(选手操作!GT260&lt;&gt;"",IF(选手操作!GT260="其他","请假",选手操作!GT260),VLOOKUP($C261,结果导入!GO:GQ,3,0))),"成绩错误")</f>
        <v/>
      </c>
      <c r="P261" s="6" t="str">
        <f ca="1">IFERROR(IF(OR($C261="",结果导入!HS$3=""),"",IF(选手操作!HT260&lt;&gt;"",IF(选手操作!HT260="其他","请假",选手操作!HT260),VLOOKUP($C261,结果导入!HO:HQ,3,0))),"成绩错误")</f>
        <v/>
      </c>
      <c r="Q261" s="5" t="str">
        <f ca="1" t="shared" ref="Q261:Q324" si="200">IF($B261="","",ROW()-3)</f>
        <v/>
      </c>
      <c r="R261" s="5" t="str">
        <f ca="1" t="shared" ref="R261:R324" si="201">IF($Q261="","",VLOOKUP($Q261,$A:$C,2,0))</f>
        <v/>
      </c>
      <c r="S261" s="5" t="str">
        <f ca="1" t="shared" ref="S261:S324" si="202">IF($Q261="","",VLOOKUP($Q261,$A:$C,3,0))</f>
        <v/>
      </c>
      <c r="T261" s="6" t="str">
        <f ca="1" t="shared" ref="T261:T324" si="203">IF($Q261="","",VLOOKUP($R261,$B:$P,COLUMN()-16,0))</f>
        <v/>
      </c>
      <c r="U261" s="6" t="str">
        <f ca="1" t="shared" ref="U261:U324" si="204">IF($Q261="","",VLOOKUP($R261,$B:$P,COLUMN()-16,0))</f>
        <v/>
      </c>
      <c r="V261" s="6" t="str">
        <f ca="1" t="shared" ref="V261:V324" si="205">IF($Q261="","",VLOOKUP($R261,$B:$P,COLUMN()-16,0))</f>
        <v/>
      </c>
      <c r="W261" s="6" t="str">
        <f ca="1" t="shared" ref="W261:W324" si="206">IF($Q261="","",VLOOKUP($R261,$B:$P,COLUMN()-16,0))</f>
        <v/>
      </c>
      <c r="X261" s="6" t="str">
        <f ca="1" t="shared" ref="X261:X324" si="207">IF($Q261="","",VLOOKUP($R261,$B:$P,COLUMN()-16,0))</f>
        <v/>
      </c>
      <c r="Y261" s="6" t="str">
        <f ca="1" t="shared" ref="Y261:Y324" si="208">IF($Q261="","",VLOOKUP($R261,$B:$P,COLUMN()-16,0))</f>
        <v/>
      </c>
      <c r="Z261" s="6" t="str">
        <f ca="1" t="shared" ref="Z261:Z324" si="209">IF($Q261="","",VLOOKUP($R261,$B:$P,COLUMN()-16,0))</f>
        <v/>
      </c>
      <c r="AA261" s="6" t="str">
        <f ca="1" t="shared" ref="AA261:AA324" si="210">IF($Q261="","",VLOOKUP($R261,$B:$P,COLUMN()-16,0))</f>
        <v/>
      </c>
      <c r="AB261" s="6" t="str">
        <f ca="1" t="shared" ref="AB261:AB324" si="211">IF($Q261="","",VLOOKUP($R261,$B:$P,COLUMN()-16,0))</f>
        <v/>
      </c>
      <c r="AC261" s="6" t="str">
        <f ca="1" t="shared" ref="AC261:AC324" si="212">IF($Q261="","",VLOOKUP($R261,$B:$P,COLUMN()-16,0))</f>
        <v/>
      </c>
      <c r="AD261" s="6" t="str">
        <f ca="1" t="shared" ref="AD261:AD324" si="213">IF($Q261="","",VLOOKUP($R261,$B:$P,COLUMN()-16,0))</f>
        <v/>
      </c>
      <c r="AE261" s="6" t="str">
        <f ca="1" t="shared" ref="AE261:AE324" si="214">IF($Q261="","",VLOOKUP($R261,$B:$P,COLUMN()-16,0))</f>
        <v/>
      </c>
      <c r="AF261" s="5" t="str">
        <f ca="1" t="shared" ref="AF261:AF324" si="215">IF($AH$1="","",IF($AH$1="参赛编号",B261,Q261))</f>
        <v/>
      </c>
      <c r="AG261" s="5" t="str">
        <f ca="1" t="shared" ref="AG261:AG324" si="216">IF($AH$1="","",IF($AH$1="参赛编号",C261,R261))</f>
        <v/>
      </c>
      <c r="AH261" s="5" t="str">
        <f ca="1" t="shared" ref="AH261:AH324" si="217">IF($AH$1="","",IF($AH$1="参赛编号",D261,S261))</f>
        <v/>
      </c>
      <c r="AI261" s="6" t="str">
        <f ca="1" t="shared" ref="AI261:AI324" si="218">IF(OR($AT$1="",$AH$1="",$AF261=""),"",$AT$1*IF($AH$1="参赛编号",E261,T261))</f>
        <v/>
      </c>
      <c r="AJ261" s="6" t="str">
        <f ca="1" t="shared" ref="AJ261:AJ324" si="219">IF($AH$1="","",IF($AH$1="参赛编号",F261,U261))</f>
        <v/>
      </c>
      <c r="AK261" s="7" t="str">
        <f ca="1" t="shared" ref="AK261:AK324" si="220">IF($AH$1="","",IF($AH$1="参赛编号",G261,V261))</f>
        <v/>
      </c>
      <c r="AL261" s="6" t="str">
        <f ca="1" t="shared" ref="AL261:AL324" si="221">IF($AH$1="","",IF($AH$1="参赛编号",H261,W261))</f>
        <v/>
      </c>
      <c r="AM261" s="6" t="str">
        <f ca="1" t="shared" ref="AM261:AM324" si="222">IF($AH$1="","",IF($AH$1="参赛编号",I261,X261))</f>
        <v/>
      </c>
      <c r="AN261" s="6" t="str">
        <f ca="1" t="shared" ref="AN261:AN324" si="223">IF($AH$1="","",IF($AH$1="参赛编号",J261,Y261))</f>
        <v/>
      </c>
      <c r="AO261" s="6" t="str">
        <f ca="1" t="shared" ref="AO261:AO324" si="224">IF($AH$1="","",IF($AH$1="参赛编号",K261,Z261))</f>
        <v/>
      </c>
      <c r="AP261" s="6" t="str">
        <f ca="1" t="shared" ref="AP261:AP324" si="225">IF($AH$1="","",IF($AH$1="参赛编号",L261,AA261))</f>
        <v/>
      </c>
      <c r="AQ261" s="6" t="str">
        <f ca="1" t="shared" ref="AQ261:AQ324" si="226">IF($AH$1="","",IF($AH$1="参赛编号",M261,AB261))</f>
        <v/>
      </c>
      <c r="AR261" s="6" t="str">
        <f ca="1" t="shared" ref="AR261:AR324" si="227">IF($AH$1="","",IF($AH$1="参赛编号",N261,AC261))</f>
        <v/>
      </c>
      <c r="AS261" s="6" t="str">
        <f ca="1" t="shared" ref="AS261:AS324" si="228">IF($AH$1="","",IF($AH$1="参赛编号",O261,AD261))</f>
        <v/>
      </c>
      <c r="AT261" s="6" t="str">
        <f ca="1" t="shared" ref="AT261:AT324" si="229">IF($AH$1="","",IF($AH$1="参赛编号",P261,AE261))</f>
        <v/>
      </c>
      <c r="AU261" s="9" t="str">
        <f ca="1" t="shared" ref="AU261:AU324" si="230">IF(AF261="","",AF261)</f>
        <v/>
      </c>
      <c r="AV261" s="5" t="str">
        <f ca="1" t="shared" ref="AV261:AV324" si="231">IF(AG261="","",AG261)</f>
        <v/>
      </c>
      <c r="AW261" s="5" t="str">
        <f ca="1" t="shared" ref="AW261:AW324" si="232">IF(AH261="","",AH261)</f>
        <v/>
      </c>
      <c r="AX261" s="8" t="str">
        <f ca="1" t="shared" ref="AX261:AX324" si="233">IF(AI261="","",AI261)</f>
        <v/>
      </c>
      <c r="AY261" s="6" t="str">
        <f ca="1" t="shared" ref="AY261:AY324" si="234">IF(AJ261="","",AJ261)</f>
        <v/>
      </c>
      <c r="AZ261" s="7" t="str">
        <f ca="1" t="shared" ref="AZ261:AZ324" si="235">IF(AK261="","",AK261)</f>
        <v/>
      </c>
      <c r="BA261" s="6" t="str">
        <f ca="1" t="shared" ref="BA261:BA324" si="236">IF(AL261="","",AL261)</f>
        <v/>
      </c>
      <c r="BB261" s="6" t="str">
        <f ca="1" t="shared" ref="BB261:BB324" si="237">IF(AM261="","",AM261)</f>
        <v/>
      </c>
      <c r="BC261" s="6" t="str">
        <f ca="1" t="shared" ref="BC261:BC324" si="238">IF(AN261="","",AN261)</f>
        <v/>
      </c>
      <c r="BD261" s="6" t="str">
        <f ca="1" t="shared" ref="BD261:BD324" si="239">IF(AO261="","",AO261)</f>
        <v/>
      </c>
      <c r="BE261" s="6" t="str">
        <f ca="1" t="shared" ref="BE261:BE324" si="240">IF(AP261="","",AP261)</f>
        <v/>
      </c>
      <c r="BF261" s="6" t="str">
        <f ca="1" t="shared" ref="BF261:BF324" si="241">IF(AQ261="","",AQ261)</f>
        <v/>
      </c>
      <c r="BG261" s="6" t="str">
        <f ca="1" t="shared" ref="BG261:BG324" si="242">IF(AR261="","",AR261)</f>
        <v/>
      </c>
      <c r="BH261" s="6" t="str">
        <f ca="1" t="shared" ref="BH261:BH324" si="243">IF(AS261="","",AS261)</f>
        <v/>
      </c>
      <c r="BI261" s="6" t="str">
        <f ca="1" t="shared" ref="BI261:BI324" si="244">IF(AT261="","",AT261)</f>
        <v/>
      </c>
    </row>
    <row r="262" spans="1:61">
      <c r="A262" s="5" t="str">
        <f ca="1" t="shared" si="198"/>
        <v/>
      </c>
      <c r="B262" s="5" t="str">
        <f ca="1">IF(选手操作!$K261="","",选手操作!$K261)</f>
        <v/>
      </c>
      <c r="C262" s="5" t="str">
        <f ca="1">IF(选手操作!$L261="","",选手操作!$L261)</f>
        <v/>
      </c>
      <c r="D262" s="5" t="str">
        <f ca="1">IF($B262="","",RANK($E262,$E$4:$E$435,0)+COUNTIF($E$4:$E262,$E262)-1)</f>
        <v/>
      </c>
      <c r="E262" s="6" t="str">
        <f ca="1" t="shared" si="199"/>
        <v/>
      </c>
      <c r="F262" s="7" t="str">
        <f ca="1">IF(SUM(选手操作!S261,选手操作!AS261,选手操作!BS261,选手操作!CS261,选手操作!DS261,选手操作!ES261,选手操作!FS261,选手操作!GS261,选手操作!HS261,选手操作!M261,结果导入!W261,结果导入!AW261,结果导入!BW261,结果导入!CW261,结果导入!DW261,结果导入!EW261,结果导入!FW261,结果导入!GW261,结果导入!HW261,选手操作!HU261)=0,"",SUM(选手操作!S261,选手操作!AS261,选手操作!BS261,选手操作!CS261,选手操作!DS261,选手操作!ES261,选手操作!FS261,选手操作!GS261,选手操作!HS261,选手操作!M261,结果导入!W261,结果导入!AW261,结果导入!BW261,结果导入!CW261,结果导入!DW261,结果导入!EW261,结果导入!FW261,结果导入!GW261,结果导入!HW261))</f>
        <v/>
      </c>
      <c r="G262" s="7" t="str">
        <f>IF(SUM(选手操作!O261,结果导入!Y261,结果导入!AY261,结果导入!BY261,结果导入!CY261,结果导入!DY261,结果导入!EY261,结果导入!FY261,结果导入!GY261,结果导入!HY261)=0,"",SUM(选手操作!O261,结果导入!Y261,结果导入!AY261,结果导入!BY261,结果导入!CY261,结果导入!DY261,结果导入!EY261,结果导入!FY261,结果导入!GY261,结果导入!HY261))</f>
        <v/>
      </c>
      <c r="H262" s="6" t="str">
        <f ca="1">IFERROR(IF(OR($C262="",结果导入!S$3=""),"",IF(选手操作!T261&lt;&gt;"",IF(选手操作!T261="其他","请假",选手操作!T261),VLOOKUP($C262,结果导入!O:Q,3,0))),"成绩错误")</f>
        <v/>
      </c>
      <c r="I262" s="6" t="str">
        <f ca="1">IFERROR(IF(OR($C262="",结果导入!AS$3=""),"",IF(选手操作!AT261&lt;&gt;"",IF(选手操作!AT261="其他","请假",选手操作!AT261),VLOOKUP($C262,结果导入!AO:AQ,3,0))),"成绩错误")</f>
        <v/>
      </c>
      <c r="J262" s="6" t="str">
        <f ca="1">IFERROR(IF(OR($C262="",结果导入!BS$3=""),"",IF(选手操作!BT261&lt;&gt;"",IF(选手操作!BT261="其他","请假",选手操作!BT261),VLOOKUP($C262,结果导入!BO:BQ,3,0))),"成绩错误")</f>
        <v/>
      </c>
      <c r="K262" s="6" t="str">
        <f ca="1">IFERROR(IF(OR($C262="",结果导入!CS$3=""),"",IF(选手操作!CT261&lt;&gt;"",IF(选手操作!CT261="其他","请假",选手操作!CT261),VLOOKUP($C262,结果导入!CO:CQ,3,0))),"成绩错误")</f>
        <v/>
      </c>
      <c r="L262" s="6" t="str">
        <f ca="1">IFERROR(IF(OR($C262="",结果导入!DS$3=""),"",IF(选手操作!DT261&lt;&gt;"",IF(选手操作!DT261="其他","请假",选手操作!DT261),VLOOKUP($C262,结果导入!DO:DQ,3,0))),"成绩错误")</f>
        <v/>
      </c>
      <c r="M262" s="6" t="str">
        <f ca="1">IFERROR(IF(OR($C262="",结果导入!ES$3=""),"",IF(选手操作!ET261&lt;&gt;"",IF(选手操作!ET261="其他","请假",选手操作!ET261),VLOOKUP($C262,结果导入!EO:EQ,3,0))),"成绩错误")</f>
        <v/>
      </c>
      <c r="N262" s="6" t="str">
        <f ca="1">IFERROR(IF(OR($C262="",结果导入!FS$3=""),"",IF(选手操作!FT261&lt;&gt;"",IF(选手操作!FT261="其他","请假",选手操作!FT261),VLOOKUP($C262,结果导入!FO:FQ,3,0))),"成绩错误")</f>
        <v/>
      </c>
      <c r="O262" s="6" t="str">
        <f ca="1">IFERROR(IF(OR($C262="",结果导入!GS$3=""),"",IF(选手操作!GT261&lt;&gt;"",IF(选手操作!GT261="其他","请假",选手操作!GT261),VLOOKUP($C262,结果导入!GO:GQ,3,0))),"成绩错误")</f>
        <v/>
      </c>
      <c r="P262" s="6" t="str">
        <f ca="1">IFERROR(IF(OR($C262="",结果导入!HS$3=""),"",IF(选手操作!HT261&lt;&gt;"",IF(选手操作!HT261="其他","请假",选手操作!HT261),VLOOKUP($C262,结果导入!HO:HQ,3,0))),"成绩错误")</f>
        <v/>
      </c>
      <c r="Q262" s="5" t="str">
        <f ca="1" t="shared" si="200"/>
        <v/>
      </c>
      <c r="R262" s="5" t="str">
        <f ca="1" t="shared" si="201"/>
        <v/>
      </c>
      <c r="S262" s="5" t="str">
        <f ca="1" t="shared" si="202"/>
        <v/>
      </c>
      <c r="T262" s="6" t="str">
        <f ca="1" t="shared" si="203"/>
        <v/>
      </c>
      <c r="U262" s="6" t="str">
        <f ca="1" t="shared" si="204"/>
        <v/>
      </c>
      <c r="V262" s="6" t="str">
        <f ca="1" t="shared" si="205"/>
        <v/>
      </c>
      <c r="W262" s="6" t="str">
        <f ca="1" t="shared" si="206"/>
        <v/>
      </c>
      <c r="X262" s="6" t="str">
        <f ca="1" t="shared" si="207"/>
        <v/>
      </c>
      <c r="Y262" s="6" t="str">
        <f ca="1" t="shared" si="208"/>
        <v/>
      </c>
      <c r="Z262" s="6" t="str">
        <f ca="1" t="shared" si="209"/>
        <v/>
      </c>
      <c r="AA262" s="6" t="str">
        <f ca="1" t="shared" si="210"/>
        <v/>
      </c>
      <c r="AB262" s="6" t="str">
        <f ca="1" t="shared" si="211"/>
        <v/>
      </c>
      <c r="AC262" s="6" t="str">
        <f ca="1" t="shared" si="212"/>
        <v/>
      </c>
      <c r="AD262" s="6" t="str">
        <f ca="1" t="shared" si="213"/>
        <v/>
      </c>
      <c r="AE262" s="6" t="str">
        <f ca="1" t="shared" si="214"/>
        <v/>
      </c>
      <c r="AF262" s="5" t="str">
        <f ca="1" t="shared" si="215"/>
        <v/>
      </c>
      <c r="AG262" s="5" t="str">
        <f ca="1" t="shared" si="216"/>
        <v/>
      </c>
      <c r="AH262" s="5" t="str">
        <f ca="1" t="shared" si="217"/>
        <v/>
      </c>
      <c r="AI262" s="6" t="str">
        <f ca="1" t="shared" si="218"/>
        <v/>
      </c>
      <c r="AJ262" s="6" t="str">
        <f ca="1" t="shared" si="219"/>
        <v/>
      </c>
      <c r="AK262" s="7" t="str">
        <f ca="1" t="shared" si="220"/>
        <v/>
      </c>
      <c r="AL262" s="6" t="str">
        <f ca="1" t="shared" si="221"/>
        <v/>
      </c>
      <c r="AM262" s="6" t="str">
        <f ca="1" t="shared" si="222"/>
        <v/>
      </c>
      <c r="AN262" s="6" t="str">
        <f ca="1" t="shared" si="223"/>
        <v/>
      </c>
      <c r="AO262" s="6" t="str">
        <f ca="1" t="shared" si="224"/>
        <v/>
      </c>
      <c r="AP262" s="6" t="str">
        <f ca="1" t="shared" si="225"/>
        <v/>
      </c>
      <c r="AQ262" s="6" t="str">
        <f ca="1" t="shared" si="226"/>
        <v/>
      </c>
      <c r="AR262" s="6" t="str">
        <f ca="1" t="shared" si="227"/>
        <v/>
      </c>
      <c r="AS262" s="6" t="str">
        <f ca="1" t="shared" si="228"/>
        <v/>
      </c>
      <c r="AT262" s="6" t="str">
        <f ca="1" t="shared" si="229"/>
        <v/>
      </c>
      <c r="AU262" s="9" t="str">
        <f ca="1" t="shared" si="230"/>
        <v/>
      </c>
      <c r="AV262" s="5" t="str">
        <f ca="1" t="shared" si="231"/>
        <v/>
      </c>
      <c r="AW262" s="5" t="str">
        <f ca="1" t="shared" si="232"/>
        <v/>
      </c>
      <c r="AX262" s="8" t="str">
        <f ca="1" t="shared" si="233"/>
        <v/>
      </c>
      <c r="AY262" s="6" t="str">
        <f ca="1" t="shared" si="234"/>
        <v/>
      </c>
      <c r="AZ262" s="7" t="str">
        <f ca="1" t="shared" si="235"/>
        <v/>
      </c>
      <c r="BA262" s="6" t="str">
        <f ca="1" t="shared" si="236"/>
        <v/>
      </c>
      <c r="BB262" s="6" t="str">
        <f ca="1" t="shared" si="237"/>
        <v/>
      </c>
      <c r="BC262" s="6" t="str">
        <f ca="1" t="shared" si="238"/>
        <v/>
      </c>
      <c r="BD262" s="6" t="str">
        <f ca="1" t="shared" si="239"/>
        <v/>
      </c>
      <c r="BE262" s="6" t="str">
        <f ca="1" t="shared" si="240"/>
        <v/>
      </c>
      <c r="BF262" s="6" t="str">
        <f ca="1" t="shared" si="241"/>
        <v/>
      </c>
      <c r="BG262" s="6" t="str">
        <f ca="1" t="shared" si="242"/>
        <v/>
      </c>
      <c r="BH262" s="6" t="str">
        <f ca="1" t="shared" si="243"/>
        <v/>
      </c>
      <c r="BI262" s="6" t="str">
        <f ca="1" t="shared" si="244"/>
        <v/>
      </c>
    </row>
    <row r="263" spans="1:61">
      <c r="A263" s="5" t="str">
        <f ca="1" t="shared" si="198"/>
        <v/>
      </c>
      <c r="B263" s="5" t="str">
        <f ca="1">IF(选手操作!$K262="","",选手操作!$K262)</f>
        <v/>
      </c>
      <c r="C263" s="5" t="str">
        <f ca="1">IF(选手操作!$L262="","",选手操作!$L262)</f>
        <v/>
      </c>
      <c r="D263" s="5" t="str">
        <f ca="1">IF($B263="","",RANK($E263,$E$4:$E$435,0)+COUNTIF($E$4:$E263,$E263)-1)</f>
        <v/>
      </c>
      <c r="E263" s="6" t="str">
        <f ca="1" t="shared" si="199"/>
        <v/>
      </c>
      <c r="F263" s="7" t="str">
        <f ca="1">IF(SUM(选手操作!S262,选手操作!AS262,选手操作!BS262,选手操作!CS262,选手操作!DS262,选手操作!ES262,选手操作!FS262,选手操作!GS262,选手操作!HS262,选手操作!M262,结果导入!W262,结果导入!AW262,结果导入!BW262,结果导入!CW262,结果导入!DW262,结果导入!EW262,结果导入!FW262,结果导入!GW262,结果导入!HW262,选手操作!HU262)=0,"",SUM(选手操作!S262,选手操作!AS262,选手操作!BS262,选手操作!CS262,选手操作!DS262,选手操作!ES262,选手操作!FS262,选手操作!GS262,选手操作!HS262,选手操作!M262,结果导入!W262,结果导入!AW262,结果导入!BW262,结果导入!CW262,结果导入!DW262,结果导入!EW262,结果导入!FW262,结果导入!GW262,结果导入!HW262))</f>
        <v/>
      </c>
      <c r="G263" s="7" t="str">
        <f>IF(SUM(选手操作!O262,结果导入!Y262,结果导入!AY262,结果导入!BY262,结果导入!CY262,结果导入!DY262,结果导入!EY262,结果导入!FY262,结果导入!GY262,结果导入!HY262)=0,"",SUM(选手操作!O262,结果导入!Y262,结果导入!AY262,结果导入!BY262,结果导入!CY262,结果导入!DY262,结果导入!EY262,结果导入!FY262,结果导入!GY262,结果导入!HY262))</f>
        <v/>
      </c>
      <c r="H263" s="6" t="str">
        <f ca="1">IFERROR(IF(OR($C263="",结果导入!S$3=""),"",IF(选手操作!T262&lt;&gt;"",IF(选手操作!T262="其他","请假",选手操作!T262),VLOOKUP($C263,结果导入!O:Q,3,0))),"成绩错误")</f>
        <v/>
      </c>
      <c r="I263" s="6" t="str">
        <f ca="1">IFERROR(IF(OR($C263="",结果导入!AS$3=""),"",IF(选手操作!AT262&lt;&gt;"",IF(选手操作!AT262="其他","请假",选手操作!AT262),VLOOKUP($C263,结果导入!AO:AQ,3,0))),"成绩错误")</f>
        <v/>
      </c>
      <c r="J263" s="6" t="str">
        <f ca="1">IFERROR(IF(OR($C263="",结果导入!BS$3=""),"",IF(选手操作!BT262&lt;&gt;"",IF(选手操作!BT262="其他","请假",选手操作!BT262),VLOOKUP($C263,结果导入!BO:BQ,3,0))),"成绩错误")</f>
        <v/>
      </c>
      <c r="K263" s="6" t="str">
        <f ca="1">IFERROR(IF(OR($C263="",结果导入!CS$3=""),"",IF(选手操作!CT262&lt;&gt;"",IF(选手操作!CT262="其他","请假",选手操作!CT262),VLOOKUP($C263,结果导入!CO:CQ,3,0))),"成绩错误")</f>
        <v/>
      </c>
      <c r="L263" s="6" t="str">
        <f ca="1">IFERROR(IF(OR($C263="",结果导入!DS$3=""),"",IF(选手操作!DT262&lt;&gt;"",IF(选手操作!DT262="其他","请假",选手操作!DT262),VLOOKUP($C263,结果导入!DO:DQ,3,0))),"成绩错误")</f>
        <v/>
      </c>
      <c r="M263" s="6" t="str">
        <f ca="1">IFERROR(IF(OR($C263="",结果导入!ES$3=""),"",IF(选手操作!ET262&lt;&gt;"",IF(选手操作!ET262="其他","请假",选手操作!ET262),VLOOKUP($C263,结果导入!EO:EQ,3,0))),"成绩错误")</f>
        <v/>
      </c>
      <c r="N263" s="6" t="str">
        <f ca="1">IFERROR(IF(OR($C263="",结果导入!FS$3=""),"",IF(选手操作!FT262&lt;&gt;"",IF(选手操作!FT262="其他","请假",选手操作!FT262),VLOOKUP($C263,结果导入!FO:FQ,3,0))),"成绩错误")</f>
        <v/>
      </c>
      <c r="O263" s="6" t="str">
        <f ca="1">IFERROR(IF(OR($C263="",结果导入!GS$3=""),"",IF(选手操作!GT262&lt;&gt;"",IF(选手操作!GT262="其他","请假",选手操作!GT262),VLOOKUP($C263,结果导入!GO:GQ,3,0))),"成绩错误")</f>
        <v/>
      </c>
      <c r="P263" s="6" t="str">
        <f ca="1">IFERROR(IF(OR($C263="",结果导入!HS$3=""),"",IF(选手操作!HT262&lt;&gt;"",IF(选手操作!HT262="其他","请假",选手操作!HT262),VLOOKUP($C263,结果导入!HO:HQ,3,0))),"成绩错误")</f>
        <v/>
      </c>
      <c r="Q263" s="5" t="str">
        <f ca="1" t="shared" si="200"/>
        <v/>
      </c>
      <c r="R263" s="5" t="str">
        <f ca="1" t="shared" si="201"/>
        <v/>
      </c>
      <c r="S263" s="5" t="str">
        <f ca="1" t="shared" si="202"/>
        <v/>
      </c>
      <c r="T263" s="6" t="str">
        <f ca="1" t="shared" si="203"/>
        <v/>
      </c>
      <c r="U263" s="6" t="str">
        <f ca="1" t="shared" si="204"/>
        <v/>
      </c>
      <c r="V263" s="6" t="str">
        <f ca="1" t="shared" si="205"/>
        <v/>
      </c>
      <c r="W263" s="6" t="str">
        <f ca="1" t="shared" si="206"/>
        <v/>
      </c>
      <c r="X263" s="6" t="str">
        <f ca="1" t="shared" si="207"/>
        <v/>
      </c>
      <c r="Y263" s="6" t="str">
        <f ca="1" t="shared" si="208"/>
        <v/>
      </c>
      <c r="Z263" s="6" t="str">
        <f ca="1" t="shared" si="209"/>
        <v/>
      </c>
      <c r="AA263" s="6" t="str">
        <f ca="1" t="shared" si="210"/>
        <v/>
      </c>
      <c r="AB263" s="6" t="str">
        <f ca="1" t="shared" si="211"/>
        <v/>
      </c>
      <c r="AC263" s="6" t="str">
        <f ca="1" t="shared" si="212"/>
        <v/>
      </c>
      <c r="AD263" s="6" t="str">
        <f ca="1" t="shared" si="213"/>
        <v/>
      </c>
      <c r="AE263" s="6" t="str">
        <f ca="1" t="shared" si="214"/>
        <v/>
      </c>
      <c r="AF263" s="5" t="str">
        <f ca="1" t="shared" si="215"/>
        <v/>
      </c>
      <c r="AG263" s="5" t="str">
        <f ca="1" t="shared" si="216"/>
        <v/>
      </c>
      <c r="AH263" s="5" t="str">
        <f ca="1" t="shared" si="217"/>
        <v/>
      </c>
      <c r="AI263" s="6" t="str">
        <f ca="1" t="shared" si="218"/>
        <v/>
      </c>
      <c r="AJ263" s="6" t="str">
        <f ca="1" t="shared" si="219"/>
        <v/>
      </c>
      <c r="AK263" s="7" t="str">
        <f ca="1" t="shared" si="220"/>
        <v/>
      </c>
      <c r="AL263" s="6" t="str">
        <f ca="1" t="shared" si="221"/>
        <v/>
      </c>
      <c r="AM263" s="6" t="str">
        <f ca="1" t="shared" si="222"/>
        <v/>
      </c>
      <c r="AN263" s="6" t="str">
        <f ca="1" t="shared" si="223"/>
        <v/>
      </c>
      <c r="AO263" s="6" t="str">
        <f ca="1" t="shared" si="224"/>
        <v/>
      </c>
      <c r="AP263" s="6" t="str">
        <f ca="1" t="shared" si="225"/>
        <v/>
      </c>
      <c r="AQ263" s="6" t="str">
        <f ca="1" t="shared" si="226"/>
        <v/>
      </c>
      <c r="AR263" s="6" t="str">
        <f ca="1" t="shared" si="227"/>
        <v/>
      </c>
      <c r="AS263" s="6" t="str">
        <f ca="1" t="shared" si="228"/>
        <v/>
      </c>
      <c r="AT263" s="6" t="str">
        <f ca="1" t="shared" si="229"/>
        <v/>
      </c>
      <c r="AU263" s="9" t="str">
        <f ca="1" t="shared" si="230"/>
        <v/>
      </c>
      <c r="AV263" s="5" t="str">
        <f ca="1" t="shared" si="231"/>
        <v/>
      </c>
      <c r="AW263" s="5" t="str">
        <f ca="1" t="shared" si="232"/>
        <v/>
      </c>
      <c r="AX263" s="8" t="str">
        <f ca="1" t="shared" si="233"/>
        <v/>
      </c>
      <c r="AY263" s="6" t="str">
        <f ca="1" t="shared" si="234"/>
        <v/>
      </c>
      <c r="AZ263" s="7" t="str">
        <f ca="1" t="shared" si="235"/>
        <v/>
      </c>
      <c r="BA263" s="6" t="str">
        <f ca="1" t="shared" si="236"/>
        <v/>
      </c>
      <c r="BB263" s="6" t="str">
        <f ca="1" t="shared" si="237"/>
        <v/>
      </c>
      <c r="BC263" s="6" t="str">
        <f ca="1" t="shared" si="238"/>
        <v/>
      </c>
      <c r="BD263" s="6" t="str">
        <f ca="1" t="shared" si="239"/>
        <v/>
      </c>
      <c r="BE263" s="6" t="str">
        <f ca="1" t="shared" si="240"/>
        <v/>
      </c>
      <c r="BF263" s="6" t="str">
        <f ca="1" t="shared" si="241"/>
        <v/>
      </c>
      <c r="BG263" s="6" t="str">
        <f ca="1" t="shared" si="242"/>
        <v/>
      </c>
      <c r="BH263" s="6" t="str">
        <f ca="1" t="shared" si="243"/>
        <v/>
      </c>
      <c r="BI263" s="6" t="str">
        <f ca="1" t="shared" si="244"/>
        <v/>
      </c>
    </row>
    <row r="264" spans="1:61">
      <c r="A264" s="5" t="str">
        <f ca="1" t="shared" si="198"/>
        <v/>
      </c>
      <c r="B264" s="5" t="str">
        <f ca="1">IF(选手操作!$K263="","",选手操作!$K263)</f>
        <v/>
      </c>
      <c r="C264" s="5" t="str">
        <f ca="1">IF(选手操作!$L263="","",选手操作!$L263)</f>
        <v/>
      </c>
      <c r="D264" s="5" t="str">
        <f ca="1">IF($B264="","",RANK($E264,$E$4:$E$435,0)+COUNTIF($E$4:$E264,$E264)-1)</f>
        <v/>
      </c>
      <c r="E264" s="6" t="str">
        <f ca="1" t="shared" si="199"/>
        <v/>
      </c>
      <c r="F264" s="7" t="str">
        <f ca="1">IF(SUM(选手操作!S263,选手操作!AS263,选手操作!BS263,选手操作!CS263,选手操作!DS263,选手操作!ES263,选手操作!FS263,选手操作!GS263,选手操作!HS263,选手操作!M263,结果导入!W263,结果导入!AW263,结果导入!BW263,结果导入!CW263,结果导入!DW263,结果导入!EW263,结果导入!FW263,结果导入!GW263,结果导入!HW263,选手操作!HU263)=0,"",SUM(选手操作!S263,选手操作!AS263,选手操作!BS263,选手操作!CS263,选手操作!DS263,选手操作!ES263,选手操作!FS263,选手操作!GS263,选手操作!HS263,选手操作!M263,结果导入!W263,结果导入!AW263,结果导入!BW263,结果导入!CW263,结果导入!DW263,结果导入!EW263,结果导入!FW263,结果导入!GW263,结果导入!HW263))</f>
        <v/>
      </c>
      <c r="G264" s="7" t="str">
        <f>IF(SUM(选手操作!O263,结果导入!Y263,结果导入!AY263,结果导入!BY263,结果导入!CY263,结果导入!DY263,结果导入!EY263,结果导入!FY263,结果导入!GY263,结果导入!HY263)=0,"",SUM(选手操作!O263,结果导入!Y263,结果导入!AY263,结果导入!BY263,结果导入!CY263,结果导入!DY263,结果导入!EY263,结果导入!FY263,结果导入!GY263,结果导入!HY263))</f>
        <v/>
      </c>
      <c r="H264" s="6" t="str">
        <f ca="1">IFERROR(IF(OR($C264="",结果导入!S$3=""),"",IF(选手操作!T263&lt;&gt;"",IF(选手操作!T263="其他","请假",选手操作!T263),VLOOKUP($C264,结果导入!O:Q,3,0))),"成绩错误")</f>
        <v/>
      </c>
      <c r="I264" s="6" t="str">
        <f ca="1">IFERROR(IF(OR($C264="",结果导入!AS$3=""),"",IF(选手操作!AT263&lt;&gt;"",IF(选手操作!AT263="其他","请假",选手操作!AT263),VLOOKUP($C264,结果导入!AO:AQ,3,0))),"成绩错误")</f>
        <v/>
      </c>
      <c r="J264" s="6" t="str">
        <f ca="1">IFERROR(IF(OR($C264="",结果导入!BS$3=""),"",IF(选手操作!BT263&lt;&gt;"",IF(选手操作!BT263="其他","请假",选手操作!BT263),VLOOKUP($C264,结果导入!BO:BQ,3,0))),"成绩错误")</f>
        <v/>
      </c>
      <c r="K264" s="6" t="str">
        <f ca="1">IFERROR(IF(OR($C264="",结果导入!CS$3=""),"",IF(选手操作!CT263&lt;&gt;"",IF(选手操作!CT263="其他","请假",选手操作!CT263),VLOOKUP($C264,结果导入!CO:CQ,3,0))),"成绩错误")</f>
        <v/>
      </c>
      <c r="L264" s="6" t="str">
        <f ca="1">IFERROR(IF(OR($C264="",结果导入!DS$3=""),"",IF(选手操作!DT263&lt;&gt;"",IF(选手操作!DT263="其他","请假",选手操作!DT263),VLOOKUP($C264,结果导入!DO:DQ,3,0))),"成绩错误")</f>
        <v/>
      </c>
      <c r="M264" s="6" t="str">
        <f ca="1">IFERROR(IF(OR($C264="",结果导入!ES$3=""),"",IF(选手操作!ET263&lt;&gt;"",IF(选手操作!ET263="其他","请假",选手操作!ET263),VLOOKUP($C264,结果导入!EO:EQ,3,0))),"成绩错误")</f>
        <v/>
      </c>
      <c r="N264" s="6" t="str">
        <f ca="1">IFERROR(IF(OR($C264="",结果导入!FS$3=""),"",IF(选手操作!FT263&lt;&gt;"",IF(选手操作!FT263="其他","请假",选手操作!FT263),VLOOKUP($C264,结果导入!FO:FQ,3,0))),"成绩错误")</f>
        <v/>
      </c>
      <c r="O264" s="6" t="str">
        <f ca="1">IFERROR(IF(OR($C264="",结果导入!GS$3=""),"",IF(选手操作!GT263&lt;&gt;"",IF(选手操作!GT263="其他","请假",选手操作!GT263),VLOOKUP($C264,结果导入!GO:GQ,3,0))),"成绩错误")</f>
        <v/>
      </c>
      <c r="P264" s="6" t="str">
        <f ca="1">IFERROR(IF(OR($C264="",结果导入!HS$3=""),"",IF(选手操作!HT263&lt;&gt;"",IF(选手操作!HT263="其他","请假",选手操作!HT263),VLOOKUP($C264,结果导入!HO:HQ,3,0))),"成绩错误")</f>
        <v/>
      </c>
      <c r="Q264" s="5" t="str">
        <f ca="1" t="shared" si="200"/>
        <v/>
      </c>
      <c r="R264" s="5" t="str">
        <f ca="1" t="shared" si="201"/>
        <v/>
      </c>
      <c r="S264" s="5" t="str">
        <f ca="1" t="shared" si="202"/>
        <v/>
      </c>
      <c r="T264" s="6" t="str">
        <f ca="1" t="shared" si="203"/>
        <v/>
      </c>
      <c r="U264" s="6" t="str">
        <f ca="1" t="shared" si="204"/>
        <v/>
      </c>
      <c r="V264" s="6" t="str">
        <f ca="1" t="shared" si="205"/>
        <v/>
      </c>
      <c r="W264" s="6" t="str">
        <f ca="1" t="shared" si="206"/>
        <v/>
      </c>
      <c r="X264" s="6" t="str">
        <f ca="1" t="shared" si="207"/>
        <v/>
      </c>
      <c r="Y264" s="6" t="str">
        <f ca="1" t="shared" si="208"/>
        <v/>
      </c>
      <c r="Z264" s="6" t="str">
        <f ca="1" t="shared" si="209"/>
        <v/>
      </c>
      <c r="AA264" s="6" t="str">
        <f ca="1" t="shared" si="210"/>
        <v/>
      </c>
      <c r="AB264" s="6" t="str">
        <f ca="1" t="shared" si="211"/>
        <v/>
      </c>
      <c r="AC264" s="6" t="str">
        <f ca="1" t="shared" si="212"/>
        <v/>
      </c>
      <c r="AD264" s="6" t="str">
        <f ca="1" t="shared" si="213"/>
        <v/>
      </c>
      <c r="AE264" s="6" t="str">
        <f ca="1" t="shared" si="214"/>
        <v/>
      </c>
      <c r="AF264" s="5" t="str">
        <f ca="1" t="shared" si="215"/>
        <v/>
      </c>
      <c r="AG264" s="5" t="str">
        <f ca="1" t="shared" si="216"/>
        <v/>
      </c>
      <c r="AH264" s="5" t="str">
        <f ca="1" t="shared" si="217"/>
        <v/>
      </c>
      <c r="AI264" s="6" t="str">
        <f ca="1" t="shared" si="218"/>
        <v/>
      </c>
      <c r="AJ264" s="6" t="str">
        <f ca="1" t="shared" si="219"/>
        <v/>
      </c>
      <c r="AK264" s="7" t="str">
        <f ca="1" t="shared" si="220"/>
        <v/>
      </c>
      <c r="AL264" s="6" t="str">
        <f ca="1" t="shared" si="221"/>
        <v/>
      </c>
      <c r="AM264" s="6" t="str">
        <f ca="1" t="shared" si="222"/>
        <v/>
      </c>
      <c r="AN264" s="6" t="str">
        <f ca="1" t="shared" si="223"/>
        <v/>
      </c>
      <c r="AO264" s="6" t="str">
        <f ca="1" t="shared" si="224"/>
        <v/>
      </c>
      <c r="AP264" s="6" t="str">
        <f ca="1" t="shared" si="225"/>
        <v/>
      </c>
      <c r="AQ264" s="6" t="str">
        <f ca="1" t="shared" si="226"/>
        <v/>
      </c>
      <c r="AR264" s="6" t="str">
        <f ca="1" t="shared" si="227"/>
        <v/>
      </c>
      <c r="AS264" s="6" t="str">
        <f ca="1" t="shared" si="228"/>
        <v/>
      </c>
      <c r="AT264" s="6" t="str">
        <f ca="1" t="shared" si="229"/>
        <v/>
      </c>
      <c r="AU264" s="9" t="str">
        <f ca="1" t="shared" si="230"/>
        <v/>
      </c>
      <c r="AV264" s="5" t="str">
        <f ca="1" t="shared" si="231"/>
        <v/>
      </c>
      <c r="AW264" s="5" t="str">
        <f ca="1" t="shared" si="232"/>
        <v/>
      </c>
      <c r="AX264" s="8" t="str">
        <f ca="1" t="shared" si="233"/>
        <v/>
      </c>
      <c r="AY264" s="6" t="str">
        <f ca="1" t="shared" si="234"/>
        <v/>
      </c>
      <c r="AZ264" s="7" t="str">
        <f ca="1" t="shared" si="235"/>
        <v/>
      </c>
      <c r="BA264" s="6" t="str">
        <f ca="1" t="shared" si="236"/>
        <v/>
      </c>
      <c r="BB264" s="6" t="str">
        <f ca="1" t="shared" si="237"/>
        <v/>
      </c>
      <c r="BC264" s="6" t="str">
        <f ca="1" t="shared" si="238"/>
        <v/>
      </c>
      <c r="BD264" s="6" t="str">
        <f ca="1" t="shared" si="239"/>
        <v/>
      </c>
      <c r="BE264" s="6" t="str">
        <f ca="1" t="shared" si="240"/>
        <v/>
      </c>
      <c r="BF264" s="6" t="str">
        <f ca="1" t="shared" si="241"/>
        <v/>
      </c>
      <c r="BG264" s="6" t="str">
        <f ca="1" t="shared" si="242"/>
        <v/>
      </c>
      <c r="BH264" s="6" t="str">
        <f ca="1" t="shared" si="243"/>
        <v/>
      </c>
      <c r="BI264" s="6" t="str">
        <f ca="1" t="shared" si="244"/>
        <v/>
      </c>
    </row>
    <row r="265" spans="1:61">
      <c r="A265" s="5" t="str">
        <f ca="1" t="shared" si="198"/>
        <v/>
      </c>
      <c r="B265" s="5" t="str">
        <f ca="1">IF(选手操作!$K264="","",选手操作!$K264)</f>
        <v/>
      </c>
      <c r="C265" s="5" t="str">
        <f ca="1">IF(选手操作!$L264="","",选手操作!$L264)</f>
        <v/>
      </c>
      <c r="D265" s="5" t="str">
        <f ca="1">IF($B265="","",RANK($E265,$E$4:$E$435,0)+COUNTIF($E$4:$E265,$E265)-1)</f>
        <v/>
      </c>
      <c r="E265" s="6" t="str">
        <f ca="1" t="shared" si="199"/>
        <v/>
      </c>
      <c r="F265" s="7" t="str">
        <f ca="1">IF(SUM(选手操作!S264,选手操作!AS264,选手操作!BS264,选手操作!CS264,选手操作!DS264,选手操作!ES264,选手操作!FS264,选手操作!GS264,选手操作!HS264,选手操作!M264,结果导入!W264,结果导入!AW264,结果导入!BW264,结果导入!CW264,结果导入!DW264,结果导入!EW264,结果导入!FW264,结果导入!GW264,结果导入!HW264,选手操作!HU264)=0,"",SUM(选手操作!S264,选手操作!AS264,选手操作!BS264,选手操作!CS264,选手操作!DS264,选手操作!ES264,选手操作!FS264,选手操作!GS264,选手操作!HS264,选手操作!M264,结果导入!W264,结果导入!AW264,结果导入!BW264,结果导入!CW264,结果导入!DW264,结果导入!EW264,结果导入!FW264,结果导入!GW264,结果导入!HW264))</f>
        <v/>
      </c>
      <c r="G265" s="7" t="str">
        <f>IF(SUM(选手操作!O264,结果导入!Y264,结果导入!AY264,结果导入!BY264,结果导入!CY264,结果导入!DY264,结果导入!EY264,结果导入!FY264,结果导入!GY264,结果导入!HY264)=0,"",SUM(选手操作!O264,结果导入!Y264,结果导入!AY264,结果导入!BY264,结果导入!CY264,结果导入!DY264,结果导入!EY264,结果导入!FY264,结果导入!GY264,结果导入!HY264))</f>
        <v/>
      </c>
      <c r="H265" s="6" t="str">
        <f ca="1">IFERROR(IF(OR($C265="",结果导入!S$3=""),"",IF(选手操作!T264&lt;&gt;"",IF(选手操作!T264="其他","请假",选手操作!T264),VLOOKUP($C265,结果导入!O:Q,3,0))),"成绩错误")</f>
        <v/>
      </c>
      <c r="I265" s="6" t="str">
        <f ca="1">IFERROR(IF(OR($C265="",结果导入!AS$3=""),"",IF(选手操作!AT264&lt;&gt;"",IF(选手操作!AT264="其他","请假",选手操作!AT264),VLOOKUP($C265,结果导入!AO:AQ,3,0))),"成绩错误")</f>
        <v/>
      </c>
      <c r="J265" s="6" t="str">
        <f ca="1">IFERROR(IF(OR($C265="",结果导入!BS$3=""),"",IF(选手操作!BT264&lt;&gt;"",IF(选手操作!BT264="其他","请假",选手操作!BT264),VLOOKUP($C265,结果导入!BO:BQ,3,0))),"成绩错误")</f>
        <v/>
      </c>
      <c r="K265" s="6" t="str">
        <f ca="1">IFERROR(IF(OR($C265="",结果导入!CS$3=""),"",IF(选手操作!CT264&lt;&gt;"",IF(选手操作!CT264="其他","请假",选手操作!CT264),VLOOKUP($C265,结果导入!CO:CQ,3,0))),"成绩错误")</f>
        <v/>
      </c>
      <c r="L265" s="6" t="str">
        <f ca="1">IFERROR(IF(OR($C265="",结果导入!DS$3=""),"",IF(选手操作!DT264&lt;&gt;"",IF(选手操作!DT264="其他","请假",选手操作!DT264),VLOOKUP($C265,结果导入!DO:DQ,3,0))),"成绩错误")</f>
        <v/>
      </c>
      <c r="M265" s="6" t="str">
        <f ca="1">IFERROR(IF(OR($C265="",结果导入!ES$3=""),"",IF(选手操作!ET264&lt;&gt;"",IF(选手操作!ET264="其他","请假",选手操作!ET264),VLOOKUP($C265,结果导入!EO:EQ,3,0))),"成绩错误")</f>
        <v/>
      </c>
      <c r="N265" s="6" t="str">
        <f ca="1">IFERROR(IF(OR($C265="",结果导入!FS$3=""),"",IF(选手操作!FT264&lt;&gt;"",IF(选手操作!FT264="其他","请假",选手操作!FT264),VLOOKUP($C265,结果导入!FO:FQ,3,0))),"成绩错误")</f>
        <v/>
      </c>
      <c r="O265" s="6" t="str">
        <f ca="1">IFERROR(IF(OR($C265="",结果导入!GS$3=""),"",IF(选手操作!GT264&lt;&gt;"",IF(选手操作!GT264="其他","请假",选手操作!GT264),VLOOKUP($C265,结果导入!GO:GQ,3,0))),"成绩错误")</f>
        <v/>
      </c>
      <c r="P265" s="6" t="str">
        <f ca="1">IFERROR(IF(OR($C265="",结果导入!HS$3=""),"",IF(选手操作!HT264&lt;&gt;"",IF(选手操作!HT264="其他","请假",选手操作!HT264),VLOOKUP($C265,结果导入!HO:HQ,3,0))),"成绩错误")</f>
        <v/>
      </c>
      <c r="Q265" s="5" t="str">
        <f ca="1" t="shared" si="200"/>
        <v/>
      </c>
      <c r="R265" s="5" t="str">
        <f ca="1" t="shared" si="201"/>
        <v/>
      </c>
      <c r="S265" s="5" t="str">
        <f ca="1" t="shared" si="202"/>
        <v/>
      </c>
      <c r="T265" s="6" t="str">
        <f ca="1" t="shared" si="203"/>
        <v/>
      </c>
      <c r="U265" s="6" t="str">
        <f ca="1" t="shared" si="204"/>
        <v/>
      </c>
      <c r="V265" s="6" t="str">
        <f ca="1" t="shared" si="205"/>
        <v/>
      </c>
      <c r="W265" s="6" t="str">
        <f ca="1" t="shared" si="206"/>
        <v/>
      </c>
      <c r="X265" s="6" t="str">
        <f ca="1" t="shared" si="207"/>
        <v/>
      </c>
      <c r="Y265" s="6" t="str">
        <f ca="1" t="shared" si="208"/>
        <v/>
      </c>
      <c r="Z265" s="6" t="str">
        <f ca="1" t="shared" si="209"/>
        <v/>
      </c>
      <c r="AA265" s="6" t="str">
        <f ca="1" t="shared" si="210"/>
        <v/>
      </c>
      <c r="AB265" s="6" t="str">
        <f ca="1" t="shared" si="211"/>
        <v/>
      </c>
      <c r="AC265" s="6" t="str">
        <f ca="1" t="shared" si="212"/>
        <v/>
      </c>
      <c r="AD265" s="6" t="str">
        <f ca="1" t="shared" si="213"/>
        <v/>
      </c>
      <c r="AE265" s="6" t="str">
        <f ca="1" t="shared" si="214"/>
        <v/>
      </c>
      <c r="AF265" s="5" t="str">
        <f ca="1" t="shared" si="215"/>
        <v/>
      </c>
      <c r="AG265" s="5" t="str">
        <f ca="1" t="shared" si="216"/>
        <v/>
      </c>
      <c r="AH265" s="5" t="str">
        <f ca="1" t="shared" si="217"/>
        <v/>
      </c>
      <c r="AI265" s="6" t="str">
        <f ca="1" t="shared" si="218"/>
        <v/>
      </c>
      <c r="AJ265" s="6" t="str">
        <f ca="1" t="shared" si="219"/>
        <v/>
      </c>
      <c r="AK265" s="7" t="str">
        <f ca="1" t="shared" si="220"/>
        <v/>
      </c>
      <c r="AL265" s="6" t="str">
        <f ca="1" t="shared" si="221"/>
        <v/>
      </c>
      <c r="AM265" s="6" t="str">
        <f ca="1" t="shared" si="222"/>
        <v/>
      </c>
      <c r="AN265" s="6" t="str">
        <f ca="1" t="shared" si="223"/>
        <v/>
      </c>
      <c r="AO265" s="6" t="str">
        <f ca="1" t="shared" si="224"/>
        <v/>
      </c>
      <c r="AP265" s="6" t="str">
        <f ca="1" t="shared" si="225"/>
        <v/>
      </c>
      <c r="AQ265" s="6" t="str">
        <f ca="1" t="shared" si="226"/>
        <v/>
      </c>
      <c r="AR265" s="6" t="str">
        <f ca="1" t="shared" si="227"/>
        <v/>
      </c>
      <c r="AS265" s="6" t="str">
        <f ca="1" t="shared" si="228"/>
        <v/>
      </c>
      <c r="AT265" s="6" t="str">
        <f ca="1" t="shared" si="229"/>
        <v/>
      </c>
      <c r="AU265" s="9" t="str">
        <f ca="1" t="shared" si="230"/>
        <v/>
      </c>
      <c r="AV265" s="5" t="str">
        <f ca="1" t="shared" si="231"/>
        <v/>
      </c>
      <c r="AW265" s="5" t="str">
        <f ca="1" t="shared" si="232"/>
        <v/>
      </c>
      <c r="AX265" s="8" t="str">
        <f ca="1" t="shared" si="233"/>
        <v/>
      </c>
      <c r="AY265" s="6" t="str">
        <f ca="1" t="shared" si="234"/>
        <v/>
      </c>
      <c r="AZ265" s="7" t="str">
        <f ca="1" t="shared" si="235"/>
        <v/>
      </c>
      <c r="BA265" s="6" t="str">
        <f ca="1" t="shared" si="236"/>
        <v/>
      </c>
      <c r="BB265" s="6" t="str">
        <f ca="1" t="shared" si="237"/>
        <v/>
      </c>
      <c r="BC265" s="6" t="str">
        <f ca="1" t="shared" si="238"/>
        <v/>
      </c>
      <c r="BD265" s="6" t="str">
        <f ca="1" t="shared" si="239"/>
        <v/>
      </c>
      <c r="BE265" s="6" t="str">
        <f ca="1" t="shared" si="240"/>
        <v/>
      </c>
      <c r="BF265" s="6" t="str">
        <f ca="1" t="shared" si="241"/>
        <v/>
      </c>
      <c r="BG265" s="6" t="str">
        <f ca="1" t="shared" si="242"/>
        <v/>
      </c>
      <c r="BH265" s="6" t="str">
        <f ca="1" t="shared" si="243"/>
        <v/>
      </c>
      <c r="BI265" s="6" t="str">
        <f ca="1" t="shared" si="244"/>
        <v/>
      </c>
    </row>
    <row r="266" spans="1:61">
      <c r="A266" s="5" t="str">
        <f ca="1" t="shared" si="198"/>
        <v/>
      </c>
      <c r="B266" s="5" t="str">
        <f ca="1">IF(选手操作!$K265="","",选手操作!$K265)</f>
        <v/>
      </c>
      <c r="C266" s="5" t="str">
        <f ca="1">IF(选手操作!$L265="","",选手操作!$L265)</f>
        <v/>
      </c>
      <c r="D266" s="5" t="str">
        <f ca="1">IF($B266="","",RANK($E266,$E$4:$E$435,0)+COUNTIF($E$4:$E266,$E266)-1)</f>
        <v/>
      </c>
      <c r="E266" s="6" t="str">
        <f ca="1" t="shared" si="199"/>
        <v/>
      </c>
      <c r="F266" s="7" t="str">
        <f ca="1">IF(SUM(选手操作!S265,选手操作!AS265,选手操作!BS265,选手操作!CS265,选手操作!DS265,选手操作!ES265,选手操作!FS265,选手操作!GS265,选手操作!HS265,选手操作!M265,结果导入!W265,结果导入!AW265,结果导入!BW265,结果导入!CW265,结果导入!DW265,结果导入!EW265,结果导入!FW265,结果导入!GW265,结果导入!HW265,选手操作!HU265)=0,"",SUM(选手操作!S265,选手操作!AS265,选手操作!BS265,选手操作!CS265,选手操作!DS265,选手操作!ES265,选手操作!FS265,选手操作!GS265,选手操作!HS265,选手操作!M265,结果导入!W265,结果导入!AW265,结果导入!BW265,结果导入!CW265,结果导入!DW265,结果导入!EW265,结果导入!FW265,结果导入!GW265,结果导入!HW265))</f>
        <v/>
      </c>
      <c r="G266" s="7" t="str">
        <f>IF(SUM(选手操作!O265,结果导入!Y265,结果导入!AY265,结果导入!BY265,结果导入!CY265,结果导入!DY265,结果导入!EY265,结果导入!FY265,结果导入!GY265,结果导入!HY265)=0,"",SUM(选手操作!O265,结果导入!Y265,结果导入!AY265,结果导入!BY265,结果导入!CY265,结果导入!DY265,结果导入!EY265,结果导入!FY265,结果导入!GY265,结果导入!HY265))</f>
        <v/>
      </c>
      <c r="H266" s="6" t="str">
        <f ca="1">IFERROR(IF(OR($C266="",结果导入!S$3=""),"",IF(选手操作!T265&lt;&gt;"",IF(选手操作!T265="其他","请假",选手操作!T265),VLOOKUP($C266,结果导入!O:Q,3,0))),"成绩错误")</f>
        <v/>
      </c>
      <c r="I266" s="6" t="str">
        <f ca="1">IFERROR(IF(OR($C266="",结果导入!AS$3=""),"",IF(选手操作!AT265&lt;&gt;"",IF(选手操作!AT265="其他","请假",选手操作!AT265),VLOOKUP($C266,结果导入!AO:AQ,3,0))),"成绩错误")</f>
        <v/>
      </c>
      <c r="J266" s="6" t="str">
        <f ca="1">IFERROR(IF(OR($C266="",结果导入!BS$3=""),"",IF(选手操作!BT265&lt;&gt;"",IF(选手操作!BT265="其他","请假",选手操作!BT265),VLOOKUP($C266,结果导入!BO:BQ,3,0))),"成绩错误")</f>
        <v/>
      </c>
      <c r="K266" s="6" t="str">
        <f ca="1">IFERROR(IF(OR($C266="",结果导入!CS$3=""),"",IF(选手操作!CT265&lt;&gt;"",IF(选手操作!CT265="其他","请假",选手操作!CT265),VLOOKUP($C266,结果导入!CO:CQ,3,0))),"成绩错误")</f>
        <v/>
      </c>
      <c r="L266" s="6" t="str">
        <f ca="1">IFERROR(IF(OR($C266="",结果导入!DS$3=""),"",IF(选手操作!DT265&lt;&gt;"",IF(选手操作!DT265="其他","请假",选手操作!DT265),VLOOKUP($C266,结果导入!DO:DQ,3,0))),"成绩错误")</f>
        <v/>
      </c>
      <c r="M266" s="6" t="str">
        <f ca="1">IFERROR(IF(OR($C266="",结果导入!ES$3=""),"",IF(选手操作!ET265&lt;&gt;"",IF(选手操作!ET265="其他","请假",选手操作!ET265),VLOOKUP($C266,结果导入!EO:EQ,3,0))),"成绩错误")</f>
        <v/>
      </c>
      <c r="N266" s="6" t="str">
        <f ca="1">IFERROR(IF(OR($C266="",结果导入!FS$3=""),"",IF(选手操作!FT265&lt;&gt;"",IF(选手操作!FT265="其他","请假",选手操作!FT265),VLOOKUP($C266,结果导入!FO:FQ,3,0))),"成绩错误")</f>
        <v/>
      </c>
      <c r="O266" s="6" t="str">
        <f ca="1">IFERROR(IF(OR($C266="",结果导入!GS$3=""),"",IF(选手操作!GT265&lt;&gt;"",IF(选手操作!GT265="其他","请假",选手操作!GT265),VLOOKUP($C266,结果导入!GO:GQ,3,0))),"成绩错误")</f>
        <v/>
      </c>
      <c r="P266" s="6" t="str">
        <f ca="1">IFERROR(IF(OR($C266="",结果导入!HS$3=""),"",IF(选手操作!HT265&lt;&gt;"",IF(选手操作!HT265="其他","请假",选手操作!HT265),VLOOKUP($C266,结果导入!HO:HQ,3,0))),"成绩错误")</f>
        <v/>
      </c>
      <c r="Q266" s="5" t="str">
        <f ca="1" t="shared" si="200"/>
        <v/>
      </c>
      <c r="R266" s="5" t="str">
        <f ca="1" t="shared" si="201"/>
        <v/>
      </c>
      <c r="S266" s="5" t="str">
        <f ca="1" t="shared" si="202"/>
        <v/>
      </c>
      <c r="T266" s="6" t="str">
        <f ca="1" t="shared" si="203"/>
        <v/>
      </c>
      <c r="U266" s="6" t="str">
        <f ca="1" t="shared" si="204"/>
        <v/>
      </c>
      <c r="V266" s="6" t="str">
        <f ca="1" t="shared" si="205"/>
        <v/>
      </c>
      <c r="W266" s="6" t="str">
        <f ca="1" t="shared" si="206"/>
        <v/>
      </c>
      <c r="X266" s="6" t="str">
        <f ca="1" t="shared" si="207"/>
        <v/>
      </c>
      <c r="Y266" s="6" t="str">
        <f ca="1" t="shared" si="208"/>
        <v/>
      </c>
      <c r="Z266" s="6" t="str">
        <f ca="1" t="shared" si="209"/>
        <v/>
      </c>
      <c r="AA266" s="6" t="str">
        <f ca="1" t="shared" si="210"/>
        <v/>
      </c>
      <c r="AB266" s="6" t="str">
        <f ca="1" t="shared" si="211"/>
        <v/>
      </c>
      <c r="AC266" s="6" t="str">
        <f ca="1" t="shared" si="212"/>
        <v/>
      </c>
      <c r="AD266" s="6" t="str">
        <f ca="1" t="shared" si="213"/>
        <v/>
      </c>
      <c r="AE266" s="6" t="str">
        <f ca="1" t="shared" si="214"/>
        <v/>
      </c>
      <c r="AF266" s="5" t="str">
        <f ca="1" t="shared" si="215"/>
        <v/>
      </c>
      <c r="AG266" s="5" t="str">
        <f ca="1" t="shared" si="216"/>
        <v/>
      </c>
      <c r="AH266" s="5" t="str">
        <f ca="1" t="shared" si="217"/>
        <v/>
      </c>
      <c r="AI266" s="6" t="str">
        <f ca="1" t="shared" si="218"/>
        <v/>
      </c>
      <c r="AJ266" s="6" t="str">
        <f ca="1" t="shared" si="219"/>
        <v/>
      </c>
      <c r="AK266" s="7" t="str">
        <f ca="1" t="shared" si="220"/>
        <v/>
      </c>
      <c r="AL266" s="6" t="str">
        <f ca="1" t="shared" si="221"/>
        <v/>
      </c>
      <c r="AM266" s="6" t="str">
        <f ca="1" t="shared" si="222"/>
        <v/>
      </c>
      <c r="AN266" s="6" t="str">
        <f ca="1" t="shared" si="223"/>
        <v/>
      </c>
      <c r="AO266" s="6" t="str">
        <f ca="1" t="shared" si="224"/>
        <v/>
      </c>
      <c r="AP266" s="6" t="str">
        <f ca="1" t="shared" si="225"/>
        <v/>
      </c>
      <c r="AQ266" s="6" t="str">
        <f ca="1" t="shared" si="226"/>
        <v/>
      </c>
      <c r="AR266" s="6" t="str">
        <f ca="1" t="shared" si="227"/>
        <v/>
      </c>
      <c r="AS266" s="6" t="str">
        <f ca="1" t="shared" si="228"/>
        <v/>
      </c>
      <c r="AT266" s="6" t="str">
        <f ca="1" t="shared" si="229"/>
        <v/>
      </c>
      <c r="AU266" s="9" t="str">
        <f ca="1" t="shared" si="230"/>
        <v/>
      </c>
      <c r="AV266" s="5" t="str">
        <f ca="1" t="shared" si="231"/>
        <v/>
      </c>
      <c r="AW266" s="5" t="str">
        <f ca="1" t="shared" si="232"/>
        <v/>
      </c>
      <c r="AX266" s="8" t="str">
        <f ca="1" t="shared" si="233"/>
        <v/>
      </c>
      <c r="AY266" s="6" t="str">
        <f ca="1" t="shared" si="234"/>
        <v/>
      </c>
      <c r="AZ266" s="7" t="str">
        <f ca="1" t="shared" si="235"/>
        <v/>
      </c>
      <c r="BA266" s="6" t="str">
        <f ca="1" t="shared" si="236"/>
        <v/>
      </c>
      <c r="BB266" s="6" t="str">
        <f ca="1" t="shared" si="237"/>
        <v/>
      </c>
      <c r="BC266" s="6" t="str">
        <f ca="1" t="shared" si="238"/>
        <v/>
      </c>
      <c r="BD266" s="6" t="str">
        <f ca="1" t="shared" si="239"/>
        <v/>
      </c>
      <c r="BE266" s="6" t="str">
        <f ca="1" t="shared" si="240"/>
        <v/>
      </c>
      <c r="BF266" s="6" t="str">
        <f ca="1" t="shared" si="241"/>
        <v/>
      </c>
      <c r="BG266" s="6" t="str">
        <f ca="1" t="shared" si="242"/>
        <v/>
      </c>
      <c r="BH266" s="6" t="str">
        <f ca="1" t="shared" si="243"/>
        <v/>
      </c>
      <c r="BI266" s="6" t="str">
        <f ca="1" t="shared" si="244"/>
        <v/>
      </c>
    </row>
    <row r="267" spans="1:61">
      <c r="A267" s="5" t="str">
        <f ca="1" t="shared" si="198"/>
        <v/>
      </c>
      <c r="B267" s="5" t="str">
        <f ca="1">IF(选手操作!$K266="","",选手操作!$K266)</f>
        <v/>
      </c>
      <c r="C267" s="5" t="str">
        <f ca="1">IF(选手操作!$L266="","",选手操作!$L266)</f>
        <v/>
      </c>
      <c r="D267" s="5" t="str">
        <f ca="1">IF($B267="","",RANK($E267,$E$4:$E$435,0)+COUNTIF($E$4:$E267,$E267)-1)</f>
        <v/>
      </c>
      <c r="E267" s="6" t="str">
        <f ca="1" t="shared" si="199"/>
        <v/>
      </c>
      <c r="F267" s="7" t="str">
        <f ca="1">IF(SUM(选手操作!S266,选手操作!AS266,选手操作!BS266,选手操作!CS266,选手操作!DS266,选手操作!ES266,选手操作!FS266,选手操作!GS266,选手操作!HS266,选手操作!M266,结果导入!W266,结果导入!AW266,结果导入!BW266,结果导入!CW266,结果导入!DW266,结果导入!EW266,结果导入!FW266,结果导入!GW266,结果导入!HW266,选手操作!HU266)=0,"",SUM(选手操作!S266,选手操作!AS266,选手操作!BS266,选手操作!CS266,选手操作!DS266,选手操作!ES266,选手操作!FS266,选手操作!GS266,选手操作!HS266,选手操作!M266,结果导入!W266,结果导入!AW266,结果导入!BW266,结果导入!CW266,结果导入!DW266,结果导入!EW266,结果导入!FW266,结果导入!GW266,结果导入!HW266))</f>
        <v/>
      </c>
      <c r="G267" s="7" t="str">
        <f>IF(SUM(选手操作!O266,结果导入!Y266,结果导入!AY266,结果导入!BY266,结果导入!CY266,结果导入!DY266,结果导入!EY266,结果导入!FY266,结果导入!GY266,结果导入!HY266)=0,"",SUM(选手操作!O266,结果导入!Y266,结果导入!AY266,结果导入!BY266,结果导入!CY266,结果导入!DY266,结果导入!EY266,结果导入!FY266,结果导入!GY266,结果导入!HY266))</f>
        <v/>
      </c>
      <c r="H267" s="6" t="str">
        <f ca="1">IFERROR(IF(OR($C267="",结果导入!S$3=""),"",IF(选手操作!T266&lt;&gt;"",IF(选手操作!T266="其他","请假",选手操作!T266),VLOOKUP($C267,结果导入!O:Q,3,0))),"成绩错误")</f>
        <v/>
      </c>
      <c r="I267" s="6" t="str">
        <f ca="1">IFERROR(IF(OR($C267="",结果导入!AS$3=""),"",IF(选手操作!AT266&lt;&gt;"",IF(选手操作!AT266="其他","请假",选手操作!AT266),VLOOKUP($C267,结果导入!AO:AQ,3,0))),"成绩错误")</f>
        <v/>
      </c>
      <c r="J267" s="6" t="str">
        <f ca="1">IFERROR(IF(OR($C267="",结果导入!BS$3=""),"",IF(选手操作!BT266&lt;&gt;"",IF(选手操作!BT266="其他","请假",选手操作!BT266),VLOOKUP($C267,结果导入!BO:BQ,3,0))),"成绩错误")</f>
        <v/>
      </c>
      <c r="K267" s="6" t="str">
        <f ca="1">IFERROR(IF(OR($C267="",结果导入!CS$3=""),"",IF(选手操作!CT266&lt;&gt;"",IF(选手操作!CT266="其他","请假",选手操作!CT266),VLOOKUP($C267,结果导入!CO:CQ,3,0))),"成绩错误")</f>
        <v/>
      </c>
      <c r="L267" s="6" t="str">
        <f ca="1">IFERROR(IF(OR($C267="",结果导入!DS$3=""),"",IF(选手操作!DT266&lt;&gt;"",IF(选手操作!DT266="其他","请假",选手操作!DT266),VLOOKUP($C267,结果导入!DO:DQ,3,0))),"成绩错误")</f>
        <v/>
      </c>
      <c r="M267" s="6" t="str">
        <f ca="1">IFERROR(IF(OR($C267="",结果导入!ES$3=""),"",IF(选手操作!ET266&lt;&gt;"",IF(选手操作!ET266="其他","请假",选手操作!ET266),VLOOKUP($C267,结果导入!EO:EQ,3,0))),"成绩错误")</f>
        <v/>
      </c>
      <c r="N267" s="6" t="str">
        <f ca="1">IFERROR(IF(OR($C267="",结果导入!FS$3=""),"",IF(选手操作!FT266&lt;&gt;"",IF(选手操作!FT266="其他","请假",选手操作!FT266),VLOOKUP($C267,结果导入!FO:FQ,3,0))),"成绩错误")</f>
        <v/>
      </c>
      <c r="O267" s="6" t="str">
        <f ca="1">IFERROR(IF(OR($C267="",结果导入!GS$3=""),"",IF(选手操作!GT266&lt;&gt;"",IF(选手操作!GT266="其他","请假",选手操作!GT266),VLOOKUP($C267,结果导入!GO:GQ,3,0))),"成绩错误")</f>
        <v/>
      </c>
      <c r="P267" s="6" t="str">
        <f ca="1">IFERROR(IF(OR($C267="",结果导入!HS$3=""),"",IF(选手操作!HT266&lt;&gt;"",IF(选手操作!HT266="其他","请假",选手操作!HT266),VLOOKUP($C267,结果导入!HO:HQ,3,0))),"成绩错误")</f>
        <v/>
      </c>
      <c r="Q267" s="5" t="str">
        <f ca="1" t="shared" si="200"/>
        <v/>
      </c>
      <c r="R267" s="5" t="str">
        <f ca="1" t="shared" si="201"/>
        <v/>
      </c>
      <c r="S267" s="5" t="str">
        <f ca="1" t="shared" si="202"/>
        <v/>
      </c>
      <c r="T267" s="6" t="str">
        <f ca="1" t="shared" si="203"/>
        <v/>
      </c>
      <c r="U267" s="6" t="str">
        <f ca="1" t="shared" si="204"/>
        <v/>
      </c>
      <c r="V267" s="6" t="str">
        <f ca="1" t="shared" si="205"/>
        <v/>
      </c>
      <c r="W267" s="6" t="str">
        <f ca="1" t="shared" si="206"/>
        <v/>
      </c>
      <c r="X267" s="6" t="str">
        <f ca="1" t="shared" si="207"/>
        <v/>
      </c>
      <c r="Y267" s="6" t="str">
        <f ca="1" t="shared" si="208"/>
        <v/>
      </c>
      <c r="Z267" s="6" t="str">
        <f ca="1" t="shared" si="209"/>
        <v/>
      </c>
      <c r="AA267" s="6" t="str">
        <f ca="1" t="shared" si="210"/>
        <v/>
      </c>
      <c r="AB267" s="6" t="str">
        <f ca="1" t="shared" si="211"/>
        <v/>
      </c>
      <c r="AC267" s="6" t="str">
        <f ca="1" t="shared" si="212"/>
        <v/>
      </c>
      <c r="AD267" s="6" t="str">
        <f ca="1" t="shared" si="213"/>
        <v/>
      </c>
      <c r="AE267" s="6" t="str">
        <f ca="1" t="shared" si="214"/>
        <v/>
      </c>
      <c r="AF267" s="5" t="str">
        <f ca="1" t="shared" si="215"/>
        <v/>
      </c>
      <c r="AG267" s="5" t="str">
        <f ca="1" t="shared" si="216"/>
        <v/>
      </c>
      <c r="AH267" s="5" t="str">
        <f ca="1" t="shared" si="217"/>
        <v/>
      </c>
      <c r="AI267" s="6" t="str">
        <f ca="1" t="shared" si="218"/>
        <v/>
      </c>
      <c r="AJ267" s="6" t="str">
        <f ca="1" t="shared" si="219"/>
        <v/>
      </c>
      <c r="AK267" s="7" t="str">
        <f ca="1" t="shared" si="220"/>
        <v/>
      </c>
      <c r="AL267" s="6" t="str">
        <f ca="1" t="shared" si="221"/>
        <v/>
      </c>
      <c r="AM267" s="6" t="str">
        <f ca="1" t="shared" si="222"/>
        <v/>
      </c>
      <c r="AN267" s="6" t="str">
        <f ca="1" t="shared" si="223"/>
        <v/>
      </c>
      <c r="AO267" s="6" t="str">
        <f ca="1" t="shared" si="224"/>
        <v/>
      </c>
      <c r="AP267" s="6" t="str">
        <f ca="1" t="shared" si="225"/>
        <v/>
      </c>
      <c r="AQ267" s="6" t="str">
        <f ca="1" t="shared" si="226"/>
        <v/>
      </c>
      <c r="AR267" s="6" t="str">
        <f ca="1" t="shared" si="227"/>
        <v/>
      </c>
      <c r="AS267" s="6" t="str">
        <f ca="1" t="shared" si="228"/>
        <v/>
      </c>
      <c r="AT267" s="6" t="str">
        <f ca="1" t="shared" si="229"/>
        <v/>
      </c>
      <c r="AU267" s="9" t="str">
        <f ca="1" t="shared" si="230"/>
        <v/>
      </c>
      <c r="AV267" s="5" t="str">
        <f ca="1" t="shared" si="231"/>
        <v/>
      </c>
      <c r="AW267" s="5" t="str">
        <f ca="1" t="shared" si="232"/>
        <v/>
      </c>
      <c r="AX267" s="8" t="str">
        <f ca="1" t="shared" si="233"/>
        <v/>
      </c>
      <c r="AY267" s="6" t="str">
        <f ca="1" t="shared" si="234"/>
        <v/>
      </c>
      <c r="AZ267" s="7" t="str">
        <f ca="1" t="shared" si="235"/>
        <v/>
      </c>
      <c r="BA267" s="6" t="str">
        <f ca="1" t="shared" si="236"/>
        <v/>
      </c>
      <c r="BB267" s="6" t="str">
        <f ca="1" t="shared" si="237"/>
        <v/>
      </c>
      <c r="BC267" s="6" t="str">
        <f ca="1" t="shared" si="238"/>
        <v/>
      </c>
      <c r="BD267" s="6" t="str">
        <f ca="1" t="shared" si="239"/>
        <v/>
      </c>
      <c r="BE267" s="6" t="str">
        <f ca="1" t="shared" si="240"/>
        <v/>
      </c>
      <c r="BF267" s="6" t="str">
        <f ca="1" t="shared" si="241"/>
        <v/>
      </c>
      <c r="BG267" s="6" t="str">
        <f ca="1" t="shared" si="242"/>
        <v/>
      </c>
      <c r="BH267" s="6" t="str">
        <f ca="1" t="shared" si="243"/>
        <v/>
      </c>
      <c r="BI267" s="6" t="str">
        <f ca="1" t="shared" si="244"/>
        <v/>
      </c>
    </row>
    <row r="268" spans="1:61">
      <c r="A268" s="5" t="str">
        <f ca="1" t="shared" si="198"/>
        <v/>
      </c>
      <c r="B268" s="5" t="str">
        <f ca="1">IF(选手操作!$K267="","",选手操作!$K267)</f>
        <v/>
      </c>
      <c r="C268" s="5" t="str">
        <f ca="1">IF(选手操作!$L267="","",选手操作!$L267)</f>
        <v/>
      </c>
      <c r="D268" s="5" t="str">
        <f ca="1">IF($B268="","",RANK($E268,$E$4:$E$435,0)+COUNTIF($E$4:$E268,$E268)-1)</f>
        <v/>
      </c>
      <c r="E268" s="6" t="str">
        <f ca="1" t="shared" si="199"/>
        <v/>
      </c>
      <c r="F268" s="7" t="str">
        <f ca="1">IF(SUM(选手操作!S267,选手操作!AS267,选手操作!BS267,选手操作!CS267,选手操作!DS267,选手操作!ES267,选手操作!FS267,选手操作!GS267,选手操作!HS267,选手操作!M267,结果导入!W267,结果导入!AW267,结果导入!BW267,结果导入!CW267,结果导入!DW267,结果导入!EW267,结果导入!FW267,结果导入!GW267,结果导入!HW267,选手操作!HU267)=0,"",SUM(选手操作!S267,选手操作!AS267,选手操作!BS267,选手操作!CS267,选手操作!DS267,选手操作!ES267,选手操作!FS267,选手操作!GS267,选手操作!HS267,选手操作!M267,结果导入!W267,结果导入!AW267,结果导入!BW267,结果导入!CW267,结果导入!DW267,结果导入!EW267,结果导入!FW267,结果导入!GW267,结果导入!HW267))</f>
        <v/>
      </c>
      <c r="G268" s="7" t="str">
        <f>IF(SUM(选手操作!O267,结果导入!Y267,结果导入!AY267,结果导入!BY267,结果导入!CY267,结果导入!DY267,结果导入!EY267,结果导入!FY267,结果导入!GY267,结果导入!HY267)=0,"",SUM(选手操作!O267,结果导入!Y267,结果导入!AY267,结果导入!BY267,结果导入!CY267,结果导入!DY267,结果导入!EY267,结果导入!FY267,结果导入!GY267,结果导入!HY267))</f>
        <v/>
      </c>
      <c r="H268" s="6" t="str">
        <f ca="1">IFERROR(IF(OR($C268="",结果导入!S$3=""),"",IF(选手操作!T267&lt;&gt;"",IF(选手操作!T267="其他","请假",选手操作!T267),VLOOKUP($C268,结果导入!O:Q,3,0))),"成绩错误")</f>
        <v/>
      </c>
      <c r="I268" s="6" t="str">
        <f ca="1">IFERROR(IF(OR($C268="",结果导入!AS$3=""),"",IF(选手操作!AT267&lt;&gt;"",IF(选手操作!AT267="其他","请假",选手操作!AT267),VLOOKUP($C268,结果导入!AO:AQ,3,0))),"成绩错误")</f>
        <v/>
      </c>
      <c r="J268" s="6" t="str">
        <f ca="1">IFERROR(IF(OR($C268="",结果导入!BS$3=""),"",IF(选手操作!BT267&lt;&gt;"",IF(选手操作!BT267="其他","请假",选手操作!BT267),VLOOKUP($C268,结果导入!BO:BQ,3,0))),"成绩错误")</f>
        <v/>
      </c>
      <c r="K268" s="6" t="str">
        <f ca="1">IFERROR(IF(OR($C268="",结果导入!CS$3=""),"",IF(选手操作!CT267&lt;&gt;"",IF(选手操作!CT267="其他","请假",选手操作!CT267),VLOOKUP($C268,结果导入!CO:CQ,3,0))),"成绩错误")</f>
        <v/>
      </c>
      <c r="L268" s="6" t="str">
        <f ca="1">IFERROR(IF(OR($C268="",结果导入!DS$3=""),"",IF(选手操作!DT267&lt;&gt;"",IF(选手操作!DT267="其他","请假",选手操作!DT267),VLOOKUP($C268,结果导入!DO:DQ,3,0))),"成绩错误")</f>
        <v/>
      </c>
      <c r="M268" s="6" t="str">
        <f ca="1">IFERROR(IF(OR($C268="",结果导入!ES$3=""),"",IF(选手操作!ET267&lt;&gt;"",IF(选手操作!ET267="其他","请假",选手操作!ET267),VLOOKUP($C268,结果导入!EO:EQ,3,0))),"成绩错误")</f>
        <v/>
      </c>
      <c r="N268" s="6" t="str">
        <f ca="1">IFERROR(IF(OR($C268="",结果导入!FS$3=""),"",IF(选手操作!FT267&lt;&gt;"",IF(选手操作!FT267="其他","请假",选手操作!FT267),VLOOKUP($C268,结果导入!FO:FQ,3,0))),"成绩错误")</f>
        <v/>
      </c>
      <c r="O268" s="6" t="str">
        <f ca="1">IFERROR(IF(OR($C268="",结果导入!GS$3=""),"",IF(选手操作!GT267&lt;&gt;"",IF(选手操作!GT267="其他","请假",选手操作!GT267),VLOOKUP($C268,结果导入!GO:GQ,3,0))),"成绩错误")</f>
        <v/>
      </c>
      <c r="P268" s="6" t="str">
        <f ca="1">IFERROR(IF(OR($C268="",结果导入!HS$3=""),"",IF(选手操作!HT267&lt;&gt;"",IF(选手操作!HT267="其他","请假",选手操作!HT267),VLOOKUP($C268,结果导入!HO:HQ,3,0))),"成绩错误")</f>
        <v/>
      </c>
      <c r="Q268" s="5" t="str">
        <f ca="1" t="shared" si="200"/>
        <v/>
      </c>
      <c r="R268" s="5" t="str">
        <f ca="1" t="shared" si="201"/>
        <v/>
      </c>
      <c r="S268" s="5" t="str">
        <f ca="1" t="shared" si="202"/>
        <v/>
      </c>
      <c r="T268" s="6" t="str">
        <f ca="1" t="shared" si="203"/>
        <v/>
      </c>
      <c r="U268" s="6" t="str">
        <f ca="1" t="shared" si="204"/>
        <v/>
      </c>
      <c r="V268" s="6" t="str">
        <f ca="1" t="shared" si="205"/>
        <v/>
      </c>
      <c r="W268" s="6" t="str">
        <f ca="1" t="shared" si="206"/>
        <v/>
      </c>
      <c r="X268" s="6" t="str">
        <f ca="1" t="shared" si="207"/>
        <v/>
      </c>
      <c r="Y268" s="6" t="str">
        <f ca="1" t="shared" si="208"/>
        <v/>
      </c>
      <c r="Z268" s="6" t="str">
        <f ca="1" t="shared" si="209"/>
        <v/>
      </c>
      <c r="AA268" s="6" t="str">
        <f ca="1" t="shared" si="210"/>
        <v/>
      </c>
      <c r="AB268" s="6" t="str">
        <f ca="1" t="shared" si="211"/>
        <v/>
      </c>
      <c r="AC268" s="6" t="str">
        <f ca="1" t="shared" si="212"/>
        <v/>
      </c>
      <c r="AD268" s="6" t="str">
        <f ca="1" t="shared" si="213"/>
        <v/>
      </c>
      <c r="AE268" s="6" t="str">
        <f ca="1" t="shared" si="214"/>
        <v/>
      </c>
      <c r="AF268" s="5" t="str">
        <f ca="1" t="shared" si="215"/>
        <v/>
      </c>
      <c r="AG268" s="5" t="str">
        <f ca="1" t="shared" si="216"/>
        <v/>
      </c>
      <c r="AH268" s="5" t="str">
        <f ca="1" t="shared" si="217"/>
        <v/>
      </c>
      <c r="AI268" s="6" t="str">
        <f ca="1" t="shared" si="218"/>
        <v/>
      </c>
      <c r="AJ268" s="6" t="str">
        <f ca="1" t="shared" si="219"/>
        <v/>
      </c>
      <c r="AK268" s="7" t="str">
        <f ca="1" t="shared" si="220"/>
        <v/>
      </c>
      <c r="AL268" s="6" t="str">
        <f ca="1" t="shared" si="221"/>
        <v/>
      </c>
      <c r="AM268" s="6" t="str">
        <f ca="1" t="shared" si="222"/>
        <v/>
      </c>
      <c r="AN268" s="6" t="str">
        <f ca="1" t="shared" si="223"/>
        <v/>
      </c>
      <c r="AO268" s="6" t="str">
        <f ca="1" t="shared" si="224"/>
        <v/>
      </c>
      <c r="AP268" s="6" t="str">
        <f ca="1" t="shared" si="225"/>
        <v/>
      </c>
      <c r="AQ268" s="6" t="str">
        <f ca="1" t="shared" si="226"/>
        <v/>
      </c>
      <c r="AR268" s="6" t="str">
        <f ca="1" t="shared" si="227"/>
        <v/>
      </c>
      <c r="AS268" s="6" t="str">
        <f ca="1" t="shared" si="228"/>
        <v/>
      </c>
      <c r="AT268" s="6" t="str">
        <f ca="1" t="shared" si="229"/>
        <v/>
      </c>
      <c r="AU268" s="9" t="str">
        <f ca="1" t="shared" si="230"/>
        <v/>
      </c>
      <c r="AV268" s="5" t="str">
        <f ca="1" t="shared" si="231"/>
        <v/>
      </c>
      <c r="AW268" s="5" t="str">
        <f ca="1" t="shared" si="232"/>
        <v/>
      </c>
      <c r="AX268" s="8" t="str">
        <f ca="1" t="shared" si="233"/>
        <v/>
      </c>
      <c r="AY268" s="6" t="str">
        <f ca="1" t="shared" si="234"/>
        <v/>
      </c>
      <c r="AZ268" s="7" t="str">
        <f ca="1" t="shared" si="235"/>
        <v/>
      </c>
      <c r="BA268" s="6" t="str">
        <f ca="1" t="shared" si="236"/>
        <v/>
      </c>
      <c r="BB268" s="6" t="str">
        <f ca="1" t="shared" si="237"/>
        <v/>
      </c>
      <c r="BC268" s="6" t="str">
        <f ca="1" t="shared" si="238"/>
        <v/>
      </c>
      <c r="BD268" s="6" t="str">
        <f ca="1" t="shared" si="239"/>
        <v/>
      </c>
      <c r="BE268" s="6" t="str">
        <f ca="1" t="shared" si="240"/>
        <v/>
      </c>
      <c r="BF268" s="6" t="str">
        <f ca="1" t="shared" si="241"/>
        <v/>
      </c>
      <c r="BG268" s="6" t="str">
        <f ca="1" t="shared" si="242"/>
        <v/>
      </c>
      <c r="BH268" s="6" t="str">
        <f ca="1" t="shared" si="243"/>
        <v/>
      </c>
      <c r="BI268" s="6" t="str">
        <f ca="1" t="shared" si="244"/>
        <v/>
      </c>
    </row>
    <row r="269" spans="1:61">
      <c r="A269" s="5" t="str">
        <f ca="1" t="shared" si="198"/>
        <v/>
      </c>
      <c r="B269" s="5" t="str">
        <f ca="1">IF(选手操作!$K268="","",选手操作!$K268)</f>
        <v/>
      </c>
      <c r="C269" s="5" t="str">
        <f ca="1">IF(选手操作!$L268="","",选手操作!$L268)</f>
        <v/>
      </c>
      <c r="D269" s="5" t="str">
        <f ca="1">IF($B269="","",RANK($E269,$E$4:$E$435,0)+COUNTIF($E$4:$E269,$E269)-1)</f>
        <v/>
      </c>
      <c r="E269" s="6" t="str">
        <f ca="1" t="shared" si="199"/>
        <v/>
      </c>
      <c r="F269" s="7" t="str">
        <f ca="1">IF(SUM(选手操作!S268,选手操作!AS268,选手操作!BS268,选手操作!CS268,选手操作!DS268,选手操作!ES268,选手操作!FS268,选手操作!GS268,选手操作!HS268,选手操作!M268,结果导入!W268,结果导入!AW268,结果导入!BW268,结果导入!CW268,结果导入!DW268,结果导入!EW268,结果导入!FW268,结果导入!GW268,结果导入!HW268,选手操作!HU268)=0,"",SUM(选手操作!S268,选手操作!AS268,选手操作!BS268,选手操作!CS268,选手操作!DS268,选手操作!ES268,选手操作!FS268,选手操作!GS268,选手操作!HS268,选手操作!M268,结果导入!W268,结果导入!AW268,结果导入!BW268,结果导入!CW268,结果导入!DW268,结果导入!EW268,结果导入!FW268,结果导入!GW268,结果导入!HW268))</f>
        <v/>
      </c>
      <c r="G269" s="7" t="str">
        <f>IF(SUM(选手操作!O268,结果导入!Y268,结果导入!AY268,结果导入!BY268,结果导入!CY268,结果导入!DY268,结果导入!EY268,结果导入!FY268,结果导入!GY268,结果导入!HY268)=0,"",SUM(选手操作!O268,结果导入!Y268,结果导入!AY268,结果导入!BY268,结果导入!CY268,结果导入!DY268,结果导入!EY268,结果导入!FY268,结果导入!GY268,结果导入!HY268))</f>
        <v/>
      </c>
      <c r="H269" s="6" t="str">
        <f ca="1">IFERROR(IF(OR($C269="",结果导入!S$3=""),"",IF(选手操作!T268&lt;&gt;"",IF(选手操作!T268="其他","请假",选手操作!T268),VLOOKUP($C269,结果导入!O:Q,3,0))),"成绩错误")</f>
        <v/>
      </c>
      <c r="I269" s="6" t="str">
        <f ca="1">IFERROR(IF(OR($C269="",结果导入!AS$3=""),"",IF(选手操作!AT268&lt;&gt;"",IF(选手操作!AT268="其他","请假",选手操作!AT268),VLOOKUP($C269,结果导入!AO:AQ,3,0))),"成绩错误")</f>
        <v/>
      </c>
      <c r="J269" s="6" t="str">
        <f ca="1">IFERROR(IF(OR($C269="",结果导入!BS$3=""),"",IF(选手操作!BT268&lt;&gt;"",IF(选手操作!BT268="其他","请假",选手操作!BT268),VLOOKUP($C269,结果导入!BO:BQ,3,0))),"成绩错误")</f>
        <v/>
      </c>
      <c r="K269" s="6" t="str">
        <f ca="1">IFERROR(IF(OR($C269="",结果导入!CS$3=""),"",IF(选手操作!CT268&lt;&gt;"",IF(选手操作!CT268="其他","请假",选手操作!CT268),VLOOKUP($C269,结果导入!CO:CQ,3,0))),"成绩错误")</f>
        <v/>
      </c>
      <c r="L269" s="6" t="str">
        <f ca="1">IFERROR(IF(OR($C269="",结果导入!DS$3=""),"",IF(选手操作!DT268&lt;&gt;"",IF(选手操作!DT268="其他","请假",选手操作!DT268),VLOOKUP($C269,结果导入!DO:DQ,3,0))),"成绩错误")</f>
        <v/>
      </c>
      <c r="M269" s="6" t="str">
        <f ca="1">IFERROR(IF(OR($C269="",结果导入!ES$3=""),"",IF(选手操作!ET268&lt;&gt;"",IF(选手操作!ET268="其他","请假",选手操作!ET268),VLOOKUP($C269,结果导入!EO:EQ,3,0))),"成绩错误")</f>
        <v/>
      </c>
      <c r="N269" s="6" t="str">
        <f ca="1">IFERROR(IF(OR($C269="",结果导入!FS$3=""),"",IF(选手操作!FT268&lt;&gt;"",IF(选手操作!FT268="其他","请假",选手操作!FT268),VLOOKUP($C269,结果导入!FO:FQ,3,0))),"成绩错误")</f>
        <v/>
      </c>
      <c r="O269" s="6" t="str">
        <f ca="1">IFERROR(IF(OR($C269="",结果导入!GS$3=""),"",IF(选手操作!GT268&lt;&gt;"",IF(选手操作!GT268="其他","请假",选手操作!GT268),VLOOKUP($C269,结果导入!GO:GQ,3,0))),"成绩错误")</f>
        <v/>
      </c>
      <c r="P269" s="6" t="str">
        <f ca="1">IFERROR(IF(OR($C269="",结果导入!HS$3=""),"",IF(选手操作!HT268&lt;&gt;"",IF(选手操作!HT268="其他","请假",选手操作!HT268),VLOOKUP($C269,结果导入!HO:HQ,3,0))),"成绩错误")</f>
        <v/>
      </c>
      <c r="Q269" s="5" t="str">
        <f ca="1" t="shared" si="200"/>
        <v/>
      </c>
      <c r="R269" s="5" t="str">
        <f ca="1" t="shared" si="201"/>
        <v/>
      </c>
      <c r="S269" s="5" t="str">
        <f ca="1" t="shared" si="202"/>
        <v/>
      </c>
      <c r="T269" s="6" t="str">
        <f ca="1" t="shared" si="203"/>
        <v/>
      </c>
      <c r="U269" s="6" t="str">
        <f ca="1" t="shared" si="204"/>
        <v/>
      </c>
      <c r="V269" s="6" t="str">
        <f ca="1" t="shared" si="205"/>
        <v/>
      </c>
      <c r="W269" s="6" t="str">
        <f ca="1" t="shared" si="206"/>
        <v/>
      </c>
      <c r="X269" s="6" t="str">
        <f ca="1" t="shared" si="207"/>
        <v/>
      </c>
      <c r="Y269" s="6" t="str">
        <f ca="1" t="shared" si="208"/>
        <v/>
      </c>
      <c r="Z269" s="6" t="str">
        <f ca="1" t="shared" si="209"/>
        <v/>
      </c>
      <c r="AA269" s="6" t="str">
        <f ca="1" t="shared" si="210"/>
        <v/>
      </c>
      <c r="AB269" s="6" t="str">
        <f ca="1" t="shared" si="211"/>
        <v/>
      </c>
      <c r="AC269" s="6" t="str">
        <f ca="1" t="shared" si="212"/>
        <v/>
      </c>
      <c r="AD269" s="6" t="str">
        <f ca="1" t="shared" si="213"/>
        <v/>
      </c>
      <c r="AE269" s="6" t="str">
        <f ca="1" t="shared" si="214"/>
        <v/>
      </c>
      <c r="AF269" s="5" t="str">
        <f ca="1" t="shared" si="215"/>
        <v/>
      </c>
      <c r="AG269" s="5" t="str">
        <f ca="1" t="shared" si="216"/>
        <v/>
      </c>
      <c r="AH269" s="5" t="str">
        <f ca="1" t="shared" si="217"/>
        <v/>
      </c>
      <c r="AI269" s="6" t="str">
        <f ca="1" t="shared" si="218"/>
        <v/>
      </c>
      <c r="AJ269" s="6" t="str">
        <f ca="1" t="shared" si="219"/>
        <v/>
      </c>
      <c r="AK269" s="7" t="str">
        <f ca="1" t="shared" si="220"/>
        <v/>
      </c>
      <c r="AL269" s="6" t="str">
        <f ca="1" t="shared" si="221"/>
        <v/>
      </c>
      <c r="AM269" s="6" t="str">
        <f ca="1" t="shared" si="222"/>
        <v/>
      </c>
      <c r="AN269" s="6" t="str">
        <f ca="1" t="shared" si="223"/>
        <v/>
      </c>
      <c r="AO269" s="6" t="str">
        <f ca="1" t="shared" si="224"/>
        <v/>
      </c>
      <c r="AP269" s="6" t="str">
        <f ca="1" t="shared" si="225"/>
        <v/>
      </c>
      <c r="AQ269" s="6" t="str">
        <f ca="1" t="shared" si="226"/>
        <v/>
      </c>
      <c r="AR269" s="6" t="str">
        <f ca="1" t="shared" si="227"/>
        <v/>
      </c>
      <c r="AS269" s="6" t="str">
        <f ca="1" t="shared" si="228"/>
        <v/>
      </c>
      <c r="AT269" s="6" t="str">
        <f ca="1" t="shared" si="229"/>
        <v/>
      </c>
      <c r="AU269" s="9" t="str">
        <f ca="1" t="shared" si="230"/>
        <v/>
      </c>
      <c r="AV269" s="5" t="str">
        <f ca="1" t="shared" si="231"/>
        <v/>
      </c>
      <c r="AW269" s="5" t="str">
        <f ca="1" t="shared" si="232"/>
        <v/>
      </c>
      <c r="AX269" s="8" t="str">
        <f ca="1" t="shared" si="233"/>
        <v/>
      </c>
      <c r="AY269" s="6" t="str">
        <f ca="1" t="shared" si="234"/>
        <v/>
      </c>
      <c r="AZ269" s="7" t="str">
        <f ca="1" t="shared" si="235"/>
        <v/>
      </c>
      <c r="BA269" s="6" t="str">
        <f ca="1" t="shared" si="236"/>
        <v/>
      </c>
      <c r="BB269" s="6" t="str">
        <f ca="1" t="shared" si="237"/>
        <v/>
      </c>
      <c r="BC269" s="6" t="str">
        <f ca="1" t="shared" si="238"/>
        <v/>
      </c>
      <c r="BD269" s="6" t="str">
        <f ca="1" t="shared" si="239"/>
        <v/>
      </c>
      <c r="BE269" s="6" t="str">
        <f ca="1" t="shared" si="240"/>
        <v/>
      </c>
      <c r="BF269" s="6" t="str">
        <f ca="1" t="shared" si="241"/>
        <v/>
      </c>
      <c r="BG269" s="6" t="str">
        <f ca="1" t="shared" si="242"/>
        <v/>
      </c>
      <c r="BH269" s="6" t="str">
        <f ca="1" t="shared" si="243"/>
        <v/>
      </c>
      <c r="BI269" s="6" t="str">
        <f ca="1" t="shared" si="244"/>
        <v/>
      </c>
    </row>
    <row r="270" spans="1:61">
      <c r="A270" s="5" t="str">
        <f ca="1" t="shared" si="198"/>
        <v/>
      </c>
      <c r="B270" s="5" t="str">
        <f ca="1">IF(选手操作!$K269="","",选手操作!$K269)</f>
        <v/>
      </c>
      <c r="C270" s="5" t="str">
        <f ca="1">IF(选手操作!$L269="","",选手操作!$L269)</f>
        <v/>
      </c>
      <c r="D270" s="5" t="str">
        <f ca="1">IF($B270="","",RANK($E270,$E$4:$E$435,0)+COUNTIF($E$4:$E270,$E270)-1)</f>
        <v/>
      </c>
      <c r="E270" s="6" t="str">
        <f ca="1" t="shared" si="199"/>
        <v/>
      </c>
      <c r="F270" s="7" t="str">
        <f ca="1">IF(SUM(选手操作!S269,选手操作!AS269,选手操作!BS269,选手操作!CS269,选手操作!DS269,选手操作!ES269,选手操作!FS269,选手操作!GS269,选手操作!HS269,选手操作!M269,结果导入!W269,结果导入!AW269,结果导入!BW269,结果导入!CW269,结果导入!DW269,结果导入!EW269,结果导入!FW269,结果导入!GW269,结果导入!HW269,选手操作!HU269)=0,"",SUM(选手操作!S269,选手操作!AS269,选手操作!BS269,选手操作!CS269,选手操作!DS269,选手操作!ES269,选手操作!FS269,选手操作!GS269,选手操作!HS269,选手操作!M269,结果导入!W269,结果导入!AW269,结果导入!BW269,结果导入!CW269,结果导入!DW269,结果导入!EW269,结果导入!FW269,结果导入!GW269,结果导入!HW269))</f>
        <v/>
      </c>
      <c r="G270" s="7" t="str">
        <f>IF(SUM(选手操作!O269,结果导入!Y269,结果导入!AY269,结果导入!BY269,结果导入!CY269,结果导入!DY269,结果导入!EY269,结果导入!FY269,结果导入!GY269,结果导入!HY269)=0,"",SUM(选手操作!O269,结果导入!Y269,结果导入!AY269,结果导入!BY269,结果导入!CY269,结果导入!DY269,结果导入!EY269,结果导入!FY269,结果导入!GY269,结果导入!HY269))</f>
        <v/>
      </c>
      <c r="H270" s="6" t="str">
        <f ca="1">IFERROR(IF(OR($C270="",结果导入!S$3=""),"",IF(选手操作!T269&lt;&gt;"",IF(选手操作!T269="其他","请假",选手操作!T269),VLOOKUP($C270,结果导入!O:Q,3,0))),"成绩错误")</f>
        <v/>
      </c>
      <c r="I270" s="6" t="str">
        <f ca="1">IFERROR(IF(OR($C270="",结果导入!AS$3=""),"",IF(选手操作!AT269&lt;&gt;"",IF(选手操作!AT269="其他","请假",选手操作!AT269),VLOOKUP($C270,结果导入!AO:AQ,3,0))),"成绩错误")</f>
        <v/>
      </c>
      <c r="J270" s="6" t="str">
        <f ca="1">IFERROR(IF(OR($C270="",结果导入!BS$3=""),"",IF(选手操作!BT269&lt;&gt;"",IF(选手操作!BT269="其他","请假",选手操作!BT269),VLOOKUP($C270,结果导入!BO:BQ,3,0))),"成绩错误")</f>
        <v/>
      </c>
      <c r="K270" s="6" t="str">
        <f ca="1">IFERROR(IF(OR($C270="",结果导入!CS$3=""),"",IF(选手操作!CT269&lt;&gt;"",IF(选手操作!CT269="其他","请假",选手操作!CT269),VLOOKUP($C270,结果导入!CO:CQ,3,0))),"成绩错误")</f>
        <v/>
      </c>
      <c r="L270" s="6" t="str">
        <f ca="1">IFERROR(IF(OR($C270="",结果导入!DS$3=""),"",IF(选手操作!DT269&lt;&gt;"",IF(选手操作!DT269="其他","请假",选手操作!DT269),VLOOKUP($C270,结果导入!DO:DQ,3,0))),"成绩错误")</f>
        <v/>
      </c>
      <c r="M270" s="6" t="str">
        <f ca="1">IFERROR(IF(OR($C270="",结果导入!ES$3=""),"",IF(选手操作!ET269&lt;&gt;"",IF(选手操作!ET269="其他","请假",选手操作!ET269),VLOOKUP($C270,结果导入!EO:EQ,3,0))),"成绩错误")</f>
        <v/>
      </c>
      <c r="N270" s="6" t="str">
        <f ca="1">IFERROR(IF(OR($C270="",结果导入!FS$3=""),"",IF(选手操作!FT269&lt;&gt;"",IF(选手操作!FT269="其他","请假",选手操作!FT269),VLOOKUP($C270,结果导入!FO:FQ,3,0))),"成绩错误")</f>
        <v/>
      </c>
      <c r="O270" s="6" t="str">
        <f ca="1">IFERROR(IF(OR($C270="",结果导入!GS$3=""),"",IF(选手操作!GT269&lt;&gt;"",IF(选手操作!GT269="其他","请假",选手操作!GT269),VLOOKUP($C270,结果导入!GO:GQ,3,0))),"成绩错误")</f>
        <v/>
      </c>
      <c r="P270" s="6" t="str">
        <f ca="1">IFERROR(IF(OR($C270="",结果导入!HS$3=""),"",IF(选手操作!HT269&lt;&gt;"",IF(选手操作!HT269="其他","请假",选手操作!HT269),VLOOKUP($C270,结果导入!HO:HQ,3,0))),"成绩错误")</f>
        <v/>
      </c>
      <c r="Q270" s="5" t="str">
        <f ca="1" t="shared" si="200"/>
        <v/>
      </c>
      <c r="R270" s="5" t="str">
        <f ca="1" t="shared" si="201"/>
        <v/>
      </c>
      <c r="S270" s="5" t="str">
        <f ca="1" t="shared" si="202"/>
        <v/>
      </c>
      <c r="T270" s="6" t="str">
        <f ca="1" t="shared" si="203"/>
        <v/>
      </c>
      <c r="U270" s="6" t="str">
        <f ca="1" t="shared" si="204"/>
        <v/>
      </c>
      <c r="V270" s="6" t="str">
        <f ca="1" t="shared" si="205"/>
        <v/>
      </c>
      <c r="W270" s="6" t="str">
        <f ca="1" t="shared" si="206"/>
        <v/>
      </c>
      <c r="X270" s="6" t="str">
        <f ca="1" t="shared" si="207"/>
        <v/>
      </c>
      <c r="Y270" s="6" t="str">
        <f ca="1" t="shared" si="208"/>
        <v/>
      </c>
      <c r="Z270" s="6" t="str">
        <f ca="1" t="shared" si="209"/>
        <v/>
      </c>
      <c r="AA270" s="6" t="str">
        <f ca="1" t="shared" si="210"/>
        <v/>
      </c>
      <c r="AB270" s="6" t="str">
        <f ca="1" t="shared" si="211"/>
        <v/>
      </c>
      <c r="AC270" s="6" t="str">
        <f ca="1" t="shared" si="212"/>
        <v/>
      </c>
      <c r="AD270" s="6" t="str">
        <f ca="1" t="shared" si="213"/>
        <v/>
      </c>
      <c r="AE270" s="6" t="str">
        <f ca="1" t="shared" si="214"/>
        <v/>
      </c>
      <c r="AF270" s="5" t="str">
        <f ca="1" t="shared" si="215"/>
        <v/>
      </c>
      <c r="AG270" s="5" t="str">
        <f ca="1" t="shared" si="216"/>
        <v/>
      </c>
      <c r="AH270" s="5" t="str">
        <f ca="1" t="shared" si="217"/>
        <v/>
      </c>
      <c r="AI270" s="6" t="str">
        <f ca="1" t="shared" si="218"/>
        <v/>
      </c>
      <c r="AJ270" s="6" t="str">
        <f ca="1" t="shared" si="219"/>
        <v/>
      </c>
      <c r="AK270" s="7" t="str">
        <f ca="1" t="shared" si="220"/>
        <v/>
      </c>
      <c r="AL270" s="6" t="str">
        <f ca="1" t="shared" si="221"/>
        <v/>
      </c>
      <c r="AM270" s="6" t="str">
        <f ca="1" t="shared" si="222"/>
        <v/>
      </c>
      <c r="AN270" s="6" t="str">
        <f ca="1" t="shared" si="223"/>
        <v/>
      </c>
      <c r="AO270" s="6" t="str">
        <f ca="1" t="shared" si="224"/>
        <v/>
      </c>
      <c r="AP270" s="6" t="str">
        <f ca="1" t="shared" si="225"/>
        <v/>
      </c>
      <c r="AQ270" s="6" t="str">
        <f ca="1" t="shared" si="226"/>
        <v/>
      </c>
      <c r="AR270" s="6" t="str">
        <f ca="1" t="shared" si="227"/>
        <v/>
      </c>
      <c r="AS270" s="6" t="str">
        <f ca="1" t="shared" si="228"/>
        <v/>
      </c>
      <c r="AT270" s="6" t="str">
        <f ca="1" t="shared" si="229"/>
        <v/>
      </c>
      <c r="AU270" s="9" t="str">
        <f ca="1" t="shared" si="230"/>
        <v/>
      </c>
      <c r="AV270" s="5" t="str">
        <f ca="1" t="shared" si="231"/>
        <v/>
      </c>
      <c r="AW270" s="5" t="str">
        <f ca="1" t="shared" si="232"/>
        <v/>
      </c>
      <c r="AX270" s="8" t="str">
        <f ca="1" t="shared" si="233"/>
        <v/>
      </c>
      <c r="AY270" s="6" t="str">
        <f ca="1" t="shared" si="234"/>
        <v/>
      </c>
      <c r="AZ270" s="7" t="str">
        <f ca="1" t="shared" si="235"/>
        <v/>
      </c>
      <c r="BA270" s="6" t="str">
        <f ca="1" t="shared" si="236"/>
        <v/>
      </c>
      <c r="BB270" s="6" t="str">
        <f ca="1" t="shared" si="237"/>
        <v/>
      </c>
      <c r="BC270" s="6" t="str">
        <f ca="1" t="shared" si="238"/>
        <v/>
      </c>
      <c r="BD270" s="6" t="str">
        <f ca="1" t="shared" si="239"/>
        <v/>
      </c>
      <c r="BE270" s="6" t="str">
        <f ca="1" t="shared" si="240"/>
        <v/>
      </c>
      <c r="BF270" s="6" t="str">
        <f ca="1" t="shared" si="241"/>
        <v/>
      </c>
      <c r="BG270" s="6" t="str">
        <f ca="1" t="shared" si="242"/>
        <v/>
      </c>
      <c r="BH270" s="6" t="str">
        <f ca="1" t="shared" si="243"/>
        <v/>
      </c>
      <c r="BI270" s="6" t="str">
        <f ca="1" t="shared" si="244"/>
        <v/>
      </c>
    </row>
    <row r="271" spans="1:61">
      <c r="A271" s="5" t="str">
        <f ca="1" t="shared" si="198"/>
        <v/>
      </c>
      <c r="B271" s="5" t="str">
        <f ca="1">IF(选手操作!$K270="","",选手操作!$K270)</f>
        <v/>
      </c>
      <c r="C271" s="5" t="str">
        <f ca="1">IF(选手操作!$L270="","",选手操作!$L270)</f>
        <v/>
      </c>
      <c r="D271" s="5" t="str">
        <f ca="1">IF($B271="","",RANK($E271,$E$4:$E$435,0)+COUNTIF($E$4:$E271,$E271)-1)</f>
        <v/>
      </c>
      <c r="E271" s="6" t="str">
        <f ca="1" t="shared" si="199"/>
        <v/>
      </c>
      <c r="F271" s="7" t="str">
        <f ca="1">IF(SUM(选手操作!S270,选手操作!AS270,选手操作!BS270,选手操作!CS270,选手操作!DS270,选手操作!ES270,选手操作!FS270,选手操作!GS270,选手操作!HS270,选手操作!M270,结果导入!W270,结果导入!AW270,结果导入!BW270,结果导入!CW270,结果导入!DW270,结果导入!EW270,结果导入!FW270,结果导入!GW270,结果导入!HW270,选手操作!HU270)=0,"",SUM(选手操作!S270,选手操作!AS270,选手操作!BS270,选手操作!CS270,选手操作!DS270,选手操作!ES270,选手操作!FS270,选手操作!GS270,选手操作!HS270,选手操作!M270,结果导入!W270,结果导入!AW270,结果导入!BW270,结果导入!CW270,结果导入!DW270,结果导入!EW270,结果导入!FW270,结果导入!GW270,结果导入!HW270))</f>
        <v/>
      </c>
      <c r="G271" s="7" t="str">
        <f>IF(SUM(选手操作!O270,结果导入!Y270,结果导入!AY270,结果导入!BY270,结果导入!CY270,结果导入!DY270,结果导入!EY270,结果导入!FY270,结果导入!GY270,结果导入!HY270)=0,"",SUM(选手操作!O270,结果导入!Y270,结果导入!AY270,结果导入!BY270,结果导入!CY270,结果导入!DY270,结果导入!EY270,结果导入!FY270,结果导入!GY270,结果导入!HY270))</f>
        <v/>
      </c>
      <c r="H271" s="6" t="str">
        <f ca="1">IFERROR(IF(OR($C271="",结果导入!S$3=""),"",IF(选手操作!T270&lt;&gt;"",IF(选手操作!T270="其他","请假",选手操作!T270),VLOOKUP($C271,结果导入!O:Q,3,0))),"成绩错误")</f>
        <v/>
      </c>
      <c r="I271" s="6" t="str">
        <f ca="1">IFERROR(IF(OR($C271="",结果导入!AS$3=""),"",IF(选手操作!AT270&lt;&gt;"",IF(选手操作!AT270="其他","请假",选手操作!AT270),VLOOKUP($C271,结果导入!AO:AQ,3,0))),"成绩错误")</f>
        <v/>
      </c>
      <c r="J271" s="6" t="str">
        <f ca="1">IFERROR(IF(OR($C271="",结果导入!BS$3=""),"",IF(选手操作!BT270&lt;&gt;"",IF(选手操作!BT270="其他","请假",选手操作!BT270),VLOOKUP($C271,结果导入!BO:BQ,3,0))),"成绩错误")</f>
        <v/>
      </c>
      <c r="K271" s="6" t="str">
        <f ca="1">IFERROR(IF(OR($C271="",结果导入!CS$3=""),"",IF(选手操作!CT270&lt;&gt;"",IF(选手操作!CT270="其他","请假",选手操作!CT270),VLOOKUP($C271,结果导入!CO:CQ,3,0))),"成绩错误")</f>
        <v/>
      </c>
      <c r="L271" s="6" t="str">
        <f ca="1">IFERROR(IF(OR($C271="",结果导入!DS$3=""),"",IF(选手操作!DT270&lt;&gt;"",IF(选手操作!DT270="其他","请假",选手操作!DT270),VLOOKUP($C271,结果导入!DO:DQ,3,0))),"成绩错误")</f>
        <v/>
      </c>
      <c r="M271" s="6" t="str">
        <f ca="1">IFERROR(IF(OR($C271="",结果导入!ES$3=""),"",IF(选手操作!ET270&lt;&gt;"",IF(选手操作!ET270="其他","请假",选手操作!ET270),VLOOKUP($C271,结果导入!EO:EQ,3,0))),"成绩错误")</f>
        <v/>
      </c>
      <c r="N271" s="6" t="str">
        <f ca="1">IFERROR(IF(OR($C271="",结果导入!FS$3=""),"",IF(选手操作!FT270&lt;&gt;"",IF(选手操作!FT270="其他","请假",选手操作!FT270),VLOOKUP($C271,结果导入!FO:FQ,3,0))),"成绩错误")</f>
        <v/>
      </c>
      <c r="O271" s="6" t="str">
        <f ca="1">IFERROR(IF(OR($C271="",结果导入!GS$3=""),"",IF(选手操作!GT270&lt;&gt;"",IF(选手操作!GT270="其他","请假",选手操作!GT270),VLOOKUP($C271,结果导入!GO:GQ,3,0))),"成绩错误")</f>
        <v/>
      </c>
      <c r="P271" s="6" t="str">
        <f ca="1">IFERROR(IF(OR($C271="",结果导入!HS$3=""),"",IF(选手操作!HT270&lt;&gt;"",IF(选手操作!HT270="其他","请假",选手操作!HT270),VLOOKUP($C271,结果导入!HO:HQ,3,0))),"成绩错误")</f>
        <v/>
      </c>
      <c r="Q271" s="5" t="str">
        <f ca="1" t="shared" si="200"/>
        <v/>
      </c>
      <c r="R271" s="5" t="str">
        <f ca="1" t="shared" si="201"/>
        <v/>
      </c>
      <c r="S271" s="5" t="str">
        <f ca="1" t="shared" si="202"/>
        <v/>
      </c>
      <c r="T271" s="6" t="str">
        <f ca="1" t="shared" si="203"/>
        <v/>
      </c>
      <c r="U271" s="6" t="str">
        <f ca="1" t="shared" si="204"/>
        <v/>
      </c>
      <c r="V271" s="6" t="str">
        <f ca="1" t="shared" si="205"/>
        <v/>
      </c>
      <c r="W271" s="6" t="str">
        <f ca="1" t="shared" si="206"/>
        <v/>
      </c>
      <c r="X271" s="6" t="str">
        <f ca="1" t="shared" si="207"/>
        <v/>
      </c>
      <c r="Y271" s="6" t="str">
        <f ca="1" t="shared" si="208"/>
        <v/>
      </c>
      <c r="Z271" s="6" t="str">
        <f ca="1" t="shared" si="209"/>
        <v/>
      </c>
      <c r="AA271" s="6" t="str">
        <f ca="1" t="shared" si="210"/>
        <v/>
      </c>
      <c r="AB271" s="6" t="str">
        <f ca="1" t="shared" si="211"/>
        <v/>
      </c>
      <c r="AC271" s="6" t="str">
        <f ca="1" t="shared" si="212"/>
        <v/>
      </c>
      <c r="AD271" s="6" t="str">
        <f ca="1" t="shared" si="213"/>
        <v/>
      </c>
      <c r="AE271" s="6" t="str">
        <f ca="1" t="shared" si="214"/>
        <v/>
      </c>
      <c r="AF271" s="5" t="str">
        <f ca="1" t="shared" si="215"/>
        <v/>
      </c>
      <c r="AG271" s="5" t="str">
        <f ca="1" t="shared" si="216"/>
        <v/>
      </c>
      <c r="AH271" s="5" t="str">
        <f ca="1" t="shared" si="217"/>
        <v/>
      </c>
      <c r="AI271" s="6" t="str">
        <f ca="1" t="shared" si="218"/>
        <v/>
      </c>
      <c r="AJ271" s="6" t="str">
        <f ca="1" t="shared" si="219"/>
        <v/>
      </c>
      <c r="AK271" s="7" t="str">
        <f ca="1" t="shared" si="220"/>
        <v/>
      </c>
      <c r="AL271" s="6" t="str">
        <f ca="1" t="shared" si="221"/>
        <v/>
      </c>
      <c r="AM271" s="6" t="str">
        <f ca="1" t="shared" si="222"/>
        <v/>
      </c>
      <c r="AN271" s="6" t="str">
        <f ca="1" t="shared" si="223"/>
        <v/>
      </c>
      <c r="AO271" s="6" t="str">
        <f ca="1" t="shared" si="224"/>
        <v/>
      </c>
      <c r="AP271" s="6" t="str">
        <f ca="1" t="shared" si="225"/>
        <v/>
      </c>
      <c r="AQ271" s="6" t="str">
        <f ca="1" t="shared" si="226"/>
        <v/>
      </c>
      <c r="AR271" s="6" t="str">
        <f ca="1" t="shared" si="227"/>
        <v/>
      </c>
      <c r="AS271" s="6" t="str">
        <f ca="1" t="shared" si="228"/>
        <v/>
      </c>
      <c r="AT271" s="6" t="str">
        <f ca="1" t="shared" si="229"/>
        <v/>
      </c>
      <c r="AU271" s="9" t="str">
        <f ca="1" t="shared" si="230"/>
        <v/>
      </c>
      <c r="AV271" s="5" t="str">
        <f ca="1" t="shared" si="231"/>
        <v/>
      </c>
      <c r="AW271" s="5" t="str">
        <f ca="1" t="shared" si="232"/>
        <v/>
      </c>
      <c r="AX271" s="8" t="str">
        <f ca="1" t="shared" si="233"/>
        <v/>
      </c>
      <c r="AY271" s="6" t="str">
        <f ca="1" t="shared" si="234"/>
        <v/>
      </c>
      <c r="AZ271" s="7" t="str">
        <f ca="1" t="shared" si="235"/>
        <v/>
      </c>
      <c r="BA271" s="6" t="str">
        <f ca="1" t="shared" si="236"/>
        <v/>
      </c>
      <c r="BB271" s="6" t="str">
        <f ca="1" t="shared" si="237"/>
        <v/>
      </c>
      <c r="BC271" s="6" t="str">
        <f ca="1" t="shared" si="238"/>
        <v/>
      </c>
      <c r="BD271" s="6" t="str">
        <f ca="1" t="shared" si="239"/>
        <v/>
      </c>
      <c r="BE271" s="6" t="str">
        <f ca="1" t="shared" si="240"/>
        <v/>
      </c>
      <c r="BF271" s="6" t="str">
        <f ca="1" t="shared" si="241"/>
        <v/>
      </c>
      <c r="BG271" s="6" t="str">
        <f ca="1" t="shared" si="242"/>
        <v/>
      </c>
      <c r="BH271" s="6" t="str">
        <f ca="1" t="shared" si="243"/>
        <v/>
      </c>
      <c r="BI271" s="6" t="str">
        <f ca="1" t="shared" si="244"/>
        <v/>
      </c>
    </row>
    <row r="272" spans="1:61">
      <c r="A272" s="5" t="str">
        <f ca="1" t="shared" si="198"/>
        <v/>
      </c>
      <c r="B272" s="5" t="str">
        <f ca="1">IF(选手操作!$K271="","",选手操作!$K271)</f>
        <v/>
      </c>
      <c r="C272" s="5" t="str">
        <f ca="1">IF(选手操作!$L271="","",选手操作!$L271)</f>
        <v/>
      </c>
      <c r="D272" s="5" t="str">
        <f ca="1">IF($B272="","",RANK($E272,$E$4:$E$435,0)+COUNTIF($E$4:$E272,$E272)-1)</f>
        <v/>
      </c>
      <c r="E272" s="6" t="str">
        <f ca="1" t="shared" si="199"/>
        <v/>
      </c>
      <c r="F272" s="7" t="str">
        <f ca="1">IF(SUM(选手操作!S271,选手操作!AS271,选手操作!BS271,选手操作!CS271,选手操作!DS271,选手操作!ES271,选手操作!FS271,选手操作!GS271,选手操作!HS271,选手操作!M271,结果导入!W271,结果导入!AW271,结果导入!BW271,结果导入!CW271,结果导入!DW271,结果导入!EW271,结果导入!FW271,结果导入!GW271,结果导入!HW271,选手操作!HU271)=0,"",SUM(选手操作!S271,选手操作!AS271,选手操作!BS271,选手操作!CS271,选手操作!DS271,选手操作!ES271,选手操作!FS271,选手操作!GS271,选手操作!HS271,选手操作!M271,结果导入!W271,结果导入!AW271,结果导入!BW271,结果导入!CW271,结果导入!DW271,结果导入!EW271,结果导入!FW271,结果导入!GW271,结果导入!HW271))</f>
        <v/>
      </c>
      <c r="G272" s="7" t="str">
        <f>IF(SUM(选手操作!O271,结果导入!Y271,结果导入!AY271,结果导入!BY271,结果导入!CY271,结果导入!DY271,结果导入!EY271,结果导入!FY271,结果导入!GY271,结果导入!HY271)=0,"",SUM(选手操作!O271,结果导入!Y271,结果导入!AY271,结果导入!BY271,结果导入!CY271,结果导入!DY271,结果导入!EY271,结果导入!FY271,结果导入!GY271,结果导入!HY271))</f>
        <v/>
      </c>
      <c r="H272" s="6" t="str">
        <f ca="1">IFERROR(IF(OR($C272="",结果导入!S$3=""),"",IF(选手操作!T271&lt;&gt;"",IF(选手操作!T271="其他","请假",选手操作!T271),VLOOKUP($C272,结果导入!O:Q,3,0))),"成绩错误")</f>
        <v/>
      </c>
      <c r="I272" s="6" t="str">
        <f ca="1">IFERROR(IF(OR($C272="",结果导入!AS$3=""),"",IF(选手操作!AT271&lt;&gt;"",IF(选手操作!AT271="其他","请假",选手操作!AT271),VLOOKUP($C272,结果导入!AO:AQ,3,0))),"成绩错误")</f>
        <v/>
      </c>
      <c r="J272" s="6" t="str">
        <f ca="1">IFERROR(IF(OR($C272="",结果导入!BS$3=""),"",IF(选手操作!BT271&lt;&gt;"",IF(选手操作!BT271="其他","请假",选手操作!BT271),VLOOKUP($C272,结果导入!BO:BQ,3,0))),"成绩错误")</f>
        <v/>
      </c>
      <c r="K272" s="6" t="str">
        <f ca="1">IFERROR(IF(OR($C272="",结果导入!CS$3=""),"",IF(选手操作!CT271&lt;&gt;"",IF(选手操作!CT271="其他","请假",选手操作!CT271),VLOOKUP($C272,结果导入!CO:CQ,3,0))),"成绩错误")</f>
        <v/>
      </c>
      <c r="L272" s="6" t="str">
        <f ca="1">IFERROR(IF(OR($C272="",结果导入!DS$3=""),"",IF(选手操作!DT271&lt;&gt;"",IF(选手操作!DT271="其他","请假",选手操作!DT271),VLOOKUP($C272,结果导入!DO:DQ,3,0))),"成绩错误")</f>
        <v/>
      </c>
      <c r="M272" s="6" t="str">
        <f ca="1">IFERROR(IF(OR($C272="",结果导入!ES$3=""),"",IF(选手操作!ET271&lt;&gt;"",IF(选手操作!ET271="其他","请假",选手操作!ET271),VLOOKUP($C272,结果导入!EO:EQ,3,0))),"成绩错误")</f>
        <v/>
      </c>
      <c r="N272" s="6" t="str">
        <f ca="1">IFERROR(IF(OR($C272="",结果导入!FS$3=""),"",IF(选手操作!FT271&lt;&gt;"",IF(选手操作!FT271="其他","请假",选手操作!FT271),VLOOKUP($C272,结果导入!FO:FQ,3,0))),"成绩错误")</f>
        <v/>
      </c>
      <c r="O272" s="6" t="str">
        <f ca="1">IFERROR(IF(OR($C272="",结果导入!GS$3=""),"",IF(选手操作!GT271&lt;&gt;"",IF(选手操作!GT271="其他","请假",选手操作!GT271),VLOOKUP($C272,结果导入!GO:GQ,3,0))),"成绩错误")</f>
        <v/>
      </c>
      <c r="P272" s="6" t="str">
        <f ca="1">IFERROR(IF(OR($C272="",结果导入!HS$3=""),"",IF(选手操作!HT271&lt;&gt;"",IF(选手操作!HT271="其他","请假",选手操作!HT271),VLOOKUP($C272,结果导入!HO:HQ,3,0))),"成绩错误")</f>
        <v/>
      </c>
      <c r="Q272" s="5" t="str">
        <f ca="1" t="shared" si="200"/>
        <v/>
      </c>
      <c r="R272" s="5" t="str">
        <f ca="1" t="shared" si="201"/>
        <v/>
      </c>
      <c r="S272" s="5" t="str">
        <f ca="1" t="shared" si="202"/>
        <v/>
      </c>
      <c r="T272" s="6" t="str">
        <f ca="1" t="shared" si="203"/>
        <v/>
      </c>
      <c r="U272" s="6" t="str">
        <f ca="1" t="shared" si="204"/>
        <v/>
      </c>
      <c r="V272" s="6" t="str">
        <f ca="1" t="shared" si="205"/>
        <v/>
      </c>
      <c r="W272" s="6" t="str">
        <f ca="1" t="shared" si="206"/>
        <v/>
      </c>
      <c r="X272" s="6" t="str">
        <f ca="1" t="shared" si="207"/>
        <v/>
      </c>
      <c r="Y272" s="6" t="str">
        <f ca="1" t="shared" si="208"/>
        <v/>
      </c>
      <c r="Z272" s="6" t="str">
        <f ca="1" t="shared" si="209"/>
        <v/>
      </c>
      <c r="AA272" s="6" t="str">
        <f ca="1" t="shared" si="210"/>
        <v/>
      </c>
      <c r="AB272" s="6" t="str">
        <f ca="1" t="shared" si="211"/>
        <v/>
      </c>
      <c r="AC272" s="6" t="str">
        <f ca="1" t="shared" si="212"/>
        <v/>
      </c>
      <c r="AD272" s="6" t="str">
        <f ca="1" t="shared" si="213"/>
        <v/>
      </c>
      <c r="AE272" s="6" t="str">
        <f ca="1" t="shared" si="214"/>
        <v/>
      </c>
      <c r="AF272" s="5" t="str">
        <f ca="1" t="shared" si="215"/>
        <v/>
      </c>
      <c r="AG272" s="5" t="str">
        <f ca="1" t="shared" si="216"/>
        <v/>
      </c>
      <c r="AH272" s="5" t="str">
        <f ca="1" t="shared" si="217"/>
        <v/>
      </c>
      <c r="AI272" s="6" t="str">
        <f ca="1" t="shared" si="218"/>
        <v/>
      </c>
      <c r="AJ272" s="6" t="str">
        <f ca="1" t="shared" si="219"/>
        <v/>
      </c>
      <c r="AK272" s="7" t="str">
        <f ca="1" t="shared" si="220"/>
        <v/>
      </c>
      <c r="AL272" s="6" t="str">
        <f ca="1" t="shared" si="221"/>
        <v/>
      </c>
      <c r="AM272" s="6" t="str">
        <f ca="1" t="shared" si="222"/>
        <v/>
      </c>
      <c r="AN272" s="6" t="str">
        <f ca="1" t="shared" si="223"/>
        <v/>
      </c>
      <c r="AO272" s="6" t="str">
        <f ca="1" t="shared" si="224"/>
        <v/>
      </c>
      <c r="AP272" s="6" t="str">
        <f ca="1" t="shared" si="225"/>
        <v/>
      </c>
      <c r="AQ272" s="6" t="str">
        <f ca="1" t="shared" si="226"/>
        <v/>
      </c>
      <c r="AR272" s="6" t="str">
        <f ca="1" t="shared" si="227"/>
        <v/>
      </c>
      <c r="AS272" s="6" t="str">
        <f ca="1" t="shared" si="228"/>
        <v/>
      </c>
      <c r="AT272" s="6" t="str">
        <f ca="1" t="shared" si="229"/>
        <v/>
      </c>
      <c r="AU272" s="9" t="str">
        <f ca="1" t="shared" si="230"/>
        <v/>
      </c>
      <c r="AV272" s="5" t="str">
        <f ca="1" t="shared" si="231"/>
        <v/>
      </c>
      <c r="AW272" s="5" t="str">
        <f ca="1" t="shared" si="232"/>
        <v/>
      </c>
      <c r="AX272" s="8" t="str">
        <f ca="1" t="shared" si="233"/>
        <v/>
      </c>
      <c r="AY272" s="6" t="str">
        <f ca="1" t="shared" si="234"/>
        <v/>
      </c>
      <c r="AZ272" s="7" t="str">
        <f ca="1" t="shared" si="235"/>
        <v/>
      </c>
      <c r="BA272" s="6" t="str">
        <f ca="1" t="shared" si="236"/>
        <v/>
      </c>
      <c r="BB272" s="6" t="str">
        <f ca="1" t="shared" si="237"/>
        <v/>
      </c>
      <c r="BC272" s="6" t="str">
        <f ca="1" t="shared" si="238"/>
        <v/>
      </c>
      <c r="BD272" s="6" t="str">
        <f ca="1" t="shared" si="239"/>
        <v/>
      </c>
      <c r="BE272" s="6" t="str">
        <f ca="1" t="shared" si="240"/>
        <v/>
      </c>
      <c r="BF272" s="6" t="str">
        <f ca="1" t="shared" si="241"/>
        <v/>
      </c>
      <c r="BG272" s="6" t="str">
        <f ca="1" t="shared" si="242"/>
        <v/>
      </c>
      <c r="BH272" s="6" t="str">
        <f ca="1" t="shared" si="243"/>
        <v/>
      </c>
      <c r="BI272" s="6" t="str">
        <f ca="1" t="shared" si="244"/>
        <v/>
      </c>
    </row>
    <row r="273" spans="1:61">
      <c r="A273" s="5" t="str">
        <f ca="1" t="shared" si="198"/>
        <v/>
      </c>
      <c r="B273" s="5" t="str">
        <f ca="1">IF(选手操作!$K272="","",选手操作!$K272)</f>
        <v/>
      </c>
      <c r="C273" s="5" t="str">
        <f ca="1">IF(选手操作!$L272="","",选手操作!$L272)</f>
        <v/>
      </c>
      <c r="D273" s="5" t="str">
        <f ca="1">IF($B273="","",RANK($E273,$E$4:$E$435,0)+COUNTIF($E$4:$E273,$E273)-1)</f>
        <v/>
      </c>
      <c r="E273" s="6" t="str">
        <f ca="1" t="shared" si="199"/>
        <v/>
      </c>
      <c r="F273" s="7" t="str">
        <f ca="1">IF(SUM(选手操作!S272,选手操作!AS272,选手操作!BS272,选手操作!CS272,选手操作!DS272,选手操作!ES272,选手操作!FS272,选手操作!GS272,选手操作!HS272,选手操作!M272,结果导入!W272,结果导入!AW272,结果导入!BW272,结果导入!CW272,结果导入!DW272,结果导入!EW272,结果导入!FW272,结果导入!GW272,结果导入!HW272,选手操作!HU272)=0,"",SUM(选手操作!S272,选手操作!AS272,选手操作!BS272,选手操作!CS272,选手操作!DS272,选手操作!ES272,选手操作!FS272,选手操作!GS272,选手操作!HS272,选手操作!M272,结果导入!W272,结果导入!AW272,结果导入!BW272,结果导入!CW272,结果导入!DW272,结果导入!EW272,结果导入!FW272,结果导入!GW272,结果导入!HW272))</f>
        <v/>
      </c>
      <c r="G273" s="7" t="str">
        <f>IF(SUM(选手操作!O272,结果导入!Y272,结果导入!AY272,结果导入!BY272,结果导入!CY272,结果导入!DY272,结果导入!EY272,结果导入!FY272,结果导入!GY272,结果导入!HY272)=0,"",SUM(选手操作!O272,结果导入!Y272,结果导入!AY272,结果导入!BY272,结果导入!CY272,结果导入!DY272,结果导入!EY272,结果导入!FY272,结果导入!GY272,结果导入!HY272))</f>
        <v/>
      </c>
      <c r="H273" s="6" t="str">
        <f ca="1">IFERROR(IF(OR($C273="",结果导入!S$3=""),"",IF(选手操作!T272&lt;&gt;"",IF(选手操作!T272="其他","请假",选手操作!T272),VLOOKUP($C273,结果导入!O:Q,3,0))),"成绩错误")</f>
        <v/>
      </c>
      <c r="I273" s="6" t="str">
        <f ca="1">IFERROR(IF(OR($C273="",结果导入!AS$3=""),"",IF(选手操作!AT272&lt;&gt;"",IF(选手操作!AT272="其他","请假",选手操作!AT272),VLOOKUP($C273,结果导入!AO:AQ,3,0))),"成绩错误")</f>
        <v/>
      </c>
      <c r="J273" s="6" t="str">
        <f ca="1">IFERROR(IF(OR($C273="",结果导入!BS$3=""),"",IF(选手操作!BT272&lt;&gt;"",IF(选手操作!BT272="其他","请假",选手操作!BT272),VLOOKUP($C273,结果导入!BO:BQ,3,0))),"成绩错误")</f>
        <v/>
      </c>
      <c r="K273" s="6" t="str">
        <f ca="1">IFERROR(IF(OR($C273="",结果导入!CS$3=""),"",IF(选手操作!CT272&lt;&gt;"",IF(选手操作!CT272="其他","请假",选手操作!CT272),VLOOKUP($C273,结果导入!CO:CQ,3,0))),"成绩错误")</f>
        <v/>
      </c>
      <c r="L273" s="6" t="str">
        <f ca="1">IFERROR(IF(OR($C273="",结果导入!DS$3=""),"",IF(选手操作!DT272&lt;&gt;"",IF(选手操作!DT272="其他","请假",选手操作!DT272),VLOOKUP($C273,结果导入!DO:DQ,3,0))),"成绩错误")</f>
        <v/>
      </c>
      <c r="M273" s="6" t="str">
        <f ca="1">IFERROR(IF(OR($C273="",结果导入!ES$3=""),"",IF(选手操作!ET272&lt;&gt;"",IF(选手操作!ET272="其他","请假",选手操作!ET272),VLOOKUP($C273,结果导入!EO:EQ,3,0))),"成绩错误")</f>
        <v/>
      </c>
      <c r="N273" s="6" t="str">
        <f ca="1">IFERROR(IF(OR($C273="",结果导入!FS$3=""),"",IF(选手操作!FT272&lt;&gt;"",IF(选手操作!FT272="其他","请假",选手操作!FT272),VLOOKUP($C273,结果导入!FO:FQ,3,0))),"成绩错误")</f>
        <v/>
      </c>
      <c r="O273" s="6" t="str">
        <f ca="1">IFERROR(IF(OR($C273="",结果导入!GS$3=""),"",IF(选手操作!GT272&lt;&gt;"",IF(选手操作!GT272="其他","请假",选手操作!GT272),VLOOKUP($C273,结果导入!GO:GQ,3,0))),"成绩错误")</f>
        <v/>
      </c>
      <c r="P273" s="6" t="str">
        <f ca="1">IFERROR(IF(OR($C273="",结果导入!HS$3=""),"",IF(选手操作!HT272&lt;&gt;"",IF(选手操作!HT272="其他","请假",选手操作!HT272),VLOOKUP($C273,结果导入!HO:HQ,3,0))),"成绩错误")</f>
        <v/>
      </c>
      <c r="Q273" s="5" t="str">
        <f ca="1" t="shared" si="200"/>
        <v/>
      </c>
      <c r="R273" s="5" t="str">
        <f ca="1" t="shared" si="201"/>
        <v/>
      </c>
      <c r="S273" s="5" t="str">
        <f ca="1" t="shared" si="202"/>
        <v/>
      </c>
      <c r="T273" s="6" t="str">
        <f ca="1" t="shared" si="203"/>
        <v/>
      </c>
      <c r="U273" s="6" t="str">
        <f ca="1" t="shared" si="204"/>
        <v/>
      </c>
      <c r="V273" s="6" t="str">
        <f ca="1" t="shared" si="205"/>
        <v/>
      </c>
      <c r="W273" s="6" t="str">
        <f ca="1" t="shared" si="206"/>
        <v/>
      </c>
      <c r="X273" s="6" t="str">
        <f ca="1" t="shared" si="207"/>
        <v/>
      </c>
      <c r="Y273" s="6" t="str">
        <f ca="1" t="shared" si="208"/>
        <v/>
      </c>
      <c r="Z273" s="6" t="str">
        <f ca="1" t="shared" si="209"/>
        <v/>
      </c>
      <c r="AA273" s="6" t="str">
        <f ca="1" t="shared" si="210"/>
        <v/>
      </c>
      <c r="AB273" s="6" t="str">
        <f ca="1" t="shared" si="211"/>
        <v/>
      </c>
      <c r="AC273" s="6" t="str">
        <f ca="1" t="shared" si="212"/>
        <v/>
      </c>
      <c r="AD273" s="6" t="str">
        <f ca="1" t="shared" si="213"/>
        <v/>
      </c>
      <c r="AE273" s="6" t="str">
        <f ca="1" t="shared" si="214"/>
        <v/>
      </c>
      <c r="AF273" s="5" t="str">
        <f ca="1" t="shared" si="215"/>
        <v/>
      </c>
      <c r="AG273" s="5" t="str">
        <f ca="1" t="shared" si="216"/>
        <v/>
      </c>
      <c r="AH273" s="5" t="str">
        <f ca="1" t="shared" si="217"/>
        <v/>
      </c>
      <c r="AI273" s="6" t="str">
        <f ca="1" t="shared" si="218"/>
        <v/>
      </c>
      <c r="AJ273" s="6" t="str">
        <f ca="1" t="shared" si="219"/>
        <v/>
      </c>
      <c r="AK273" s="7" t="str">
        <f ca="1" t="shared" si="220"/>
        <v/>
      </c>
      <c r="AL273" s="6" t="str">
        <f ca="1" t="shared" si="221"/>
        <v/>
      </c>
      <c r="AM273" s="6" t="str">
        <f ca="1" t="shared" si="222"/>
        <v/>
      </c>
      <c r="AN273" s="6" t="str">
        <f ca="1" t="shared" si="223"/>
        <v/>
      </c>
      <c r="AO273" s="6" t="str">
        <f ca="1" t="shared" si="224"/>
        <v/>
      </c>
      <c r="AP273" s="6" t="str">
        <f ca="1" t="shared" si="225"/>
        <v/>
      </c>
      <c r="AQ273" s="6" t="str">
        <f ca="1" t="shared" si="226"/>
        <v/>
      </c>
      <c r="AR273" s="6" t="str">
        <f ca="1" t="shared" si="227"/>
        <v/>
      </c>
      <c r="AS273" s="6" t="str">
        <f ca="1" t="shared" si="228"/>
        <v/>
      </c>
      <c r="AT273" s="6" t="str">
        <f ca="1" t="shared" si="229"/>
        <v/>
      </c>
      <c r="AU273" s="9" t="str">
        <f ca="1" t="shared" si="230"/>
        <v/>
      </c>
      <c r="AV273" s="5" t="str">
        <f ca="1" t="shared" si="231"/>
        <v/>
      </c>
      <c r="AW273" s="5" t="str">
        <f ca="1" t="shared" si="232"/>
        <v/>
      </c>
      <c r="AX273" s="8" t="str">
        <f ca="1" t="shared" si="233"/>
        <v/>
      </c>
      <c r="AY273" s="6" t="str">
        <f ca="1" t="shared" si="234"/>
        <v/>
      </c>
      <c r="AZ273" s="7" t="str">
        <f ca="1" t="shared" si="235"/>
        <v/>
      </c>
      <c r="BA273" s="6" t="str">
        <f ca="1" t="shared" si="236"/>
        <v/>
      </c>
      <c r="BB273" s="6" t="str">
        <f ca="1" t="shared" si="237"/>
        <v/>
      </c>
      <c r="BC273" s="6" t="str">
        <f ca="1" t="shared" si="238"/>
        <v/>
      </c>
      <c r="BD273" s="6" t="str">
        <f ca="1" t="shared" si="239"/>
        <v/>
      </c>
      <c r="BE273" s="6" t="str">
        <f ca="1" t="shared" si="240"/>
        <v/>
      </c>
      <c r="BF273" s="6" t="str">
        <f ca="1" t="shared" si="241"/>
        <v/>
      </c>
      <c r="BG273" s="6" t="str">
        <f ca="1" t="shared" si="242"/>
        <v/>
      </c>
      <c r="BH273" s="6" t="str">
        <f ca="1" t="shared" si="243"/>
        <v/>
      </c>
      <c r="BI273" s="6" t="str">
        <f ca="1" t="shared" si="244"/>
        <v/>
      </c>
    </row>
    <row r="274" spans="1:61">
      <c r="A274" s="5" t="str">
        <f ca="1" t="shared" si="198"/>
        <v/>
      </c>
      <c r="B274" s="5" t="str">
        <f ca="1">IF(选手操作!$K273="","",选手操作!$K273)</f>
        <v/>
      </c>
      <c r="C274" s="5" t="str">
        <f ca="1">IF(选手操作!$L273="","",选手操作!$L273)</f>
        <v/>
      </c>
      <c r="D274" s="5" t="str">
        <f ca="1">IF($B274="","",RANK($E274,$E$4:$E$435,0)+COUNTIF($E$4:$E274,$E274)-1)</f>
        <v/>
      </c>
      <c r="E274" s="6" t="str">
        <f ca="1" t="shared" si="199"/>
        <v/>
      </c>
      <c r="F274" s="7" t="str">
        <f ca="1">IF(SUM(选手操作!S273,选手操作!AS273,选手操作!BS273,选手操作!CS273,选手操作!DS273,选手操作!ES273,选手操作!FS273,选手操作!GS273,选手操作!HS273,选手操作!M273,结果导入!W273,结果导入!AW273,结果导入!BW273,结果导入!CW273,结果导入!DW273,结果导入!EW273,结果导入!FW273,结果导入!GW273,结果导入!HW273,选手操作!HU273)=0,"",SUM(选手操作!S273,选手操作!AS273,选手操作!BS273,选手操作!CS273,选手操作!DS273,选手操作!ES273,选手操作!FS273,选手操作!GS273,选手操作!HS273,选手操作!M273,结果导入!W273,结果导入!AW273,结果导入!BW273,结果导入!CW273,结果导入!DW273,结果导入!EW273,结果导入!FW273,结果导入!GW273,结果导入!HW273))</f>
        <v/>
      </c>
      <c r="G274" s="7" t="str">
        <f>IF(SUM(选手操作!O273,结果导入!Y273,结果导入!AY273,结果导入!BY273,结果导入!CY273,结果导入!DY273,结果导入!EY273,结果导入!FY273,结果导入!GY273,结果导入!HY273)=0,"",SUM(选手操作!O273,结果导入!Y273,结果导入!AY273,结果导入!BY273,结果导入!CY273,结果导入!DY273,结果导入!EY273,结果导入!FY273,结果导入!GY273,结果导入!HY273))</f>
        <v/>
      </c>
      <c r="H274" s="6" t="str">
        <f ca="1">IFERROR(IF(OR($C274="",结果导入!S$3=""),"",IF(选手操作!T273&lt;&gt;"",IF(选手操作!T273="其他","请假",选手操作!T273),VLOOKUP($C274,结果导入!O:Q,3,0))),"成绩错误")</f>
        <v/>
      </c>
      <c r="I274" s="6" t="str">
        <f ca="1">IFERROR(IF(OR($C274="",结果导入!AS$3=""),"",IF(选手操作!AT273&lt;&gt;"",IF(选手操作!AT273="其他","请假",选手操作!AT273),VLOOKUP($C274,结果导入!AO:AQ,3,0))),"成绩错误")</f>
        <v/>
      </c>
      <c r="J274" s="6" t="str">
        <f ca="1">IFERROR(IF(OR($C274="",结果导入!BS$3=""),"",IF(选手操作!BT273&lt;&gt;"",IF(选手操作!BT273="其他","请假",选手操作!BT273),VLOOKUP($C274,结果导入!BO:BQ,3,0))),"成绩错误")</f>
        <v/>
      </c>
      <c r="K274" s="6" t="str">
        <f ca="1">IFERROR(IF(OR($C274="",结果导入!CS$3=""),"",IF(选手操作!CT273&lt;&gt;"",IF(选手操作!CT273="其他","请假",选手操作!CT273),VLOOKUP($C274,结果导入!CO:CQ,3,0))),"成绩错误")</f>
        <v/>
      </c>
      <c r="L274" s="6" t="str">
        <f ca="1">IFERROR(IF(OR($C274="",结果导入!DS$3=""),"",IF(选手操作!DT273&lt;&gt;"",IF(选手操作!DT273="其他","请假",选手操作!DT273),VLOOKUP($C274,结果导入!DO:DQ,3,0))),"成绩错误")</f>
        <v/>
      </c>
      <c r="M274" s="6" t="str">
        <f ca="1">IFERROR(IF(OR($C274="",结果导入!ES$3=""),"",IF(选手操作!ET273&lt;&gt;"",IF(选手操作!ET273="其他","请假",选手操作!ET273),VLOOKUP($C274,结果导入!EO:EQ,3,0))),"成绩错误")</f>
        <v/>
      </c>
      <c r="N274" s="6" t="str">
        <f ca="1">IFERROR(IF(OR($C274="",结果导入!FS$3=""),"",IF(选手操作!FT273&lt;&gt;"",IF(选手操作!FT273="其他","请假",选手操作!FT273),VLOOKUP($C274,结果导入!FO:FQ,3,0))),"成绩错误")</f>
        <v/>
      </c>
      <c r="O274" s="6" t="str">
        <f ca="1">IFERROR(IF(OR($C274="",结果导入!GS$3=""),"",IF(选手操作!GT273&lt;&gt;"",IF(选手操作!GT273="其他","请假",选手操作!GT273),VLOOKUP($C274,结果导入!GO:GQ,3,0))),"成绩错误")</f>
        <v/>
      </c>
      <c r="P274" s="6" t="str">
        <f ca="1">IFERROR(IF(OR($C274="",结果导入!HS$3=""),"",IF(选手操作!HT273&lt;&gt;"",IF(选手操作!HT273="其他","请假",选手操作!HT273),VLOOKUP($C274,结果导入!HO:HQ,3,0))),"成绩错误")</f>
        <v/>
      </c>
      <c r="Q274" s="5" t="str">
        <f ca="1" t="shared" si="200"/>
        <v/>
      </c>
      <c r="R274" s="5" t="str">
        <f ca="1" t="shared" si="201"/>
        <v/>
      </c>
      <c r="S274" s="5" t="str">
        <f ca="1" t="shared" si="202"/>
        <v/>
      </c>
      <c r="T274" s="6" t="str">
        <f ca="1" t="shared" si="203"/>
        <v/>
      </c>
      <c r="U274" s="6" t="str">
        <f ca="1" t="shared" si="204"/>
        <v/>
      </c>
      <c r="V274" s="6" t="str">
        <f ca="1" t="shared" si="205"/>
        <v/>
      </c>
      <c r="W274" s="6" t="str">
        <f ca="1" t="shared" si="206"/>
        <v/>
      </c>
      <c r="X274" s="6" t="str">
        <f ca="1" t="shared" si="207"/>
        <v/>
      </c>
      <c r="Y274" s="6" t="str">
        <f ca="1" t="shared" si="208"/>
        <v/>
      </c>
      <c r="Z274" s="6" t="str">
        <f ca="1" t="shared" si="209"/>
        <v/>
      </c>
      <c r="AA274" s="6" t="str">
        <f ca="1" t="shared" si="210"/>
        <v/>
      </c>
      <c r="AB274" s="6" t="str">
        <f ca="1" t="shared" si="211"/>
        <v/>
      </c>
      <c r="AC274" s="6" t="str">
        <f ca="1" t="shared" si="212"/>
        <v/>
      </c>
      <c r="AD274" s="6" t="str">
        <f ca="1" t="shared" si="213"/>
        <v/>
      </c>
      <c r="AE274" s="6" t="str">
        <f ca="1" t="shared" si="214"/>
        <v/>
      </c>
      <c r="AF274" s="5" t="str">
        <f ca="1" t="shared" si="215"/>
        <v/>
      </c>
      <c r="AG274" s="5" t="str">
        <f ca="1" t="shared" si="216"/>
        <v/>
      </c>
      <c r="AH274" s="5" t="str">
        <f ca="1" t="shared" si="217"/>
        <v/>
      </c>
      <c r="AI274" s="6" t="str">
        <f ca="1" t="shared" si="218"/>
        <v/>
      </c>
      <c r="AJ274" s="6" t="str">
        <f ca="1" t="shared" si="219"/>
        <v/>
      </c>
      <c r="AK274" s="7" t="str">
        <f ca="1" t="shared" si="220"/>
        <v/>
      </c>
      <c r="AL274" s="6" t="str">
        <f ca="1" t="shared" si="221"/>
        <v/>
      </c>
      <c r="AM274" s="6" t="str">
        <f ca="1" t="shared" si="222"/>
        <v/>
      </c>
      <c r="AN274" s="6" t="str">
        <f ca="1" t="shared" si="223"/>
        <v/>
      </c>
      <c r="AO274" s="6" t="str">
        <f ca="1" t="shared" si="224"/>
        <v/>
      </c>
      <c r="AP274" s="6" t="str">
        <f ca="1" t="shared" si="225"/>
        <v/>
      </c>
      <c r="AQ274" s="6" t="str">
        <f ca="1" t="shared" si="226"/>
        <v/>
      </c>
      <c r="AR274" s="6" t="str">
        <f ca="1" t="shared" si="227"/>
        <v/>
      </c>
      <c r="AS274" s="6" t="str">
        <f ca="1" t="shared" si="228"/>
        <v/>
      </c>
      <c r="AT274" s="6" t="str">
        <f ca="1" t="shared" si="229"/>
        <v/>
      </c>
      <c r="AU274" s="9" t="str">
        <f ca="1" t="shared" si="230"/>
        <v/>
      </c>
      <c r="AV274" s="5" t="str">
        <f ca="1" t="shared" si="231"/>
        <v/>
      </c>
      <c r="AW274" s="5" t="str">
        <f ca="1" t="shared" si="232"/>
        <v/>
      </c>
      <c r="AX274" s="8" t="str">
        <f ca="1" t="shared" si="233"/>
        <v/>
      </c>
      <c r="AY274" s="6" t="str">
        <f ca="1" t="shared" si="234"/>
        <v/>
      </c>
      <c r="AZ274" s="7" t="str">
        <f ca="1" t="shared" si="235"/>
        <v/>
      </c>
      <c r="BA274" s="6" t="str">
        <f ca="1" t="shared" si="236"/>
        <v/>
      </c>
      <c r="BB274" s="6" t="str">
        <f ca="1" t="shared" si="237"/>
        <v/>
      </c>
      <c r="BC274" s="6" t="str">
        <f ca="1" t="shared" si="238"/>
        <v/>
      </c>
      <c r="BD274" s="6" t="str">
        <f ca="1" t="shared" si="239"/>
        <v/>
      </c>
      <c r="BE274" s="6" t="str">
        <f ca="1" t="shared" si="240"/>
        <v/>
      </c>
      <c r="BF274" s="6" t="str">
        <f ca="1" t="shared" si="241"/>
        <v/>
      </c>
      <c r="BG274" s="6" t="str">
        <f ca="1" t="shared" si="242"/>
        <v/>
      </c>
      <c r="BH274" s="6" t="str">
        <f ca="1" t="shared" si="243"/>
        <v/>
      </c>
      <c r="BI274" s="6" t="str">
        <f ca="1" t="shared" si="244"/>
        <v/>
      </c>
    </row>
    <row r="275" spans="1:61">
      <c r="A275" s="5" t="str">
        <f ca="1" t="shared" si="198"/>
        <v/>
      </c>
      <c r="B275" s="5" t="str">
        <f ca="1">IF(选手操作!$K274="","",选手操作!$K274)</f>
        <v/>
      </c>
      <c r="C275" s="5" t="str">
        <f ca="1">IF(选手操作!$L274="","",选手操作!$L274)</f>
        <v/>
      </c>
      <c r="D275" s="5" t="str">
        <f ca="1">IF($B275="","",RANK($E275,$E$4:$E$435,0)+COUNTIF($E$4:$E275,$E275)-1)</f>
        <v/>
      </c>
      <c r="E275" s="6" t="str">
        <f ca="1" t="shared" si="199"/>
        <v/>
      </c>
      <c r="F275" s="7" t="str">
        <f ca="1">IF(SUM(选手操作!S274,选手操作!AS274,选手操作!BS274,选手操作!CS274,选手操作!DS274,选手操作!ES274,选手操作!FS274,选手操作!GS274,选手操作!HS274,选手操作!M274,结果导入!W274,结果导入!AW274,结果导入!BW274,结果导入!CW274,结果导入!DW274,结果导入!EW274,结果导入!FW274,结果导入!GW274,结果导入!HW274,选手操作!HU274)=0,"",SUM(选手操作!S274,选手操作!AS274,选手操作!BS274,选手操作!CS274,选手操作!DS274,选手操作!ES274,选手操作!FS274,选手操作!GS274,选手操作!HS274,选手操作!M274,结果导入!W274,结果导入!AW274,结果导入!BW274,结果导入!CW274,结果导入!DW274,结果导入!EW274,结果导入!FW274,结果导入!GW274,结果导入!HW274))</f>
        <v/>
      </c>
      <c r="G275" s="7" t="str">
        <f>IF(SUM(选手操作!O274,结果导入!Y274,结果导入!AY274,结果导入!BY274,结果导入!CY274,结果导入!DY274,结果导入!EY274,结果导入!FY274,结果导入!GY274,结果导入!HY274)=0,"",SUM(选手操作!O274,结果导入!Y274,结果导入!AY274,结果导入!BY274,结果导入!CY274,结果导入!DY274,结果导入!EY274,结果导入!FY274,结果导入!GY274,结果导入!HY274))</f>
        <v/>
      </c>
      <c r="H275" s="6" t="str">
        <f ca="1">IFERROR(IF(OR($C275="",结果导入!S$3=""),"",IF(选手操作!T274&lt;&gt;"",IF(选手操作!T274="其他","请假",选手操作!T274),VLOOKUP($C275,结果导入!O:Q,3,0))),"成绩错误")</f>
        <v/>
      </c>
      <c r="I275" s="6" t="str">
        <f ca="1">IFERROR(IF(OR($C275="",结果导入!AS$3=""),"",IF(选手操作!AT274&lt;&gt;"",IF(选手操作!AT274="其他","请假",选手操作!AT274),VLOOKUP($C275,结果导入!AO:AQ,3,0))),"成绩错误")</f>
        <v/>
      </c>
      <c r="J275" s="6" t="str">
        <f ca="1">IFERROR(IF(OR($C275="",结果导入!BS$3=""),"",IF(选手操作!BT274&lt;&gt;"",IF(选手操作!BT274="其他","请假",选手操作!BT274),VLOOKUP($C275,结果导入!BO:BQ,3,0))),"成绩错误")</f>
        <v/>
      </c>
      <c r="K275" s="6" t="str">
        <f ca="1">IFERROR(IF(OR($C275="",结果导入!CS$3=""),"",IF(选手操作!CT274&lt;&gt;"",IF(选手操作!CT274="其他","请假",选手操作!CT274),VLOOKUP($C275,结果导入!CO:CQ,3,0))),"成绩错误")</f>
        <v/>
      </c>
      <c r="L275" s="6" t="str">
        <f ca="1">IFERROR(IF(OR($C275="",结果导入!DS$3=""),"",IF(选手操作!DT274&lt;&gt;"",IF(选手操作!DT274="其他","请假",选手操作!DT274),VLOOKUP($C275,结果导入!DO:DQ,3,0))),"成绩错误")</f>
        <v/>
      </c>
      <c r="M275" s="6" t="str">
        <f ca="1">IFERROR(IF(OR($C275="",结果导入!ES$3=""),"",IF(选手操作!ET274&lt;&gt;"",IF(选手操作!ET274="其他","请假",选手操作!ET274),VLOOKUP($C275,结果导入!EO:EQ,3,0))),"成绩错误")</f>
        <v/>
      </c>
      <c r="N275" s="6" t="str">
        <f ca="1">IFERROR(IF(OR($C275="",结果导入!FS$3=""),"",IF(选手操作!FT274&lt;&gt;"",IF(选手操作!FT274="其他","请假",选手操作!FT274),VLOOKUP($C275,结果导入!FO:FQ,3,0))),"成绩错误")</f>
        <v/>
      </c>
      <c r="O275" s="6" t="str">
        <f ca="1">IFERROR(IF(OR($C275="",结果导入!GS$3=""),"",IF(选手操作!GT274&lt;&gt;"",IF(选手操作!GT274="其他","请假",选手操作!GT274),VLOOKUP($C275,结果导入!GO:GQ,3,0))),"成绩错误")</f>
        <v/>
      </c>
      <c r="P275" s="6" t="str">
        <f ca="1">IFERROR(IF(OR($C275="",结果导入!HS$3=""),"",IF(选手操作!HT274&lt;&gt;"",IF(选手操作!HT274="其他","请假",选手操作!HT274),VLOOKUP($C275,结果导入!HO:HQ,3,0))),"成绩错误")</f>
        <v/>
      </c>
      <c r="Q275" s="5" t="str">
        <f ca="1" t="shared" si="200"/>
        <v/>
      </c>
      <c r="R275" s="5" t="str">
        <f ca="1" t="shared" si="201"/>
        <v/>
      </c>
      <c r="S275" s="5" t="str">
        <f ca="1" t="shared" si="202"/>
        <v/>
      </c>
      <c r="T275" s="6" t="str">
        <f ca="1" t="shared" si="203"/>
        <v/>
      </c>
      <c r="U275" s="6" t="str">
        <f ca="1" t="shared" si="204"/>
        <v/>
      </c>
      <c r="V275" s="6" t="str">
        <f ca="1" t="shared" si="205"/>
        <v/>
      </c>
      <c r="W275" s="6" t="str">
        <f ca="1" t="shared" si="206"/>
        <v/>
      </c>
      <c r="X275" s="6" t="str">
        <f ca="1" t="shared" si="207"/>
        <v/>
      </c>
      <c r="Y275" s="6" t="str">
        <f ca="1" t="shared" si="208"/>
        <v/>
      </c>
      <c r="Z275" s="6" t="str">
        <f ca="1" t="shared" si="209"/>
        <v/>
      </c>
      <c r="AA275" s="6" t="str">
        <f ca="1" t="shared" si="210"/>
        <v/>
      </c>
      <c r="AB275" s="6" t="str">
        <f ca="1" t="shared" si="211"/>
        <v/>
      </c>
      <c r="AC275" s="6" t="str">
        <f ca="1" t="shared" si="212"/>
        <v/>
      </c>
      <c r="AD275" s="6" t="str">
        <f ca="1" t="shared" si="213"/>
        <v/>
      </c>
      <c r="AE275" s="6" t="str">
        <f ca="1" t="shared" si="214"/>
        <v/>
      </c>
      <c r="AF275" s="5" t="str">
        <f ca="1" t="shared" si="215"/>
        <v/>
      </c>
      <c r="AG275" s="5" t="str">
        <f ca="1" t="shared" si="216"/>
        <v/>
      </c>
      <c r="AH275" s="5" t="str">
        <f ca="1" t="shared" si="217"/>
        <v/>
      </c>
      <c r="AI275" s="6" t="str">
        <f ca="1" t="shared" si="218"/>
        <v/>
      </c>
      <c r="AJ275" s="6" t="str">
        <f ca="1" t="shared" si="219"/>
        <v/>
      </c>
      <c r="AK275" s="7" t="str">
        <f ca="1" t="shared" si="220"/>
        <v/>
      </c>
      <c r="AL275" s="6" t="str">
        <f ca="1" t="shared" si="221"/>
        <v/>
      </c>
      <c r="AM275" s="6" t="str">
        <f ca="1" t="shared" si="222"/>
        <v/>
      </c>
      <c r="AN275" s="6" t="str">
        <f ca="1" t="shared" si="223"/>
        <v/>
      </c>
      <c r="AO275" s="6" t="str">
        <f ca="1" t="shared" si="224"/>
        <v/>
      </c>
      <c r="AP275" s="6" t="str">
        <f ca="1" t="shared" si="225"/>
        <v/>
      </c>
      <c r="AQ275" s="6" t="str">
        <f ca="1" t="shared" si="226"/>
        <v/>
      </c>
      <c r="AR275" s="6" t="str">
        <f ca="1" t="shared" si="227"/>
        <v/>
      </c>
      <c r="AS275" s="6" t="str">
        <f ca="1" t="shared" si="228"/>
        <v/>
      </c>
      <c r="AT275" s="6" t="str">
        <f ca="1" t="shared" si="229"/>
        <v/>
      </c>
      <c r="AU275" s="9" t="str">
        <f ca="1" t="shared" si="230"/>
        <v/>
      </c>
      <c r="AV275" s="5" t="str">
        <f ca="1" t="shared" si="231"/>
        <v/>
      </c>
      <c r="AW275" s="5" t="str">
        <f ca="1" t="shared" si="232"/>
        <v/>
      </c>
      <c r="AX275" s="8" t="str">
        <f ca="1" t="shared" si="233"/>
        <v/>
      </c>
      <c r="AY275" s="6" t="str">
        <f ca="1" t="shared" si="234"/>
        <v/>
      </c>
      <c r="AZ275" s="7" t="str">
        <f ca="1" t="shared" si="235"/>
        <v/>
      </c>
      <c r="BA275" s="6" t="str">
        <f ca="1" t="shared" si="236"/>
        <v/>
      </c>
      <c r="BB275" s="6" t="str">
        <f ca="1" t="shared" si="237"/>
        <v/>
      </c>
      <c r="BC275" s="6" t="str">
        <f ca="1" t="shared" si="238"/>
        <v/>
      </c>
      <c r="BD275" s="6" t="str">
        <f ca="1" t="shared" si="239"/>
        <v/>
      </c>
      <c r="BE275" s="6" t="str">
        <f ca="1" t="shared" si="240"/>
        <v/>
      </c>
      <c r="BF275" s="6" t="str">
        <f ca="1" t="shared" si="241"/>
        <v/>
      </c>
      <c r="BG275" s="6" t="str">
        <f ca="1" t="shared" si="242"/>
        <v/>
      </c>
      <c r="BH275" s="6" t="str">
        <f ca="1" t="shared" si="243"/>
        <v/>
      </c>
      <c r="BI275" s="6" t="str">
        <f ca="1" t="shared" si="244"/>
        <v/>
      </c>
    </row>
    <row r="276" spans="1:61">
      <c r="A276" s="5" t="str">
        <f ca="1" t="shared" si="198"/>
        <v/>
      </c>
      <c r="B276" s="5" t="str">
        <f ca="1">IF(选手操作!$K275="","",选手操作!$K275)</f>
        <v/>
      </c>
      <c r="C276" s="5" t="str">
        <f ca="1">IF(选手操作!$L275="","",选手操作!$L275)</f>
        <v/>
      </c>
      <c r="D276" s="5" t="str">
        <f ca="1">IF($B276="","",RANK($E276,$E$4:$E$435,0)+COUNTIF($E$4:$E276,$E276)-1)</f>
        <v/>
      </c>
      <c r="E276" s="6" t="str">
        <f ca="1" t="shared" si="199"/>
        <v/>
      </c>
      <c r="F276" s="7" t="str">
        <f ca="1">IF(SUM(选手操作!S275,选手操作!AS275,选手操作!BS275,选手操作!CS275,选手操作!DS275,选手操作!ES275,选手操作!FS275,选手操作!GS275,选手操作!HS275,选手操作!M275,结果导入!W275,结果导入!AW275,结果导入!BW275,结果导入!CW275,结果导入!DW275,结果导入!EW275,结果导入!FW275,结果导入!GW275,结果导入!HW275,选手操作!HU275)=0,"",SUM(选手操作!S275,选手操作!AS275,选手操作!BS275,选手操作!CS275,选手操作!DS275,选手操作!ES275,选手操作!FS275,选手操作!GS275,选手操作!HS275,选手操作!M275,结果导入!W275,结果导入!AW275,结果导入!BW275,结果导入!CW275,结果导入!DW275,结果导入!EW275,结果导入!FW275,结果导入!GW275,结果导入!HW275))</f>
        <v/>
      </c>
      <c r="G276" s="7" t="str">
        <f>IF(SUM(选手操作!O275,结果导入!Y275,结果导入!AY275,结果导入!BY275,结果导入!CY275,结果导入!DY275,结果导入!EY275,结果导入!FY275,结果导入!GY275,结果导入!HY275)=0,"",SUM(选手操作!O275,结果导入!Y275,结果导入!AY275,结果导入!BY275,结果导入!CY275,结果导入!DY275,结果导入!EY275,结果导入!FY275,结果导入!GY275,结果导入!HY275))</f>
        <v/>
      </c>
      <c r="H276" s="6" t="str">
        <f ca="1">IFERROR(IF(OR($C276="",结果导入!S$3=""),"",IF(选手操作!T275&lt;&gt;"",IF(选手操作!T275="其他","请假",选手操作!T275),VLOOKUP($C276,结果导入!O:Q,3,0))),"成绩错误")</f>
        <v/>
      </c>
      <c r="I276" s="6" t="str">
        <f ca="1">IFERROR(IF(OR($C276="",结果导入!AS$3=""),"",IF(选手操作!AT275&lt;&gt;"",IF(选手操作!AT275="其他","请假",选手操作!AT275),VLOOKUP($C276,结果导入!AO:AQ,3,0))),"成绩错误")</f>
        <v/>
      </c>
      <c r="J276" s="6" t="str">
        <f ca="1">IFERROR(IF(OR($C276="",结果导入!BS$3=""),"",IF(选手操作!BT275&lt;&gt;"",IF(选手操作!BT275="其他","请假",选手操作!BT275),VLOOKUP($C276,结果导入!BO:BQ,3,0))),"成绩错误")</f>
        <v/>
      </c>
      <c r="K276" s="6" t="str">
        <f ca="1">IFERROR(IF(OR($C276="",结果导入!CS$3=""),"",IF(选手操作!CT275&lt;&gt;"",IF(选手操作!CT275="其他","请假",选手操作!CT275),VLOOKUP($C276,结果导入!CO:CQ,3,0))),"成绩错误")</f>
        <v/>
      </c>
      <c r="L276" s="6" t="str">
        <f ca="1">IFERROR(IF(OR($C276="",结果导入!DS$3=""),"",IF(选手操作!DT275&lt;&gt;"",IF(选手操作!DT275="其他","请假",选手操作!DT275),VLOOKUP($C276,结果导入!DO:DQ,3,0))),"成绩错误")</f>
        <v/>
      </c>
      <c r="M276" s="6" t="str">
        <f ca="1">IFERROR(IF(OR($C276="",结果导入!ES$3=""),"",IF(选手操作!ET275&lt;&gt;"",IF(选手操作!ET275="其他","请假",选手操作!ET275),VLOOKUP($C276,结果导入!EO:EQ,3,0))),"成绩错误")</f>
        <v/>
      </c>
      <c r="N276" s="6" t="str">
        <f ca="1">IFERROR(IF(OR($C276="",结果导入!FS$3=""),"",IF(选手操作!FT275&lt;&gt;"",IF(选手操作!FT275="其他","请假",选手操作!FT275),VLOOKUP($C276,结果导入!FO:FQ,3,0))),"成绩错误")</f>
        <v/>
      </c>
      <c r="O276" s="6" t="str">
        <f ca="1">IFERROR(IF(OR($C276="",结果导入!GS$3=""),"",IF(选手操作!GT275&lt;&gt;"",IF(选手操作!GT275="其他","请假",选手操作!GT275),VLOOKUP($C276,结果导入!GO:GQ,3,0))),"成绩错误")</f>
        <v/>
      </c>
      <c r="P276" s="6" t="str">
        <f ca="1">IFERROR(IF(OR($C276="",结果导入!HS$3=""),"",IF(选手操作!HT275&lt;&gt;"",IF(选手操作!HT275="其他","请假",选手操作!HT275),VLOOKUP($C276,结果导入!HO:HQ,3,0))),"成绩错误")</f>
        <v/>
      </c>
      <c r="Q276" s="5" t="str">
        <f ca="1" t="shared" si="200"/>
        <v/>
      </c>
      <c r="R276" s="5" t="str">
        <f ca="1" t="shared" si="201"/>
        <v/>
      </c>
      <c r="S276" s="5" t="str">
        <f ca="1" t="shared" si="202"/>
        <v/>
      </c>
      <c r="T276" s="6" t="str">
        <f ca="1" t="shared" si="203"/>
        <v/>
      </c>
      <c r="U276" s="6" t="str">
        <f ca="1" t="shared" si="204"/>
        <v/>
      </c>
      <c r="V276" s="6" t="str">
        <f ca="1" t="shared" si="205"/>
        <v/>
      </c>
      <c r="W276" s="6" t="str">
        <f ca="1" t="shared" si="206"/>
        <v/>
      </c>
      <c r="X276" s="6" t="str">
        <f ca="1" t="shared" si="207"/>
        <v/>
      </c>
      <c r="Y276" s="6" t="str">
        <f ca="1" t="shared" si="208"/>
        <v/>
      </c>
      <c r="Z276" s="6" t="str">
        <f ca="1" t="shared" si="209"/>
        <v/>
      </c>
      <c r="AA276" s="6" t="str">
        <f ca="1" t="shared" si="210"/>
        <v/>
      </c>
      <c r="AB276" s="6" t="str">
        <f ca="1" t="shared" si="211"/>
        <v/>
      </c>
      <c r="AC276" s="6" t="str">
        <f ca="1" t="shared" si="212"/>
        <v/>
      </c>
      <c r="AD276" s="6" t="str">
        <f ca="1" t="shared" si="213"/>
        <v/>
      </c>
      <c r="AE276" s="6" t="str">
        <f ca="1" t="shared" si="214"/>
        <v/>
      </c>
      <c r="AF276" s="5" t="str">
        <f ca="1" t="shared" si="215"/>
        <v/>
      </c>
      <c r="AG276" s="5" t="str">
        <f ca="1" t="shared" si="216"/>
        <v/>
      </c>
      <c r="AH276" s="5" t="str">
        <f ca="1" t="shared" si="217"/>
        <v/>
      </c>
      <c r="AI276" s="6" t="str">
        <f ca="1" t="shared" si="218"/>
        <v/>
      </c>
      <c r="AJ276" s="6" t="str">
        <f ca="1" t="shared" si="219"/>
        <v/>
      </c>
      <c r="AK276" s="7" t="str">
        <f ca="1" t="shared" si="220"/>
        <v/>
      </c>
      <c r="AL276" s="6" t="str">
        <f ca="1" t="shared" si="221"/>
        <v/>
      </c>
      <c r="AM276" s="6" t="str">
        <f ca="1" t="shared" si="222"/>
        <v/>
      </c>
      <c r="AN276" s="6" t="str">
        <f ca="1" t="shared" si="223"/>
        <v/>
      </c>
      <c r="AO276" s="6" t="str">
        <f ca="1" t="shared" si="224"/>
        <v/>
      </c>
      <c r="AP276" s="6" t="str">
        <f ca="1" t="shared" si="225"/>
        <v/>
      </c>
      <c r="AQ276" s="6" t="str">
        <f ca="1" t="shared" si="226"/>
        <v/>
      </c>
      <c r="AR276" s="6" t="str">
        <f ca="1" t="shared" si="227"/>
        <v/>
      </c>
      <c r="AS276" s="6" t="str">
        <f ca="1" t="shared" si="228"/>
        <v/>
      </c>
      <c r="AT276" s="6" t="str">
        <f ca="1" t="shared" si="229"/>
        <v/>
      </c>
      <c r="AU276" s="9" t="str">
        <f ca="1" t="shared" si="230"/>
        <v/>
      </c>
      <c r="AV276" s="5" t="str">
        <f ca="1" t="shared" si="231"/>
        <v/>
      </c>
      <c r="AW276" s="5" t="str">
        <f ca="1" t="shared" si="232"/>
        <v/>
      </c>
      <c r="AX276" s="8" t="str">
        <f ca="1" t="shared" si="233"/>
        <v/>
      </c>
      <c r="AY276" s="6" t="str">
        <f ca="1" t="shared" si="234"/>
        <v/>
      </c>
      <c r="AZ276" s="7" t="str">
        <f ca="1" t="shared" si="235"/>
        <v/>
      </c>
      <c r="BA276" s="6" t="str">
        <f ca="1" t="shared" si="236"/>
        <v/>
      </c>
      <c r="BB276" s="6" t="str">
        <f ca="1" t="shared" si="237"/>
        <v/>
      </c>
      <c r="BC276" s="6" t="str">
        <f ca="1" t="shared" si="238"/>
        <v/>
      </c>
      <c r="BD276" s="6" t="str">
        <f ca="1" t="shared" si="239"/>
        <v/>
      </c>
      <c r="BE276" s="6" t="str">
        <f ca="1" t="shared" si="240"/>
        <v/>
      </c>
      <c r="BF276" s="6" t="str">
        <f ca="1" t="shared" si="241"/>
        <v/>
      </c>
      <c r="BG276" s="6" t="str">
        <f ca="1" t="shared" si="242"/>
        <v/>
      </c>
      <c r="BH276" s="6" t="str">
        <f ca="1" t="shared" si="243"/>
        <v/>
      </c>
      <c r="BI276" s="6" t="str">
        <f ca="1" t="shared" si="244"/>
        <v/>
      </c>
    </row>
    <row r="277" spans="1:61">
      <c r="A277" s="5" t="str">
        <f ca="1" t="shared" si="198"/>
        <v/>
      </c>
      <c r="B277" s="5" t="str">
        <f ca="1">IF(选手操作!$K276="","",选手操作!$K276)</f>
        <v/>
      </c>
      <c r="C277" s="5" t="str">
        <f ca="1">IF(选手操作!$L276="","",选手操作!$L276)</f>
        <v/>
      </c>
      <c r="D277" s="5" t="str">
        <f ca="1">IF($B277="","",RANK($E277,$E$4:$E$435,0)+COUNTIF($E$4:$E277,$E277)-1)</f>
        <v/>
      </c>
      <c r="E277" s="6" t="str">
        <f ca="1" t="shared" si="199"/>
        <v/>
      </c>
      <c r="F277" s="7" t="str">
        <f ca="1">IF(SUM(选手操作!S276,选手操作!AS276,选手操作!BS276,选手操作!CS276,选手操作!DS276,选手操作!ES276,选手操作!FS276,选手操作!GS276,选手操作!HS276,选手操作!M276,结果导入!W276,结果导入!AW276,结果导入!BW276,结果导入!CW276,结果导入!DW276,结果导入!EW276,结果导入!FW276,结果导入!GW276,结果导入!HW276,选手操作!HU276)=0,"",SUM(选手操作!S276,选手操作!AS276,选手操作!BS276,选手操作!CS276,选手操作!DS276,选手操作!ES276,选手操作!FS276,选手操作!GS276,选手操作!HS276,选手操作!M276,结果导入!W276,结果导入!AW276,结果导入!BW276,结果导入!CW276,结果导入!DW276,结果导入!EW276,结果导入!FW276,结果导入!GW276,结果导入!HW276))</f>
        <v/>
      </c>
      <c r="G277" s="7" t="str">
        <f>IF(SUM(选手操作!O276,结果导入!Y276,结果导入!AY276,结果导入!BY276,结果导入!CY276,结果导入!DY276,结果导入!EY276,结果导入!FY276,结果导入!GY276,结果导入!HY276)=0,"",SUM(选手操作!O276,结果导入!Y276,结果导入!AY276,结果导入!BY276,结果导入!CY276,结果导入!DY276,结果导入!EY276,结果导入!FY276,结果导入!GY276,结果导入!HY276))</f>
        <v/>
      </c>
      <c r="H277" s="6" t="str">
        <f ca="1">IFERROR(IF(OR($C277="",结果导入!S$3=""),"",IF(选手操作!T276&lt;&gt;"",IF(选手操作!T276="其他","请假",选手操作!T276),VLOOKUP($C277,结果导入!O:Q,3,0))),"成绩错误")</f>
        <v/>
      </c>
      <c r="I277" s="6" t="str">
        <f ca="1">IFERROR(IF(OR($C277="",结果导入!AS$3=""),"",IF(选手操作!AT276&lt;&gt;"",IF(选手操作!AT276="其他","请假",选手操作!AT276),VLOOKUP($C277,结果导入!AO:AQ,3,0))),"成绩错误")</f>
        <v/>
      </c>
      <c r="J277" s="6" t="str">
        <f ca="1">IFERROR(IF(OR($C277="",结果导入!BS$3=""),"",IF(选手操作!BT276&lt;&gt;"",IF(选手操作!BT276="其他","请假",选手操作!BT276),VLOOKUP($C277,结果导入!BO:BQ,3,0))),"成绩错误")</f>
        <v/>
      </c>
      <c r="K277" s="6" t="str">
        <f ca="1">IFERROR(IF(OR($C277="",结果导入!CS$3=""),"",IF(选手操作!CT276&lt;&gt;"",IF(选手操作!CT276="其他","请假",选手操作!CT276),VLOOKUP($C277,结果导入!CO:CQ,3,0))),"成绩错误")</f>
        <v/>
      </c>
      <c r="L277" s="6" t="str">
        <f ca="1">IFERROR(IF(OR($C277="",结果导入!DS$3=""),"",IF(选手操作!DT276&lt;&gt;"",IF(选手操作!DT276="其他","请假",选手操作!DT276),VLOOKUP($C277,结果导入!DO:DQ,3,0))),"成绩错误")</f>
        <v/>
      </c>
      <c r="M277" s="6" t="str">
        <f ca="1">IFERROR(IF(OR($C277="",结果导入!ES$3=""),"",IF(选手操作!ET276&lt;&gt;"",IF(选手操作!ET276="其他","请假",选手操作!ET276),VLOOKUP($C277,结果导入!EO:EQ,3,0))),"成绩错误")</f>
        <v/>
      </c>
      <c r="N277" s="6" t="str">
        <f ca="1">IFERROR(IF(OR($C277="",结果导入!FS$3=""),"",IF(选手操作!FT276&lt;&gt;"",IF(选手操作!FT276="其他","请假",选手操作!FT276),VLOOKUP($C277,结果导入!FO:FQ,3,0))),"成绩错误")</f>
        <v/>
      </c>
      <c r="O277" s="6" t="str">
        <f ca="1">IFERROR(IF(OR($C277="",结果导入!GS$3=""),"",IF(选手操作!GT276&lt;&gt;"",IF(选手操作!GT276="其他","请假",选手操作!GT276),VLOOKUP($C277,结果导入!GO:GQ,3,0))),"成绩错误")</f>
        <v/>
      </c>
      <c r="P277" s="6" t="str">
        <f ca="1">IFERROR(IF(OR($C277="",结果导入!HS$3=""),"",IF(选手操作!HT276&lt;&gt;"",IF(选手操作!HT276="其他","请假",选手操作!HT276),VLOOKUP($C277,结果导入!HO:HQ,3,0))),"成绩错误")</f>
        <v/>
      </c>
      <c r="Q277" s="5" t="str">
        <f ca="1" t="shared" si="200"/>
        <v/>
      </c>
      <c r="R277" s="5" t="str">
        <f ca="1" t="shared" si="201"/>
        <v/>
      </c>
      <c r="S277" s="5" t="str">
        <f ca="1" t="shared" si="202"/>
        <v/>
      </c>
      <c r="T277" s="6" t="str">
        <f ca="1" t="shared" si="203"/>
        <v/>
      </c>
      <c r="U277" s="6" t="str">
        <f ca="1" t="shared" si="204"/>
        <v/>
      </c>
      <c r="V277" s="6" t="str">
        <f ca="1" t="shared" si="205"/>
        <v/>
      </c>
      <c r="W277" s="6" t="str">
        <f ca="1" t="shared" si="206"/>
        <v/>
      </c>
      <c r="X277" s="6" t="str">
        <f ca="1" t="shared" si="207"/>
        <v/>
      </c>
      <c r="Y277" s="6" t="str">
        <f ca="1" t="shared" si="208"/>
        <v/>
      </c>
      <c r="Z277" s="6" t="str">
        <f ca="1" t="shared" si="209"/>
        <v/>
      </c>
      <c r="AA277" s="6" t="str">
        <f ca="1" t="shared" si="210"/>
        <v/>
      </c>
      <c r="AB277" s="6" t="str">
        <f ca="1" t="shared" si="211"/>
        <v/>
      </c>
      <c r="AC277" s="6" t="str">
        <f ca="1" t="shared" si="212"/>
        <v/>
      </c>
      <c r="AD277" s="6" t="str">
        <f ca="1" t="shared" si="213"/>
        <v/>
      </c>
      <c r="AE277" s="6" t="str">
        <f ca="1" t="shared" si="214"/>
        <v/>
      </c>
      <c r="AF277" s="5" t="str">
        <f ca="1" t="shared" si="215"/>
        <v/>
      </c>
      <c r="AG277" s="5" t="str">
        <f ca="1" t="shared" si="216"/>
        <v/>
      </c>
      <c r="AH277" s="5" t="str">
        <f ca="1" t="shared" si="217"/>
        <v/>
      </c>
      <c r="AI277" s="6" t="str">
        <f ca="1" t="shared" si="218"/>
        <v/>
      </c>
      <c r="AJ277" s="6" t="str">
        <f ca="1" t="shared" si="219"/>
        <v/>
      </c>
      <c r="AK277" s="7" t="str">
        <f ca="1" t="shared" si="220"/>
        <v/>
      </c>
      <c r="AL277" s="6" t="str">
        <f ca="1" t="shared" si="221"/>
        <v/>
      </c>
      <c r="AM277" s="6" t="str">
        <f ca="1" t="shared" si="222"/>
        <v/>
      </c>
      <c r="AN277" s="6" t="str">
        <f ca="1" t="shared" si="223"/>
        <v/>
      </c>
      <c r="AO277" s="6" t="str">
        <f ca="1" t="shared" si="224"/>
        <v/>
      </c>
      <c r="AP277" s="6" t="str">
        <f ca="1" t="shared" si="225"/>
        <v/>
      </c>
      <c r="AQ277" s="6" t="str">
        <f ca="1" t="shared" si="226"/>
        <v/>
      </c>
      <c r="AR277" s="6" t="str">
        <f ca="1" t="shared" si="227"/>
        <v/>
      </c>
      <c r="AS277" s="6" t="str">
        <f ca="1" t="shared" si="228"/>
        <v/>
      </c>
      <c r="AT277" s="6" t="str">
        <f ca="1" t="shared" si="229"/>
        <v/>
      </c>
      <c r="AU277" s="9" t="str">
        <f ca="1" t="shared" si="230"/>
        <v/>
      </c>
      <c r="AV277" s="5" t="str">
        <f ca="1" t="shared" si="231"/>
        <v/>
      </c>
      <c r="AW277" s="5" t="str">
        <f ca="1" t="shared" si="232"/>
        <v/>
      </c>
      <c r="AX277" s="8" t="str">
        <f ca="1" t="shared" si="233"/>
        <v/>
      </c>
      <c r="AY277" s="6" t="str">
        <f ca="1" t="shared" si="234"/>
        <v/>
      </c>
      <c r="AZ277" s="7" t="str">
        <f ca="1" t="shared" si="235"/>
        <v/>
      </c>
      <c r="BA277" s="6" t="str">
        <f ca="1" t="shared" si="236"/>
        <v/>
      </c>
      <c r="BB277" s="6" t="str">
        <f ca="1" t="shared" si="237"/>
        <v/>
      </c>
      <c r="BC277" s="6" t="str">
        <f ca="1" t="shared" si="238"/>
        <v/>
      </c>
      <c r="BD277" s="6" t="str">
        <f ca="1" t="shared" si="239"/>
        <v/>
      </c>
      <c r="BE277" s="6" t="str">
        <f ca="1" t="shared" si="240"/>
        <v/>
      </c>
      <c r="BF277" s="6" t="str">
        <f ca="1" t="shared" si="241"/>
        <v/>
      </c>
      <c r="BG277" s="6" t="str">
        <f ca="1" t="shared" si="242"/>
        <v/>
      </c>
      <c r="BH277" s="6" t="str">
        <f ca="1" t="shared" si="243"/>
        <v/>
      </c>
      <c r="BI277" s="6" t="str">
        <f ca="1" t="shared" si="244"/>
        <v/>
      </c>
    </row>
    <row r="278" spans="1:61">
      <c r="A278" s="5" t="str">
        <f ca="1" t="shared" si="198"/>
        <v/>
      </c>
      <c r="B278" s="5" t="str">
        <f ca="1">IF(选手操作!$K277="","",选手操作!$K277)</f>
        <v/>
      </c>
      <c r="C278" s="5" t="str">
        <f ca="1">IF(选手操作!$L277="","",选手操作!$L277)</f>
        <v/>
      </c>
      <c r="D278" s="5" t="str">
        <f ca="1">IF($B278="","",RANK($E278,$E$4:$E$435,0)+COUNTIF($E$4:$E278,$E278)-1)</f>
        <v/>
      </c>
      <c r="E278" s="6" t="str">
        <f ca="1" t="shared" si="199"/>
        <v/>
      </c>
      <c r="F278" s="7" t="str">
        <f ca="1">IF(SUM(选手操作!S277,选手操作!AS277,选手操作!BS277,选手操作!CS277,选手操作!DS277,选手操作!ES277,选手操作!FS277,选手操作!GS277,选手操作!HS277,选手操作!M277,结果导入!W277,结果导入!AW277,结果导入!BW277,结果导入!CW277,结果导入!DW277,结果导入!EW277,结果导入!FW277,结果导入!GW277,结果导入!HW277,选手操作!HU277)=0,"",SUM(选手操作!S277,选手操作!AS277,选手操作!BS277,选手操作!CS277,选手操作!DS277,选手操作!ES277,选手操作!FS277,选手操作!GS277,选手操作!HS277,选手操作!M277,结果导入!W277,结果导入!AW277,结果导入!BW277,结果导入!CW277,结果导入!DW277,结果导入!EW277,结果导入!FW277,结果导入!GW277,结果导入!HW277))</f>
        <v/>
      </c>
      <c r="G278" s="7" t="str">
        <f>IF(SUM(选手操作!O277,结果导入!Y277,结果导入!AY277,结果导入!BY277,结果导入!CY277,结果导入!DY277,结果导入!EY277,结果导入!FY277,结果导入!GY277,结果导入!HY277)=0,"",SUM(选手操作!O277,结果导入!Y277,结果导入!AY277,结果导入!BY277,结果导入!CY277,结果导入!DY277,结果导入!EY277,结果导入!FY277,结果导入!GY277,结果导入!HY277))</f>
        <v/>
      </c>
      <c r="H278" s="6" t="str">
        <f ca="1">IFERROR(IF(OR($C278="",结果导入!S$3=""),"",IF(选手操作!T277&lt;&gt;"",IF(选手操作!T277="其他","请假",选手操作!T277),VLOOKUP($C278,结果导入!O:Q,3,0))),"成绩错误")</f>
        <v/>
      </c>
      <c r="I278" s="6" t="str">
        <f ca="1">IFERROR(IF(OR($C278="",结果导入!AS$3=""),"",IF(选手操作!AT277&lt;&gt;"",IF(选手操作!AT277="其他","请假",选手操作!AT277),VLOOKUP($C278,结果导入!AO:AQ,3,0))),"成绩错误")</f>
        <v/>
      </c>
      <c r="J278" s="6" t="str">
        <f ca="1">IFERROR(IF(OR($C278="",结果导入!BS$3=""),"",IF(选手操作!BT277&lt;&gt;"",IF(选手操作!BT277="其他","请假",选手操作!BT277),VLOOKUP($C278,结果导入!BO:BQ,3,0))),"成绩错误")</f>
        <v/>
      </c>
      <c r="K278" s="6" t="str">
        <f ca="1">IFERROR(IF(OR($C278="",结果导入!CS$3=""),"",IF(选手操作!CT277&lt;&gt;"",IF(选手操作!CT277="其他","请假",选手操作!CT277),VLOOKUP($C278,结果导入!CO:CQ,3,0))),"成绩错误")</f>
        <v/>
      </c>
      <c r="L278" s="6" t="str">
        <f ca="1">IFERROR(IF(OR($C278="",结果导入!DS$3=""),"",IF(选手操作!DT277&lt;&gt;"",IF(选手操作!DT277="其他","请假",选手操作!DT277),VLOOKUP($C278,结果导入!DO:DQ,3,0))),"成绩错误")</f>
        <v/>
      </c>
      <c r="M278" s="6" t="str">
        <f ca="1">IFERROR(IF(OR($C278="",结果导入!ES$3=""),"",IF(选手操作!ET277&lt;&gt;"",IF(选手操作!ET277="其他","请假",选手操作!ET277),VLOOKUP($C278,结果导入!EO:EQ,3,0))),"成绩错误")</f>
        <v/>
      </c>
      <c r="N278" s="6" t="str">
        <f ca="1">IFERROR(IF(OR($C278="",结果导入!FS$3=""),"",IF(选手操作!FT277&lt;&gt;"",IF(选手操作!FT277="其他","请假",选手操作!FT277),VLOOKUP($C278,结果导入!FO:FQ,3,0))),"成绩错误")</f>
        <v/>
      </c>
      <c r="O278" s="6" t="str">
        <f ca="1">IFERROR(IF(OR($C278="",结果导入!GS$3=""),"",IF(选手操作!GT277&lt;&gt;"",IF(选手操作!GT277="其他","请假",选手操作!GT277),VLOOKUP($C278,结果导入!GO:GQ,3,0))),"成绩错误")</f>
        <v/>
      </c>
      <c r="P278" s="6" t="str">
        <f ca="1">IFERROR(IF(OR($C278="",结果导入!HS$3=""),"",IF(选手操作!HT277&lt;&gt;"",IF(选手操作!HT277="其他","请假",选手操作!HT277),VLOOKUP($C278,结果导入!HO:HQ,3,0))),"成绩错误")</f>
        <v/>
      </c>
      <c r="Q278" s="5" t="str">
        <f ca="1" t="shared" si="200"/>
        <v/>
      </c>
      <c r="R278" s="5" t="str">
        <f ca="1" t="shared" si="201"/>
        <v/>
      </c>
      <c r="S278" s="5" t="str">
        <f ca="1" t="shared" si="202"/>
        <v/>
      </c>
      <c r="T278" s="6" t="str">
        <f ca="1" t="shared" si="203"/>
        <v/>
      </c>
      <c r="U278" s="6" t="str">
        <f ca="1" t="shared" si="204"/>
        <v/>
      </c>
      <c r="V278" s="6" t="str">
        <f ca="1" t="shared" si="205"/>
        <v/>
      </c>
      <c r="W278" s="6" t="str">
        <f ca="1" t="shared" si="206"/>
        <v/>
      </c>
      <c r="X278" s="6" t="str">
        <f ca="1" t="shared" si="207"/>
        <v/>
      </c>
      <c r="Y278" s="6" t="str">
        <f ca="1" t="shared" si="208"/>
        <v/>
      </c>
      <c r="Z278" s="6" t="str">
        <f ca="1" t="shared" si="209"/>
        <v/>
      </c>
      <c r="AA278" s="6" t="str">
        <f ca="1" t="shared" si="210"/>
        <v/>
      </c>
      <c r="AB278" s="6" t="str">
        <f ca="1" t="shared" si="211"/>
        <v/>
      </c>
      <c r="AC278" s="6" t="str">
        <f ca="1" t="shared" si="212"/>
        <v/>
      </c>
      <c r="AD278" s="6" t="str">
        <f ca="1" t="shared" si="213"/>
        <v/>
      </c>
      <c r="AE278" s="6" t="str">
        <f ca="1" t="shared" si="214"/>
        <v/>
      </c>
      <c r="AF278" s="5" t="str">
        <f ca="1" t="shared" si="215"/>
        <v/>
      </c>
      <c r="AG278" s="5" t="str">
        <f ca="1" t="shared" si="216"/>
        <v/>
      </c>
      <c r="AH278" s="5" t="str">
        <f ca="1" t="shared" si="217"/>
        <v/>
      </c>
      <c r="AI278" s="6" t="str">
        <f ca="1" t="shared" si="218"/>
        <v/>
      </c>
      <c r="AJ278" s="6" t="str">
        <f ca="1" t="shared" si="219"/>
        <v/>
      </c>
      <c r="AK278" s="7" t="str">
        <f ca="1" t="shared" si="220"/>
        <v/>
      </c>
      <c r="AL278" s="6" t="str">
        <f ca="1" t="shared" si="221"/>
        <v/>
      </c>
      <c r="AM278" s="6" t="str">
        <f ca="1" t="shared" si="222"/>
        <v/>
      </c>
      <c r="AN278" s="6" t="str">
        <f ca="1" t="shared" si="223"/>
        <v/>
      </c>
      <c r="AO278" s="6" t="str">
        <f ca="1" t="shared" si="224"/>
        <v/>
      </c>
      <c r="AP278" s="6" t="str">
        <f ca="1" t="shared" si="225"/>
        <v/>
      </c>
      <c r="AQ278" s="6" t="str">
        <f ca="1" t="shared" si="226"/>
        <v/>
      </c>
      <c r="AR278" s="6" t="str">
        <f ca="1" t="shared" si="227"/>
        <v/>
      </c>
      <c r="AS278" s="6" t="str">
        <f ca="1" t="shared" si="228"/>
        <v/>
      </c>
      <c r="AT278" s="6" t="str">
        <f ca="1" t="shared" si="229"/>
        <v/>
      </c>
      <c r="AU278" s="9" t="str">
        <f ca="1" t="shared" si="230"/>
        <v/>
      </c>
      <c r="AV278" s="5" t="str">
        <f ca="1" t="shared" si="231"/>
        <v/>
      </c>
      <c r="AW278" s="5" t="str">
        <f ca="1" t="shared" si="232"/>
        <v/>
      </c>
      <c r="AX278" s="8" t="str">
        <f ca="1" t="shared" si="233"/>
        <v/>
      </c>
      <c r="AY278" s="6" t="str">
        <f ca="1" t="shared" si="234"/>
        <v/>
      </c>
      <c r="AZ278" s="7" t="str">
        <f ca="1" t="shared" si="235"/>
        <v/>
      </c>
      <c r="BA278" s="6" t="str">
        <f ca="1" t="shared" si="236"/>
        <v/>
      </c>
      <c r="BB278" s="6" t="str">
        <f ca="1" t="shared" si="237"/>
        <v/>
      </c>
      <c r="BC278" s="6" t="str">
        <f ca="1" t="shared" si="238"/>
        <v/>
      </c>
      <c r="BD278" s="6" t="str">
        <f ca="1" t="shared" si="239"/>
        <v/>
      </c>
      <c r="BE278" s="6" t="str">
        <f ca="1" t="shared" si="240"/>
        <v/>
      </c>
      <c r="BF278" s="6" t="str">
        <f ca="1" t="shared" si="241"/>
        <v/>
      </c>
      <c r="BG278" s="6" t="str">
        <f ca="1" t="shared" si="242"/>
        <v/>
      </c>
      <c r="BH278" s="6" t="str">
        <f ca="1" t="shared" si="243"/>
        <v/>
      </c>
      <c r="BI278" s="6" t="str">
        <f ca="1" t="shared" si="244"/>
        <v/>
      </c>
    </row>
    <row r="279" spans="1:61">
      <c r="A279" s="5" t="str">
        <f ca="1" t="shared" si="198"/>
        <v/>
      </c>
      <c r="B279" s="5" t="str">
        <f ca="1">IF(选手操作!$K278="","",选手操作!$K278)</f>
        <v/>
      </c>
      <c r="C279" s="5" t="str">
        <f ca="1">IF(选手操作!$L278="","",选手操作!$L278)</f>
        <v/>
      </c>
      <c r="D279" s="5" t="str">
        <f ca="1">IF($B279="","",RANK($E279,$E$4:$E$435,0)+COUNTIF($E$4:$E279,$E279)-1)</f>
        <v/>
      </c>
      <c r="E279" s="6" t="str">
        <f ca="1" t="shared" si="199"/>
        <v/>
      </c>
      <c r="F279" s="7" t="str">
        <f ca="1">IF(SUM(选手操作!S278,选手操作!AS278,选手操作!BS278,选手操作!CS278,选手操作!DS278,选手操作!ES278,选手操作!FS278,选手操作!GS278,选手操作!HS278,选手操作!M278,结果导入!W278,结果导入!AW278,结果导入!BW278,结果导入!CW278,结果导入!DW278,结果导入!EW278,结果导入!FW278,结果导入!GW278,结果导入!HW278,选手操作!HU278)=0,"",SUM(选手操作!S278,选手操作!AS278,选手操作!BS278,选手操作!CS278,选手操作!DS278,选手操作!ES278,选手操作!FS278,选手操作!GS278,选手操作!HS278,选手操作!M278,结果导入!W278,结果导入!AW278,结果导入!BW278,结果导入!CW278,结果导入!DW278,结果导入!EW278,结果导入!FW278,结果导入!GW278,结果导入!HW278))</f>
        <v/>
      </c>
      <c r="G279" s="7" t="str">
        <f>IF(SUM(选手操作!O278,结果导入!Y278,结果导入!AY278,结果导入!BY278,结果导入!CY278,结果导入!DY278,结果导入!EY278,结果导入!FY278,结果导入!GY278,结果导入!HY278)=0,"",SUM(选手操作!O278,结果导入!Y278,结果导入!AY278,结果导入!BY278,结果导入!CY278,结果导入!DY278,结果导入!EY278,结果导入!FY278,结果导入!GY278,结果导入!HY278))</f>
        <v/>
      </c>
      <c r="H279" s="6" t="str">
        <f ca="1">IFERROR(IF(OR($C279="",结果导入!S$3=""),"",IF(选手操作!T278&lt;&gt;"",IF(选手操作!T278="其他","请假",选手操作!T278),VLOOKUP($C279,结果导入!O:Q,3,0))),"成绩错误")</f>
        <v/>
      </c>
      <c r="I279" s="6" t="str">
        <f ca="1">IFERROR(IF(OR($C279="",结果导入!AS$3=""),"",IF(选手操作!AT278&lt;&gt;"",IF(选手操作!AT278="其他","请假",选手操作!AT278),VLOOKUP($C279,结果导入!AO:AQ,3,0))),"成绩错误")</f>
        <v/>
      </c>
      <c r="J279" s="6" t="str">
        <f ca="1">IFERROR(IF(OR($C279="",结果导入!BS$3=""),"",IF(选手操作!BT278&lt;&gt;"",IF(选手操作!BT278="其他","请假",选手操作!BT278),VLOOKUP($C279,结果导入!BO:BQ,3,0))),"成绩错误")</f>
        <v/>
      </c>
      <c r="K279" s="6" t="str">
        <f ca="1">IFERROR(IF(OR($C279="",结果导入!CS$3=""),"",IF(选手操作!CT278&lt;&gt;"",IF(选手操作!CT278="其他","请假",选手操作!CT278),VLOOKUP($C279,结果导入!CO:CQ,3,0))),"成绩错误")</f>
        <v/>
      </c>
      <c r="L279" s="6" t="str">
        <f ca="1">IFERROR(IF(OR($C279="",结果导入!DS$3=""),"",IF(选手操作!DT278&lt;&gt;"",IF(选手操作!DT278="其他","请假",选手操作!DT278),VLOOKUP($C279,结果导入!DO:DQ,3,0))),"成绩错误")</f>
        <v/>
      </c>
      <c r="M279" s="6" t="str">
        <f ca="1">IFERROR(IF(OR($C279="",结果导入!ES$3=""),"",IF(选手操作!ET278&lt;&gt;"",IF(选手操作!ET278="其他","请假",选手操作!ET278),VLOOKUP($C279,结果导入!EO:EQ,3,0))),"成绩错误")</f>
        <v/>
      </c>
      <c r="N279" s="6" t="str">
        <f ca="1">IFERROR(IF(OR($C279="",结果导入!FS$3=""),"",IF(选手操作!FT278&lt;&gt;"",IF(选手操作!FT278="其他","请假",选手操作!FT278),VLOOKUP($C279,结果导入!FO:FQ,3,0))),"成绩错误")</f>
        <v/>
      </c>
      <c r="O279" s="6" t="str">
        <f ca="1">IFERROR(IF(OR($C279="",结果导入!GS$3=""),"",IF(选手操作!GT278&lt;&gt;"",IF(选手操作!GT278="其他","请假",选手操作!GT278),VLOOKUP($C279,结果导入!GO:GQ,3,0))),"成绩错误")</f>
        <v/>
      </c>
      <c r="P279" s="6" t="str">
        <f ca="1">IFERROR(IF(OR($C279="",结果导入!HS$3=""),"",IF(选手操作!HT278&lt;&gt;"",IF(选手操作!HT278="其他","请假",选手操作!HT278),VLOOKUP($C279,结果导入!HO:HQ,3,0))),"成绩错误")</f>
        <v/>
      </c>
      <c r="Q279" s="5" t="str">
        <f ca="1" t="shared" si="200"/>
        <v/>
      </c>
      <c r="R279" s="5" t="str">
        <f ca="1" t="shared" si="201"/>
        <v/>
      </c>
      <c r="S279" s="5" t="str">
        <f ca="1" t="shared" si="202"/>
        <v/>
      </c>
      <c r="T279" s="6" t="str">
        <f ca="1" t="shared" si="203"/>
        <v/>
      </c>
      <c r="U279" s="6" t="str">
        <f ca="1" t="shared" si="204"/>
        <v/>
      </c>
      <c r="V279" s="6" t="str">
        <f ca="1" t="shared" si="205"/>
        <v/>
      </c>
      <c r="W279" s="6" t="str">
        <f ca="1" t="shared" si="206"/>
        <v/>
      </c>
      <c r="X279" s="6" t="str">
        <f ca="1" t="shared" si="207"/>
        <v/>
      </c>
      <c r="Y279" s="6" t="str">
        <f ca="1" t="shared" si="208"/>
        <v/>
      </c>
      <c r="Z279" s="6" t="str">
        <f ca="1" t="shared" si="209"/>
        <v/>
      </c>
      <c r="AA279" s="6" t="str">
        <f ca="1" t="shared" si="210"/>
        <v/>
      </c>
      <c r="AB279" s="6" t="str">
        <f ca="1" t="shared" si="211"/>
        <v/>
      </c>
      <c r="AC279" s="6" t="str">
        <f ca="1" t="shared" si="212"/>
        <v/>
      </c>
      <c r="AD279" s="6" t="str">
        <f ca="1" t="shared" si="213"/>
        <v/>
      </c>
      <c r="AE279" s="6" t="str">
        <f ca="1" t="shared" si="214"/>
        <v/>
      </c>
      <c r="AF279" s="5" t="str">
        <f ca="1" t="shared" si="215"/>
        <v/>
      </c>
      <c r="AG279" s="5" t="str">
        <f ca="1" t="shared" si="216"/>
        <v/>
      </c>
      <c r="AH279" s="5" t="str">
        <f ca="1" t="shared" si="217"/>
        <v/>
      </c>
      <c r="AI279" s="6" t="str">
        <f ca="1" t="shared" si="218"/>
        <v/>
      </c>
      <c r="AJ279" s="6" t="str">
        <f ca="1" t="shared" si="219"/>
        <v/>
      </c>
      <c r="AK279" s="7" t="str">
        <f ca="1" t="shared" si="220"/>
        <v/>
      </c>
      <c r="AL279" s="6" t="str">
        <f ca="1" t="shared" si="221"/>
        <v/>
      </c>
      <c r="AM279" s="6" t="str">
        <f ca="1" t="shared" si="222"/>
        <v/>
      </c>
      <c r="AN279" s="6" t="str">
        <f ca="1" t="shared" si="223"/>
        <v/>
      </c>
      <c r="AO279" s="6" t="str">
        <f ca="1" t="shared" si="224"/>
        <v/>
      </c>
      <c r="AP279" s="6" t="str">
        <f ca="1" t="shared" si="225"/>
        <v/>
      </c>
      <c r="AQ279" s="6" t="str">
        <f ca="1" t="shared" si="226"/>
        <v/>
      </c>
      <c r="AR279" s="6" t="str">
        <f ca="1" t="shared" si="227"/>
        <v/>
      </c>
      <c r="AS279" s="6" t="str">
        <f ca="1" t="shared" si="228"/>
        <v/>
      </c>
      <c r="AT279" s="6" t="str">
        <f ca="1" t="shared" si="229"/>
        <v/>
      </c>
      <c r="AU279" s="9" t="str">
        <f ca="1" t="shared" si="230"/>
        <v/>
      </c>
      <c r="AV279" s="5" t="str">
        <f ca="1" t="shared" si="231"/>
        <v/>
      </c>
      <c r="AW279" s="5" t="str">
        <f ca="1" t="shared" si="232"/>
        <v/>
      </c>
      <c r="AX279" s="8" t="str">
        <f ca="1" t="shared" si="233"/>
        <v/>
      </c>
      <c r="AY279" s="6" t="str">
        <f ca="1" t="shared" si="234"/>
        <v/>
      </c>
      <c r="AZ279" s="7" t="str">
        <f ca="1" t="shared" si="235"/>
        <v/>
      </c>
      <c r="BA279" s="6" t="str">
        <f ca="1" t="shared" si="236"/>
        <v/>
      </c>
      <c r="BB279" s="6" t="str">
        <f ca="1" t="shared" si="237"/>
        <v/>
      </c>
      <c r="BC279" s="6" t="str">
        <f ca="1" t="shared" si="238"/>
        <v/>
      </c>
      <c r="BD279" s="6" t="str">
        <f ca="1" t="shared" si="239"/>
        <v/>
      </c>
      <c r="BE279" s="6" t="str">
        <f ca="1" t="shared" si="240"/>
        <v/>
      </c>
      <c r="BF279" s="6" t="str">
        <f ca="1" t="shared" si="241"/>
        <v/>
      </c>
      <c r="BG279" s="6" t="str">
        <f ca="1" t="shared" si="242"/>
        <v/>
      </c>
      <c r="BH279" s="6" t="str">
        <f ca="1" t="shared" si="243"/>
        <v/>
      </c>
      <c r="BI279" s="6" t="str">
        <f ca="1" t="shared" si="244"/>
        <v/>
      </c>
    </row>
    <row r="280" spans="1:61">
      <c r="A280" s="5" t="str">
        <f ca="1" t="shared" si="198"/>
        <v/>
      </c>
      <c r="B280" s="5" t="str">
        <f ca="1">IF(选手操作!$K279="","",选手操作!$K279)</f>
        <v/>
      </c>
      <c r="C280" s="5" t="str">
        <f ca="1">IF(选手操作!$L279="","",选手操作!$L279)</f>
        <v/>
      </c>
      <c r="D280" s="5" t="str">
        <f ca="1">IF($B280="","",RANK($E280,$E$4:$E$435,0)+COUNTIF($E$4:$E280,$E280)-1)</f>
        <v/>
      </c>
      <c r="E280" s="6" t="str">
        <f ca="1" t="shared" si="199"/>
        <v/>
      </c>
      <c r="F280" s="7" t="str">
        <f ca="1">IF(SUM(选手操作!S279,选手操作!AS279,选手操作!BS279,选手操作!CS279,选手操作!DS279,选手操作!ES279,选手操作!FS279,选手操作!GS279,选手操作!HS279,选手操作!M279,结果导入!W279,结果导入!AW279,结果导入!BW279,结果导入!CW279,结果导入!DW279,结果导入!EW279,结果导入!FW279,结果导入!GW279,结果导入!HW279,选手操作!HU279)=0,"",SUM(选手操作!S279,选手操作!AS279,选手操作!BS279,选手操作!CS279,选手操作!DS279,选手操作!ES279,选手操作!FS279,选手操作!GS279,选手操作!HS279,选手操作!M279,结果导入!W279,结果导入!AW279,结果导入!BW279,结果导入!CW279,结果导入!DW279,结果导入!EW279,结果导入!FW279,结果导入!GW279,结果导入!HW279))</f>
        <v/>
      </c>
      <c r="G280" s="7" t="str">
        <f>IF(SUM(选手操作!O279,结果导入!Y279,结果导入!AY279,结果导入!BY279,结果导入!CY279,结果导入!DY279,结果导入!EY279,结果导入!FY279,结果导入!GY279,结果导入!HY279)=0,"",SUM(选手操作!O279,结果导入!Y279,结果导入!AY279,结果导入!BY279,结果导入!CY279,结果导入!DY279,结果导入!EY279,结果导入!FY279,结果导入!GY279,结果导入!HY279))</f>
        <v/>
      </c>
      <c r="H280" s="6" t="str">
        <f ca="1">IFERROR(IF(OR($C280="",结果导入!S$3=""),"",IF(选手操作!T279&lt;&gt;"",IF(选手操作!T279="其他","请假",选手操作!T279),VLOOKUP($C280,结果导入!O:Q,3,0))),"成绩错误")</f>
        <v/>
      </c>
      <c r="I280" s="6" t="str">
        <f ca="1">IFERROR(IF(OR($C280="",结果导入!AS$3=""),"",IF(选手操作!AT279&lt;&gt;"",IF(选手操作!AT279="其他","请假",选手操作!AT279),VLOOKUP($C280,结果导入!AO:AQ,3,0))),"成绩错误")</f>
        <v/>
      </c>
      <c r="J280" s="6" t="str">
        <f ca="1">IFERROR(IF(OR($C280="",结果导入!BS$3=""),"",IF(选手操作!BT279&lt;&gt;"",IF(选手操作!BT279="其他","请假",选手操作!BT279),VLOOKUP($C280,结果导入!BO:BQ,3,0))),"成绩错误")</f>
        <v/>
      </c>
      <c r="K280" s="6" t="str">
        <f ca="1">IFERROR(IF(OR($C280="",结果导入!CS$3=""),"",IF(选手操作!CT279&lt;&gt;"",IF(选手操作!CT279="其他","请假",选手操作!CT279),VLOOKUP($C280,结果导入!CO:CQ,3,0))),"成绩错误")</f>
        <v/>
      </c>
      <c r="L280" s="6" t="str">
        <f ca="1">IFERROR(IF(OR($C280="",结果导入!DS$3=""),"",IF(选手操作!DT279&lt;&gt;"",IF(选手操作!DT279="其他","请假",选手操作!DT279),VLOOKUP($C280,结果导入!DO:DQ,3,0))),"成绩错误")</f>
        <v/>
      </c>
      <c r="M280" s="6" t="str">
        <f ca="1">IFERROR(IF(OR($C280="",结果导入!ES$3=""),"",IF(选手操作!ET279&lt;&gt;"",IF(选手操作!ET279="其他","请假",选手操作!ET279),VLOOKUP($C280,结果导入!EO:EQ,3,0))),"成绩错误")</f>
        <v/>
      </c>
      <c r="N280" s="6" t="str">
        <f ca="1">IFERROR(IF(OR($C280="",结果导入!FS$3=""),"",IF(选手操作!FT279&lt;&gt;"",IF(选手操作!FT279="其他","请假",选手操作!FT279),VLOOKUP($C280,结果导入!FO:FQ,3,0))),"成绩错误")</f>
        <v/>
      </c>
      <c r="O280" s="6" t="str">
        <f ca="1">IFERROR(IF(OR($C280="",结果导入!GS$3=""),"",IF(选手操作!GT279&lt;&gt;"",IF(选手操作!GT279="其他","请假",选手操作!GT279),VLOOKUP($C280,结果导入!GO:GQ,3,0))),"成绩错误")</f>
        <v/>
      </c>
      <c r="P280" s="6" t="str">
        <f ca="1">IFERROR(IF(OR($C280="",结果导入!HS$3=""),"",IF(选手操作!HT279&lt;&gt;"",IF(选手操作!HT279="其他","请假",选手操作!HT279),VLOOKUP($C280,结果导入!HO:HQ,3,0))),"成绩错误")</f>
        <v/>
      </c>
      <c r="Q280" s="5" t="str">
        <f ca="1" t="shared" si="200"/>
        <v/>
      </c>
      <c r="R280" s="5" t="str">
        <f ca="1" t="shared" si="201"/>
        <v/>
      </c>
      <c r="S280" s="5" t="str">
        <f ca="1" t="shared" si="202"/>
        <v/>
      </c>
      <c r="T280" s="6" t="str">
        <f ca="1" t="shared" si="203"/>
        <v/>
      </c>
      <c r="U280" s="6" t="str">
        <f ca="1" t="shared" si="204"/>
        <v/>
      </c>
      <c r="V280" s="6" t="str">
        <f ca="1" t="shared" si="205"/>
        <v/>
      </c>
      <c r="W280" s="6" t="str">
        <f ca="1" t="shared" si="206"/>
        <v/>
      </c>
      <c r="X280" s="6" t="str">
        <f ca="1" t="shared" si="207"/>
        <v/>
      </c>
      <c r="Y280" s="6" t="str">
        <f ca="1" t="shared" si="208"/>
        <v/>
      </c>
      <c r="Z280" s="6" t="str">
        <f ca="1" t="shared" si="209"/>
        <v/>
      </c>
      <c r="AA280" s="6" t="str">
        <f ca="1" t="shared" si="210"/>
        <v/>
      </c>
      <c r="AB280" s="6" t="str">
        <f ca="1" t="shared" si="211"/>
        <v/>
      </c>
      <c r="AC280" s="6" t="str">
        <f ca="1" t="shared" si="212"/>
        <v/>
      </c>
      <c r="AD280" s="6" t="str">
        <f ca="1" t="shared" si="213"/>
        <v/>
      </c>
      <c r="AE280" s="6" t="str">
        <f ca="1" t="shared" si="214"/>
        <v/>
      </c>
      <c r="AF280" s="5" t="str">
        <f ca="1" t="shared" si="215"/>
        <v/>
      </c>
      <c r="AG280" s="5" t="str">
        <f ca="1" t="shared" si="216"/>
        <v/>
      </c>
      <c r="AH280" s="5" t="str">
        <f ca="1" t="shared" si="217"/>
        <v/>
      </c>
      <c r="AI280" s="6" t="str">
        <f ca="1" t="shared" si="218"/>
        <v/>
      </c>
      <c r="AJ280" s="6" t="str">
        <f ca="1" t="shared" si="219"/>
        <v/>
      </c>
      <c r="AK280" s="7" t="str">
        <f ca="1" t="shared" si="220"/>
        <v/>
      </c>
      <c r="AL280" s="6" t="str">
        <f ca="1" t="shared" si="221"/>
        <v/>
      </c>
      <c r="AM280" s="6" t="str">
        <f ca="1" t="shared" si="222"/>
        <v/>
      </c>
      <c r="AN280" s="6" t="str">
        <f ca="1" t="shared" si="223"/>
        <v/>
      </c>
      <c r="AO280" s="6" t="str">
        <f ca="1" t="shared" si="224"/>
        <v/>
      </c>
      <c r="AP280" s="6" t="str">
        <f ca="1" t="shared" si="225"/>
        <v/>
      </c>
      <c r="AQ280" s="6" t="str">
        <f ca="1" t="shared" si="226"/>
        <v/>
      </c>
      <c r="AR280" s="6" t="str">
        <f ca="1" t="shared" si="227"/>
        <v/>
      </c>
      <c r="AS280" s="6" t="str">
        <f ca="1" t="shared" si="228"/>
        <v/>
      </c>
      <c r="AT280" s="6" t="str">
        <f ca="1" t="shared" si="229"/>
        <v/>
      </c>
      <c r="AU280" s="9" t="str">
        <f ca="1" t="shared" si="230"/>
        <v/>
      </c>
      <c r="AV280" s="5" t="str">
        <f ca="1" t="shared" si="231"/>
        <v/>
      </c>
      <c r="AW280" s="5" t="str">
        <f ca="1" t="shared" si="232"/>
        <v/>
      </c>
      <c r="AX280" s="8" t="str">
        <f ca="1" t="shared" si="233"/>
        <v/>
      </c>
      <c r="AY280" s="6" t="str">
        <f ca="1" t="shared" si="234"/>
        <v/>
      </c>
      <c r="AZ280" s="7" t="str">
        <f ca="1" t="shared" si="235"/>
        <v/>
      </c>
      <c r="BA280" s="6" t="str">
        <f ca="1" t="shared" si="236"/>
        <v/>
      </c>
      <c r="BB280" s="6" t="str">
        <f ca="1" t="shared" si="237"/>
        <v/>
      </c>
      <c r="BC280" s="6" t="str">
        <f ca="1" t="shared" si="238"/>
        <v/>
      </c>
      <c r="BD280" s="6" t="str">
        <f ca="1" t="shared" si="239"/>
        <v/>
      </c>
      <c r="BE280" s="6" t="str">
        <f ca="1" t="shared" si="240"/>
        <v/>
      </c>
      <c r="BF280" s="6" t="str">
        <f ca="1" t="shared" si="241"/>
        <v/>
      </c>
      <c r="BG280" s="6" t="str">
        <f ca="1" t="shared" si="242"/>
        <v/>
      </c>
      <c r="BH280" s="6" t="str">
        <f ca="1" t="shared" si="243"/>
        <v/>
      </c>
      <c r="BI280" s="6" t="str">
        <f ca="1" t="shared" si="244"/>
        <v/>
      </c>
    </row>
    <row r="281" spans="1:61">
      <c r="A281" s="5" t="str">
        <f ca="1" t="shared" si="198"/>
        <v/>
      </c>
      <c r="B281" s="5" t="str">
        <f ca="1">IF(选手操作!$K280="","",选手操作!$K280)</f>
        <v/>
      </c>
      <c r="C281" s="5" t="str">
        <f ca="1">IF(选手操作!$L280="","",选手操作!$L280)</f>
        <v/>
      </c>
      <c r="D281" s="5" t="str">
        <f ca="1">IF($B281="","",RANK($E281,$E$4:$E$435,0)+COUNTIF($E$4:$E281,$E281)-1)</f>
        <v/>
      </c>
      <c r="E281" s="6" t="str">
        <f ca="1" t="shared" si="199"/>
        <v/>
      </c>
      <c r="F281" s="7" t="str">
        <f ca="1">IF(SUM(选手操作!S280,选手操作!AS280,选手操作!BS280,选手操作!CS280,选手操作!DS280,选手操作!ES280,选手操作!FS280,选手操作!GS280,选手操作!HS280,选手操作!M280,结果导入!W280,结果导入!AW280,结果导入!BW280,结果导入!CW280,结果导入!DW280,结果导入!EW280,结果导入!FW280,结果导入!GW280,结果导入!HW280,选手操作!HU280)=0,"",SUM(选手操作!S280,选手操作!AS280,选手操作!BS280,选手操作!CS280,选手操作!DS280,选手操作!ES280,选手操作!FS280,选手操作!GS280,选手操作!HS280,选手操作!M280,结果导入!W280,结果导入!AW280,结果导入!BW280,结果导入!CW280,结果导入!DW280,结果导入!EW280,结果导入!FW280,结果导入!GW280,结果导入!HW280))</f>
        <v/>
      </c>
      <c r="G281" s="7" t="str">
        <f>IF(SUM(选手操作!O280,结果导入!Y280,结果导入!AY280,结果导入!BY280,结果导入!CY280,结果导入!DY280,结果导入!EY280,结果导入!FY280,结果导入!GY280,结果导入!HY280)=0,"",SUM(选手操作!O280,结果导入!Y280,结果导入!AY280,结果导入!BY280,结果导入!CY280,结果导入!DY280,结果导入!EY280,结果导入!FY280,结果导入!GY280,结果导入!HY280))</f>
        <v/>
      </c>
      <c r="H281" s="6" t="str">
        <f ca="1">IFERROR(IF(OR($C281="",结果导入!S$3=""),"",IF(选手操作!T280&lt;&gt;"",IF(选手操作!T280="其他","请假",选手操作!T280),VLOOKUP($C281,结果导入!O:Q,3,0))),"成绩错误")</f>
        <v/>
      </c>
      <c r="I281" s="6" t="str">
        <f ca="1">IFERROR(IF(OR($C281="",结果导入!AS$3=""),"",IF(选手操作!AT280&lt;&gt;"",IF(选手操作!AT280="其他","请假",选手操作!AT280),VLOOKUP($C281,结果导入!AO:AQ,3,0))),"成绩错误")</f>
        <v/>
      </c>
      <c r="J281" s="6" t="str">
        <f ca="1">IFERROR(IF(OR($C281="",结果导入!BS$3=""),"",IF(选手操作!BT280&lt;&gt;"",IF(选手操作!BT280="其他","请假",选手操作!BT280),VLOOKUP($C281,结果导入!BO:BQ,3,0))),"成绩错误")</f>
        <v/>
      </c>
      <c r="K281" s="6" t="str">
        <f ca="1">IFERROR(IF(OR($C281="",结果导入!CS$3=""),"",IF(选手操作!CT280&lt;&gt;"",IF(选手操作!CT280="其他","请假",选手操作!CT280),VLOOKUP($C281,结果导入!CO:CQ,3,0))),"成绩错误")</f>
        <v/>
      </c>
      <c r="L281" s="6" t="str">
        <f ca="1">IFERROR(IF(OR($C281="",结果导入!DS$3=""),"",IF(选手操作!DT280&lt;&gt;"",IF(选手操作!DT280="其他","请假",选手操作!DT280),VLOOKUP($C281,结果导入!DO:DQ,3,0))),"成绩错误")</f>
        <v/>
      </c>
      <c r="M281" s="6" t="str">
        <f ca="1">IFERROR(IF(OR($C281="",结果导入!ES$3=""),"",IF(选手操作!ET280&lt;&gt;"",IF(选手操作!ET280="其他","请假",选手操作!ET280),VLOOKUP($C281,结果导入!EO:EQ,3,0))),"成绩错误")</f>
        <v/>
      </c>
      <c r="N281" s="6" t="str">
        <f ca="1">IFERROR(IF(OR($C281="",结果导入!FS$3=""),"",IF(选手操作!FT280&lt;&gt;"",IF(选手操作!FT280="其他","请假",选手操作!FT280),VLOOKUP($C281,结果导入!FO:FQ,3,0))),"成绩错误")</f>
        <v/>
      </c>
      <c r="O281" s="6" t="str">
        <f ca="1">IFERROR(IF(OR($C281="",结果导入!GS$3=""),"",IF(选手操作!GT280&lt;&gt;"",IF(选手操作!GT280="其他","请假",选手操作!GT280),VLOOKUP($C281,结果导入!GO:GQ,3,0))),"成绩错误")</f>
        <v/>
      </c>
      <c r="P281" s="6" t="str">
        <f ca="1">IFERROR(IF(OR($C281="",结果导入!HS$3=""),"",IF(选手操作!HT280&lt;&gt;"",IF(选手操作!HT280="其他","请假",选手操作!HT280),VLOOKUP($C281,结果导入!HO:HQ,3,0))),"成绩错误")</f>
        <v/>
      </c>
      <c r="Q281" s="5" t="str">
        <f ca="1" t="shared" si="200"/>
        <v/>
      </c>
      <c r="R281" s="5" t="str">
        <f ca="1" t="shared" si="201"/>
        <v/>
      </c>
      <c r="S281" s="5" t="str">
        <f ca="1" t="shared" si="202"/>
        <v/>
      </c>
      <c r="T281" s="6" t="str">
        <f ca="1" t="shared" si="203"/>
        <v/>
      </c>
      <c r="U281" s="6" t="str">
        <f ca="1" t="shared" si="204"/>
        <v/>
      </c>
      <c r="V281" s="6" t="str">
        <f ca="1" t="shared" si="205"/>
        <v/>
      </c>
      <c r="W281" s="6" t="str">
        <f ca="1" t="shared" si="206"/>
        <v/>
      </c>
      <c r="X281" s="6" t="str">
        <f ca="1" t="shared" si="207"/>
        <v/>
      </c>
      <c r="Y281" s="6" t="str">
        <f ca="1" t="shared" si="208"/>
        <v/>
      </c>
      <c r="Z281" s="6" t="str">
        <f ca="1" t="shared" si="209"/>
        <v/>
      </c>
      <c r="AA281" s="6" t="str">
        <f ca="1" t="shared" si="210"/>
        <v/>
      </c>
      <c r="AB281" s="6" t="str">
        <f ca="1" t="shared" si="211"/>
        <v/>
      </c>
      <c r="AC281" s="6" t="str">
        <f ca="1" t="shared" si="212"/>
        <v/>
      </c>
      <c r="AD281" s="6" t="str">
        <f ca="1" t="shared" si="213"/>
        <v/>
      </c>
      <c r="AE281" s="6" t="str">
        <f ca="1" t="shared" si="214"/>
        <v/>
      </c>
      <c r="AF281" s="5" t="str">
        <f ca="1" t="shared" si="215"/>
        <v/>
      </c>
      <c r="AG281" s="5" t="str">
        <f ca="1" t="shared" si="216"/>
        <v/>
      </c>
      <c r="AH281" s="5" t="str">
        <f ca="1" t="shared" si="217"/>
        <v/>
      </c>
      <c r="AI281" s="6" t="str">
        <f ca="1" t="shared" si="218"/>
        <v/>
      </c>
      <c r="AJ281" s="6" t="str">
        <f ca="1" t="shared" si="219"/>
        <v/>
      </c>
      <c r="AK281" s="7" t="str">
        <f ca="1" t="shared" si="220"/>
        <v/>
      </c>
      <c r="AL281" s="6" t="str">
        <f ca="1" t="shared" si="221"/>
        <v/>
      </c>
      <c r="AM281" s="6" t="str">
        <f ca="1" t="shared" si="222"/>
        <v/>
      </c>
      <c r="AN281" s="6" t="str">
        <f ca="1" t="shared" si="223"/>
        <v/>
      </c>
      <c r="AO281" s="6" t="str">
        <f ca="1" t="shared" si="224"/>
        <v/>
      </c>
      <c r="AP281" s="6" t="str">
        <f ca="1" t="shared" si="225"/>
        <v/>
      </c>
      <c r="AQ281" s="6" t="str">
        <f ca="1" t="shared" si="226"/>
        <v/>
      </c>
      <c r="AR281" s="6" t="str">
        <f ca="1" t="shared" si="227"/>
        <v/>
      </c>
      <c r="AS281" s="6" t="str">
        <f ca="1" t="shared" si="228"/>
        <v/>
      </c>
      <c r="AT281" s="6" t="str">
        <f ca="1" t="shared" si="229"/>
        <v/>
      </c>
      <c r="AU281" s="9" t="str">
        <f ca="1" t="shared" si="230"/>
        <v/>
      </c>
      <c r="AV281" s="5" t="str">
        <f ca="1" t="shared" si="231"/>
        <v/>
      </c>
      <c r="AW281" s="5" t="str">
        <f ca="1" t="shared" si="232"/>
        <v/>
      </c>
      <c r="AX281" s="8" t="str">
        <f ca="1" t="shared" si="233"/>
        <v/>
      </c>
      <c r="AY281" s="6" t="str">
        <f ca="1" t="shared" si="234"/>
        <v/>
      </c>
      <c r="AZ281" s="7" t="str">
        <f ca="1" t="shared" si="235"/>
        <v/>
      </c>
      <c r="BA281" s="6" t="str">
        <f ca="1" t="shared" si="236"/>
        <v/>
      </c>
      <c r="BB281" s="6" t="str">
        <f ca="1" t="shared" si="237"/>
        <v/>
      </c>
      <c r="BC281" s="6" t="str">
        <f ca="1" t="shared" si="238"/>
        <v/>
      </c>
      <c r="BD281" s="6" t="str">
        <f ca="1" t="shared" si="239"/>
        <v/>
      </c>
      <c r="BE281" s="6" t="str">
        <f ca="1" t="shared" si="240"/>
        <v/>
      </c>
      <c r="BF281" s="6" t="str">
        <f ca="1" t="shared" si="241"/>
        <v/>
      </c>
      <c r="BG281" s="6" t="str">
        <f ca="1" t="shared" si="242"/>
        <v/>
      </c>
      <c r="BH281" s="6" t="str">
        <f ca="1" t="shared" si="243"/>
        <v/>
      </c>
      <c r="BI281" s="6" t="str">
        <f ca="1" t="shared" si="244"/>
        <v/>
      </c>
    </row>
    <row r="282" spans="1:61">
      <c r="A282" s="5" t="str">
        <f ca="1" t="shared" si="198"/>
        <v/>
      </c>
      <c r="B282" s="5" t="str">
        <f ca="1">IF(选手操作!$K281="","",选手操作!$K281)</f>
        <v/>
      </c>
      <c r="C282" s="5" t="str">
        <f ca="1">IF(选手操作!$L281="","",选手操作!$L281)</f>
        <v/>
      </c>
      <c r="D282" s="5" t="str">
        <f ca="1">IF($B282="","",RANK($E282,$E$4:$E$435,0)+COUNTIF($E$4:$E282,$E282)-1)</f>
        <v/>
      </c>
      <c r="E282" s="6" t="str">
        <f ca="1" t="shared" si="199"/>
        <v/>
      </c>
      <c r="F282" s="7" t="str">
        <f ca="1">IF(SUM(选手操作!S281,选手操作!AS281,选手操作!BS281,选手操作!CS281,选手操作!DS281,选手操作!ES281,选手操作!FS281,选手操作!GS281,选手操作!HS281,选手操作!M281,结果导入!W281,结果导入!AW281,结果导入!BW281,结果导入!CW281,结果导入!DW281,结果导入!EW281,结果导入!FW281,结果导入!GW281,结果导入!HW281,选手操作!HU281)=0,"",SUM(选手操作!S281,选手操作!AS281,选手操作!BS281,选手操作!CS281,选手操作!DS281,选手操作!ES281,选手操作!FS281,选手操作!GS281,选手操作!HS281,选手操作!M281,结果导入!W281,结果导入!AW281,结果导入!BW281,结果导入!CW281,结果导入!DW281,结果导入!EW281,结果导入!FW281,结果导入!GW281,结果导入!HW281))</f>
        <v/>
      </c>
      <c r="G282" s="7" t="str">
        <f>IF(SUM(选手操作!O281,结果导入!Y281,结果导入!AY281,结果导入!BY281,结果导入!CY281,结果导入!DY281,结果导入!EY281,结果导入!FY281,结果导入!GY281,结果导入!HY281)=0,"",SUM(选手操作!O281,结果导入!Y281,结果导入!AY281,结果导入!BY281,结果导入!CY281,结果导入!DY281,结果导入!EY281,结果导入!FY281,结果导入!GY281,结果导入!HY281))</f>
        <v/>
      </c>
      <c r="H282" s="6" t="str">
        <f ca="1">IFERROR(IF(OR($C282="",结果导入!S$3=""),"",IF(选手操作!T281&lt;&gt;"",IF(选手操作!T281="其他","请假",选手操作!T281),VLOOKUP($C282,结果导入!O:Q,3,0))),"成绩错误")</f>
        <v/>
      </c>
      <c r="I282" s="6" t="str">
        <f ca="1">IFERROR(IF(OR($C282="",结果导入!AS$3=""),"",IF(选手操作!AT281&lt;&gt;"",IF(选手操作!AT281="其他","请假",选手操作!AT281),VLOOKUP($C282,结果导入!AO:AQ,3,0))),"成绩错误")</f>
        <v/>
      </c>
      <c r="J282" s="6" t="str">
        <f ca="1">IFERROR(IF(OR($C282="",结果导入!BS$3=""),"",IF(选手操作!BT281&lt;&gt;"",IF(选手操作!BT281="其他","请假",选手操作!BT281),VLOOKUP($C282,结果导入!BO:BQ,3,0))),"成绩错误")</f>
        <v/>
      </c>
      <c r="K282" s="6" t="str">
        <f ca="1">IFERROR(IF(OR($C282="",结果导入!CS$3=""),"",IF(选手操作!CT281&lt;&gt;"",IF(选手操作!CT281="其他","请假",选手操作!CT281),VLOOKUP($C282,结果导入!CO:CQ,3,0))),"成绩错误")</f>
        <v/>
      </c>
      <c r="L282" s="6" t="str">
        <f ca="1">IFERROR(IF(OR($C282="",结果导入!DS$3=""),"",IF(选手操作!DT281&lt;&gt;"",IF(选手操作!DT281="其他","请假",选手操作!DT281),VLOOKUP($C282,结果导入!DO:DQ,3,0))),"成绩错误")</f>
        <v/>
      </c>
      <c r="M282" s="6" t="str">
        <f ca="1">IFERROR(IF(OR($C282="",结果导入!ES$3=""),"",IF(选手操作!ET281&lt;&gt;"",IF(选手操作!ET281="其他","请假",选手操作!ET281),VLOOKUP($C282,结果导入!EO:EQ,3,0))),"成绩错误")</f>
        <v/>
      </c>
      <c r="N282" s="6" t="str">
        <f ca="1">IFERROR(IF(OR($C282="",结果导入!FS$3=""),"",IF(选手操作!FT281&lt;&gt;"",IF(选手操作!FT281="其他","请假",选手操作!FT281),VLOOKUP($C282,结果导入!FO:FQ,3,0))),"成绩错误")</f>
        <v/>
      </c>
      <c r="O282" s="6" t="str">
        <f ca="1">IFERROR(IF(OR($C282="",结果导入!GS$3=""),"",IF(选手操作!GT281&lt;&gt;"",IF(选手操作!GT281="其他","请假",选手操作!GT281),VLOOKUP($C282,结果导入!GO:GQ,3,0))),"成绩错误")</f>
        <v/>
      </c>
      <c r="P282" s="6" t="str">
        <f ca="1">IFERROR(IF(OR($C282="",结果导入!HS$3=""),"",IF(选手操作!HT281&lt;&gt;"",IF(选手操作!HT281="其他","请假",选手操作!HT281),VLOOKUP($C282,结果导入!HO:HQ,3,0))),"成绩错误")</f>
        <v/>
      </c>
      <c r="Q282" s="5" t="str">
        <f ca="1" t="shared" si="200"/>
        <v/>
      </c>
      <c r="R282" s="5" t="str">
        <f ca="1" t="shared" si="201"/>
        <v/>
      </c>
      <c r="S282" s="5" t="str">
        <f ca="1" t="shared" si="202"/>
        <v/>
      </c>
      <c r="T282" s="6" t="str">
        <f ca="1" t="shared" si="203"/>
        <v/>
      </c>
      <c r="U282" s="6" t="str">
        <f ca="1" t="shared" si="204"/>
        <v/>
      </c>
      <c r="V282" s="6" t="str">
        <f ca="1" t="shared" si="205"/>
        <v/>
      </c>
      <c r="W282" s="6" t="str">
        <f ca="1" t="shared" si="206"/>
        <v/>
      </c>
      <c r="X282" s="6" t="str">
        <f ca="1" t="shared" si="207"/>
        <v/>
      </c>
      <c r="Y282" s="6" t="str">
        <f ca="1" t="shared" si="208"/>
        <v/>
      </c>
      <c r="Z282" s="6" t="str">
        <f ca="1" t="shared" si="209"/>
        <v/>
      </c>
      <c r="AA282" s="6" t="str">
        <f ca="1" t="shared" si="210"/>
        <v/>
      </c>
      <c r="AB282" s="6" t="str">
        <f ca="1" t="shared" si="211"/>
        <v/>
      </c>
      <c r="AC282" s="6" t="str">
        <f ca="1" t="shared" si="212"/>
        <v/>
      </c>
      <c r="AD282" s="6" t="str">
        <f ca="1" t="shared" si="213"/>
        <v/>
      </c>
      <c r="AE282" s="6" t="str">
        <f ca="1" t="shared" si="214"/>
        <v/>
      </c>
      <c r="AF282" s="5" t="str">
        <f ca="1" t="shared" si="215"/>
        <v/>
      </c>
      <c r="AG282" s="5" t="str">
        <f ca="1" t="shared" si="216"/>
        <v/>
      </c>
      <c r="AH282" s="5" t="str">
        <f ca="1" t="shared" si="217"/>
        <v/>
      </c>
      <c r="AI282" s="6" t="str">
        <f ca="1" t="shared" si="218"/>
        <v/>
      </c>
      <c r="AJ282" s="6" t="str">
        <f ca="1" t="shared" si="219"/>
        <v/>
      </c>
      <c r="AK282" s="7" t="str">
        <f ca="1" t="shared" si="220"/>
        <v/>
      </c>
      <c r="AL282" s="6" t="str">
        <f ca="1" t="shared" si="221"/>
        <v/>
      </c>
      <c r="AM282" s="6" t="str">
        <f ca="1" t="shared" si="222"/>
        <v/>
      </c>
      <c r="AN282" s="6" t="str">
        <f ca="1" t="shared" si="223"/>
        <v/>
      </c>
      <c r="AO282" s="6" t="str">
        <f ca="1" t="shared" si="224"/>
        <v/>
      </c>
      <c r="AP282" s="6" t="str">
        <f ca="1" t="shared" si="225"/>
        <v/>
      </c>
      <c r="AQ282" s="6" t="str">
        <f ca="1" t="shared" si="226"/>
        <v/>
      </c>
      <c r="AR282" s="6" t="str">
        <f ca="1" t="shared" si="227"/>
        <v/>
      </c>
      <c r="AS282" s="6" t="str">
        <f ca="1" t="shared" si="228"/>
        <v/>
      </c>
      <c r="AT282" s="6" t="str">
        <f ca="1" t="shared" si="229"/>
        <v/>
      </c>
      <c r="AU282" s="9" t="str">
        <f ca="1" t="shared" si="230"/>
        <v/>
      </c>
      <c r="AV282" s="5" t="str">
        <f ca="1" t="shared" si="231"/>
        <v/>
      </c>
      <c r="AW282" s="5" t="str">
        <f ca="1" t="shared" si="232"/>
        <v/>
      </c>
      <c r="AX282" s="8" t="str">
        <f ca="1" t="shared" si="233"/>
        <v/>
      </c>
      <c r="AY282" s="6" t="str">
        <f ca="1" t="shared" si="234"/>
        <v/>
      </c>
      <c r="AZ282" s="7" t="str">
        <f ca="1" t="shared" si="235"/>
        <v/>
      </c>
      <c r="BA282" s="6" t="str">
        <f ca="1" t="shared" si="236"/>
        <v/>
      </c>
      <c r="BB282" s="6" t="str">
        <f ca="1" t="shared" si="237"/>
        <v/>
      </c>
      <c r="BC282" s="6" t="str">
        <f ca="1" t="shared" si="238"/>
        <v/>
      </c>
      <c r="BD282" s="6" t="str">
        <f ca="1" t="shared" si="239"/>
        <v/>
      </c>
      <c r="BE282" s="6" t="str">
        <f ca="1" t="shared" si="240"/>
        <v/>
      </c>
      <c r="BF282" s="6" t="str">
        <f ca="1" t="shared" si="241"/>
        <v/>
      </c>
      <c r="BG282" s="6" t="str">
        <f ca="1" t="shared" si="242"/>
        <v/>
      </c>
      <c r="BH282" s="6" t="str">
        <f ca="1" t="shared" si="243"/>
        <v/>
      </c>
      <c r="BI282" s="6" t="str">
        <f ca="1" t="shared" si="244"/>
        <v/>
      </c>
    </row>
    <row r="283" spans="1:61">
      <c r="A283" s="5" t="str">
        <f ca="1" t="shared" si="198"/>
        <v/>
      </c>
      <c r="B283" s="5" t="str">
        <f ca="1">IF(选手操作!$K282="","",选手操作!$K282)</f>
        <v/>
      </c>
      <c r="C283" s="5" t="str">
        <f ca="1">IF(选手操作!$L282="","",选手操作!$L282)</f>
        <v/>
      </c>
      <c r="D283" s="5" t="str">
        <f ca="1">IF($B283="","",RANK($E283,$E$4:$E$435,0)+COUNTIF($E$4:$E283,$E283)-1)</f>
        <v/>
      </c>
      <c r="E283" s="6" t="str">
        <f ca="1" t="shared" si="199"/>
        <v/>
      </c>
      <c r="F283" s="7" t="str">
        <f ca="1">IF(SUM(选手操作!S282,选手操作!AS282,选手操作!BS282,选手操作!CS282,选手操作!DS282,选手操作!ES282,选手操作!FS282,选手操作!GS282,选手操作!HS282,选手操作!M282,结果导入!W282,结果导入!AW282,结果导入!BW282,结果导入!CW282,结果导入!DW282,结果导入!EW282,结果导入!FW282,结果导入!GW282,结果导入!HW282,选手操作!HU282)=0,"",SUM(选手操作!S282,选手操作!AS282,选手操作!BS282,选手操作!CS282,选手操作!DS282,选手操作!ES282,选手操作!FS282,选手操作!GS282,选手操作!HS282,选手操作!M282,结果导入!W282,结果导入!AW282,结果导入!BW282,结果导入!CW282,结果导入!DW282,结果导入!EW282,结果导入!FW282,结果导入!GW282,结果导入!HW282))</f>
        <v/>
      </c>
      <c r="G283" s="7" t="str">
        <f>IF(SUM(选手操作!O282,结果导入!Y282,结果导入!AY282,结果导入!BY282,结果导入!CY282,结果导入!DY282,结果导入!EY282,结果导入!FY282,结果导入!GY282,结果导入!HY282)=0,"",SUM(选手操作!O282,结果导入!Y282,结果导入!AY282,结果导入!BY282,结果导入!CY282,结果导入!DY282,结果导入!EY282,结果导入!FY282,结果导入!GY282,结果导入!HY282))</f>
        <v/>
      </c>
      <c r="H283" s="6" t="str">
        <f ca="1">IFERROR(IF(OR($C283="",结果导入!S$3=""),"",IF(选手操作!T282&lt;&gt;"",IF(选手操作!T282="其他","请假",选手操作!T282),VLOOKUP($C283,结果导入!O:Q,3,0))),"成绩错误")</f>
        <v/>
      </c>
      <c r="I283" s="6" t="str">
        <f ca="1">IFERROR(IF(OR($C283="",结果导入!AS$3=""),"",IF(选手操作!AT282&lt;&gt;"",IF(选手操作!AT282="其他","请假",选手操作!AT282),VLOOKUP($C283,结果导入!AO:AQ,3,0))),"成绩错误")</f>
        <v/>
      </c>
      <c r="J283" s="6" t="str">
        <f ca="1">IFERROR(IF(OR($C283="",结果导入!BS$3=""),"",IF(选手操作!BT282&lt;&gt;"",IF(选手操作!BT282="其他","请假",选手操作!BT282),VLOOKUP($C283,结果导入!BO:BQ,3,0))),"成绩错误")</f>
        <v/>
      </c>
      <c r="K283" s="6" t="str">
        <f ca="1">IFERROR(IF(OR($C283="",结果导入!CS$3=""),"",IF(选手操作!CT282&lt;&gt;"",IF(选手操作!CT282="其他","请假",选手操作!CT282),VLOOKUP($C283,结果导入!CO:CQ,3,0))),"成绩错误")</f>
        <v/>
      </c>
      <c r="L283" s="6" t="str">
        <f ca="1">IFERROR(IF(OR($C283="",结果导入!DS$3=""),"",IF(选手操作!DT282&lt;&gt;"",IF(选手操作!DT282="其他","请假",选手操作!DT282),VLOOKUP($C283,结果导入!DO:DQ,3,0))),"成绩错误")</f>
        <v/>
      </c>
      <c r="M283" s="6" t="str">
        <f ca="1">IFERROR(IF(OR($C283="",结果导入!ES$3=""),"",IF(选手操作!ET282&lt;&gt;"",IF(选手操作!ET282="其他","请假",选手操作!ET282),VLOOKUP($C283,结果导入!EO:EQ,3,0))),"成绩错误")</f>
        <v/>
      </c>
      <c r="N283" s="6" t="str">
        <f ca="1">IFERROR(IF(OR($C283="",结果导入!FS$3=""),"",IF(选手操作!FT282&lt;&gt;"",IF(选手操作!FT282="其他","请假",选手操作!FT282),VLOOKUP($C283,结果导入!FO:FQ,3,0))),"成绩错误")</f>
        <v/>
      </c>
      <c r="O283" s="6" t="str">
        <f ca="1">IFERROR(IF(OR($C283="",结果导入!GS$3=""),"",IF(选手操作!GT282&lt;&gt;"",IF(选手操作!GT282="其他","请假",选手操作!GT282),VLOOKUP($C283,结果导入!GO:GQ,3,0))),"成绩错误")</f>
        <v/>
      </c>
      <c r="P283" s="6" t="str">
        <f ca="1">IFERROR(IF(OR($C283="",结果导入!HS$3=""),"",IF(选手操作!HT282&lt;&gt;"",IF(选手操作!HT282="其他","请假",选手操作!HT282),VLOOKUP($C283,结果导入!HO:HQ,3,0))),"成绩错误")</f>
        <v/>
      </c>
      <c r="Q283" s="5" t="str">
        <f ca="1" t="shared" si="200"/>
        <v/>
      </c>
      <c r="R283" s="5" t="str">
        <f ca="1" t="shared" si="201"/>
        <v/>
      </c>
      <c r="S283" s="5" t="str">
        <f ca="1" t="shared" si="202"/>
        <v/>
      </c>
      <c r="T283" s="6" t="str">
        <f ca="1" t="shared" si="203"/>
        <v/>
      </c>
      <c r="U283" s="6" t="str">
        <f ca="1" t="shared" si="204"/>
        <v/>
      </c>
      <c r="V283" s="6" t="str">
        <f ca="1" t="shared" si="205"/>
        <v/>
      </c>
      <c r="W283" s="6" t="str">
        <f ca="1" t="shared" si="206"/>
        <v/>
      </c>
      <c r="X283" s="6" t="str">
        <f ca="1" t="shared" si="207"/>
        <v/>
      </c>
      <c r="Y283" s="6" t="str">
        <f ca="1" t="shared" si="208"/>
        <v/>
      </c>
      <c r="Z283" s="6" t="str">
        <f ca="1" t="shared" si="209"/>
        <v/>
      </c>
      <c r="AA283" s="6" t="str">
        <f ca="1" t="shared" si="210"/>
        <v/>
      </c>
      <c r="AB283" s="6" t="str">
        <f ca="1" t="shared" si="211"/>
        <v/>
      </c>
      <c r="AC283" s="6" t="str">
        <f ca="1" t="shared" si="212"/>
        <v/>
      </c>
      <c r="AD283" s="6" t="str">
        <f ca="1" t="shared" si="213"/>
        <v/>
      </c>
      <c r="AE283" s="6" t="str">
        <f ca="1" t="shared" si="214"/>
        <v/>
      </c>
      <c r="AF283" s="5" t="str">
        <f ca="1" t="shared" si="215"/>
        <v/>
      </c>
      <c r="AG283" s="5" t="str">
        <f ca="1" t="shared" si="216"/>
        <v/>
      </c>
      <c r="AH283" s="5" t="str">
        <f ca="1" t="shared" si="217"/>
        <v/>
      </c>
      <c r="AI283" s="6" t="str">
        <f ca="1" t="shared" si="218"/>
        <v/>
      </c>
      <c r="AJ283" s="6" t="str">
        <f ca="1" t="shared" si="219"/>
        <v/>
      </c>
      <c r="AK283" s="7" t="str">
        <f ca="1" t="shared" si="220"/>
        <v/>
      </c>
      <c r="AL283" s="6" t="str">
        <f ca="1" t="shared" si="221"/>
        <v/>
      </c>
      <c r="AM283" s="6" t="str">
        <f ca="1" t="shared" si="222"/>
        <v/>
      </c>
      <c r="AN283" s="6" t="str">
        <f ca="1" t="shared" si="223"/>
        <v/>
      </c>
      <c r="AO283" s="6" t="str">
        <f ca="1" t="shared" si="224"/>
        <v/>
      </c>
      <c r="AP283" s="6" t="str">
        <f ca="1" t="shared" si="225"/>
        <v/>
      </c>
      <c r="AQ283" s="6" t="str">
        <f ca="1" t="shared" si="226"/>
        <v/>
      </c>
      <c r="AR283" s="6" t="str">
        <f ca="1" t="shared" si="227"/>
        <v/>
      </c>
      <c r="AS283" s="6" t="str">
        <f ca="1" t="shared" si="228"/>
        <v/>
      </c>
      <c r="AT283" s="6" t="str">
        <f ca="1" t="shared" si="229"/>
        <v/>
      </c>
      <c r="AU283" s="9" t="str">
        <f ca="1" t="shared" si="230"/>
        <v/>
      </c>
      <c r="AV283" s="5" t="str">
        <f ca="1" t="shared" si="231"/>
        <v/>
      </c>
      <c r="AW283" s="5" t="str">
        <f ca="1" t="shared" si="232"/>
        <v/>
      </c>
      <c r="AX283" s="8" t="str">
        <f ca="1" t="shared" si="233"/>
        <v/>
      </c>
      <c r="AY283" s="6" t="str">
        <f ca="1" t="shared" si="234"/>
        <v/>
      </c>
      <c r="AZ283" s="7" t="str">
        <f ca="1" t="shared" si="235"/>
        <v/>
      </c>
      <c r="BA283" s="6" t="str">
        <f ca="1" t="shared" si="236"/>
        <v/>
      </c>
      <c r="BB283" s="6" t="str">
        <f ca="1" t="shared" si="237"/>
        <v/>
      </c>
      <c r="BC283" s="6" t="str">
        <f ca="1" t="shared" si="238"/>
        <v/>
      </c>
      <c r="BD283" s="6" t="str">
        <f ca="1" t="shared" si="239"/>
        <v/>
      </c>
      <c r="BE283" s="6" t="str">
        <f ca="1" t="shared" si="240"/>
        <v/>
      </c>
      <c r="BF283" s="6" t="str">
        <f ca="1" t="shared" si="241"/>
        <v/>
      </c>
      <c r="BG283" s="6" t="str">
        <f ca="1" t="shared" si="242"/>
        <v/>
      </c>
      <c r="BH283" s="6" t="str">
        <f ca="1" t="shared" si="243"/>
        <v/>
      </c>
      <c r="BI283" s="6" t="str">
        <f ca="1" t="shared" si="244"/>
        <v/>
      </c>
    </row>
    <row r="284" spans="1:61">
      <c r="A284" s="5" t="str">
        <f ca="1" t="shared" si="198"/>
        <v/>
      </c>
      <c r="B284" s="5" t="str">
        <f ca="1">IF(选手操作!$K283="","",选手操作!$K283)</f>
        <v/>
      </c>
      <c r="C284" s="5" t="str">
        <f ca="1">IF(选手操作!$L283="","",选手操作!$L283)</f>
        <v/>
      </c>
      <c r="D284" s="5" t="str">
        <f ca="1">IF($B284="","",RANK($E284,$E$4:$E$435,0)+COUNTIF($E$4:$E284,$E284)-1)</f>
        <v/>
      </c>
      <c r="E284" s="6" t="str">
        <f ca="1" t="shared" si="199"/>
        <v/>
      </c>
      <c r="F284" s="7" t="str">
        <f ca="1">IF(SUM(选手操作!S283,选手操作!AS283,选手操作!BS283,选手操作!CS283,选手操作!DS283,选手操作!ES283,选手操作!FS283,选手操作!GS283,选手操作!HS283,选手操作!M283,结果导入!W283,结果导入!AW283,结果导入!BW283,结果导入!CW283,结果导入!DW283,结果导入!EW283,结果导入!FW283,结果导入!GW283,结果导入!HW283,选手操作!HU283)=0,"",SUM(选手操作!S283,选手操作!AS283,选手操作!BS283,选手操作!CS283,选手操作!DS283,选手操作!ES283,选手操作!FS283,选手操作!GS283,选手操作!HS283,选手操作!M283,结果导入!W283,结果导入!AW283,结果导入!BW283,结果导入!CW283,结果导入!DW283,结果导入!EW283,结果导入!FW283,结果导入!GW283,结果导入!HW283))</f>
        <v/>
      </c>
      <c r="G284" s="7" t="str">
        <f>IF(SUM(选手操作!O283,结果导入!Y283,结果导入!AY283,结果导入!BY283,结果导入!CY283,结果导入!DY283,结果导入!EY283,结果导入!FY283,结果导入!GY283,结果导入!HY283)=0,"",SUM(选手操作!O283,结果导入!Y283,结果导入!AY283,结果导入!BY283,结果导入!CY283,结果导入!DY283,结果导入!EY283,结果导入!FY283,结果导入!GY283,结果导入!HY283))</f>
        <v/>
      </c>
      <c r="H284" s="6" t="str">
        <f ca="1">IFERROR(IF(OR($C284="",结果导入!S$3=""),"",IF(选手操作!T283&lt;&gt;"",IF(选手操作!T283="其他","请假",选手操作!T283),VLOOKUP($C284,结果导入!O:Q,3,0))),"成绩错误")</f>
        <v/>
      </c>
      <c r="I284" s="6" t="str">
        <f ca="1">IFERROR(IF(OR($C284="",结果导入!AS$3=""),"",IF(选手操作!AT283&lt;&gt;"",IF(选手操作!AT283="其他","请假",选手操作!AT283),VLOOKUP($C284,结果导入!AO:AQ,3,0))),"成绩错误")</f>
        <v/>
      </c>
      <c r="J284" s="6" t="str">
        <f ca="1">IFERROR(IF(OR($C284="",结果导入!BS$3=""),"",IF(选手操作!BT283&lt;&gt;"",IF(选手操作!BT283="其他","请假",选手操作!BT283),VLOOKUP($C284,结果导入!BO:BQ,3,0))),"成绩错误")</f>
        <v/>
      </c>
      <c r="K284" s="6" t="str">
        <f ca="1">IFERROR(IF(OR($C284="",结果导入!CS$3=""),"",IF(选手操作!CT283&lt;&gt;"",IF(选手操作!CT283="其他","请假",选手操作!CT283),VLOOKUP($C284,结果导入!CO:CQ,3,0))),"成绩错误")</f>
        <v/>
      </c>
      <c r="L284" s="6" t="str">
        <f ca="1">IFERROR(IF(OR($C284="",结果导入!DS$3=""),"",IF(选手操作!DT283&lt;&gt;"",IF(选手操作!DT283="其他","请假",选手操作!DT283),VLOOKUP($C284,结果导入!DO:DQ,3,0))),"成绩错误")</f>
        <v/>
      </c>
      <c r="M284" s="6" t="str">
        <f ca="1">IFERROR(IF(OR($C284="",结果导入!ES$3=""),"",IF(选手操作!ET283&lt;&gt;"",IF(选手操作!ET283="其他","请假",选手操作!ET283),VLOOKUP($C284,结果导入!EO:EQ,3,0))),"成绩错误")</f>
        <v/>
      </c>
      <c r="N284" s="6" t="str">
        <f ca="1">IFERROR(IF(OR($C284="",结果导入!FS$3=""),"",IF(选手操作!FT283&lt;&gt;"",IF(选手操作!FT283="其他","请假",选手操作!FT283),VLOOKUP($C284,结果导入!FO:FQ,3,0))),"成绩错误")</f>
        <v/>
      </c>
      <c r="O284" s="6" t="str">
        <f ca="1">IFERROR(IF(OR($C284="",结果导入!GS$3=""),"",IF(选手操作!GT283&lt;&gt;"",IF(选手操作!GT283="其他","请假",选手操作!GT283),VLOOKUP($C284,结果导入!GO:GQ,3,0))),"成绩错误")</f>
        <v/>
      </c>
      <c r="P284" s="6" t="str">
        <f ca="1">IFERROR(IF(OR($C284="",结果导入!HS$3=""),"",IF(选手操作!HT283&lt;&gt;"",IF(选手操作!HT283="其他","请假",选手操作!HT283),VLOOKUP($C284,结果导入!HO:HQ,3,0))),"成绩错误")</f>
        <v/>
      </c>
      <c r="Q284" s="5" t="str">
        <f ca="1" t="shared" si="200"/>
        <v/>
      </c>
      <c r="R284" s="5" t="str">
        <f ca="1" t="shared" si="201"/>
        <v/>
      </c>
      <c r="S284" s="5" t="str">
        <f ca="1" t="shared" si="202"/>
        <v/>
      </c>
      <c r="T284" s="6" t="str">
        <f ca="1" t="shared" si="203"/>
        <v/>
      </c>
      <c r="U284" s="6" t="str">
        <f ca="1" t="shared" si="204"/>
        <v/>
      </c>
      <c r="V284" s="6" t="str">
        <f ca="1" t="shared" si="205"/>
        <v/>
      </c>
      <c r="W284" s="6" t="str">
        <f ca="1" t="shared" si="206"/>
        <v/>
      </c>
      <c r="X284" s="6" t="str">
        <f ca="1" t="shared" si="207"/>
        <v/>
      </c>
      <c r="Y284" s="6" t="str">
        <f ca="1" t="shared" si="208"/>
        <v/>
      </c>
      <c r="Z284" s="6" t="str">
        <f ca="1" t="shared" si="209"/>
        <v/>
      </c>
      <c r="AA284" s="6" t="str">
        <f ca="1" t="shared" si="210"/>
        <v/>
      </c>
      <c r="AB284" s="6" t="str">
        <f ca="1" t="shared" si="211"/>
        <v/>
      </c>
      <c r="AC284" s="6" t="str">
        <f ca="1" t="shared" si="212"/>
        <v/>
      </c>
      <c r="AD284" s="6" t="str">
        <f ca="1" t="shared" si="213"/>
        <v/>
      </c>
      <c r="AE284" s="6" t="str">
        <f ca="1" t="shared" si="214"/>
        <v/>
      </c>
      <c r="AF284" s="5" t="str">
        <f ca="1" t="shared" si="215"/>
        <v/>
      </c>
      <c r="AG284" s="5" t="str">
        <f ca="1" t="shared" si="216"/>
        <v/>
      </c>
      <c r="AH284" s="5" t="str">
        <f ca="1" t="shared" si="217"/>
        <v/>
      </c>
      <c r="AI284" s="6" t="str">
        <f ca="1" t="shared" si="218"/>
        <v/>
      </c>
      <c r="AJ284" s="6" t="str">
        <f ca="1" t="shared" si="219"/>
        <v/>
      </c>
      <c r="AK284" s="7" t="str">
        <f ca="1" t="shared" si="220"/>
        <v/>
      </c>
      <c r="AL284" s="6" t="str">
        <f ca="1" t="shared" si="221"/>
        <v/>
      </c>
      <c r="AM284" s="6" t="str">
        <f ca="1" t="shared" si="222"/>
        <v/>
      </c>
      <c r="AN284" s="6" t="str">
        <f ca="1" t="shared" si="223"/>
        <v/>
      </c>
      <c r="AO284" s="6" t="str">
        <f ca="1" t="shared" si="224"/>
        <v/>
      </c>
      <c r="AP284" s="6" t="str">
        <f ca="1" t="shared" si="225"/>
        <v/>
      </c>
      <c r="AQ284" s="6" t="str">
        <f ca="1" t="shared" si="226"/>
        <v/>
      </c>
      <c r="AR284" s="6" t="str">
        <f ca="1" t="shared" si="227"/>
        <v/>
      </c>
      <c r="AS284" s="6" t="str">
        <f ca="1" t="shared" si="228"/>
        <v/>
      </c>
      <c r="AT284" s="6" t="str">
        <f ca="1" t="shared" si="229"/>
        <v/>
      </c>
      <c r="AU284" s="9" t="str">
        <f ca="1" t="shared" si="230"/>
        <v/>
      </c>
      <c r="AV284" s="5" t="str">
        <f ca="1" t="shared" si="231"/>
        <v/>
      </c>
      <c r="AW284" s="5" t="str">
        <f ca="1" t="shared" si="232"/>
        <v/>
      </c>
      <c r="AX284" s="8" t="str">
        <f ca="1" t="shared" si="233"/>
        <v/>
      </c>
      <c r="AY284" s="6" t="str">
        <f ca="1" t="shared" si="234"/>
        <v/>
      </c>
      <c r="AZ284" s="7" t="str">
        <f ca="1" t="shared" si="235"/>
        <v/>
      </c>
      <c r="BA284" s="6" t="str">
        <f ca="1" t="shared" si="236"/>
        <v/>
      </c>
      <c r="BB284" s="6" t="str">
        <f ca="1" t="shared" si="237"/>
        <v/>
      </c>
      <c r="BC284" s="6" t="str">
        <f ca="1" t="shared" si="238"/>
        <v/>
      </c>
      <c r="BD284" s="6" t="str">
        <f ca="1" t="shared" si="239"/>
        <v/>
      </c>
      <c r="BE284" s="6" t="str">
        <f ca="1" t="shared" si="240"/>
        <v/>
      </c>
      <c r="BF284" s="6" t="str">
        <f ca="1" t="shared" si="241"/>
        <v/>
      </c>
      <c r="BG284" s="6" t="str">
        <f ca="1" t="shared" si="242"/>
        <v/>
      </c>
      <c r="BH284" s="6" t="str">
        <f ca="1" t="shared" si="243"/>
        <v/>
      </c>
      <c r="BI284" s="6" t="str">
        <f ca="1" t="shared" si="244"/>
        <v/>
      </c>
    </row>
    <row r="285" spans="1:61">
      <c r="A285" s="5" t="str">
        <f ca="1" t="shared" si="198"/>
        <v/>
      </c>
      <c r="B285" s="5" t="str">
        <f ca="1">IF(选手操作!$K284="","",选手操作!$K284)</f>
        <v/>
      </c>
      <c r="C285" s="5" t="str">
        <f ca="1">IF(选手操作!$L284="","",选手操作!$L284)</f>
        <v/>
      </c>
      <c r="D285" s="5" t="str">
        <f ca="1">IF($B285="","",RANK($E285,$E$4:$E$435,0)+COUNTIF($E$4:$E285,$E285)-1)</f>
        <v/>
      </c>
      <c r="E285" s="6" t="str">
        <f ca="1" t="shared" si="199"/>
        <v/>
      </c>
      <c r="F285" s="7" t="str">
        <f ca="1">IF(SUM(选手操作!S284,选手操作!AS284,选手操作!BS284,选手操作!CS284,选手操作!DS284,选手操作!ES284,选手操作!FS284,选手操作!GS284,选手操作!HS284,选手操作!M284,结果导入!W284,结果导入!AW284,结果导入!BW284,结果导入!CW284,结果导入!DW284,结果导入!EW284,结果导入!FW284,结果导入!GW284,结果导入!HW284,选手操作!HU284)=0,"",SUM(选手操作!S284,选手操作!AS284,选手操作!BS284,选手操作!CS284,选手操作!DS284,选手操作!ES284,选手操作!FS284,选手操作!GS284,选手操作!HS284,选手操作!M284,结果导入!W284,结果导入!AW284,结果导入!BW284,结果导入!CW284,结果导入!DW284,结果导入!EW284,结果导入!FW284,结果导入!GW284,结果导入!HW284))</f>
        <v/>
      </c>
      <c r="G285" s="7" t="str">
        <f>IF(SUM(选手操作!O284,结果导入!Y284,结果导入!AY284,结果导入!BY284,结果导入!CY284,结果导入!DY284,结果导入!EY284,结果导入!FY284,结果导入!GY284,结果导入!HY284)=0,"",SUM(选手操作!O284,结果导入!Y284,结果导入!AY284,结果导入!BY284,结果导入!CY284,结果导入!DY284,结果导入!EY284,结果导入!FY284,结果导入!GY284,结果导入!HY284))</f>
        <v/>
      </c>
      <c r="H285" s="6" t="str">
        <f ca="1">IFERROR(IF(OR($C285="",结果导入!S$3=""),"",IF(选手操作!T284&lt;&gt;"",IF(选手操作!T284="其他","请假",选手操作!T284),VLOOKUP($C285,结果导入!O:Q,3,0))),"成绩错误")</f>
        <v/>
      </c>
      <c r="I285" s="6" t="str">
        <f ca="1">IFERROR(IF(OR($C285="",结果导入!AS$3=""),"",IF(选手操作!AT284&lt;&gt;"",IF(选手操作!AT284="其他","请假",选手操作!AT284),VLOOKUP($C285,结果导入!AO:AQ,3,0))),"成绩错误")</f>
        <v/>
      </c>
      <c r="J285" s="6" t="str">
        <f ca="1">IFERROR(IF(OR($C285="",结果导入!BS$3=""),"",IF(选手操作!BT284&lt;&gt;"",IF(选手操作!BT284="其他","请假",选手操作!BT284),VLOOKUP($C285,结果导入!BO:BQ,3,0))),"成绩错误")</f>
        <v/>
      </c>
      <c r="K285" s="6" t="str">
        <f ca="1">IFERROR(IF(OR($C285="",结果导入!CS$3=""),"",IF(选手操作!CT284&lt;&gt;"",IF(选手操作!CT284="其他","请假",选手操作!CT284),VLOOKUP($C285,结果导入!CO:CQ,3,0))),"成绩错误")</f>
        <v/>
      </c>
      <c r="L285" s="6" t="str">
        <f ca="1">IFERROR(IF(OR($C285="",结果导入!DS$3=""),"",IF(选手操作!DT284&lt;&gt;"",IF(选手操作!DT284="其他","请假",选手操作!DT284),VLOOKUP($C285,结果导入!DO:DQ,3,0))),"成绩错误")</f>
        <v/>
      </c>
      <c r="M285" s="6" t="str">
        <f ca="1">IFERROR(IF(OR($C285="",结果导入!ES$3=""),"",IF(选手操作!ET284&lt;&gt;"",IF(选手操作!ET284="其他","请假",选手操作!ET284),VLOOKUP($C285,结果导入!EO:EQ,3,0))),"成绩错误")</f>
        <v/>
      </c>
      <c r="N285" s="6" t="str">
        <f ca="1">IFERROR(IF(OR($C285="",结果导入!FS$3=""),"",IF(选手操作!FT284&lt;&gt;"",IF(选手操作!FT284="其他","请假",选手操作!FT284),VLOOKUP($C285,结果导入!FO:FQ,3,0))),"成绩错误")</f>
        <v/>
      </c>
      <c r="O285" s="6" t="str">
        <f ca="1">IFERROR(IF(OR($C285="",结果导入!GS$3=""),"",IF(选手操作!GT284&lt;&gt;"",IF(选手操作!GT284="其他","请假",选手操作!GT284),VLOOKUP($C285,结果导入!GO:GQ,3,0))),"成绩错误")</f>
        <v/>
      </c>
      <c r="P285" s="6" t="str">
        <f ca="1">IFERROR(IF(OR($C285="",结果导入!HS$3=""),"",IF(选手操作!HT284&lt;&gt;"",IF(选手操作!HT284="其他","请假",选手操作!HT284),VLOOKUP($C285,结果导入!HO:HQ,3,0))),"成绩错误")</f>
        <v/>
      </c>
      <c r="Q285" s="5" t="str">
        <f ca="1" t="shared" si="200"/>
        <v/>
      </c>
      <c r="R285" s="5" t="str">
        <f ca="1" t="shared" si="201"/>
        <v/>
      </c>
      <c r="S285" s="5" t="str">
        <f ca="1" t="shared" si="202"/>
        <v/>
      </c>
      <c r="T285" s="6" t="str">
        <f ca="1" t="shared" si="203"/>
        <v/>
      </c>
      <c r="U285" s="6" t="str">
        <f ca="1" t="shared" si="204"/>
        <v/>
      </c>
      <c r="V285" s="6" t="str">
        <f ca="1" t="shared" si="205"/>
        <v/>
      </c>
      <c r="W285" s="6" t="str">
        <f ca="1" t="shared" si="206"/>
        <v/>
      </c>
      <c r="X285" s="6" t="str">
        <f ca="1" t="shared" si="207"/>
        <v/>
      </c>
      <c r="Y285" s="6" t="str">
        <f ca="1" t="shared" si="208"/>
        <v/>
      </c>
      <c r="Z285" s="6" t="str">
        <f ca="1" t="shared" si="209"/>
        <v/>
      </c>
      <c r="AA285" s="6" t="str">
        <f ca="1" t="shared" si="210"/>
        <v/>
      </c>
      <c r="AB285" s="6" t="str">
        <f ca="1" t="shared" si="211"/>
        <v/>
      </c>
      <c r="AC285" s="6" t="str">
        <f ca="1" t="shared" si="212"/>
        <v/>
      </c>
      <c r="AD285" s="6" t="str">
        <f ca="1" t="shared" si="213"/>
        <v/>
      </c>
      <c r="AE285" s="6" t="str">
        <f ca="1" t="shared" si="214"/>
        <v/>
      </c>
      <c r="AF285" s="5" t="str">
        <f ca="1" t="shared" si="215"/>
        <v/>
      </c>
      <c r="AG285" s="5" t="str">
        <f ca="1" t="shared" si="216"/>
        <v/>
      </c>
      <c r="AH285" s="5" t="str">
        <f ca="1" t="shared" si="217"/>
        <v/>
      </c>
      <c r="AI285" s="6" t="str">
        <f ca="1" t="shared" si="218"/>
        <v/>
      </c>
      <c r="AJ285" s="6" t="str">
        <f ca="1" t="shared" si="219"/>
        <v/>
      </c>
      <c r="AK285" s="7" t="str">
        <f ca="1" t="shared" si="220"/>
        <v/>
      </c>
      <c r="AL285" s="6" t="str">
        <f ca="1" t="shared" si="221"/>
        <v/>
      </c>
      <c r="AM285" s="6" t="str">
        <f ca="1" t="shared" si="222"/>
        <v/>
      </c>
      <c r="AN285" s="6" t="str">
        <f ca="1" t="shared" si="223"/>
        <v/>
      </c>
      <c r="AO285" s="6" t="str">
        <f ca="1" t="shared" si="224"/>
        <v/>
      </c>
      <c r="AP285" s="6" t="str">
        <f ca="1" t="shared" si="225"/>
        <v/>
      </c>
      <c r="AQ285" s="6" t="str">
        <f ca="1" t="shared" si="226"/>
        <v/>
      </c>
      <c r="AR285" s="6" t="str">
        <f ca="1" t="shared" si="227"/>
        <v/>
      </c>
      <c r="AS285" s="6" t="str">
        <f ca="1" t="shared" si="228"/>
        <v/>
      </c>
      <c r="AT285" s="6" t="str">
        <f ca="1" t="shared" si="229"/>
        <v/>
      </c>
      <c r="AU285" s="9" t="str">
        <f ca="1" t="shared" si="230"/>
        <v/>
      </c>
      <c r="AV285" s="5" t="str">
        <f ca="1" t="shared" si="231"/>
        <v/>
      </c>
      <c r="AW285" s="5" t="str">
        <f ca="1" t="shared" si="232"/>
        <v/>
      </c>
      <c r="AX285" s="8" t="str">
        <f ca="1" t="shared" si="233"/>
        <v/>
      </c>
      <c r="AY285" s="6" t="str">
        <f ca="1" t="shared" si="234"/>
        <v/>
      </c>
      <c r="AZ285" s="7" t="str">
        <f ca="1" t="shared" si="235"/>
        <v/>
      </c>
      <c r="BA285" s="6" t="str">
        <f ca="1" t="shared" si="236"/>
        <v/>
      </c>
      <c r="BB285" s="6" t="str">
        <f ca="1" t="shared" si="237"/>
        <v/>
      </c>
      <c r="BC285" s="6" t="str">
        <f ca="1" t="shared" si="238"/>
        <v/>
      </c>
      <c r="BD285" s="6" t="str">
        <f ca="1" t="shared" si="239"/>
        <v/>
      </c>
      <c r="BE285" s="6" t="str">
        <f ca="1" t="shared" si="240"/>
        <v/>
      </c>
      <c r="BF285" s="6" t="str">
        <f ca="1" t="shared" si="241"/>
        <v/>
      </c>
      <c r="BG285" s="6" t="str">
        <f ca="1" t="shared" si="242"/>
        <v/>
      </c>
      <c r="BH285" s="6" t="str">
        <f ca="1" t="shared" si="243"/>
        <v/>
      </c>
      <c r="BI285" s="6" t="str">
        <f ca="1" t="shared" si="244"/>
        <v/>
      </c>
    </row>
    <row r="286" spans="1:61">
      <c r="A286" s="5" t="str">
        <f ca="1" t="shared" si="198"/>
        <v/>
      </c>
      <c r="B286" s="5" t="str">
        <f ca="1">IF(选手操作!$K285="","",选手操作!$K285)</f>
        <v/>
      </c>
      <c r="C286" s="5" t="str">
        <f ca="1">IF(选手操作!$L285="","",选手操作!$L285)</f>
        <v/>
      </c>
      <c r="D286" s="5" t="str">
        <f ca="1">IF($B286="","",RANK($E286,$E$4:$E$435,0)+COUNTIF($E$4:$E286,$E286)-1)</f>
        <v/>
      </c>
      <c r="E286" s="6" t="str">
        <f ca="1" t="shared" si="199"/>
        <v/>
      </c>
      <c r="F286" s="7" t="str">
        <f ca="1">IF(SUM(选手操作!S285,选手操作!AS285,选手操作!BS285,选手操作!CS285,选手操作!DS285,选手操作!ES285,选手操作!FS285,选手操作!GS285,选手操作!HS285,选手操作!M285,结果导入!W285,结果导入!AW285,结果导入!BW285,结果导入!CW285,结果导入!DW285,结果导入!EW285,结果导入!FW285,结果导入!GW285,结果导入!HW285,选手操作!HU285)=0,"",SUM(选手操作!S285,选手操作!AS285,选手操作!BS285,选手操作!CS285,选手操作!DS285,选手操作!ES285,选手操作!FS285,选手操作!GS285,选手操作!HS285,选手操作!M285,结果导入!W285,结果导入!AW285,结果导入!BW285,结果导入!CW285,结果导入!DW285,结果导入!EW285,结果导入!FW285,结果导入!GW285,结果导入!HW285))</f>
        <v/>
      </c>
      <c r="G286" s="7" t="str">
        <f>IF(SUM(选手操作!O285,结果导入!Y285,结果导入!AY285,结果导入!BY285,结果导入!CY285,结果导入!DY285,结果导入!EY285,结果导入!FY285,结果导入!GY285,结果导入!HY285)=0,"",SUM(选手操作!O285,结果导入!Y285,结果导入!AY285,结果导入!BY285,结果导入!CY285,结果导入!DY285,结果导入!EY285,结果导入!FY285,结果导入!GY285,结果导入!HY285))</f>
        <v/>
      </c>
      <c r="H286" s="6" t="str">
        <f ca="1">IFERROR(IF(OR($C286="",结果导入!S$3=""),"",IF(选手操作!T285&lt;&gt;"",IF(选手操作!T285="其他","请假",选手操作!T285),VLOOKUP($C286,结果导入!O:Q,3,0))),"成绩错误")</f>
        <v/>
      </c>
      <c r="I286" s="6" t="str">
        <f ca="1">IFERROR(IF(OR($C286="",结果导入!AS$3=""),"",IF(选手操作!AT285&lt;&gt;"",IF(选手操作!AT285="其他","请假",选手操作!AT285),VLOOKUP($C286,结果导入!AO:AQ,3,0))),"成绩错误")</f>
        <v/>
      </c>
      <c r="J286" s="6" t="str">
        <f ca="1">IFERROR(IF(OR($C286="",结果导入!BS$3=""),"",IF(选手操作!BT285&lt;&gt;"",IF(选手操作!BT285="其他","请假",选手操作!BT285),VLOOKUP($C286,结果导入!BO:BQ,3,0))),"成绩错误")</f>
        <v/>
      </c>
      <c r="K286" s="6" t="str">
        <f ca="1">IFERROR(IF(OR($C286="",结果导入!CS$3=""),"",IF(选手操作!CT285&lt;&gt;"",IF(选手操作!CT285="其他","请假",选手操作!CT285),VLOOKUP($C286,结果导入!CO:CQ,3,0))),"成绩错误")</f>
        <v/>
      </c>
      <c r="L286" s="6" t="str">
        <f ca="1">IFERROR(IF(OR($C286="",结果导入!DS$3=""),"",IF(选手操作!DT285&lt;&gt;"",IF(选手操作!DT285="其他","请假",选手操作!DT285),VLOOKUP($C286,结果导入!DO:DQ,3,0))),"成绩错误")</f>
        <v/>
      </c>
      <c r="M286" s="6" t="str">
        <f ca="1">IFERROR(IF(OR($C286="",结果导入!ES$3=""),"",IF(选手操作!ET285&lt;&gt;"",IF(选手操作!ET285="其他","请假",选手操作!ET285),VLOOKUP($C286,结果导入!EO:EQ,3,0))),"成绩错误")</f>
        <v/>
      </c>
      <c r="N286" s="6" t="str">
        <f ca="1">IFERROR(IF(OR($C286="",结果导入!FS$3=""),"",IF(选手操作!FT285&lt;&gt;"",IF(选手操作!FT285="其他","请假",选手操作!FT285),VLOOKUP($C286,结果导入!FO:FQ,3,0))),"成绩错误")</f>
        <v/>
      </c>
      <c r="O286" s="6" t="str">
        <f ca="1">IFERROR(IF(OR($C286="",结果导入!GS$3=""),"",IF(选手操作!GT285&lt;&gt;"",IF(选手操作!GT285="其他","请假",选手操作!GT285),VLOOKUP($C286,结果导入!GO:GQ,3,0))),"成绩错误")</f>
        <v/>
      </c>
      <c r="P286" s="6" t="str">
        <f ca="1">IFERROR(IF(OR($C286="",结果导入!HS$3=""),"",IF(选手操作!HT285&lt;&gt;"",IF(选手操作!HT285="其他","请假",选手操作!HT285),VLOOKUP($C286,结果导入!HO:HQ,3,0))),"成绩错误")</f>
        <v/>
      </c>
      <c r="Q286" s="5" t="str">
        <f ca="1" t="shared" si="200"/>
        <v/>
      </c>
      <c r="R286" s="5" t="str">
        <f ca="1" t="shared" si="201"/>
        <v/>
      </c>
      <c r="S286" s="5" t="str">
        <f ca="1" t="shared" si="202"/>
        <v/>
      </c>
      <c r="T286" s="6" t="str">
        <f ca="1" t="shared" si="203"/>
        <v/>
      </c>
      <c r="U286" s="6" t="str">
        <f ca="1" t="shared" si="204"/>
        <v/>
      </c>
      <c r="V286" s="6" t="str">
        <f ca="1" t="shared" si="205"/>
        <v/>
      </c>
      <c r="W286" s="6" t="str">
        <f ca="1" t="shared" si="206"/>
        <v/>
      </c>
      <c r="X286" s="6" t="str">
        <f ca="1" t="shared" si="207"/>
        <v/>
      </c>
      <c r="Y286" s="6" t="str">
        <f ca="1" t="shared" si="208"/>
        <v/>
      </c>
      <c r="Z286" s="6" t="str">
        <f ca="1" t="shared" si="209"/>
        <v/>
      </c>
      <c r="AA286" s="6" t="str">
        <f ca="1" t="shared" si="210"/>
        <v/>
      </c>
      <c r="AB286" s="6" t="str">
        <f ca="1" t="shared" si="211"/>
        <v/>
      </c>
      <c r="AC286" s="6" t="str">
        <f ca="1" t="shared" si="212"/>
        <v/>
      </c>
      <c r="AD286" s="6" t="str">
        <f ca="1" t="shared" si="213"/>
        <v/>
      </c>
      <c r="AE286" s="6" t="str">
        <f ca="1" t="shared" si="214"/>
        <v/>
      </c>
      <c r="AF286" s="5" t="str">
        <f ca="1" t="shared" si="215"/>
        <v/>
      </c>
      <c r="AG286" s="5" t="str">
        <f ca="1" t="shared" si="216"/>
        <v/>
      </c>
      <c r="AH286" s="5" t="str">
        <f ca="1" t="shared" si="217"/>
        <v/>
      </c>
      <c r="AI286" s="6" t="str">
        <f ca="1" t="shared" si="218"/>
        <v/>
      </c>
      <c r="AJ286" s="6" t="str">
        <f ca="1" t="shared" si="219"/>
        <v/>
      </c>
      <c r="AK286" s="7" t="str">
        <f ca="1" t="shared" si="220"/>
        <v/>
      </c>
      <c r="AL286" s="6" t="str">
        <f ca="1" t="shared" si="221"/>
        <v/>
      </c>
      <c r="AM286" s="6" t="str">
        <f ca="1" t="shared" si="222"/>
        <v/>
      </c>
      <c r="AN286" s="6" t="str">
        <f ca="1" t="shared" si="223"/>
        <v/>
      </c>
      <c r="AO286" s="6" t="str">
        <f ca="1" t="shared" si="224"/>
        <v/>
      </c>
      <c r="AP286" s="6" t="str">
        <f ca="1" t="shared" si="225"/>
        <v/>
      </c>
      <c r="AQ286" s="6" t="str">
        <f ca="1" t="shared" si="226"/>
        <v/>
      </c>
      <c r="AR286" s="6" t="str">
        <f ca="1" t="shared" si="227"/>
        <v/>
      </c>
      <c r="AS286" s="6" t="str">
        <f ca="1" t="shared" si="228"/>
        <v/>
      </c>
      <c r="AT286" s="6" t="str">
        <f ca="1" t="shared" si="229"/>
        <v/>
      </c>
      <c r="AU286" s="9" t="str">
        <f ca="1" t="shared" si="230"/>
        <v/>
      </c>
      <c r="AV286" s="5" t="str">
        <f ca="1" t="shared" si="231"/>
        <v/>
      </c>
      <c r="AW286" s="5" t="str">
        <f ca="1" t="shared" si="232"/>
        <v/>
      </c>
      <c r="AX286" s="8" t="str">
        <f ca="1" t="shared" si="233"/>
        <v/>
      </c>
      <c r="AY286" s="6" t="str">
        <f ca="1" t="shared" si="234"/>
        <v/>
      </c>
      <c r="AZ286" s="7" t="str">
        <f ca="1" t="shared" si="235"/>
        <v/>
      </c>
      <c r="BA286" s="6" t="str">
        <f ca="1" t="shared" si="236"/>
        <v/>
      </c>
      <c r="BB286" s="6" t="str">
        <f ca="1" t="shared" si="237"/>
        <v/>
      </c>
      <c r="BC286" s="6" t="str">
        <f ca="1" t="shared" si="238"/>
        <v/>
      </c>
      <c r="BD286" s="6" t="str">
        <f ca="1" t="shared" si="239"/>
        <v/>
      </c>
      <c r="BE286" s="6" t="str">
        <f ca="1" t="shared" si="240"/>
        <v/>
      </c>
      <c r="BF286" s="6" t="str">
        <f ca="1" t="shared" si="241"/>
        <v/>
      </c>
      <c r="BG286" s="6" t="str">
        <f ca="1" t="shared" si="242"/>
        <v/>
      </c>
      <c r="BH286" s="6" t="str">
        <f ca="1" t="shared" si="243"/>
        <v/>
      </c>
      <c r="BI286" s="6" t="str">
        <f ca="1" t="shared" si="244"/>
        <v/>
      </c>
    </row>
    <row r="287" spans="1:61">
      <c r="A287" s="5" t="str">
        <f ca="1" t="shared" si="198"/>
        <v/>
      </c>
      <c r="B287" s="5" t="str">
        <f ca="1">IF(选手操作!$K286="","",选手操作!$K286)</f>
        <v/>
      </c>
      <c r="C287" s="5" t="str">
        <f ca="1">IF(选手操作!$L286="","",选手操作!$L286)</f>
        <v/>
      </c>
      <c r="D287" s="5" t="str">
        <f ca="1">IF($B287="","",RANK($E287,$E$4:$E$435,0)+COUNTIF($E$4:$E287,$E287)-1)</f>
        <v/>
      </c>
      <c r="E287" s="6" t="str">
        <f ca="1" t="shared" si="199"/>
        <v/>
      </c>
      <c r="F287" s="7" t="str">
        <f ca="1">IF(SUM(选手操作!S286,选手操作!AS286,选手操作!BS286,选手操作!CS286,选手操作!DS286,选手操作!ES286,选手操作!FS286,选手操作!GS286,选手操作!HS286,选手操作!M286,结果导入!W286,结果导入!AW286,结果导入!BW286,结果导入!CW286,结果导入!DW286,结果导入!EW286,结果导入!FW286,结果导入!GW286,结果导入!HW286,选手操作!HU286)=0,"",SUM(选手操作!S286,选手操作!AS286,选手操作!BS286,选手操作!CS286,选手操作!DS286,选手操作!ES286,选手操作!FS286,选手操作!GS286,选手操作!HS286,选手操作!M286,结果导入!W286,结果导入!AW286,结果导入!BW286,结果导入!CW286,结果导入!DW286,结果导入!EW286,结果导入!FW286,结果导入!GW286,结果导入!HW286))</f>
        <v/>
      </c>
      <c r="G287" s="7" t="str">
        <f>IF(SUM(选手操作!O286,结果导入!Y286,结果导入!AY286,结果导入!BY286,结果导入!CY286,结果导入!DY286,结果导入!EY286,结果导入!FY286,结果导入!GY286,结果导入!HY286)=0,"",SUM(选手操作!O286,结果导入!Y286,结果导入!AY286,结果导入!BY286,结果导入!CY286,结果导入!DY286,结果导入!EY286,结果导入!FY286,结果导入!GY286,结果导入!HY286))</f>
        <v/>
      </c>
      <c r="H287" s="6" t="str">
        <f ca="1">IFERROR(IF(OR($C287="",结果导入!S$3=""),"",IF(选手操作!T286&lt;&gt;"",IF(选手操作!T286="其他","请假",选手操作!T286),VLOOKUP($C287,结果导入!O:Q,3,0))),"成绩错误")</f>
        <v/>
      </c>
      <c r="I287" s="6" t="str">
        <f ca="1">IFERROR(IF(OR($C287="",结果导入!AS$3=""),"",IF(选手操作!AT286&lt;&gt;"",IF(选手操作!AT286="其他","请假",选手操作!AT286),VLOOKUP($C287,结果导入!AO:AQ,3,0))),"成绩错误")</f>
        <v/>
      </c>
      <c r="J287" s="6" t="str">
        <f ca="1">IFERROR(IF(OR($C287="",结果导入!BS$3=""),"",IF(选手操作!BT286&lt;&gt;"",IF(选手操作!BT286="其他","请假",选手操作!BT286),VLOOKUP($C287,结果导入!BO:BQ,3,0))),"成绩错误")</f>
        <v/>
      </c>
      <c r="K287" s="6" t="str">
        <f ca="1">IFERROR(IF(OR($C287="",结果导入!CS$3=""),"",IF(选手操作!CT286&lt;&gt;"",IF(选手操作!CT286="其他","请假",选手操作!CT286),VLOOKUP($C287,结果导入!CO:CQ,3,0))),"成绩错误")</f>
        <v/>
      </c>
      <c r="L287" s="6" t="str">
        <f ca="1">IFERROR(IF(OR($C287="",结果导入!DS$3=""),"",IF(选手操作!DT286&lt;&gt;"",IF(选手操作!DT286="其他","请假",选手操作!DT286),VLOOKUP($C287,结果导入!DO:DQ,3,0))),"成绩错误")</f>
        <v/>
      </c>
      <c r="M287" s="6" t="str">
        <f ca="1">IFERROR(IF(OR($C287="",结果导入!ES$3=""),"",IF(选手操作!ET286&lt;&gt;"",IF(选手操作!ET286="其他","请假",选手操作!ET286),VLOOKUP($C287,结果导入!EO:EQ,3,0))),"成绩错误")</f>
        <v/>
      </c>
      <c r="N287" s="6" t="str">
        <f ca="1">IFERROR(IF(OR($C287="",结果导入!FS$3=""),"",IF(选手操作!FT286&lt;&gt;"",IF(选手操作!FT286="其他","请假",选手操作!FT286),VLOOKUP($C287,结果导入!FO:FQ,3,0))),"成绩错误")</f>
        <v/>
      </c>
      <c r="O287" s="6" t="str">
        <f ca="1">IFERROR(IF(OR($C287="",结果导入!GS$3=""),"",IF(选手操作!GT286&lt;&gt;"",IF(选手操作!GT286="其他","请假",选手操作!GT286),VLOOKUP($C287,结果导入!GO:GQ,3,0))),"成绩错误")</f>
        <v/>
      </c>
      <c r="P287" s="6" t="str">
        <f ca="1">IFERROR(IF(OR($C287="",结果导入!HS$3=""),"",IF(选手操作!HT286&lt;&gt;"",IF(选手操作!HT286="其他","请假",选手操作!HT286),VLOOKUP($C287,结果导入!HO:HQ,3,0))),"成绩错误")</f>
        <v/>
      </c>
      <c r="Q287" s="5" t="str">
        <f ca="1" t="shared" si="200"/>
        <v/>
      </c>
      <c r="R287" s="5" t="str">
        <f ca="1" t="shared" si="201"/>
        <v/>
      </c>
      <c r="S287" s="5" t="str">
        <f ca="1" t="shared" si="202"/>
        <v/>
      </c>
      <c r="T287" s="6" t="str">
        <f ca="1" t="shared" si="203"/>
        <v/>
      </c>
      <c r="U287" s="6" t="str">
        <f ca="1" t="shared" si="204"/>
        <v/>
      </c>
      <c r="V287" s="6" t="str">
        <f ca="1" t="shared" si="205"/>
        <v/>
      </c>
      <c r="W287" s="6" t="str">
        <f ca="1" t="shared" si="206"/>
        <v/>
      </c>
      <c r="X287" s="6" t="str">
        <f ca="1" t="shared" si="207"/>
        <v/>
      </c>
      <c r="Y287" s="6" t="str">
        <f ca="1" t="shared" si="208"/>
        <v/>
      </c>
      <c r="Z287" s="6" t="str">
        <f ca="1" t="shared" si="209"/>
        <v/>
      </c>
      <c r="AA287" s="6" t="str">
        <f ca="1" t="shared" si="210"/>
        <v/>
      </c>
      <c r="AB287" s="6" t="str">
        <f ca="1" t="shared" si="211"/>
        <v/>
      </c>
      <c r="AC287" s="6" t="str">
        <f ca="1" t="shared" si="212"/>
        <v/>
      </c>
      <c r="AD287" s="6" t="str">
        <f ca="1" t="shared" si="213"/>
        <v/>
      </c>
      <c r="AE287" s="6" t="str">
        <f ca="1" t="shared" si="214"/>
        <v/>
      </c>
      <c r="AF287" s="5" t="str">
        <f ca="1" t="shared" si="215"/>
        <v/>
      </c>
      <c r="AG287" s="5" t="str">
        <f ca="1" t="shared" si="216"/>
        <v/>
      </c>
      <c r="AH287" s="5" t="str">
        <f ca="1" t="shared" si="217"/>
        <v/>
      </c>
      <c r="AI287" s="6" t="str">
        <f ca="1" t="shared" si="218"/>
        <v/>
      </c>
      <c r="AJ287" s="6" t="str">
        <f ca="1" t="shared" si="219"/>
        <v/>
      </c>
      <c r="AK287" s="7" t="str">
        <f ca="1" t="shared" si="220"/>
        <v/>
      </c>
      <c r="AL287" s="6" t="str">
        <f ca="1" t="shared" si="221"/>
        <v/>
      </c>
      <c r="AM287" s="6" t="str">
        <f ca="1" t="shared" si="222"/>
        <v/>
      </c>
      <c r="AN287" s="6" t="str">
        <f ca="1" t="shared" si="223"/>
        <v/>
      </c>
      <c r="AO287" s="6" t="str">
        <f ca="1" t="shared" si="224"/>
        <v/>
      </c>
      <c r="AP287" s="6" t="str">
        <f ca="1" t="shared" si="225"/>
        <v/>
      </c>
      <c r="AQ287" s="6" t="str">
        <f ca="1" t="shared" si="226"/>
        <v/>
      </c>
      <c r="AR287" s="6" t="str">
        <f ca="1" t="shared" si="227"/>
        <v/>
      </c>
      <c r="AS287" s="6" t="str">
        <f ca="1" t="shared" si="228"/>
        <v/>
      </c>
      <c r="AT287" s="6" t="str">
        <f ca="1" t="shared" si="229"/>
        <v/>
      </c>
      <c r="AU287" s="9" t="str">
        <f ca="1" t="shared" si="230"/>
        <v/>
      </c>
      <c r="AV287" s="5" t="str">
        <f ca="1" t="shared" si="231"/>
        <v/>
      </c>
      <c r="AW287" s="5" t="str">
        <f ca="1" t="shared" si="232"/>
        <v/>
      </c>
      <c r="AX287" s="8" t="str">
        <f ca="1" t="shared" si="233"/>
        <v/>
      </c>
      <c r="AY287" s="6" t="str">
        <f ca="1" t="shared" si="234"/>
        <v/>
      </c>
      <c r="AZ287" s="7" t="str">
        <f ca="1" t="shared" si="235"/>
        <v/>
      </c>
      <c r="BA287" s="6" t="str">
        <f ca="1" t="shared" si="236"/>
        <v/>
      </c>
      <c r="BB287" s="6" t="str">
        <f ca="1" t="shared" si="237"/>
        <v/>
      </c>
      <c r="BC287" s="6" t="str">
        <f ca="1" t="shared" si="238"/>
        <v/>
      </c>
      <c r="BD287" s="6" t="str">
        <f ca="1" t="shared" si="239"/>
        <v/>
      </c>
      <c r="BE287" s="6" t="str">
        <f ca="1" t="shared" si="240"/>
        <v/>
      </c>
      <c r="BF287" s="6" t="str">
        <f ca="1" t="shared" si="241"/>
        <v/>
      </c>
      <c r="BG287" s="6" t="str">
        <f ca="1" t="shared" si="242"/>
        <v/>
      </c>
      <c r="BH287" s="6" t="str">
        <f ca="1" t="shared" si="243"/>
        <v/>
      </c>
      <c r="BI287" s="6" t="str">
        <f ca="1" t="shared" si="244"/>
        <v/>
      </c>
    </row>
    <row r="288" spans="1:61">
      <c r="A288" s="5" t="str">
        <f ca="1" t="shared" si="198"/>
        <v/>
      </c>
      <c r="B288" s="5" t="str">
        <f ca="1">IF(选手操作!$K287="","",选手操作!$K287)</f>
        <v/>
      </c>
      <c r="C288" s="5" t="str">
        <f ca="1">IF(选手操作!$L287="","",选手操作!$L287)</f>
        <v/>
      </c>
      <c r="D288" s="5" t="str">
        <f ca="1">IF($B288="","",RANK($E288,$E$4:$E$435,0)+COUNTIF($E$4:$E288,$E288)-1)</f>
        <v/>
      </c>
      <c r="E288" s="6" t="str">
        <f ca="1" t="shared" si="199"/>
        <v/>
      </c>
      <c r="F288" s="7" t="str">
        <f ca="1">IF(SUM(选手操作!S287,选手操作!AS287,选手操作!BS287,选手操作!CS287,选手操作!DS287,选手操作!ES287,选手操作!FS287,选手操作!GS287,选手操作!HS287,选手操作!M287,结果导入!W287,结果导入!AW287,结果导入!BW287,结果导入!CW287,结果导入!DW287,结果导入!EW287,结果导入!FW287,结果导入!GW287,结果导入!HW287,选手操作!HU287)=0,"",SUM(选手操作!S287,选手操作!AS287,选手操作!BS287,选手操作!CS287,选手操作!DS287,选手操作!ES287,选手操作!FS287,选手操作!GS287,选手操作!HS287,选手操作!M287,结果导入!W287,结果导入!AW287,结果导入!BW287,结果导入!CW287,结果导入!DW287,结果导入!EW287,结果导入!FW287,结果导入!GW287,结果导入!HW287))</f>
        <v/>
      </c>
      <c r="G288" s="7" t="str">
        <f>IF(SUM(选手操作!O287,结果导入!Y287,结果导入!AY287,结果导入!BY287,结果导入!CY287,结果导入!DY287,结果导入!EY287,结果导入!FY287,结果导入!GY287,结果导入!HY287)=0,"",SUM(选手操作!O287,结果导入!Y287,结果导入!AY287,结果导入!BY287,结果导入!CY287,结果导入!DY287,结果导入!EY287,结果导入!FY287,结果导入!GY287,结果导入!HY287))</f>
        <v/>
      </c>
      <c r="H288" s="6" t="str">
        <f ca="1">IFERROR(IF(OR($C288="",结果导入!S$3=""),"",IF(选手操作!T287&lt;&gt;"",IF(选手操作!T287="其他","请假",选手操作!T287),VLOOKUP($C288,结果导入!O:Q,3,0))),"成绩错误")</f>
        <v/>
      </c>
      <c r="I288" s="6" t="str">
        <f ca="1">IFERROR(IF(OR($C288="",结果导入!AS$3=""),"",IF(选手操作!AT287&lt;&gt;"",IF(选手操作!AT287="其他","请假",选手操作!AT287),VLOOKUP($C288,结果导入!AO:AQ,3,0))),"成绩错误")</f>
        <v/>
      </c>
      <c r="J288" s="6" t="str">
        <f ca="1">IFERROR(IF(OR($C288="",结果导入!BS$3=""),"",IF(选手操作!BT287&lt;&gt;"",IF(选手操作!BT287="其他","请假",选手操作!BT287),VLOOKUP($C288,结果导入!BO:BQ,3,0))),"成绩错误")</f>
        <v/>
      </c>
      <c r="K288" s="6" t="str">
        <f ca="1">IFERROR(IF(OR($C288="",结果导入!CS$3=""),"",IF(选手操作!CT287&lt;&gt;"",IF(选手操作!CT287="其他","请假",选手操作!CT287),VLOOKUP($C288,结果导入!CO:CQ,3,0))),"成绩错误")</f>
        <v/>
      </c>
      <c r="L288" s="6" t="str">
        <f ca="1">IFERROR(IF(OR($C288="",结果导入!DS$3=""),"",IF(选手操作!DT287&lt;&gt;"",IF(选手操作!DT287="其他","请假",选手操作!DT287),VLOOKUP($C288,结果导入!DO:DQ,3,0))),"成绩错误")</f>
        <v/>
      </c>
      <c r="M288" s="6" t="str">
        <f ca="1">IFERROR(IF(OR($C288="",结果导入!ES$3=""),"",IF(选手操作!ET287&lt;&gt;"",IF(选手操作!ET287="其他","请假",选手操作!ET287),VLOOKUP($C288,结果导入!EO:EQ,3,0))),"成绩错误")</f>
        <v/>
      </c>
      <c r="N288" s="6" t="str">
        <f ca="1">IFERROR(IF(OR($C288="",结果导入!FS$3=""),"",IF(选手操作!FT287&lt;&gt;"",IF(选手操作!FT287="其他","请假",选手操作!FT287),VLOOKUP($C288,结果导入!FO:FQ,3,0))),"成绩错误")</f>
        <v/>
      </c>
      <c r="O288" s="6" t="str">
        <f ca="1">IFERROR(IF(OR($C288="",结果导入!GS$3=""),"",IF(选手操作!GT287&lt;&gt;"",IF(选手操作!GT287="其他","请假",选手操作!GT287),VLOOKUP($C288,结果导入!GO:GQ,3,0))),"成绩错误")</f>
        <v/>
      </c>
      <c r="P288" s="6" t="str">
        <f ca="1">IFERROR(IF(OR($C288="",结果导入!HS$3=""),"",IF(选手操作!HT287&lt;&gt;"",IF(选手操作!HT287="其他","请假",选手操作!HT287),VLOOKUP($C288,结果导入!HO:HQ,3,0))),"成绩错误")</f>
        <v/>
      </c>
      <c r="Q288" s="5" t="str">
        <f ca="1" t="shared" si="200"/>
        <v/>
      </c>
      <c r="R288" s="5" t="str">
        <f ca="1" t="shared" si="201"/>
        <v/>
      </c>
      <c r="S288" s="5" t="str">
        <f ca="1" t="shared" si="202"/>
        <v/>
      </c>
      <c r="T288" s="6" t="str">
        <f ca="1" t="shared" si="203"/>
        <v/>
      </c>
      <c r="U288" s="6" t="str">
        <f ca="1" t="shared" si="204"/>
        <v/>
      </c>
      <c r="V288" s="6" t="str">
        <f ca="1" t="shared" si="205"/>
        <v/>
      </c>
      <c r="W288" s="6" t="str">
        <f ca="1" t="shared" si="206"/>
        <v/>
      </c>
      <c r="X288" s="6" t="str">
        <f ca="1" t="shared" si="207"/>
        <v/>
      </c>
      <c r="Y288" s="6" t="str">
        <f ca="1" t="shared" si="208"/>
        <v/>
      </c>
      <c r="Z288" s="6" t="str">
        <f ca="1" t="shared" si="209"/>
        <v/>
      </c>
      <c r="AA288" s="6" t="str">
        <f ca="1" t="shared" si="210"/>
        <v/>
      </c>
      <c r="AB288" s="6" t="str">
        <f ca="1" t="shared" si="211"/>
        <v/>
      </c>
      <c r="AC288" s="6" t="str">
        <f ca="1" t="shared" si="212"/>
        <v/>
      </c>
      <c r="AD288" s="6" t="str">
        <f ca="1" t="shared" si="213"/>
        <v/>
      </c>
      <c r="AE288" s="6" t="str">
        <f ca="1" t="shared" si="214"/>
        <v/>
      </c>
      <c r="AF288" s="5" t="str">
        <f ca="1" t="shared" si="215"/>
        <v/>
      </c>
      <c r="AG288" s="5" t="str">
        <f ca="1" t="shared" si="216"/>
        <v/>
      </c>
      <c r="AH288" s="5" t="str">
        <f ca="1" t="shared" si="217"/>
        <v/>
      </c>
      <c r="AI288" s="6" t="str">
        <f ca="1" t="shared" si="218"/>
        <v/>
      </c>
      <c r="AJ288" s="6" t="str">
        <f ca="1" t="shared" si="219"/>
        <v/>
      </c>
      <c r="AK288" s="7" t="str">
        <f ca="1" t="shared" si="220"/>
        <v/>
      </c>
      <c r="AL288" s="6" t="str">
        <f ca="1" t="shared" si="221"/>
        <v/>
      </c>
      <c r="AM288" s="6" t="str">
        <f ca="1" t="shared" si="222"/>
        <v/>
      </c>
      <c r="AN288" s="6" t="str">
        <f ca="1" t="shared" si="223"/>
        <v/>
      </c>
      <c r="AO288" s="6" t="str">
        <f ca="1" t="shared" si="224"/>
        <v/>
      </c>
      <c r="AP288" s="6" t="str">
        <f ca="1" t="shared" si="225"/>
        <v/>
      </c>
      <c r="AQ288" s="6" t="str">
        <f ca="1" t="shared" si="226"/>
        <v/>
      </c>
      <c r="AR288" s="6" t="str">
        <f ca="1" t="shared" si="227"/>
        <v/>
      </c>
      <c r="AS288" s="6" t="str">
        <f ca="1" t="shared" si="228"/>
        <v/>
      </c>
      <c r="AT288" s="6" t="str">
        <f ca="1" t="shared" si="229"/>
        <v/>
      </c>
      <c r="AU288" s="9" t="str">
        <f ca="1" t="shared" si="230"/>
        <v/>
      </c>
      <c r="AV288" s="5" t="str">
        <f ca="1" t="shared" si="231"/>
        <v/>
      </c>
      <c r="AW288" s="5" t="str">
        <f ca="1" t="shared" si="232"/>
        <v/>
      </c>
      <c r="AX288" s="8" t="str">
        <f ca="1" t="shared" si="233"/>
        <v/>
      </c>
      <c r="AY288" s="6" t="str">
        <f ca="1" t="shared" si="234"/>
        <v/>
      </c>
      <c r="AZ288" s="7" t="str">
        <f ca="1" t="shared" si="235"/>
        <v/>
      </c>
      <c r="BA288" s="6" t="str">
        <f ca="1" t="shared" si="236"/>
        <v/>
      </c>
      <c r="BB288" s="6" t="str">
        <f ca="1" t="shared" si="237"/>
        <v/>
      </c>
      <c r="BC288" s="6" t="str">
        <f ca="1" t="shared" si="238"/>
        <v/>
      </c>
      <c r="BD288" s="6" t="str">
        <f ca="1" t="shared" si="239"/>
        <v/>
      </c>
      <c r="BE288" s="6" t="str">
        <f ca="1" t="shared" si="240"/>
        <v/>
      </c>
      <c r="BF288" s="6" t="str">
        <f ca="1" t="shared" si="241"/>
        <v/>
      </c>
      <c r="BG288" s="6" t="str">
        <f ca="1" t="shared" si="242"/>
        <v/>
      </c>
      <c r="BH288" s="6" t="str">
        <f ca="1" t="shared" si="243"/>
        <v/>
      </c>
      <c r="BI288" s="6" t="str">
        <f ca="1" t="shared" si="244"/>
        <v/>
      </c>
    </row>
    <row r="289" spans="1:61">
      <c r="A289" s="5" t="str">
        <f ca="1" t="shared" si="198"/>
        <v/>
      </c>
      <c r="B289" s="5" t="str">
        <f ca="1">IF(选手操作!$K288="","",选手操作!$K288)</f>
        <v/>
      </c>
      <c r="C289" s="5" t="str">
        <f ca="1">IF(选手操作!$L288="","",选手操作!$L288)</f>
        <v/>
      </c>
      <c r="D289" s="5" t="str">
        <f ca="1">IF($B289="","",RANK($E289,$E$4:$E$435,0)+COUNTIF($E$4:$E289,$E289)-1)</f>
        <v/>
      </c>
      <c r="E289" s="6" t="str">
        <f ca="1" t="shared" si="199"/>
        <v/>
      </c>
      <c r="F289" s="7" t="str">
        <f ca="1">IF(SUM(选手操作!S288,选手操作!AS288,选手操作!BS288,选手操作!CS288,选手操作!DS288,选手操作!ES288,选手操作!FS288,选手操作!GS288,选手操作!HS288,选手操作!M288,结果导入!W288,结果导入!AW288,结果导入!BW288,结果导入!CW288,结果导入!DW288,结果导入!EW288,结果导入!FW288,结果导入!GW288,结果导入!HW288,选手操作!HU288)=0,"",SUM(选手操作!S288,选手操作!AS288,选手操作!BS288,选手操作!CS288,选手操作!DS288,选手操作!ES288,选手操作!FS288,选手操作!GS288,选手操作!HS288,选手操作!M288,结果导入!W288,结果导入!AW288,结果导入!BW288,结果导入!CW288,结果导入!DW288,结果导入!EW288,结果导入!FW288,结果导入!GW288,结果导入!HW288))</f>
        <v/>
      </c>
      <c r="G289" s="7" t="str">
        <f>IF(SUM(选手操作!O288,结果导入!Y288,结果导入!AY288,结果导入!BY288,结果导入!CY288,结果导入!DY288,结果导入!EY288,结果导入!FY288,结果导入!GY288,结果导入!HY288)=0,"",SUM(选手操作!O288,结果导入!Y288,结果导入!AY288,结果导入!BY288,结果导入!CY288,结果导入!DY288,结果导入!EY288,结果导入!FY288,结果导入!GY288,结果导入!HY288))</f>
        <v/>
      </c>
      <c r="H289" s="6" t="str">
        <f ca="1">IFERROR(IF(OR($C289="",结果导入!S$3=""),"",IF(选手操作!T288&lt;&gt;"",IF(选手操作!T288="其他","请假",选手操作!T288),VLOOKUP($C289,结果导入!O:Q,3,0))),"成绩错误")</f>
        <v/>
      </c>
      <c r="I289" s="6" t="str">
        <f ca="1">IFERROR(IF(OR($C289="",结果导入!AS$3=""),"",IF(选手操作!AT288&lt;&gt;"",IF(选手操作!AT288="其他","请假",选手操作!AT288),VLOOKUP($C289,结果导入!AO:AQ,3,0))),"成绩错误")</f>
        <v/>
      </c>
      <c r="J289" s="6" t="str">
        <f ca="1">IFERROR(IF(OR($C289="",结果导入!BS$3=""),"",IF(选手操作!BT288&lt;&gt;"",IF(选手操作!BT288="其他","请假",选手操作!BT288),VLOOKUP($C289,结果导入!BO:BQ,3,0))),"成绩错误")</f>
        <v/>
      </c>
      <c r="K289" s="6" t="str">
        <f ca="1">IFERROR(IF(OR($C289="",结果导入!CS$3=""),"",IF(选手操作!CT288&lt;&gt;"",IF(选手操作!CT288="其他","请假",选手操作!CT288),VLOOKUP($C289,结果导入!CO:CQ,3,0))),"成绩错误")</f>
        <v/>
      </c>
      <c r="L289" s="6" t="str">
        <f ca="1">IFERROR(IF(OR($C289="",结果导入!DS$3=""),"",IF(选手操作!DT288&lt;&gt;"",IF(选手操作!DT288="其他","请假",选手操作!DT288),VLOOKUP($C289,结果导入!DO:DQ,3,0))),"成绩错误")</f>
        <v/>
      </c>
      <c r="M289" s="6" t="str">
        <f ca="1">IFERROR(IF(OR($C289="",结果导入!ES$3=""),"",IF(选手操作!ET288&lt;&gt;"",IF(选手操作!ET288="其他","请假",选手操作!ET288),VLOOKUP($C289,结果导入!EO:EQ,3,0))),"成绩错误")</f>
        <v/>
      </c>
      <c r="N289" s="6" t="str">
        <f ca="1">IFERROR(IF(OR($C289="",结果导入!FS$3=""),"",IF(选手操作!FT288&lt;&gt;"",IF(选手操作!FT288="其他","请假",选手操作!FT288),VLOOKUP($C289,结果导入!FO:FQ,3,0))),"成绩错误")</f>
        <v/>
      </c>
      <c r="O289" s="6" t="str">
        <f ca="1">IFERROR(IF(OR($C289="",结果导入!GS$3=""),"",IF(选手操作!GT288&lt;&gt;"",IF(选手操作!GT288="其他","请假",选手操作!GT288),VLOOKUP($C289,结果导入!GO:GQ,3,0))),"成绩错误")</f>
        <v/>
      </c>
      <c r="P289" s="6" t="str">
        <f ca="1">IFERROR(IF(OR($C289="",结果导入!HS$3=""),"",IF(选手操作!HT288&lt;&gt;"",IF(选手操作!HT288="其他","请假",选手操作!HT288),VLOOKUP($C289,结果导入!HO:HQ,3,0))),"成绩错误")</f>
        <v/>
      </c>
      <c r="Q289" s="5" t="str">
        <f ca="1" t="shared" si="200"/>
        <v/>
      </c>
      <c r="R289" s="5" t="str">
        <f ca="1" t="shared" si="201"/>
        <v/>
      </c>
      <c r="S289" s="5" t="str">
        <f ca="1" t="shared" si="202"/>
        <v/>
      </c>
      <c r="T289" s="6" t="str">
        <f ca="1" t="shared" si="203"/>
        <v/>
      </c>
      <c r="U289" s="6" t="str">
        <f ca="1" t="shared" si="204"/>
        <v/>
      </c>
      <c r="V289" s="6" t="str">
        <f ca="1" t="shared" si="205"/>
        <v/>
      </c>
      <c r="W289" s="6" t="str">
        <f ca="1" t="shared" si="206"/>
        <v/>
      </c>
      <c r="X289" s="6" t="str">
        <f ca="1" t="shared" si="207"/>
        <v/>
      </c>
      <c r="Y289" s="6" t="str">
        <f ca="1" t="shared" si="208"/>
        <v/>
      </c>
      <c r="Z289" s="6" t="str">
        <f ca="1" t="shared" si="209"/>
        <v/>
      </c>
      <c r="AA289" s="6" t="str">
        <f ca="1" t="shared" si="210"/>
        <v/>
      </c>
      <c r="AB289" s="6" t="str">
        <f ca="1" t="shared" si="211"/>
        <v/>
      </c>
      <c r="AC289" s="6" t="str">
        <f ca="1" t="shared" si="212"/>
        <v/>
      </c>
      <c r="AD289" s="6" t="str">
        <f ca="1" t="shared" si="213"/>
        <v/>
      </c>
      <c r="AE289" s="6" t="str">
        <f ca="1" t="shared" si="214"/>
        <v/>
      </c>
      <c r="AF289" s="5" t="str">
        <f ca="1" t="shared" si="215"/>
        <v/>
      </c>
      <c r="AG289" s="5" t="str">
        <f ca="1" t="shared" si="216"/>
        <v/>
      </c>
      <c r="AH289" s="5" t="str">
        <f ca="1" t="shared" si="217"/>
        <v/>
      </c>
      <c r="AI289" s="6" t="str">
        <f ca="1" t="shared" si="218"/>
        <v/>
      </c>
      <c r="AJ289" s="6" t="str">
        <f ca="1" t="shared" si="219"/>
        <v/>
      </c>
      <c r="AK289" s="7" t="str">
        <f ca="1" t="shared" si="220"/>
        <v/>
      </c>
      <c r="AL289" s="6" t="str">
        <f ca="1" t="shared" si="221"/>
        <v/>
      </c>
      <c r="AM289" s="6" t="str">
        <f ca="1" t="shared" si="222"/>
        <v/>
      </c>
      <c r="AN289" s="6" t="str">
        <f ca="1" t="shared" si="223"/>
        <v/>
      </c>
      <c r="AO289" s="6" t="str">
        <f ca="1" t="shared" si="224"/>
        <v/>
      </c>
      <c r="AP289" s="6" t="str">
        <f ca="1" t="shared" si="225"/>
        <v/>
      </c>
      <c r="AQ289" s="6" t="str">
        <f ca="1" t="shared" si="226"/>
        <v/>
      </c>
      <c r="AR289" s="6" t="str">
        <f ca="1" t="shared" si="227"/>
        <v/>
      </c>
      <c r="AS289" s="6" t="str">
        <f ca="1" t="shared" si="228"/>
        <v/>
      </c>
      <c r="AT289" s="6" t="str">
        <f ca="1" t="shared" si="229"/>
        <v/>
      </c>
      <c r="AU289" s="9" t="str">
        <f ca="1" t="shared" si="230"/>
        <v/>
      </c>
      <c r="AV289" s="5" t="str">
        <f ca="1" t="shared" si="231"/>
        <v/>
      </c>
      <c r="AW289" s="5" t="str">
        <f ca="1" t="shared" si="232"/>
        <v/>
      </c>
      <c r="AX289" s="8" t="str">
        <f ca="1" t="shared" si="233"/>
        <v/>
      </c>
      <c r="AY289" s="6" t="str">
        <f ca="1" t="shared" si="234"/>
        <v/>
      </c>
      <c r="AZ289" s="7" t="str">
        <f ca="1" t="shared" si="235"/>
        <v/>
      </c>
      <c r="BA289" s="6" t="str">
        <f ca="1" t="shared" si="236"/>
        <v/>
      </c>
      <c r="BB289" s="6" t="str">
        <f ca="1" t="shared" si="237"/>
        <v/>
      </c>
      <c r="BC289" s="6" t="str">
        <f ca="1" t="shared" si="238"/>
        <v/>
      </c>
      <c r="BD289" s="6" t="str">
        <f ca="1" t="shared" si="239"/>
        <v/>
      </c>
      <c r="BE289" s="6" t="str">
        <f ca="1" t="shared" si="240"/>
        <v/>
      </c>
      <c r="BF289" s="6" t="str">
        <f ca="1" t="shared" si="241"/>
        <v/>
      </c>
      <c r="BG289" s="6" t="str">
        <f ca="1" t="shared" si="242"/>
        <v/>
      </c>
      <c r="BH289" s="6" t="str">
        <f ca="1" t="shared" si="243"/>
        <v/>
      </c>
      <c r="BI289" s="6" t="str">
        <f ca="1" t="shared" si="244"/>
        <v/>
      </c>
    </row>
    <row r="290" spans="1:61">
      <c r="A290" s="5" t="str">
        <f ca="1" t="shared" si="198"/>
        <v/>
      </c>
      <c r="B290" s="5" t="str">
        <f ca="1">IF(选手操作!$K289="","",选手操作!$K289)</f>
        <v/>
      </c>
      <c r="C290" s="5" t="str">
        <f ca="1">IF(选手操作!$L289="","",选手操作!$L289)</f>
        <v/>
      </c>
      <c r="D290" s="5" t="str">
        <f ca="1">IF($B290="","",RANK($E290,$E$4:$E$435,0)+COUNTIF($E$4:$E290,$E290)-1)</f>
        <v/>
      </c>
      <c r="E290" s="6" t="str">
        <f ca="1" t="shared" si="199"/>
        <v/>
      </c>
      <c r="F290" s="7" t="str">
        <f ca="1">IF(SUM(选手操作!S289,选手操作!AS289,选手操作!BS289,选手操作!CS289,选手操作!DS289,选手操作!ES289,选手操作!FS289,选手操作!GS289,选手操作!HS289,选手操作!M289,结果导入!W289,结果导入!AW289,结果导入!BW289,结果导入!CW289,结果导入!DW289,结果导入!EW289,结果导入!FW289,结果导入!GW289,结果导入!HW289,选手操作!HU289)=0,"",SUM(选手操作!S289,选手操作!AS289,选手操作!BS289,选手操作!CS289,选手操作!DS289,选手操作!ES289,选手操作!FS289,选手操作!GS289,选手操作!HS289,选手操作!M289,结果导入!W289,结果导入!AW289,结果导入!BW289,结果导入!CW289,结果导入!DW289,结果导入!EW289,结果导入!FW289,结果导入!GW289,结果导入!HW289))</f>
        <v/>
      </c>
      <c r="G290" s="7" t="str">
        <f>IF(SUM(选手操作!O289,结果导入!Y289,结果导入!AY289,结果导入!BY289,结果导入!CY289,结果导入!DY289,结果导入!EY289,结果导入!FY289,结果导入!GY289,结果导入!HY289)=0,"",SUM(选手操作!O289,结果导入!Y289,结果导入!AY289,结果导入!BY289,结果导入!CY289,结果导入!DY289,结果导入!EY289,结果导入!FY289,结果导入!GY289,结果导入!HY289))</f>
        <v/>
      </c>
      <c r="H290" s="6" t="str">
        <f ca="1">IFERROR(IF(OR($C290="",结果导入!S$3=""),"",IF(选手操作!T289&lt;&gt;"",IF(选手操作!T289="其他","请假",选手操作!T289),VLOOKUP($C290,结果导入!O:Q,3,0))),"成绩错误")</f>
        <v/>
      </c>
      <c r="I290" s="6" t="str">
        <f ca="1">IFERROR(IF(OR($C290="",结果导入!AS$3=""),"",IF(选手操作!AT289&lt;&gt;"",IF(选手操作!AT289="其他","请假",选手操作!AT289),VLOOKUP($C290,结果导入!AO:AQ,3,0))),"成绩错误")</f>
        <v/>
      </c>
      <c r="J290" s="6" t="str">
        <f ca="1">IFERROR(IF(OR($C290="",结果导入!BS$3=""),"",IF(选手操作!BT289&lt;&gt;"",IF(选手操作!BT289="其他","请假",选手操作!BT289),VLOOKUP($C290,结果导入!BO:BQ,3,0))),"成绩错误")</f>
        <v/>
      </c>
      <c r="K290" s="6" t="str">
        <f ca="1">IFERROR(IF(OR($C290="",结果导入!CS$3=""),"",IF(选手操作!CT289&lt;&gt;"",IF(选手操作!CT289="其他","请假",选手操作!CT289),VLOOKUP($C290,结果导入!CO:CQ,3,0))),"成绩错误")</f>
        <v/>
      </c>
      <c r="L290" s="6" t="str">
        <f ca="1">IFERROR(IF(OR($C290="",结果导入!DS$3=""),"",IF(选手操作!DT289&lt;&gt;"",IF(选手操作!DT289="其他","请假",选手操作!DT289),VLOOKUP($C290,结果导入!DO:DQ,3,0))),"成绩错误")</f>
        <v/>
      </c>
      <c r="M290" s="6" t="str">
        <f ca="1">IFERROR(IF(OR($C290="",结果导入!ES$3=""),"",IF(选手操作!ET289&lt;&gt;"",IF(选手操作!ET289="其他","请假",选手操作!ET289),VLOOKUP($C290,结果导入!EO:EQ,3,0))),"成绩错误")</f>
        <v/>
      </c>
      <c r="N290" s="6" t="str">
        <f ca="1">IFERROR(IF(OR($C290="",结果导入!FS$3=""),"",IF(选手操作!FT289&lt;&gt;"",IF(选手操作!FT289="其他","请假",选手操作!FT289),VLOOKUP($C290,结果导入!FO:FQ,3,0))),"成绩错误")</f>
        <v/>
      </c>
      <c r="O290" s="6" t="str">
        <f ca="1">IFERROR(IF(OR($C290="",结果导入!GS$3=""),"",IF(选手操作!GT289&lt;&gt;"",IF(选手操作!GT289="其他","请假",选手操作!GT289),VLOOKUP($C290,结果导入!GO:GQ,3,0))),"成绩错误")</f>
        <v/>
      </c>
      <c r="P290" s="6" t="str">
        <f ca="1">IFERROR(IF(OR($C290="",结果导入!HS$3=""),"",IF(选手操作!HT289&lt;&gt;"",IF(选手操作!HT289="其他","请假",选手操作!HT289),VLOOKUP($C290,结果导入!HO:HQ,3,0))),"成绩错误")</f>
        <v/>
      </c>
      <c r="Q290" s="5" t="str">
        <f ca="1" t="shared" si="200"/>
        <v/>
      </c>
      <c r="R290" s="5" t="str">
        <f ca="1" t="shared" si="201"/>
        <v/>
      </c>
      <c r="S290" s="5" t="str">
        <f ca="1" t="shared" si="202"/>
        <v/>
      </c>
      <c r="T290" s="6" t="str">
        <f ca="1" t="shared" si="203"/>
        <v/>
      </c>
      <c r="U290" s="6" t="str">
        <f ca="1" t="shared" si="204"/>
        <v/>
      </c>
      <c r="V290" s="6" t="str">
        <f ca="1" t="shared" si="205"/>
        <v/>
      </c>
      <c r="W290" s="6" t="str">
        <f ca="1" t="shared" si="206"/>
        <v/>
      </c>
      <c r="X290" s="6" t="str">
        <f ca="1" t="shared" si="207"/>
        <v/>
      </c>
      <c r="Y290" s="6" t="str">
        <f ca="1" t="shared" si="208"/>
        <v/>
      </c>
      <c r="Z290" s="6" t="str">
        <f ca="1" t="shared" si="209"/>
        <v/>
      </c>
      <c r="AA290" s="6" t="str">
        <f ca="1" t="shared" si="210"/>
        <v/>
      </c>
      <c r="AB290" s="6" t="str">
        <f ca="1" t="shared" si="211"/>
        <v/>
      </c>
      <c r="AC290" s="6" t="str">
        <f ca="1" t="shared" si="212"/>
        <v/>
      </c>
      <c r="AD290" s="6" t="str">
        <f ca="1" t="shared" si="213"/>
        <v/>
      </c>
      <c r="AE290" s="6" t="str">
        <f ca="1" t="shared" si="214"/>
        <v/>
      </c>
      <c r="AF290" s="5" t="str">
        <f ca="1" t="shared" si="215"/>
        <v/>
      </c>
      <c r="AG290" s="5" t="str">
        <f ca="1" t="shared" si="216"/>
        <v/>
      </c>
      <c r="AH290" s="5" t="str">
        <f ca="1" t="shared" si="217"/>
        <v/>
      </c>
      <c r="AI290" s="6" t="str">
        <f ca="1" t="shared" si="218"/>
        <v/>
      </c>
      <c r="AJ290" s="6" t="str">
        <f ca="1" t="shared" si="219"/>
        <v/>
      </c>
      <c r="AK290" s="7" t="str">
        <f ca="1" t="shared" si="220"/>
        <v/>
      </c>
      <c r="AL290" s="6" t="str">
        <f ca="1" t="shared" si="221"/>
        <v/>
      </c>
      <c r="AM290" s="6" t="str">
        <f ca="1" t="shared" si="222"/>
        <v/>
      </c>
      <c r="AN290" s="6" t="str">
        <f ca="1" t="shared" si="223"/>
        <v/>
      </c>
      <c r="AO290" s="6" t="str">
        <f ca="1" t="shared" si="224"/>
        <v/>
      </c>
      <c r="AP290" s="6" t="str">
        <f ca="1" t="shared" si="225"/>
        <v/>
      </c>
      <c r="AQ290" s="6" t="str">
        <f ca="1" t="shared" si="226"/>
        <v/>
      </c>
      <c r="AR290" s="6" t="str">
        <f ca="1" t="shared" si="227"/>
        <v/>
      </c>
      <c r="AS290" s="6" t="str">
        <f ca="1" t="shared" si="228"/>
        <v/>
      </c>
      <c r="AT290" s="6" t="str">
        <f ca="1" t="shared" si="229"/>
        <v/>
      </c>
      <c r="AU290" s="9" t="str">
        <f ca="1" t="shared" si="230"/>
        <v/>
      </c>
      <c r="AV290" s="5" t="str">
        <f ca="1" t="shared" si="231"/>
        <v/>
      </c>
      <c r="AW290" s="5" t="str">
        <f ca="1" t="shared" si="232"/>
        <v/>
      </c>
      <c r="AX290" s="8" t="str">
        <f ca="1" t="shared" si="233"/>
        <v/>
      </c>
      <c r="AY290" s="6" t="str">
        <f ca="1" t="shared" si="234"/>
        <v/>
      </c>
      <c r="AZ290" s="7" t="str">
        <f ca="1" t="shared" si="235"/>
        <v/>
      </c>
      <c r="BA290" s="6" t="str">
        <f ca="1" t="shared" si="236"/>
        <v/>
      </c>
      <c r="BB290" s="6" t="str">
        <f ca="1" t="shared" si="237"/>
        <v/>
      </c>
      <c r="BC290" s="6" t="str">
        <f ca="1" t="shared" si="238"/>
        <v/>
      </c>
      <c r="BD290" s="6" t="str">
        <f ca="1" t="shared" si="239"/>
        <v/>
      </c>
      <c r="BE290" s="6" t="str">
        <f ca="1" t="shared" si="240"/>
        <v/>
      </c>
      <c r="BF290" s="6" t="str">
        <f ca="1" t="shared" si="241"/>
        <v/>
      </c>
      <c r="BG290" s="6" t="str">
        <f ca="1" t="shared" si="242"/>
        <v/>
      </c>
      <c r="BH290" s="6" t="str">
        <f ca="1" t="shared" si="243"/>
        <v/>
      </c>
      <c r="BI290" s="6" t="str">
        <f ca="1" t="shared" si="244"/>
        <v/>
      </c>
    </row>
    <row r="291" spans="1:61">
      <c r="A291" s="5" t="str">
        <f ca="1" t="shared" si="198"/>
        <v/>
      </c>
      <c r="B291" s="5" t="str">
        <f ca="1">IF(选手操作!$K290="","",选手操作!$K290)</f>
        <v/>
      </c>
      <c r="C291" s="5" t="str">
        <f ca="1">IF(选手操作!$L290="","",选手操作!$L290)</f>
        <v/>
      </c>
      <c r="D291" s="5" t="str">
        <f ca="1">IF($B291="","",RANK($E291,$E$4:$E$435,0)+COUNTIF($E$4:$E291,$E291)-1)</f>
        <v/>
      </c>
      <c r="E291" s="6" t="str">
        <f ca="1" t="shared" si="199"/>
        <v/>
      </c>
      <c r="F291" s="7" t="str">
        <f ca="1">IF(SUM(选手操作!S290,选手操作!AS290,选手操作!BS290,选手操作!CS290,选手操作!DS290,选手操作!ES290,选手操作!FS290,选手操作!GS290,选手操作!HS290,选手操作!M290,结果导入!W290,结果导入!AW290,结果导入!BW290,结果导入!CW290,结果导入!DW290,结果导入!EW290,结果导入!FW290,结果导入!GW290,结果导入!HW290,选手操作!HU290)=0,"",SUM(选手操作!S290,选手操作!AS290,选手操作!BS290,选手操作!CS290,选手操作!DS290,选手操作!ES290,选手操作!FS290,选手操作!GS290,选手操作!HS290,选手操作!M290,结果导入!W290,结果导入!AW290,结果导入!BW290,结果导入!CW290,结果导入!DW290,结果导入!EW290,结果导入!FW290,结果导入!GW290,结果导入!HW290))</f>
        <v/>
      </c>
      <c r="G291" s="7" t="str">
        <f>IF(SUM(选手操作!O290,结果导入!Y290,结果导入!AY290,结果导入!BY290,结果导入!CY290,结果导入!DY290,结果导入!EY290,结果导入!FY290,结果导入!GY290,结果导入!HY290)=0,"",SUM(选手操作!O290,结果导入!Y290,结果导入!AY290,结果导入!BY290,结果导入!CY290,结果导入!DY290,结果导入!EY290,结果导入!FY290,结果导入!GY290,结果导入!HY290))</f>
        <v/>
      </c>
      <c r="H291" s="6" t="str">
        <f ca="1">IFERROR(IF(OR($C291="",结果导入!S$3=""),"",IF(选手操作!T290&lt;&gt;"",IF(选手操作!T290="其他","请假",选手操作!T290),VLOOKUP($C291,结果导入!O:Q,3,0))),"成绩错误")</f>
        <v/>
      </c>
      <c r="I291" s="6" t="str">
        <f ca="1">IFERROR(IF(OR($C291="",结果导入!AS$3=""),"",IF(选手操作!AT290&lt;&gt;"",IF(选手操作!AT290="其他","请假",选手操作!AT290),VLOOKUP($C291,结果导入!AO:AQ,3,0))),"成绩错误")</f>
        <v/>
      </c>
      <c r="J291" s="6" t="str">
        <f ca="1">IFERROR(IF(OR($C291="",结果导入!BS$3=""),"",IF(选手操作!BT290&lt;&gt;"",IF(选手操作!BT290="其他","请假",选手操作!BT290),VLOOKUP($C291,结果导入!BO:BQ,3,0))),"成绩错误")</f>
        <v/>
      </c>
      <c r="K291" s="6" t="str">
        <f ca="1">IFERROR(IF(OR($C291="",结果导入!CS$3=""),"",IF(选手操作!CT290&lt;&gt;"",IF(选手操作!CT290="其他","请假",选手操作!CT290),VLOOKUP($C291,结果导入!CO:CQ,3,0))),"成绩错误")</f>
        <v/>
      </c>
      <c r="L291" s="6" t="str">
        <f ca="1">IFERROR(IF(OR($C291="",结果导入!DS$3=""),"",IF(选手操作!DT290&lt;&gt;"",IF(选手操作!DT290="其他","请假",选手操作!DT290),VLOOKUP($C291,结果导入!DO:DQ,3,0))),"成绩错误")</f>
        <v/>
      </c>
      <c r="M291" s="6" t="str">
        <f ca="1">IFERROR(IF(OR($C291="",结果导入!ES$3=""),"",IF(选手操作!ET290&lt;&gt;"",IF(选手操作!ET290="其他","请假",选手操作!ET290),VLOOKUP($C291,结果导入!EO:EQ,3,0))),"成绩错误")</f>
        <v/>
      </c>
      <c r="N291" s="6" t="str">
        <f ca="1">IFERROR(IF(OR($C291="",结果导入!FS$3=""),"",IF(选手操作!FT290&lt;&gt;"",IF(选手操作!FT290="其他","请假",选手操作!FT290),VLOOKUP($C291,结果导入!FO:FQ,3,0))),"成绩错误")</f>
        <v/>
      </c>
      <c r="O291" s="6" t="str">
        <f ca="1">IFERROR(IF(OR($C291="",结果导入!GS$3=""),"",IF(选手操作!GT290&lt;&gt;"",IF(选手操作!GT290="其他","请假",选手操作!GT290),VLOOKUP($C291,结果导入!GO:GQ,3,0))),"成绩错误")</f>
        <v/>
      </c>
      <c r="P291" s="6" t="str">
        <f ca="1">IFERROR(IF(OR($C291="",结果导入!HS$3=""),"",IF(选手操作!HT290&lt;&gt;"",IF(选手操作!HT290="其他","请假",选手操作!HT290),VLOOKUP($C291,结果导入!HO:HQ,3,0))),"成绩错误")</f>
        <v/>
      </c>
      <c r="Q291" s="5" t="str">
        <f ca="1" t="shared" si="200"/>
        <v/>
      </c>
      <c r="R291" s="5" t="str">
        <f ca="1" t="shared" si="201"/>
        <v/>
      </c>
      <c r="S291" s="5" t="str">
        <f ca="1" t="shared" si="202"/>
        <v/>
      </c>
      <c r="T291" s="6" t="str">
        <f ca="1" t="shared" si="203"/>
        <v/>
      </c>
      <c r="U291" s="6" t="str">
        <f ca="1" t="shared" si="204"/>
        <v/>
      </c>
      <c r="V291" s="6" t="str">
        <f ca="1" t="shared" si="205"/>
        <v/>
      </c>
      <c r="W291" s="6" t="str">
        <f ca="1" t="shared" si="206"/>
        <v/>
      </c>
      <c r="X291" s="6" t="str">
        <f ca="1" t="shared" si="207"/>
        <v/>
      </c>
      <c r="Y291" s="6" t="str">
        <f ca="1" t="shared" si="208"/>
        <v/>
      </c>
      <c r="Z291" s="6" t="str">
        <f ca="1" t="shared" si="209"/>
        <v/>
      </c>
      <c r="AA291" s="6" t="str">
        <f ca="1" t="shared" si="210"/>
        <v/>
      </c>
      <c r="AB291" s="6" t="str">
        <f ca="1" t="shared" si="211"/>
        <v/>
      </c>
      <c r="AC291" s="6" t="str">
        <f ca="1" t="shared" si="212"/>
        <v/>
      </c>
      <c r="AD291" s="6" t="str">
        <f ca="1" t="shared" si="213"/>
        <v/>
      </c>
      <c r="AE291" s="6" t="str">
        <f ca="1" t="shared" si="214"/>
        <v/>
      </c>
      <c r="AF291" s="5" t="str">
        <f ca="1" t="shared" si="215"/>
        <v/>
      </c>
      <c r="AG291" s="5" t="str">
        <f ca="1" t="shared" si="216"/>
        <v/>
      </c>
      <c r="AH291" s="5" t="str">
        <f ca="1" t="shared" si="217"/>
        <v/>
      </c>
      <c r="AI291" s="6" t="str">
        <f ca="1" t="shared" si="218"/>
        <v/>
      </c>
      <c r="AJ291" s="6" t="str">
        <f ca="1" t="shared" si="219"/>
        <v/>
      </c>
      <c r="AK291" s="7" t="str">
        <f ca="1" t="shared" si="220"/>
        <v/>
      </c>
      <c r="AL291" s="6" t="str">
        <f ca="1" t="shared" si="221"/>
        <v/>
      </c>
      <c r="AM291" s="6" t="str">
        <f ca="1" t="shared" si="222"/>
        <v/>
      </c>
      <c r="AN291" s="6" t="str">
        <f ca="1" t="shared" si="223"/>
        <v/>
      </c>
      <c r="AO291" s="6" t="str">
        <f ca="1" t="shared" si="224"/>
        <v/>
      </c>
      <c r="AP291" s="6" t="str">
        <f ca="1" t="shared" si="225"/>
        <v/>
      </c>
      <c r="AQ291" s="6" t="str">
        <f ca="1" t="shared" si="226"/>
        <v/>
      </c>
      <c r="AR291" s="6" t="str">
        <f ca="1" t="shared" si="227"/>
        <v/>
      </c>
      <c r="AS291" s="6" t="str">
        <f ca="1" t="shared" si="228"/>
        <v/>
      </c>
      <c r="AT291" s="6" t="str">
        <f ca="1" t="shared" si="229"/>
        <v/>
      </c>
      <c r="AU291" s="9" t="str">
        <f ca="1" t="shared" si="230"/>
        <v/>
      </c>
      <c r="AV291" s="5" t="str">
        <f ca="1" t="shared" si="231"/>
        <v/>
      </c>
      <c r="AW291" s="5" t="str">
        <f ca="1" t="shared" si="232"/>
        <v/>
      </c>
      <c r="AX291" s="8" t="str">
        <f ca="1" t="shared" si="233"/>
        <v/>
      </c>
      <c r="AY291" s="6" t="str">
        <f ca="1" t="shared" si="234"/>
        <v/>
      </c>
      <c r="AZ291" s="7" t="str">
        <f ca="1" t="shared" si="235"/>
        <v/>
      </c>
      <c r="BA291" s="6" t="str">
        <f ca="1" t="shared" si="236"/>
        <v/>
      </c>
      <c r="BB291" s="6" t="str">
        <f ca="1" t="shared" si="237"/>
        <v/>
      </c>
      <c r="BC291" s="6" t="str">
        <f ca="1" t="shared" si="238"/>
        <v/>
      </c>
      <c r="BD291" s="6" t="str">
        <f ca="1" t="shared" si="239"/>
        <v/>
      </c>
      <c r="BE291" s="6" t="str">
        <f ca="1" t="shared" si="240"/>
        <v/>
      </c>
      <c r="BF291" s="6" t="str">
        <f ca="1" t="shared" si="241"/>
        <v/>
      </c>
      <c r="BG291" s="6" t="str">
        <f ca="1" t="shared" si="242"/>
        <v/>
      </c>
      <c r="BH291" s="6" t="str">
        <f ca="1" t="shared" si="243"/>
        <v/>
      </c>
      <c r="BI291" s="6" t="str">
        <f ca="1" t="shared" si="244"/>
        <v/>
      </c>
    </row>
    <row r="292" spans="1:61">
      <c r="A292" s="5" t="str">
        <f ca="1" t="shared" si="198"/>
        <v/>
      </c>
      <c r="B292" s="5" t="str">
        <f ca="1">IF(选手操作!$K291="","",选手操作!$K291)</f>
        <v/>
      </c>
      <c r="C292" s="5" t="str">
        <f ca="1">IF(选手操作!$L291="","",选手操作!$L291)</f>
        <v/>
      </c>
      <c r="D292" s="5" t="str">
        <f ca="1">IF($B292="","",RANK($E292,$E$4:$E$435,0)+COUNTIF($E$4:$E292,$E292)-1)</f>
        <v/>
      </c>
      <c r="E292" s="6" t="str">
        <f ca="1" t="shared" si="199"/>
        <v/>
      </c>
      <c r="F292" s="7" t="str">
        <f ca="1">IF(SUM(选手操作!S291,选手操作!AS291,选手操作!BS291,选手操作!CS291,选手操作!DS291,选手操作!ES291,选手操作!FS291,选手操作!GS291,选手操作!HS291,选手操作!M291,结果导入!W291,结果导入!AW291,结果导入!BW291,结果导入!CW291,结果导入!DW291,结果导入!EW291,结果导入!FW291,结果导入!GW291,结果导入!HW291,选手操作!HU291)=0,"",SUM(选手操作!S291,选手操作!AS291,选手操作!BS291,选手操作!CS291,选手操作!DS291,选手操作!ES291,选手操作!FS291,选手操作!GS291,选手操作!HS291,选手操作!M291,结果导入!W291,结果导入!AW291,结果导入!BW291,结果导入!CW291,结果导入!DW291,结果导入!EW291,结果导入!FW291,结果导入!GW291,结果导入!HW291))</f>
        <v/>
      </c>
      <c r="G292" s="7" t="str">
        <f>IF(SUM(选手操作!O291,结果导入!Y291,结果导入!AY291,结果导入!BY291,结果导入!CY291,结果导入!DY291,结果导入!EY291,结果导入!FY291,结果导入!GY291,结果导入!HY291)=0,"",SUM(选手操作!O291,结果导入!Y291,结果导入!AY291,结果导入!BY291,结果导入!CY291,结果导入!DY291,结果导入!EY291,结果导入!FY291,结果导入!GY291,结果导入!HY291))</f>
        <v/>
      </c>
      <c r="H292" s="6" t="str">
        <f ca="1">IFERROR(IF(OR($C292="",结果导入!S$3=""),"",IF(选手操作!T291&lt;&gt;"",IF(选手操作!T291="其他","请假",选手操作!T291),VLOOKUP($C292,结果导入!O:Q,3,0))),"成绩错误")</f>
        <v/>
      </c>
      <c r="I292" s="6" t="str">
        <f ca="1">IFERROR(IF(OR($C292="",结果导入!AS$3=""),"",IF(选手操作!AT291&lt;&gt;"",IF(选手操作!AT291="其他","请假",选手操作!AT291),VLOOKUP($C292,结果导入!AO:AQ,3,0))),"成绩错误")</f>
        <v/>
      </c>
      <c r="J292" s="6" t="str">
        <f ca="1">IFERROR(IF(OR($C292="",结果导入!BS$3=""),"",IF(选手操作!BT291&lt;&gt;"",IF(选手操作!BT291="其他","请假",选手操作!BT291),VLOOKUP($C292,结果导入!BO:BQ,3,0))),"成绩错误")</f>
        <v/>
      </c>
      <c r="K292" s="6" t="str">
        <f ca="1">IFERROR(IF(OR($C292="",结果导入!CS$3=""),"",IF(选手操作!CT291&lt;&gt;"",IF(选手操作!CT291="其他","请假",选手操作!CT291),VLOOKUP($C292,结果导入!CO:CQ,3,0))),"成绩错误")</f>
        <v/>
      </c>
      <c r="L292" s="6" t="str">
        <f ca="1">IFERROR(IF(OR($C292="",结果导入!DS$3=""),"",IF(选手操作!DT291&lt;&gt;"",IF(选手操作!DT291="其他","请假",选手操作!DT291),VLOOKUP($C292,结果导入!DO:DQ,3,0))),"成绩错误")</f>
        <v/>
      </c>
      <c r="M292" s="6" t="str">
        <f ca="1">IFERROR(IF(OR($C292="",结果导入!ES$3=""),"",IF(选手操作!ET291&lt;&gt;"",IF(选手操作!ET291="其他","请假",选手操作!ET291),VLOOKUP($C292,结果导入!EO:EQ,3,0))),"成绩错误")</f>
        <v/>
      </c>
      <c r="N292" s="6" t="str">
        <f ca="1">IFERROR(IF(OR($C292="",结果导入!FS$3=""),"",IF(选手操作!FT291&lt;&gt;"",IF(选手操作!FT291="其他","请假",选手操作!FT291),VLOOKUP($C292,结果导入!FO:FQ,3,0))),"成绩错误")</f>
        <v/>
      </c>
      <c r="O292" s="6" t="str">
        <f ca="1">IFERROR(IF(OR($C292="",结果导入!GS$3=""),"",IF(选手操作!GT291&lt;&gt;"",IF(选手操作!GT291="其他","请假",选手操作!GT291),VLOOKUP($C292,结果导入!GO:GQ,3,0))),"成绩错误")</f>
        <v/>
      </c>
      <c r="P292" s="6" t="str">
        <f ca="1">IFERROR(IF(OR($C292="",结果导入!HS$3=""),"",IF(选手操作!HT291&lt;&gt;"",IF(选手操作!HT291="其他","请假",选手操作!HT291),VLOOKUP($C292,结果导入!HO:HQ,3,0))),"成绩错误")</f>
        <v/>
      </c>
      <c r="Q292" s="5" t="str">
        <f ca="1" t="shared" si="200"/>
        <v/>
      </c>
      <c r="R292" s="5" t="str">
        <f ca="1" t="shared" si="201"/>
        <v/>
      </c>
      <c r="S292" s="5" t="str">
        <f ca="1" t="shared" si="202"/>
        <v/>
      </c>
      <c r="T292" s="6" t="str">
        <f ca="1" t="shared" si="203"/>
        <v/>
      </c>
      <c r="U292" s="6" t="str">
        <f ca="1" t="shared" si="204"/>
        <v/>
      </c>
      <c r="V292" s="6" t="str">
        <f ca="1" t="shared" si="205"/>
        <v/>
      </c>
      <c r="W292" s="6" t="str">
        <f ca="1" t="shared" si="206"/>
        <v/>
      </c>
      <c r="X292" s="6" t="str">
        <f ca="1" t="shared" si="207"/>
        <v/>
      </c>
      <c r="Y292" s="6" t="str">
        <f ca="1" t="shared" si="208"/>
        <v/>
      </c>
      <c r="Z292" s="6" t="str">
        <f ca="1" t="shared" si="209"/>
        <v/>
      </c>
      <c r="AA292" s="6" t="str">
        <f ca="1" t="shared" si="210"/>
        <v/>
      </c>
      <c r="AB292" s="6" t="str">
        <f ca="1" t="shared" si="211"/>
        <v/>
      </c>
      <c r="AC292" s="6" t="str">
        <f ca="1" t="shared" si="212"/>
        <v/>
      </c>
      <c r="AD292" s="6" t="str">
        <f ca="1" t="shared" si="213"/>
        <v/>
      </c>
      <c r="AE292" s="6" t="str">
        <f ca="1" t="shared" si="214"/>
        <v/>
      </c>
      <c r="AF292" s="5" t="str">
        <f ca="1" t="shared" si="215"/>
        <v/>
      </c>
      <c r="AG292" s="5" t="str">
        <f ca="1" t="shared" si="216"/>
        <v/>
      </c>
      <c r="AH292" s="5" t="str">
        <f ca="1" t="shared" si="217"/>
        <v/>
      </c>
      <c r="AI292" s="6" t="str">
        <f ca="1" t="shared" si="218"/>
        <v/>
      </c>
      <c r="AJ292" s="6" t="str">
        <f ca="1" t="shared" si="219"/>
        <v/>
      </c>
      <c r="AK292" s="7" t="str">
        <f ca="1" t="shared" si="220"/>
        <v/>
      </c>
      <c r="AL292" s="6" t="str">
        <f ca="1" t="shared" si="221"/>
        <v/>
      </c>
      <c r="AM292" s="6" t="str">
        <f ca="1" t="shared" si="222"/>
        <v/>
      </c>
      <c r="AN292" s="6" t="str">
        <f ca="1" t="shared" si="223"/>
        <v/>
      </c>
      <c r="AO292" s="6" t="str">
        <f ca="1" t="shared" si="224"/>
        <v/>
      </c>
      <c r="AP292" s="6" t="str">
        <f ca="1" t="shared" si="225"/>
        <v/>
      </c>
      <c r="AQ292" s="6" t="str">
        <f ca="1" t="shared" si="226"/>
        <v/>
      </c>
      <c r="AR292" s="6" t="str">
        <f ca="1" t="shared" si="227"/>
        <v/>
      </c>
      <c r="AS292" s="6" t="str">
        <f ca="1" t="shared" si="228"/>
        <v/>
      </c>
      <c r="AT292" s="6" t="str">
        <f ca="1" t="shared" si="229"/>
        <v/>
      </c>
      <c r="AU292" s="9" t="str">
        <f ca="1" t="shared" si="230"/>
        <v/>
      </c>
      <c r="AV292" s="5" t="str">
        <f ca="1" t="shared" si="231"/>
        <v/>
      </c>
      <c r="AW292" s="5" t="str">
        <f ca="1" t="shared" si="232"/>
        <v/>
      </c>
      <c r="AX292" s="8" t="str">
        <f ca="1" t="shared" si="233"/>
        <v/>
      </c>
      <c r="AY292" s="6" t="str">
        <f ca="1" t="shared" si="234"/>
        <v/>
      </c>
      <c r="AZ292" s="7" t="str">
        <f ca="1" t="shared" si="235"/>
        <v/>
      </c>
      <c r="BA292" s="6" t="str">
        <f ca="1" t="shared" si="236"/>
        <v/>
      </c>
      <c r="BB292" s="6" t="str">
        <f ca="1" t="shared" si="237"/>
        <v/>
      </c>
      <c r="BC292" s="6" t="str">
        <f ca="1" t="shared" si="238"/>
        <v/>
      </c>
      <c r="BD292" s="6" t="str">
        <f ca="1" t="shared" si="239"/>
        <v/>
      </c>
      <c r="BE292" s="6" t="str">
        <f ca="1" t="shared" si="240"/>
        <v/>
      </c>
      <c r="BF292" s="6" t="str">
        <f ca="1" t="shared" si="241"/>
        <v/>
      </c>
      <c r="BG292" s="6" t="str">
        <f ca="1" t="shared" si="242"/>
        <v/>
      </c>
      <c r="BH292" s="6" t="str">
        <f ca="1" t="shared" si="243"/>
        <v/>
      </c>
      <c r="BI292" s="6" t="str">
        <f ca="1" t="shared" si="244"/>
        <v/>
      </c>
    </row>
    <row r="293" spans="1:61">
      <c r="A293" s="5" t="str">
        <f ca="1" t="shared" si="198"/>
        <v/>
      </c>
      <c r="B293" s="5" t="str">
        <f ca="1">IF(选手操作!$K292="","",选手操作!$K292)</f>
        <v/>
      </c>
      <c r="C293" s="5" t="str">
        <f ca="1">IF(选手操作!$L292="","",选手操作!$L292)</f>
        <v/>
      </c>
      <c r="D293" s="5" t="str">
        <f ca="1">IF($B293="","",RANK($E293,$E$4:$E$435,0)+COUNTIF($E$4:$E293,$E293)-1)</f>
        <v/>
      </c>
      <c r="E293" s="6" t="str">
        <f ca="1" t="shared" si="199"/>
        <v/>
      </c>
      <c r="F293" s="7" t="str">
        <f ca="1">IF(SUM(选手操作!S292,选手操作!AS292,选手操作!BS292,选手操作!CS292,选手操作!DS292,选手操作!ES292,选手操作!FS292,选手操作!GS292,选手操作!HS292,选手操作!M292,结果导入!W292,结果导入!AW292,结果导入!BW292,结果导入!CW292,结果导入!DW292,结果导入!EW292,结果导入!FW292,结果导入!GW292,结果导入!HW292,选手操作!HU292)=0,"",SUM(选手操作!S292,选手操作!AS292,选手操作!BS292,选手操作!CS292,选手操作!DS292,选手操作!ES292,选手操作!FS292,选手操作!GS292,选手操作!HS292,选手操作!M292,结果导入!W292,结果导入!AW292,结果导入!BW292,结果导入!CW292,结果导入!DW292,结果导入!EW292,结果导入!FW292,结果导入!GW292,结果导入!HW292))</f>
        <v/>
      </c>
      <c r="G293" s="7" t="str">
        <f>IF(SUM(选手操作!O292,结果导入!Y292,结果导入!AY292,结果导入!BY292,结果导入!CY292,结果导入!DY292,结果导入!EY292,结果导入!FY292,结果导入!GY292,结果导入!HY292)=0,"",SUM(选手操作!O292,结果导入!Y292,结果导入!AY292,结果导入!BY292,结果导入!CY292,结果导入!DY292,结果导入!EY292,结果导入!FY292,结果导入!GY292,结果导入!HY292))</f>
        <v/>
      </c>
      <c r="H293" s="6" t="str">
        <f ca="1">IFERROR(IF(OR($C293="",结果导入!S$3=""),"",IF(选手操作!T292&lt;&gt;"",IF(选手操作!T292="其他","请假",选手操作!T292),VLOOKUP($C293,结果导入!O:Q,3,0))),"成绩错误")</f>
        <v/>
      </c>
      <c r="I293" s="6" t="str">
        <f ca="1">IFERROR(IF(OR($C293="",结果导入!AS$3=""),"",IF(选手操作!AT292&lt;&gt;"",IF(选手操作!AT292="其他","请假",选手操作!AT292),VLOOKUP($C293,结果导入!AO:AQ,3,0))),"成绩错误")</f>
        <v/>
      </c>
      <c r="J293" s="6" t="str">
        <f ca="1">IFERROR(IF(OR($C293="",结果导入!BS$3=""),"",IF(选手操作!BT292&lt;&gt;"",IF(选手操作!BT292="其他","请假",选手操作!BT292),VLOOKUP($C293,结果导入!BO:BQ,3,0))),"成绩错误")</f>
        <v/>
      </c>
      <c r="K293" s="6" t="str">
        <f ca="1">IFERROR(IF(OR($C293="",结果导入!CS$3=""),"",IF(选手操作!CT292&lt;&gt;"",IF(选手操作!CT292="其他","请假",选手操作!CT292),VLOOKUP($C293,结果导入!CO:CQ,3,0))),"成绩错误")</f>
        <v/>
      </c>
      <c r="L293" s="6" t="str">
        <f ca="1">IFERROR(IF(OR($C293="",结果导入!DS$3=""),"",IF(选手操作!DT292&lt;&gt;"",IF(选手操作!DT292="其他","请假",选手操作!DT292),VLOOKUP($C293,结果导入!DO:DQ,3,0))),"成绩错误")</f>
        <v/>
      </c>
      <c r="M293" s="6" t="str">
        <f ca="1">IFERROR(IF(OR($C293="",结果导入!ES$3=""),"",IF(选手操作!ET292&lt;&gt;"",IF(选手操作!ET292="其他","请假",选手操作!ET292),VLOOKUP($C293,结果导入!EO:EQ,3,0))),"成绩错误")</f>
        <v/>
      </c>
      <c r="N293" s="6" t="str">
        <f ca="1">IFERROR(IF(OR($C293="",结果导入!FS$3=""),"",IF(选手操作!FT292&lt;&gt;"",IF(选手操作!FT292="其他","请假",选手操作!FT292),VLOOKUP($C293,结果导入!FO:FQ,3,0))),"成绩错误")</f>
        <v/>
      </c>
      <c r="O293" s="6" t="str">
        <f ca="1">IFERROR(IF(OR($C293="",结果导入!GS$3=""),"",IF(选手操作!GT292&lt;&gt;"",IF(选手操作!GT292="其他","请假",选手操作!GT292),VLOOKUP($C293,结果导入!GO:GQ,3,0))),"成绩错误")</f>
        <v/>
      </c>
      <c r="P293" s="6" t="str">
        <f ca="1">IFERROR(IF(OR($C293="",结果导入!HS$3=""),"",IF(选手操作!HT292&lt;&gt;"",IF(选手操作!HT292="其他","请假",选手操作!HT292),VLOOKUP($C293,结果导入!HO:HQ,3,0))),"成绩错误")</f>
        <v/>
      </c>
      <c r="Q293" s="5" t="str">
        <f ca="1" t="shared" si="200"/>
        <v/>
      </c>
      <c r="R293" s="5" t="str">
        <f ca="1" t="shared" si="201"/>
        <v/>
      </c>
      <c r="S293" s="5" t="str">
        <f ca="1" t="shared" si="202"/>
        <v/>
      </c>
      <c r="T293" s="6" t="str">
        <f ca="1" t="shared" si="203"/>
        <v/>
      </c>
      <c r="U293" s="6" t="str">
        <f ca="1" t="shared" si="204"/>
        <v/>
      </c>
      <c r="V293" s="6" t="str">
        <f ca="1" t="shared" si="205"/>
        <v/>
      </c>
      <c r="W293" s="6" t="str">
        <f ca="1" t="shared" si="206"/>
        <v/>
      </c>
      <c r="X293" s="6" t="str">
        <f ca="1" t="shared" si="207"/>
        <v/>
      </c>
      <c r="Y293" s="6" t="str">
        <f ca="1" t="shared" si="208"/>
        <v/>
      </c>
      <c r="Z293" s="6" t="str">
        <f ca="1" t="shared" si="209"/>
        <v/>
      </c>
      <c r="AA293" s="6" t="str">
        <f ca="1" t="shared" si="210"/>
        <v/>
      </c>
      <c r="AB293" s="6" t="str">
        <f ca="1" t="shared" si="211"/>
        <v/>
      </c>
      <c r="AC293" s="6" t="str">
        <f ca="1" t="shared" si="212"/>
        <v/>
      </c>
      <c r="AD293" s="6" t="str">
        <f ca="1" t="shared" si="213"/>
        <v/>
      </c>
      <c r="AE293" s="6" t="str">
        <f ca="1" t="shared" si="214"/>
        <v/>
      </c>
      <c r="AF293" s="5" t="str">
        <f ca="1" t="shared" si="215"/>
        <v/>
      </c>
      <c r="AG293" s="5" t="str">
        <f ca="1" t="shared" si="216"/>
        <v/>
      </c>
      <c r="AH293" s="5" t="str">
        <f ca="1" t="shared" si="217"/>
        <v/>
      </c>
      <c r="AI293" s="6" t="str">
        <f ca="1" t="shared" si="218"/>
        <v/>
      </c>
      <c r="AJ293" s="6" t="str">
        <f ca="1" t="shared" si="219"/>
        <v/>
      </c>
      <c r="AK293" s="7" t="str">
        <f ca="1" t="shared" si="220"/>
        <v/>
      </c>
      <c r="AL293" s="6" t="str">
        <f ca="1" t="shared" si="221"/>
        <v/>
      </c>
      <c r="AM293" s="6" t="str">
        <f ca="1" t="shared" si="222"/>
        <v/>
      </c>
      <c r="AN293" s="6" t="str">
        <f ca="1" t="shared" si="223"/>
        <v/>
      </c>
      <c r="AO293" s="6" t="str">
        <f ca="1" t="shared" si="224"/>
        <v/>
      </c>
      <c r="AP293" s="6" t="str">
        <f ca="1" t="shared" si="225"/>
        <v/>
      </c>
      <c r="AQ293" s="6" t="str">
        <f ca="1" t="shared" si="226"/>
        <v/>
      </c>
      <c r="AR293" s="6" t="str">
        <f ca="1" t="shared" si="227"/>
        <v/>
      </c>
      <c r="AS293" s="6" t="str">
        <f ca="1" t="shared" si="228"/>
        <v/>
      </c>
      <c r="AT293" s="6" t="str">
        <f ca="1" t="shared" si="229"/>
        <v/>
      </c>
      <c r="AU293" s="9" t="str">
        <f ca="1" t="shared" si="230"/>
        <v/>
      </c>
      <c r="AV293" s="5" t="str">
        <f ca="1" t="shared" si="231"/>
        <v/>
      </c>
      <c r="AW293" s="5" t="str">
        <f ca="1" t="shared" si="232"/>
        <v/>
      </c>
      <c r="AX293" s="8" t="str">
        <f ca="1" t="shared" si="233"/>
        <v/>
      </c>
      <c r="AY293" s="6" t="str">
        <f ca="1" t="shared" si="234"/>
        <v/>
      </c>
      <c r="AZ293" s="7" t="str">
        <f ca="1" t="shared" si="235"/>
        <v/>
      </c>
      <c r="BA293" s="6" t="str">
        <f ca="1" t="shared" si="236"/>
        <v/>
      </c>
      <c r="BB293" s="6" t="str">
        <f ca="1" t="shared" si="237"/>
        <v/>
      </c>
      <c r="BC293" s="6" t="str">
        <f ca="1" t="shared" si="238"/>
        <v/>
      </c>
      <c r="BD293" s="6" t="str">
        <f ca="1" t="shared" si="239"/>
        <v/>
      </c>
      <c r="BE293" s="6" t="str">
        <f ca="1" t="shared" si="240"/>
        <v/>
      </c>
      <c r="BF293" s="6" t="str">
        <f ca="1" t="shared" si="241"/>
        <v/>
      </c>
      <c r="BG293" s="6" t="str">
        <f ca="1" t="shared" si="242"/>
        <v/>
      </c>
      <c r="BH293" s="6" t="str">
        <f ca="1" t="shared" si="243"/>
        <v/>
      </c>
      <c r="BI293" s="6" t="str">
        <f ca="1" t="shared" si="244"/>
        <v/>
      </c>
    </row>
    <row r="294" spans="1:61">
      <c r="A294" s="5" t="str">
        <f ca="1" t="shared" si="198"/>
        <v/>
      </c>
      <c r="B294" s="5" t="str">
        <f ca="1">IF(选手操作!$K293="","",选手操作!$K293)</f>
        <v/>
      </c>
      <c r="C294" s="5" t="str">
        <f ca="1">IF(选手操作!$L293="","",选手操作!$L293)</f>
        <v/>
      </c>
      <c r="D294" s="5" t="str">
        <f ca="1">IF($B294="","",RANK($E294,$E$4:$E$435,0)+COUNTIF($E$4:$E294,$E294)-1)</f>
        <v/>
      </c>
      <c r="E294" s="6" t="str">
        <f ca="1" t="shared" si="199"/>
        <v/>
      </c>
      <c r="F294" s="7" t="str">
        <f ca="1">IF(SUM(选手操作!S293,选手操作!AS293,选手操作!BS293,选手操作!CS293,选手操作!DS293,选手操作!ES293,选手操作!FS293,选手操作!GS293,选手操作!HS293,选手操作!M293,结果导入!W293,结果导入!AW293,结果导入!BW293,结果导入!CW293,结果导入!DW293,结果导入!EW293,结果导入!FW293,结果导入!GW293,结果导入!HW293,选手操作!HU293)=0,"",SUM(选手操作!S293,选手操作!AS293,选手操作!BS293,选手操作!CS293,选手操作!DS293,选手操作!ES293,选手操作!FS293,选手操作!GS293,选手操作!HS293,选手操作!M293,结果导入!W293,结果导入!AW293,结果导入!BW293,结果导入!CW293,结果导入!DW293,结果导入!EW293,结果导入!FW293,结果导入!GW293,结果导入!HW293))</f>
        <v/>
      </c>
      <c r="G294" s="7" t="str">
        <f>IF(SUM(选手操作!O293,结果导入!Y293,结果导入!AY293,结果导入!BY293,结果导入!CY293,结果导入!DY293,结果导入!EY293,结果导入!FY293,结果导入!GY293,结果导入!HY293)=0,"",SUM(选手操作!O293,结果导入!Y293,结果导入!AY293,结果导入!BY293,结果导入!CY293,结果导入!DY293,结果导入!EY293,结果导入!FY293,结果导入!GY293,结果导入!HY293))</f>
        <v/>
      </c>
      <c r="H294" s="6" t="str">
        <f ca="1">IFERROR(IF(OR($C294="",结果导入!S$3=""),"",IF(选手操作!T293&lt;&gt;"",IF(选手操作!T293="其他","请假",选手操作!T293),VLOOKUP($C294,结果导入!O:Q,3,0))),"成绩错误")</f>
        <v/>
      </c>
      <c r="I294" s="6" t="str">
        <f ca="1">IFERROR(IF(OR($C294="",结果导入!AS$3=""),"",IF(选手操作!AT293&lt;&gt;"",IF(选手操作!AT293="其他","请假",选手操作!AT293),VLOOKUP($C294,结果导入!AO:AQ,3,0))),"成绩错误")</f>
        <v/>
      </c>
      <c r="J294" s="6" t="str">
        <f ca="1">IFERROR(IF(OR($C294="",结果导入!BS$3=""),"",IF(选手操作!BT293&lt;&gt;"",IF(选手操作!BT293="其他","请假",选手操作!BT293),VLOOKUP($C294,结果导入!BO:BQ,3,0))),"成绩错误")</f>
        <v/>
      </c>
      <c r="K294" s="6" t="str">
        <f ca="1">IFERROR(IF(OR($C294="",结果导入!CS$3=""),"",IF(选手操作!CT293&lt;&gt;"",IF(选手操作!CT293="其他","请假",选手操作!CT293),VLOOKUP($C294,结果导入!CO:CQ,3,0))),"成绩错误")</f>
        <v/>
      </c>
      <c r="L294" s="6" t="str">
        <f ca="1">IFERROR(IF(OR($C294="",结果导入!DS$3=""),"",IF(选手操作!DT293&lt;&gt;"",IF(选手操作!DT293="其他","请假",选手操作!DT293),VLOOKUP($C294,结果导入!DO:DQ,3,0))),"成绩错误")</f>
        <v/>
      </c>
      <c r="M294" s="6" t="str">
        <f ca="1">IFERROR(IF(OR($C294="",结果导入!ES$3=""),"",IF(选手操作!ET293&lt;&gt;"",IF(选手操作!ET293="其他","请假",选手操作!ET293),VLOOKUP($C294,结果导入!EO:EQ,3,0))),"成绩错误")</f>
        <v/>
      </c>
      <c r="N294" s="6" t="str">
        <f ca="1">IFERROR(IF(OR($C294="",结果导入!FS$3=""),"",IF(选手操作!FT293&lt;&gt;"",IF(选手操作!FT293="其他","请假",选手操作!FT293),VLOOKUP($C294,结果导入!FO:FQ,3,0))),"成绩错误")</f>
        <v/>
      </c>
      <c r="O294" s="6" t="str">
        <f ca="1">IFERROR(IF(OR($C294="",结果导入!GS$3=""),"",IF(选手操作!GT293&lt;&gt;"",IF(选手操作!GT293="其他","请假",选手操作!GT293),VLOOKUP($C294,结果导入!GO:GQ,3,0))),"成绩错误")</f>
        <v/>
      </c>
      <c r="P294" s="6" t="str">
        <f ca="1">IFERROR(IF(OR($C294="",结果导入!HS$3=""),"",IF(选手操作!HT293&lt;&gt;"",IF(选手操作!HT293="其他","请假",选手操作!HT293),VLOOKUP($C294,结果导入!HO:HQ,3,0))),"成绩错误")</f>
        <v/>
      </c>
      <c r="Q294" s="5" t="str">
        <f ca="1" t="shared" si="200"/>
        <v/>
      </c>
      <c r="R294" s="5" t="str">
        <f ca="1" t="shared" si="201"/>
        <v/>
      </c>
      <c r="S294" s="5" t="str">
        <f ca="1" t="shared" si="202"/>
        <v/>
      </c>
      <c r="T294" s="6" t="str">
        <f ca="1" t="shared" si="203"/>
        <v/>
      </c>
      <c r="U294" s="6" t="str">
        <f ca="1" t="shared" si="204"/>
        <v/>
      </c>
      <c r="V294" s="6" t="str">
        <f ca="1" t="shared" si="205"/>
        <v/>
      </c>
      <c r="W294" s="6" t="str">
        <f ca="1" t="shared" si="206"/>
        <v/>
      </c>
      <c r="X294" s="6" t="str">
        <f ca="1" t="shared" si="207"/>
        <v/>
      </c>
      <c r="Y294" s="6" t="str">
        <f ca="1" t="shared" si="208"/>
        <v/>
      </c>
      <c r="Z294" s="6" t="str">
        <f ca="1" t="shared" si="209"/>
        <v/>
      </c>
      <c r="AA294" s="6" t="str">
        <f ca="1" t="shared" si="210"/>
        <v/>
      </c>
      <c r="AB294" s="6" t="str">
        <f ca="1" t="shared" si="211"/>
        <v/>
      </c>
      <c r="AC294" s="6" t="str">
        <f ca="1" t="shared" si="212"/>
        <v/>
      </c>
      <c r="AD294" s="6" t="str">
        <f ca="1" t="shared" si="213"/>
        <v/>
      </c>
      <c r="AE294" s="6" t="str">
        <f ca="1" t="shared" si="214"/>
        <v/>
      </c>
      <c r="AF294" s="5" t="str">
        <f ca="1" t="shared" si="215"/>
        <v/>
      </c>
      <c r="AG294" s="5" t="str">
        <f ca="1" t="shared" si="216"/>
        <v/>
      </c>
      <c r="AH294" s="5" t="str">
        <f ca="1" t="shared" si="217"/>
        <v/>
      </c>
      <c r="AI294" s="6" t="str">
        <f ca="1" t="shared" si="218"/>
        <v/>
      </c>
      <c r="AJ294" s="6" t="str">
        <f ca="1" t="shared" si="219"/>
        <v/>
      </c>
      <c r="AK294" s="7" t="str">
        <f ca="1" t="shared" si="220"/>
        <v/>
      </c>
      <c r="AL294" s="6" t="str">
        <f ca="1" t="shared" si="221"/>
        <v/>
      </c>
      <c r="AM294" s="6" t="str">
        <f ca="1" t="shared" si="222"/>
        <v/>
      </c>
      <c r="AN294" s="6" t="str">
        <f ca="1" t="shared" si="223"/>
        <v/>
      </c>
      <c r="AO294" s="6" t="str">
        <f ca="1" t="shared" si="224"/>
        <v/>
      </c>
      <c r="AP294" s="6" t="str">
        <f ca="1" t="shared" si="225"/>
        <v/>
      </c>
      <c r="AQ294" s="6" t="str">
        <f ca="1" t="shared" si="226"/>
        <v/>
      </c>
      <c r="AR294" s="6" t="str">
        <f ca="1" t="shared" si="227"/>
        <v/>
      </c>
      <c r="AS294" s="6" t="str">
        <f ca="1" t="shared" si="228"/>
        <v/>
      </c>
      <c r="AT294" s="6" t="str">
        <f ca="1" t="shared" si="229"/>
        <v/>
      </c>
      <c r="AU294" s="9" t="str">
        <f ca="1" t="shared" si="230"/>
        <v/>
      </c>
      <c r="AV294" s="5" t="str">
        <f ca="1" t="shared" si="231"/>
        <v/>
      </c>
      <c r="AW294" s="5" t="str">
        <f ca="1" t="shared" si="232"/>
        <v/>
      </c>
      <c r="AX294" s="8" t="str">
        <f ca="1" t="shared" si="233"/>
        <v/>
      </c>
      <c r="AY294" s="6" t="str">
        <f ca="1" t="shared" si="234"/>
        <v/>
      </c>
      <c r="AZ294" s="7" t="str">
        <f ca="1" t="shared" si="235"/>
        <v/>
      </c>
      <c r="BA294" s="6" t="str">
        <f ca="1" t="shared" si="236"/>
        <v/>
      </c>
      <c r="BB294" s="6" t="str">
        <f ca="1" t="shared" si="237"/>
        <v/>
      </c>
      <c r="BC294" s="6" t="str">
        <f ca="1" t="shared" si="238"/>
        <v/>
      </c>
      <c r="BD294" s="6" t="str">
        <f ca="1" t="shared" si="239"/>
        <v/>
      </c>
      <c r="BE294" s="6" t="str">
        <f ca="1" t="shared" si="240"/>
        <v/>
      </c>
      <c r="BF294" s="6" t="str">
        <f ca="1" t="shared" si="241"/>
        <v/>
      </c>
      <c r="BG294" s="6" t="str">
        <f ca="1" t="shared" si="242"/>
        <v/>
      </c>
      <c r="BH294" s="6" t="str">
        <f ca="1" t="shared" si="243"/>
        <v/>
      </c>
      <c r="BI294" s="6" t="str">
        <f ca="1" t="shared" si="244"/>
        <v/>
      </c>
    </row>
    <row r="295" spans="1:61">
      <c r="A295" s="5" t="str">
        <f ca="1" t="shared" si="198"/>
        <v/>
      </c>
      <c r="B295" s="5" t="str">
        <f ca="1">IF(选手操作!$K294="","",选手操作!$K294)</f>
        <v/>
      </c>
      <c r="C295" s="5" t="str">
        <f ca="1">IF(选手操作!$L294="","",选手操作!$L294)</f>
        <v/>
      </c>
      <c r="D295" s="5" t="str">
        <f ca="1">IF($B295="","",RANK($E295,$E$4:$E$435,0)+COUNTIF($E$4:$E295,$E295)-1)</f>
        <v/>
      </c>
      <c r="E295" s="6" t="str">
        <f ca="1" t="shared" si="199"/>
        <v/>
      </c>
      <c r="F295" s="7" t="str">
        <f ca="1">IF(SUM(选手操作!S294,选手操作!AS294,选手操作!BS294,选手操作!CS294,选手操作!DS294,选手操作!ES294,选手操作!FS294,选手操作!GS294,选手操作!HS294,选手操作!M294,结果导入!W294,结果导入!AW294,结果导入!BW294,结果导入!CW294,结果导入!DW294,结果导入!EW294,结果导入!FW294,结果导入!GW294,结果导入!HW294,选手操作!HU294)=0,"",SUM(选手操作!S294,选手操作!AS294,选手操作!BS294,选手操作!CS294,选手操作!DS294,选手操作!ES294,选手操作!FS294,选手操作!GS294,选手操作!HS294,选手操作!M294,结果导入!W294,结果导入!AW294,结果导入!BW294,结果导入!CW294,结果导入!DW294,结果导入!EW294,结果导入!FW294,结果导入!GW294,结果导入!HW294))</f>
        <v/>
      </c>
      <c r="G295" s="7" t="str">
        <f>IF(SUM(选手操作!O294,结果导入!Y294,结果导入!AY294,结果导入!BY294,结果导入!CY294,结果导入!DY294,结果导入!EY294,结果导入!FY294,结果导入!GY294,结果导入!HY294)=0,"",SUM(选手操作!O294,结果导入!Y294,结果导入!AY294,结果导入!BY294,结果导入!CY294,结果导入!DY294,结果导入!EY294,结果导入!FY294,结果导入!GY294,结果导入!HY294))</f>
        <v/>
      </c>
      <c r="H295" s="6" t="str">
        <f ca="1">IFERROR(IF(OR($C295="",结果导入!S$3=""),"",IF(选手操作!T294&lt;&gt;"",IF(选手操作!T294="其他","请假",选手操作!T294),VLOOKUP($C295,结果导入!O:Q,3,0))),"成绩错误")</f>
        <v/>
      </c>
      <c r="I295" s="6" t="str">
        <f ca="1">IFERROR(IF(OR($C295="",结果导入!AS$3=""),"",IF(选手操作!AT294&lt;&gt;"",IF(选手操作!AT294="其他","请假",选手操作!AT294),VLOOKUP($C295,结果导入!AO:AQ,3,0))),"成绩错误")</f>
        <v/>
      </c>
      <c r="J295" s="6" t="str">
        <f ca="1">IFERROR(IF(OR($C295="",结果导入!BS$3=""),"",IF(选手操作!BT294&lt;&gt;"",IF(选手操作!BT294="其他","请假",选手操作!BT294),VLOOKUP($C295,结果导入!BO:BQ,3,0))),"成绩错误")</f>
        <v/>
      </c>
      <c r="K295" s="6" t="str">
        <f ca="1">IFERROR(IF(OR($C295="",结果导入!CS$3=""),"",IF(选手操作!CT294&lt;&gt;"",IF(选手操作!CT294="其他","请假",选手操作!CT294),VLOOKUP($C295,结果导入!CO:CQ,3,0))),"成绩错误")</f>
        <v/>
      </c>
      <c r="L295" s="6" t="str">
        <f ca="1">IFERROR(IF(OR($C295="",结果导入!DS$3=""),"",IF(选手操作!DT294&lt;&gt;"",IF(选手操作!DT294="其他","请假",选手操作!DT294),VLOOKUP($C295,结果导入!DO:DQ,3,0))),"成绩错误")</f>
        <v/>
      </c>
      <c r="M295" s="6" t="str">
        <f ca="1">IFERROR(IF(OR($C295="",结果导入!ES$3=""),"",IF(选手操作!ET294&lt;&gt;"",IF(选手操作!ET294="其他","请假",选手操作!ET294),VLOOKUP($C295,结果导入!EO:EQ,3,0))),"成绩错误")</f>
        <v/>
      </c>
      <c r="N295" s="6" t="str">
        <f ca="1">IFERROR(IF(OR($C295="",结果导入!FS$3=""),"",IF(选手操作!FT294&lt;&gt;"",IF(选手操作!FT294="其他","请假",选手操作!FT294),VLOOKUP($C295,结果导入!FO:FQ,3,0))),"成绩错误")</f>
        <v/>
      </c>
      <c r="O295" s="6" t="str">
        <f ca="1">IFERROR(IF(OR($C295="",结果导入!GS$3=""),"",IF(选手操作!GT294&lt;&gt;"",IF(选手操作!GT294="其他","请假",选手操作!GT294),VLOOKUP($C295,结果导入!GO:GQ,3,0))),"成绩错误")</f>
        <v/>
      </c>
      <c r="P295" s="6" t="str">
        <f ca="1">IFERROR(IF(OR($C295="",结果导入!HS$3=""),"",IF(选手操作!HT294&lt;&gt;"",IF(选手操作!HT294="其他","请假",选手操作!HT294),VLOOKUP($C295,结果导入!HO:HQ,3,0))),"成绩错误")</f>
        <v/>
      </c>
      <c r="Q295" s="5" t="str">
        <f ca="1" t="shared" si="200"/>
        <v/>
      </c>
      <c r="R295" s="5" t="str">
        <f ca="1" t="shared" si="201"/>
        <v/>
      </c>
      <c r="S295" s="5" t="str">
        <f ca="1" t="shared" si="202"/>
        <v/>
      </c>
      <c r="T295" s="6" t="str">
        <f ca="1" t="shared" si="203"/>
        <v/>
      </c>
      <c r="U295" s="6" t="str">
        <f ca="1" t="shared" si="204"/>
        <v/>
      </c>
      <c r="V295" s="6" t="str">
        <f ca="1" t="shared" si="205"/>
        <v/>
      </c>
      <c r="W295" s="6" t="str">
        <f ca="1" t="shared" si="206"/>
        <v/>
      </c>
      <c r="X295" s="6" t="str">
        <f ca="1" t="shared" si="207"/>
        <v/>
      </c>
      <c r="Y295" s="6" t="str">
        <f ca="1" t="shared" si="208"/>
        <v/>
      </c>
      <c r="Z295" s="6" t="str">
        <f ca="1" t="shared" si="209"/>
        <v/>
      </c>
      <c r="AA295" s="6" t="str">
        <f ca="1" t="shared" si="210"/>
        <v/>
      </c>
      <c r="AB295" s="6" t="str">
        <f ca="1" t="shared" si="211"/>
        <v/>
      </c>
      <c r="AC295" s="6" t="str">
        <f ca="1" t="shared" si="212"/>
        <v/>
      </c>
      <c r="AD295" s="6" t="str">
        <f ca="1" t="shared" si="213"/>
        <v/>
      </c>
      <c r="AE295" s="6" t="str">
        <f ca="1" t="shared" si="214"/>
        <v/>
      </c>
      <c r="AF295" s="5" t="str">
        <f ca="1" t="shared" si="215"/>
        <v/>
      </c>
      <c r="AG295" s="5" t="str">
        <f ca="1" t="shared" si="216"/>
        <v/>
      </c>
      <c r="AH295" s="5" t="str">
        <f ca="1" t="shared" si="217"/>
        <v/>
      </c>
      <c r="AI295" s="6" t="str">
        <f ca="1" t="shared" si="218"/>
        <v/>
      </c>
      <c r="AJ295" s="6" t="str">
        <f ca="1" t="shared" si="219"/>
        <v/>
      </c>
      <c r="AK295" s="7" t="str">
        <f ca="1" t="shared" si="220"/>
        <v/>
      </c>
      <c r="AL295" s="6" t="str">
        <f ca="1" t="shared" si="221"/>
        <v/>
      </c>
      <c r="AM295" s="6" t="str">
        <f ca="1" t="shared" si="222"/>
        <v/>
      </c>
      <c r="AN295" s="6" t="str">
        <f ca="1" t="shared" si="223"/>
        <v/>
      </c>
      <c r="AO295" s="6" t="str">
        <f ca="1" t="shared" si="224"/>
        <v/>
      </c>
      <c r="AP295" s="6" t="str">
        <f ca="1" t="shared" si="225"/>
        <v/>
      </c>
      <c r="AQ295" s="6" t="str">
        <f ca="1" t="shared" si="226"/>
        <v/>
      </c>
      <c r="AR295" s="6" t="str">
        <f ca="1" t="shared" si="227"/>
        <v/>
      </c>
      <c r="AS295" s="6" t="str">
        <f ca="1" t="shared" si="228"/>
        <v/>
      </c>
      <c r="AT295" s="6" t="str">
        <f ca="1" t="shared" si="229"/>
        <v/>
      </c>
      <c r="AU295" s="9" t="str">
        <f ca="1" t="shared" si="230"/>
        <v/>
      </c>
      <c r="AV295" s="5" t="str">
        <f ca="1" t="shared" si="231"/>
        <v/>
      </c>
      <c r="AW295" s="5" t="str">
        <f ca="1" t="shared" si="232"/>
        <v/>
      </c>
      <c r="AX295" s="8" t="str">
        <f ca="1" t="shared" si="233"/>
        <v/>
      </c>
      <c r="AY295" s="6" t="str">
        <f ca="1" t="shared" si="234"/>
        <v/>
      </c>
      <c r="AZ295" s="7" t="str">
        <f ca="1" t="shared" si="235"/>
        <v/>
      </c>
      <c r="BA295" s="6" t="str">
        <f ca="1" t="shared" si="236"/>
        <v/>
      </c>
      <c r="BB295" s="6" t="str">
        <f ca="1" t="shared" si="237"/>
        <v/>
      </c>
      <c r="BC295" s="6" t="str">
        <f ca="1" t="shared" si="238"/>
        <v/>
      </c>
      <c r="BD295" s="6" t="str">
        <f ca="1" t="shared" si="239"/>
        <v/>
      </c>
      <c r="BE295" s="6" t="str">
        <f ca="1" t="shared" si="240"/>
        <v/>
      </c>
      <c r="BF295" s="6" t="str">
        <f ca="1" t="shared" si="241"/>
        <v/>
      </c>
      <c r="BG295" s="6" t="str">
        <f ca="1" t="shared" si="242"/>
        <v/>
      </c>
      <c r="BH295" s="6" t="str">
        <f ca="1" t="shared" si="243"/>
        <v/>
      </c>
      <c r="BI295" s="6" t="str">
        <f ca="1" t="shared" si="244"/>
        <v/>
      </c>
    </row>
    <row r="296" spans="1:61">
      <c r="A296" s="5" t="str">
        <f ca="1" t="shared" si="198"/>
        <v/>
      </c>
      <c r="B296" s="5" t="str">
        <f ca="1">IF(选手操作!$K295="","",选手操作!$K295)</f>
        <v/>
      </c>
      <c r="C296" s="5" t="str">
        <f ca="1">IF(选手操作!$L295="","",选手操作!$L295)</f>
        <v/>
      </c>
      <c r="D296" s="5" t="str">
        <f ca="1">IF($B296="","",RANK($E296,$E$4:$E$435,0)+COUNTIF($E$4:$E296,$E296)-1)</f>
        <v/>
      </c>
      <c r="E296" s="6" t="str">
        <f ca="1" t="shared" si="199"/>
        <v/>
      </c>
      <c r="F296" s="7" t="str">
        <f ca="1">IF(SUM(选手操作!S295,选手操作!AS295,选手操作!BS295,选手操作!CS295,选手操作!DS295,选手操作!ES295,选手操作!FS295,选手操作!GS295,选手操作!HS295,选手操作!M295,结果导入!W295,结果导入!AW295,结果导入!BW295,结果导入!CW295,结果导入!DW295,结果导入!EW295,结果导入!FW295,结果导入!GW295,结果导入!HW295,选手操作!HU295)=0,"",SUM(选手操作!S295,选手操作!AS295,选手操作!BS295,选手操作!CS295,选手操作!DS295,选手操作!ES295,选手操作!FS295,选手操作!GS295,选手操作!HS295,选手操作!M295,结果导入!W295,结果导入!AW295,结果导入!BW295,结果导入!CW295,结果导入!DW295,结果导入!EW295,结果导入!FW295,结果导入!GW295,结果导入!HW295))</f>
        <v/>
      </c>
      <c r="G296" s="7" t="str">
        <f>IF(SUM(选手操作!O295,结果导入!Y295,结果导入!AY295,结果导入!BY295,结果导入!CY295,结果导入!DY295,结果导入!EY295,结果导入!FY295,结果导入!GY295,结果导入!HY295)=0,"",SUM(选手操作!O295,结果导入!Y295,结果导入!AY295,结果导入!BY295,结果导入!CY295,结果导入!DY295,结果导入!EY295,结果导入!FY295,结果导入!GY295,结果导入!HY295))</f>
        <v/>
      </c>
      <c r="H296" s="6" t="str">
        <f ca="1">IFERROR(IF(OR($C296="",结果导入!S$3=""),"",IF(选手操作!T295&lt;&gt;"",IF(选手操作!T295="其他","请假",选手操作!T295),VLOOKUP($C296,结果导入!O:Q,3,0))),"成绩错误")</f>
        <v/>
      </c>
      <c r="I296" s="6" t="str">
        <f ca="1">IFERROR(IF(OR($C296="",结果导入!AS$3=""),"",IF(选手操作!AT295&lt;&gt;"",IF(选手操作!AT295="其他","请假",选手操作!AT295),VLOOKUP($C296,结果导入!AO:AQ,3,0))),"成绩错误")</f>
        <v/>
      </c>
      <c r="J296" s="6" t="str">
        <f ca="1">IFERROR(IF(OR($C296="",结果导入!BS$3=""),"",IF(选手操作!BT295&lt;&gt;"",IF(选手操作!BT295="其他","请假",选手操作!BT295),VLOOKUP($C296,结果导入!BO:BQ,3,0))),"成绩错误")</f>
        <v/>
      </c>
      <c r="K296" s="6" t="str">
        <f ca="1">IFERROR(IF(OR($C296="",结果导入!CS$3=""),"",IF(选手操作!CT295&lt;&gt;"",IF(选手操作!CT295="其他","请假",选手操作!CT295),VLOOKUP($C296,结果导入!CO:CQ,3,0))),"成绩错误")</f>
        <v/>
      </c>
      <c r="L296" s="6" t="str">
        <f ca="1">IFERROR(IF(OR($C296="",结果导入!DS$3=""),"",IF(选手操作!DT295&lt;&gt;"",IF(选手操作!DT295="其他","请假",选手操作!DT295),VLOOKUP($C296,结果导入!DO:DQ,3,0))),"成绩错误")</f>
        <v/>
      </c>
      <c r="M296" s="6" t="str">
        <f ca="1">IFERROR(IF(OR($C296="",结果导入!ES$3=""),"",IF(选手操作!ET295&lt;&gt;"",IF(选手操作!ET295="其他","请假",选手操作!ET295),VLOOKUP($C296,结果导入!EO:EQ,3,0))),"成绩错误")</f>
        <v/>
      </c>
      <c r="N296" s="6" t="str">
        <f ca="1">IFERROR(IF(OR($C296="",结果导入!FS$3=""),"",IF(选手操作!FT295&lt;&gt;"",IF(选手操作!FT295="其他","请假",选手操作!FT295),VLOOKUP($C296,结果导入!FO:FQ,3,0))),"成绩错误")</f>
        <v/>
      </c>
      <c r="O296" s="6" t="str">
        <f ca="1">IFERROR(IF(OR($C296="",结果导入!GS$3=""),"",IF(选手操作!GT295&lt;&gt;"",IF(选手操作!GT295="其他","请假",选手操作!GT295),VLOOKUP($C296,结果导入!GO:GQ,3,0))),"成绩错误")</f>
        <v/>
      </c>
      <c r="P296" s="6" t="str">
        <f ca="1">IFERROR(IF(OR($C296="",结果导入!HS$3=""),"",IF(选手操作!HT295&lt;&gt;"",IF(选手操作!HT295="其他","请假",选手操作!HT295),VLOOKUP($C296,结果导入!HO:HQ,3,0))),"成绩错误")</f>
        <v/>
      </c>
      <c r="Q296" s="5" t="str">
        <f ca="1" t="shared" si="200"/>
        <v/>
      </c>
      <c r="R296" s="5" t="str">
        <f ca="1" t="shared" si="201"/>
        <v/>
      </c>
      <c r="S296" s="5" t="str">
        <f ca="1" t="shared" si="202"/>
        <v/>
      </c>
      <c r="T296" s="6" t="str">
        <f ca="1" t="shared" si="203"/>
        <v/>
      </c>
      <c r="U296" s="6" t="str">
        <f ca="1" t="shared" si="204"/>
        <v/>
      </c>
      <c r="V296" s="6" t="str">
        <f ca="1" t="shared" si="205"/>
        <v/>
      </c>
      <c r="W296" s="6" t="str">
        <f ca="1" t="shared" si="206"/>
        <v/>
      </c>
      <c r="X296" s="6" t="str">
        <f ca="1" t="shared" si="207"/>
        <v/>
      </c>
      <c r="Y296" s="6" t="str">
        <f ca="1" t="shared" si="208"/>
        <v/>
      </c>
      <c r="Z296" s="6" t="str">
        <f ca="1" t="shared" si="209"/>
        <v/>
      </c>
      <c r="AA296" s="6" t="str">
        <f ca="1" t="shared" si="210"/>
        <v/>
      </c>
      <c r="AB296" s="6" t="str">
        <f ca="1" t="shared" si="211"/>
        <v/>
      </c>
      <c r="AC296" s="6" t="str">
        <f ca="1" t="shared" si="212"/>
        <v/>
      </c>
      <c r="AD296" s="6" t="str">
        <f ca="1" t="shared" si="213"/>
        <v/>
      </c>
      <c r="AE296" s="6" t="str">
        <f ca="1" t="shared" si="214"/>
        <v/>
      </c>
      <c r="AF296" s="5" t="str">
        <f ca="1" t="shared" si="215"/>
        <v/>
      </c>
      <c r="AG296" s="5" t="str">
        <f ca="1" t="shared" si="216"/>
        <v/>
      </c>
      <c r="AH296" s="5" t="str">
        <f ca="1" t="shared" si="217"/>
        <v/>
      </c>
      <c r="AI296" s="6" t="str">
        <f ca="1" t="shared" si="218"/>
        <v/>
      </c>
      <c r="AJ296" s="6" t="str">
        <f ca="1" t="shared" si="219"/>
        <v/>
      </c>
      <c r="AK296" s="7" t="str">
        <f ca="1" t="shared" si="220"/>
        <v/>
      </c>
      <c r="AL296" s="6" t="str">
        <f ca="1" t="shared" si="221"/>
        <v/>
      </c>
      <c r="AM296" s="6" t="str">
        <f ca="1" t="shared" si="222"/>
        <v/>
      </c>
      <c r="AN296" s="6" t="str">
        <f ca="1" t="shared" si="223"/>
        <v/>
      </c>
      <c r="AO296" s="6" t="str">
        <f ca="1" t="shared" si="224"/>
        <v/>
      </c>
      <c r="AP296" s="6" t="str">
        <f ca="1" t="shared" si="225"/>
        <v/>
      </c>
      <c r="AQ296" s="6" t="str">
        <f ca="1" t="shared" si="226"/>
        <v/>
      </c>
      <c r="AR296" s="6" t="str">
        <f ca="1" t="shared" si="227"/>
        <v/>
      </c>
      <c r="AS296" s="6" t="str">
        <f ca="1" t="shared" si="228"/>
        <v/>
      </c>
      <c r="AT296" s="6" t="str">
        <f ca="1" t="shared" si="229"/>
        <v/>
      </c>
      <c r="AU296" s="9" t="str">
        <f ca="1" t="shared" si="230"/>
        <v/>
      </c>
      <c r="AV296" s="5" t="str">
        <f ca="1" t="shared" si="231"/>
        <v/>
      </c>
      <c r="AW296" s="5" t="str">
        <f ca="1" t="shared" si="232"/>
        <v/>
      </c>
      <c r="AX296" s="8" t="str">
        <f ca="1" t="shared" si="233"/>
        <v/>
      </c>
      <c r="AY296" s="6" t="str">
        <f ca="1" t="shared" si="234"/>
        <v/>
      </c>
      <c r="AZ296" s="7" t="str">
        <f ca="1" t="shared" si="235"/>
        <v/>
      </c>
      <c r="BA296" s="6" t="str">
        <f ca="1" t="shared" si="236"/>
        <v/>
      </c>
      <c r="BB296" s="6" t="str">
        <f ca="1" t="shared" si="237"/>
        <v/>
      </c>
      <c r="BC296" s="6" t="str">
        <f ca="1" t="shared" si="238"/>
        <v/>
      </c>
      <c r="BD296" s="6" t="str">
        <f ca="1" t="shared" si="239"/>
        <v/>
      </c>
      <c r="BE296" s="6" t="str">
        <f ca="1" t="shared" si="240"/>
        <v/>
      </c>
      <c r="BF296" s="6" t="str">
        <f ca="1" t="shared" si="241"/>
        <v/>
      </c>
      <c r="BG296" s="6" t="str">
        <f ca="1" t="shared" si="242"/>
        <v/>
      </c>
      <c r="BH296" s="6" t="str">
        <f ca="1" t="shared" si="243"/>
        <v/>
      </c>
      <c r="BI296" s="6" t="str">
        <f ca="1" t="shared" si="244"/>
        <v/>
      </c>
    </row>
    <row r="297" spans="1:61">
      <c r="A297" s="5" t="str">
        <f ca="1" t="shared" si="198"/>
        <v/>
      </c>
      <c r="B297" s="5" t="str">
        <f ca="1">IF(选手操作!$K296="","",选手操作!$K296)</f>
        <v/>
      </c>
      <c r="C297" s="5" t="str">
        <f ca="1">IF(选手操作!$L296="","",选手操作!$L296)</f>
        <v/>
      </c>
      <c r="D297" s="5" t="str">
        <f ca="1">IF($B297="","",RANK($E297,$E$4:$E$435,0)+COUNTIF($E$4:$E297,$E297)-1)</f>
        <v/>
      </c>
      <c r="E297" s="6" t="str">
        <f ca="1" t="shared" si="199"/>
        <v/>
      </c>
      <c r="F297" s="7" t="str">
        <f ca="1">IF(SUM(选手操作!S296,选手操作!AS296,选手操作!BS296,选手操作!CS296,选手操作!DS296,选手操作!ES296,选手操作!FS296,选手操作!GS296,选手操作!HS296,选手操作!M296,结果导入!W296,结果导入!AW296,结果导入!BW296,结果导入!CW296,结果导入!DW296,结果导入!EW296,结果导入!FW296,结果导入!GW296,结果导入!HW296,选手操作!HU296)=0,"",SUM(选手操作!S296,选手操作!AS296,选手操作!BS296,选手操作!CS296,选手操作!DS296,选手操作!ES296,选手操作!FS296,选手操作!GS296,选手操作!HS296,选手操作!M296,结果导入!W296,结果导入!AW296,结果导入!BW296,结果导入!CW296,结果导入!DW296,结果导入!EW296,结果导入!FW296,结果导入!GW296,结果导入!HW296))</f>
        <v/>
      </c>
      <c r="G297" s="7" t="str">
        <f>IF(SUM(选手操作!O296,结果导入!Y296,结果导入!AY296,结果导入!BY296,结果导入!CY296,结果导入!DY296,结果导入!EY296,结果导入!FY296,结果导入!GY296,结果导入!HY296)=0,"",SUM(选手操作!O296,结果导入!Y296,结果导入!AY296,结果导入!BY296,结果导入!CY296,结果导入!DY296,结果导入!EY296,结果导入!FY296,结果导入!GY296,结果导入!HY296))</f>
        <v/>
      </c>
      <c r="H297" s="6" t="str">
        <f ca="1">IFERROR(IF(OR($C297="",结果导入!S$3=""),"",IF(选手操作!T296&lt;&gt;"",IF(选手操作!T296="其他","请假",选手操作!T296),VLOOKUP($C297,结果导入!O:Q,3,0))),"成绩错误")</f>
        <v/>
      </c>
      <c r="I297" s="6" t="str">
        <f ca="1">IFERROR(IF(OR($C297="",结果导入!AS$3=""),"",IF(选手操作!AT296&lt;&gt;"",IF(选手操作!AT296="其他","请假",选手操作!AT296),VLOOKUP($C297,结果导入!AO:AQ,3,0))),"成绩错误")</f>
        <v/>
      </c>
      <c r="J297" s="6" t="str">
        <f ca="1">IFERROR(IF(OR($C297="",结果导入!BS$3=""),"",IF(选手操作!BT296&lt;&gt;"",IF(选手操作!BT296="其他","请假",选手操作!BT296),VLOOKUP($C297,结果导入!BO:BQ,3,0))),"成绩错误")</f>
        <v/>
      </c>
      <c r="K297" s="6" t="str">
        <f ca="1">IFERROR(IF(OR($C297="",结果导入!CS$3=""),"",IF(选手操作!CT296&lt;&gt;"",IF(选手操作!CT296="其他","请假",选手操作!CT296),VLOOKUP($C297,结果导入!CO:CQ,3,0))),"成绩错误")</f>
        <v/>
      </c>
      <c r="L297" s="6" t="str">
        <f ca="1">IFERROR(IF(OR($C297="",结果导入!DS$3=""),"",IF(选手操作!DT296&lt;&gt;"",IF(选手操作!DT296="其他","请假",选手操作!DT296),VLOOKUP($C297,结果导入!DO:DQ,3,0))),"成绩错误")</f>
        <v/>
      </c>
      <c r="M297" s="6" t="str">
        <f ca="1">IFERROR(IF(OR($C297="",结果导入!ES$3=""),"",IF(选手操作!ET296&lt;&gt;"",IF(选手操作!ET296="其他","请假",选手操作!ET296),VLOOKUP($C297,结果导入!EO:EQ,3,0))),"成绩错误")</f>
        <v/>
      </c>
      <c r="N297" s="6" t="str">
        <f ca="1">IFERROR(IF(OR($C297="",结果导入!FS$3=""),"",IF(选手操作!FT296&lt;&gt;"",IF(选手操作!FT296="其他","请假",选手操作!FT296),VLOOKUP($C297,结果导入!FO:FQ,3,0))),"成绩错误")</f>
        <v/>
      </c>
      <c r="O297" s="6" t="str">
        <f ca="1">IFERROR(IF(OR($C297="",结果导入!GS$3=""),"",IF(选手操作!GT296&lt;&gt;"",IF(选手操作!GT296="其他","请假",选手操作!GT296),VLOOKUP($C297,结果导入!GO:GQ,3,0))),"成绩错误")</f>
        <v/>
      </c>
      <c r="P297" s="6" t="str">
        <f ca="1">IFERROR(IF(OR($C297="",结果导入!HS$3=""),"",IF(选手操作!HT296&lt;&gt;"",IF(选手操作!HT296="其他","请假",选手操作!HT296),VLOOKUP($C297,结果导入!HO:HQ,3,0))),"成绩错误")</f>
        <v/>
      </c>
      <c r="Q297" s="5" t="str">
        <f ca="1" t="shared" si="200"/>
        <v/>
      </c>
      <c r="R297" s="5" t="str">
        <f ca="1" t="shared" si="201"/>
        <v/>
      </c>
      <c r="S297" s="5" t="str">
        <f ca="1" t="shared" si="202"/>
        <v/>
      </c>
      <c r="T297" s="6" t="str">
        <f ca="1" t="shared" si="203"/>
        <v/>
      </c>
      <c r="U297" s="6" t="str">
        <f ca="1" t="shared" si="204"/>
        <v/>
      </c>
      <c r="V297" s="6" t="str">
        <f ca="1" t="shared" si="205"/>
        <v/>
      </c>
      <c r="W297" s="6" t="str">
        <f ca="1" t="shared" si="206"/>
        <v/>
      </c>
      <c r="X297" s="6" t="str">
        <f ca="1" t="shared" si="207"/>
        <v/>
      </c>
      <c r="Y297" s="6" t="str">
        <f ca="1" t="shared" si="208"/>
        <v/>
      </c>
      <c r="Z297" s="6" t="str">
        <f ca="1" t="shared" si="209"/>
        <v/>
      </c>
      <c r="AA297" s="6" t="str">
        <f ca="1" t="shared" si="210"/>
        <v/>
      </c>
      <c r="AB297" s="6" t="str">
        <f ca="1" t="shared" si="211"/>
        <v/>
      </c>
      <c r="AC297" s="6" t="str">
        <f ca="1" t="shared" si="212"/>
        <v/>
      </c>
      <c r="AD297" s="6" t="str">
        <f ca="1" t="shared" si="213"/>
        <v/>
      </c>
      <c r="AE297" s="6" t="str">
        <f ca="1" t="shared" si="214"/>
        <v/>
      </c>
      <c r="AF297" s="5" t="str">
        <f ca="1" t="shared" si="215"/>
        <v/>
      </c>
      <c r="AG297" s="5" t="str">
        <f ca="1" t="shared" si="216"/>
        <v/>
      </c>
      <c r="AH297" s="5" t="str">
        <f ca="1" t="shared" si="217"/>
        <v/>
      </c>
      <c r="AI297" s="6" t="str">
        <f ca="1" t="shared" si="218"/>
        <v/>
      </c>
      <c r="AJ297" s="6" t="str">
        <f ca="1" t="shared" si="219"/>
        <v/>
      </c>
      <c r="AK297" s="7" t="str">
        <f ca="1" t="shared" si="220"/>
        <v/>
      </c>
      <c r="AL297" s="6" t="str">
        <f ca="1" t="shared" si="221"/>
        <v/>
      </c>
      <c r="AM297" s="6" t="str">
        <f ca="1" t="shared" si="222"/>
        <v/>
      </c>
      <c r="AN297" s="6" t="str">
        <f ca="1" t="shared" si="223"/>
        <v/>
      </c>
      <c r="AO297" s="6" t="str">
        <f ca="1" t="shared" si="224"/>
        <v/>
      </c>
      <c r="AP297" s="6" t="str">
        <f ca="1" t="shared" si="225"/>
        <v/>
      </c>
      <c r="AQ297" s="6" t="str">
        <f ca="1" t="shared" si="226"/>
        <v/>
      </c>
      <c r="AR297" s="6" t="str">
        <f ca="1" t="shared" si="227"/>
        <v/>
      </c>
      <c r="AS297" s="6" t="str">
        <f ca="1" t="shared" si="228"/>
        <v/>
      </c>
      <c r="AT297" s="6" t="str">
        <f ca="1" t="shared" si="229"/>
        <v/>
      </c>
      <c r="AU297" s="9" t="str">
        <f ca="1" t="shared" si="230"/>
        <v/>
      </c>
      <c r="AV297" s="5" t="str">
        <f ca="1" t="shared" si="231"/>
        <v/>
      </c>
      <c r="AW297" s="5" t="str">
        <f ca="1" t="shared" si="232"/>
        <v/>
      </c>
      <c r="AX297" s="8" t="str">
        <f ca="1" t="shared" si="233"/>
        <v/>
      </c>
      <c r="AY297" s="6" t="str">
        <f ca="1" t="shared" si="234"/>
        <v/>
      </c>
      <c r="AZ297" s="7" t="str">
        <f ca="1" t="shared" si="235"/>
        <v/>
      </c>
      <c r="BA297" s="6" t="str">
        <f ca="1" t="shared" si="236"/>
        <v/>
      </c>
      <c r="BB297" s="6" t="str">
        <f ca="1" t="shared" si="237"/>
        <v/>
      </c>
      <c r="BC297" s="6" t="str">
        <f ca="1" t="shared" si="238"/>
        <v/>
      </c>
      <c r="BD297" s="6" t="str">
        <f ca="1" t="shared" si="239"/>
        <v/>
      </c>
      <c r="BE297" s="6" t="str">
        <f ca="1" t="shared" si="240"/>
        <v/>
      </c>
      <c r="BF297" s="6" t="str">
        <f ca="1" t="shared" si="241"/>
        <v/>
      </c>
      <c r="BG297" s="6" t="str">
        <f ca="1" t="shared" si="242"/>
        <v/>
      </c>
      <c r="BH297" s="6" t="str">
        <f ca="1" t="shared" si="243"/>
        <v/>
      </c>
      <c r="BI297" s="6" t="str">
        <f ca="1" t="shared" si="244"/>
        <v/>
      </c>
    </row>
    <row r="298" spans="1:61">
      <c r="A298" s="5" t="str">
        <f ca="1" t="shared" si="198"/>
        <v/>
      </c>
      <c r="B298" s="5" t="str">
        <f ca="1">IF(选手操作!$K297="","",选手操作!$K297)</f>
        <v/>
      </c>
      <c r="C298" s="5" t="str">
        <f ca="1">IF(选手操作!$L297="","",选手操作!$L297)</f>
        <v/>
      </c>
      <c r="D298" s="5" t="str">
        <f ca="1">IF($B298="","",RANK($E298,$E$4:$E$435,0)+COUNTIF($E$4:$E298,$E298)-1)</f>
        <v/>
      </c>
      <c r="E298" s="6" t="str">
        <f ca="1" t="shared" si="199"/>
        <v/>
      </c>
      <c r="F298" s="7" t="str">
        <f ca="1">IF(SUM(选手操作!S297,选手操作!AS297,选手操作!BS297,选手操作!CS297,选手操作!DS297,选手操作!ES297,选手操作!FS297,选手操作!GS297,选手操作!HS297,选手操作!M297,结果导入!W297,结果导入!AW297,结果导入!BW297,结果导入!CW297,结果导入!DW297,结果导入!EW297,结果导入!FW297,结果导入!GW297,结果导入!HW297,选手操作!HU297)=0,"",SUM(选手操作!S297,选手操作!AS297,选手操作!BS297,选手操作!CS297,选手操作!DS297,选手操作!ES297,选手操作!FS297,选手操作!GS297,选手操作!HS297,选手操作!M297,结果导入!W297,结果导入!AW297,结果导入!BW297,结果导入!CW297,结果导入!DW297,结果导入!EW297,结果导入!FW297,结果导入!GW297,结果导入!HW297))</f>
        <v/>
      </c>
      <c r="G298" s="7" t="str">
        <f>IF(SUM(选手操作!O297,结果导入!Y297,结果导入!AY297,结果导入!BY297,结果导入!CY297,结果导入!DY297,结果导入!EY297,结果导入!FY297,结果导入!GY297,结果导入!HY297)=0,"",SUM(选手操作!O297,结果导入!Y297,结果导入!AY297,结果导入!BY297,结果导入!CY297,结果导入!DY297,结果导入!EY297,结果导入!FY297,结果导入!GY297,结果导入!HY297))</f>
        <v/>
      </c>
      <c r="H298" s="6" t="str">
        <f ca="1">IFERROR(IF(OR($C298="",结果导入!S$3=""),"",IF(选手操作!T297&lt;&gt;"",IF(选手操作!T297="其他","请假",选手操作!T297),VLOOKUP($C298,结果导入!O:Q,3,0))),"成绩错误")</f>
        <v/>
      </c>
      <c r="I298" s="6" t="str">
        <f ca="1">IFERROR(IF(OR($C298="",结果导入!AS$3=""),"",IF(选手操作!AT297&lt;&gt;"",IF(选手操作!AT297="其他","请假",选手操作!AT297),VLOOKUP($C298,结果导入!AO:AQ,3,0))),"成绩错误")</f>
        <v/>
      </c>
      <c r="J298" s="6" t="str">
        <f ca="1">IFERROR(IF(OR($C298="",结果导入!BS$3=""),"",IF(选手操作!BT297&lt;&gt;"",IF(选手操作!BT297="其他","请假",选手操作!BT297),VLOOKUP($C298,结果导入!BO:BQ,3,0))),"成绩错误")</f>
        <v/>
      </c>
      <c r="K298" s="6" t="str">
        <f ca="1">IFERROR(IF(OR($C298="",结果导入!CS$3=""),"",IF(选手操作!CT297&lt;&gt;"",IF(选手操作!CT297="其他","请假",选手操作!CT297),VLOOKUP($C298,结果导入!CO:CQ,3,0))),"成绩错误")</f>
        <v/>
      </c>
      <c r="L298" s="6" t="str">
        <f ca="1">IFERROR(IF(OR($C298="",结果导入!DS$3=""),"",IF(选手操作!DT297&lt;&gt;"",IF(选手操作!DT297="其他","请假",选手操作!DT297),VLOOKUP($C298,结果导入!DO:DQ,3,0))),"成绩错误")</f>
        <v/>
      </c>
      <c r="M298" s="6" t="str">
        <f ca="1">IFERROR(IF(OR($C298="",结果导入!ES$3=""),"",IF(选手操作!ET297&lt;&gt;"",IF(选手操作!ET297="其他","请假",选手操作!ET297),VLOOKUP($C298,结果导入!EO:EQ,3,0))),"成绩错误")</f>
        <v/>
      </c>
      <c r="N298" s="6" t="str">
        <f ca="1">IFERROR(IF(OR($C298="",结果导入!FS$3=""),"",IF(选手操作!FT297&lt;&gt;"",IF(选手操作!FT297="其他","请假",选手操作!FT297),VLOOKUP($C298,结果导入!FO:FQ,3,0))),"成绩错误")</f>
        <v/>
      </c>
      <c r="O298" s="6" t="str">
        <f ca="1">IFERROR(IF(OR($C298="",结果导入!GS$3=""),"",IF(选手操作!GT297&lt;&gt;"",IF(选手操作!GT297="其他","请假",选手操作!GT297),VLOOKUP($C298,结果导入!GO:GQ,3,0))),"成绩错误")</f>
        <v/>
      </c>
      <c r="P298" s="6" t="str">
        <f ca="1">IFERROR(IF(OR($C298="",结果导入!HS$3=""),"",IF(选手操作!HT297&lt;&gt;"",IF(选手操作!HT297="其他","请假",选手操作!HT297),VLOOKUP($C298,结果导入!HO:HQ,3,0))),"成绩错误")</f>
        <v/>
      </c>
      <c r="Q298" s="5" t="str">
        <f ca="1" t="shared" si="200"/>
        <v/>
      </c>
      <c r="R298" s="5" t="str">
        <f ca="1" t="shared" si="201"/>
        <v/>
      </c>
      <c r="S298" s="5" t="str">
        <f ca="1" t="shared" si="202"/>
        <v/>
      </c>
      <c r="T298" s="6" t="str">
        <f ca="1" t="shared" si="203"/>
        <v/>
      </c>
      <c r="U298" s="6" t="str">
        <f ca="1" t="shared" si="204"/>
        <v/>
      </c>
      <c r="V298" s="6" t="str">
        <f ca="1" t="shared" si="205"/>
        <v/>
      </c>
      <c r="W298" s="6" t="str">
        <f ca="1" t="shared" si="206"/>
        <v/>
      </c>
      <c r="X298" s="6" t="str">
        <f ca="1" t="shared" si="207"/>
        <v/>
      </c>
      <c r="Y298" s="6" t="str">
        <f ca="1" t="shared" si="208"/>
        <v/>
      </c>
      <c r="Z298" s="6" t="str">
        <f ca="1" t="shared" si="209"/>
        <v/>
      </c>
      <c r="AA298" s="6" t="str">
        <f ca="1" t="shared" si="210"/>
        <v/>
      </c>
      <c r="AB298" s="6" t="str">
        <f ca="1" t="shared" si="211"/>
        <v/>
      </c>
      <c r="AC298" s="6" t="str">
        <f ca="1" t="shared" si="212"/>
        <v/>
      </c>
      <c r="AD298" s="6" t="str">
        <f ca="1" t="shared" si="213"/>
        <v/>
      </c>
      <c r="AE298" s="6" t="str">
        <f ca="1" t="shared" si="214"/>
        <v/>
      </c>
      <c r="AF298" s="5" t="str">
        <f ca="1" t="shared" si="215"/>
        <v/>
      </c>
      <c r="AG298" s="5" t="str">
        <f ca="1" t="shared" si="216"/>
        <v/>
      </c>
      <c r="AH298" s="5" t="str">
        <f ca="1" t="shared" si="217"/>
        <v/>
      </c>
      <c r="AI298" s="6" t="str">
        <f ca="1" t="shared" si="218"/>
        <v/>
      </c>
      <c r="AJ298" s="6" t="str">
        <f ca="1" t="shared" si="219"/>
        <v/>
      </c>
      <c r="AK298" s="7" t="str">
        <f ca="1" t="shared" si="220"/>
        <v/>
      </c>
      <c r="AL298" s="6" t="str">
        <f ca="1" t="shared" si="221"/>
        <v/>
      </c>
      <c r="AM298" s="6" t="str">
        <f ca="1" t="shared" si="222"/>
        <v/>
      </c>
      <c r="AN298" s="6" t="str">
        <f ca="1" t="shared" si="223"/>
        <v/>
      </c>
      <c r="AO298" s="6" t="str">
        <f ca="1" t="shared" si="224"/>
        <v/>
      </c>
      <c r="AP298" s="6" t="str">
        <f ca="1" t="shared" si="225"/>
        <v/>
      </c>
      <c r="AQ298" s="6" t="str">
        <f ca="1" t="shared" si="226"/>
        <v/>
      </c>
      <c r="AR298" s="6" t="str">
        <f ca="1" t="shared" si="227"/>
        <v/>
      </c>
      <c r="AS298" s="6" t="str">
        <f ca="1" t="shared" si="228"/>
        <v/>
      </c>
      <c r="AT298" s="6" t="str">
        <f ca="1" t="shared" si="229"/>
        <v/>
      </c>
      <c r="AU298" s="9" t="str">
        <f ca="1" t="shared" si="230"/>
        <v/>
      </c>
      <c r="AV298" s="5" t="str">
        <f ca="1" t="shared" si="231"/>
        <v/>
      </c>
      <c r="AW298" s="5" t="str">
        <f ca="1" t="shared" si="232"/>
        <v/>
      </c>
      <c r="AX298" s="8" t="str">
        <f ca="1" t="shared" si="233"/>
        <v/>
      </c>
      <c r="AY298" s="6" t="str">
        <f ca="1" t="shared" si="234"/>
        <v/>
      </c>
      <c r="AZ298" s="7" t="str">
        <f ca="1" t="shared" si="235"/>
        <v/>
      </c>
      <c r="BA298" s="6" t="str">
        <f ca="1" t="shared" si="236"/>
        <v/>
      </c>
      <c r="BB298" s="6" t="str">
        <f ca="1" t="shared" si="237"/>
        <v/>
      </c>
      <c r="BC298" s="6" t="str">
        <f ca="1" t="shared" si="238"/>
        <v/>
      </c>
      <c r="BD298" s="6" t="str">
        <f ca="1" t="shared" si="239"/>
        <v/>
      </c>
      <c r="BE298" s="6" t="str">
        <f ca="1" t="shared" si="240"/>
        <v/>
      </c>
      <c r="BF298" s="6" t="str">
        <f ca="1" t="shared" si="241"/>
        <v/>
      </c>
      <c r="BG298" s="6" t="str">
        <f ca="1" t="shared" si="242"/>
        <v/>
      </c>
      <c r="BH298" s="6" t="str">
        <f ca="1" t="shared" si="243"/>
        <v/>
      </c>
      <c r="BI298" s="6" t="str">
        <f ca="1" t="shared" si="244"/>
        <v/>
      </c>
    </row>
    <row r="299" spans="1:61">
      <c r="A299" s="5" t="str">
        <f ca="1" t="shared" si="198"/>
        <v/>
      </c>
      <c r="B299" s="5" t="str">
        <f ca="1">IF(选手操作!$K298="","",选手操作!$K298)</f>
        <v/>
      </c>
      <c r="C299" s="5" t="str">
        <f ca="1">IF(选手操作!$L298="","",选手操作!$L298)</f>
        <v/>
      </c>
      <c r="D299" s="5" t="str">
        <f ca="1">IF($B299="","",RANK($E299,$E$4:$E$435,0)+COUNTIF($E$4:$E299,$E299)-1)</f>
        <v/>
      </c>
      <c r="E299" s="6" t="str">
        <f ca="1" t="shared" si="199"/>
        <v/>
      </c>
      <c r="F299" s="7" t="str">
        <f ca="1">IF(SUM(选手操作!S298,选手操作!AS298,选手操作!BS298,选手操作!CS298,选手操作!DS298,选手操作!ES298,选手操作!FS298,选手操作!GS298,选手操作!HS298,选手操作!M298,结果导入!W298,结果导入!AW298,结果导入!BW298,结果导入!CW298,结果导入!DW298,结果导入!EW298,结果导入!FW298,结果导入!GW298,结果导入!HW298,选手操作!HU298)=0,"",SUM(选手操作!S298,选手操作!AS298,选手操作!BS298,选手操作!CS298,选手操作!DS298,选手操作!ES298,选手操作!FS298,选手操作!GS298,选手操作!HS298,选手操作!M298,结果导入!W298,结果导入!AW298,结果导入!BW298,结果导入!CW298,结果导入!DW298,结果导入!EW298,结果导入!FW298,结果导入!GW298,结果导入!HW298))</f>
        <v/>
      </c>
      <c r="G299" s="7" t="str">
        <f>IF(SUM(选手操作!O298,结果导入!Y298,结果导入!AY298,结果导入!BY298,结果导入!CY298,结果导入!DY298,结果导入!EY298,结果导入!FY298,结果导入!GY298,结果导入!HY298)=0,"",SUM(选手操作!O298,结果导入!Y298,结果导入!AY298,结果导入!BY298,结果导入!CY298,结果导入!DY298,结果导入!EY298,结果导入!FY298,结果导入!GY298,结果导入!HY298))</f>
        <v/>
      </c>
      <c r="H299" s="6" t="str">
        <f ca="1">IFERROR(IF(OR($C299="",结果导入!S$3=""),"",IF(选手操作!T298&lt;&gt;"",IF(选手操作!T298="其他","请假",选手操作!T298),VLOOKUP($C299,结果导入!O:Q,3,0))),"成绩错误")</f>
        <v/>
      </c>
      <c r="I299" s="6" t="str">
        <f ca="1">IFERROR(IF(OR($C299="",结果导入!AS$3=""),"",IF(选手操作!AT298&lt;&gt;"",IF(选手操作!AT298="其他","请假",选手操作!AT298),VLOOKUP($C299,结果导入!AO:AQ,3,0))),"成绩错误")</f>
        <v/>
      </c>
      <c r="J299" s="6" t="str">
        <f ca="1">IFERROR(IF(OR($C299="",结果导入!BS$3=""),"",IF(选手操作!BT298&lt;&gt;"",IF(选手操作!BT298="其他","请假",选手操作!BT298),VLOOKUP($C299,结果导入!BO:BQ,3,0))),"成绩错误")</f>
        <v/>
      </c>
      <c r="K299" s="6" t="str">
        <f ca="1">IFERROR(IF(OR($C299="",结果导入!CS$3=""),"",IF(选手操作!CT298&lt;&gt;"",IF(选手操作!CT298="其他","请假",选手操作!CT298),VLOOKUP($C299,结果导入!CO:CQ,3,0))),"成绩错误")</f>
        <v/>
      </c>
      <c r="L299" s="6" t="str">
        <f ca="1">IFERROR(IF(OR($C299="",结果导入!DS$3=""),"",IF(选手操作!DT298&lt;&gt;"",IF(选手操作!DT298="其他","请假",选手操作!DT298),VLOOKUP($C299,结果导入!DO:DQ,3,0))),"成绩错误")</f>
        <v/>
      </c>
      <c r="M299" s="6" t="str">
        <f ca="1">IFERROR(IF(OR($C299="",结果导入!ES$3=""),"",IF(选手操作!ET298&lt;&gt;"",IF(选手操作!ET298="其他","请假",选手操作!ET298),VLOOKUP($C299,结果导入!EO:EQ,3,0))),"成绩错误")</f>
        <v/>
      </c>
      <c r="N299" s="6" t="str">
        <f ca="1">IFERROR(IF(OR($C299="",结果导入!FS$3=""),"",IF(选手操作!FT298&lt;&gt;"",IF(选手操作!FT298="其他","请假",选手操作!FT298),VLOOKUP($C299,结果导入!FO:FQ,3,0))),"成绩错误")</f>
        <v/>
      </c>
      <c r="O299" s="6" t="str">
        <f ca="1">IFERROR(IF(OR($C299="",结果导入!GS$3=""),"",IF(选手操作!GT298&lt;&gt;"",IF(选手操作!GT298="其他","请假",选手操作!GT298),VLOOKUP($C299,结果导入!GO:GQ,3,0))),"成绩错误")</f>
        <v/>
      </c>
      <c r="P299" s="6" t="str">
        <f ca="1">IFERROR(IF(OR($C299="",结果导入!HS$3=""),"",IF(选手操作!HT298&lt;&gt;"",IF(选手操作!HT298="其他","请假",选手操作!HT298),VLOOKUP($C299,结果导入!HO:HQ,3,0))),"成绩错误")</f>
        <v/>
      </c>
      <c r="Q299" s="5" t="str">
        <f ca="1" t="shared" si="200"/>
        <v/>
      </c>
      <c r="R299" s="5" t="str">
        <f ca="1" t="shared" si="201"/>
        <v/>
      </c>
      <c r="S299" s="5" t="str">
        <f ca="1" t="shared" si="202"/>
        <v/>
      </c>
      <c r="T299" s="6" t="str">
        <f ca="1" t="shared" si="203"/>
        <v/>
      </c>
      <c r="U299" s="6" t="str">
        <f ca="1" t="shared" si="204"/>
        <v/>
      </c>
      <c r="V299" s="6" t="str">
        <f ca="1" t="shared" si="205"/>
        <v/>
      </c>
      <c r="W299" s="6" t="str">
        <f ca="1" t="shared" si="206"/>
        <v/>
      </c>
      <c r="X299" s="6" t="str">
        <f ca="1" t="shared" si="207"/>
        <v/>
      </c>
      <c r="Y299" s="6" t="str">
        <f ca="1" t="shared" si="208"/>
        <v/>
      </c>
      <c r="Z299" s="6" t="str">
        <f ca="1" t="shared" si="209"/>
        <v/>
      </c>
      <c r="AA299" s="6" t="str">
        <f ca="1" t="shared" si="210"/>
        <v/>
      </c>
      <c r="AB299" s="6" t="str">
        <f ca="1" t="shared" si="211"/>
        <v/>
      </c>
      <c r="AC299" s="6" t="str">
        <f ca="1" t="shared" si="212"/>
        <v/>
      </c>
      <c r="AD299" s="6" t="str">
        <f ca="1" t="shared" si="213"/>
        <v/>
      </c>
      <c r="AE299" s="6" t="str">
        <f ca="1" t="shared" si="214"/>
        <v/>
      </c>
      <c r="AF299" s="5" t="str">
        <f ca="1" t="shared" si="215"/>
        <v/>
      </c>
      <c r="AG299" s="5" t="str">
        <f ca="1" t="shared" si="216"/>
        <v/>
      </c>
      <c r="AH299" s="5" t="str">
        <f ca="1" t="shared" si="217"/>
        <v/>
      </c>
      <c r="AI299" s="6" t="str">
        <f ca="1" t="shared" si="218"/>
        <v/>
      </c>
      <c r="AJ299" s="6" t="str">
        <f ca="1" t="shared" si="219"/>
        <v/>
      </c>
      <c r="AK299" s="7" t="str">
        <f ca="1" t="shared" si="220"/>
        <v/>
      </c>
      <c r="AL299" s="6" t="str">
        <f ca="1" t="shared" si="221"/>
        <v/>
      </c>
      <c r="AM299" s="6" t="str">
        <f ca="1" t="shared" si="222"/>
        <v/>
      </c>
      <c r="AN299" s="6" t="str">
        <f ca="1" t="shared" si="223"/>
        <v/>
      </c>
      <c r="AO299" s="6" t="str">
        <f ca="1" t="shared" si="224"/>
        <v/>
      </c>
      <c r="AP299" s="6" t="str">
        <f ca="1" t="shared" si="225"/>
        <v/>
      </c>
      <c r="AQ299" s="6" t="str">
        <f ca="1" t="shared" si="226"/>
        <v/>
      </c>
      <c r="AR299" s="6" t="str">
        <f ca="1" t="shared" si="227"/>
        <v/>
      </c>
      <c r="AS299" s="6" t="str">
        <f ca="1" t="shared" si="228"/>
        <v/>
      </c>
      <c r="AT299" s="6" t="str">
        <f ca="1" t="shared" si="229"/>
        <v/>
      </c>
      <c r="AU299" s="9" t="str">
        <f ca="1" t="shared" si="230"/>
        <v/>
      </c>
      <c r="AV299" s="5" t="str">
        <f ca="1" t="shared" si="231"/>
        <v/>
      </c>
      <c r="AW299" s="5" t="str">
        <f ca="1" t="shared" si="232"/>
        <v/>
      </c>
      <c r="AX299" s="8" t="str">
        <f ca="1" t="shared" si="233"/>
        <v/>
      </c>
      <c r="AY299" s="6" t="str">
        <f ca="1" t="shared" si="234"/>
        <v/>
      </c>
      <c r="AZ299" s="7" t="str">
        <f ca="1" t="shared" si="235"/>
        <v/>
      </c>
      <c r="BA299" s="6" t="str">
        <f ca="1" t="shared" si="236"/>
        <v/>
      </c>
      <c r="BB299" s="6" t="str">
        <f ca="1" t="shared" si="237"/>
        <v/>
      </c>
      <c r="BC299" s="6" t="str">
        <f ca="1" t="shared" si="238"/>
        <v/>
      </c>
      <c r="BD299" s="6" t="str">
        <f ca="1" t="shared" si="239"/>
        <v/>
      </c>
      <c r="BE299" s="6" t="str">
        <f ca="1" t="shared" si="240"/>
        <v/>
      </c>
      <c r="BF299" s="6" t="str">
        <f ca="1" t="shared" si="241"/>
        <v/>
      </c>
      <c r="BG299" s="6" t="str">
        <f ca="1" t="shared" si="242"/>
        <v/>
      </c>
      <c r="BH299" s="6" t="str">
        <f ca="1" t="shared" si="243"/>
        <v/>
      </c>
      <c r="BI299" s="6" t="str">
        <f ca="1" t="shared" si="244"/>
        <v/>
      </c>
    </row>
    <row r="300" spans="1:61">
      <c r="A300" s="5" t="str">
        <f ca="1" t="shared" si="198"/>
        <v/>
      </c>
      <c r="B300" s="5" t="str">
        <f ca="1">IF(选手操作!$K299="","",选手操作!$K299)</f>
        <v/>
      </c>
      <c r="C300" s="5" t="str">
        <f ca="1">IF(选手操作!$L299="","",选手操作!$L299)</f>
        <v/>
      </c>
      <c r="D300" s="5" t="str">
        <f ca="1">IF($B300="","",RANK($E300,$E$4:$E$435,0)+COUNTIF($E$4:$E300,$E300)-1)</f>
        <v/>
      </c>
      <c r="E300" s="6" t="str">
        <f ca="1" t="shared" si="199"/>
        <v/>
      </c>
      <c r="F300" s="7" t="str">
        <f ca="1">IF(SUM(选手操作!S299,选手操作!AS299,选手操作!BS299,选手操作!CS299,选手操作!DS299,选手操作!ES299,选手操作!FS299,选手操作!GS299,选手操作!HS299,选手操作!M299,结果导入!W299,结果导入!AW299,结果导入!BW299,结果导入!CW299,结果导入!DW299,结果导入!EW299,结果导入!FW299,结果导入!GW299,结果导入!HW299,选手操作!HU299)=0,"",SUM(选手操作!S299,选手操作!AS299,选手操作!BS299,选手操作!CS299,选手操作!DS299,选手操作!ES299,选手操作!FS299,选手操作!GS299,选手操作!HS299,选手操作!M299,结果导入!W299,结果导入!AW299,结果导入!BW299,结果导入!CW299,结果导入!DW299,结果导入!EW299,结果导入!FW299,结果导入!GW299,结果导入!HW299))</f>
        <v/>
      </c>
      <c r="G300" s="7" t="str">
        <f>IF(SUM(选手操作!O299,结果导入!Y299,结果导入!AY299,结果导入!BY299,结果导入!CY299,结果导入!DY299,结果导入!EY299,结果导入!FY299,结果导入!GY299,结果导入!HY299)=0,"",SUM(选手操作!O299,结果导入!Y299,结果导入!AY299,结果导入!BY299,结果导入!CY299,结果导入!DY299,结果导入!EY299,结果导入!FY299,结果导入!GY299,结果导入!HY299))</f>
        <v/>
      </c>
      <c r="H300" s="6" t="str">
        <f ca="1">IFERROR(IF(OR($C300="",结果导入!S$3=""),"",IF(选手操作!T299&lt;&gt;"",IF(选手操作!T299="其他","请假",选手操作!T299),VLOOKUP($C300,结果导入!O:Q,3,0))),"成绩错误")</f>
        <v/>
      </c>
      <c r="I300" s="6" t="str">
        <f ca="1">IFERROR(IF(OR($C300="",结果导入!AS$3=""),"",IF(选手操作!AT299&lt;&gt;"",IF(选手操作!AT299="其他","请假",选手操作!AT299),VLOOKUP($C300,结果导入!AO:AQ,3,0))),"成绩错误")</f>
        <v/>
      </c>
      <c r="J300" s="6" t="str">
        <f ca="1">IFERROR(IF(OR($C300="",结果导入!BS$3=""),"",IF(选手操作!BT299&lt;&gt;"",IF(选手操作!BT299="其他","请假",选手操作!BT299),VLOOKUP($C300,结果导入!BO:BQ,3,0))),"成绩错误")</f>
        <v/>
      </c>
      <c r="K300" s="6" t="str">
        <f ca="1">IFERROR(IF(OR($C300="",结果导入!CS$3=""),"",IF(选手操作!CT299&lt;&gt;"",IF(选手操作!CT299="其他","请假",选手操作!CT299),VLOOKUP($C300,结果导入!CO:CQ,3,0))),"成绩错误")</f>
        <v/>
      </c>
      <c r="L300" s="6" t="str">
        <f ca="1">IFERROR(IF(OR($C300="",结果导入!DS$3=""),"",IF(选手操作!DT299&lt;&gt;"",IF(选手操作!DT299="其他","请假",选手操作!DT299),VLOOKUP($C300,结果导入!DO:DQ,3,0))),"成绩错误")</f>
        <v/>
      </c>
      <c r="M300" s="6" t="str">
        <f ca="1">IFERROR(IF(OR($C300="",结果导入!ES$3=""),"",IF(选手操作!ET299&lt;&gt;"",IF(选手操作!ET299="其他","请假",选手操作!ET299),VLOOKUP($C300,结果导入!EO:EQ,3,0))),"成绩错误")</f>
        <v/>
      </c>
      <c r="N300" s="6" t="str">
        <f ca="1">IFERROR(IF(OR($C300="",结果导入!FS$3=""),"",IF(选手操作!FT299&lt;&gt;"",IF(选手操作!FT299="其他","请假",选手操作!FT299),VLOOKUP($C300,结果导入!FO:FQ,3,0))),"成绩错误")</f>
        <v/>
      </c>
      <c r="O300" s="6" t="str">
        <f ca="1">IFERROR(IF(OR($C300="",结果导入!GS$3=""),"",IF(选手操作!GT299&lt;&gt;"",IF(选手操作!GT299="其他","请假",选手操作!GT299),VLOOKUP($C300,结果导入!GO:GQ,3,0))),"成绩错误")</f>
        <v/>
      </c>
      <c r="P300" s="6" t="str">
        <f ca="1">IFERROR(IF(OR($C300="",结果导入!HS$3=""),"",IF(选手操作!HT299&lt;&gt;"",IF(选手操作!HT299="其他","请假",选手操作!HT299),VLOOKUP($C300,结果导入!HO:HQ,3,0))),"成绩错误")</f>
        <v/>
      </c>
      <c r="Q300" s="5" t="str">
        <f ca="1" t="shared" si="200"/>
        <v/>
      </c>
      <c r="R300" s="5" t="str">
        <f ca="1" t="shared" si="201"/>
        <v/>
      </c>
      <c r="S300" s="5" t="str">
        <f ca="1" t="shared" si="202"/>
        <v/>
      </c>
      <c r="T300" s="6" t="str">
        <f ca="1" t="shared" si="203"/>
        <v/>
      </c>
      <c r="U300" s="6" t="str">
        <f ca="1" t="shared" si="204"/>
        <v/>
      </c>
      <c r="V300" s="6" t="str">
        <f ca="1" t="shared" si="205"/>
        <v/>
      </c>
      <c r="W300" s="6" t="str">
        <f ca="1" t="shared" si="206"/>
        <v/>
      </c>
      <c r="X300" s="6" t="str">
        <f ca="1" t="shared" si="207"/>
        <v/>
      </c>
      <c r="Y300" s="6" t="str">
        <f ca="1" t="shared" si="208"/>
        <v/>
      </c>
      <c r="Z300" s="6" t="str">
        <f ca="1" t="shared" si="209"/>
        <v/>
      </c>
      <c r="AA300" s="6" t="str">
        <f ca="1" t="shared" si="210"/>
        <v/>
      </c>
      <c r="AB300" s="6" t="str">
        <f ca="1" t="shared" si="211"/>
        <v/>
      </c>
      <c r="AC300" s="6" t="str">
        <f ca="1" t="shared" si="212"/>
        <v/>
      </c>
      <c r="AD300" s="6" t="str">
        <f ca="1" t="shared" si="213"/>
        <v/>
      </c>
      <c r="AE300" s="6" t="str">
        <f ca="1" t="shared" si="214"/>
        <v/>
      </c>
      <c r="AF300" s="5" t="str">
        <f ca="1" t="shared" si="215"/>
        <v/>
      </c>
      <c r="AG300" s="5" t="str">
        <f ca="1" t="shared" si="216"/>
        <v/>
      </c>
      <c r="AH300" s="5" t="str">
        <f ca="1" t="shared" si="217"/>
        <v/>
      </c>
      <c r="AI300" s="6" t="str">
        <f ca="1" t="shared" si="218"/>
        <v/>
      </c>
      <c r="AJ300" s="6" t="str">
        <f ca="1" t="shared" si="219"/>
        <v/>
      </c>
      <c r="AK300" s="7" t="str">
        <f ca="1" t="shared" si="220"/>
        <v/>
      </c>
      <c r="AL300" s="6" t="str">
        <f ca="1" t="shared" si="221"/>
        <v/>
      </c>
      <c r="AM300" s="6" t="str">
        <f ca="1" t="shared" si="222"/>
        <v/>
      </c>
      <c r="AN300" s="6" t="str">
        <f ca="1" t="shared" si="223"/>
        <v/>
      </c>
      <c r="AO300" s="6" t="str">
        <f ca="1" t="shared" si="224"/>
        <v/>
      </c>
      <c r="AP300" s="6" t="str">
        <f ca="1" t="shared" si="225"/>
        <v/>
      </c>
      <c r="AQ300" s="6" t="str">
        <f ca="1" t="shared" si="226"/>
        <v/>
      </c>
      <c r="AR300" s="6" t="str">
        <f ca="1" t="shared" si="227"/>
        <v/>
      </c>
      <c r="AS300" s="6" t="str">
        <f ca="1" t="shared" si="228"/>
        <v/>
      </c>
      <c r="AT300" s="6" t="str">
        <f ca="1" t="shared" si="229"/>
        <v/>
      </c>
      <c r="AU300" s="9" t="str">
        <f ca="1" t="shared" si="230"/>
        <v/>
      </c>
      <c r="AV300" s="5" t="str">
        <f ca="1" t="shared" si="231"/>
        <v/>
      </c>
      <c r="AW300" s="5" t="str">
        <f ca="1" t="shared" si="232"/>
        <v/>
      </c>
      <c r="AX300" s="8" t="str">
        <f ca="1" t="shared" si="233"/>
        <v/>
      </c>
      <c r="AY300" s="6" t="str">
        <f ca="1" t="shared" si="234"/>
        <v/>
      </c>
      <c r="AZ300" s="7" t="str">
        <f ca="1" t="shared" si="235"/>
        <v/>
      </c>
      <c r="BA300" s="6" t="str">
        <f ca="1" t="shared" si="236"/>
        <v/>
      </c>
      <c r="BB300" s="6" t="str">
        <f ca="1" t="shared" si="237"/>
        <v/>
      </c>
      <c r="BC300" s="6" t="str">
        <f ca="1" t="shared" si="238"/>
        <v/>
      </c>
      <c r="BD300" s="6" t="str">
        <f ca="1" t="shared" si="239"/>
        <v/>
      </c>
      <c r="BE300" s="6" t="str">
        <f ca="1" t="shared" si="240"/>
        <v/>
      </c>
      <c r="BF300" s="6" t="str">
        <f ca="1" t="shared" si="241"/>
        <v/>
      </c>
      <c r="BG300" s="6" t="str">
        <f ca="1" t="shared" si="242"/>
        <v/>
      </c>
      <c r="BH300" s="6" t="str">
        <f ca="1" t="shared" si="243"/>
        <v/>
      </c>
      <c r="BI300" s="6" t="str">
        <f ca="1" t="shared" si="244"/>
        <v/>
      </c>
    </row>
    <row r="301" spans="1:61">
      <c r="A301" s="5" t="str">
        <f ca="1" t="shared" si="198"/>
        <v/>
      </c>
      <c r="B301" s="5" t="str">
        <f ca="1">IF(选手操作!$K300="","",选手操作!$K300)</f>
        <v/>
      </c>
      <c r="C301" s="5" t="str">
        <f ca="1">IF(选手操作!$L300="","",选手操作!$L300)</f>
        <v/>
      </c>
      <c r="D301" s="5" t="str">
        <f ca="1">IF($B301="","",RANK($E301,$E$4:$E$435,0)+COUNTIF($E$4:$E301,$E301)-1)</f>
        <v/>
      </c>
      <c r="E301" s="6" t="str">
        <f ca="1" t="shared" si="199"/>
        <v/>
      </c>
      <c r="F301" s="7" t="str">
        <f ca="1">IF(SUM(选手操作!S300,选手操作!AS300,选手操作!BS300,选手操作!CS300,选手操作!DS300,选手操作!ES300,选手操作!FS300,选手操作!GS300,选手操作!HS300,选手操作!M300,结果导入!W300,结果导入!AW300,结果导入!BW300,结果导入!CW300,结果导入!DW300,结果导入!EW300,结果导入!FW300,结果导入!GW300,结果导入!HW300,选手操作!HU300)=0,"",SUM(选手操作!S300,选手操作!AS300,选手操作!BS300,选手操作!CS300,选手操作!DS300,选手操作!ES300,选手操作!FS300,选手操作!GS300,选手操作!HS300,选手操作!M300,结果导入!W300,结果导入!AW300,结果导入!BW300,结果导入!CW300,结果导入!DW300,结果导入!EW300,结果导入!FW300,结果导入!GW300,结果导入!HW300))</f>
        <v/>
      </c>
      <c r="G301" s="7" t="str">
        <f>IF(SUM(选手操作!O300,结果导入!Y300,结果导入!AY300,结果导入!BY300,结果导入!CY300,结果导入!DY300,结果导入!EY300,结果导入!FY300,结果导入!GY300,结果导入!HY300)=0,"",SUM(选手操作!O300,结果导入!Y300,结果导入!AY300,结果导入!BY300,结果导入!CY300,结果导入!DY300,结果导入!EY300,结果导入!FY300,结果导入!GY300,结果导入!HY300))</f>
        <v/>
      </c>
      <c r="H301" s="6" t="str">
        <f ca="1">IFERROR(IF(OR($C301="",结果导入!S$3=""),"",IF(选手操作!T300&lt;&gt;"",IF(选手操作!T300="其他","请假",选手操作!T300),VLOOKUP($C301,结果导入!O:Q,3,0))),"成绩错误")</f>
        <v/>
      </c>
      <c r="I301" s="6" t="str">
        <f ca="1">IFERROR(IF(OR($C301="",结果导入!AS$3=""),"",IF(选手操作!AT300&lt;&gt;"",IF(选手操作!AT300="其他","请假",选手操作!AT300),VLOOKUP($C301,结果导入!AO:AQ,3,0))),"成绩错误")</f>
        <v/>
      </c>
      <c r="J301" s="6" t="str">
        <f ca="1">IFERROR(IF(OR($C301="",结果导入!BS$3=""),"",IF(选手操作!BT300&lt;&gt;"",IF(选手操作!BT300="其他","请假",选手操作!BT300),VLOOKUP($C301,结果导入!BO:BQ,3,0))),"成绩错误")</f>
        <v/>
      </c>
      <c r="K301" s="6" t="str">
        <f ca="1">IFERROR(IF(OR($C301="",结果导入!CS$3=""),"",IF(选手操作!CT300&lt;&gt;"",IF(选手操作!CT300="其他","请假",选手操作!CT300),VLOOKUP($C301,结果导入!CO:CQ,3,0))),"成绩错误")</f>
        <v/>
      </c>
      <c r="L301" s="6" t="str">
        <f ca="1">IFERROR(IF(OR($C301="",结果导入!DS$3=""),"",IF(选手操作!DT300&lt;&gt;"",IF(选手操作!DT300="其他","请假",选手操作!DT300),VLOOKUP($C301,结果导入!DO:DQ,3,0))),"成绩错误")</f>
        <v/>
      </c>
      <c r="M301" s="6" t="str">
        <f ca="1">IFERROR(IF(OR($C301="",结果导入!ES$3=""),"",IF(选手操作!ET300&lt;&gt;"",IF(选手操作!ET300="其他","请假",选手操作!ET300),VLOOKUP($C301,结果导入!EO:EQ,3,0))),"成绩错误")</f>
        <v/>
      </c>
      <c r="N301" s="6" t="str">
        <f ca="1">IFERROR(IF(OR($C301="",结果导入!FS$3=""),"",IF(选手操作!FT300&lt;&gt;"",IF(选手操作!FT300="其他","请假",选手操作!FT300),VLOOKUP($C301,结果导入!FO:FQ,3,0))),"成绩错误")</f>
        <v/>
      </c>
      <c r="O301" s="6" t="str">
        <f ca="1">IFERROR(IF(OR($C301="",结果导入!GS$3=""),"",IF(选手操作!GT300&lt;&gt;"",IF(选手操作!GT300="其他","请假",选手操作!GT300),VLOOKUP($C301,结果导入!GO:GQ,3,0))),"成绩错误")</f>
        <v/>
      </c>
      <c r="P301" s="6" t="str">
        <f ca="1">IFERROR(IF(OR($C301="",结果导入!HS$3=""),"",IF(选手操作!HT300&lt;&gt;"",IF(选手操作!HT300="其他","请假",选手操作!HT300),VLOOKUP($C301,结果导入!HO:HQ,3,0))),"成绩错误")</f>
        <v/>
      </c>
      <c r="Q301" s="5" t="str">
        <f ca="1" t="shared" si="200"/>
        <v/>
      </c>
      <c r="R301" s="5" t="str">
        <f ca="1" t="shared" si="201"/>
        <v/>
      </c>
      <c r="S301" s="5" t="str">
        <f ca="1" t="shared" si="202"/>
        <v/>
      </c>
      <c r="T301" s="6" t="str">
        <f ca="1" t="shared" si="203"/>
        <v/>
      </c>
      <c r="U301" s="6" t="str">
        <f ca="1" t="shared" si="204"/>
        <v/>
      </c>
      <c r="V301" s="6" t="str">
        <f ca="1" t="shared" si="205"/>
        <v/>
      </c>
      <c r="W301" s="6" t="str">
        <f ca="1" t="shared" si="206"/>
        <v/>
      </c>
      <c r="X301" s="6" t="str">
        <f ca="1" t="shared" si="207"/>
        <v/>
      </c>
      <c r="Y301" s="6" t="str">
        <f ca="1" t="shared" si="208"/>
        <v/>
      </c>
      <c r="Z301" s="6" t="str">
        <f ca="1" t="shared" si="209"/>
        <v/>
      </c>
      <c r="AA301" s="6" t="str">
        <f ca="1" t="shared" si="210"/>
        <v/>
      </c>
      <c r="AB301" s="6" t="str">
        <f ca="1" t="shared" si="211"/>
        <v/>
      </c>
      <c r="AC301" s="6" t="str">
        <f ca="1" t="shared" si="212"/>
        <v/>
      </c>
      <c r="AD301" s="6" t="str">
        <f ca="1" t="shared" si="213"/>
        <v/>
      </c>
      <c r="AE301" s="6" t="str">
        <f ca="1" t="shared" si="214"/>
        <v/>
      </c>
      <c r="AF301" s="5" t="str">
        <f ca="1" t="shared" si="215"/>
        <v/>
      </c>
      <c r="AG301" s="5" t="str">
        <f ca="1" t="shared" si="216"/>
        <v/>
      </c>
      <c r="AH301" s="5" t="str">
        <f ca="1" t="shared" si="217"/>
        <v/>
      </c>
      <c r="AI301" s="6" t="str">
        <f ca="1" t="shared" si="218"/>
        <v/>
      </c>
      <c r="AJ301" s="6" t="str">
        <f ca="1" t="shared" si="219"/>
        <v/>
      </c>
      <c r="AK301" s="7" t="str">
        <f ca="1" t="shared" si="220"/>
        <v/>
      </c>
      <c r="AL301" s="6" t="str">
        <f ca="1" t="shared" si="221"/>
        <v/>
      </c>
      <c r="AM301" s="6" t="str">
        <f ca="1" t="shared" si="222"/>
        <v/>
      </c>
      <c r="AN301" s="6" t="str">
        <f ca="1" t="shared" si="223"/>
        <v/>
      </c>
      <c r="AO301" s="6" t="str">
        <f ca="1" t="shared" si="224"/>
        <v/>
      </c>
      <c r="AP301" s="6" t="str">
        <f ca="1" t="shared" si="225"/>
        <v/>
      </c>
      <c r="AQ301" s="6" t="str">
        <f ca="1" t="shared" si="226"/>
        <v/>
      </c>
      <c r="AR301" s="6" t="str">
        <f ca="1" t="shared" si="227"/>
        <v/>
      </c>
      <c r="AS301" s="6" t="str">
        <f ca="1" t="shared" si="228"/>
        <v/>
      </c>
      <c r="AT301" s="6" t="str">
        <f ca="1" t="shared" si="229"/>
        <v/>
      </c>
      <c r="AU301" s="9" t="str">
        <f ca="1" t="shared" si="230"/>
        <v/>
      </c>
      <c r="AV301" s="5" t="str">
        <f ca="1" t="shared" si="231"/>
        <v/>
      </c>
      <c r="AW301" s="5" t="str">
        <f ca="1" t="shared" si="232"/>
        <v/>
      </c>
      <c r="AX301" s="8" t="str">
        <f ca="1" t="shared" si="233"/>
        <v/>
      </c>
      <c r="AY301" s="6" t="str">
        <f ca="1" t="shared" si="234"/>
        <v/>
      </c>
      <c r="AZ301" s="7" t="str">
        <f ca="1" t="shared" si="235"/>
        <v/>
      </c>
      <c r="BA301" s="6" t="str">
        <f ca="1" t="shared" si="236"/>
        <v/>
      </c>
      <c r="BB301" s="6" t="str">
        <f ca="1" t="shared" si="237"/>
        <v/>
      </c>
      <c r="BC301" s="6" t="str">
        <f ca="1" t="shared" si="238"/>
        <v/>
      </c>
      <c r="BD301" s="6" t="str">
        <f ca="1" t="shared" si="239"/>
        <v/>
      </c>
      <c r="BE301" s="6" t="str">
        <f ca="1" t="shared" si="240"/>
        <v/>
      </c>
      <c r="BF301" s="6" t="str">
        <f ca="1" t="shared" si="241"/>
        <v/>
      </c>
      <c r="BG301" s="6" t="str">
        <f ca="1" t="shared" si="242"/>
        <v/>
      </c>
      <c r="BH301" s="6" t="str">
        <f ca="1" t="shared" si="243"/>
        <v/>
      </c>
      <c r="BI301" s="6" t="str">
        <f ca="1" t="shared" si="244"/>
        <v/>
      </c>
    </row>
    <row r="302" spans="1:61">
      <c r="A302" s="5" t="str">
        <f ca="1" t="shared" si="198"/>
        <v/>
      </c>
      <c r="B302" s="5" t="str">
        <f ca="1">IF(选手操作!$K301="","",选手操作!$K301)</f>
        <v/>
      </c>
      <c r="C302" s="5" t="str">
        <f ca="1">IF(选手操作!$L301="","",选手操作!$L301)</f>
        <v/>
      </c>
      <c r="D302" s="5" t="str">
        <f ca="1">IF($B302="","",RANK($E302,$E$4:$E$435,0)+COUNTIF($E$4:$E302,$E302)-1)</f>
        <v/>
      </c>
      <c r="E302" s="6" t="str">
        <f ca="1" t="shared" si="199"/>
        <v/>
      </c>
      <c r="F302" s="7" t="str">
        <f ca="1">IF(SUM(选手操作!S301,选手操作!AS301,选手操作!BS301,选手操作!CS301,选手操作!DS301,选手操作!ES301,选手操作!FS301,选手操作!GS301,选手操作!HS301,选手操作!M301,结果导入!W301,结果导入!AW301,结果导入!BW301,结果导入!CW301,结果导入!DW301,结果导入!EW301,结果导入!FW301,结果导入!GW301,结果导入!HW301,选手操作!HU301)=0,"",SUM(选手操作!S301,选手操作!AS301,选手操作!BS301,选手操作!CS301,选手操作!DS301,选手操作!ES301,选手操作!FS301,选手操作!GS301,选手操作!HS301,选手操作!M301,结果导入!W301,结果导入!AW301,结果导入!BW301,结果导入!CW301,结果导入!DW301,结果导入!EW301,结果导入!FW301,结果导入!GW301,结果导入!HW301))</f>
        <v/>
      </c>
      <c r="G302" s="7" t="str">
        <f>IF(SUM(选手操作!O301,结果导入!Y301,结果导入!AY301,结果导入!BY301,结果导入!CY301,结果导入!DY301,结果导入!EY301,结果导入!FY301,结果导入!GY301,结果导入!HY301)=0,"",SUM(选手操作!O301,结果导入!Y301,结果导入!AY301,结果导入!BY301,结果导入!CY301,结果导入!DY301,结果导入!EY301,结果导入!FY301,结果导入!GY301,结果导入!HY301))</f>
        <v/>
      </c>
      <c r="H302" s="6" t="str">
        <f ca="1">IFERROR(IF(OR($C302="",结果导入!S$3=""),"",IF(选手操作!T301&lt;&gt;"",IF(选手操作!T301="其他","请假",选手操作!T301),VLOOKUP($C302,结果导入!O:Q,3,0))),"成绩错误")</f>
        <v/>
      </c>
      <c r="I302" s="6" t="str">
        <f ca="1">IFERROR(IF(OR($C302="",结果导入!AS$3=""),"",IF(选手操作!AT301&lt;&gt;"",IF(选手操作!AT301="其他","请假",选手操作!AT301),VLOOKUP($C302,结果导入!AO:AQ,3,0))),"成绩错误")</f>
        <v/>
      </c>
      <c r="J302" s="6" t="str">
        <f ca="1">IFERROR(IF(OR($C302="",结果导入!BS$3=""),"",IF(选手操作!BT301&lt;&gt;"",IF(选手操作!BT301="其他","请假",选手操作!BT301),VLOOKUP($C302,结果导入!BO:BQ,3,0))),"成绩错误")</f>
        <v/>
      </c>
      <c r="K302" s="6" t="str">
        <f ca="1">IFERROR(IF(OR($C302="",结果导入!CS$3=""),"",IF(选手操作!CT301&lt;&gt;"",IF(选手操作!CT301="其他","请假",选手操作!CT301),VLOOKUP($C302,结果导入!CO:CQ,3,0))),"成绩错误")</f>
        <v/>
      </c>
      <c r="L302" s="6" t="str">
        <f ca="1">IFERROR(IF(OR($C302="",结果导入!DS$3=""),"",IF(选手操作!DT301&lt;&gt;"",IF(选手操作!DT301="其他","请假",选手操作!DT301),VLOOKUP($C302,结果导入!DO:DQ,3,0))),"成绩错误")</f>
        <v/>
      </c>
      <c r="M302" s="6" t="str">
        <f ca="1">IFERROR(IF(OR($C302="",结果导入!ES$3=""),"",IF(选手操作!ET301&lt;&gt;"",IF(选手操作!ET301="其他","请假",选手操作!ET301),VLOOKUP($C302,结果导入!EO:EQ,3,0))),"成绩错误")</f>
        <v/>
      </c>
      <c r="N302" s="6" t="str">
        <f ca="1">IFERROR(IF(OR($C302="",结果导入!FS$3=""),"",IF(选手操作!FT301&lt;&gt;"",IF(选手操作!FT301="其他","请假",选手操作!FT301),VLOOKUP($C302,结果导入!FO:FQ,3,0))),"成绩错误")</f>
        <v/>
      </c>
      <c r="O302" s="6" t="str">
        <f ca="1">IFERROR(IF(OR($C302="",结果导入!GS$3=""),"",IF(选手操作!GT301&lt;&gt;"",IF(选手操作!GT301="其他","请假",选手操作!GT301),VLOOKUP($C302,结果导入!GO:GQ,3,0))),"成绩错误")</f>
        <v/>
      </c>
      <c r="P302" s="6" t="str">
        <f ca="1">IFERROR(IF(OR($C302="",结果导入!HS$3=""),"",IF(选手操作!HT301&lt;&gt;"",IF(选手操作!HT301="其他","请假",选手操作!HT301),VLOOKUP($C302,结果导入!HO:HQ,3,0))),"成绩错误")</f>
        <v/>
      </c>
      <c r="Q302" s="5" t="str">
        <f ca="1" t="shared" si="200"/>
        <v/>
      </c>
      <c r="R302" s="5" t="str">
        <f ca="1" t="shared" si="201"/>
        <v/>
      </c>
      <c r="S302" s="5" t="str">
        <f ca="1" t="shared" si="202"/>
        <v/>
      </c>
      <c r="T302" s="6" t="str">
        <f ca="1" t="shared" si="203"/>
        <v/>
      </c>
      <c r="U302" s="6" t="str">
        <f ca="1" t="shared" si="204"/>
        <v/>
      </c>
      <c r="V302" s="6" t="str">
        <f ca="1" t="shared" si="205"/>
        <v/>
      </c>
      <c r="W302" s="6" t="str">
        <f ca="1" t="shared" si="206"/>
        <v/>
      </c>
      <c r="X302" s="6" t="str">
        <f ca="1" t="shared" si="207"/>
        <v/>
      </c>
      <c r="Y302" s="6" t="str">
        <f ca="1" t="shared" si="208"/>
        <v/>
      </c>
      <c r="Z302" s="6" t="str">
        <f ca="1" t="shared" si="209"/>
        <v/>
      </c>
      <c r="AA302" s="6" t="str">
        <f ca="1" t="shared" si="210"/>
        <v/>
      </c>
      <c r="AB302" s="6" t="str">
        <f ca="1" t="shared" si="211"/>
        <v/>
      </c>
      <c r="AC302" s="6" t="str">
        <f ca="1" t="shared" si="212"/>
        <v/>
      </c>
      <c r="AD302" s="6" t="str">
        <f ca="1" t="shared" si="213"/>
        <v/>
      </c>
      <c r="AE302" s="6" t="str">
        <f ca="1" t="shared" si="214"/>
        <v/>
      </c>
      <c r="AF302" s="5" t="str">
        <f ca="1" t="shared" si="215"/>
        <v/>
      </c>
      <c r="AG302" s="5" t="str">
        <f ca="1" t="shared" si="216"/>
        <v/>
      </c>
      <c r="AH302" s="5" t="str">
        <f ca="1" t="shared" si="217"/>
        <v/>
      </c>
      <c r="AI302" s="6" t="str">
        <f ca="1" t="shared" si="218"/>
        <v/>
      </c>
      <c r="AJ302" s="6" t="str">
        <f ca="1" t="shared" si="219"/>
        <v/>
      </c>
      <c r="AK302" s="7" t="str">
        <f ca="1" t="shared" si="220"/>
        <v/>
      </c>
      <c r="AL302" s="6" t="str">
        <f ca="1" t="shared" si="221"/>
        <v/>
      </c>
      <c r="AM302" s="6" t="str">
        <f ca="1" t="shared" si="222"/>
        <v/>
      </c>
      <c r="AN302" s="6" t="str">
        <f ca="1" t="shared" si="223"/>
        <v/>
      </c>
      <c r="AO302" s="6" t="str">
        <f ca="1" t="shared" si="224"/>
        <v/>
      </c>
      <c r="AP302" s="6" t="str">
        <f ca="1" t="shared" si="225"/>
        <v/>
      </c>
      <c r="AQ302" s="6" t="str">
        <f ca="1" t="shared" si="226"/>
        <v/>
      </c>
      <c r="AR302" s="6" t="str">
        <f ca="1" t="shared" si="227"/>
        <v/>
      </c>
      <c r="AS302" s="6" t="str">
        <f ca="1" t="shared" si="228"/>
        <v/>
      </c>
      <c r="AT302" s="6" t="str">
        <f ca="1" t="shared" si="229"/>
        <v/>
      </c>
      <c r="AU302" s="9" t="str">
        <f ca="1" t="shared" si="230"/>
        <v/>
      </c>
      <c r="AV302" s="5" t="str">
        <f ca="1" t="shared" si="231"/>
        <v/>
      </c>
      <c r="AW302" s="5" t="str">
        <f ca="1" t="shared" si="232"/>
        <v/>
      </c>
      <c r="AX302" s="8" t="str">
        <f ca="1" t="shared" si="233"/>
        <v/>
      </c>
      <c r="AY302" s="6" t="str">
        <f ca="1" t="shared" si="234"/>
        <v/>
      </c>
      <c r="AZ302" s="7" t="str">
        <f ca="1" t="shared" si="235"/>
        <v/>
      </c>
      <c r="BA302" s="6" t="str">
        <f ca="1" t="shared" si="236"/>
        <v/>
      </c>
      <c r="BB302" s="6" t="str">
        <f ca="1" t="shared" si="237"/>
        <v/>
      </c>
      <c r="BC302" s="6" t="str">
        <f ca="1" t="shared" si="238"/>
        <v/>
      </c>
      <c r="BD302" s="6" t="str">
        <f ca="1" t="shared" si="239"/>
        <v/>
      </c>
      <c r="BE302" s="6" t="str">
        <f ca="1" t="shared" si="240"/>
        <v/>
      </c>
      <c r="BF302" s="6" t="str">
        <f ca="1" t="shared" si="241"/>
        <v/>
      </c>
      <c r="BG302" s="6" t="str">
        <f ca="1" t="shared" si="242"/>
        <v/>
      </c>
      <c r="BH302" s="6" t="str">
        <f ca="1" t="shared" si="243"/>
        <v/>
      </c>
      <c r="BI302" s="6" t="str">
        <f ca="1" t="shared" si="244"/>
        <v/>
      </c>
    </row>
    <row r="303" spans="1:61">
      <c r="A303" s="5" t="str">
        <f ca="1" t="shared" si="198"/>
        <v/>
      </c>
      <c r="B303" s="5" t="str">
        <f ca="1">IF(选手操作!$K302="","",选手操作!$K302)</f>
        <v/>
      </c>
      <c r="C303" s="5" t="str">
        <f ca="1">IF(选手操作!$L302="","",选手操作!$L302)</f>
        <v/>
      </c>
      <c r="D303" s="5" t="str">
        <f ca="1">IF($B303="","",RANK($E303,$E$4:$E$435,0)+COUNTIF($E$4:$E303,$E303)-1)</f>
        <v/>
      </c>
      <c r="E303" s="6" t="str">
        <f ca="1" t="shared" si="199"/>
        <v/>
      </c>
      <c r="F303" s="7" t="str">
        <f ca="1">IF(SUM(选手操作!S302,选手操作!AS302,选手操作!BS302,选手操作!CS302,选手操作!DS302,选手操作!ES302,选手操作!FS302,选手操作!GS302,选手操作!HS302,选手操作!M302,结果导入!W302,结果导入!AW302,结果导入!BW302,结果导入!CW302,结果导入!DW302,结果导入!EW302,结果导入!FW302,结果导入!GW302,结果导入!HW302,选手操作!HU302)=0,"",SUM(选手操作!S302,选手操作!AS302,选手操作!BS302,选手操作!CS302,选手操作!DS302,选手操作!ES302,选手操作!FS302,选手操作!GS302,选手操作!HS302,选手操作!M302,结果导入!W302,结果导入!AW302,结果导入!BW302,结果导入!CW302,结果导入!DW302,结果导入!EW302,结果导入!FW302,结果导入!GW302,结果导入!HW302))</f>
        <v/>
      </c>
      <c r="G303" s="7" t="str">
        <f>IF(SUM(选手操作!O302,结果导入!Y302,结果导入!AY302,结果导入!BY302,结果导入!CY302,结果导入!DY302,结果导入!EY302,结果导入!FY302,结果导入!GY302,结果导入!HY302)=0,"",SUM(选手操作!O302,结果导入!Y302,结果导入!AY302,结果导入!BY302,结果导入!CY302,结果导入!DY302,结果导入!EY302,结果导入!FY302,结果导入!GY302,结果导入!HY302))</f>
        <v/>
      </c>
      <c r="H303" s="6" t="str">
        <f ca="1">IFERROR(IF(OR($C303="",结果导入!S$3=""),"",IF(选手操作!T302&lt;&gt;"",IF(选手操作!T302="其他","请假",选手操作!T302),VLOOKUP($C303,结果导入!O:Q,3,0))),"成绩错误")</f>
        <v/>
      </c>
      <c r="I303" s="6" t="str">
        <f ca="1">IFERROR(IF(OR($C303="",结果导入!AS$3=""),"",IF(选手操作!AT302&lt;&gt;"",IF(选手操作!AT302="其他","请假",选手操作!AT302),VLOOKUP($C303,结果导入!AO:AQ,3,0))),"成绩错误")</f>
        <v/>
      </c>
      <c r="J303" s="6" t="str">
        <f ca="1">IFERROR(IF(OR($C303="",结果导入!BS$3=""),"",IF(选手操作!BT302&lt;&gt;"",IF(选手操作!BT302="其他","请假",选手操作!BT302),VLOOKUP($C303,结果导入!BO:BQ,3,0))),"成绩错误")</f>
        <v/>
      </c>
      <c r="K303" s="6" t="str">
        <f ca="1">IFERROR(IF(OR($C303="",结果导入!CS$3=""),"",IF(选手操作!CT302&lt;&gt;"",IF(选手操作!CT302="其他","请假",选手操作!CT302),VLOOKUP($C303,结果导入!CO:CQ,3,0))),"成绩错误")</f>
        <v/>
      </c>
      <c r="L303" s="6" t="str">
        <f ca="1">IFERROR(IF(OR($C303="",结果导入!DS$3=""),"",IF(选手操作!DT302&lt;&gt;"",IF(选手操作!DT302="其他","请假",选手操作!DT302),VLOOKUP($C303,结果导入!DO:DQ,3,0))),"成绩错误")</f>
        <v/>
      </c>
      <c r="M303" s="6" t="str">
        <f ca="1">IFERROR(IF(OR($C303="",结果导入!ES$3=""),"",IF(选手操作!ET302&lt;&gt;"",IF(选手操作!ET302="其他","请假",选手操作!ET302),VLOOKUP($C303,结果导入!EO:EQ,3,0))),"成绩错误")</f>
        <v/>
      </c>
      <c r="N303" s="6" t="str">
        <f ca="1">IFERROR(IF(OR($C303="",结果导入!FS$3=""),"",IF(选手操作!FT302&lt;&gt;"",IF(选手操作!FT302="其他","请假",选手操作!FT302),VLOOKUP($C303,结果导入!FO:FQ,3,0))),"成绩错误")</f>
        <v/>
      </c>
      <c r="O303" s="6" t="str">
        <f ca="1">IFERROR(IF(OR($C303="",结果导入!GS$3=""),"",IF(选手操作!GT302&lt;&gt;"",IF(选手操作!GT302="其他","请假",选手操作!GT302),VLOOKUP($C303,结果导入!GO:GQ,3,0))),"成绩错误")</f>
        <v/>
      </c>
      <c r="P303" s="6" t="str">
        <f ca="1">IFERROR(IF(OR($C303="",结果导入!HS$3=""),"",IF(选手操作!HT302&lt;&gt;"",IF(选手操作!HT302="其他","请假",选手操作!HT302),VLOOKUP($C303,结果导入!HO:HQ,3,0))),"成绩错误")</f>
        <v/>
      </c>
      <c r="Q303" s="5" t="str">
        <f ca="1" t="shared" si="200"/>
        <v/>
      </c>
      <c r="R303" s="5" t="str">
        <f ca="1" t="shared" si="201"/>
        <v/>
      </c>
      <c r="S303" s="5" t="str">
        <f ca="1" t="shared" si="202"/>
        <v/>
      </c>
      <c r="T303" s="6" t="str">
        <f ca="1" t="shared" si="203"/>
        <v/>
      </c>
      <c r="U303" s="6" t="str">
        <f ca="1" t="shared" si="204"/>
        <v/>
      </c>
      <c r="V303" s="6" t="str">
        <f ca="1" t="shared" si="205"/>
        <v/>
      </c>
      <c r="W303" s="6" t="str">
        <f ca="1" t="shared" si="206"/>
        <v/>
      </c>
      <c r="X303" s="6" t="str">
        <f ca="1" t="shared" si="207"/>
        <v/>
      </c>
      <c r="Y303" s="6" t="str">
        <f ca="1" t="shared" si="208"/>
        <v/>
      </c>
      <c r="Z303" s="6" t="str">
        <f ca="1" t="shared" si="209"/>
        <v/>
      </c>
      <c r="AA303" s="6" t="str">
        <f ca="1" t="shared" si="210"/>
        <v/>
      </c>
      <c r="AB303" s="6" t="str">
        <f ca="1" t="shared" si="211"/>
        <v/>
      </c>
      <c r="AC303" s="6" t="str">
        <f ca="1" t="shared" si="212"/>
        <v/>
      </c>
      <c r="AD303" s="6" t="str">
        <f ca="1" t="shared" si="213"/>
        <v/>
      </c>
      <c r="AE303" s="6" t="str">
        <f ca="1" t="shared" si="214"/>
        <v/>
      </c>
      <c r="AF303" s="5" t="str">
        <f ca="1" t="shared" si="215"/>
        <v/>
      </c>
      <c r="AG303" s="5" t="str">
        <f ca="1" t="shared" si="216"/>
        <v/>
      </c>
      <c r="AH303" s="5" t="str">
        <f ca="1" t="shared" si="217"/>
        <v/>
      </c>
      <c r="AI303" s="6" t="str">
        <f ca="1" t="shared" si="218"/>
        <v/>
      </c>
      <c r="AJ303" s="6" t="str">
        <f ca="1" t="shared" si="219"/>
        <v/>
      </c>
      <c r="AK303" s="7" t="str">
        <f ca="1" t="shared" si="220"/>
        <v/>
      </c>
      <c r="AL303" s="6" t="str">
        <f ca="1" t="shared" si="221"/>
        <v/>
      </c>
      <c r="AM303" s="6" t="str">
        <f ca="1" t="shared" si="222"/>
        <v/>
      </c>
      <c r="AN303" s="6" t="str">
        <f ca="1" t="shared" si="223"/>
        <v/>
      </c>
      <c r="AO303" s="6" t="str">
        <f ca="1" t="shared" si="224"/>
        <v/>
      </c>
      <c r="AP303" s="6" t="str">
        <f ca="1" t="shared" si="225"/>
        <v/>
      </c>
      <c r="AQ303" s="6" t="str">
        <f ca="1" t="shared" si="226"/>
        <v/>
      </c>
      <c r="AR303" s="6" t="str">
        <f ca="1" t="shared" si="227"/>
        <v/>
      </c>
      <c r="AS303" s="6" t="str">
        <f ca="1" t="shared" si="228"/>
        <v/>
      </c>
      <c r="AT303" s="6" t="str">
        <f ca="1" t="shared" si="229"/>
        <v/>
      </c>
      <c r="AU303" s="9" t="str">
        <f ca="1" t="shared" si="230"/>
        <v/>
      </c>
      <c r="AV303" s="5" t="str">
        <f ca="1" t="shared" si="231"/>
        <v/>
      </c>
      <c r="AW303" s="5" t="str">
        <f ca="1" t="shared" si="232"/>
        <v/>
      </c>
      <c r="AX303" s="8" t="str">
        <f ca="1" t="shared" si="233"/>
        <v/>
      </c>
      <c r="AY303" s="6" t="str">
        <f ca="1" t="shared" si="234"/>
        <v/>
      </c>
      <c r="AZ303" s="7" t="str">
        <f ca="1" t="shared" si="235"/>
        <v/>
      </c>
      <c r="BA303" s="6" t="str">
        <f ca="1" t="shared" si="236"/>
        <v/>
      </c>
      <c r="BB303" s="6" t="str">
        <f ca="1" t="shared" si="237"/>
        <v/>
      </c>
      <c r="BC303" s="6" t="str">
        <f ca="1" t="shared" si="238"/>
        <v/>
      </c>
      <c r="BD303" s="6" t="str">
        <f ca="1" t="shared" si="239"/>
        <v/>
      </c>
      <c r="BE303" s="6" t="str">
        <f ca="1" t="shared" si="240"/>
        <v/>
      </c>
      <c r="BF303" s="6" t="str">
        <f ca="1" t="shared" si="241"/>
        <v/>
      </c>
      <c r="BG303" s="6" t="str">
        <f ca="1" t="shared" si="242"/>
        <v/>
      </c>
      <c r="BH303" s="6" t="str">
        <f ca="1" t="shared" si="243"/>
        <v/>
      </c>
      <c r="BI303" s="6" t="str">
        <f ca="1" t="shared" si="244"/>
        <v/>
      </c>
    </row>
    <row r="304" spans="1:61">
      <c r="A304" s="5" t="str">
        <f ca="1" t="shared" si="198"/>
        <v/>
      </c>
      <c r="B304" s="5" t="str">
        <f ca="1">IF(选手操作!$K303="","",选手操作!$K303)</f>
        <v/>
      </c>
      <c r="C304" s="5" t="str">
        <f ca="1">IF(选手操作!$L303="","",选手操作!$L303)</f>
        <v/>
      </c>
      <c r="D304" s="5" t="str">
        <f ca="1">IF($B304="","",RANK($E304,$E$4:$E$435,0)+COUNTIF($E$4:$E304,$E304)-1)</f>
        <v/>
      </c>
      <c r="E304" s="6" t="str">
        <f ca="1" t="shared" si="199"/>
        <v/>
      </c>
      <c r="F304" s="7" t="str">
        <f ca="1">IF(SUM(选手操作!S303,选手操作!AS303,选手操作!BS303,选手操作!CS303,选手操作!DS303,选手操作!ES303,选手操作!FS303,选手操作!GS303,选手操作!HS303,选手操作!M303,结果导入!W303,结果导入!AW303,结果导入!BW303,结果导入!CW303,结果导入!DW303,结果导入!EW303,结果导入!FW303,结果导入!GW303,结果导入!HW303,选手操作!HU303)=0,"",SUM(选手操作!S303,选手操作!AS303,选手操作!BS303,选手操作!CS303,选手操作!DS303,选手操作!ES303,选手操作!FS303,选手操作!GS303,选手操作!HS303,选手操作!M303,结果导入!W303,结果导入!AW303,结果导入!BW303,结果导入!CW303,结果导入!DW303,结果导入!EW303,结果导入!FW303,结果导入!GW303,结果导入!HW303))</f>
        <v/>
      </c>
      <c r="G304" s="7" t="str">
        <f>IF(SUM(选手操作!O303,结果导入!Y303,结果导入!AY303,结果导入!BY303,结果导入!CY303,结果导入!DY303,结果导入!EY303,结果导入!FY303,结果导入!GY303,结果导入!HY303)=0,"",SUM(选手操作!O303,结果导入!Y303,结果导入!AY303,结果导入!BY303,结果导入!CY303,结果导入!DY303,结果导入!EY303,结果导入!FY303,结果导入!GY303,结果导入!HY303))</f>
        <v/>
      </c>
      <c r="H304" s="6" t="str">
        <f ca="1">IFERROR(IF(OR($C304="",结果导入!S$3=""),"",IF(选手操作!T303&lt;&gt;"",IF(选手操作!T303="其他","请假",选手操作!T303),VLOOKUP($C304,结果导入!O:Q,3,0))),"成绩错误")</f>
        <v/>
      </c>
      <c r="I304" s="6" t="str">
        <f ca="1">IFERROR(IF(OR($C304="",结果导入!AS$3=""),"",IF(选手操作!AT303&lt;&gt;"",IF(选手操作!AT303="其他","请假",选手操作!AT303),VLOOKUP($C304,结果导入!AO:AQ,3,0))),"成绩错误")</f>
        <v/>
      </c>
      <c r="J304" s="6" t="str">
        <f ca="1">IFERROR(IF(OR($C304="",结果导入!BS$3=""),"",IF(选手操作!BT303&lt;&gt;"",IF(选手操作!BT303="其他","请假",选手操作!BT303),VLOOKUP($C304,结果导入!BO:BQ,3,0))),"成绩错误")</f>
        <v/>
      </c>
      <c r="K304" s="6" t="str">
        <f ca="1">IFERROR(IF(OR($C304="",结果导入!CS$3=""),"",IF(选手操作!CT303&lt;&gt;"",IF(选手操作!CT303="其他","请假",选手操作!CT303),VLOOKUP($C304,结果导入!CO:CQ,3,0))),"成绩错误")</f>
        <v/>
      </c>
      <c r="L304" s="6" t="str">
        <f ca="1">IFERROR(IF(OR($C304="",结果导入!DS$3=""),"",IF(选手操作!DT303&lt;&gt;"",IF(选手操作!DT303="其他","请假",选手操作!DT303),VLOOKUP($C304,结果导入!DO:DQ,3,0))),"成绩错误")</f>
        <v/>
      </c>
      <c r="M304" s="6" t="str">
        <f ca="1">IFERROR(IF(OR($C304="",结果导入!ES$3=""),"",IF(选手操作!ET303&lt;&gt;"",IF(选手操作!ET303="其他","请假",选手操作!ET303),VLOOKUP($C304,结果导入!EO:EQ,3,0))),"成绩错误")</f>
        <v/>
      </c>
      <c r="N304" s="6" t="str">
        <f ca="1">IFERROR(IF(OR($C304="",结果导入!FS$3=""),"",IF(选手操作!FT303&lt;&gt;"",IF(选手操作!FT303="其他","请假",选手操作!FT303),VLOOKUP($C304,结果导入!FO:FQ,3,0))),"成绩错误")</f>
        <v/>
      </c>
      <c r="O304" s="6" t="str">
        <f ca="1">IFERROR(IF(OR($C304="",结果导入!GS$3=""),"",IF(选手操作!GT303&lt;&gt;"",IF(选手操作!GT303="其他","请假",选手操作!GT303),VLOOKUP($C304,结果导入!GO:GQ,3,0))),"成绩错误")</f>
        <v/>
      </c>
      <c r="P304" s="6" t="str">
        <f ca="1">IFERROR(IF(OR($C304="",结果导入!HS$3=""),"",IF(选手操作!HT303&lt;&gt;"",IF(选手操作!HT303="其他","请假",选手操作!HT303),VLOOKUP($C304,结果导入!HO:HQ,3,0))),"成绩错误")</f>
        <v/>
      </c>
      <c r="Q304" s="5" t="str">
        <f ca="1" t="shared" si="200"/>
        <v/>
      </c>
      <c r="R304" s="5" t="str">
        <f ca="1" t="shared" si="201"/>
        <v/>
      </c>
      <c r="S304" s="5" t="str">
        <f ca="1" t="shared" si="202"/>
        <v/>
      </c>
      <c r="T304" s="6" t="str">
        <f ca="1" t="shared" si="203"/>
        <v/>
      </c>
      <c r="U304" s="6" t="str">
        <f ca="1" t="shared" si="204"/>
        <v/>
      </c>
      <c r="V304" s="6" t="str">
        <f ca="1" t="shared" si="205"/>
        <v/>
      </c>
      <c r="W304" s="6" t="str">
        <f ca="1" t="shared" si="206"/>
        <v/>
      </c>
      <c r="X304" s="6" t="str">
        <f ca="1" t="shared" si="207"/>
        <v/>
      </c>
      <c r="Y304" s="6" t="str">
        <f ca="1" t="shared" si="208"/>
        <v/>
      </c>
      <c r="Z304" s="6" t="str">
        <f ca="1" t="shared" si="209"/>
        <v/>
      </c>
      <c r="AA304" s="6" t="str">
        <f ca="1" t="shared" si="210"/>
        <v/>
      </c>
      <c r="AB304" s="6" t="str">
        <f ca="1" t="shared" si="211"/>
        <v/>
      </c>
      <c r="AC304" s="6" t="str">
        <f ca="1" t="shared" si="212"/>
        <v/>
      </c>
      <c r="AD304" s="6" t="str">
        <f ca="1" t="shared" si="213"/>
        <v/>
      </c>
      <c r="AE304" s="6" t="str">
        <f ca="1" t="shared" si="214"/>
        <v/>
      </c>
      <c r="AF304" s="5" t="str">
        <f ca="1" t="shared" si="215"/>
        <v/>
      </c>
      <c r="AG304" s="5" t="str">
        <f ca="1" t="shared" si="216"/>
        <v/>
      </c>
      <c r="AH304" s="5" t="str">
        <f ca="1" t="shared" si="217"/>
        <v/>
      </c>
      <c r="AI304" s="6" t="str">
        <f ca="1" t="shared" si="218"/>
        <v/>
      </c>
      <c r="AJ304" s="6" t="str">
        <f ca="1" t="shared" si="219"/>
        <v/>
      </c>
      <c r="AK304" s="7" t="str">
        <f ca="1" t="shared" si="220"/>
        <v/>
      </c>
      <c r="AL304" s="6" t="str">
        <f ca="1" t="shared" si="221"/>
        <v/>
      </c>
      <c r="AM304" s="6" t="str">
        <f ca="1" t="shared" si="222"/>
        <v/>
      </c>
      <c r="AN304" s="6" t="str">
        <f ca="1" t="shared" si="223"/>
        <v/>
      </c>
      <c r="AO304" s="6" t="str">
        <f ca="1" t="shared" si="224"/>
        <v/>
      </c>
      <c r="AP304" s="6" t="str">
        <f ca="1" t="shared" si="225"/>
        <v/>
      </c>
      <c r="AQ304" s="6" t="str">
        <f ca="1" t="shared" si="226"/>
        <v/>
      </c>
      <c r="AR304" s="6" t="str">
        <f ca="1" t="shared" si="227"/>
        <v/>
      </c>
      <c r="AS304" s="6" t="str">
        <f ca="1" t="shared" si="228"/>
        <v/>
      </c>
      <c r="AT304" s="6" t="str">
        <f ca="1" t="shared" si="229"/>
        <v/>
      </c>
      <c r="AU304" s="9" t="str">
        <f ca="1" t="shared" si="230"/>
        <v/>
      </c>
      <c r="AV304" s="5" t="str">
        <f ca="1" t="shared" si="231"/>
        <v/>
      </c>
      <c r="AW304" s="5" t="str">
        <f ca="1" t="shared" si="232"/>
        <v/>
      </c>
      <c r="AX304" s="8" t="str">
        <f ca="1" t="shared" si="233"/>
        <v/>
      </c>
      <c r="AY304" s="6" t="str">
        <f ca="1" t="shared" si="234"/>
        <v/>
      </c>
      <c r="AZ304" s="7" t="str">
        <f ca="1" t="shared" si="235"/>
        <v/>
      </c>
      <c r="BA304" s="6" t="str">
        <f ca="1" t="shared" si="236"/>
        <v/>
      </c>
      <c r="BB304" s="6" t="str">
        <f ca="1" t="shared" si="237"/>
        <v/>
      </c>
      <c r="BC304" s="6" t="str">
        <f ca="1" t="shared" si="238"/>
        <v/>
      </c>
      <c r="BD304" s="6" t="str">
        <f ca="1" t="shared" si="239"/>
        <v/>
      </c>
      <c r="BE304" s="6" t="str">
        <f ca="1" t="shared" si="240"/>
        <v/>
      </c>
      <c r="BF304" s="6" t="str">
        <f ca="1" t="shared" si="241"/>
        <v/>
      </c>
      <c r="BG304" s="6" t="str">
        <f ca="1" t="shared" si="242"/>
        <v/>
      </c>
      <c r="BH304" s="6" t="str">
        <f ca="1" t="shared" si="243"/>
        <v/>
      </c>
      <c r="BI304" s="6" t="str">
        <f ca="1" t="shared" si="244"/>
        <v/>
      </c>
    </row>
    <row r="305" spans="1:61">
      <c r="A305" s="5" t="str">
        <f ca="1" t="shared" si="198"/>
        <v/>
      </c>
      <c r="B305" s="5" t="str">
        <f ca="1">IF(选手操作!$K304="","",选手操作!$K304)</f>
        <v/>
      </c>
      <c r="C305" s="5" t="str">
        <f ca="1">IF(选手操作!$L304="","",选手操作!$L304)</f>
        <v/>
      </c>
      <c r="D305" s="5" t="str">
        <f ca="1">IF($B305="","",RANK($E305,$E$4:$E$435,0)+COUNTIF($E$4:$E305,$E305)-1)</f>
        <v/>
      </c>
      <c r="E305" s="6" t="str">
        <f ca="1" t="shared" si="199"/>
        <v/>
      </c>
      <c r="F305" s="7" t="str">
        <f ca="1">IF(SUM(选手操作!S304,选手操作!AS304,选手操作!BS304,选手操作!CS304,选手操作!DS304,选手操作!ES304,选手操作!FS304,选手操作!GS304,选手操作!HS304,选手操作!M304,结果导入!W304,结果导入!AW304,结果导入!BW304,结果导入!CW304,结果导入!DW304,结果导入!EW304,结果导入!FW304,结果导入!GW304,结果导入!HW304,选手操作!HU304)=0,"",SUM(选手操作!S304,选手操作!AS304,选手操作!BS304,选手操作!CS304,选手操作!DS304,选手操作!ES304,选手操作!FS304,选手操作!GS304,选手操作!HS304,选手操作!M304,结果导入!W304,结果导入!AW304,结果导入!BW304,结果导入!CW304,结果导入!DW304,结果导入!EW304,结果导入!FW304,结果导入!GW304,结果导入!HW304))</f>
        <v/>
      </c>
      <c r="G305" s="7" t="str">
        <f>IF(SUM(选手操作!O304,结果导入!Y304,结果导入!AY304,结果导入!BY304,结果导入!CY304,结果导入!DY304,结果导入!EY304,结果导入!FY304,结果导入!GY304,结果导入!HY304)=0,"",SUM(选手操作!O304,结果导入!Y304,结果导入!AY304,结果导入!BY304,结果导入!CY304,结果导入!DY304,结果导入!EY304,结果导入!FY304,结果导入!GY304,结果导入!HY304))</f>
        <v/>
      </c>
      <c r="H305" s="6" t="str">
        <f ca="1">IFERROR(IF(OR($C305="",结果导入!S$3=""),"",IF(选手操作!T304&lt;&gt;"",IF(选手操作!T304="其他","请假",选手操作!T304),VLOOKUP($C305,结果导入!O:Q,3,0))),"成绩错误")</f>
        <v/>
      </c>
      <c r="I305" s="6" t="str">
        <f ca="1">IFERROR(IF(OR($C305="",结果导入!AS$3=""),"",IF(选手操作!AT304&lt;&gt;"",IF(选手操作!AT304="其他","请假",选手操作!AT304),VLOOKUP($C305,结果导入!AO:AQ,3,0))),"成绩错误")</f>
        <v/>
      </c>
      <c r="J305" s="6" t="str">
        <f ca="1">IFERROR(IF(OR($C305="",结果导入!BS$3=""),"",IF(选手操作!BT304&lt;&gt;"",IF(选手操作!BT304="其他","请假",选手操作!BT304),VLOOKUP($C305,结果导入!BO:BQ,3,0))),"成绩错误")</f>
        <v/>
      </c>
      <c r="K305" s="6" t="str">
        <f ca="1">IFERROR(IF(OR($C305="",结果导入!CS$3=""),"",IF(选手操作!CT304&lt;&gt;"",IF(选手操作!CT304="其他","请假",选手操作!CT304),VLOOKUP($C305,结果导入!CO:CQ,3,0))),"成绩错误")</f>
        <v/>
      </c>
      <c r="L305" s="6" t="str">
        <f ca="1">IFERROR(IF(OR($C305="",结果导入!DS$3=""),"",IF(选手操作!DT304&lt;&gt;"",IF(选手操作!DT304="其他","请假",选手操作!DT304),VLOOKUP($C305,结果导入!DO:DQ,3,0))),"成绩错误")</f>
        <v/>
      </c>
      <c r="M305" s="6" t="str">
        <f ca="1">IFERROR(IF(OR($C305="",结果导入!ES$3=""),"",IF(选手操作!ET304&lt;&gt;"",IF(选手操作!ET304="其他","请假",选手操作!ET304),VLOOKUP($C305,结果导入!EO:EQ,3,0))),"成绩错误")</f>
        <v/>
      </c>
      <c r="N305" s="6" t="str">
        <f ca="1">IFERROR(IF(OR($C305="",结果导入!FS$3=""),"",IF(选手操作!FT304&lt;&gt;"",IF(选手操作!FT304="其他","请假",选手操作!FT304),VLOOKUP($C305,结果导入!FO:FQ,3,0))),"成绩错误")</f>
        <v/>
      </c>
      <c r="O305" s="6" t="str">
        <f ca="1">IFERROR(IF(OR($C305="",结果导入!GS$3=""),"",IF(选手操作!GT304&lt;&gt;"",IF(选手操作!GT304="其他","请假",选手操作!GT304),VLOOKUP($C305,结果导入!GO:GQ,3,0))),"成绩错误")</f>
        <v/>
      </c>
      <c r="P305" s="6" t="str">
        <f ca="1">IFERROR(IF(OR($C305="",结果导入!HS$3=""),"",IF(选手操作!HT304&lt;&gt;"",IF(选手操作!HT304="其他","请假",选手操作!HT304),VLOOKUP($C305,结果导入!HO:HQ,3,0))),"成绩错误")</f>
        <v/>
      </c>
      <c r="Q305" s="5" t="str">
        <f ca="1" t="shared" si="200"/>
        <v/>
      </c>
      <c r="R305" s="5" t="str">
        <f ca="1" t="shared" si="201"/>
        <v/>
      </c>
      <c r="S305" s="5" t="str">
        <f ca="1" t="shared" si="202"/>
        <v/>
      </c>
      <c r="T305" s="6" t="str">
        <f ca="1" t="shared" si="203"/>
        <v/>
      </c>
      <c r="U305" s="6" t="str">
        <f ca="1" t="shared" si="204"/>
        <v/>
      </c>
      <c r="V305" s="6" t="str">
        <f ca="1" t="shared" si="205"/>
        <v/>
      </c>
      <c r="W305" s="6" t="str">
        <f ca="1" t="shared" si="206"/>
        <v/>
      </c>
      <c r="X305" s="6" t="str">
        <f ca="1" t="shared" si="207"/>
        <v/>
      </c>
      <c r="Y305" s="6" t="str">
        <f ca="1" t="shared" si="208"/>
        <v/>
      </c>
      <c r="Z305" s="6" t="str">
        <f ca="1" t="shared" si="209"/>
        <v/>
      </c>
      <c r="AA305" s="6" t="str">
        <f ca="1" t="shared" si="210"/>
        <v/>
      </c>
      <c r="AB305" s="6" t="str">
        <f ca="1" t="shared" si="211"/>
        <v/>
      </c>
      <c r="AC305" s="6" t="str">
        <f ca="1" t="shared" si="212"/>
        <v/>
      </c>
      <c r="AD305" s="6" t="str">
        <f ca="1" t="shared" si="213"/>
        <v/>
      </c>
      <c r="AE305" s="6" t="str">
        <f ca="1" t="shared" si="214"/>
        <v/>
      </c>
      <c r="AF305" s="5" t="str">
        <f ca="1" t="shared" si="215"/>
        <v/>
      </c>
      <c r="AG305" s="5" t="str">
        <f ca="1" t="shared" si="216"/>
        <v/>
      </c>
      <c r="AH305" s="5" t="str">
        <f ca="1" t="shared" si="217"/>
        <v/>
      </c>
      <c r="AI305" s="6" t="str">
        <f ca="1" t="shared" si="218"/>
        <v/>
      </c>
      <c r="AJ305" s="6" t="str">
        <f ca="1" t="shared" si="219"/>
        <v/>
      </c>
      <c r="AK305" s="7" t="str">
        <f ca="1" t="shared" si="220"/>
        <v/>
      </c>
      <c r="AL305" s="6" t="str">
        <f ca="1" t="shared" si="221"/>
        <v/>
      </c>
      <c r="AM305" s="6" t="str">
        <f ca="1" t="shared" si="222"/>
        <v/>
      </c>
      <c r="AN305" s="6" t="str">
        <f ca="1" t="shared" si="223"/>
        <v/>
      </c>
      <c r="AO305" s="6" t="str">
        <f ca="1" t="shared" si="224"/>
        <v/>
      </c>
      <c r="AP305" s="6" t="str">
        <f ca="1" t="shared" si="225"/>
        <v/>
      </c>
      <c r="AQ305" s="6" t="str">
        <f ca="1" t="shared" si="226"/>
        <v/>
      </c>
      <c r="AR305" s="6" t="str">
        <f ca="1" t="shared" si="227"/>
        <v/>
      </c>
      <c r="AS305" s="6" t="str">
        <f ca="1" t="shared" si="228"/>
        <v/>
      </c>
      <c r="AT305" s="6" t="str">
        <f ca="1" t="shared" si="229"/>
        <v/>
      </c>
      <c r="AU305" s="9" t="str">
        <f ca="1" t="shared" si="230"/>
        <v/>
      </c>
      <c r="AV305" s="5" t="str">
        <f ca="1" t="shared" si="231"/>
        <v/>
      </c>
      <c r="AW305" s="5" t="str">
        <f ca="1" t="shared" si="232"/>
        <v/>
      </c>
      <c r="AX305" s="8" t="str">
        <f ca="1" t="shared" si="233"/>
        <v/>
      </c>
      <c r="AY305" s="6" t="str">
        <f ca="1" t="shared" si="234"/>
        <v/>
      </c>
      <c r="AZ305" s="7" t="str">
        <f ca="1" t="shared" si="235"/>
        <v/>
      </c>
      <c r="BA305" s="6" t="str">
        <f ca="1" t="shared" si="236"/>
        <v/>
      </c>
      <c r="BB305" s="6" t="str">
        <f ca="1" t="shared" si="237"/>
        <v/>
      </c>
      <c r="BC305" s="6" t="str">
        <f ca="1" t="shared" si="238"/>
        <v/>
      </c>
      <c r="BD305" s="6" t="str">
        <f ca="1" t="shared" si="239"/>
        <v/>
      </c>
      <c r="BE305" s="6" t="str">
        <f ca="1" t="shared" si="240"/>
        <v/>
      </c>
      <c r="BF305" s="6" t="str">
        <f ca="1" t="shared" si="241"/>
        <v/>
      </c>
      <c r="BG305" s="6" t="str">
        <f ca="1" t="shared" si="242"/>
        <v/>
      </c>
      <c r="BH305" s="6" t="str">
        <f ca="1" t="shared" si="243"/>
        <v/>
      </c>
      <c r="BI305" s="6" t="str">
        <f ca="1" t="shared" si="244"/>
        <v/>
      </c>
    </row>
    <row r="306" spans="1:61">
      <c r="A306" s="5" t="str">
        <f ca="1" t="shared" si="198"/>
        <v/>
      </c>
      <c r="B306" s="5" t="str">
        <f ca="1">IF(选手操作!$K305="","",选手操作!$K305)</f>
        <v/>
      </c>
      <c r="C306" s="5" t="str">
        <f ca="1">IF(选手操作!$L305="","",选手操作!$L305)</f>
        <v/>
      </c>
      <c r="D306" s="5" t="str">
        <f ca="1">IF($B306="","",RANK($E306,$E$4:$E$435,0)+COUNTIF($E$4:$E306,$E306)-1)</f>
        <v/>
      </c>
      <c r="E306" s="6" t="str">
        <f ca="1" t="shared" si="199"/>
        <v/>
      </c>
      <c r="F306" s="7" t="str">
        <f ca="1">IF(SUM(选手操作!S305,选手操作!AS305,选手操作!BS305,选手操作!CS305,选手操作!DS305,选手操作!ES305,选手操作!FS305,选手操作!GS305,选手操作!HS305,选手操作!M305,结果导入!W305,结果导入!AW305,结果导入!BW305,结果导入!CW305,结果导入!DW305,结果导入!EW305,结果导入!FW305,结果导入!GW305,结果导入!HW305,选手操作!HU305)=0,"",SUM(选手操作!S305,选手操作!AS305,选手操作!BS305,选手操作!CS305,选手操作!DS305,选手操作!ES305,选手操作!FS305,选手操作!GS305,选手操作!HS305,选手操作!M305,结果导入!W305,结果导入!AW305,结果导入!BW305,结果导入!CW305,结果导入!DW305,结果导入!EW305,结果导入!FW305,结果导入!GW305,结果导入!HW305))</f>
        <v/>
      </c>
      <c r="G306" s="7" t="str">
        <f>IF(SUM(选手操作!O305,结果导入!Y305,结果导入!AY305,结果导入!BY305,结果导入!CY305,结果导入!DY305,结果导入!EY305,结果导入!FY305,结果导入!GY305,结果导入!HY305)=0,"",SUM(选手操作!O305,结果导入!Y305,结果导入!AY305,结果导入!BY305,结果导入!CY305,结果导入!DY305,结果导入!EY305,结果导入!FY305,结果导入!GY305,结果导入!HY305))</f>
        <v/>
      </c>
      <c r="H306" s="6" t="str">
        <f ca="1">IFERROR(IF(OR($C306="",结果导入!S$3=""),"",IF(选手操作!T305&lt;&gt;"",IF(选手操作!T305="其他","请假",选手操作!T305),VLOOKUP($C306,结果导入!O:Q,3,0))),"成绩错误")</f>
        <v/>
      </c>
      <c r="I306" s="6" t="str">
        <f ca="1">IFERROR(IF(OR($C306="",结果导入!AS$3=""),"",IF(选手操作!AT305&lt;&gt;"",IF(选手操作!AT305="其他","请假",选手操作!AT305),VLOOKUP($C306,结果导入!AO:AQ,3,0))),"成绩错误")</f>
        <v/>
      </c>
      <c r="J306" s="6" t="str">
        <f ca="1">IFERROR(IF(OR($C306="",结果导入!BS$3=""),"",IF(选手操作!BT305&lt;&gt;"",IF(选手操作!BT305="其他","请假",选手操作!BT305),VLOOKUP($C306,结果导入!BO:BQ,3,0))),"成绩错误")</f>
        <v/>
      </c>
      <c r="K306" s="6" t="str">
        <f ca="1">IFERROR(IF(OR($C306="",结果导入!CS$3=""),"",IF(选手操作!CT305&lt;&gt;"",IF(选手操作!CT305="其他","请假",选手操作!CT305),VLOOKUP($C306,结果导入!CO:CQ,3,0))),"成绩错误")</f>
        <v/>
      </c>
      <c r="L306" s="6" t="str">
        <f ca="1">IFERROR(IF(OR($C306="",结果导入!DS$3=""),"",IF(选手操作!DT305&lt;&gt;"",IF(选手操作!DT305="其他","请假",选手操作!DT305),VLOOKUP($C306,结果导入!DO:DQ,3,0))),"成绩错误")</f>
        <v/>
      </c>
      <c r="M306" s="6" t="str">
        <f ca="1">IFERROR(IF(OR($C306="",结果导入!ES$3=""),"",IF(选手操作!ET305&lt;&gt;"",IF(选手操作!ET305="其他","请假",选手操作!ET305),VLOOKUP($C306,结果导入!EO:EQ,3,0))),"成绩错误")</f>
        <v/>
      </c>
      <c r="N306" s="6" t="str">
        <f ca="1">IFERROR(IF(OR($C306="",结果导入!FS$3=""),"",IF(选手操作!FT305&lt;&gt;"",IF(选手操作!FT305="其他","请假",选手操作!FT305),VLOOKUP($C306,结果导入!FO:FQ,3,0))),"成绩错误")</f>
        <v/>
      </c>
      <c r="O306" s="6" t="str">
        <f ca="1">IFERROR(IF(OR($C306="",结果导入!GS$3=""),"",IF(选手操作!GT305&lt;&gt;"",IF(选手操作!GT305="其他","请假",选手操作!GT305),VLOOKUP($C306,结果导入!GO:GQ,3,0))),"成绩错误")</f>
        <v/>
      </c>
      <c r="P306" s="6" t="str">
        <f ca="1">IFERROR(IF(OR($C306="",结果导入!HS$3=""),"",IF(选手操作!HT305&lt;&gt;"",IF(选手操作!HT305="其他","请假",选手操作!HT305),VLOOKUP($C306,结果导入!HO:HQ,3,0))),"成绩错误")</f>
        <v/>
      </c>
      <c r="Q306" s="5" t="str">
        <f ca="1" t="shared" si="200"/>
        <v/>
      </c>
      <c r="R306" s="5" t="str">
        <f ca="1" t="shared" si="201"/>
        <v/>
      </c>
      <c r="S306" s="5" t="str">
        <f ca="1" t="shared" si="202"/>
        <v/>
      </c>
      <c r="T306" s="6" t="str">
        <f ca="1" t="shared" si="203"/>
        <v/>
      </c>
      <c r="U306" s="6" t="str">
        <f ca="1" t="shared" si="204"/>
        <v/>
      </c>
      <c r="V306" s="6" t="str">
        <f ca="1" t="shared" si="205"/>
        <v/>
      </c>
      <c r="W306" s="6" t="str">
        <f ca="1" t="shared" si="206"/>
        <v/>
      </c>
      <c r="X306" s="6" t="str">
        <f ca="1" t="shared" si="207"/>
        <v/>
      </c>
      <c r="Y306" s="6" t="str">
        <f ca="1" t="shared" si="208"/>
        <v/>
      </c>
      <c r="Z306" s="6" t="str">
        <f ca="1" t="shared" si="209"/>
        <v/>
      </c>
      <c r="AA306" s="6" t="str">
        <f ca="1" t="shared" si="210"/>
        <v/>
      </c>
      <c r="AB306" s="6" t="str">
        <f ca="1" t="shared" si="211"/>
        <v/>
      </c>
      <c r="AC306" s="6" t="str">
        <f ca="1" t="shared" si="212"/>
        <v/>
      </c>
      <c r="AD306" s="6" t="str">
        <f ca="1" t="shared" si="213"/>
        <v/>
      </c>
      <c r="AE306" s="6" t="str">
        <f ca="1" t="shared" si="214"/>
        <v/>
      </c>
      <c r="AF306" s="5" t="str">
        <f ca="1" t="shared" si="215"/>
        <v/>
      </c>
      <c r="AG306" s="5" t="str">
        <f ca="1" t="shared" si="216"/>
        <v/>
      </c>
      <c r="AH306" s="5" t="str">
        <f ca="1" t="shared" si="217"/>
        <v/>
      </c>
      <c r="AI306" s="6" t="str">
        <f ca="1" t="shared" si="218"/>
        <v/>
      </c>
      <c r="AJ306" s="6" t="str">
        <f ca="1" t="shared" si="219"/>
        <v/>
      </c>
      <c r="AK306" s="7" t="str">
        <f ca="1" t="shared" si="220"/>
        <v/>
      </c>
      <c r="AL306" s="6" t="str">
        <f ca="1" t="shared" si="221"/>
        <v/>
      </c>
      <c r="AM306" s="6" t="str">
        <f ca="1" t="shared" si="222"/>
        <v/>
      </c>
      <c r="AN306" s="6" t="str">
        <f ca="1" t="shared" si="223"/>
        <v/>
      </c>
      <c r="AO306" s="6" t="str">
        <f ca="1" t="shared" si="224"/>
        <v/>
      </c>
      <c r="AP306" s="6" t="str">
        <f ca="1" t="shared" si="225"/>
        <v/>
      </c>
      <c r="AQ306" s="6" t="str">
        <f ca="1" t="shared" si="226"/>
        <v/>
      </c>
      <c r="AR306" s="6" t="str">
        <f ca="1" t="shared" si="227"/>
        <v/>
      </c>
      <c r="AS306" s="6" t="str">
        <f ca="1" t="shared" si="228"/>
        <v/>
      </c>
      <c r="AT306" s="6" t="str">
        <f ca="1" t="shared" si="229"/>
        <v/>
      </c>
      <c r="AU306" s="9" t="str">
        <f ca="1" t="shared" si="230"/>
        <v/>
      </c>
      <c r="AV306" s="5" t="str">
        <f ca="1" t="shared" si="231"/>
        <v/>
      </c>
      <c r="AW306" s="5" t="str">
        <f ca="1" t="shared" si="232"/>
        <v/>
      </c>
      <c r="AX306" s="8" t="str">
        <f ca="1" t="shared" si="233"/>
        <v/>
      </c>
      <c r="AY306" s="6" t="str">
        <f ca="1" t="shared" si="234"/>
        <v/>
      </c>
      <c r="AZ306" s="7" t="str">
        <f ca="1" t="shared" si="235"/>
        <v/>
      </c>
      <c r="BA306" s="6" t="str">
        <f ca="1" t="shared" si="236"/>
        <v/>
      </c>
      <c r="BB306" s="6" t="str">
        <f ca="1" t="shared" si="237"/>
        <v/>
      </c>
      <c r="BC306" s="6" t="str">
        <f ca="1" t="shared" si="238"/>
        <v/>
      </c>
      <c r="BD306" s="6" t="str">
        <f ca="1" t="shared" si="239"/>
        <v/>
      </c>
      <c r="BE306" s="6" t="str">
        <f ca="1" t="shared" si="240"/>
        <v/>
      </c>
      <c r="BF306" s="6" t="str">
        <f ca="1" t="shared" si="241"/>
        <v/>
      </c>
      <c r="BG306" s="6" t="str">
        <f ca="1" t="shared" si="242"/>
        <v/>
      </c>
      <c r="BH306" s="6" t="str">
        <f ca="1" t="shared" si="243"/>
        <v/>
      </c>
      <c r="BI306" s="6" t="str">
        <f ca="1" t="shared" si="244"/>
        <v/>
      </c>
    </row>
    <row r="307" spans="1:61">
      <c r="A307" s="5" t="str">
        <f ca="1" t="shared" si="198"/>
        <v/>
      </c>
      <c r="B307" s="5" t="str">
        <f ca="1">IF(选手操作!$K306="","",选手操作!$K306)</f>
        <v/>
      </c>
      <c r="C307" s="5" t="str">
        <f ca="1">IF(选手操作!$L306="","",选手操作!$L306)</f>
        <v/>
      </c>
      <c r="D307" s="5" t="str">
        <f ca="1">IF($B307="","",RANK($E307,$E$4:$E$435,0)+COUNTIF($E$4:$E307,$E307)-1)</f>
        <v/>
      </c>
      <c r="E307" s="6" t="str">
        <f ca="1" t="shared" si="199"/>
        <v/>
      </c>
      <c r="F307" s="7" t="str">
        <f ca="1">IF(SUM(选手操作!S306,选手操作!AS306,选手操作!BS306,选手操作!CS306,选手操作!DS306,选手操作!ES306,选手操作!FS306,选手操作!GS306,选手操作!HS306,选手操作!M306,结果导入!W306,结果导入!AW306,结果导入!BW306,结果导入!CW306,结果导入!DW306,结果导入!EW306,结果导入!FW306,结果导入!GW306,结果导入!HW306,选手操作!HU306)=0,"",SUM(选手操作!S306,选手操作!AS306,选手操作!BS306,选手操作!CS306,选手操作!DS306,选手操作!ES306,选手操作!FS306,选手操作!GS306,选手操作!HS306,选手操作!M306,结果导入!W306,结果导入!AW306,结果导入!BW306,结果导入!CW306,结果导入!DW306,结果导入!EW306,结果导入!FW306,结果导入!GW306,结果导入!HW306))</f>
        <v/>
      </c>
      <c r="G307" s="7" t="str">
        <f>IF(SUM(选手操作!O306,结果导入!Y306,结果导入!AY306,结果导入!BY306,结果导入!CY306,结果导入!DY306,结果导入!EY306,结果导入!FY306,结果导入!GY306,结果导入!HY306)=0,"",SUM(选手操作!O306,结果导入!Y306,结果导入!AY306,结果导入!BY306,结果导入!CY306,结果导入!DY306,结果导入!EY306,结果导入!FY306,结果导入!GY306,结果导入!HY306))</f>
        <v/>
      </c>
      <c r="H307" s="6" t="str">
        <f ca="1">IFERROR(IF(OR($C307="",结果导入!S$3=""),"",IF(选手操作!T306&lt;&gt;"",IF(选手操作!T306="其他","请假",选手操作!T306),VLOOKUP($C307,结果导入!O:Q,3,0))),"成绩错误")</f>
        <v/>
      </c>
      <c r="I307" s="6" t="str">
        <f ca="1">IFERROR(IF(OR($C307="",结果导入!AS$3=""),"",IF(选手操作!AT306&lt;&gt;"",IF(选手操作!AT306="其他","请假",选手操作!AT306),VLOOKUP($C307,结果导入!AO:AQ,3,0))),"成绩错误")</f>
        <v/>
      </c>
      <c r="J307" s="6" t="str">
        <f ca="1">IFERROR(IF(OR($C307="",结果导入!BS$3=""),"",IF(选手操作!BT306&lt;&gt;"",IF(选手操作!BT306="其他","请假",选手操作!BT306),VLOOKUP($C307,结果导入!BO:BQ,3,0))),"成绩错误")</f>
        <v/>
      </c>
      <c r="K307" s="6" t="str">
        <f ca="1">IFERROR(IF(OR($C307="",结果导入!CS$3=""),"",IF(选手操作!CT306&lt;&gt;"",IF(选手操作!CT306="其他","请假",选手操作!CT306),VLOOKUP($C307,结果导入!CO:CQ,3,0))),"成绩错误")</f>
        <v/>
      </c>
      <c r="L307" s="6" t="str">
        <f ca="1">IFERROR(IF(OR($C307="",结果导入!DS$3=""),"",IF(选手操作!DT306&lt;&gt;"",IF(选手操作!DT306="其他","请假",选手操作!DT306),VLOOKUP($C307,结果导入!DO:DQ,3,0))),"成绩错误")</f>
        <v/>
      </c>
      <c r="M307" s="6" t="str">
        <f ca="1">IFERROR(IF(OR($C307="",结果导入!ES$3=""),"",IF(选手操作!ET306&lt;&gt;"",IF(选手操作!ET306="其他","请假",选手操作!ET306),VLOOKUP($C307,结果导入!EO:EQ,3,0))),"成绩错误")</f>
        <v/>
      </c>
      <c r="N307" s="6" t="str">
        <f ca="1">IFERROR(IF(OR($C307="",结果导入!FS$3=""),"",IF(选手操作!FT306&lt;&gt;"",IF(选手操作!FT306="其他","请假",选手操作!FT306),VLOOKUP($C307,结果导入!FO:FQ,3,0))),"成绩错误")</f>
        <v/>
      </c>
      <c r="O307" s="6" t="str">
        <f ca="1">IFERROR(IF(OR($C307="",结果导入!GS$3=""),"",IF(选手操作!GT306&lt;&gt;"",IF(选手操作!GT306="其他","请假",选手操作!GT306),VLOOKUP($C307,结果导入!GO:GQ,3,0))),"成绩错误")</f>
        <v/>
      </c>
      <c r="P307" s="6" t="str">
        <f ca="1">IFERROR(IF(OR($C307="",结果导入!HS$3=""),"",IF(选手操作!HT306&lt;&gt;"",IF(选手操作!HT306="其他","请假",选手操作!HT306),VLOOKUP($C307,结果导入!HO:HQ,3,0))),"成绩错误")</f>
        <v/>
      </c>
      <c r="Q307" s="5" t="str">
        <f ca="1" t="shared" si="200"/>
        <v/>
      </c>
      <c r="R307" s="5" t="str">
        <f ca="1" t="shared" si="201"/>
        <v/>
      </c>
      <c r="S307" s="5" t="str">
        <f ca="1" t="shared" si="202"/>
        <v/>
      </c>
      <c r="T307" s="6" t="str">
        <f ca="1" t="shared" si="203"/>
        <v/>
      </c>
      <c r="U307" s="6" t="str">
        <f ca="1" t="shared" si="204"/>
        <v/>
      </c>
      <c r="V307" s="6" t="str">
        <f ca="1" t="shared" si="205"/>
        <v/>
      </c>
      <c r="W307" s="6" t="str">
        <f ca="1" t="shared" si="206"/>
        <v/>
      </c>
      <c r="X307" s="6" t="str">
        <f ca="1" t="shared" si="207"/>
        <v/>
      </c>
      <c r="Y307" s="6" t="str">
        <f ca="1" t="shared" si="208"/>
        <v/>
      </c>
      <c r="Z307" s="6" t="str">
        <f ca="1" t="shared" si="209"/>
        <v/>
      </c>
      <c r="AA307" s="6" t="str">
        <f ca="1" t="shared" si="210"/>
        <v/>
      </c>
      <c r="AB307" s="6" t="str">
        <f ca="1" t="shared" si="211"/>
        <v/>
      </c>
      <c r="AC307" s="6" t="str">
        <f ca="1" t="shared" si="212"/>
        <v/>
      </c>
      <c r="AD307" s="6" t="str">
        <f ca="1" t="shared" si="213"/>
        <v/>
      </c>
      <c r="AE307" s="6" t="str">
        <f ca="1" t="shared" si="214"/>
        <v/>
      </c>
      <c r="AF307" s="5" t="str">
        <f ca="1" t="shared" si="215"/>
        <v/>
      </c>
      <c r="AG307" s="5" t="str">
        <f ca="1" t="shared" si="216"/>
        <v/>
      </c>
      <c r="AH307" s="5" t="str">
        <f ca="1" t="shared" si="217"/>
        <v/>
      </c>
      <c r="AI307" s="6" t="str">
        <f ca="1" t="shared" si="218"/>
        <v/>
      </c>
      <c r="AJ307" s="6" t="str">
        <f ca="1" t="shared" si="219"/>
        <v/>
      </c>
      <c r="AK307" s="7" t="str">
        <f ca="1" t="shared" si="220"/>
        <v/>
      </c>
      <c r="AL307" s="6" t="str">
        <f ca="1" t="shared" si="221"/>
        <v/>
      </c>
      <c r="AM307" s="6" t="str">
        <f ca="1" t="shared" si="222"/>
        <v/>
      </c>
      <c r="AN307" s="6" t="str">
        <f ca="1" t="shared" si="223"/>
        <v/>
      </c>
      <c r="AO307" s="6" t="str">
        <f ca="1" t="shared" si="224"/>
        <v/>
      </c>
      <c r="AP307" s="6" t="str">
        <f ca="1" t="shared" si="225"/>
        <v/>
      </c>
      <c r="AQ307" s="6" t="str">
        <f ca="1" t="shared" si="226"/>
        <v/>
      </c>
      <c r="AR307" s="6" t="str">
        <f ca="1" t="shared" si="227"/>
        <v/>
      </c>
      <c r="AS307" s="6" t="str">
        <f ca="1" t="shared" si="228"/>
        <v/>
      </c>
      <c r="AT307" s="6" t="str">
        <f ca="1" t="shared" si="229"/>
        <v/>
      </c>
      <c r="AU307" s="9" t="str">
        <f ca="1" t="shared" si="230"/>
        <v/>
      </c>
      <c r="AV307" s="5" t="str">
        <f ca="1" t="shared" si="231"/>
        <v/>
      </c>
      <c r="AW307" s="5" t="str">
        <f ca="1" t="shared" si="232"/>
        <v/>
      </c>
      <c r="AX307" s="8" t="str">
        <f ca="1" t="shared" si="233"/>
        <v/>
      </c>
      <c r="AY307" s="6" t="str">
        <f ca="1" t="shared" si="234"/>
        <v/>
      </c>
      <c r="AZ307" s="7" t="str">
        <f ca="1" t="shared" si="235"/>
        <v/>
      </c>
      <c r="BA307" s="6" t="str">
        <f ca="1" t="shared" si="236"/>
        <v/>
      </c>
      <c r="BB307" s="6" t="str">
        <f ca="1" t="shared" si="237"/>
        <v/>
      </c>
      <c r="BC307" s="6" t="str">
        <f ca="1" t="shared" si="238"/>
        <v/>
      </c>
      <c r="BD307" s="6" t="str">
        <f ca="1" t="shared" si="239"/>
        <v/>
      </c>
      <c r="BE307" s="6" t="str">
        <f ca="1" t="shared" si="240"/>
        <v/>
      </c>
      <c r="BF307" s="6" t="str">
        <f ca="1" t="shared" si="241"/>
        <v/>
      </c>
      <c r="BG307" s="6" t="str">
        <f ca="1" t="shared" si="242"/>
        <v/>
      </c>
      <c r="BH307" s="6" t="str">
        <f ca="1" t="shared" si="243"/>
        <v/>
      </c>
      <c r="BI307" s="6" t="str">
        <f ca="1" t="shared" si="244"/>
        <v/>
      </c>
    </row>
    <row r="308" spans="1:61">
      <c r="A308" s="5" t="str">
        <f ca="1" t="shared" si="198"/>
        <v/>
      </c>
      <c r="B308" s="5" t="str">
        <f ca="1">IF(选手操作!$K307="","",选手操作!$K307)</f>
        <v/>
      </c>
      <c r="C308" s="5" t="str">
        <f ca="1">IF(选手操作!$L307="","",选手操作!$L307)</f>
        <v/>
      </c>
      <c r="D308" s="5" t="str">
        <f ca="1">IF($B308="","",RANK($E308,$E$4:$E$435,0)+COUNTIF($E$4:$E308,$E308)-1)</f>
        <v/>
      </c>
      <c r="E308" s="6" t="str">
        <f ca="1" t="shared" si="199"/>
        <v/>
      </c>
      <c r="F308" s="7" t="str">
        <f ca="1">IF(SUM(选手操作!S307,选手操作!AS307,选手操作!BS307,选手操作!CS307,选手操作!DS307,选手操作!ES307,选手操作!FS307,选手操作!GS307,选手操作!HS307,选手操作!M307,结果导入!W307,结果导入!AW307,结果导入!BW307,结果导入!CW307,结果导入!DW307,结果导入!EW307,结果导入!FW307,结果导入!GW307,结果导入!HW307,选手操作!HU307)=0,"",SUM(选手操作!S307,选手操作!AS307,选手操作!BS307,选手操作!CS307,选手操作!DS307,选手操作!ES307,选手操作!FS307,选手操作!GS307,选手操作!HS307,选手操作!M307,结果导入!W307,结果导入!AW307,结果导入!BW307,结果导入!CW307,结果导入!DW307,结果导入!EW307,结果导入!FW307,结果导入!GW307,结果导入!HW307))</f>
        <v/>
      </c>
      <c r="G308" s="7" t="str">
        <f>IF(SUM(选手操作!O307,结果导入!Y307,结果导入!AY307,结果导入!BY307,结果导入!CY307,结果导入!DY307,结果导入!EY307,结果导入!FY307,结果导入!GY307,结果导入!HY307)=0,"",SUM(选手操作!O307,结果导入!Y307,结果导入!AY307,结果导入!BY307,结果导入!CY307,结果导入!DY307,结果导入!EY307,结果导入!FY307,结果导入!GY307,结果导入!HY307))</f>
        <v/>
      </c>
      <c r="H308" s="6" t="str">
        <f ca="1">IFERROR(IF(OR($C308="",结果导入!S$3=""),"",IF(选手操作!T307&lt;&gt;"",IF(选手操作!T307="其他","请假",选手操作!T307),VLOOKUP($C308,结果导入!O:Q,3,0))),"成绩错误")</f>
        <v/>
      </c>
      <c r="I308" s="6" t="str">
        <f ca="1">IFERROR(IF(OR($C308="",结果导入!AS$3=""),"",IF(选手操作!AT307&lt;&gt;"",IF(选手操作!AT307="其他","请假",选手操作!AT307),VLOOKUP($C308,结果导入!AO:AQ,3,0))),"成绩错误")</f>
        <v/>
      </c>
      <c r="J308" s="6" t="str">
        <f ca="1">IFERROR(IF(OR($C308="",结果导入!BS$3=""),"",IF(选手操作!BT307&lt;&gt;"",IF(选手操作!BT307="其他","请假",选手操作!BT307),VLOOKUP($C308,结果导入!BO:BQ,3,0))),"成绩错误")</f>
        <v/>
      </c>
      <c r="K308" s="6" t="str">
        <f ca="1">IFERROR(IF(OR($C308="",结果导入!CS$3=""),"",IF(选手操作!CT307&lt;&gt;"",IF(选手操作!CT307="其他","请假",选手操作!CT307),VLOOKUP($C308,结果导入!CO:CQ,3,0))),"成绩错误")</f>
        <v/>
      </c>
      <c r="L308" s="6" t="str">
        <f ca="1">IFERROR(IF(OR($C308="",结果导入!DS$3=""),"",IF(选手操作!DT307&lt;&gt;"",IF(选手操作!DT307="其他","请假",选手操作!DT307),VLOOKUP($C308,结果导入!DO:DQ,3,0))),"成绩错误")</f>
        <v/>
      </c>
      <c r="M308" s="6" t="str">
        <f ca="1">IFERROR(IF(OR($C308="",结果导入!ES$3=""),"",IF(选手操作!ET307&lt;&gt;"",IF(选手操作!ET307="其他","请假",选手操作!ET307),VLOOKUP($C308,结果导入!EO:EQ,3,0))),"成绩错误")</f>
        <v/>
      </c>
      <c r="N308" s="6" t="str">
        <f ca="1">IFERROR(IF(OR($C308="",结果导入!FS$3=""),"",IF(选手操作!FT307&lt;&gt;"",IF(选手操作!FT307="其他","请假",选手操作!FT307),VLOOKUP($C308,结果导入!FO:FQ,3,0))),"成绩错误")</f>
        <v/>
      </c>
      <c r="O308" s="6" t="str">
        <f ca="1">IFERROR(IF(OR($C308="",结果导入!GS$3=""),"",IF(选手操作!GT307&lt;&gt;"",IF(选手操作!GT307="其他","请假",选手操作!GT307),VLOOKUP($C308,结果导入!GO:GQ,3,0))),"成绩错误")</f>
        <v/>
      </c>
      <c r="P308" s="6" t="str">
        <f ca="1">IFERROR(IF(OR($C308="",结果导入!HS$3=""),"",IF(选手操作!HT307&lt;&gt;"",IF(选手操作!HT307="其他","请假",选手操作!HT307),VLOOKUP($C308,结果导入!HO:HQ,3,0))),"成绩错误")</f>
        <v/>
      </c>
      <c r="Q308" s="5" t="str">
        <f ca="1" t="shared" si="200"/>
        <v/>
      </c>
      <c r="R308" s="5" t="str">
        <f ca="1" t="shared" si="201"/>
        <v/>
      </c>
      <c r="S308" s="5" t="str">
        <f ca="1" t="shared" si="202"/>
        <v/>
      </c>
      <c r="T308" s="6" t="str">
        <f ca="1" t="shared" si="203"/>
        <v/>
      </c>
      <c r="U308" s="6" t="str">
        <f ca="1" t="shared" si="204"/>
        <v/>
      </c>
      <c r="V308" s="6" t="str">
        <f ca="1" t="shared" si="205"/>
        <v/>
      </c>
      <c r="W308" s="6" t="str">
        <f ca="1" t="shared" si="206"/>
        <v/>
      </c>
      <c r="X308" s="6" t="str">
        <f ca="1" t="shared" si="207"/>
        <v/>
      </c>
      <c r="Y308" s="6" t="str">
        <f ca="1" t="shared" si="208"/>
        <v/>
      </c>
      <c r="Z308" s="6" t="str">
        <f ca="1" t="shared" si="209"/>
        <v/>
      </c>
      <c r="AA308" s="6" t="str">
        <f ca="1" t="shared" si="210"/>
        <v/>
      </c>
      <c r="AB308" s="6" t="str">
        <f ca="1" t="shared" si="211"/>
        <v/>
      </c>
      <c r="AC308" s="6" t="str">
        <f ca="1" t="shared" si="212"/>
        <v/>
      </c>
      <c r="AD308" s="6" t="str">
        <f ca="1" t="shared" si="213"/>
        <v/>
      </c>
      <c r="AE308" s="6" t="str">
        <f ca="1" t="shared" si="214"/>
        <v/>
      </c>
      <c r="AF308" s="5" t="str">
        <f ca="1" t="shared" si="215"/>
        <v/>
      </c>
      <c r="AG308" s="5" t="str">
        <f ca="1" t="shared" si="216"/>
        <v/>
      </c>
      <c r="AH308" s="5" t="str">
        <f ca="1" t="shared" si="217"/>
        <v/>
      </c>
      <c r="AI308" s="6" t="str">
        <f ca="1" t="shared" si="218"/>
        <v/>
      </c>
      <c r="AJ308" s="6" t="str">
        <f ca="1" t="shared" si="219"/>
        <v/>
      </c>
      <c r="AK308" s="7" t="str">
        <f ca="1" t="shared" si="220"/>
        <v/>
      </c>
      <c r="AL308" s="6" t="str">
        <f ca="1" t="shared" si="221"/>
        <v/>
      </c>
      <c r="AM308" s="6" t="str">
        <f ca="1" t="shared" si="222"/>
        <v/>
      </c>
      <c r="AN308" s="6" t="str">
        <f ca="1" t="shared" si="223"/>
        <v/>
      </c>
      <c r="AO308" s="6" t="str">
        <f ca="1" t="shared" si="224"/>
        <v/>
      </c>
      <c r="AP308" s="6" t="str">
        <f ca="1" t="shared" si="225"/>
        <v/>
      </c>
      <c r="AQ308" s="6" t="str">
        <f ca="1" t="shared" si="226"/>
        <v/>
      </c>
      <c r="AR308" s="6" t="str">
        <f ca="1" t="shared" si="227"/>
        <v/>
      </c>
      <c r="AS308" s="6" t="str">
        <f ca="1" t="shared" si="228"/>
        <v/>
      </c>
      <c r="AT308" s="6" t="str">
        <f ca="1" t="shared" si="229"/>
        <v/>
      </c>
      <c r="AU308" s="9" t="str">
        <f ca="1" t="shared" si="230"/>
        <v/>
      </c>
      <c r="AV308" s="5" t="str">
        <f ca="1" t="shared" si="231"/>
        <v/>
      </c>
      <c r="AW308" s="5" t="str">
        <f ca="1" t="shared" si="232"/>
        <v/>
      </c>
      <c r="AX308" s="8" t="str">
        <f ca="1" t="shared" si="233"/>
        <v/>
      </c>
      <c r="AY308" s="6" t="str">
        <f ca="1" t="shared" si="234"/>
        <v/>
      </c>
      <c r="AZ308" s="7" t="str">
        <f ca="1" t="shared" si="235"/>
        <v/>
      </c>
      <c r="BA308" s="6" t="str">
        <f ca="1" t="shared" si="236"/>
        <v/>
      </c>
      <c r="BB308" s="6" t="str">
        <f ca="1" t="shared" si="237"/>
        <v/>
      </c>
      <c r="BC308" s="6" t="str">
        <f ca="1" t="shared" si="238"/>
        <v/>
      </c>
      <c r="BD308" s="6" t="str">
        <f ca="1" t="shared" si="239"/>
        <v/>
      </c>
      <c r="BE308" s="6" t="str">
        <f ca="1" t="shared" si="240"/>
        <v/>
      </c>
      <c r="BF308" s="6" t="str">
        <f ca="1" t="shared" si="241"/>
        <v/>
      </c>
      <c r="BG308" s="6" t="str">
        <f ca="1" t="shared" si="242"/>
        <v/>
      </c>
      <c r="BH308" s="6" t="str">
        <f ca="1" t="shared" si="243"/>
        <v/>
      </c>
      <c r="BI308" s="6" t="str">
        <f ca="1" t="shared" si="244"/>
        <v/>
      </c>
    </row>
    <row r="309" spans="1:61">
      <c r="A309" s="5" t="str">
        <f ca="1" t="shared" si="198"/>
        <v/>
      </c>
      <c r="B309" s="5" t="str">
        <f ca="1">IF(选手操作!$K308="","",选手操作!$K308)</f>
        <v/>
      </c>
      <c r="C309" s="5" t="str">
        <f ca="1">IF(选手操作!$L308="","",选手操作!$L308)</f>
        <v/>
      </c>
      <c r="D309" s="5" t="str">
        <f ca="1">IF($B309="","",RANK($E309,$E$4:$E$435,0)+COUNTIF($E$4:$E309,$E309)-1)</f>
        <v/>
      </c>
      <c r="E309" s="6" t="str">
        <f ca="1" t="shared" si="199"/>
        <v/>
      </c>
      <c r="F309" s="7" t="str">
        <f ca="1">IF(SUM(选手操作!S308,选手操作!AS308,选手操作!BS308,选手操作!CS308,选手操作!DS308,选手操作!ES308,选手操作!FS308,选手操作!GS308,选手操作!HS308,选手操作!M308,结果导入!W308,结果导入!AW308,结果导入!BW308,结果导入!CW308,结果导入!DW308,结果导入!EW308,结果导入!FW308,结果导入!GW308,结果导入!HW308,选手操作!HU308)=0,"",SUM(选手操作!S308,选手操作!AS308,选手操作!BS308,选手操作!CS308,选手操作!DS308,选手操作!ES308,选手操作!FS308,选手操作!GS308,选手操作!HS308,选手操作!M308,结果导入!W308,结果导入!AW308,结果导入!BW308,结果导入!CW308,结果导入!DW308,结果导入!EW308,结果导入!FW308,结果导入!GW308,结果导入!HW308))</f>
        <v/>
      </c>
      <c r="G309" s="7" t="str">
        <f>IF(SUM(选手操作!O308,结果导入!Y308,结果导入!AY308,结果导入!BY308,结果导入!CY308,结果导入!DY308,结果导入!EY308,结果导入!FY308,结果导入!GY308,结果导入!HY308)=0,"",SUM(选手操作!O308,结果导入!Y308,结果导入!AY308,结果导入!BY308,结果导入!CY308,结果导入!DY308,结果导入!EY308,结果导入!FY308,结果导入!GY308,结果导入!HY308))</f>
        <v/>
      </c>
      <c r="H309" s="6" t="str">
        <f ca="1">IFERROR(IF(OR($C309="",结果导入!S$3=""),"",IF(选手操作!T308&lt;&gt;"",IF(选手操作!T308="其他","请假",选手操作!T308),VLOOKUP($C309,结果导入!O:Q,3,0))),"成绩错误")</f>
        <v/>
      </c>
      <c r="I309" s="6" t="str">
        <f ca="1">IFERROR(IF(OR($C309="",结果导入!AS$3=""),"",IF(选手操作!AT308&lt;&gt;"",IF(选手操作!AT308="其他","请假",选手操作!AT308),VLOOKUP($C309,结果导入!AO:AQ,3,0))),"成绩错误")</f>
        <v/>
      </c>
      <c r="J309" s="6" t="str">
        <f ca="1">IFERROR(IF(OR($C309="",结果导入!BS$3=""),"",IF(选手操作!BT308&lt;&gt;"",IF(选手操作!BT308="其他","请假",选手操作!BT308),VLOOKUP($C309,结果导入!BO:BQ,3,0))),"成绩错误")</f>
        <v/>
      </c>
      <c r="K309" s="6" t="str">
        <f ca="1">IFERROR(IF(OR($C309="",结果导入!CS$3=""),"",IF(选手操作!CT308&lt;&gt;"",IF(选手操作!CT308="其他","请假",选手操作!CT308),VLOOKUP($C309,结果导入!CO:CQ,3,0))),"成绩错误")</f>
        <v/>
      </c>
      <c r="L309" s="6" t="str">
        <f ca="1">IFERROR(IF(OR($C309="",结果导入!DS$3=""),"",IF(选手操作!DT308&lt;&gt;"",IF(选手操作!DT308="其他","请假",选手操作!DT308),VLOOKUP($C309,结果导入!DO:DQ,3,0))),"成绩错误")</f>
        <v/>
      </c>
      <c r="M309" s="6" t="str">
        <f ca="1">IFERROR(IF(OR($C309="",结果导入!ES$3=""),"",IF(选手操作!ET308&lt;&gt;"",IF(选手操作!ET308="其他","请假",选手操作!ET308),VLOOKUP($C309,结果导入!EO:EQ,3,0))),"成绩错误")</f>
        <v/>
      </c>
      <c r="N309" s="6" t="str">
        <f ca="1">IFERROR(IF(OR($C309="",结果导入!FS$3=""),"",IF(选手操作!FT308&lt;&gt;"",IF(选手操作!FT308="其他","请假",选手操作!FT308),VLOOKUP($C309,结果导入!FO:FQ,3,0))),"成绩错误")</f>
        <v/>
      </c>
      <c r="O309" s="6" t="str">
        <f ca="1">IFERROR(IF(OR($C309="",结果导入!GS$3=""),"",IF(选手操作!GT308&lt;&gt;"",IF(选手操作!GT308="其他","请假",选手操作!GT308),VLOOKUP($C309,结果导入!GO:GQ,3,0))),"成绩错误")</f>
        <v/>
      </c>
      <c r="P309" s="6" t="str">
        <f ca="1">IFERROR(IF(OR($C309="",结果导入!HS$3=""),"",IF(选手操作!HT308&lt;&gt;"",IF(选手操作!HT308="其他","请假",选手操作!HT308),VLOOKUP($C309,结果导入!HO:HQ,3,0))),"成绩错误")</f>
        <v/>
      </c>
      <c r="Q309" s="5" t="str">
        <f ca="1" t="shared" si="200"/>
        <v/>
      </c>
      <c r="R309" s="5" t="str">
        <f ca="1" t="shared" si="201"/>
        <v/>
      </c>
      <c r="S309" s="5" t="str">
        <f ca="1" t="shared" si="202"/>
        <v/>
      </c>
      <c r="T309" s="6" t="str">
        <f ca="1" t="shared" si="203"/>
        <v/>
      </c>
      <c r="U309" s="6" t="str">
        <f ca="1" t="shared" si="204"/>
        <v/>
      </c>
      <c r="V309" s="6" t="str">
        <f ca="1" t="shared" si="205"/>
        <v/>
      </c>
      <c r="W309" s="6" t="str">
        <f ca="1" t="shared" si="206"/>
        <v/>
      </c>
      <c r="X309" s="6" t="str">
        <f ca="1" t="shared" si="207"/>
        <v/>
      </c>
      <c r="Y309" s="6" t="str">
        <f ca="1" t="shared" si="208"/>
        <v/>
      </c>
      <c r="Z309" s="6" t="str">
        <f ca="1" t="shared" si="209"/>
        <v/>
      </c>
      <c r="AA309" s="6" t="str">
        <f ca="1" t="shared" si="210"/>
        <v/>
      </c>
      <c r="AB309" s="6" t="str">
        <f ca="1" t="shared" si="211"/>
        <v/>
      </c>
      <c r="AC309" s="6" t="str">
        <f ca="1" t="shared" si="212"/>
        <v/>
      </c>
      <c r="AD309" s="6" t="str">
        <f ca="1" t="shared" si="213"/>
        <v/>
      </c>
      <c r="AE309" s="6" t="str">
        <f ca="1" t="shared" si="214"/>
        <v/>
      </c>
      <c r="AF309" s="5" t="str">
        <f ca="1" t="shared" si="215"/>
        <v/>
      </c>
      <c r="AG309" s="5" t="str">
        <f ca="1" t="shared" si="216"/>
        <v/>
      </c>
      <c r="AH309" s="5" t="str">
        <f ca="1" t="shared" si="217"/>
        <v/>
      </c>
      <c r="AI309" s="6" t="str">
        <f ca="1" t="shared" si="218"/>
        <v/>
      </c>
      <c r="AJ309" s="6" t="str">
        <f ca="1" t="shared" si="219"/>
        <v/>
      </c>
      <c r="AK309" s="7" t="str">
        <f ca="1" t="shared" si="220"/>
        <v/>
      </c>
      <c r="AL309" s="6" t="str">
        <f ca="1" t="shared" si="221"/>
        <v/>
      </c>
      <c r="AM309" s="6" t="str">
        <f ca="1" t="shared" si="222"/>
        <v/>
      </c>
      <c r="AN309" s="6" t="str">
        <f ca="1" t="shared" si="223"/>
        <v/>
      </c>
      <c r="AO309" s="6" t="str">
        <f ca="1" t="shared" si="224"/>
        <v/>
      </c>
      <c r="AP309" s="6" t="str">
        <f ca="1" t="shared" si="225"/>
        <v/>
      </c>
      <c r="AQ309" s="6" t="str">
        <f ca="1" t="shared" si="226"/>
        <v/>
      </c>
      <c r="AR309" s="6" t="str">
        <f ca="1" t="shared" si="227"/>
        <v/>
      </c>
      <c r="AS309" s="6" t="str">
        <f ca="1" t="shared" si="228"/>
        <v/>
      </c>
      <c r="AT309" s="6" t="str">
        <f ca="1" t="shared" si="229"/>
        <v/>
      </c>
      <c r="AU309" s="9" t="str">
        <f ca="1" t="shared" si="230"/>
        <v/>
      </c>
      <c r="AV309" s="5" t="str">
        <f ca="1" t="shared" si="231"/>
        <v/>
      </c>
      <c r="AW309" s="5" t="str">
        <f ca="1" t="shared" si="232"/>
        <v/>
      </c>
      <c r="AX309" s="8" t="str">
        <f ca="1" t="shared" si="233"/>
        <v/>
      </c>
      <c r="AY309" s="6" t="str">
        <f ca="1" t="shared" si="234"/>
        <v/>
      </c>
      <c r="AZ309" s="7" t="str">
        <f ca="1" t="shared" si="235"/>
        <v/>
      </c>
      <c r="BA309" s="6" t="str">
        <f ca="1" t="shared" si="236"/>
        <v/>
      </c>
      <c r="BB309" s="6" t="str">
        <f ca="1" t="shared" si="237"/>
        <v/>
      </c>
      <c r="BC309" s="6" t="str">
        <f ca="1" t="shared" si="238"/>
        <v/>
      </c>
      <c r="BD309" s="6" t="str">
        <f ca="1" t="shared" si="239"/>
        <v/>
      </c>
      <c r="BE309" s="6" t="str">
        <f ca="1" t="shared" si="240"/>
        <v/>
      </c>
      <c r="BF309" s="6" t="str">
        <f ca="1" t="shared" si="241"/>
        <v/>
      </c>
      <c r="BG309" s="6" t="str">
        <f ca="1" t="shared" si="242"/>
        <v/>
      </c>
      <c r="BH309" s="6" t="str">
        <f ca="1" t="shared" si="243"/>
        <v/>
      </c>
      <c r="BI309" s="6" t="str">
        <f ca="1" t="shared" si="244"/>
        <v/>
      </c>
    </row>
    <row r="310" spans="1:61">
      <c r="A310" s="5" t="str">
        <f ca="1" t="shared" si="198"/>
        <v/>
      </c>
      <c r="B310" s="5" t="str">
        <f ca="1">IF(选手操作!$K309="","",选手操作!$K309)</f>
        <v/>
      </c>
      <c r="C310" s="5" t="str">
        <f ca="1">IF(选手操作!$L309="","",选手操作!$L309)</f>
        <v/>
      </c>
      <c r="D310" s="5" t="str">
        <f ca="1">IF($B310="","",RANK($E310,$E$4:$E$435,0)+COUNTIF($E$4:$E310,$E310)-1)</f>
        <v/>
      </c>
      <c r="E310" s="6" t="str">
        <f ca="1" t="shared" si="199"/>
        <v/>
      </c>
      <c r="F310" s="7" t="str">
        <f ca="1">IF(SUM(选手操作!S309,选手操作!AS309,选手操作!BS309,选手操作!CS309,选手操作!DS309,选手操作!ES309,选手操作!FS309,选手操作!GS309,选手操作!HS309,选手操作!M309,结果导入!W309,结果导入!AW309,结果导入!BW309,结果导入!CW309,结果导入!DW309,结果导入!EW309,结果导入!FW309,结果导入!GW309,结果导入!HW309,选手操作!HU309)=0,"",SUM(选手操作!S309,选手操作!AS309,选手操作!BS309,选手操作!CS309,选手操作!DS309,选手操作!ES309,选手操作!FS309,选手操作!GS309,选手操作!HS309,选手操作!M309,结果导入!W309,结果导入!AW309,结果导入!BW309,结果导入!CW309,结果导入!DW309,结果导入!EW309,结果导入!FW309,结果导入!GW309,结果导入!HW309))</f>
        <v/>
      </c>
      <c r="G310" s="7" t="str">
        <f>IF(SUM(选手操作!O309,结果导入!Y309,结果导入!AY309,结果导入!BY309,结果导入!CY309,结果导入!DY309,结果导入!EY309,结果导入!FY309,结果导入!GY309,结果导入!HY309)=0,"",SUM(选手操作!O309,结果导入!Y309,结果导入!AY309,结果导入!BY309,结果导入!CY309,结果导入!DY309,结果导入!EY309,结果导入!FY309,结果导入!GY309,结果导入!HY309))</f>
        <v/>
      </c>
      <c r="H310" s="6" t="str">
        <f ca="1">IFERROR(IF(OR($C310="",结果导入!S$3=""),"",IF(选手操作!T309&lt;&gt;"",IF(选手操作!T309="其他","请假",选手操作!T309),VLOOKUP($C310,结果导入!O:Q,3,0))),"成绩错误")</f>
        <v/>
      </c>
      <c r="I310" s="6" t="str">
        <f ca="1">IFERROR(IF(OR($C310="",结果导入!AS$3=""),"",IF(选手操作!AT309&lt;&gt;"",IF(选手操作!AT309="其他","请假",选手操作!AT309),VLOOKUP($C310,结果导入!AO:AQ,3,0))),"成绩错误")</f>
        <v/>
      </c>
      <c r="J310" s="6" t="str">
        <f ca="1">IFERROR(IF(OR($C310="",结果导入!BS$3=""),"",IF(选手操作!BT309&lt;&gt;"",IF(选手操作!BT309="其他","请假",选手操作!BT309),VLOOKUP($C310,结果导入!BO:BQ,3,0))),"成绩错误")</f>
        <v/>
      </c>
      <c r="K310" s="6" t="str">
        <f ca="1">IFERROR(IF(OR($C310="",结果导入!CS$3=""),"",IF(选手操作!CT309&lt;&gt;"",IF(选手操作!CT309="其他","请假",选手操作!CT309),VLOOKUP($C310,结果导入!CO:CQ,3,0))),"成绩错误")</f>
        <v/>
      </c>
      <c r="L310" s="6" t="str">
        <f ca="1">IFERROR(IF(OR($C310="",结果导入!DS$3=""),"",IF(选手操作!DT309&lt;&gt;"",IF(选手操作!DT309="其他","请假",选手操作!DT309),VLOOKUP($C310,结果导入!DO:DQ,3,0))),"成绩错误")</f>
        <v/>
      </c>
      <c r="M310" s="6" t="str">
        <f ca="1">IFERROR(IF(OR($C310="",结果导入!ES$3=""),"",IF(选手操作!ET309&lt;&gt;"",IF(选手操作!ET309="其他","请假",选手操作!ET309),VLOOKUP($C310,结果导入!EO:EQ,3,0))),"成绩错误")</f>
        <v/>
      </c>
      <c r="N310" s="6" t="str">
        <f ca="1">IFERROR(IF(OR($C310="",结果导入!FS$3=""),"",IF(选手操作!FT309&lt;&gt;"",IF(选手操作!FT309="其他","请假",选手操作!FT309),VLOOKUP($C310,结果导入!FO:FQ,3,0))),"成绩错误")</f>
        <v/>
      </c>
      <c r="O310" s="6" t="str">
        <f ca="1">IFERROR(IF(OR($C310="",结果导入!GS$3=""),"",IF(选手操作!GT309&lt;&gt;"",IF(选手操作!GT309="其他","请假",选手操作!GT309),VLOOKUP($C310,结果导入!GO:GQ,3,0))),"成绩错误")</f>
        <v/>
      </c>
      <c r="P310" s="6" t="str">
        <f ca="1">IFERROR(IF(OR($C310="",结果导入!HS$3=""),"",IF(选手操作!HT309&lt;&gt;"",IF(选手操作!HT309="其他","请假",选手操作!HT309),VLOOKUP($C310,结果导入!HO:HQ,3,0))),"成绩错误")</f>
        <v/>
      </c>
      <c r="Q310" s="5" t="str">
        <f ca="1" t="shared" si="200"/>
        <v/>
      </c>
      <c r="R310" s="5" t="str">
        <f ca="1" t="shared" si="201"/>
        <v/>
      </c>
      <c r="S310" s="5" t="str">
        <f ca="1" t="shared" si="202"/>
        <v/>
      </c>
      <c r="T310" s="6" t="str">
        <f ca="1" t="shared" si="203"/>
        <v/>
      </c>
      <c r="U310" s="6" t="str">
        <f ca="1" t="shared" si="204"/>
        <v/>
      </c>
      <c r="V310" s="6" t="str">
        <f ca="1" t="shared" si="205"/>
        <v/>
      </c>
      <c r="W310" s="6" t="str">
        <f ca="1" t="shared" si="206"/>
        <v/>
      </c>
      <c r="X310" s="6" t="str">
        <f ca="1" t="shared" si="207"/>
        <v/>
      </c>
      <c r="Y310" s="6" t="str">
        <f ca="1" t="shared" si="208"/>
        <v/>
      </c>
      <c r="Z310" s="6" t="str">
        <f ca="1" t="shared" si="209"/>
        <v/>
      </c>
      <c r="AA310" s="6" t="str">
        <f ca="1" t="shared" si="210"/>
        <v/>
      </c>
      <c r="AB310" s="6" t="str">
        <f ca="1" t="shared" si="211"/>
        <v/>
      </c>
      <c r="AC310" s="6" t="str">
        <f ca="1" t="shared" si="212"/>
        <v/>
      </c>
      <c r="AD310" s="6" t="str">
        <f ca="1" t="shared" si="213"/>
        <v/>
      </c>
      <c r="AE310" s="6" t="str">
        <f ca="1" t="shared" si="214"/>
        <v/>
      </c>
      <c r="AF310" s="5" t="str">
        <f ca="1" t="shared" si="215"/>
        <v/>
      </c>
      <c r="AG310" s="5" t="str">
        <f ca="1" t="shared" si="216"/>
        <v/>
      </c>
      <c r="AH310" s="5" t="str">
        <f ca="1" t="shared" si="217"/>
        <v/>
      </c>
      <c r="AI310" s="6" t="str">
        <f ca="1" t="shared" si="218"/>
        <v/>
      </c>
      <c r="AJ310" s="6" t="str">
        <f ca="1" t="shared" si="219"/>
        <v/>
      </c>
      <c r="AK310" s="7" t="str">
        <f ca="1" t="shared" si="220"/>
        <v/>
      </c>
      <c r="AL310" s="6" t="str">
        <f ca="1" t="shared" si="221"/>
        <v/>
      </c>
      <c r="AM310" s="6" t="str">
        <f ca="1" t="shared" si="222"/>
        <v/>
      </c>
      <c r="AN310" s="6" t="str">
        <f ca="1" t="shared" si="223"/>
        <v/>
      </c>
      <c r="AO310" s="6" t="str">
        <f ca="1" t="shared" si="224"/>
        <v/>
      </c>
      <c r="AP310" s="6" t="str">
        <f ca="1" t="shared" si="225"/>
        <v/>
      </c>
      <c r="AQ310" s="6" t="str">
        <f ca="1" t="shared" si="226"/>
        <v/>
      </c>
      <c r="AR310" s="6" t="str">
        <f ca="1" t="shared" si="227"/>
        <v/>
      </c>
      <c r="AS310" s="6" t="str">
        <f ca="1" t="shared" si="228"/>
        <v/>
      </c>
      <c r="AT310" s="6" t="str">
        <f ca="1" t="shared" si="229"/>
        <v/>
      </c>
      <c r="AU310" s="9" t="str">
        <f ca="1" t="shared" si="230"/>
        <v/>
      </c>
      <c r="AV310" s="5" t="str">
        <f ca="1" t="shared" si="231"/>
        <v/>
      </c>
      <c r="AW310" s="5" t="str">
        <f ca="1" t="shared" si="232"/>
        <v/>
      </c>
      <c r="AX310" s="8" t="str">
        <f ca="1" t="shared" si="233"/>
        <v/>
      </c>
      <c r="AY310" s="6" t="str">
        <f ca="1" t="shared" si="234"/>
        <v/>
      </c>
      <c r="AZ310" s="7" t="str">
        <f ca="1" t="shared" si="235"/>
        <v/>
      </c>
      <c r="BA310" s="6" t="str">
        <f ca="1" t="shared" si="236"/>
        <v/>
      </c>
      <c r="BB310" s="6" t="str">
        <f ca="1" t="shared" si="237"/>
        <v/>
      </c>
      <c r="BC310" s="6" t="str">
        <f ca="1" t="shared" si="238"/>
        <v/>
      </c>
      <c r="BD310" s="6" t="str">
        <f ca="1" t="shared" si="239"/>
        <v/>
      </c>
      <c r="BE310" s="6" t="str">
        <f ca="1" t="shared" si="240"/>
        <v/>
      </c>
      <c r="BF310" s="6" t="str">
        <f ca="1" t="shared" si="241"/>
        <v/>
      </c>
      <c r="BG310" s="6" t="str">
        <f ca="1" t="shared" si="242"/>
        <v/>
      </c>
      <c r="BH310" s="6" t="str">
        <f ca="1" t="shared" si="243"/>
        <v/>
      </c>
      <c r="BI310" s="6" t="str">
        <f ca="1" t="shared" si="244"/>
        <v/>
      </c>
    </row>
    <row r="311" spans="1:61">
      <c r="A311" s="5" t="str">
        <f ca="1" t="shared" si="198"/>
        <v/>
      </c>
      <c r="B311" s="5" t="str">
        <f ca="1">IF(选手操作!$K310="","",选手操作!$K310)</f>
        <v/>
      </c>
      <c r="C311" s="5" t="str">
        <f ca="1">IF(选手操作!$L310="","",选手操作!$L310)</f>
        <v/>
      </c>
      <c r="D311" s="5" t="str">
        <f ca="1">IF($B311="","",RANK($E311,$E$4:$E$435,0)+COUNTIF($E$4:$E311,$E311)-1)</f>
        <v/>
      </c>
      <c r="E311" s="6" t="str">
        <f ca="1" t="shared" si="199"/>
        <v/>
      </c>
      <c r="F311" s="7" t="str">
        <f ca="1">IF(SUM(选手操作!S310,选手操作!AS310,选手操作!BS310,选手操作!CS310,选手操作!DS310,选手操作!ES310,选手操作!FS310,选手操作!GS310,选手操作!HS310,选手操作!M310,结果导入!W310,结果导入!AW310,结果导入!BW310,结果导入!CW310,结果导入!DW310,结果导入!EW310,结果导入!FW310,结果导入!GW310,结果导入!HW310,选手操作!HU310)=0,"",SUM(选手操作!S310,选手操作!AS310,选手操作!BS310,选手操作!CS310,选手操作!DS310,选手操作!ES310,选手操作!FS310,选手操作!GS310,选手操作!HS310,选手操作!M310,结果导入!W310,结果导入!AW310,结果导入!BW310,结果导入!CW310,结果导入!DW310,结果导入!EW310,结果导入!FW310,结果导入!GW310,结果导入!HW310))</f>
        <v/>
      </c>
      <c r="G311" s="7" t="str">
        <f>IF(SUM(选手操作!O310,结果导入!Y310,结果导入!AY310,结果导入!BY310,结果导入!CY310,结果导入!DY310,结果导入!EY310,结果导入!FY310,结果导入!GY310,结果导入!HY310)=0,"",SUM(选手操作!O310,结果导入!Y310,结果导入!AY310,结果导入!BY310,结果导入!CY310,结果导入!DY310,结果导入!EY310,结果导入!FY310,结果导入!GY310,结果导入!HY310))</f>
        <v/>
      </c>
      <c r="H311" s="6" t="str">
        <f ca="1">IFERROR(IF(OR($C311="",结果导入!S$3=""),"",IF(选手操作!T310&lt;&gt;"",IF(选手操作!T310="其他","请假",选手操作!T310),VLOOKUP($C311,结果导入!O:Q,3,0))),"成绩错误")</f>
        <v/>
      </c>
      <c r="I311" s="6" t="str">
        <f ca="1">IFERROR(IF(OR($C311="",结果导入!AS$3=""),"",IF(选手操作!AT310&lt;&gt;"",IF(选手操作!AT310="其他","请假",选手操作!AT310),VLOOKUP($C311,结果导入!AO:AQ,3,0))),"成绩错误")</f>
        <v/>
      </c>
      <c r="J311" s="6" t="str">
        <f ca="1">IFERROR(IF(OR($C311="",结果导入!BS$3=""),"",IF(选手操作!BT310&lt;&gt;"",IF(选手操作!BT310="其他","请假",选手操作!BT310),VLOOKUP($C311,结果导入!BO:BQ,3,0))),"成绩错误")</f>
        <v/>
      </c>
      <c r="K311" s="6" t="str">
        <f ca="1">IFERROR(IF(OR($C311="",结果导入!CS$3=""),"",IF(选手操作!CT310&lt;&gt;"",IF(选手操作!CT310="其他","请假",选手操作!CT310),VLOOKUP($C311,结果导入!CO:CQ,3,0))),"成绩错误")</f>
        <v/>
      </c>
      <c r="L311" s="6" t="str">
        <f ca="1">IFERROR(IF(OR($C311="",结果导入!DS$3=""),"",IF(选手操作!DT310&lt;&gt;"",IF(选手操作!DT310="其他","请假",选手操作!DT310),VLOOKUP($C311,结果导入!DO:DQ,3,0))),"成绩错误")</f>
        <v/>
      </c>
      <c r="M311" s="6" t="str">
        <f ca="1">IFERROR(IF(OR($C311="",结果导入!ES$3=""),"",IF(选手操作!ET310&lt;&gt;"",IF(选手操作!ET310="其他","请假",选手操作!ET310),VLOOKUP($C311,结果导入!EO:EQ,3,0))),"成绩错误")</f>
        <v/>
      </c>
      <c r="N311" s="6" t="str">
        <f ca="1">IFERROR(IF(OR($C311="",结果导入!FS$3=""),"",IF(选手操作!FT310&lt;&gt;"",IF(选手操作!FT310="其他","请假",选手操作!FT310),VLOOKUP($C311,结果导入!FO:FQ,3,0))),"成绩错误")</f>
        <v/>
      </c>
      <c r="O311" s="6" t="str">
        <f ca="1">IFERROR(IF(OR($C311="",结果导入!GS$3=""),"",IF(选手操作!GT310&lt;&gt;"",IF(选手操作!GT310="其他","请假",选手操作!GT310),VLOOKUP($C311,结果导入!GO:GQ,3,0))),"成绩错误")</f>
        <v/>
      </c>
      <c r="P311" s="6" t="str">
        <f ca="1">IFERROR(IF(OR($C311="",结果导入!HS$3=""),"",IF(选手操作!HT310&lt;&gt;"",IF(选手操作!HT310="其他","请假",选手操作!HT310),VLOOKUP($C311,结果导入!HO:HQ,3,0))),"成绩错误")</f>
        <v/>
      </c>
      <c r="Q311" s="5" t="str">
        <f ca="1" t="shared" si="200"/>
        <v/>
      </c>
      <c r="R311" s="5" t="str">
        <f ca="1" t="shared" si="201"/>
        <v/>
      </c>
      <c r="S311" s="5" t="str">
        <f ca="1" t="shared" si="202"/>
        <v/>
      </c>
      <c r="T311" s="6" t="str">
        <f ca="1" t="shared" si="203"/>
        <v/>
      </c>
      <c r="U311" s="6" t="str">
        <f ca="1" t="shared" si="204"/>
        <v/>
      </c>
      <c r="V311" s="6" t="str">
        <f ca="1" t="shared" si="205"/>
        <v/>
      </c>
      <c r="W311" s="6" t="str">
        <f ca="1" t="shared" si="206"/>
        <v/>
      </c>
      <c r="X311" s="6" t="str">
        <f ca="1" t="shared" si="207"/>
        <v/>
      </c>
      <c r="Y311" s="6" t="str">
        <f ca="1" t="shared" si="208"/>
        <v/>
      </c>
      <c r="Z311" s="6" t="str">
        <f ca="1" t="shared" si="209"/>
        <v/>
      </c>
      <c r="AA311" s="6" t="str">
        <f ca="1" t="shared" si="210"/>
        <v/>
      </c>
      <c r="AB311" s="6" t="str">
        <f ca="1" t="shared" si="211"/>
        <v/>
      </c>
      <c r="AC311" s="6" t="str">
        <f ca="1" t="shared" si="212"/>
        <v/>
      </c>
      <c r="AD311" s="6" t="str">
        <f ca="1" t="shared" si="213"/>
        <v/>
      </c>
      <c r="AE311" s="6" t="str">
        <f ca="1" t="shared" si="214"/>
        <v/>
      </c>
      <c r="AF311" s="5" t="str">
        <f ca="1" t="shared" si="215"/>
        <v/>
      </c>
      <c r="AG311" s="5" t="str">
        <f ca="1" t="shared" si="216"/>
        <v/>
      </c>
      <c r="AH311" s="5" t="str">
        <f ca="1" t="shared" si="217"/>
        <v/>
      </c>
      <c r="AI311" s="6" t="str">
        <f ca="1" t="shared" si="218"/>
        <v/>
      </c>
      <c r="AJ311" s="6" t="str">
        <f ca="1" t="shared" si="219"/>
        <v/>
      </c>
      <c r="AK311" s="7" t="str">
        <f ca="1" t="shared" si="220"/>
        <v/>
      </c>
      <c r="AL311" s="6" t="str">
        <f ca="1" t="shared" si="221"/>
        <v/>
      </c>
      <c r="AM311" s="6" t="str">
        <f ca="1" t="shared" si="222"/>
        <v/>
      </c>
      <c r="AN311" s="6" t="str">
        <f ca="1" t="shared" si="223"/>
        <v/>
      </c>
      <c r="AO311" s="6" t="str">
        <f ca="1" t="shared" si="224"/>
        <v/>
      </c>
      <c r="AP311" s="6" t="str">
        <f ca="1" t="shared" si="225"/>
        <v/>
      </c>
      <c r="AQ311" s="6" t="str">
        <f ca="1" t="shared" si="226"/>
        <v/>
      </c>
      <c r="AR311" s="6" t="str">
        <f ca="1" t="shared" si="227"/>
        <v/>
      </c>
      <c r="AS311" s="6" t="str">
        <f ca="1" t="shared" si="228"/>
        <v/>
      </c>
      <c r="AT311" s="6" t="str">
        <f ca="1" t="shared" si="229"/>
        <v/>
      </c>
      <c r="AU311" s="9" t="str">
        <f ca="1" t="shared" si="230"/>
        <v/>
      </c>
      <c r="AV311" s="5" t="str">
        <f ca="1" t="shared" si="231"/>
        <v/>
      </c>
      <c r="AW311" s="5" t="str">
        <f ca="1" t="shared" si="232"/>
        <v/>
      </c>
      <c r="AX311" s="8" t="str">
        <f ca="1" t="shared" si="233"/>
        <v/>
      </c>
      <c r="AY311" s="6" t="str">
        <f ca="1" t="shared" si="234"/>
        <v/>
      </c>
      <c r="AZ311" s="7" t="str">
        <f ca="1" t="shared" si="235"/>
        <v/>
      </c>
      <c r="BA311" s="6" t="str">
        <f ca="1" t="shared" si="236"/>
        <v/>
      </c>
      <c r="BB311" s="6" t="str">
        <f ca="1" t="shared" si="237"/>
        <v/>
      </c>
      <c r="BC311" s="6" t="str">
        <f ca="1" t="shared" si="238"/>
        <v/>
      </c>
      <c r="BD311" s="6" t="str">
        <f ca="1" t="shared" si="239"/>
        <v/>
      </c>
      <c r="BE311" s="6" t="str">
        <f ca="1" t="shared" si="240"/>
        <v/>
      </c>
      <c r="BF311" s="6" t="str">
        <f ca="1" t="shared" si="241"/>
        <v/>
      </c>
      <c r="BG311" s="6" t="str">
        <f ca="1" t="shared" si="242"/>
        <v/>
      </c>
      <c r="BH311" s="6" t="str">
        <f ca="1" t="shared" si="243"/>
        <v/>
      </c>
      <c r="BI311" s="6" t="str">
        <f ca="1" t="shared" si="244"/>
        <v/>
      </c>
    </row>
    <row r="312" spans="1:61">
      <c r="A312" s="5" t="str">
        <f ca="1" t="shared" si="198"/>
        <v/>
      </c>
      <c r="B312" s="5" t="str">
        <f ca="1">IF(选手操作!$K311="","",选手操作!$K311)</f>
        <v/>
      </c>
      <c r="C312" s="5" t="str">
        <f ca="1">IF(选手操作!$L311="","",选手操作!$L311)</f>
        <v/>
      </c>
      <c r="D312" s="5" t="str">
        <f ca="1">IF($B312="","",RANK($E312,$E$4:$E$435,0)+COUNTIF($E$4:$E312,$E312)-1)</f>
        <v/>
      </c>
      <c r="E312" s="6" t="str">
        <f ca="1" t="shared" si="199"/>
        <v/>
      </c>
      <c r="F312" s="7" t="str">
        <f ca="1">IF(SUM(选手操作!S311,选手操作!AS311,选手操作!BS311,选手操作!CS311,选手操作!DS311,选手操作!ES311,选手操作!FS311,选手操作!GS311,选手操作!HS311,选手操作!M311,结果导入!W311,结果导入!AW311,结果导入!BW311,结果导入!CW311,结果导入!DW311,结果导入!EW311,结果导入!FW311,结果导入!GW311,结果导入!HW311,选手操作!HU311)=0,"",SUM(选手操作!S311,选手操作!AS311,选手操作!BS311,选手操作!CS311,选手操作!DS311,选手操作!ES311,选手操作!FS311,选手操作!GS311,选手操作!HS311,选手操作!M311,结果导入!W311,结果导入!AW311,结果导入!BW311,结果导入!CW311,结果导入!DW311,结果导入!EW311,结果导入!FW311,结果导入!GW311,结果导入!HW311))</f>
        <v/>
      </c>
      <c r="G312" s="7" t="str">
        <f>IF(SUM(选手操作!O311,结果导入!Y311,结果导入!AY311,结果导入!BY311,结果导入!CY311,结果导入!DY311,结果导入!EY311,结果导入!FY311,结果导入!GY311,结果导入!HY311)=0,"",SUM(选手操作!O311,结果导入!Y311,结果导入!AY311,结果导入!BY311,结果导入!CY311,结果导入!DY311,结果导入!EY311,结果导入!FY311,结果导入!GY311,结果导入!HY311))</f>
        <v/>
      </c>
      <c r="H312" s="6" t="str">
        <f ca="1">IFERROR(IF(OR($C312="",结果导入!S$3=""),"",IF(选手操作!T311&lt;&gt;"",IF(选手操作!T311="其他","请假",选手操作!T311),VLOOKUP($C312,结果导入!O:Q,3,0))),"成绩错误")</f>
        <v/>
      </c>
      <c r="I312" s="6" t="str">
        <f ca="1">IFERROR(IF(OR($C312="",结果导入!AS$3=""),"",IF(选手操作!AT311&lt;&gt;"",IF(选手操作!AT311="其他","请假",选手操作!AT311),VLOOKUP($C312,结果导入!AO:AQ,3,0))),"成绩错误")</f>
        <v/>
      </c>
      <c r="J312" s="6" t="str">
        <f ca="1">IFERROR(IF(OR($C312="",结果导入!BS$3=""),"",IF(选手操作!BT311&lt;&gt;"",IF(选手操作!BT311="其他","请假",选手操作!BT311),VLOOKUP($C312,结果导入!BO:BQ,3,0))),"成绩错误")</f>
        <v/>
      </c>
      <c r="K312" s="6" t="str">
        <f ca="1">IFERROR(IF(OR($C312="",结果导入!CS$3=""),"",IF(选手操作!CT311&lt;&gt;"",IF(选手操作!CT311="其他","请假",选手操作!CT311),VLOOKUP($C312,结果导入!CO:CQ,3,0))),"成绩错误")</f>
        <v/>
      </c>
      <c r="L312" s="6" t="str">
        <f ca="1">IFERROR(IF(OR($C312="",结果导入!DS$3=""),"",IF(选手操作!DT311&lt;&gt;"",IF(选手操作!DT311="其他","请假",选手操作!DT311),VLOOKUP($C312,结果导入!DO:DQ,3,0))),"成绩错误")</f>
        <v/>
      </c>
      <c r="M312" s="6" t="str">
        <f ca="1">IFERROR(IF(OR($C312="",结果导入!ES$3=""),"",IF(选手操作!ET311&lt;&gt;"",IF(选手操作!ET311="其他","请假",选手操作!ET311),VLOOKUP($C312,结果导入!EO:EQ,3,0))),"成绩错误")</f>
        <v/>
      </c>
      <c r="N312" s="6" t="str">
        <f ca="1">IFERROR(IF(OR($C312="",结果导入!FS$3=""),"",IF(选手操作!FT311&lt;&gt;"",IF(选手操作!FT311="其他","请假",选手操作!FT311),VLOOKUP($C312,结果导入!FO:FQ,3,0))),"成绩错误")</f>
        <v/>
      </c>
      <c r="O312" s="6" t="str">
        <f ca="1">IFERROR(IF(OR($C312="",结果导入!GS$3=""),"",IF(选手操作!GT311&lt;&gt;"",IF(选手操作!GT311="其他","请假",选手操作!GT311),VLOOKUP($C312,结果导入!GO:GQ,3,0))),"成绩错误")</f>
        <v/>
      </c>
      <c r="P312" s="6" t="str">
        <f ca="1">IFERROR(IF(OR($C312="",结果导入!HS$3=""),"",IF(选手操作!HT311&lt;&gt;"",IF(选手操作!HT311="其他","请假",选手操作!HT311),VLOOKUP($C312,结果导入!HO:HQ,3,0))),"成绩错误")</f>
        <v/>
      </c>
      <c r="Q312" s="5" t="str">
        <f ca="1" t="shared" si="200"/>
        <v/>
      </c>
      <c r="R312" s="5" t="str">
        <f ca="1" t="shared" si="201"/>
        <v/>
      </c>
      <c r="S312" s="5" t="str">
        <f ca="1" t="shared" si="202"/>
        <v/>
      </c>
      <c r="T312" s="6" t="str">
        <f ca="1" t="shared" si="203"/>
        <v/>
      </c>
      <c r="U312" s="6" t="str">
        <f ca="1" t="shared" si="204"/>
        <v/>
      </c>
      <c r="V312" s="6" t="str">
        <f ca="1" t="shared" si="205"/>
        <v/>
      </c>
      <c r="W312" s="6" t="str">
        <f ca="1" t="shared" si="206"/>
        <v/>
      </c>
      <c r="X312" s="6" t="str">
        <f ca="1" t="shared" si="207"/>
        <v/>
      </c>
      <c r="Y312" s="6" t="str">
        <f ca="1" t="shared" si="208"/>
        <v/>
      </c>
      <c r="Z312" s="6" t="str">
        <f ca="1" t="shared" si="209"/>
        <v/>
      </c>
      <c r="AA312" s="6" t="str">
        <f ca="1" t="shared" si="210"/>
        <v/>
      </c>
      <c r="AB312" s="6" t="str">
        <f ca="1" t="shared" si="211"/>
        <v/>
      </c>
      <c r="AC312" s="6" t="str">
        <f ca="1" t="shared" si="212"/>
        <v/>
      </c>
      <c r="AD312" s="6" t="str">
        <f ca="1" t="shared" si="213"/>
        <v/>
      </c>
      <c r="AE312" s="6" t="str">
        <f ca="1" t="shared" si="214"/>
        <v/>
      </c>
      <c r="AF312" s="5" t="str">
        <f ca="1" t="shared" si="215"/>
        <v/>
      </c>
      <c r="AG312" s="5" t="str">
        <f ca="1" t="shared" si="216"/>
        <v/>
      </c>
      <c r="AH312" s="5" t="str">
        <f ca="1" t="shared" si="217"/>
        <v/>
      </c>
      <c r="AI312" s="6" t="str">
        <f ca="1" t="shared" si="218"/>
        <v/>
      </c>
      <c r="AJ312" s="6" t="str">
        <f ca="1" t="shared" si="219"/>
        <v/>
      </c>
      <c r="AK312" s="7" t="str">
        <f ca="1" t="shared" si="220"/>
        <v/>
      </c>
      <c r="AL312" s="6" t="str">
        <f ca="1" t="shared" si="221"/>
        <v/>
      </c>
      <c r="AM312" s="6" t="str">
        <f ca="1" t="shared" si="222"/>
        <v/>
      </c>
      <c r="AN312" s="6" t="str">
        <f ca="1" t="shared" si="223"/>
        <v/>
      </c>
      <c r="AO312" s="6" t="str">
        <f ca="1" t="shared" si="224"/>
        <v/>
      </c>
      <c r="AP312" s="6" t="str">
        <f ca="1" t="shared" si="225"/>
        <v/>
      </c>
      <c r="AQ312" s="6" t="str">
        <f ca="1" t="shared" si="226"/>
        <v/>
      </c>
      <c r="AR312" s="6" t="str">
        <f ca="1" t="shared" si="227"/>
        <v/>
      </c>
      <c r="AS312" s="6" t="str">
        <f ca="1" t="shared" si="228"/>
        <v/>
      </c>
      <c r="AT312" s="6" t="str">
        <f ca="1" t="shared" si="229"/>
        <v/>
      </c>
      <c r="AU312" s="9" t="str">
        <f ca="1" t="shared" si="230"/>
        <v/>
      </c>
      <c r="AV312" s="5" t="str">
        <f ca="1" t="shared" si="231"/>
        <v/>
      </c>
      <c r="AW312" s="5" t="str">
        <f ca="1" t="shared" si="232"/>
        <v/>
      </c>
      <c r="AX312" s="8" t="str">
        <f ca="1" t="shared" si="233"/>
        <v/>
      </c>
      <c r="AY312" s="6" t="str">
        <f ca="1" t="shared" si="234"/>
        <v/>
      </c>
      <c r="AZ312" s="7" t="str">
        <f ca="1" t="shared" si="235"/>
        <v/>
      </c>
      <c r="BA312" s="6" t="str">
        <f ca="1" t="shared" si="236"/>
        <v/>
      </c>
      <c r="BB312" s="6" t="str">
        <f ca="1" t="shared" si="237"/>
        <v/>
      </c>
      <c r="BC312" s="6" t="str">
        <f ca="1" t="shared" si="238"/>
        <v/>
      </c>
      <c r="BD312" s="6" t="str">
        <f ca="1" t="shared" si="239"/>
        <v/>
      </c>
      <c r="BE312" s="6" t="str">
        <f ca="1" t="shared" si="240"/>
        <v/>
      </c>
      <c r="BF312" s="6" t="str">
        <f ca="1" t="shared" si="241"/>
        <v/>
      </c>
      <c r="BG312" s="6" t="str">
        <f ca="1" t="shared" si="242"/>
        <v/>
      </c>
      <c r="BH312" s="6" t="str">
        <f ca="1" t="shared" si="243"/>
        <v/>
      </c>
      <c r="BI312" s="6" t="str">
        <f ca="1" t="shared" si="244"/>
        <v/>
      </c>
    </row>
    <row r="313" spans="1:61">
      <c r="A313" s="5" t="str">
        <f ca="1" t="shared" si="198"/>
        <v/>
      </c>
      <c r="B313" s="5" t="str">
        <f ca="1">IF(选手操作!$K312="","",选手操作!$K312)</f>
        <v/>
      </c>
      <c r="C313" s="5" t="str">
        <f ca="1">IF(选手操作!$L312="","",选手操作!$L312)</f>
        <v/>
      </c>
      <c r="D313" s="5" t="str">
        <f ca="1">IF($B313="","",RANK($E313,$E$4:$E$435,0)+COUNTIF($E$4:$E313,$E313)-1)</f>
        <v/>
      </c>
      <c r="E313" s="6" t="str">
        <f ca="1" t="shared" si="199"/>
        <v/>
      </c>
      <c r="F313" s="7" t="str">
        <f ca="1">IF(SUM(选手操作!S312,选手操作!AS312,选手操作!BS312,选手操作!CS312,选手操作!DS312,选手操作!ES312,选手操作!FS312,选手操作!GS312,选手操作!HS312,选手操作!M312,结果导入!W312,结果导入!AW312,结果导入!BW312,结果导入!CW312,结果导入!DW312,结果导入!EW312,结果导入!FW312,结果导入!GW312,结果导入!HW312,选手操作!HU312)=0,"",SUM(选手操作!S312,选手操作!AS312,选手操作!BS312,选手操作!CS312,选手操作!DS312,选手操作!ES312,选手操作!FS312,选手操作!GS312,选手操作!HS312,选手操作!M312,结果导入!W312,结果导入!AW312,结果导入!BW312,结果导入!CW312,结果导入!DW312,结果导入!EW312,结果导入!FW312,结果导入!GW312,结果导入!HW312))</f>
        <v/>
      </c>
      <c r="G313" s="7" t="str">
        <f>IF(SUM(选手操作!O312,结果导入!Y312,结果导入!AY312,结果导入!BY312,结果导入!CY312,结果导入!DY312,结果导入!EY312,结果导入!FY312,结果导入!GY312,结果导入!HY312)=0,"",SUM(选手操作!O312,结果导入!Y312,结果导入!AY312,结果导入!BY312,结果导入!CY312,结果导入!DY312,结果导入!EY312,结果导入!FY312,结果导入!GY312,结果导入!HY312))</f>
        <v/>
      </c>
      <c r="H313" s="6" t="str">
        <f ca="1">IFERROR(IF(OR($C313="",结果导入!S$3=""),"",IF(选手操作!T312&lt;&gt;"",IF(选手操作!T312="其他","请假",选手操作!T312),VLOOKUP($C313,结果导入!O:Q,3,0))),"成绩错误")</f>
        <v/>
      </c>
      <c r="I313" s="6" t="str">
        <f ca="1">IFERROR(IF(OR($C313="",结果导入!AS$3=""),"",IF(选手操作!AT312&lt;&gt;"",IF(选手操作!AT312="其他","请假",选手操作!AT312),VLOOKUP($C313,结果导入!AO:AQ,3,0))),"成绩错误")</f>
        <v/>
      </c>
      <c r="J313" s="6" t="str">
        <f ca="1">IFERROR(IF(OR($C313="",结果导入!BS$3=""),"",IF(选手操作!BT312&lt;&gt;"",IF(选手操作!BT312="其他","请假",选手操作!BT312),VLOOKUP($C313,结果导入!BO:BQ,3,0))),"成绩错误")</f>
        <v/>
      </c>
      <c r="K313" s="6" t="str">
        <f ca="1">IFERROR(IF(OR($C313="",结果导入!CS$3=""),"",IF(选手操作!CT312&lt;&gt;"",IF(选手操作!CT312="其他","请假",选手操作!CT312),VLOOKUP($C313,结果导入!CO:CQ,3,0))),"成绩错误")</f>
        <v/>
      </c>
      <c r="L313" s="6" t="str">
        <f ca="1">IFERROR(IF(OR($C313="",结果导入!DS$3=""),"",IF(选手操作!DT312&lt;&gt;"",IF(选手操作!DT312="其他","请假",选手操作!DT312),VLOOKUP($C313,结果导入!DO:DQ,3,0))),"成绩错误")</f>
        <v/>
      </c>
      <c r="M313" s="6" t="str">
        <f ca="1">IFERROR(IF(OR($C313="",结果导入!ES$3=""),"",IF(选手操作!ET312&lt;&gt;"",IF(选手操作!ET312="其他","请假",选手操作!ET312),VLOOKUP($C313,结果导入!EO:EQ,3,0))),"成绩错误")</f>
        <v/>
      </c>
      <c r="N313" s="6" t="str">
        <f ca="1">IFERROR(IF(OR($C313="",结果导入!FS$3=""),"",IF(选手操作!FT312&lt;&gt;"",IF(选手操作!FT312="其他","请假",选手操作!FT312),VLOOKUP($C313,结果导入!FO:FQ,3,0))),"成绩错误")</f>
        <v/>
      </c>
      <c r="O313" s="6" t="str">
        <f ca="1">IFERROR(IF(OR($C313="",结果导入!GS$3=""),"",IF(选手操作!GT312&lt;&gt;"",IF(选手操作!GT312="其他","请假",选手操作!GT312),VLOOKUP($C313,结果导入!GO:GQ,3,0))),"成绩错误")</f>
        <v/>
      </c>
      <c r="P313" s="6" t="str">
        <f ca="1">IFERROR(IF(OR($C313="",结果导入!HS$3=""),"",IF(选手操作!HT312&lt;&gt;"",IF(选手操作!HT312="其他","请假",选手操作!HT312),VLOOKUP($C313,结果导入!HO:HQ,3,0))),"成绩错误")</f>
        <v/>
      </c>
      <c r="Q313" s="5" t="str">
        <f ca="1" t="shared" si="200"/>
        <v/>
      </c>
      <c r="R313" s="5" t="str">
        <f ca="1" t="shared" si="201"/>
        <v/>
      </c>
      <c r="S313" s="5" t="str">
        <f ca="1" t="shared" si="202"/>
        <v/>
      </c>
      <c r="T313" s="6" t="str">
        <f ca="1" t="shared" si="203"/>
        <v/>
      </c>
      <c r="U313" s="6" t="str">
        <f ca="1" t="shared" si="204"/>
        <v/>
      </c>
      <c r="V313" s="6" t="str">
        <f ca="1" t="shared" si="205"/>
        <v/>
      </c>
      <c r="W313" s="6" t="str">
        <f ca="1" t="shared" si="206"/>
        <v/>
      </c>
      <c r="X313" s="6" t="str">
        <f ca="1" t="shared" si="207"/>
        <v/>
      </c>
      <c r="Y313" s="6" t="str">
        <f ca="1" t="shared" si="208"/>
        <v/>
      </c>
      <c r="Z313" s="6" t="str">
        <f ca="1" t="shared" si="209"/>
        <v/>
      </c>
      <c r="AA313" s="6" t="str">
        <f ca="1" t="shared" si="210"/>
        <v/>
      </c>
      <c r="AB313" s="6" t="str">
        <f ca="1" t="shared" si="211"/>
        <v/>
      </c>
      <c r="AC313" s="6" t="str">
        <f ca="1" t="shared" si="212"/>
        <v/>
      </c>
      <c r="AD313" s="6" t="str">
        <f ca="1" t="shared" si="213"/>
        <v/>
      </c>
      <c r="AE313" s="6" t="str">
        <f ca="1" t="shared" si="214"/>
        <v/>
      </c>
      <c r="AF313" s="5" t="str">
        <f ca="1" t="shared" si="215"/>
        <v/>
      </c>
      <c r="AG313" s="5" t="str">
        <f ca="1" t="shared" si="216"/>
        <v/>
      </c>
      <c r="AH313" s="5" t="str">
        <f ca="1" t="shared" si="217"/>
        <v/>
      </c>
      <c r="AI313" s="6" t="str">
        <f ca="1" t="shared" si="218"/>
        <v/>
      </c>
      <c r="AJ313" s="6" t="str">
        <f ca="1" t="shared" si="219"/>
        <v/>
      </c>
      <c r="AK313" s="7" t="str">
        <f ca="1" t="shared" si="220"/>
        <v/>
      </c>
      <c r="AL313" s="6" t="str">
        <f ca="1" t="shared" si="221"/>
        <v/>
      </c>
      <c r="AM313" s="6" t="str">
        <f ca="1" t="shared" si="222"/>
        <v/>
      </c>
      <c r="AN313" s="6" t="str">
        <f ca="1" t="shared" si="223"/>
        <v/>
      </c>
      <c r="AO313" s="6" t="str">
        <f ca="1" t="shared" si="224"/>
        <v/>
      </c>
      <c r="AP313" s="6" t="str">
        <f ca="1" t="shared" si="225"/>
        <v/>
      </c>
      <c r="AQ313" s="6" t="str">
        <f ca="1" t="shared" si="226"/>
        <v/>
      </c>
      <c r="AR313" s="6" t="str">
        <f ca="1" t="shared" si="227"/>
        <v/>
      </c>
      <c r="AS313" s="6" t="str">
        <f ca="1" t="shared" si="228"/>
        <v/>
      </c>
      <c r="AT313" s="6" t="str">
        <f ca="1" t="shared" si="229"/>
        <v/>
      </c>
      <c r="AU313" s="9" t="str">
        <f ca="1" t="shared" si="230"/>
        <v/>
      </c>
      <c r="AV313" s="5" t="str">
        <f ca="1" t="shared" si="231"/>
        <v/>
      </c>
      <c r="AW313" s="5" t="str">
        <f ca="1" t="shared" si="232"/>
        <v/>
      </c>
      <c r="AX313" s="8" t="str">
        <f ca="1" t="shared" si="233"/>
        <v/>
      </c>
      <c r="AY313" s="6" t="str">
        <f ca="1" t="shared" si="234"/>
        <v/>
      </c>
      <c r="AZ313" s="7" t="str">
        <f ca="1" t="shared" si="235"/>
        <v/>
      </c>
      <c r="BA313" s="6" t="str">
        <f ca="1" t="shared" si="236"/>
        <v/>
      </c>
      <c r="BB313" s="6" t="str">
        <f ca="1" t="shared" si="237"/>
        <v/>
      </c>
      <c r="BC313" s="6" t="str">
        <f ca="1" t="shared" si="238"/>
        <v/>
      </c>
      <c r="BD313" s="6" t="str">
        <f ca="1" t="shared" si="239"/>
        <v/>
      </c>
      <c r="BE313" s="6" t="str">
        <f ca="1" t="shared" si="240"/>
        <v/>
      </c>
      <c r="BF313" s="6" t="str">
        <f ca="1" t="shared" si="241"/>
        <v/>
      </c>
      <c r="BG313" s="6" t="str">
        <f ca="1" t="shared" si="242"/>
        <v/>
      </c>
      <c r="BH313" s="6" t="str">
        <f ca="1" t="shared" si="243"/>
        <v/>
      </c>
      <c r="BI313" s="6" t="str">
        <f ca="1" t="shared" si="244"/>
        <v/>
      </c>
    </row>
    <row r="314" spans="1:61">
      <c r="A314" s="5" t="str">
        <f ca="1" t="shared" si="198"/>
        <v/>
      </c>
      <c r="B314" s="5" t="str">
        <f ca="1">IF(选手操作!$K313="","",选手操作!$K313)</f>
        <v/>
      </c>
      <c r="C314" s="5" t="str">
        <f ca="1">IF(选手操作!$L313="","",选手操作!$L313)</f>
        <v/>
      </c>
      <c r="D314" s="5" t="str">
        <f ca="1">IF($B314="","",RANK($E314,$E$4:$E$435,0)+COUNTIF($E$4:$E314,$E314)-1)</f>
        <v/>
      </c>
      <c r="E314" s="6" t="str">
        <f ca="1" t="shared" si="199"/>
        <v/>
      </c>
      <c r="F314" s="7" t="str">
        <f ca="1">IF(SUM(选手操作!S313,选手操作!AS313,选手操作!BS313,选手操作!CS313,选手操作!DS313,选手操作!ES313,选手操作!FS313,选手操作!GS313,选手操作!HS313,选手操作!M313,结果导入!W313,结果导入!AW313,结果导入!BW313,结果导入!CW313,结果导入!DW313,结果导入!EW313,结果导入!FW313,结果导入!GW313,结果导入!HW313,选手操作!HU313)=0,"",SUM(选手操作!S313,选手操作!AS313,选手操作!BS313,选手操作!CS313,选手操作!DS313,选手操作!ES313,选手操作!FS313,选手操作!GS313,选手操作!HS313,选手操作!M313,结果导入!W313,结果导入!AW313,结果导入!BW313,结果导入!CW313,结果导入!DW313,结果导入!EW313,结果导入!FW313,结果导入!GW313,结果导入!HW313))</f>
        <v/>
      </c>
      <c r="G314" s="7" t="str">
        <f>IF(SUM(选手操作!O313,结果导入!Y313,结果导入!AY313,结果导入!BY313,结果导入!CY313,结果导入!DY313,结果导入!EY313,结果导入!FY313,结果导入!GY313,结果导入!HY313)=0,"",SUM(选手操作!O313,结果导入!Y313,结果导入!AY313,结果导入!BY313,结果导入!CY313,结果导入!DY313,结果导入!EY313,结果导入!FY313,结果导入!GY313,结果导入!HY313))</f>
        <v/>
      </c>
      <c r="H314" s="6" t="str">
        <f ca="1">IFERROR(IF(OR($C314="",结果导入!S$3=""),"",IF(选手操作!T313&lt;&gt;"",IF(选手操作!T313="其他","请假",选手操作!T313),VLOOKUP($C314,结果导入!O:Q,3,0))),"成绩错误")</f>
        <v/>
      </c>
      <c r="I314" s="6" t="str">
        <f ca="1">IFERROR(IF(OR($C314="",结果导入!AS$3=""),"",IF(选手操作!AT313&lt;&gt;"",IF(选手操作!AT313="其他","请假",选手操作!AT313),VLOOKUP($C314,结果导入!AO:AQ,3,0))),"成绩错误")</f>
        <v/>
      </c>
      <c r="J314" s="6" t="str">
        <f ca="1">IFERROR(IF(OR($C314="",结果导入!BS$3=""),"",IF(选手操作!BT313&lt;&gt;"",IF(选手操作!BT313="其他","请假",选手操作!BT313),VLOOKUP($C314,结果导入!BO:BQ,3,0))),"成绩错误")</f>
        <v/>
      </c>
      <c r="K314" s="6" t="str">
        <f ca="1">IFERROR(IF(OR($C314="",结果导入!CS$3=""),"",IF(选手操作!CT313&lt;&gt;"",IF(选手操作!CT313="其他","请假",选手操作!CT313),VLOOKUP($C314,结果导入!CO:CQ,3,0))),"成绩错误")</f>
        <v/>
      </c>
      <c r="L314" s="6" t="str">
        <f ca="1">IFERROR(IF(OR($C314="",结果导入!DS$3=""),"",IF(选手操作!DT313&lt;&gt;"",IF(选手操作!DT313="其他","请假",选手操作!DT313),VLOOKUP($C314,结果导入!DO:DQ,3,0))),"成绩错误")</f>
        <v/>
      </c>
      <c r="M314" s="6" t="str">
        <f ca="1">IFERROR(IF(OR($C314="",结果导入!ES$3=""),"",IF(选手操作!ET313&lt;&gt;"",IF(选手操作!ET313="其他","请假",选手操作!ET313),VLOOKUP($C314,结果导入!EO:EQ,3,0))),"成绩错误")</f>
        <v/>
      </c>
      <c r="N314" s="6" t="str">
        <f ca="1">IFERROR(IF(OR($C314="",结果导入!FS$3=""),"",IF(选手操作!FT313&lt;&gt;"",IF(选手操作!FT313="其他","请假",选手操作!FT313),VLOOKUP($C314,结果导入!FO:FQ,3,0))),"成绩错误")</f>
        <v/>
      </c>
      <c r="O314" s="6" t="str">
        <f ca="1">IFERROR(IF(OR($C314="",结果导入!GS$3=""),"",IF(选手操作!GT313&lt;&gt;"",IF(选手操作!GT313="其他","请假",选手操作!GT313),VLOOKUP($C314,结果导入!GO:GQ,3,0))),"成绩错误")</f>
        <v/>
      </c>
      <c r="P314" s="6" t="str">
        <f ca="1">IFERROR(IF(OR($C314="",结果导入!HS$3=""),"",IF(选手操作!HT313&lt;&gt;"",IF(选手操作!HT313="其他","请假",选手操作!HT313),VLOOKUP($C314,结果导入!HO:HQ,3,0))),"成绩错误")</f>
        <v/>
      </c>
      <c r="Q314" s="5" t="str">
        <f ca="1" t="shared" si="200"/>
        <v/>
      </c>
      <c r="R314" s="5" t="str">
        <f ca="1" t="shared" si="201"/>
        <v/>
      </c>
      <c r="S314" s="5" t="str">
        <f ca="1" t="shared" si="202"/>
        <v/>
      </c>
      <c r="T314" s="6" t="str">
        <f ca="1" t="shared" si="203"/>
        <v/>
      </c>
      <c r="U314" s="6" t="str">
        <f ca="1" t="shared" si="204"/>
        <v/>
      </c>
      <c r="V314" s="6" t="str">
        <f ca="1" t="shared" si="205"/>
        <v/>
      </c>
      <c r="W314" s="6" t="str">
        <f ca="1" t="shared" si="206"/>
        <v/>
      </c>
      <c r="X314" s="6" t="str">
        <f ca="1" t="shared" si="207"/>
        <v/>
      </c>
      <c r="Y314" s="6" t="str">
        <f ca="1" t="shared" si="208"/>
        <v/>
      </c>
      <c r="Z314" s="6" t="str">
        <f ca="1" t="shared" si="209"/>
        <v/>
      </c>
      <c r="AA314" s="6" t="str">
        <f ca="1" t="shared" si="210"/>
        <v/>
      </c>
      <c r="AB314" s="6" t="str">
        <f ca="1" t="shared" si="211"/>
        <v/>
      </c>
      <c r="AC314" s="6" t="str">
        <f ca="1" t="shared" si="212"/>
        <v/>
      </c>
      <c r="AD314" s="6" t="str">
        <f ca="1" t="shared" si="213"/>
        <v/>
      </c>
      <c r="AE314" s="6" t="str">
        <f ca="1" t="shared" si="214"/>
        <v/>
      </c>
      <c r="AF314" s="5" t="str">
        <f ca="1" t="shared" si="215"/>
        <v/>
      </c>
      <c r="AG314" s="5" t="str">
        <f ca="1" t="shared" si="216"/>
        <v/>
      </c>
      <c r="AH314" s="5" t="str">
        <f ca="1" t="shared" si="217"/>
        <v/>
      </c>
      <c r="AI314" s="6" t="str">
        <f ca="1" t="shared" si="218"/>
        <v/>
      </c>
      <c r="AJ314" s="6" t="str">
        <f ca="1" t="shared" si="219"/>
        <v/>
      </c>
      <c r="AK314" s="7" t="str">
        <f ca="1" t="shared" si="220"/>
        <v/>
      </c>
      <c r="AL314" s="6" t="str">
        <f ca="1" t="shared" si="221"/>
        <v/>
      </c>
      <c r="AM314" s="6" t="str">
        <f ca="1" t="shared" si="222"/>
        <v/>
      </c>
      <c r="AN314" s="6" t="str">
        <f ca="1" t="shared" si="223"/>
        <v/>
      </c>
      <c r="AO314" s="6" t="str">
        <f ca="1" t="shared" si="224"/>
        <v/>
      </c>
      <c r="AP314" s="6" t="str">
        <f ca="1" t="shared" si="225"/>
        <v/>
      </c>
      <c r="AQ314" s="6" t="str">
        <f ca="1" t="shared" si="226"/>
        <v/>
      </c>
      <c r="AR314" s="6" t="str">
        <f ca="1" t="shared" si="227"/>
        <v/>
      </c>
      <c r="AS314" s="6" t="str">
        <f ca="1" t="shared" si="228"/>
        <v/>
      </c>
      <c r="AT314" s="6" t="str">
        <f ca="1" t="shared" si="229"/>
        <v/>
      </c>
      <c r="AU314" s="9" t="str">
        <f ca="1" t="shared" si="230"/>
        <v/>
      </c>
      <c r="AV314" s="5" t="str">
        <f ca="1" t="shared" si="231"/>
        <v/>
      </c>
      <c r="AW314" s="5" t="str">
        <f ca="1" t="shared" si="232"/>
        <v/>
      </c>
      <c r="AX314" s="8" t="str">
        <f ca="1" t="shared" si="233"/>
        <v/>
      </c>
      <c r="AY314" s="6" t="str">
        <f ca="1" t="shared" si="234"/>
        <v/>
      </c>
      <c r="AZ314" s="7" t="str">
        <f ca="1" t="shared" si="235"/>
        <v/>
      </c>
      <c r="BA314" s="6" t="str">
        <f ca="1" t="shared" si="236"/>
        <v/>
      </c>
      <c r="BB314" s="6" t="str">
        <f ca="1" t="shared" si="237"/>
        <v/>
      </c>
      <c r="BC314" s="6" t="str">
        <f ca="1" t="shared" si="238"/>
        <v/>
      </c>
      <c r="BD314" s="6" t="str">
        <f ca="1" t="shared" si="239"/>
        <v/>
      </c>
      <c r="BE314" s="6" t="str">
        <f ca="1" t="shared" si="240"/>
        <v/>
      </c>
      <c r="BF314" s="6" t="str">
        <f ca="1" t="shared" si="241"/>
        <v/>
      </c>
      <c r="BG314" s="6" t="str">
        <f ca="1" t="shared" si="242"/>
        <v/>
      </c>
      <c r="BH314" s="6" t="str">
        <f ca="1" t="shared" si="243"/>
        <v/>
      </c>
      <c r="BI314" s="6" t="str">
        <f ca="1" t="shared" si="244"/>
        <v/>
      </c>
    </row>
    <row r="315" spans="1:61">
      <c r="A315" s="5" t="str">
        <f ca="1" t="shared" si="198"/>
        <v/>
      </c>
      <c r="B315" s="5" t="str">
        <f ca="1">IF(选手操作!$K314="","",选手操作!$K314)</f>
        <v/>
      </c>
      <c r="C315" s="5" t="str">
        <f ca="1">IF(选手操作!$L314="","",选手操作!$L314)</f>
        <v/>
      </c>
      <c r="D315" s="5" t="str">
        <f ca="1">IF($B315="","",RANK($E315,$E$4:$E$435,0)+COUNTIF($E$4:$E315,$E315)-1)</f>
        <v/>
      </c>
      <c r="E315" s="6" t="str">
        <f ca="1" t="shared" si="199"/>
        <v/>
      </c>
      <c r="F315" s="7" t="str">
        <f ca="1">IF(SUM(选手操作!S314,选手操作!AS314,选手操作!BS314,选手操作!CS314,选手操作!DS314,选手操作!ES314,选手操作!FS314,选手操作!GS314,选手操作!HS314,选手操作!M314,结果导入!W314,结果导入!AW314,结果导入!BW314,结果导入!CW314,结果导入!DW314,结果导入!EW314,结果导入!FW314,结果导入!GW314,结果导入!HW314,选手操作!HU314)=0,"",SUM(选手操作!S314,选手操作!AS314,选手操作!BS314,选手操作!CS314,选手操作!DS314,选手操作!ES314,选手操作!FS314,选手操作!GS314,选手操作!HS314,选手操作!M314,结果导入!W314,结果导入!AW314,结果导入!BW314,结果导入!CW314,结果导入!DW314,结果导入!EW314,结果导入!FW314,结果导入!GW314,结果导入!HW314))</f>
        <v/>
      </c>
      <c r="G315" s="7" t="str">
        <f>IF(SUM(选手操作!O314,结果导入!Y314,结果导入!AY314,结果导入!BY314,结果导入!CY314,结果导入!DY314,结果导入!EY314,结果导入!FY314,结果导入!GY314,结果导入!HY314)=0,"",SUM(选手操作!O314,结果导入!Y314,结果导入!AY314,结果导入!BY314,结果导入!CY314,结果导入!DY314,结果导入!EY314,结果导入!FY314,结果导入!GY314,结果导入!HY314))</f>
        <v/>
      </c>
      <c r="H315" s="6" t="str">
        <f ca="1">IFERROR(IF(OR($C315="",结果导入!S$3=""),"",IF(选手操作!T314&lt;&gt;"",IF(选手操作!T314="其他","请假",选手操作!T314),VLOOKUP($C315,结果导入!O:Q,3,0))),"成绩错误")</f>
        <v/>
      </c>
      <c r="I315" s="6" t="str">
        <f ca="1">IFERROR(IF(OR($C315="",结果导入!AS$3=""),"",IF(选手操作!AT314&lt;&gt;"",IF(选手操作!AT314="其他","请假",选手操作!AT314),VLOOKUP($C315,结果导入!AO:AQ,3,0))),"成绩错误")</f>
        <v/>
      </c>
      <c r="J315" s="6" t="str">
        <f ca="1">IFERROR(IF(OR($C315="",结果导入!BS$3=""),"",IF(选手操作!BT314&lt;&gt;"",IF(选手操作!BT314="其他","请假",选手操作!BT314),VLOOKUP($C315,结果导入!BO:BQ,3,0))),"成绩错误")</f>
        <v/>
      </c>
      <c r="K315" s="6" t="str">
        <f ca="1">IFERROR(IF(OR($C315="",结果导入!CS$3=""),"",IF(选手操作!CT314&lt;&gt;"",IF(选手操作!CT314="其他","请假",选手操作!CT314),VLOOKUP($C315,结果导入!CO:CQ,3,0))),"成绩错误")</f>
        <v/>
      </c>
      <c r="L315" s="6" t="str">
        <f ca="1">IFERROR(IF(OR($C315="",结果导入!DS$3=""),"",IF(选手操作!DT314&lt;&gt;"",IF(选手操作!DT314="其他","请假",选手操作!DT314),VLOOKUP($C315,结果导入!DO:DQ,3,0))),"成绩错误")</f>
        <v/>
      </c>
      <c r="M315" s="6" t="str">
        <f ca="1">IFERROR(IF(OR($C315="",结果导入!ES$3=""),"",IF(选手操作!ET314&lt;&gt;"",IF(选手操作!ET314="其他","请假",选手操作!ET314),VLOOKUP($C315,结果导入!EO:EQ,3,0))),"成绩错误")</f>
        <v/>
      </c>
      <c r="N315" s="6" t="str">
        <f ca="1">IFERROR(IF(OR($C315="",结果导入!FS$3=""),"",IF(选手操作!FT314&lt;&gt;"",IF(选手操作!FT314="其他","请假",选手操作!FT314),VLOOKUP($C315,结果导入!FO:FQ,3,0))),"成绩错误")</f>
        <v/>
      </c>
      <c r="O315" s="6" t="str">
        <f ca="1">IFERROR(IF(OR($C315="",结果导入!GS$3=""),"",IF(选手操作!GT314&lt;&gt;"",IF(选手操作!GT314="其他","请假",选手操作!GT314),VLOOKUP($C315,结果导入!GO:GQ,3,0))),"成绩错误")</f>
        <v/>
      </c>
      <c r="P315" s="6" t="str">
        <f ca="1">IFERROR(IF(OR($C315="",结果导入!HS$3=""),"",IF(选手操作!HT314&lt;&gt;"",IF(选手操作!HT314="其他","请假",选手操作!HT314),VLOOKUP($C315,结果导入!HO:HQ,3,0))),"成绩错误")</f>
        <v/>
      </c>
      <c r="Q315" s="5" t="str">
        <f ca="1" t="shared" si="200"/>
        <v/>
      </c>
      <c r="R315" s="5" t="str">
        <f ca="1" t="shared" si="201"/>
        <v/>
      </c>
      <c r="S315" s="5" t="str">
        <f ca="1" t="shared" si="202"/>
        <v/>
      </c>
      <c r="T315" s="6" t="str">
        <f ca="1" t="shared" si="203"/>
        <v/>
      </c>
      <c r="U315" s="6" t="str">
        <f ca="1" t="shared" si="204"/>
        <v/>
      </c>
      <c r="V315" s="6" t="str">
        <f ca="1" t="shared" si="205"/>
        <v/>
      </c>
      <c r="W315" s="6" t="str">
        <f ca="1" t="shared" si="206"/>
        <v/>
      </c>
      <c r="X315" s="6" t="str">
        <f ca="1" t="shared" si="207"/>
        <v/>
      </c>
      <c r="Y315" s="6" t="str">
        <f ca="1" t="shared" si="208"/>
        <v/>
      </c>
      <c r="Z315" s="6" t="str">
        <f ca="1" t="shared" si="209"/>
        <v/>
      </c>
      <c r="AA315" s="6" t="str">
        <f ca="1" t="shared" si="210"/>
        <v/>
      </c>
      <c r="AB315" s="6" t="str">
        <f ca="1" t="shared" si="211"/>
        <v/>
      </c>
      <c r="AC315" s="6" t="str">
        <f ca="1" t="shared" si="212"/>
        <v/>
      </c>
      <c r="AD315" s="6" t="str">
        <f ca="1" t="shared" si="213"/>
        <v/>
      </c>
      <c r="AE315" s="6" t="str">
        <f ca="1" t="shared" si="214"/>
        <v/>
      </c>
      <c r="AF315" s="5" t="str">
        <f ca="1" t="shared" si="215"/>
        <v/>
      </c>
      <c r="AG315" s="5" t="str">
        <f ca="1" t="shared" si="216"/>
        <v/>
      </c>
      <c r="AH315" s="5" t="str">
        <f ca="1" t="shared" si="217"/>
        <v/>
      </c>
      <c r="AI315" s="6" t="str">
        <f ca="1" t="shared" si="218"/>
        <v/>
      </c>
      <c r="AJ315" s="6" t="str">
        <f ca="1" t="shared" si="219"/>
        <v/>
      </c>
      <c r="AK315" s="7" t="str">
        <f ca="1" t="shared" si="220"/>
        <v/>
      </c>
      <c r="AL315" s="6" t="str">
        <f ca="1" t="shared" si="221"/>
        <v/>
      </c>
      <c r="AM315" s="6" t="str">
        <f ca="1" t="shared" si="222"/>
        <v/>
      </c>
      <c r="AN315" s="6" t="str">
        <f ca="1" t="shared" si="223"/>
        <v/>
      </c>
      <c r="AO315" s="6" t="str">
        <f ca="1" t="shared" si="224"/>
        <v/>
      </c>
      <c r="AP315" s="6" t="str">
        <f ca="1" t="shared" si="225"/>
        <v/>
      </c>
      <c r="AQ315" s="6" t="str">
        <f ca="1" t="shared" si="226"/>
        <v/>
      </c>
      <c r="AR315" s="6" t="str">
        <f ca="1" t="shared" si="227"/>
        <v/>
      </c>
      <c r="AS315" s="6" t="str">
        <f ca="1" t="shared" si="228"/>
        <v/>
      </c>
      <c r="AT315" s="6" t="str">
        <f ca="1" t="shared" si="229"/>
        <v/>
      </c>
      <c r="AU315" s="9" t="str">
        <f ca="1" t="shared" si="230"/>
        <v/>
      </c>
      <c r="AV315" s="5" t="str">
        <f ca="1" t="shared" si="231"/>
        <v/>
      </c>
      <c r="AW315" s="5" t="str">
        <f ca="1" t="shared" si="232"/>
        <v/>
      </c>
      <c r="AX315" s="8" t="str">
        <f ca="1" t="shared" si="233"/>
        <v/>
      </c>
      <c r="AY315" s="6" t="str">
        <f ca="1" t="shared" si="234"/>
        <v/>
      </c>
      <c r="AZ315" s="7" t="str">
        <f ca="1" t="shared" si="235"/>
        <v/>
      </c>
      <c r="BA315" s="6" t="str">
        <f ca="1" t="shared" si="236"/>
        <v/>
      </c>
      <c r="BB315" s="6" t="str">
        <f ca="1" t="shared" si="237"/>
        <v/>
      </c>
      <c r="BC315" s="6" t="str">
        <f ca="1" t="shared" si="238"/>
        <v/>
      </c>
      <c r="BD315" s="6" t="str">
        <f ca="1" t="shared" si="239"/>
        <v/>
      </c>
      <c r="BE315" s="6" t="str">
        <f ca="1" t="shared" si="240"/>
        <v/>
      </c>
      <c r="BF315" s="6" t="str">
        <f ca="1" t="shared" si="241"/>
        <v/>
      </c>
      <c r="BG315" s="6" t="str">
        <f ca="1" t="shared" si="242"/>
        <v/>
      </c>
      <c r="BH315" s="6" t="str">
        <f ca="1" t="shared" si="243"/>
        <v/>
      </c>
      <c r="BI315" s="6" t="str">
        <f ca="1" t="shared" si="244"/>
        <v/>
      </c>
    </row>
    <row r="316" spans="1:61">
      <c r="A316" s="5" t="str">
        <f ca="1" t="shared" si="198"/>
        <v/>
      </c>
      <c r="B316" s="5" t="str">
        <f ca="1">IF(选手操作!$K315="","",选手操作!$K315)</f>
        <v/>
      </c>
      <c r="C316" s="5" t="str">
        <f ca="1">IF(选手操作!$L315="","",选手操作!$L315)</f>
        <v/>
      </c>
      <c r="D316" s="5" t="str">
        <f ca="1">IF($B316="","",RANK($E316,$E$4:$E$435,0)+COUNTIF($E$4:$E316,$E316)-1)</f>
        <v/>
      </c>
      <c r="E316" s="6" t="str">
        <f ca="1" t="shared" si="199"/>
        <v/>
      </c>
      <c r="F316" s="7" t="str">
        <f ca="1">IF(SUM(选手操作!S315,选手操作!AS315,选手操作!BS315,选手操作!CS315,选手操作!DS315,选手操作!ES315,选手操作!FS315,选手操作!GS315,选手操作!HS315,选手操作!M315,结果导入!W315,结果导入!AW315,结果导入!BW315,结果导入!CW315,结果导入!DW315,结果导入!EW315,结果导入!FW315,结果导入!GW315,结果导入!HW315,选手操作!HU315)=0,"",SUM(选手操作!S315,选手操作!AS315,选手操作!BS315,选手操作!CS315,选手操作!DS315,选手操作!ES315,选手操作!FS315,选手操作!GS315,选手操作!HS315,选手操作!M315,结果导入!W315,结果导入!AW315,结果导入!BW315,结果导入!CW315,结果导入!DW315,结果导入!EW315,结果导入!FW315,结果导入!GW315,结果导入!HW315))</f>
        <v/>
      </c>
      <c r="G316" s="7" t="str">
        <f>IF(SUM(选手操作!O315,结果导入!Y315,结果导入!AY315,结果导入!BY315,结果导入!CY315,结果导入!DY315,结果导入!EY315,结果导入!FY315,结果导入!GY315,结果导入!HY315)=0,"",SUM(选手操作!O315,结果导入!Y315,结果导入!AY315,结果导入!BY315,结果导入!CY315,结果导入!DY315,结果导入!EY315,结果导入!FY315,结果导入!GY315,结果导入!HY315))</f>
        <v/>
      </c>
      <c r="H316" s="6" t="str">
        <f ca="1">IFERROR(IF(OR($C316="",结果导入!S$3=""),"",IF(选手操作!T315&lt;&gt;"",IF(选手操作!T315="其他","请假",选手操作!T315),VLOOKUP($C316,结果导入!O:Q,3,0))),"成绩错误")</f>
        <v/>
      </c>
      <c r="I316" s="6" t="str">
        <f ca="1">IFERROR(IF(OR($C316="",结果导入!AS$3=""),"",IF(选手操作!AT315&lt;&gt;"",IF(选手操作!AT315="其他","请假",选手操作!AT315),VLOOKUP($C316,结果导入!AO:AQ,3,0))),"成绩错误")</f>
        <v/>
      </c>
      <c r="J316" s="6" t="str">
        <f ca="1">IFERROR(IF(OR($C316="",结果导入!BS$3=""),"",IF(选手操作!BT315&lt;&gt;"",IF(选手操作!BT315="其他","请假",选手操作!BT315),VLOOKUP($C316,结果导入!BO:BQ,3,0))),"成绩错误")</f>
        <v/>
      </c>
      <c r="K316" s="6" t="str">
        <f ca="1">IFERROR(IF(OR($C316="",结果导入!CS$3=""),"",IF(选手操作!CT315&lt;&gt;"",IF(选手操作!CT315="其他","请假",选手操作!CT315),VLOOKUP($C316,结果导入!CO:CQ,3,0))),"成绩错误")</f>
        <v/>
      </c>
      <c r="L316" s="6" t="str">
        <f ca="1">IFERROR(IF(OR($C316="",结果导入!DS$3=""),"",IF(选手操作!DT315&lt;&gt;"",IF(选手操作!DT315="其他","请假",选手操作!DT315),VLOOKUP($C316,结果导入!DO:DQ,3,0))),"成绩错误")</f>
        <v/>
      </c>
      <c r="M316" s="6" t="str">
        <f ca="1">IFERROR(IF(OR($C316="",结果导入!ES$3=""),"",IF(选手操作!ET315&lt;&gt;"",IF(选手操作!ET315="其他","请假",选手操作!ET315),VLOOKUP($C316,结果导入!EO:EQ,3,0))),"成绩错误")</f>
        <v/>
      </c>
      <c r="N316" s="6" t="str">
        <f ca="1">IFERROR(IF(OR($C316="",结果导入!FS$3=""),"",IF(选手操作!FT315&lt;&gt;"",IF(选手操作!FT315="其他","请假",选手操作!FT315),VLOOKUP($C316,结果导入!FO:FQ,3,0))),"成绩错误")</f>
        <v/>
      </c>
      <c r="O316" s="6" t="str">
        <f ca="1">IFERROR(IF(OR($C316="",结果导入!GS$3=""),"",IF(选手操作!GT315&lt;&gt;"",IF(选手操作!GT315="其他","请假",选手操作!GT315),VLOOKUP($C316,结果导入!GO:GQ,3,0))),"成绩错误")</f>
        <v/>
      </c>
      <c r="P316" s="6" t="str">
        <f ca="1">IFERROR(IF(OR($C316="",结果导入!HS$3=""),"",IF(选手操作!HT315&lt;&gt;"",IF(选手操作!HT315="其他","请假",选手操作!HT315),VLOOKUP($C316,结果导入!HO:HQ,3,0))),"成绩错误")</f>
        <v/>
      </c>
      <c r="Q316" s="5" t="str">
        <f ca="1" t="shared" si="200"/>
        <v/>
      </c>
      <c r="R316" s="5" t="str">
        <f ca="1" t="shared" si="201"/>
        <v/>
      </c>
      <c r="S316" s="5" t="str">
        <f ca="1" t="shared" si="202"/>
        <v/>
      </c>
      <c r="T316" s="6" t="str">
        <f ca="1" t="shared" si="203"/>
        <v/>
      </c>
      <c r="U316" s="6" t="str">
        <f ca="1" t="shared" si="204"/>
        <v/>
      </c>
      <c r="V316" s="6" t="str">
        <f ca="1" t="shared" si="205"/>
        <v/>
      </c>
      <c r="W316" s="6" t="str">
        <f ca="1" t="shared" si="206"/>
        <v/>
      </c>
      <c r="X316" s="6" t="str">
        <f ca="1" t="shared" si="207"/>
        <v/>
      </c>
      <c r="Y316" s="6" t="str">
        <f ca="1" t="shared" si="208"/>
        <v/>
      </c>
      <c r="Z316" s="6" t="str">
        <f ca="1" t="shared" si="209"/>
        <v/>
      </c>
      <c r="AA316" s="6" t="str">
        <f ca="1" t="shared" si="210"/>
        <v/>
      </c>
      <c r="AB316" s="6" t="str">
        <f ca="1" t="shared" si="211"/>
        <v/>
      </c>
      <c r="AC316" s="6" t="str">
        <f ca="1" t="shared" si="212"/>
        <v/>
      </c>
      <c r="AD316" s="6" t="str">
        <f ca="1" t="shared" si="213"/>
        <v/>
      </c>
      <c r="AE316" s="6" t="str">
        <f ca="1" t="shared" si="214"/>
        <v/>
      </c>
      <c r="AF316" s="5" t="str">
        <f ca="1" t="shared" si="215"/>
        <v/>
      </c>
      <c r="AG316" s="5" t="str">
        <f ca="1" t="shared" si="216"/>
        <v/>
      </c>
      <c r="AH316" s="5" t="str">
        <f ca="1" t="shared" si="217"/>
        <v/>
      </c>
      <c r="AI316" s="6" t="str">
        <f ca="1" t="shared" si="218"/>
        <v/>
      </c>
      <c r="AJ316" s="6" t="str">
        <f ca="1" t="shared" si="219"/>
        <v/>
      </c>
      <c r="AK316" s="7" t="str">
        <f ca="1" t="shared" si="220"/>
        <v/>
      </c>
      <c r="AL316" s="6" t="str">
        <f ca="1" t="shared" si="221"/>
        <v/>
      </c>
      <c r="AM316" s="6" t="str">
        <f ca="1" t="shared" si="222"/>
        <v/>
      </c>
      <c r="AN316" s="6" t="str">
        <f ca="1" t="shared" si="223"/>
        <v/>
      </c>
      <c r="AO316" s="6" t="str">
        <f ca="1" t="shared" si="224"/>
        <v/>
      </c>
      <c r="AP316" s="6" t="str">
        <f ca="1" t="shared" si="225"/>
        <v/>
      </c>
      <c r="AQ316" s="6" t="str">
        <f ca="1" t="shared" si="226"/>
        <v/>
      </c>
      <c r="AR316" s="6" t="str">
        <f ca="1" t="shared" si="227"/>
        <v/>
      </c>
      <c r="AS316" s="6" t="str">
        <f ca="1" t="shared" si="228"/>
        <v/>
      </c>
      <c r="AT316" s="6" t="str">
        <f ca="1" t="shared" si="229"/>
        <v/>
      </c>
      <c r="AU316" s="9" t="str">
        <f ca="1" t="shared" si="230"/>
        <v/>
      </c>
      <c r="AV316" s="5" t="str">
        <f ca="1" t="shared" si="231"/>
        <v/>
      </c>
      <c r="AW316" s="5" t="str">
        <f ca="1" t="shared" si="232"/>
        <v/>
      </c>
      <c r="AX316" s="8" t="str">
        <f ca="1" t="shared" si="233"/>
        <v/>
      </c>
      <c r="AY316" s="6" t="str">
        <f ca="1" t="shared" si="234"/>
        <v/>
      </c>
      <c r="AZ316" s="7" t="str">
        <f ca="1" t="shared" si="235"/>
        <v/>
      </c>
      <c r="BA316" s="6" t="str">
        <f ca="1" t="shared" si="236"/>
        <v/>
      </c>
      <c r="BB316" s="6" t="str">
        <f ca="1" t="shared" si="237"/>
        <v/>
      </c>
      <c r="BC316" s="6" t="str">
        <f ca="1" t="shared" si="238"/>
        <v/>
      </c>
      <c r="BD316" s="6" t="str">
        <f ca="1" t="shared" si="239"/>
        <v/>
      </c>
      <c r="BE316" s="6" t="str">
        <f ca="1" t="shared" si="240"/>
        <v/>
      </c>
      <c r="BF316" s="6" t="str">
        <f ca="1" t="shared" si="241"/>
        <v/>
      </c>
      <c r="BG316" s="6" t="str">
        <f ca="1" t="shared" si="242"/>
        <v/>
      </c>
      <c r="BH316" s="6" t="str">
        <f ca="1" t="shared" si="243"/>
        <v/>
      </c>
      <c r="BI316" s="6" t="str">
        <f ca="1" t="shared" si="244"/>
        <v/>
      </c>
    </row>
    <row r="317" spans="1:61">
      <c r="A317" s="5" t="str">
        <f ca="1" t="shared" si="198"/>
        <v/>
      </c>
      <c r="B317" s="5" t="str">
        <f ca="1">IF(选手操作!$K316="","",选手操作!$K316)</f>
        <v/>
      </c>
      <c r="C317" s="5" t="str">
        <f ca="1">IF(选手操作!$L316="","",选手操作!$L316)</f>
        <v/>
      </c>
      <c r="D317" s="5" t="str">
        <f ca="1">IF($B317="","",RANK($E317,$E$4:$E$435,0)+COUNTIF($E$4:$E317,$E317)-1)</f>
        <v/>
      </c>
      <c r="E317" s="6" t="str">
        <f ca="1" t="shared" si="199"/>
        <v/>
      </c>
      <c r="F317" s="7" t="str">
        <f ca="1">IF(SUM(选手操作!S316,选手操作!AS316,选手操作!BS316,选手操作!CS316,选手操作!DS316,选手操作!ES316,选手操作!FS316,选手操作!GS316,选手操作!HS316,选手操作!M316,结果导入!W316,结果导入!AW316,结果导入!BW316,结果导入!CW316,结果导入!DW316,结果导入!EW316,结果导入!FW316,结果导入!GW316,结果导入!HW316,选手操作!HU316)=0,"",SUM(选手操作!S316,选手操作!AS316,选手操作!BS316,选手操作!CS316,选手操作!DS316,选手操作!ES316,选手操作!FS316,选手操作!GS316,选手操作!HS316,选手操作!M316,结果导入!W316,结果导入!AW316,结果导入!BW316,结果导入!CW316,结果导入!DW316,结果导入!EW316,结果导入!FW316,结果导入!GW316,结果导入!HW316))</f>
        <v/>
      </c>
      <c r="G317" s="7" t="str">
        <f>IF(SUM(选手操作!O316,结果导入!Y316,结果导入!AY316,结果导入!BY316,结果导入!CY316,结果导入!DY316,结果导入!EY316,结果导入!FY316,结果导入!GY316,结果导入!HY316)=0,"",SUM(选手操作!O316,结果导入!Y316,结果导入!AY316,结果导入!BY316,结果导入!CY316,结果导入!DY316,结果导入!EY316,结果导入!FY316,结果导入!GY316,结果导入!HY316))</f>
        <v/>
      </c>
      <c r="H317" s="6" t="str">
        <f ca="1">IFERROR(IF(OR($C317="",结果导入!S$3=""),"",IF(选手操作!T316&lt;&gt;"",IF(选手操作!T316="其他","请假",选手操作!T316),VLOOKUP($C317,结果导入!O:Q,3,0))),"成绩错误")</f>
        <v/>
      </c>
      <c r="I317" s="6" t="str">
        <f ca="1">IFERROR(IF(OR($C317="",结果导入!AS$3=""),"",IF(选手操作!AT316&lt;&gt;"",IF(选手操作!AT316="其他","请假",选手操作!AT316),VLOOKUP($C317,结果导入!AO:AQ,3,0))),"成绩错误")</f>
        <v/>
      </c>
      <c r="J317" s="6" t="str">
        <f ca="1">IFERROR(IF(OR($C317="",结果导入!BS$3=""),"",IF(选手操作!BT316&lt;&gt;"",IF(选手操作!BT316="其他","请假",选手操作!BT316),VLOOKUP($C317,结果导入!BO:BQ,3,0))),"成绩错误")</f>
        <v/>
      </c>
      <c r="K317" s="6" t="str">
        <f ca="1">IFERROR(IF(OR($C317="",结果导入!CS$3=""),"",IF(选手操作!CT316&lt;&gt;"",IF(选手操作!CT316="其他","请假",选手操作!CT316),VLOOKUP($C317,结果导入!CO:CQ,3,0))),"成绩错误")</f>
        <v/>
      </c>
      <c r="L317" s="6" t="str">
        <f ca="1">IFERROR(IF(OR($C317="",结果导入!DS$3=""),"",IF(选手操作!DT316&lt;&gt;"",IF(选手操作!DT316="其他","请假",选手操作!DT316),VLOOKUP($C317,结果导入!DO:DQ,3,0))),"成绩错误")</f>
        <v/>
      </c>
      <c r="M317" s="6" t="str">
        <f ca="1">IFERROR(IF(OR($C317="",结果导入!ES$3=""),"",IF(选手操作!ET316&lt;&gt;"",IF(选手操作!ET316="其他","请假",选手操作!ET316),VLOOKUP($C317,结果导入!EO:EQ,3,0))),"成绩错误")</f>
        <v/>
      </c>
      <c r="N317" s="6" t="str">
        <f ca="1">IFERROR(IF(OR($C317="",结果导入!FS$3=""),"",IF(选手操作!FT316&lt;&gt;"",IF(选手操作!FT316="其他","请假",选手操作!FT316),VLOOKUP($C317,结果导入!FO:FQ,3,0))),"成绩错误")</f>
        <v/>
      </c>
      <c r="O317" s="6" t="str">
        <f ca="1">IFERROR(IF(OR($C317="",结果导入!GS$3=""),"",IF(选手操作!GT316&lt;&gt;"",IF(选手操作!GT316="其他","请假",选手操作!GT316),VLOOKUP($C317,结果导入!GO:GQ,3,0))),"成绩错误")</f>
        <v/>
      </c>
      <c r="P317" s="6" t="str">
        <f ca="1">IFERROR(IF(OR($C317="",结果导入!HS$3=""),"",IF(选手操作!HT316&lt;&gt;"",IF(选手操作!HT316="其他","请假",选手操作!HT316),VLOOKUP($C317,结果导入!HO:HQ,3,0))),"成绩错误")</f>
        <v/>
      </c>
      <c r="Q317" s="5" t="str">
        <f ca="1" t="shared" si="200"/>
        <v/>
      </c>
      <c r="R317" s="5" t="str">
        <f ca="1" t="shared" si="201"/>
        <v/>
      </c>
      <c r="S317" s="5" t="str">
        <f ca="1" t="shared" si="202"/>
        <v/>
      </c>
      <c r="T317" s="6" t="str">
        <f ca="1" t="shared" si="203"/>
        <v/>
      </c>
      <c r="U317" s="6" t="str">
        <f ca="1" t="shared" si="204"/>
        <v/>
      </c>
      <c r="V317" s="6" t="str">
        <f ca="1" t="shared" si="205"/>
        <v/>
      </c>
      <c r="W317" s="6" t="str">
        <f ca="1" t="shared" si="206"/>
        <v/>
      </c>
      <c r="X317" s="6" t="str">
        <f ca="1" t="shared" si="207"/>
        <v/>
      </c>
      <c r="Y317" s="6" t="str">
        <f ca="1" t="shared" si="208"/>
        <v/>
      </c>
      <c r="Z317" s="6" t="str">
        <f ca="1" t="shared" si="209"/>
        <v/>
      </c>
      <c r="AA317" s="6" t="str">
        <f ca="1" t="shared" si="210"/>
        <v/>
      </c>
      <c r="AB317" s="6" t="str">
        <f ca="1" t="shared" si="211"/>
        <v/>
      </c>
      <c r="AC317" s="6" t="str">
        <f ca="1" t="shared" si="212"/>
        <v/>
      </c>
      <c r="AD317" s="6" t="str">
        <f ca="1" t="shared" si="213"/>
        <v/>
      </c>
      <c r="AE317" s="6" t="str">
        <f ca="1" t="shared" si="214"/>
        <v/>
      </c>
      <c r="AF317" s="5" t="str">
        <f ca="1" t="shared" si="215"/>
        <v/>
      </c>
      <c r="AG317" s="5" t="str">
        <f ca="1" t="shared" si="216"/>
        <v/>
      </c>
      <c r="AH317" s="5" t="str">
        <f ca="1" t="shared" si="217"/>
        <v/>
      </c>
      <c r="AI317" s="6" t="str">
        <f ca="1" t="shared" si="218"/>
        <v/>
      </c>
      <c r="AJ317" s="6" t="str">
        <f ca="1" t="shared" si="219"/>
        <v/>
      </c>
      <c r="AK317" s="7" t="str">
        <f ca="1" t="shared" si="220"/>
        <v/>
      </c>
      <c r="AL317" s="6" t="str">
        <f ca="1" t="shared" si="221"/>
        <v/>
      </c>
      <c r="AM317" s="6" t="str">
        <f ca="1" t="shared" si="222"/>
        <v/>
      </c>
      <c r="AN317" s="6" t="str">
        <f ca="1" t="shared" si="223"/>
        <v/>
      </c>
      <c r="AO317" s="6" t="str">
        <f ca="1" t="shared" si="224"/>
        <v/>
      </c>
      <c r="AP317" s="6" t="str">
        <f ca="1" t="shared" si="225"/>
        <v/>
      </c>
      <c r="AQ317" s="6" t="str">
        <f ca="1" t="shared" si="226"/>
        <v/>
      </c>
      <c r="AR317" s="6" t="str">
        <f ca="1" t="shared" si="227"/>
        <v/>
      </c>
      <c r="AS317" s="6" t="str">
        <f ca="1" t="shared" si="228"/>
        <v/>
      </c>
      <c r="AT317" s="6" t="str">
        <f ca="1" t="shared" si="229"/>
        <v/>
      </c>
      <c r="AU317" s="9" t="str">
        <f ca="1" t="shared" si="230"/>
        <v/>
      </c>
      <c r="AV317" s="5" t="str">
        <f ca="1" t="shared" si="231"/>
        <v/>
      </c>
      <c r="AW317" s="5" t="str">
        <f ca="1" t="shared" si="232"/>
        <v/>
      </c>
      <c r="AX317" s="8" t="str">
        <f ca="1" t="shared" si="233"/>
        <v/>
      </c>
      <c r="AY317" s="6" t="str">
        <f ca="1" t="shared" si="234"/>
        <v/>
      </c>
      <c r="AZ317" s="7" t="str">
        <f ca="1" t="shared" si="235"/>
        <v/>
      </c>
      <c r="BA317" s="6" t="str">
        <f ca="1" t="shared" si="236"/>
        <v/>
      </c>
      <c r="BB317" s="6" t="str">
        <f ca="1" t="shared" si="237"/>
        <v/>
      </c>
      <c r="BC317" s="6" t="str">
        <f ca="1" t="shared" si="238"/>
        <v/>
      </c>
      <c r="BD317" s="6" t="str">
        <f ca="1" t="shared" si="239"/>
        <v/>
      </c>
      <c r="BE317" s="6" t="str">
        <f ca="1" t="shared" si="240"/>
        <v/>
      </c>
      <c r="BF317" s="6" t="str">
        <f ca="1" t="shared" si="241"/>
        <v/>
      </c>
      <c r="BG317" s="6" t="str">
        <f ca="1" t="shared" si="242"/>
        <v/>
      </c>
      <c r="BH317" s="6" t="str">
        <f ca="1" t="shared" si="243"/>
        <v/>
      </c>
      <c r="BI317" s="6" t="str">
        <f ca="1" t="shared" si="244"/>
        <v/>
      </c>
    </row>
    <row r="318" spans="1:61">
      <c r="A318" s="5" t="str">
        <f ca="1" t="shared" si="198"/>
        <v/>
      </c>
      <c r="B318" s="5" t="str">
        <f ca="1">IF(选手操作!$K317="","",选手操作!$K317)</f>
        <v/>
      </c>
      <c r="C318" s="5" t="str">
        <f ca="1">IF(选手操作!$L317="","",选手操作!$L317)</f>
        <v/>
      </c>
      <c r="D318" s="5" t="str">
        <f ca="1">IF($B318="","",RANK($E318,$E$4:$E$435,0)+COUNTIF($E$4:$E318,$E318)-1)</f>
        <v/>
      </c>
      <c r="E318" s="6" t="str">
        <f ca="1" t="shared" si="199"/>
        <v/>
      </c>
      <c r="F318" s="7" t="str">
        <f ca="1">IF(SUM(选手操作!S317,选手操作!AS317,选手操作!BS317,选手操作!CS317,选手操作!DS317,选手操作!ES317,选手操作!FS317,选手操作!GS317,选手操作!HS317,选手操作!M317,结果导入!W317,结果导入!AW317,结果导入!BW317,结果导入!CW317,结果导入!DW317,结果导入!EW317,结果导入!FW317,结果导入!GW317,结果导入!HW317,选手操作!HU317)=0,"",SUM(选手操作!S317,选手操作!AS317,选手操作!BS317,选手操作!CS317,选手操作!DS317,选手操作!ES317,选手操作!FS317,选手操作!GS317,选手操作!HS317,选手操作!M317,结果导入!W317,结果导入!AW317,结果导入!BW317,结果导入!CW317,结果导入!DW317,结果导入!EW317,结果导入!FW317,结果导入!GW317,结果导入!HW317))</f>
        <v/>
      </c>
      <c r="G318" s="7" t="str">
        <f>IF(SUM(选手操作!O317,结果导入!Y317,结果导入!AY317,结果导入!BY317,结果导入!CY317,结果导入!DY317,结果导入!EY317,结果导入!FY317,结果导入!GY317,结果导入!HY317)=0,"",SUM(选手操作!O317,结果导入!Y317,结果导入!AY317,结果导入!BY317,结果导入!CY317,结果导入!DY317,结果导入!EY317,结果导入!FY317,结果导入!GY317,结果导入!HY317))</f>
        <v/>
      </c>
      <c r="H318" s="6" t="str">
        <f ca="1">IFERROR(IF(OR($C318="",结果导入!S$3=""),"",IF(选手操作!T317&lt;&gt;"",IF(选手操作!T317="其他","请假",选手操作!T317),VLOOKUP($C318,结果导入!O:Q,3,0))),"成绩错误")</f>
        <v/>
      </c>
      <c r="I318" s="6" t="str">
        <f ca="1">IFERROR(IF(OR($C318="",结果导入!AS$3=""),"",IF(选手操作!AT317&lt;&gt;"",IF(选手操作!AT317="其他","请假",选手操作!AT317),VLOOKUP($C318,结果导入!AO:AQ,3,0))),"成绩错误")</f>
        <v/>
      </c>
      <c r="J318" s="6" t="str">
        <f ca="1">IFERROR(IF(OR($C318="",结果导入!BS$3=""),"",IF(选手操作!BT317&lt;&gt;"",IF(选手操作!BT317="其他","请假",选手操作!BT317),VLOOKUP($C318,结果导入!BO:BQ,3,0))),"成绩错误")</f>
        <v/>
      </c>
      <c r="K318" s="6" t="str">
        <f ca="1">IFERROR(IF(OR($C318="",结果导入!CS$3=""),"",IF(选手操作!CT317&lt;&gt;"",IF(选手操作!CT317="其他","请假",选手操作!CT317),VLOOKUP($C318,结果导入!CO:CQ,3,0))),"成绩错误")</f>
        <v/>
      </c>
      <c r="L318" s="6" t="str">
        <f ca="1">IFERROR(IF(OR($C318="",结果导入!DS$3=""),"",IF(选手操作!DT317&lt;&gt;"",IF(选手操作!DT317="其他","请假",选手操作!DT317),VLOOKUP($C318,结果导入!DO:DQ,3,0))),"成绩错误")</f>
        <v/>
      </c>
      <c r="M318" s="6" t="str">
        <f ca="1">IFERROR(IF(OR($C318="",结果导入!ES$3=""),"",IF(选手操作!ET317&lt;&gt;"",IF(选手操作!ET317="其他","请假",选手操作!ET317),VLOOKUP($C318,结果导入!EO:EQ,3,0))),"成绩错误")</f>
        <v/>
      </c>
      <c r="N318" s="6" t="str">
        <f ca="1">IFERROR(IF(OR($C318="",结果导入!FS$3=""),"",IF(选手操作!FT317&lt;&gt;"",IF(选手操作!FT317="其他","请假",选手操作!FT317),VLOOKUP($C318,结果导入!FO:FQ,3,0))),"成绩错误")</f>
        <v/>
      </c>
      <c r="O318" s="6" t="str">
        <f ca="1">IFERROR(IF(OR($C318="",结果导入!GS$3=""),"",IF(选手操作!GT317&lt;&gt;"",IF(选手操作!GT317="其他","请假",选手操作!GT317),VLOOKUP($C318,结果导入!GO:GQ,3,0))),"成绩错误")</f>
        <v/>
      </c>
      <c r="P318" s="6" t="str">
        <f ca="1">IFERROR(IF(OR($C318="",结果导入!HS$3=""),"",IF(选手操作!HT317&lt;&gt;"",IF(选手操作!HT317="其他","请假",选手操作!HT317),VLOOKUP($C318,结果导入!HO:HQ,3,0))),"成绩错误")</f>
        <v/>
      </c>
      <c r="Q318" s="5" t="str">
        <f ca="1" t="shared" si="200"/>
        <v/>
      </c>
      <c r="R318" s="5" t="str">
        <f ca="1" t="shared" si="201"/>
        <v/>
      </c>
      <c r="S318" s="5" t="str">
        <f ca="1" t="shared" si="202"/>
        <v/>
      </c>
      <c r="T318" s="6" t="str">
        <f ca="1" t="shared" si="203"/>
        <v/>
      </c>
      <c r="U318" s="6" t="str">
        <f ca="1" t="shared" si="204"/>
        <v/>
      </c>
      <c r="V318" s="6" t="str">
        <f ca="1" t="shared" si="205"/>
        <v/>
      </c>
      <c r="W318" s="6" t="str">
        <f ca="1" t="shared" si="206"/>
        <v/>
      </c>
      <c r="X318" s="6" t="str">
        <f ca="1" t="shared" si="207"/>
        <v/>
      </c>
      <c r="Y318" s="6" t="str">
        <f ca="1" t="shared" si="208"/>
        <v/>
      </c>
      <c r="Z318" s="6" t="str">
        <f ca="1" t="shared" si="209"/>
        <v/>
      </c>
      <c r="AA318" s="6" t="str">
        <f ca="1" t="shared" si="210"/>
        <v/>
      </c>
      <c r="AB318" s="6" t="str">
        <f ca="1" t="shared" si="211"/>
        <v/>
      </c>
      <c r="AC318" s="6" t="str">
        <f ca="1" t="shared" si="212"/>
        <v/>
      </c>
      <c r="AD318" s="6" t="str">
        <f ca="1" t="shared" si="213"/>
        <v/>
      </c>
      <c r="AE318" s="6" t="str">
        <f ca="1" t="shared" si="214"/>
        <v/>
      </c>
      <c r="AF318" s="5" t="str">
        <f ca="1" t="shared" si="215"/>
        <v/>
      </c>
      <c r="AG318" s="5" t="str">
        <f ca="1" t="shared" si="216"/>
        <v/>
      </c>
      <c r="AH318" s="5" t="str">
        <f ca="1" t="shared" si="217"/>
        <v/>
      </c>
      <c r="AI318" s="6" t="str">
        <f ca="1" t="shared" si="218"/>
        <v/>
      </c>
      <c r="AJ318" s="6" t="str">
        <f ca="1" t="shared" si="219"/>
        <v/>
      </c>
      <c r="AK318" s="7" t="str">
        <f ca="1" t="shared" si="220"/>
        <v/>
      </c>
      <c r="AL318" s="6" t="str">
        <f ca="1" t="shared" si="221"/>
        <v/>
      </c>
      <c r="AM318" s="6" t="str">
        <f ca="1" t="shared" si="222"/>
        <v/>
      </c>
      <c r="AN318" s="6" t="str">
        <f ca="1" t="shared" si="223"/>
        <v/>
      </c>
      <c r="AO318" s="6" t="str">
        <f ca="1" t="shared" si="224"/>
        <v/>
      </c>
      <c r="AP318" s="6" t="str">
        <f ca="1" t="shared" si="225"/>
        <v/>
      </c>
      <c r="AQ318" s="6" t="str">
        <f ca="1" t="shared" si="226"/>
        <v/>
      </c>
      <c r="AR318" s="6" t="str">
        <f ca="1" t="shared" si="227"/>
        <v/>
      </c>
      <c r="AS318" s="6" t="str">
        <f ca="1" t="shared" si="228"/>
        <v/>
      </c>
      <c r="AT318" s="6" t="str">
        <f ca="1" t="shared" si="229"/>
        <v/>
      </c>
      <c r="AU318" s="9" t="str">
        <f ca="1" t="shared" si="230"/>
        <v/>
      </c>
      <c r="AV318" s="5" t="str">
        <f ca="1" t="shared" si="231"/>
        <v/>
      </c>
      <c r="AW318" s="5" t="str">
        <f ca="1" t="shared" si="232"/>
        <v/>
      </c>
      <c r="AX318" s="8" t="str">
        <f ca="1" t="shared" si="233"/>
        <v/>
      </c>
      <c r="AY318" s="6" t="str">
        <f ca="1" t="shared" si="234"/>
        <v/>
      </c>
      <c r="AZ318" s="7" t="str">
        <f ca="1" t="shared" si="235"/>
        <v/>
      </c>
      <c r="BA318" s="6" t="str">
        <f ca="1" t="shared" si="236"/>
        <v/>
      </c>
      <c r="BB318" s="6" t="str">
        <f ca="1" t="shared" si="237"/>
        <v/>
      </c>
      <c r="BC318" s="6" t="str">
        <f ca="1" t="shared" si="238"/>
        <v/>
      </c>
      <c r="BD318" s="6" t="str">
        <f ca="1" t="shared" si="239"/>
        <v/>
      </c>
      <c r="BE318" s="6" t="str">
        <f ca="1" t="shared" si="240"/>
        <v/>
      </c>
      <c r="BF318" s="6" t="str">
        <f ca="1" t="shared" si="241"/>
        <v/>
      </c>
      <c r="BG318" s="6" t="str">
        <f ca="1" t="shared" si="242"/>
        <v/>
      </c>
      <c r="BH318" s="6" t="str">
        <f ca="1" t="shared" si="243"/>
        <v/>
      </c>
      <c r="BI318" s="6" t="str">
        <f ca="1" t="shared" si="244"/>
        <v/>
      </c>
    </row>
    <row r="319" spans="1:61">
      <c r="A319" s="5" t="str">
        <f ca="1" t="shared" si="198"/>
        <v/>
      </c>
      <c r="B319" s="5" t="str">
        <f ca="1">IF(选手操作!$K318="","",选手操作!$K318)</f>
        <v/>
      </c>
      <c r="C319" s="5" t="str">
        <f ca="1">IF(选手操作!$L318="","",选手操作!$L318)</f>
        <v/>
      </c>
      <c r="D319" s="5" t="str">
        <f ca="1">IF($B319="","",RANK($E319,$E$4:$E$435,0)+COUNTIF($E$4:$E319,$E319)-1)</f>
        <v/>
      </c>
      <c r="E319" s="6" t="str">
        <f ca="1" t="shared" si="199"/>
        <v/>
      </c>
      <c r="F319" s="7" t="str">
        <f ca="1">IF(SUM(选手操作!S318,选手操作!AS318,选手操作!BS318,选手操作!CS318,选手操作!DS318,选手操作!ES318,选手操作!FS318,选手操作!GS318,选手操作!HS318,选手操作!M318,结果导入!W318,结果导入!AW318,结果导入!BW318,结果导入!CW318,结果导入!DW318,结果导入!EW318,结果导入!FW318,结果导入!GW318,结果导入!HW318,选手操作!HU318)=0,"",SUM(选手操作!S318,选手操作!AS318,选手操作!BS318,选手操作!CS318,选手操作!DS318,选手操作!ES318,选手操作!FS318,选手操作!GS318,选手操作!HS318,选手操作!M318,结果导入!W318,结果导入!AW318,结果导入!BW318,结果导入!CW318,结果导入!DW318,结果导入!EW318,结果导入!FW318,结果导入!GW318,结果导入!HW318))</f>
        <v/>
      </c>
      <c r="G319" s="7" t="str">
        <f>IF(SUM(选手操作!O318,结果导入!Y318,结果导入!AY318,结果导入!BY318,结果导入!CY318,结果导入!DY318,结果导入!EY318,结果导入!FY318,结果导入!GY318,结果导入!HY318)=0,"",SUM(选手操作!O318,结果导入!Y318,结果导入!AY318,结果导入!BY318,结果导入!CY318,结果导入!DY318,结果导入!EY318,结果导入!FY318,结果导入!GY318,结果导入!HY318))</f>
        <v/>
      </c>
      <c r="H319" s="6" t="str">
        <f ca="1">IFERROR(IF(OR($C319="",结果导入!S$3=""),"",IF(选手操作!T318&lt;&gt;"",IF(选手操作!T318="其他","请假",选手操作!T318),VLOOKUP($C319,结果导入!O:Q,3,0))),"成绩错误")</f>
        <v/>
      </c>
      <c r="I319" s="6" t="str">
        <f ca="1">IFERROR(IF(OR($C319="",结果导入!AS$3=""),"",IF(选手操作!AT318&lt;&gt;"",IF(选手操作!AT318="其他","请假",选手操作!AT318),VLOOKUP($C319,结果导入!AO:AQ,3,0))),"成绩错误")</f>
        <v/>
      </c>
      <c r="J319" s="6" t="str">
        <f ca="1">IFERROR(IF(OR($C319="",结果导入!BS$3=""),"",IF(选手操作!BT318&lt;&gt;"",IF(选手操作!BT318="其他","请假",选手操作!BT318),VLOOKUP($C319,结果导入!BO:BQ,3,0))),"成绩错误")</f>
        <v/>
      </c>
      <c r="K319" s="6" t="str">
        <f ca="1">IFERROR(IF(OR($C319="",结果导入!CS$3=""),"",IF(选手操作!CT318&lt;&gt;"",IF(选手操作!CT318="其他","请假",选手操作!CT318),VLOOKUP($C319,结果导入!CO:CQ,3,0))),"成绩错误")</f>
        <v/>
      </c>
      <c r="L319" s="6" t="str">
        <f ca="1">IFERROR(IF(OR($C319="",结果导入!DS$3=""),"",IF(选手操作!DT318&lt;&gt;"",IF(选手操作!DT318="其他","请假",选手操作!DT318),VLOOKUP($C319,结果导入!DO:DQ,3,0))),"成绩错误")</f>
        <v/>
      </c>
      <c r="M319" s="6" t="str">
        <f ca="1">IFERROR(IF(OR($C319="",结果导入!ES$3=""),"",IF(选手操作!ET318&lt;&gt;"",IF(选手操作!ET318="其他","请假",选手操作!ET318),VLOOKUP($C319,结果导入!EO:EQ,3,0))),"成绩错误")</f>
        <v/>
      </c>
      <c r="N319" s="6" t="str">
        <f ca="1">IFERROR(IF(OR($C319="",结果导入!FS$3=""),"",IF(选手操作!FT318&lt;&gt;"",IF(选手操作!FT318="其他","请假",选手操作!FT318),VLOOKUP($C319,结果导入!FO:FQ,3,0))),"成绩错误")</f>
        <v/>
      </c>
      <c r="O319" s="6" t="str">
        <f ca="1">IFERROR(IF(OR($C319="",结果导入!GS$3=""),"",IF(选手操作!GT318&lt;&gt;"",IF(选手操作!GT318="其他","请假",选手操作!GT318),VLOOKUP($C319,结果导入!GO:GQ,3,0))),"成绩错误")</f>
        <v/>
      </c>
      <c r="P319" s="6" t="str">
        <f ca="1">IFERROR(IF(OR($C319="",结果导入!HS$3=""),"",IF(选手操作!HT318&lt;&gt;"",IF(选手操作!HT318="其他","请假",选手操作!HT318),VLOOKUP($C319,结果导入!HO:HQ,3,0))),"成绩错误")</f>
        <v/>
      </c>
      <c r="Q319" s="5" t="str">
        <f ca="1" t="shared" si="200"/>
        <v/>
      </c>
      <c r="R319" s="5" t="str">
        <f ca="1" t="shared" si="201"/>
        <v/>
      </c>
      <c r="S319" s="5" t="str">
        <f ca="1" t="shared" si="202"/>
        <v/>
      </c>
      <c r="T319" s="6" t="str">
        <f ca="1" t="shared" si="203"/>
        <v/>
      </c>
      <c r="U319" s="6" t="str">
        <f ca="1" t="shared" si="204"/>
        <v/>
      </c>
      <c r="V319" s="6" t="str">
        <f ca="1" t="shared" si="205"/>
        <v/>
      </c>
      <c r="W319" s="6" t="str">
        <f ca="1" t="shared" si="206"/>
        <v/>
      </c>
      <c r="X319" s="6" t="str">
        <f ca="1" t="shared" si="207"/>
        <v/>
      </c>
      <c r="Y319" s="6" t="str">
        <f ca="1" t="shared" si="208"/>
        <v/>
      </c>
      <c r="Z319" s="6" t="str">
        <f ca="1" t="shared" si="209"/>
        <v/>
      </c>
      <c r="AA319" s="6" t="str">
        <f ca="1" t="shared" si="210"/>
        <v/>
      </c>
      <c r="AB319" s="6" t="str">
        <f ca="1" t="shared" si="211"/>
        <v/>
      </c>
      <c r="AC319" s="6" t="str">
        <f ca="1" t="shared" si="212"/>
        <v/>
      </c>
      <c r="AD319" s="6" t="str">
        <f ca="1" t="shared" si="213"/>
        <v/>
      </c>
      <c r="AE319" s="6" t="str">
        <f ca="1" t="shared" si="214"/>
        <v/>
      </c>
      <c r="AF319" s="5" t="str">
        <f ca="1" t="shared" si="215"/>
        <v/>
      </c>
      <c r="AG319" s="5" t="str">
        <f ca="1" t="shared" si="216"/>
        <v/>
      </c>
      <c r="AH319" s="5" t="str">
        <f ca="1" t="shared" si="217"/>
        <v/>
      </c>
      <c r="AI319" s="6" t="str">
        <f ca="1" t="shared" si="218"/>
        <v/>
      </c>
      <c r="AJ319" s="6" t="str">
        <f ca="1" t="shared" si="219"/>
        <v/>
      </c>
      <c r="AK319" s="7" t="str">
        <f ca="1" t="shared" si="220"/>
        <v/>
      </c>
      <c r="AL319" s="6" t="str">
        <f ca="1" t="shared" si="221"/>
        <v/>
      </c>
      <c r="AM319" s="6" t="str">
        <f ca="1" t="shared" si="222"/>
        <v/>
      </c>
      <c r="AN319" s="6" t="str">
        <f ca="1" t="shared" si="223"/>
        <v/>
      </c>
      <c r="AO319" s="6" t="str">
        <f ca="1" t="shared" si="224"/>
        <v/>
      </c>
      <c r="AP319" s="6" t="str">
        <f ca="1" t="shared" si="225"/>
        <v/>
      </c>
      <c r="AQ319" s="6" t="str">
        <f ca="1" t="shared" si="226"/>
        <v/>
      </c>
      <c r="AR319" s="6" t="str">
        <f ca="1" t="shared" si="227"/>
        <v/>
      </c>
      <c r="AS319" s="6" t="str">
        <f ca="1" t="shared" si="228"/>
        <v/>
      </c>
      <c r="AT319" s="6" t="str">
        <f ca="1" t="shared" si="229"/>
        <v/>
      </c>
      <c r="AU319" s="9" t="str">
        <f ca="1" t="shared" si="230"/>
        <v/>
      </c>
      <c r="AV319" s="5" t="str">
        <f ca="1" t="shared" si="231"/>
        <v/>
      </c>
      <c r="AW319" s="5" t="str">
        <f ca="1" t="shared" si="232"/>
        <v/>
      </c>
      <c r="AX319" s="8" t="str">
        <f ca="1" t="shared" si="233"/>
        <v/>
      </c>
      <c r="AY319" s="6" t="str">
        <f ca="1" t="shared" si="234"/>
        <v/>
      </c>
      <c r="AZ319" s="7" t="str">
        <f ca="1" t="shared" si="235"/>
        <v/>
      </c>
      <c r="BA319" s="6" t="str">
        <f ca="1" t="shared" si="236"/>
        <v/>
      </c>
      <c r="BB319" s="6" t="str">
        <f ca="1" t="shared" si="237"/>
        <v/>
      </c>
      <c r="BC319" s="6" t="str">
        <f ca="1" t="shared" si="238"/>
        <v/>
      </c>
      <c r="BD319" s="6" t="str">
        <f ca="1" t="shared" si="239"/>
        <v/>
      </c>
      <c r="BE319" s="6" t="str">
        <f ca="1" t="shared" si="240"/>
        <v/>
      </c>
      <c r="BF319" s="6" t="str">
        <f ca="1" t="shared" si="241"/>
        <v/>
      </c>
      <c r="BG319" s="6" t="str">
        <f ca="1" t="shared" si="242"/>
        <v/>
      </c>
      <c r="BH319" s="6" t="str">
        <f ca="1" t="shared" si="243"/>
        <v/>
      </c>
      <c r="BI319" s="6" t="str">
        <f ca="1" t="shared" si="244"/>
        <v/>
      </c>
    </row>
    <row r="320" spans="1:61">
      <c r="A320" s="5" t="str">
        <f ca="1" t="shared" si="198"/>
        <v/>
      </c>
      <c r="B320" s="5" t="str">
        <f ca="1">IF(选手操作!$K319="","",选手操作!$K319)</f>
        <v/>
      </c>
      <c r="C320" s="5" t="str">
        <f ca="1">IF(选手操作!$L319="","",选手操作!$L319)</f>
        <v/>
      </c>
      <c r="D320" s="5" t="str">
        <f ca="1">IF($B320="","",RANK($E320,$E$4:$E$435,0)+COUNTIF($E$4:$E320,$E320)-1)</f>
        <v/>
      </c>
      <c r="E320" s="6" t="str">
        <f ca="1" t="shared" si="199"/>
        <v/>
      </c>
      <c r="F320" s="7" t="str">
        <f ca="1">IF(SUM(选手操作!S319,选手操作!AS319,选手操作!BS319,选手操作!CS319,选手操作!DS319,选手操作!ES319,选手操作!FS319,选手操作!GS319,选手操作!HS319,选手操作!M319,结果导入!W319,结果导入!AW319,结果导入!BW319,结果导入!CW319,结果导入!DW319,结果导入!EW319,结果导入!FW319,结果导入!GW319,结果导入!HW319,选手操作!HU319)=0,"",SUM(选手操作!S319,选手操作!AS319,选手操作!BS319,选手操作!CS319,选手操作!DS319,选手操作!ES319,选手操作!FS319,选手操作!GS319,选手操作!HS319,选手操作!M319,结果导入!W319,结果导入!AW319,结果导入!BW319,结果导入!CW319,结果导入!DW319,结果导入!EW319,结果导入!FW319,结果导入!GW319,结果导入!HW319))</f>
        <v/>
      </c>
      <c r="G320" s="7" t="str">
        <f>IF(SUM(选手操作!O319,结果导入!Y319,结果导入!AY319,结果导入!BY319,结果导入!CY319,结果导入!DY319,结果导入!EY319,结果导入!FY319,结果导入!GY319,结果导入!HY319)=0,"",SUM(选手操作!O319,结果导入!Y319,结果导入!AY319,结果导入!BY319,结果导入!CY319,结果导入!DY319,结果导入!EY319,结果导入!FY319,结果导入!GY319,结果导入!HY319))</f>
        <v/>
      </c>
      <c r="H320" s="6" t="str">
        <f ca="1">IFERROR(IF(OR($C320="",结果导入!S$3=""),"",IF(选手操作!T319&lt;&gt;"",IF(选手操作!T319="其他","请假",选手操作!T319),VLOOKUP($C320,结果导入!O:Q,3,0))),"成绩错误")</f>
        <v/>
      </c>
      <c r="I320" s="6" t="str">
        <f ca="1">IFERROR(IF(OR($C320="",结果导入!AS$3=""),"",IF(选手操作!AT319&lt;&gt;"",IF(选手操作!AT319="其他","请假",选手操作!AT319),VLOOKUP($C320,结果导入!AO:AQ,3,0))),"成绩错误")</f>
        <v/>
      </c>
      <c r="J320" s="6" t="str">
        <f ca="1">IFERROR(IF(OR($C320="",结果导入!BS$3=""),"",IF(选手操作!BT319&lt;&gt;"",IF(选手操作!BT319="其他","请假",选手操作!BT319),VLOOKUP($C320,结果导入!BO:BQ,3,0))),"成绩错误")</f>
        <v/>
      </c>
      <c r="K320" s="6" t="str">
        <f ca="1">IFERROR(IF(OR($C320="",结果导入!CS$3=""),"",IF(选手操作!CT319&lt;&gt;"",IF(选手操作!CT319="其他","请假",选手操作!CT319),VLOOKUP($C320,结果导入!CO:CQ,3,0))),"成绩错误")</f>
        <v/>
      </c>
      <c r="L320" s="6" t="str">
        <f ca="1">IFERROR(IF(OR($C320="",结果导入!DS$3=""),"",IF(选手操作!DT319&lt;&gt;"",IF(选手操作!DT319="其他","请假",选手操作!DT319),VLOOKUP($C320,结果导入!DO:DQ,3,0))),"成绩错误")</f>
        <v/>
      </c>
      <c r="M320" s="6" t="str">
        <f ca="1">IFERROR(IF(OR($C320="",结果导入!ES$3=""),"",IF(选手操作!ET319&lt;&gt;"",IF(选手操作!ET319="其他","请假",选手操作!ET319),VLOOKUP($C320,结果导入!EO:EQ,3,0))),"成绩错误")</f>
        <v/>
      </c>
      <c r="N320" s="6" t="str">
        <f ca="1">IFERROR(IF(OR($C320="",结果导入!FS$3=""),"",IF(选手操作!FT319&lt;&gt;"",IF(选手操作!FT319="其他","请假",选手操作!FT319),VLOOKUP($C320,结果导入!FO:FQ,3,0))),"成绩错误")</f>
        <v/>
      </c>
      <c r="O320" s="6" t="str">
        <f ca="1">IFERROR(IF(OR($C320="",结果导入!GS$3=""),"",IF(选手操作!GT319&lt;&gt;"",IF(选手操作!GT319="其他","请假",选手操作!GT319),VLOOKUP($C320,结果导入!GO:GQ,3,0))),"成绩错误")</f>
        <v/>
      </c>
      <c r="P320" s="6" t="str">
        <f ca="1">IFERROR(IF(OR($C320="",结果导入!HS$3=""),"",IF(选手操作!HT319&lt;&gt;"",IF(选手操作!HT319="其他","请假",选手操作!HT319),VLOOKUP($C320,结果导入!HO:HQ,3,0))),"成绩错误")</f>
        <v/>
      </c>
      <c r="Q320" s="5" t="str">
        <f ca="1" t="shared" si="200"/>
        <v/>
      </c>
      <c r="R320" s="5" t="str">
        <f ca="1" t="shared" si="201"/>
        <v/>
      </c>
      <c r="S320" s="5" t="str">
        <f ca="1" t="shared" si="202"/>
        <v/>
      </c>
      <c r="T320" s="6" t="str">
        <f ca="1" t="shared" si="203"/>
        <v/>
      </c>
      <c r="U320" s="6" t="str">
        <f ca="1" t="shared" si="204"/>
        <v/>
      </c>
      <c r="V320" s="6" t="str">
        <f ca="1" t="shared" si="205"/>
        <v/>
      </c>
      <c r="W320" s="6" t="str">
        <f ca="1" t="shared" si="206"/>
        <v/>
      </c>
      <c r="X320" s="6" t="str">
        <f ca="1" t="shared" si="207"/>
        <v/>
      </c>
      <c r="Y320" s="6" t="str">
        <f ca="1" t="shared" si="208"/>
        <v/>
      </c>
      <c r="Z320" s="6" t="str">
        <f ca="1" t="shared" si="209"/>
        <v/>
      </c>
      <c r="AA320" s="6" t="str">
        <f ca="1" t="shared" si="210"/>
        <v/>
      </c>
      <c r="AB320" s="6" t="str">
        <f ca="1" t="shared" si="211"/>
        <v/>
      </c>
      <c r="AC320" s="6" t="str">
        <f ca="1" t="shared" si="212"/>
        <v/>
      </c>
      <c r="AD320" s="6" t="str">
        <f ca="1" t="shared" si="213"/>
        <v/>
      </c>
      <c r="AE320" s="6" t="str">
        <f ca="1" t="shared" si="214"/>
        <v/>
      </c>
      <c r="AF320" s="5" t="str">
        <f ca="1" t="shared" si="215"/>
        <v/>
      </c>
      <c r="AG320" s="5" t="str">
        <f ca="1" t="shared" si="216"/>
        <v/>
      </c>
      <c r="AH320" s="5" t="str">
        <f ca="1" t="shared" si="217"/>
        <v/>
      </c>
      <c r="AI320" s="6" t="str">
        <f ca="1" t="shared" si="218"/>
        <v/>
      </c>
      <c r="AJ320" s="6" t="str">
        <f ca="1" t="shared" si="219"/>
        <v/>
      </c>
      <c r="AK320" s="7" t="str">
        <f ca="1" t="shared" si="220"/>
        <v/>
      </c>
      <c r="AL320" s="6" t="str">
        <f ca="1" t="shared" si="221"/>
        <v/>
      </c>
      <c r="AM320" s="6" t="str">
        <f ca="1" t="shared" si="222"/>
        <v/>
      </c>
      <c r="AN320" s="6" t="str">
        <f ca="1" t="shared" si="223"/>
        <v/>
      </c>
      <c r="AO320" s="6" t="str">
        <f ca="1" t="shared" si="224"/>
        <v/>
      </c>
      <c r="AP320" s="6" t="str">
        <f ca="1" t="shared" si="225"/>
        <v/>
      </c>
      <c r="AQ320" s="6" t="str">
        <f ca="1" t="shared" si="226"/>
        <v/>
      </c>
      <c r="AR320" s="6" t="str">
        <f ca="1" t="shared" si="227"/>
        <v/>
      </c>
      <c r="AS320" s="6" t="str">
        <f ca="1" t="shared" si="228"/>
        <v/>
      </c>
      <c r="AT320" s="6" t="str">
        <f ca="1" t="shared" si="229"/>
        <v/>
      </c>
      <c r="AU320" s="9" t="str">
        <f ca="1" t="shared" si="230"/>
        <v/>
      </c>
      <c r="AV320" s="5" t="str">
        <f ca="1" t="shared" si="231"/>
        <v/>
      </c>
      <c r="AW320" s="5" t="str">
        <f ca="1" t="shared" si="232"/>
        <v/>
      </c>
      <c r="AX320" s="8" t="str">
        <f ca="1" t="shared" si="233"/>
        <v/>
      </c>
      <c r="AY320" s="6" t="str">
        <f ca="1" t="shared" si="234"/>
        <v/>
      </c>
      <c r="AZ320" s="7" t="str">
        <f ca="1" t="shared" si="235"/>
        <v/>
      </c>
      <c r="BA320" s="6" t="str">
        <f ca="1" t="shared" si="236"/>
        <v/>
      </c>
      <c r="BB320" s="6" t="str">
        <f ca="1" t="shared" si="237"/>
        <v/>
      </c>
      <c r="BC320" s="6" t="str">
        <f ca="1" t="shared" si="238"/>
        <v/>
      </c>
      <c r="BD320" s="6" t="str">
        <f ca="1" t="shared" si="239"/>
        <v/>
      </c>
      <c r="BE320" s="6" t="str">
        <f ca="1" t="shared" si="240"/>
        <v/>
      </c>
      <c r="BF320" s="6" t="str">
        <f ca="1" t="shared" si="241"/>
        <v/>
      </c>
      <c r="BG320" s="6" t="str">
        <f ca="1" t="shared" si="242"/>
        <v/>
      </c>
      <c r="BH320" s="6" t="str">
        <f ca="1" t="shared" si="243"/>
        <v/>
      </c>
      <c r="BI320" s="6" t="str">
        <f ca="1" t="shared" si="244"/>
        <v/>
      </c>
    </row>
    <row r="321" spans="1:61">
      <c r="A321" s="5" t="str">
        <f ca="1" t="shared" si="198"/>
        <v/>
      </c>
      <c r="B321" s="5" t="str">
        <f ca="1">IF(选手操作!$K320="","",选手操作!$K320)</f>
        <v/>
      </c>
      <c r="C321" s="5" t="str">
        <f ca="1">IF(选手操作!$L320="","",选手操作!$L320)</f>
        <v/>
      </c>
      <c r="D321" s="5" t="str">
        <f ca="1">IF($B321="","",RANK($E321,$E$4:$E$435,0)+COUNTIF($E$4:$E321,$E321)-1)</f>
        <v/>
      </c>
      <c r="E321" s="6" t="str">
        <f ca="1" t="shared" si="199"/>
        <v/>
      </c>
      <c r="F321" s="7" t="str">
        <f ca="1">IF(SUM(选手操作!S320,选手操作!AS320,选手操作!BS320,选手操作!CS320,选手操作!DS320,选手操作!ES320,选手操作!FS320,选手操作!GS320,选手操作!HS320,选手操作!M320,结果导入!W320,结果导入!AW320,结果导入!BW320,结果导入!CW320,结果导入!DW320,结果导入!EW320,结果导入!FW320,结果导入!GW320,结果导入!HW320,选手操作!HU320)=0,"",SUM(选手操作!S320,选手操作!AS320,选手操作!BS320,选手操作!CS320,选手操作!DS320,选手操作!ES320,选手操作!FS320,选手操作!GS320,选手操作!HS320,选手操作!M320,结果导入!W320,结果导入!AW320,结果导入!BW320,结果导入!CW320,结果导入!DW320,结果导入!EW320,结果导入!FW320,结果导入!GW320,结果导入!HW320))</f>
        <v/>
      </c>
      <c r="G321" s="7" t="str">
        <f>IF(SUM(选手操作!O320,结果导入!Y320,结果导入!AY320,结果导入!BY320,结果导入!CY320,结果导入!DY320,结果导入!EY320,结果导入!FY320,结果导入!GY320,结果导入!HY320)=0,"",SUM(选手操作!O320,结果导入!Y320,结果导入!AY320,结果导入!BY320,结果导入!CY320,结果导入!DY320,结果导入!EY320,结果导入!FY320,结果导入!GY320,结果导入!HY320))</f>
        <v/>
      </c>
      <c r="H321" s="6" t="str">
        <f ca="1">IFERROR(IF(OR($C321="",结果导入!S$3=""),"",IF(选手操作!T320&lt;&gt;"",IF(选手操作!T320="其他","请假",选手操作!T320),VLOOKUP($C321,结果导入!O:Q,3,0))),"成绩错误")</f>
        <v/>
      </c>
      <c r="I321" s="6" t="str">
        <f ca="1">IFERROR(IF(OR($C321="",结果导入!AS$3=""),"",IF(选手操作!AT320&lt;&gt;"",IF(选手操作!AT320="其他","请假",选手操作!AT320),VLOOKUP($C321,结果导入!AO:AQ,3,0))),"成绩错误")</f>
        <v/>
      </c>
      <c r="J321" s="6" t="str">
        <f ca="1">IFERROR(IF(OR($C321="",结果导入!BS$3=""),"",IF(选手操作!BT320&lt;&gt;"",IF(选手操作!BT320="其他","请假",选手操作!BT320),VLOOKUP($C321,结果导入!BO:BQ,3,0))),"成绩错误")</f>
        <v/>
      </c>
      <c r="K321" s="6" t="str">
        <f ca="1">IFERROR(IF(OR($C321="",结果导入!CS$3=""),"",IF(选手操作!CT320&lt;&gt;"",IF(选手操作!CT320="其他","请假",选手操作!CT320),VLOOKUP($C321,结果导入!CO:CQ,3,0))),"成绩错误")</f>
        <v/>
      </c>
      <c r="L321" s="6" t="str">
        <f ca="1">IFERROR(IF(OR($C321="",结果导入!DS$3=""),"",IF(选手操作!DT320&lt;&gt;"",IF(选手操作!DT320="其他","请假",选手操作!DT320),VLOOKUP($C321,结果导入!DO:DQ,3,0))),"成绩错误")</f>
        <v/>
      </c>
      <c r="M321" s="6" t="str">
        <f ca="1">IFERROR(IF(OR($C321="",结果导入!ES$3=""),"",IF(选手操作!ET320&lt;&gt;"",IF(选手操作!ET320="其他","请假",选手操作!ET320),VLOOKUP($C321,结果导入!EO:EQ,3,0))),"成绩错误")</f>
        <v/>
      </c>
      <c r="N321" s="6" t="str">
        <f ca="1">IFERROR(IF(OR($C321="",结果导入!FS$3=""),"",IF(选手操作!FT320&lt;&gt;"",IF(选手操作!FT320="其他","请假",选手操作!FT320),VLOOKUP($C321,结果导入!FO:FQ,3,0))),"成绩错误")</f>
        <v/>
      </c>
      <c r="O321" s="6" t="str">
        <f ca="1">IFERROR(IF(OR($C321="",结果导入!GS$3=""),"",IF(选手操作!GT320&lt;&gt;"",IF(选手操作!GT320="其他","请假",选手操作!GT320),VLOOKUP($C321,结果导入!GO:GQ,3,0))),"成绩错误")</f>
        <v/>
      </c>
      <c r="P321" s="6" t="str">
        <f ca="1">IFERROR(IF(OR($C321="",结果导入!HS$3=""),"",IF(选手操作!HT320&lt;&gt;"",IF(选手操作!HT320="其他","请假",选手操作!HT320),VLOOKUP($C321,结果导入!HO:HQ,3,0))),"成绩错误")</f>
        <v/>
      </c>
      <c r="Q321" s="5" t="str">
        <f ca="1" t="shared" si="200"/>
        <v/>
      </c>
      <c r="R321" s="5" t="str">
        <f ca="1" t="shared" si="201"/>
        <v/>
      </c>
      <c r="S321" s="5" t="str">
        <f ca="1" t="shared" si="202"/>
        <v/>
      </c>
      <c r="T321" s="6" t="str">
        <f ca="1" t="shared" si="203"/>
        <v/>
      </c>
      <c r="U321" s="6" t="str">
        <f ca="1" t="shared" si="204"/>
        <v/>
      </c>
      <c r="V321" s="6" t="str">
        <f ca="1" t="shared" si="205"/>
        <v/>
      </c>
      <c r="W321" s="6" t="str">
        <f ca="1" t="shared" si="206"/>
        <v/>
      </c>
      <c r="X321" s="6" t="str">
        <f ca="1" t="shared" si="207"/>
        <v/>
      </c>
      <c r="Y321" s="6" t="str">
        <f ca="1" t="shared" si="208"/>
        <v/>
      </c>
      <c r="Z321" s="6" t="str">
        <f ca="1" t="shared" si="209"/>
        <v/>
      </c>
      <c r="AA321" s="6" t="str">
        <f ca="1" t="shared" si="210"/>
        <v/>
      </c>
      <c r="AB321" s="6" t="str">
        <f ca="1" t="shared" si="211"/>
        <v/>
      </c>
      <c r="AC321" s="6" t="str">
        <f ca="1" t="shared" si="212"/>
        <v/>
      </c>
      <c r="AD321" s="6" t="str">
        <f ca="1" t="shared" si="213"/>
        <v/>
      </c>
      <c r="AE321" s="6" t="str">
        <f ca="1" t="shared" si="214"/>
        <v/>
      </c>
      <c r="AF321" s="5" t="str">
        <f ca="1" t="shared" si="215"/>
        <v/>
      </c>
      <c r="AG321" s="5" t="str">
        <f ca="1" t="shared" si="216"/>
        <v/>
      </c>
      <c r="AH321" s="5" t="str">
        <f ca="1" t="shared" si="217"/>
        <v/>
      </c>
      <c r="AI321" s="6" t="str">
        <f ca="1" t="shared" si="218"/>
        <v/>
      </c>
      <c r="AJ321" s="6" t="str">
        <f ca="1" t="shared" si="219"/>
        <v/>
      </c>
      <c r="AK321" s="7" t="str">
        <f ca="1" t="shared" si="220"/>
        <v/>
      </c>
      <c r="AL321" s="6" t="str">
        <f ca="1" t="shared" si="221"/>
        <v/>
      </c>
      <c r="AM321" s="6" t="str">
        <f ca="1" t="shared" si="222"/>
        <v/>
      </c>
      <c r="AN321" s="6" t="str">
        <f ca="1" t="shared" si="223"/>
        <v/>
      </c>
      <c r="AO321" s="6" t="str">
        <f ca="1" t="shared" si="224"/>
        <v/>
      </c>
      <c r="AP321" s="6" t="str">
        <f ca="1" t="shared" si="225"/>
        <v/>
      </c>
      <c r="AQ321" s="6" t="str">
        <f ca="1" t="shared" si="226"/>
        <v/>
      </c>
      <c r="AR321" s="6" t="str">
        <f ca="1" t="shared" si="227"/>
        <v/>
      </c>
      <c r="AS321" s="6" t="str">
        <f ca="1" t="shared" si="228"/>
        <v/>
      </c>
      <c r="AT321" s="6" t="str">
        <f ca="1" t="shared" si="229"/>
        <v/>
      </c>
      <c r="AU321" s="9" t="str">
        <f ca="1" t="shared" si="230"/>
        <v/>
      </c>
      <c r="AV321" s="5" t="str">
        <f ca="1" t="shared" si="231"/>
        <v/>
      </c>
      <c r="AW321" s="5" t="str">
        <f ca="1" t="shared" si="232"/>
        <v/>
      </c>
      <c r="AX321" s="8" t="str">
        <f ca="1" t="shared" si="233"/>
        <v/>
      </c>
      <c r="AY321" s="6" t="str">
        <f ca="1" t="shared" si="234"/>
        <v/>
      </c>
      <c r="AZ321" s="7" t="str">
        <f ca="1" t="shared" si="235"/>
        <v/>
      </c>
      <c r="BA321" s="6" t="str">
        <f ca="1" t="shared" si="236"/>
        <v/>
      </c>
      <c r="BB321" s="6" t="str">
        <f ca="1" t="shared" si="237"/>
        <v/>
      </c>
      <c r="BC321" s="6" t="str">
        <f ca="1" t="shared" si="238"/>
        <v/>
      </c>
      <c r="BD321" s="6" t="str">
        <f ca="1" t="shared" si="239"/>
        <v/>
      </c>
      <c r="BE321" s="6" t="str">
        <f ca="1" t="shared" si="240"/>
        <v/>
      </c>
      <c r="BF321" s="6" t="str">
        <f ca="1" t="shared" si="241"/>
        <v/>
      </c>
      <c r="BG321" s="6" t="str">
        <f ca="1" t="shared" si="242"/>
        <v/>
      </c>
      <c r="BH321" s="6" t="str">
        <f ca="1" t="shared" si="243"/>
        <v/>
      </c>
      <c r="BI321" s="6" t="str">
        <f ca="1" t="shared" si="244"/>
        <v/>
      </c>
    </row>
    <row r="322" spans="1:61">
      <c r="A322" s="5" t="str">
        <f ca="1" t="shared" si="198"/>
        <v/>
      </c>
      <c r="B322" s="5" t="str">
        <f ca="1">IF(选手操作!$K321="","",选手操作!$K321)</f>
        <v/>
      </c>
      <c r="C322" s="5" t="str">
        <f ca="1">IF(选手操作!$L321="","",选手操作!$L321)</f>
        <v/>
      </c>
      <c r="D322" s="5" t="str">
        <f ca="1">IF($B322="","",RANK($E322,$E$4:$E$435,0)+COUNTIF($E$4:$E322,$E322)-1)</f>
        <v/>
      </c>
      <c r="E322" s="6" t="str">
        <f ca="1" t="shared" si="199"/>
        <v/>
      </c>
      <c r="F322" s="7" t="str">
        <f ca="1">IF(SUM(选手操作!S321,选手操作!AS321,选手操作!BS321,选手操作!CS321,选手操作!DS321,选手操作!ES321,选手操作!FS321,选手操作!GS321,选手操作!HS321,选手操作!M321,结果导入!W321,结果导入!AW321,结果导入!BW321,结果导入!CW321,结果导入!DW321,结果导入!EW321,结果导入!FW321,结果导入!GW321,结果导入!HW321,选手操作!HU321)=0,"",SUM(选手操作!S321,选手操作!AS321,选手操作!BS321,选手操作!CS321,选手操作!DS321,选手操作!ES321,选手操作!FS321,选手操作!GS321,选手操作!HS321,选手操作!M321,结果导入!W321,结果导入!AW321,结果导入!BW321,结果导入!CW321,结果导入!DW321,结果导入!EW321,结果导入!FW321,结果导入!GW321,结果导入!HW321))</f>
        <v/>
      </c>
      <c r="G322" s="7" t="str">
        <f>IF(SUM(选手操作!O321,结果导入!Y321,结果导入!AY321,结果导入!BY321,结果导入!CY321,结果导入!DY321,结果导入!EY321,结果导入!FY321,结果导入!GY321,结果导入!HY321)=0,"",SUM(选手操作!O321,结果导入!Y321,结果导入!AY321,结果导入!BY321,结果导入!CY321,结果导入!DY321,结果导入!EY321,结果导入!FY321,结果导入!GY321,结果导入!HY321))</f>
        <v/>
      </c>
      <c r="H322" s="6" t="str">
        <f ca="1">IFERROR(IF(OR($C322="",结果导入!S$3=""),"",IF(选手操作!T321&lt;&gt;"",IF(选手操作!T321="其他","请假",选手操作!T321),VLOOKUP($C322,结果导入!O:Q,3,0))),"成绩错误")</f>
        <v/>
      </c>
      <c r="I322" s="6" t="str">
        <f ca="1">IFERROR(IF(OR($C322="",结果导入!AS$3=""),"",IF(选手操作!AT321&lt;&gt;"",IF(选手操作!AT321="其他","请假",选手操作!AT321),VLOOKUP($C322,结果导入!AO:AQ,3,0))),"成绩错误")</f>
        <v/>
      </c>
      <c r="J322" s="6" t="str">
        <f ca="1">IFERROR(IF(OR($C322="",结果导入!BS$3=""),"",IF(选手操作!BT321&lt;&gt;"",IF(选手操作!BT321="其他","请假",选手操作!BT321),VLOOKUP($C322,结果导入!BO:BQ,3,0))),"成绩错误")</f>
        <v/>
      </c>
      <c r="K322" s="6" t="str">
        <f ca="1">IFERROR(IF(OR($C322="",结果导入!CS$3=""),"",IF(选手操作!CT321&lt;&gt;"",IF(选手操作!CT321="其他","请假",选手操作!CT321),VLOOKUP($C322,结果导入!CO:CQ,3,0))),"成绩错误")</f>
        <v/>
      </c>
      <c r="L322" s="6" t="str">
        <f ca="1">IFERROR(IF(OR($C322="",结果导入!DS$3=""),"",IF(选手操作!DT321&lt;&gt;"",IF(选手操作!DT321="其他","请假",选手操作!DT321),VLOOKUP($C322,结果导入!DO:DQ,3,0))),"成绩错误")</f>
        <v/>
      </c>
      <c r="M322" s="6" t="str">
        <f ca="1">IFERROR(IF(OR($C322="",结果导入!ES$3=""),"",IF(选手操作!ET321&lt;&gt;"",IF(选手操作!ET321="其他","请假",选手操作!ET321),VLOOKUP($C322,结果导入!EO:EQ,3,0))),"成绩错误")</f>
        <v/>
      </c>
      <c r="N322" s="6" t="str">
        <f ca="1">IFERROR(IF(OR($C322="",结果导入!FS$3=""),"",IF(选手操作!FT321&lt;&gt;"",IF(选手操作!FT321="其他","请假",选手操作!FT321),VLOOKUP($C322,结果导入!FO:FQ,3,0))),"成绩错误")</f>
        <v/>
      </c>
      <c r="O322" s="6" t="str">
        <f ca="1">IFERROR(IF(OR($C322="",结果导入!GS$3=""),"",IF(选手操作!GT321&lt;&gt;"",IF(选手操作!GT321="其他","请假",选手操作!GT321),VLOOKUP($C322,结果导入!GO:GQ,3,0))),"成绩错误")</f>
        <v/>
      </c>
      <c r="P322" s="6" t="str">
        <f ca="1">IFERROR(IF(OR($C322="",结果导入!HS$3=""),"",IF(选手操作!HT321&lt;&gt;"",IF(选手操作!HT321="其他","请假",选手操作!HT321),VLOOKUP($C322,结果导入!HO:HQ,3,0))),"成绩错误")</f>
        <v/>
      </c>
      <c r="Q322" s="5" t="str">
        <f ca="1" t="shared" si="200"/>
        <v/>
      </c>
      <c r="R322" s="5" t="str">
        <f ca="1" t="shared" si="201"/>
        <v/>
      </c>
      <c r="S322" s="5" t="str">
        <f ca="1" t="shared" si="202"/>
        <v/>
      </c>
      <c r="T322" s="6" t="str">
        <f ca="1" t="shared" si="203"/>
        <v/>
      </c>
      <c r="U322" s="6" t="str">
        <f ca="1" t="shared" si="204"/>
        <v/>
      </c>
      <c r="V322" s="6" t="str">
        <f ca="1" t="shared" si="205"/>
        <v/>
      </c>
      <c r="W322" s="6" t="str">
        <f ca="1" t="shared" si="206"/>
        <v/>
      </c>
      <c r="X322" s="6" t="str">
        <f ca="1" t="shared" si="207"/>
        <v/>
      </c>
      <c r="Y322" s="6" t="str">
        <f ca="1" t="shared" si="208"/>
        <v/>
      </c>
      <c r="Z322" s="6" t="str">
        <f ca="1" t="shared" si="209"/>
        <v/>
      </c>
      <c r="AA322" s="6" t="str">
        <f ca="1" t="shared" si="210"/>
        <v/>
      </c>
      <c r="AB322" s="6" t="str">
        <f ca="1" t="shared" si="211"/>
        <v/>
      </c>
      <c r="AC322" s="6" t="str">
        <f ca="1" t="shared" si="212"/>
        <v/>
      </c>
      <c r="AD322" s="6" t="str">
        <f ca="1" t="shared" si="213"/>
        <v/>
      </c>
      <c r="AE322" s="6" t="str">
        <f ca="1" t="shared" si="214"/>
        <v/>
      </c>
      <c r="AF322" s="5" t="str">
        <f ca="1" t="shared" si="215"/>
        <v/>
      </c>
      <c r="AG322" s="5" t="str">
        <f ca="1" t="shared" si="216"/>
        <v/>
      </c>
      <c r="AH322" s="5" t="str">
        <f ca="1" t="shared" si="217"/>
        <v/>
      </c>
      <c r="AI322" s="6" t="str">
        <f ca="1" t="shared" si="218"/>
        <v/>
      </c>
      <c r="AJ322" s="6" t="str">
        <f ca="1" t="shared" si="219"/>
        <v/>
      </c>
      <c r="AK322" s="7" t="str">
        <f ca="1" t="shared" si="220"/>
        <v/>
      </c>
      <c r="AL322" s="6" t="str">
        <f ca="1" t="shared" si="221"/>
        <v/>
      </c>
      <c r="AM322" s="6" t="str">
        <f ca="1" t="shared" si="222"/>
        <v/>
      </c>
      <c r="AN322" s="6" t="str">
        <f ca="1" t="shared" si="223"/>
        <v/>
      </c>
      <c r="AO322" s="6" t="str">
        <f ca="1" t="shared" si="224"/>
        <v/>
      </c>
      <c r="AP322" s="6" t="str">
        <f ca="1" t="shared" si="225"/>
        <v/>
      </c>
      <c r="AQ322" s="6" t="str">
        <f ca="1" t="shared" si="226"/>
        <v/>
      </c>
      <c r="AR322" s="6" t="str">
        <f ca="1" t="shared" si="227"/>
        <v/>
      </c>
      <c r="AS322" s="6" t="str">
        <f ca="1" t="shared" si="228"/>
        <v/>
      </c>
      <c r="AT322" s="6" t="str">
        <f ca="1" t="shared" si="229"/>
        <v/>
      </c>
      <c r="AU322" s="9" t="str">
        <f ca="1" t="shared" si="230"/>
        <v/>
      </c>
      <c r="AV322" s="5" t="str">
        <f ca="1" t="shared" si="231"/>
        <v/>
      </c>
      <c r="AW322" s="5" t="str">
        <f ca="1" t="shared" si="232"/>
        <v/>
      </c>
      <c r="AX322" s="8" t="str">
        <f ca="1" t="shared" si="233"/>
        <v/>
      </c>
      <c r="AY322" s="6" t="str">
        <f ca="1" t="shared" si="234"/>
        <v/>
      </c>
      <c r="AZ322" s="7" t="str">
        <f ca="1" t="shared" si="235"/>
        <v/>
      </c>
      <c r="BA322" s="6" t="str">
        <f ca="1" t="shared" si="236"/>
        <v/>
      </c>
      <c r="BB322" s="6" t="str">
        <f ca="1" t="shared" si="237"/>
        <v/>
      </c>
      <c r="BC322" s="6" t="str">
        <f ca="1" t="shared" si="238"/>
        <v/>
      </c>
      <c r="BD322" s="6" t="str">
        <f ca="1" t="shared" si="239"/>
        <v/>
      </c>
      <c r="BE322" s="6" t="str">
        <f ca="1" t="shared" si="240"/>
        <v/>
      </c>
      <c r="BF322" s="6" t="str">
        <f ca="1" t="shared" si="241"/>
        <v/>
      </c>
      <c r="BG322" s="6" t="str">
        <f ca="1" t="shared" si="242"/>
        <v/>
      </c>
      <c r="BH322" s="6" t="str">
        <f ca="1" t="shared" si="243"/>
        <v/>
      </c>
      <c r="BI322" s="6" t="str">
        <f ca="1" t="shared" si="244"/>
        <v/>
      </c>
    </row>
    <row r="323" spans="1:61">
      <c r="A323" s="5" t="str">
        <f ca="1" t="shared" si="198"/>
        <v/>
      </c>
      <c r="B323" s="5" t="str">
        <f ca="1">IF(选手操作!$K322="","",选手操作!$K322)</f>
        <v/>
      </c>
      <c r="C323" s="5" t="str">
        <f ca="1">IF(选手操作!$L322="","",选手操作!$L322)</f>
        <v/>
      </c>
      <c r="D323" s="5" t="str">
        <f ca="1">IF($B323="","",RANK($E323,$E$4:$E$435,0)+COUNTIF($E$4:$E323,$E323)-1)</f>
        <v/>
      </c>
      <c r="E323" s="6" t="str">
        <f ca="1" t="shared" si="199"/>
        <v/>
      </c>
      <c r="F323" s="7" t="str">
        <f ca="1">IF(SUM(选手操作!S322,选手操作!AS322,选手操作!BS322,选手操作!CS322,选手操作!DS322,选手操作!ES322,选手操作!FS322,选手操作!GS322,选手操作!HS322,选手操作!M322,结果导入!W322,结果导入!AW322,结果导入!BW322,结果导入!CW322,结果导入!DW322,结果导入!EW322,结果导入!FW322,结果导入!GW322,结果导入!HW322,选手操作!HU322)=0,"",SUM(选手操作!S322,选手操作!AS322,选手操作!BS322,选手操作!CS322,选手操作!DS322,选手操作!ES322,选手操作!FS322,选手操作!GS322,选手操作!HS322,选手操作!M322,结果导入!W322,结果导入!AW322,结果导入!BW322,结果导入!CW322,结果导入!DW322,结果导入!EW322,结果导入!FW322,结果导入!GW322,结果导入!HW322))</f>
        <v/>
      </c>
      <c r="G323" s="7" t="str">
        <f>IF(SUM(选手操作!O322,结果导入!Y322,结果导入!AY322,结果导入!BY322,结果导入!CY322,结果导入!DY322,结果导入!EY322,结果导入!FY322,结果导入!GY322,结果导入!HY322)=0,"",SUM(选手操作!O322,结果导入!Y322,结果导入!AY322,结果导入!BY322,结果导入!CY322,结果导入!DY322,结果导入!EY322,结果导入!FY322,结果导入!GY322,结果导入!HY322))</f>
        <v/>
      </c>
      <c r="H323" s="6" t="str">
        <f ca="1">IFERROR(IF(OR($C323="",结果导入!S$3=""),"",IF(选手操作!T322&lt;&gt;"",IF(选手操作!T322="其他","请假",选手操作!T322),VLOOKUP($C323,结果导入!O:Q,3,0))),"成绩错误")</f>
        <v/>
      </c>
      <c r="I323" s="6" t="str">
        <f ca="1">IFERROR(IF(OR($C323="",结果导入!AS$3=""),"",IF(选手操作!AT322&lt;&gt;"",IF(选手操作!AT322="其他","请假",选手操作!AT322),VLOOKUP($C323,结果导入!AO:AQ,3,0))),"成绩错误")</f>
        <v/>
      </c>
      <c r="J323" s="6" t="str">
        <f ca="1">IFERROR(IF(OR($C323="",结果导入!BS$3=""),"",IF(选手操作!BT322&lt;&gt;"",IF(选手操作!BT322="其他","请假",选手操作!BT322),VLOOKUP($C323,结果导入!BO:BQ,3,0))),"成绩错误")</f>
        <v/>
      </c>
      <c r="K323" s="6" t="str">
        <f ca="1">IFERROR(IF(OR($C323="",结果导入!CS$3=""),"",IF(选手操作!CT322&lt;&gt;"",IF(选手操作!CT322="其他","请假",选手操作!CT322),VLOOKUP($C323,结果导入!CO:CQ,3,0))),"成绩错误")</f>
        <v/>
      </c>
      <c r="L323" s="6" t="str">
        <f ca="1">IFERROR(IF(OR($C323="",结果导入!DS$3=""),"",IF(选手操作!DT322&lt;&gt;"",IF(选手操作!DT322="其他","请假",选手操作!DT322),VLOOKUP($C323,结果导入!DO:DQ,3,0))),"成绩错误")</f>
        <v/>
      </c>
      <c r="M323" s="6" t="str">
        <f ca="1">IFERROR(IF(OR($C323="",结果导入!ES$3=""),"",IF(选手操作!ET322&lt;&gt;"",IF(选手操作!ET322="其他","请假",选手操作!ET322),VLOOKUP($C323,结果导入!EO:EQ,3,0))),"成绩错误")</f>
        <v/>
      </c>
      <c r="N323" s="6" t="str">
        <f ca="1">IFERROR(IF(OR($C323="",结果导入!FS$3=""),"",IF(选手操作!FT322&lt;&gt;"",IF(选手操作!FT322="其他","请假",选手操作!FT322),VLOOKUP($C323,结果导入!FO:FQ,3,0))),"成绩错误")</f>
        <v/>
      </c>
      <c r="O323" s="6" t="str">
        <f ca="1">IFERROR(IF(OR($C323="",结果导入!GS$3=""),"",IF(选手操作!GT322&lt;&gt;"",IF(选手操作!GT322="其他","请假",选手操作!GT322),VLOOKUP($C323,结果导入!GO:GQ,3,0))),"成绩错误")</f>
        <v/>
      </c>
      <c r="P323" s="6" t="str">
        <f ca="1">IFERROR(IF(OR($C323="",结果导入!HS$3=""),"",IF(选手操作!HT322&lt;&gt;"",IF(选手操作!HT322="其他","请假",选手操作!HT322),VLOOKUP($C323,结果导入!HO:HQ,3,0))),"成绩错误")</f>
        <v/>
      </c>
      <c r="Q323" s="5" t="str">
        <f ca="1" t="shared" si="200"/>
        <v/>
      </c>
      <c r="R323" s="5" t="str">
        <f ca="1" t="shared" si="201"/>
        <v/>
      </c>
      <c r="S323" s="5" t="str">
        <f ca="1" t="shared" si="202"/>
        <v/>
      </c>
      <c r="T323" s="6" t="str">
        <f ca="1" t="shared" si="203"/>
        <v/>
      </c>
      <c r="U323" s="6" t="str">
        <f ca="1" t="shared" si="204"/>
        <v/>
      </c>
      <c r="V323" s="6" t="str">
        <f ca="1" t="shared" si="205"/>
        <v/>
      </c>
      <c r="W323" s="6" t="str">
        <f ca="1" t="shared" si="206"/>
        <v/>
      </c>
      <c r="X323" s="6" t="str">
        <f ca="1" t="shared" si="207"/>
        <v/>
      </c>
      <c r="Y323" s="6" t="str">
        <f ca="1" t="shared" si="208"/>
        <v/>
      </c>
      <c r="Z323" s="6" t="str">
        <f ca="1" t="shared" si="209"/>
        <v/>
      </c>
      <c r="AA323" s="6" t="str">
        <f ca="1" t="shared" si="210"/>
        <v/>
      </c>
      <c r="AB323" s="6" t="str">
        <f ca="1" t="shared" si="211"/>
        <v/>
      </c>
      <c r="AC323" s="6" t="str">
        <f ca="1" t="shared" si="212"/>
        <v/>
      </c>
      <c r="AD323" s="6" t="str">
        <f ca="1" t="shared" si="213"/>
        <v/>
      </c>
      <c r="AE323" s="6" t="str">
        <f ca="1" t="shared" si="214"/>
        <v/>
      </c>
      <c r="AF323" s="5" t="str">
        <f ca="1" t="shared" si="215"/>
        <v/>
      </c>
      <c r="AG323" s="5" t="str">
        <f ca="1" t="shared" si="216"/>
        <v/>
      </c>
      <c r="AH323" s="5" t="str">
        <f ca="1" t="shared" si="217"/>
        <v/>
      </c>
      <c r="AI323" s="6" t="str">
        <f ca="1" t="shared" si="218"/>
        <v/>
      </c>
      <c r="AJ323" s="6" t="str">
        <f ca="1" t="shared" si="219"/>
        <v/>
      </c>
      <c r="AK323" s="7" t="str">
        <f ca="1" t="shared" si="220"/>
        <v/>
      </c>
      <c r="AL323" s="6" t="str">
        <f ca="1" t="shared" si="221"/>
        <v/>
      </c>
      <c r="AM323" s="6" t="str">
        <f ca="1" t="shared" si="222"/>
        <v/>
      </c>
      <c r="AN323" s="6" t="str">
        <f ca="1" t="shared" si="223"/>
        <v/>
      </c>
      <c r="AO323" s="6" t="str">
        <f ca="1" t="shared" si="224"/>
        <v/>
      </c>
      <c r="AP323" s="6" t="str">
        <f ca="1" t="shared" si="225"/>
        <v/>
      </c>
      <c r="AQ323" s="6" t="str">
        <f ca="1" t="shared" si="226"/>
        <v/>
      </c>
      <c r="AR323" s="6" t="str">
        <f ca="1" t="shared" si="227"/>
        <v/>
      </c>
      <c r="AS323" s="6" t="str">
        <f ca="1" t="shared" si="228"/>
        <v/>
      </c>
      <c r="AT323" s="6" t="str">
        <f ca="1" t="shared" si="229"/>
        <v/>
      </c>
      <c r="AU323" s="9" t="str">
        <f ca="1" t="shared" si="230"/>
        <v/>
      </c>
      <c r="AV323" s="5" t="str">
        <f ca="1" t="shared" si="231"/>
        <v/>
      </c>
      <c r="AW323" s="5" t="str">
        <f ca="1" t="shared" si="232"/>
        <v/>
      </c>
      <c r="AX323" s="8" t="str">
        <f ca="1" t="shared" si="233"/>
        <v/>
      </c>
      <c r="AY323" s="6" t="str">
        <f ca="1" t="shared" si="234"/>
        <v/>
      </c>
      <c r="AZ323" s="7" t="str">
        <f ca="1" t="shared" si="235"/>
        <v/>
      </c>
      <c r="BA323" s="6" t="str">
        <f ca="1" t="shared" si="236"/>
        <v/>
      </c>
      <c r="BB323" s="6" t="str">
        <f ca="1" t="shared" si="237"/>
        <v/>
      </c>
      <c r="BC323" s="6" t="str">
        <f ca="1" t="shared" si="238"/>
        <v/>
      </c>
      <c r="BD323" s="6" t="str">
        <f ca="1" t="shared" si="239"/>
        <v/>
      </c>
      <c r="BE323" s="6" t="str">
        <f ca="1" t="shared" si="240"/>
        <v/>
      </c>
      <c r="BF323" s="6" t="str">
        <f ca="1" t="shared" si="241"/>
        <v/>
      </c>
      <c r="BG323" s="6" t="str">
        <f ca="1" t="shared" si="242"/>
        <v/>
      </c>
      <c r="BH323" s="6" t="str">
        <f ca="1" t="shared" si="243"/>
        <v/>
      </c>
      <c r="BI323" s="6" t="str">
        <f ca="1" t="shared" si="244"/>
        <v/>
      </c>
    </row>
    <row r="324" spans="1:61">
      <c r="A324" s="5" t="str">
        <f ca="1" t="shared" si="198"/>
        <v/>
      </c>
      <c r="B324" s="5" t="str">
        <f ca="1">IF(选手操作!$K323="","",选手操作!$K323)</f>
        <v/>
      </c>
      <c r="C324" s="5" t="str">
        <f ca="1">IF(选手操作!$L323="","",选手操作!$L323)</f>
        <v/>
      </c>
      <c r="D324" s="5" t="str">
        <f ca="1">IF($B324="","",RANK($E324,$E$4:$E$435,0)+COUNTIF($E$4:$E324,$E324)-1)</f>
        <v/>
      </c>
      <c r="E324" s="6" t="str">
        <f ca="1" t="shared" si="199"/>
        <v/>
      </c>
      <c r="F324" s="7" t="str">
        <f ca="1">IF(SUM(选手操作!S323,选手操作!AS323,选手操作!BS323,选手操作!CS323,选手操作!DS323,选手操作!ES323,选手操作!FS323,选手操作!GS323,选手操作!HS323,选手操作!M323,结果导入!W323,结果导入!AW323,结果导入!BW323,结果导入!CW323,结果导入!DW323,结果导入!EW323,结果导入!FW323,结果导入!GW323,结果导入!HW323,选手操作!HU323)=0,"",SUM(选手操作!S323,选手操作!AS323,选手操作!BS323,选手操作!CS323,选手操作!DS323,选手操作!ES323,选手操作!FS323,选手操作!GS323,选手操作!HS323,选手操作!M323,结果导入!W323,结果导入!AW323,结果导入!BW323,结果导入!CW323,结果导入!DW323,结果导入!EW323,结果导入!FW323,结果导入!GW323,结果导入!HW323))</f>
        <v/>
      </c>
      <c r="G324" s="7" t="str">
        <f>IF(SUM(选手操作!O323,结果导入!Y323,结果导入!AY323,结果导入!BY323,结果导入!CY323,结果导入!DY323,结果导入!EY323,结果导入!FY323,结果导入!GY323,结果导入!HY323)=0,"",SUM(选手操作!O323,结果导入!Y323,结果导入!AY323,结果导入!BY323,结果导入!CY323,结果导入!DY323,结果导入!EY323,结果导入!FY323,结果导入!GY323,结果导入!HY323))</f>
        <v/>
      </c>
      <c r="H324" s="6" t="str">
        <f ca="1">IFERROR(IF(OR($C324="",结果导入!S$3=""),"",IF(选手操作!T323&lt;&gt;"",IF(选手操作!T323="其他","请假",选手操作!T323),VLOOKUP($C324,结果导入!O:Q,3,0))),"成绩错误")</f>
        <v/>
      </c>
      <c r="I324" s="6" t="str">
        <f ca="1">IFERROR(IF(OR($C324="",结果导入!AS$3=""),"",IF(选手操作!AT323&lt;&gt;"",IF(选手操作!AT323="其他","请假",选手操作!AT323),VLOOKUP($C324,结果导入!AO:AQ,3,0))),"成绩错误")</f>
        <v/>
      </c>
      <c r="J324" s="6" t="str">
        <f ca="1">IFERROR(IF(OR($C324="",结果导入!BS$3=""),"",IF(选手操作!BT323&lt;&gt;"",IF(选手操作!BT323="其他","请假",选手操作!BT323),VLOOKUP($C324,结果导入!BO:BQ,3,0))),"成绩错误")</f>
        <v/>
      </c>
      <c r="K324" s="6" t="str">
        <f ca="1">IFERROR(IF(OR($C324="",结果导入!CS$3=""),"",IF(选手操作!CT323&lt;&gt;"",IF(选手操作!CT323="其他","请假",选手操作!CT323),VLOOKUP($C324,结果导入!CO:CQ,3,0))),"成绩错误")</f>
        <v/>
      </c>
      <c r="L324" s="6" t="str">
        <f ca="1">IFERROR(IF(OR($C324="",结果导入!DS$3=""),"",IF(选手操作!DT323&lt;&gt;"",IF(选手操作!DT323="其他","请假",选手操作!DT323),VLOOKUP($C324,结果导入!DO:DQ,3,0))),"成绩错误")</f>
        <v/>
      </c>
      <c r="M324" s="6" t="str">
        <f ca="1">IFERROR(IF(OR($C324="",结果导入!ES$3=""),"",IF(选手操作!ET323&lt;&gt;"",IF(选手操作!ET323="其他","请假",选手操作!ET323),VLOOKUP($C324,结果导入!EO:EQ,3,0))),"成绩错误")</f>
        <v/>
      </c>
      <c r="N324" s="6" t="str">
        <f ca="1">IFERROR(IF(OR($C324="",结果导入!FS$3=""),"",IF(选手操作!FT323&lt;&gt;"",IF(选手操作!FT323="其他","请假",选手操作!FT323),VLOOKUP($C324,结果导入!FO:FQ,3,0))),"成绩错误")</f>
        <v/>
      </c>
      <c r="O324" s="6" t="str">
        <f ca="1">IFERROR(IF(OR($C324="",结果导入!GS$3=""),"",IF(选手操作!GT323&lt;&gt;"",IF(选手操作!GT323="其他","请假",选手操作!GT323),VLOOKUP($C324,结果导入!GO:GQ,3,0))),"成绩错误")</f>
        <v/>
      </c>
      <c r="P324" s="6" t="str">
        <f ca="1">IFERROR(IF(OR($C324="",结果导入!HS$3=""),"",IF(选手操作!HT323&lt;&gt;"",IF(选手操作!HT323="其他","请假",选手操作!HT323),VLOOKUP($C324,结果导入!HO:HQ,3,0))),"成绩错误")</f>
        <v/>
      </c>
      <c r="Q324" s="5" t="str">
        <f ca="1" t="shared" si="200"/>
        <v/>
      </c>
      <c r="R324" s="5" t="str">
        <f ca="1" t="shared" si="201"/>
        <v/>
      </c>
      <c r="S324" s="5" t="str">
        <f ca="1" t="shared" si="202"/>
        <v/>
      </c>
      <c r="T324" s="6" t="str">
        <f ca="1" t="shared" si="203"/>
        <v/>
      </c>
      <c r="U324" s="6" t="str">
        <f ca="1" t="shared" si="204"/>
        <v/>
      </c>
      <c r="V324" s="6" t="str">
        <f ca="1" t="shared" si="205"/>
        <v/>
      </c>
      <c r="W324" s="6" t="str">
        <f ca="1" t="shared" si="206"/>
        <v/>
      </c>
      <c r="X324" s="6" t="str">
        <f ca="1" t="shared" si="207"/>
        <v/>
      </c>
      <c r="Y324" s="6" t="str">
        <f ca="1" t="shared" si="208"/>
        <v/>
      </c>
      <c r="Z324" s="6" t="str">
        <f ca="1" t="shared" si="209"/>
        <v/>
      </c>
      <c r="AA324" s="6" t="str">
        <f ca="1" t="shared" si="210"/>
        <v/>
      </c>
      <c r="AB324" s="6" t="str">
        <f ca="1" t="shared" si="211"/>
        <v/>
      </c>
      <c r="AC324" s="6" t="str">
        <f ca="1" t="shared" si="212"/>
        <v/>
      </c>
      <c r="AD324" s="6" t="str">
        <f ca="1" t="shared" si="213"/>
        <v/>
      </c>
      <c r="AE324" s="6" t="str">
        <f ca="1" t="shared" si="214"/>
        <v/>
      </c>
      <c r="AF324" s="5" t="str">
        <f ca="1" t="shared" si="215"/>
        <v/>
      </c>
      <c r="AG324" s="5" t="str">
        <f ca="1" t="shared" si="216"/>
        <v/>
      </c>
      <c r="AH324" s="5" t="str">
        <f ca="1" t="shared" si="217"/>
        <v/>
      </c>
      <c r="AI324" s="6" t="str">
        <f ca="1" t="shared" si="218"/>
        <v/>
      </c>
      <c r="AJ324" s="6" t="str">
        <f ca="1" t="shared" si="219"/>
        <v/>
      </c>
      <c r="AK324" s="7" t="str">
        <f ca="1" t="shared" si="220"/>
        <v/>
      </c>
      <c r="AL324" s="6" t="str">
        <f ca="1" t="shared" si="221"/>
        <v/>
      </c>
      <c r="AM324" s="6" t="str">
        <f ca="1" t="shared" si="222"/>
        <v/>
      </c>
      <c r="AN324" s="6" t="str">
        <f ca="1" t="shared" si="223"/>
        <v/>
      </c>
      <c r="AO324" s="6" t="str">
        <f ca="1" t="shared" si="224"/>
        <v/>
      </c>
      <c r="AP324" s="6" t="str">
        <f ca="1" t="shared" si="225"/>
        <v/>
      </c>
      <c r="AQ324" s="6" t="str">
        <f ca="1" t="shared" si="226"/>
        <v/>
      </c>
      <c r="AR324" s="6" t="str">
        <f ca="1" t="shared" si="227"/>
        <v/>
      </c>
      <c r="AS324" s="6" t="str">
        <f ca="1" t="shared" si="228"/>
        <v/>
      </c>
      <c r="AT324" s="6" t="str">
        <f ca="1" t="shared" si="229"/>
        <v/>
      </c>
      <c r="AU324" s="9" t="str">
        <f ca="1" t="shared" si="230"/>
        <v/>
      </c>
      <c r="AV324" s="5" t="str">
        <f ca="1" t="shared" si="231"/>
        <v/>
      </c>
      <c r="AW324" s="5" t="str">
        <f ca="1" t="shared" si="232"/>
        <v/>
      </c>
      <c r="AX324" s="8" t="str">
        <f ca="1" t="shared" si="233"/>
        <v/>
      </c>
      <c r="AY324" s="6" t="str">
        <f ca="1" t="shared" si="234"/>
        <v/>
      </c>
      <c r="AZ324" s="7" t="str">
        <f ca="1" t="shared" si="235"/>
        <v/>
      </c>
      <c r="BA324" s="6" t="str">
        <f ca="1" t="shared" si="236"/>
        <v/>
      </c>
      <c r="BB324" s="6" t="str">
        <f ca="1" t="shared" si="237"/>
        <v/>
      </c>
      <c r="BC324" s="6" t="str">
        <f ca="1" t="shared" si="238"/>
        <v/>
      </c>
      <c r="BD324" s="6" t="str">
        <f ca="1" t="shared" si="239"/>
        <v/>
      </c>
      <c r="BE324" s="6" t="str">
        <f ca="1" t="shared" si="240"/>
        <v/>
      </c>
      <c r="BF324" s="6" t="str">
        <f ca="1" t="shared" si="241"/>
        <v/>
      </c>
      <c r="BG324" s="6" t="str">
        <f ca="1" t="shared" si="242"/>
        <v/>
      </c>
      <c r="BH324" s="6" t="str">
        <f ca="1" t="shared" si="243"/>
        <v/>
      </c>
      <c r="BI324" s="6" t="str">
        <f ca="1" t="shared" si="244"/>
        <v/>
      </c>
    </row>
    <row r="325" spans="1:61">
      <c r="A325" s="5" t="str">
        <f ca="1" t="shared" ref="A325:A388" si="245">IF(D325="","",D325)</f>
        <v/>
      </c>
      <c r="B325" s="5" t="str">
        <f ca="1">IF(选手操作!$K324="","",选手操作!$K324)</f>
        <v/>
      </c>
      <c r="C325" s="5" t="str">
        <f ca="1">IF(选手操作!$L324="","",选手操作!$L324)</f>
        <v/>
      </c>
      <c r="D325" s="5" t="str">
        <f ca="1">IF($B325="","",RANK($E325,$E$4:$E$435,0)+COUNTIF($E$4:$E325,$E325)-1)</f>
        <v/>
      </c>
      <c r="E325" s="6" t="str">
        <f ca="1" t="shared" ref="E325:E388" si="246">IF($B325="","",SUM(F325:P325))</f>
        <v/>
      </c>
      <c r="F325" s="7" t="str">
        <f ca="1">IF(SUM(选手操作!S324,选手操作!AS324,选手操作!BS324,选手操作!CS324,选手操作!DS324,选手操作!ES324,选手操作!FS324,选手操作!GS324,选手操作!HS324,选手操作!M324,结果导入!W324,结果导入!AW324,结果导入!BW324,结果导入!CW324,结果导入!DW324,结果导入!EW324,结果导入!FW324,结果导入!GW324,结果导入!HW324,选手操作!HU324)=0,"",SUM(选手操作!S324,选手操作!AS324,选手操作!BS324,选手操作!CS324,选手操作!DS324,选手操作!ES324,选手操作!FS324,选手操作!GS324,选手操作!HS324,选手操作!M324,结果导入!W324,结果导入!AW324,结果导入!BW324,结果导入!CW324,结果导入!DW324,结果导入!EW324,结果导入!FW324,结果导入!GW324,结果导入!HW324))</f>
        <v/>
      </c>
      <c r="G325" s="7" t="str">
        <f>IF(SUM(选手操作!O324,结果导入!Y324,结果导入!AY324,结果导入!BY324,结果导入!CY324,结果导入!DY324,结果导入!EY324,结果导入!FY324,结果导入!GY324,结果导入!HY324)=0,"",SUM(选手操作!O324,结果导入!Y324,结果导入!AY324,结果导入!BY324,结果导入!CY324,结果导入!DY324,结果导入!EY324,结果导入!FY324,结果导入!GY324,结果导入!HY324))</f>
        <v/>
      </c>
      <c r="H325" s="6" t="str">
        <f ca="1">IFERROR(IF(OR($C325="",结果导入!S$3=""),"",IF(选手操作!T324&lt;&gt;"",IF(选手操作!T324="其他","请假",选手操作!T324),VLOOKUP($C325,结果导入!O:Q,3,0))),"成绩错误")</f>
        <v/>
      </c>
      <c r="I325" s="6" t="str">
        <f ca="1">IFERROR(IF(OR($C325="",结果导入!AS$3=""),"",IF(选手操作!AT324&lt;&gt;"",IF(选手操作!AT324="其他","请假",选手操作!AT324),VLOOKUP($C325,结果导入!AO:AQ,3,0))),"成绩错误")</f>
        <v/>
      </c>
      <c r="J325" s="6" t="str">
        <f ca="1">IFERROR(IF(OR($C325="",结果导入!BS$3=""),"",IF(选手操作!BT324&lt;&gt;"",IF(选手操作!BT324="其他","请假",选手操作!BT324),VLOOKUP($C325,结果导入!BO:BQ,3,0))),"成绩错误")</f>
        <v/>
      </c>
      <c r="K325" s="6" t="str">
        <f ca="1">IFERROR(IF(OR($C325="",结果导入!CS$3=""),"",IF(选手操作!CT324&lt;&gt;"",IF(选手操作!CT324="其他","请假",选手操作!CT324),VLOOKUP($C325,结果导入!CO:CQ,3,0))),"成绩错误")</f>
        <v/>
      </c>
      <c r="L325" s="6" t="str">
        <f ca="1">IFERROR(IF(OR($C325="",结果导入!DS$3=""),"",IF(选手操作!DT324&lt;&gt;"",IF(选手操作!DT324="其他","请假",选手操作!DT324),VLOOKUP($C325,结果导入!DO:DQ,3,0))),"成绩错误")</f>
        <v/>
      </c>
      <c r="M325" s="6" t="str">
        <f ca="1">IFERROR(IF(OR($C325="",结果导入!ES$3=""),"",IF(选手操作!ET324&lt;&gt;"",IF(选手操作!ET324="其他","请假",选手操作!ET324),VLOOKUP($C325,结果导入!EO:EQ,3,0))),"成绩错误")</f>
        <v/>
      </c>
      <c r="N325" s="6" t="str">
        <f ca="1">IFERROR(IF(OR($C325="",结果导入!FS$3=""),"",IF(选手操作!FT324&lt;&gt;"",IF(选手操作!FT324="其他","请假",选手操作!FT324),VLOOKUP($C325,结果导入!FO:FQ,3,0))),"成绩错误")</f>
        <v/>
      </c>
      <c r="O325" s="6" t="str">
        <f ca="1">IFERROR(IF(OR($C325="",结果导入!GS$3=""),"",IF(选手操作!GT324&lt;&gt;"",IF(选手操作!GT324="其他","请假",选手操作!GT324),VLOOKUP($C325,结果导入!GO:GQ,3,0))),"成绩错误")</f>
        <v/>
      </c>
      <c r="P325" s="6" t="str">
        <f ca="1">IFERROR(IF(OR($C325="",结果导入!HS$3=""),"",IF(选手操作!HT324&lt;&gt;"",IF(选手操作!HT324="其他","请假",选手操作!HT324),VLOOKUP($C325,结果导入!HO:HQ,3,0))),"成绩错误")</f>
        <v/>
      </c>
      <c r="Q325" s="5" t="str">
        <f ca="1" t="shared" ref="Q325:Q388" si="247">IF($B325="","",ROW()-3)</f>
        <v/>
      </c>
      <c r="R325" s="5" t="str">
        <f ca="1" t="shared" ref="R325:R388" si="248">IF($Q325="","",VLOOKUP($Q325,$A:$C,2,0))</f>
        <v/>
      </c>
      <c r="S325" s="5" t="str">
        <f ca="1" t="shared" ref="S325:S388" si="249">IF($Q325="","",VLOOKUP($Q325,$A:$C,3,0))</f>
        <v/>
      </c>
      <c r="T325" s="6" t="str">
        <f ca="1" t="shared" ref="T325:T388" si="250">IF($Q325="","",VLOOKUP($R325,$B:$P,COLUMN()-16,0))</f>
        <v/>
      </c>
      <c r="U325" s="6" t="str">
        <f ca="1" t="shared" ref="U325:U388" si="251">IF($Q325="","",VLOOKUP($R325,$B:$P,COLUMN()-16,0))</f>
        <v/>
      </c>
      <c r="V325" s="6" t="str">
        <f ca="1" t="shared" ref="V325:V388" si="252">IF($Q325="","",VLOOKUP($R325,$B:$P,COLUMN()-16,0))</f>
        <v/>
      </c>
      <c r="W325" s="6" t="str">
        <f ca="1" t="shared" ref="W325:W388" si="253">IF($Q325="","",VLOOKUP($R325,$B:$P,COLUMN()-16,0))</f>
        <v/>
      </c>
      <c r="X325" s="6" t="str">
        <f ca="1" t="shared" ref="X325:X388" si="254">IF($Q325="","",VLOOKUP($R325,$B:$P,COLUMN()-16,0))</f>
        <v/>
      </c>
      <c r="Y325" s="6" t="str">
        <f ca="1" t="shared" ref="Y325:Y388" si="255">IF($Q325="","",VLOOKUP($R325,$B:$P,COLUMN()-16,0))</f>
        <v/>
      </c>
      <c r="Z325" s="6" t="str">
        <f ca="1" t="shared" ref="Z325:Z388" si="256">IF($Q325="","",VLOOKUP($R325,$B:$P,COLUMN()-16,0))</f>
        <v/>
      </c>
      <c r="AA325" s="6" t="str">
        <f ca="1" t="shared" ref="AA325:AA388" si="257">IF($Q325="","",VLOOKUP($R325,$B:$P,COLUMN()-16,0))</f>
        <v/>
      </c>
      <c r="AB325" s="6" t="str">
        <f ca="1" t="shared" ref="AB325:AB388" si="258">IF($Q325="","",VLOOKUP($R325,$B:$P,COLUMN()-16,0))</f>
        <v/>
      </c>
      <c r="AC325" s="6" t="str">
        <f ca="1" t="shared" ref="AC325:AC388" si="259">IF($Q325="","",VLOOKUP($R325,$B:$P,COLUMN()-16,0))</f>
        <v/>
      </c>
      <c r="AD325" s="6" t="str">
        <f ca="1" t="shared" ref="AD325:AD388" si="260">IF($Q325="","",VLOOKUP($R325,$B:$P,COLUMN()-16,0))</f>
        <v/>
      </c>
      <c r="AE325" s="6" t="str">
        <f ca="1" t="shared" ref="AE325:AE388" si="261">IF($Q325="","",VLOOKUP($R325,$B:$P,COLUMN()-16,0))</f>
        <v/>
      </c>
      <c r="AF325" s="5" t="str">
        <f ca="1" t="shared" ref="AF325:AF388" si="262">IF($AH$1="","",IF($AH$1="参赛编号",B325,Q325))</f>
        <v/>
      </c>
      <c r="AG325" s="5" t="str">
        <f ca="1" t="shared" ref="AG325:AG388" si="263">IF($AH$1="","",IF($AH$1="参赛编号",C325,R325))</f>
        <v/>
      </c>
      <c r="AH325" s="5" t="str">
        <f ca="1" t="shared" ref="AH325:AH388" si="264">IF($AH$1="","",IF($AH$1="参赛编号",D325,S325))</f>
        <v/>
      </c>
      <c r="AI325" s="6" t="str">
        <f ca="1" t="shared" ref="AI325:AI388" si="265">IF(OR($AT$1="",$AH$1="",$AF325=""),"",$AT$1*IF($AH$1="参赛编号",E325,T325))</f>
        <v/>
      </c>
      <c r="AJ325" s="6" t="str">
        <f ca="1" t="shared" ref="AJ325:AJ388" si="266">IF($AH$1="","",IF($AH$1="参赛编号",F325,U325))</f>
        <v/>
      </c>
      <c r="AK325" s="7" t="str">
        <f ca="1" t="shared" ref="AK325:AK388" si="267">IF($AH$1="","",IF($AH$1="参赛编号",G325,V325))</f>
        <v/>
      </c>
      <c r="AL325" s="6" t="str">
        <f ca="1" t="shared" ref="AL325:AL388" si="268">IF($AH$1="","",IF($AH$1="参赛编号",H325,W325))</f>
        <v/>
      </c>
      <c r="AM325" s="6" t="str">
        <f ca="1" t="shared" ref="AM325:AM388" si="269">IF($AH$1="","",IF($AH$1="参赛编号",I325,X325))</f>
        <v/>
      </c>
      <c r="AN325" s="6" t="str">
        <f ca="1" t="shared" ref="AN325:AN388" si="270">IF($AH$1="","",IF($AH$1="参赛编号",J325,Y325))</f>
        <v/>
      </c>
      <c r="AO325" s="6" t="str">
        <f ca="1" t="shared" ref="AO325:AO388" si="271">IF($AH$1="","",IF($AH$1="参赛编号",K325,Z325))</f>
        <v/>
      </c>
      <c r="AP325" s="6" t="str">
        <f ca="1" t="shared" ref="AP325:AP388" si="272">IF($AH$1="","",IF($AH$1="参赛编号",L325,AA325))</f>
        <v/>
      </c>
      <c r="AQ325" s="6" t="str">
        <f ca="1" t="shared" ref="AQ325:AQ388" si="273">IF($AH$1="","",IF($AH$1="参赛编号",M325,AB325))</f>
        <v/>
      </c>
      <c r="AR325" s="6" t="str">
        <f ca="1" t="shared" ref="AR325:AR388" si="274">IF($AH$1="","",IF($AH$1="参赛编号",N325,AC325))</f>
        <v/>
      </c>
      <c r="AS325" s="6" t="str">
        <f ca="1" t="shared" ref="AS325:AS388" si="275">IF($AH$1="","",IF($AH$1="参赛编号",O325,AD325))</f>
        <v/>
      </c>
      <c r="AT325" s="6" t="str">
        <f ca="1" t="shared" ref="AT325:AT388" si="276">IF($AH$1="","",IF($AH$1="参赛编号",P325,AE325))</f>
        <v/>
      </c>
      <c r="AU325" s="9" t="str">
        <f ca="1" t="shared" ref="AU325:AU388" si="277">IF(AF325="","",AF325)</f>
        <v/>
      </c>
      <c r="AV325" s="5" t="str">
        <f ca="1" t="shared" ref="AV325:AV388" si="278">IF(AG325="","",AG325)</f>
        <v/>
      </c>
      <c r="AW325" s="5" t="str">
        <f ca="1" t="shared" ref="AW325:AW388" si="279">IF(AH325="","",AH325)</f>
        <v/>
      </c>
      <c r="AX325" s="8" t="str">
        <f ca="1" t="shared" ref="AX325:AX388" si="280">IF(AI325="","",AI325)</f>
        <v/>
      </c>
      <c r="AY325" s="6" t="str">
        <f ca="1" t="shared" ref="AY325:AY388" si="281">IF(AJ325="","",AJ325)</f>
        <v/>
      </c>
      <c r="AZ325" s="7" t="str">
        <f ca="1" t="shared" ref="AZ325:AZ388" si="282">IF(AK325="","",AK325)</f>
        <v/>
      </c>
      <c r="BA325" s="6" t="str">
        <f ca="1" t="shared" ref="BA325:BA388" si="283">IF(AL325="","",AL325)</f>
        <v/>
      </c>
      <c r="BB325" s="6" t="str">
        <f ca="1" t="shared" ref="BB325:BB388" si="284">IF(AM325="","",AM325)</f>
        <v/>
      </c>
      <c r="BC325" s="6" t="str">
        <f ca="1" t="shared" ref="BC325:BC388" si="285">IF(AN325="","",AN325)</f>
        <v/>
      </c>
      <c r="BD325" s="6" t="str">
        <f ca="1" t="shared" ref="BD325:BD388" si="286">IF(AO325="","",AO325)</f>
        <v/>
      </c>
      <c r="BE325" s="6" t="str">
        <f ca="1" t="shared" ref="BE325:BE388" si="287">IF(AP325="","",AP325)</f>
        <v/>
      </c>
      <c r="BF325" s="6" t="str">
        <f ca="1" t="shared" ref="BF325:BF388" si="288">IF(AQ325="","",AQ325)</f>
        <v/>
      </c>
      <c r="BG325" s="6" t="str">
        <f ca="1" t="shared" ref="BG325:BG388" si="289">IF(AR325="","",AR325)</f>
        <v/>
      </c>
      <c r="BH325" s="6" t="str">
        <f ca="1" t="shared" ref="BH325:BH388" si="290">IF(AS325="","",AS325)</f>
        <v/>
      </c>
      <c r="BI325" s="6" t="str">
        <f ca="1" t="shared" ref="BI325:BI388" si="291">IF(AT325="","",AT325)</f>
        <v/>
      </c>
    </row>
    <row r="326" spans="1:61">
      <c r="A326" s="5" t="str">
        <f ca="1" t="shared" si="245"/>
        <v/>
      </c>
      <c r="B326" s="5" t="str">
        <f ca="1">IF(选手操作!$K325="","",选手操作!$K325)</f>
        <v/>
      </c>
      <c r="C326" s="5" t="str">
        <f ca="1">IF(选手操作!$L325="","",选手操作!$L325)</f>
        <v/>
      </c>
      <c r="D326" s="5" t="str">
        <f ca="1">IF($B326="","",RANK($E326,$E$4:$E$435,0)+COUNTIF($E$4:$E326,$E326)-1)</f>
        <v/>
      </c>
      <c r="E326" s="6" t="str">
        <f ca="1" t="shared" si="246"/>
        <v/>
      </c>
      <c r="F326" s="7" t="str">
        <f ca="1">IF(SUM(选手操作!S325,选手操作!AS325,选手操作!BS325,选手操作!CS325,选手操作!DS325,选手操作!ES325,选手操作!FS325,选手操作!GS325,选手操作!HS325,选手操作!M325,结果导入!W325,结果导入!AW325,结果导入!BW325,结果导入!CW325,结果导入!DW325,结果导入!EW325,结果导入!FW325,结果导入!GW325,结果导入!HW325,选手操作!HU325)=0,"",SUM(选手操作!S325,选手操作!AS325,选手操作!BS325,选手操作!CS325,选手操作!DS325,选手操作!ES325,选手操作!FS325,选手操作!GS325,选手操作!HS325,选手操作!M325,结果导入!W325,结果导入!AW325,结果导入!BW325,结果导入!CW325,结果导入!DW325,结果导入!EW325,结果导入!FW325,结果导入!GW325,结果导入!HW325))</f>
        <v/>
      </c>
      <c r="G326" s="7" t="str">
        <f>IF(SUM(选手操作!O325,结果导入!Y325,结果导入!AY325,结果导入!BY325,结果导入!CY325,结果导入!DY325,结果导入!EY325,结果导入!FY325,结果导入!GY325,结果导入!HY325)=0,"",SUM(选手操作!O325,结果导入!Y325,结果导入!AY325,结果导入!BY325,结果导入!CY325,结果导入!DY325,结果导入!EY325,结果导入!FY325,结果导入!GY325,结果导入!HY325))</f>
        <v/>
      </c>
      <c r="H326" s="6" t="str">
        <f ca="1">IFERROR(IF(OR($C326="",结果导入!S$3=""),"",IF(选手操作!T325&lt;&gt;"",IF(选手操作!T325="其他","请假",选手操作!T325),VLOOKUP($C326,结果导入!O:Q,3,0))),"成绩错误")</f>
        <v/>
      </c>
      <c r="I326" s="6" t="str">
        <f ca="1">IFERROR(IF(OR($C326="",结果导入!AS$3=""),"",IF(选手操作!AT325&lt;&gt;"",IF(选手操作!AT325="其他","请假",选手操作!AT325),VLOOKUP($C326,结果导入!AO:AQ,3,0))),"成绩错误")</f>
        <v/>
      </c>
      <c r="J326" s="6" t="str">
        <f ca="1">IFERROR(IF(OR($C326="",结果导入!BS$3=""),"",IF(选手操作!BT325&lt;&gt;"",IF(选手操作!BT325="其他","请假",选手操作!BT325),VLOOKUP($C326,结果导入!BO:BQ,3,0))),"成绩错误")</f>
        <v/>
      </c>
      <c r="K326" s="6" t="str">
        <f ca="1">IFERROR(IF(OR($C326="",结果导入!CS$3=""),"",IF(选手操作!CT325&lt;&gt;"",IF(选手操作!CT325="其他","请假",选手操作!CT325),VLOOKUP($C326,结果导入!CO:CQ,3,0))),"成绩错误")</f>
        <v/>
      </c>
      <c r="L326" s="6" t="str">
        <f ca="1">IFERROR(IF(OR($C326="",结果导入!DS$3=""),"",IF(选手操作!DT325&lt;&gt;"",IF(选手操作!DT325="其他","请假",选手操作!DT325),VLOOKUP($C326,结果导入!DO:DQ,3,0))),"成绩错误")</f>
        <v/>
      </c>
      <c r="M326" s="6" t="str">
        <f ca="1">IFERROR(IF(OR($C326="",结果导入!ES$3=""),"",IF(选手操作!ET325&lt;&gt;"",IF(选手操作!ET325="其他","请假",选手操作!ET325),VLOOKUP($C326,结果导入!EO:EQ,3,0))),"成绩错误")</f>
        <v/>
      </c>
      <c r="N326" s="6" t="str">
        <f ca="1">IFERROR(IF(OR($C326="",结果导入!FS$3=""),"",IF(选手操作!FT325&lt;&gt;"",IF(选手操作!FT325="其他","请假",选手操作!FT325),VLOOKUP($C326,结果导入!FO:FQ,3,0))),"成绩错误")</f>
        <v/>
      </c>
      <c r="O326" s="6" t="str">
        <f ca="1">IFERROR(IF(OR($C326="",结果导入!GS$3=""),"",IF(选手操作!GT325&lt;&gt;"",IF(选手操作!GT325="其他","请假",选手操作!GT325),VLOOKUP($C326,结果导入!GO:GQ,3,0))),"成绩错误")</f>
        <v/>
      </c>
      <c r="P326" s="6" t="str">
        <f ca="1">IFERROR(IF(OR($C326="",结果导入!HS$3=""),"",IF(选手操作!HT325&lt;&gt;"",IF(选手操作!HT325="其他","请假",选手操作!HT325),VLOOKUP($C326,结果导入!HO:HQ,3,0))),"成绩错误")</f>
        <v/>
      </c>
      <c r="Q326" s="5" t="str">
        <f ca="1" t="shared" si="247"/>
        <v/>
      </c>
      <c r="R326" s="5" t="str">
        <f ca="1" t="shared" si="248"/>
        <v/>
      </c>
      <c r="S326" s="5" t="str">
        <f ca="1" t="shared" si="249"/>
        <v/>
      </c>
      <c r="T326" s="6" t="str">
        <f ca="1" t="shared" si="250"/>
        <v/>
      </c>
      <c r="U326" s="6" t="str">
        <f ca="1" t="shared" si="251"/>
        <v/>
      </c>
      <c r="V326" s="6" t="str">
        <f ca="1" t="shared" si="252"/>
        <v/>
      </c>
      <c r="W326" s="6" t="str">
        <f ca="1" t="shared" si="253"/>
        <v/>
      </c>
      <c r="X326" s="6" t="str">
        <f ca="1" t="shared" si="254"/>
        <v/>
      </c>
      <c r="Y326" s="6" t="str">
        <f ca="1" t="shared" si="255"/>
        <v/>
      </c>
      <c r="Z326" s="6" t="str">
        <f ca="1" t="shared" si="256"/>
        <v/>
      </c>
      <c r="AA326" s="6" t="str">
        <f ca="1" t="shared" si="257"/>
        <v/>
      </c>
      <c r="AB326" s="6" t="str">
        <f ca="1" t="shared" si="258"/>
        <v/>
      </c>
      <c r="AC326" s="6" t="str">
        <f ca="1" t="shared" si="259"/>
        <v/>
      </c>
      <c r="AD326" s="6" t="str">
        <f ca="1" t="shared" si="260"/>
        <v/>
      </c>
      <c r="AE326" s="6" t="str">
        <f ca="1" t="shared" si="261"/>
        <v/>
      </c>
      <c r="AF326" s="5" t="str">
        <f ca="1" t="shared" si="262"/>
        <v/>
      </c>
      <c r="AG326" s="5" t="str">
        <f ca="1" t="shared" si="263"/>
        <v/>
      </c>
      <c r="AH326" s="5" t="str">
        <f ca="1" t="shared" si="264"/>
        <v/>
      </c>
      <c r="AI326" s="6" t="str">
        <f ca="1" t="shared" si="265"/>
        <v/>
      </c>
      <c r="AJ326" s="6" t="str">
        <f ca="1" t="shared" si="266"/>
        <v/>
      </c>
      <c r="AK326" s="7" t="str">
        <f ca="1" t="shared" si="267"/>
        <v/>
      </c>
      <c r="AL326" s="6" t="str">
        <f ca="1" t="shared" si="268"/>
        <v/>
      </c>
      <c r="AM326" s="6" t="str">
        <f ca="1" t="shared" si="269"/>
        <v/>
      </c>
      <c r="AN326" s="6" t="str">
        <f ca="1" t="shared" si="270"/>
        <v/>
      </c>
      <c r="AO326" s="6" t="str">
        <f ca="1" t="shared" si="271"/>
        <v/>
      </c>
      <c r="AP326" s="6" t="str">
        <f ca="1" t="shared" si="272"/>
        <v/>
      </c>
      <c r="AQ326" s="6" t="str">
        <f ca="1" t="shared" si="273"/>
        <v/>
      </c>
      <c r="AR326" s="6" t="str">
        <f ca="1" t="shared" si="274"/>
        <v/>
      </c>
      <c r="AS326" s="6" t="str">
        <f ca="1" t="shared" si="275"/>
        <v/>
      </c>
      <c r="AT326" s="6" t="str">
        <f ca="1" t="shared" si="276"/>
        <v/>
      </c>
      <c r="AU326" s="9" t="str">
        <f ca="1" t="shared" si="277"/>
        <v/>
      </c>
      <c r="AV326" s="5" t="str">
        <f ca="1" t="shared" si="278"/>
        <v/>
      </c>
      <c r="AW326" s="5" t="str">
        <f ca="1" t="shared" si="279"/>
        <v/>
      </c>
      <c r="AX326" s="8" t="str">
        <f ca="1" t="shared" si="280"/>
        <v/>
      </c>
      <c r="AY326" s="6" t="str">
        <f ca="1" t="shared" si="281"/>
        <v/>
      </c>
      <c r="AZ326" s="7" t="str">
        <f ca="1" t="shared" si="282"/>
        <v/>
      </c>
      <c r="BA326" s="6" t="str">
        <f ca="1" t="shared" si="283"/>
        <v/>
      </c>
      <c r="BB326" s="6" t="str">
        <f ca="1" t="shared" si="284"/>
        <v/>
      </c>
      <c r="BC326" s="6" t="str">
        <f ca="1" t="shared" si="285"/>
        <v/>
      </c>
      <c r="BD326" s="6" t="str">
        <f ca="1" t="shared" si="286"/>
        <v/>
      </c>
      <c r="BE326" s="6" t="str">
        <f ca="1" t="shared" si="287"/>
        <v/>
      </c>
      <c r="BF326" s="6" t="str">
        <f ca="1" t="shared" si="288"/>
        <v/>
      </c>
      <c r="BG326" s="6" t="str">
        <f ca="1" t="shared" si="289"/>
        <v/>
      </c>
      <c r="BH326" s="6" t="str">
        <f ca="1" t="shared" si="290"/>
        <v/>
      </c>
      <c r="BI326" s="6" t="str">
        <f ca="1" t="shared" si="291"/>
        <v/>
      </c>
    </row>
    <row r="327" spans="1:61">
      <c r="A327" s="5" t="str">
        <f ca="1" t="shared" si="245"/>
        <v/>
      </c>
      <c r="B327" s="5" t="str">
        <f ca="1">IF(选手操作!$K326="","",选手操作!$K326)</f>
        <v/>
      </c>
      <c r="C327" s="5" t="str">
        <f ca="1">IF(选手操作!$L326="","",选手操作!$L326)</f>
        <v/>
      </c>
      <c r="D327" s="5" t="str">
        <f ca="1">IF($B327="","",RANK($E327,$E$4:$E$435,0)+COUNTIF($E$4:$E327,$E327)-1)</f>
        <v/>
      </c>
      <c r="E327" s="6" t="str">
        <f ca="1" t="shared" si="246"/>
        <v/>
      </c>
      <c r="F327" s="7" t="str">
        <f ca="1">IF(SUM(选手操作!S326,选手操作!AS326,选手操作!BS326,选手操作!CS326,选手操作!DS326,选手操作!ES326,选手操作!FS326,选手操作!GS326,选手操作!HS326,选手操作!M326,结果导入!W326,结果导入!AW326,结果导入!BW326,结果导入!CW326,结果导入!DW326,结果导入!EW326,结果导入!FW326,结果导入!GW326,结果导入!HW326,选手操作!HU326)=0,"",SUM(选手操作!S326,选手操作!AS326,选手操作!BS326,选手操作!CS326,选手操作!DS326,选手操作!ES326,选手操作!FS326,选手操作!GS326,选手操作!HS326,选手操作!M326,结果导入!W326,结果导入!AW326,结果导入!BW326,结果导入!CW326,结果导入!DW326,结果导入!EW326,结果导入!FW326,结果导入!GW326,结果导入!HW326))</f>
        <v/>
      </c>
      <c r="G327" s="7" t="str">
        <f>IF(SUM(选手操作!O326,结果导入!Y326,结果导入!AY326,结果导入!BY326,结果导入!CY326,结果导入!DY326,结果导入!EY326,结果导入!FY326,结果导入!GY326,结果导入!HY326)=0,"",SUM(选手操作!O326,结果导入!Y326,结果导入!AY326,结果导入!BY326,结果导入!CY326,结果导入!DY326,结果导入!EY326,结果导入!FY326,结果导入!GY326,结果导入!HY326))</f>
        <v/>
      </c>
      <c r="H327" s="6" t="str">
        <f ca="1">IFERROR(IF(OR($C327="",结果导入!S$3=""),"",IF(选手操作!T326&lt;&gt;"",IF(选手操作!T326="其他","请假",选手操作!T326),VLOOKUP($C327,结果导入!O:Q,3,0))),"成绩错误")</f>
        <v/>
      </c>
      <c r="I327" s="6" t="str">
        <f ca="1">IFERROR(IF(OR($C327="",结果导入!AS$3=""),"",IF(选手操作!AT326&lt;&gt;"",IF(选手操作!AT326="其他","请假",选手操作!AT326),VLOOKUP($C327,结果导入!AO:AQ,3,0))),"成绩错误")</f>
        <v/>
      </c>
      <c r="J327" s="6" t="str">
        <f ca="1">IFERROR(IF(OR($C327="",结果导入!BS$3=""),"",IF(选手操作!BT326&lt;&gt;"",IF(选手操作!BT326="其他","请假",选手操作!BT326),VLOOKUP($C327,结果导入!BO:BQ,3,0))),"成绩错误")</f>
        <v/>
      </c>
      <c r="K327" s="6" t="str">
        <f ca="1">IFERROR(IF(OR($C327="",结果导入!CS$3=""),"",IF(选手操作!CT326&lt;&gt;"",IF(选手操作!CT326="其他","请假",选手操作!CT326),VLOOKUP($C327,结果导入!CO:CQ,3,0))),"成绩错误")</f>
        <v/>
      </c>
      <c r="L327" s="6" t="str">
        <f ca="1">IFERROR(IF(OR($C327="",结果导入!DS$3=""),"",IF(选手操作!DT326&lt;&gt;"",IF(选手操作!DT326="其他","请假",选手操作!DT326),VLOOKUP($C327,结果导入!DO:DQ,3,0))),"成绩错误")</f>
        <v/>
      </c>
      <c r="M327" s="6" t="str">
        <f ca="1">IFERROR(IF(OR($C327="",结果导入!ES$3=""),"",IF(选手操作!ET326&lt;&gt;"",IF(选手操作!ET326="其他","请假",选手操作!ET326),VLOOKUP($C327,结果导入!EO:EQ,3,0))),"成绩错误")</f>
        <v/>
      </c>
      <c r="N327" s="6" t="str">
        <f ca="1">IFERROR(IF(OR($C327="",结果导入!FS$3=""),"",IF(选手操作!FT326&lt;&gt;"",IF(选手操作!FT326="其他","请假",选手操作!FT326),VLOOKUP($C327,结果导入!FO:FQ,3,0))),"成绩错误")</f>
        <v/>
      </c>
      <c r="O327" s="6" t="str">
        <f ca="1">IFERROR(IF(OR($C327="",结果导入!GS$3=""),"",IF(选手操作!GT326&lt;&gt;"",IF(选手操作!GT326="其他","请假",选手操作!GT326),VLOOKUP($C327,结果导入!GO:GQ,3,0))),"成绩错误")</f>
        <v/>
      </c>
      <c r="P327" s="6" t="str">
        <f ca="1">IFERROR(IF(OR($C327="",结果导入!HS$3=""),"",IF(选手操作!HT326&lt;&gt;"",IF(选手操作!HT326="其他","请假",选手操作!HT326),VLOOKUP($C327,结果导入!HO:HQ,3,0))),"成绩错误")</f>
        <v/>
      </c>
      <c r="Q327" s="5" t="str">
        <f ca="1" t="shared" si="247"/>
        <v/>
      </c>
      <c r="R327" s="5" t="str">
        <f ca="1" t="shared" si="248"/>
        <v/>
      </c>
      <c r="S327" s="5" t="str">
        <f ca="1" t="shared" si="249"/>
        <v/>
      </c>
      <c r="T327" s="6" t="str">
        <f ca="1" t="shared" si="250"/>
        <v/>
      </c>
      <c r="U327" s="6" t="str">
        <f ca="1" t="shared" si="251"/>
        <v/>
      </c>
      <c r="V327" s="6" t="str">
        <f ca="1" t="shared" si="252"/>
        <v/>
      </c>
      <c r="W327" s="6" t="str">
        <f ca="1" t="shared" si="253"/>
        <v/>
      </c>
      <c r="X327" s="6" t="str">
        <f ca="1" t="shared" si="254"/>
        <v/>
      </c>
      <c r="Y327" s="6" t="str">
        <f ca="1" t="shared" si="255"/>
        <v/>
      </c>
      <c r="Z327" s="6" t="str">
        <f ca="1" t="shared" si="256"/>
        <v/>
      </c>
      <c r="AA327" s="6" t="str">
        <f ca="1" t="shared" si="257"/>
        <v/>
      </c>
      <c r="AB327" s="6" t="str">
        <f ca="1" t="shared" si="258"/>
        <v/>
      </c>
      <c r="AC327" s="6" t="str">
        <f ca="1" t="shared" si="259"/>
        <v/>
      </c>
      <c r="AD327" s="6" t="str">
        <f ca="1" t="shared" si="260"/>
        <v/>
      </c>
      <c r="AE327" s="6" t="str">
        <f ca="1" t="shared" si="261"/>
        <v/>
      </c>
      <c r="AF327" s="5" t="str">
        <f ca="1" t="shared" si="262"/>
        <v/>
      </c>
      <c r="AG327" s="5" t="str">
        <f ca="1" t="shared" si="263"/>
        <v/>
      </c>
      <c r="AH327" s="5" t="str">
        <f ca="1" t="shared" si="264"/>
        <v/>
      </c>
      <c r="AI327" s="6" t="str">
        <f ca="1" t="shared" si="265"/>
        <v/>
      </c>
      <c r="AJ327" s="6" t="str">
        <f ca="1" t="shared" si="266"/>
        <v/>
      </c>
      <c r="AK327" s="7" t="str">
        <f ca="1" t="shared" si="267"/>
        <v/>
      </c>
      <c r="AL327" s="6" t="str">
        <f ca="1" t="shared" si="268"/>
        <v/>
      </c>
      <c r="AM327" s="6" t="str">
        <f ca="1" t="shared" si="269"/>
        <v/>
      </c>
      <c r="AN327" s="6" t="str">
        <f ca="1" t="shared" si="270"/>
        <v/>
      </c>
      <c r="AO327" s="6" t="str">
        <f ca="1" t="shared" si="271"/>
        <v/>
      </c>
      <c r="AP327" s="6" t="str">
        <f ca="1" t="shared" si="272"/>
        <v/>
      </c>
      <c r="AQ327" s="6" t="str">
        <f ca="1" t="shared" si="273"/>
        <v/>
      </c>
      <c r="AR327" s="6" t="str">
        <f ca="1" t="shared" si="274"/>
        <v/>
      </c>
      <c r="AS327" s="6" t="str">
        <f ca="1" t="shared" si="275"/>
        <v/>
      </c>
      <c r="AT327" s="6" t="str">
        <f ca="1" t="shared" si="276"/>
        <v/>
      </c>
      <c r="AU327" s="9" t="str">
        <f ca="1" t="shared" si="277"/>
        <v/>
      </c>
      <c r="AV327" s="5" t="str">
        <f ca="1" t="shared" si="278"/>
        <v/>
      </c>
      <c r="AW327" s="5" t="str">
        <f ca="1" t="shared" si="279"/>
        <v/>
      </c>
      <c r="AX327" s="8" t="str">
        <f ca="1" t="shared" si="280"/>
        <v/>
      </c>
      <c r="AY327" s="6" t="str">
        <f ca="1" t="shared" si="281"/>
        <v/>
      </c>
      <c r="AZ327" s="7" t="str">
        <f ca="1" t="shared" si="282"/>
        <v/>
      </c>
      <c r="BA327" s="6" t="str">
        <f ca="1" t="shared" si="283"/>
        <v/>
      </c>
      <c r="BB327" s="6" t="str">
        <f ca="1" t="shared" si="284"/>
        <v/>
      </c>
      <c r="BC327" s="6" t="str">
        <f ca="1" t="shared" si="285"/>
        <v/>
      </c>
      <c r="BD327" s="6" t="str">
        <f ca="1" t="shared" si="286"/>
        <v/>
      </c>
      <c r="BE327" s="6" t="str">
        <f ca="1" t="shared" si="287"/>
        <v/>
      </c>
      <c r="BF327" s="6" t="str">
        <f ca="1" t="shared" si="288"/>
        <v/>
      </c>
      <c r="BG327" s="6" t="str">
        <f ca="1" t="shared" si="289"/>
        <v/>
      </c>
      <c r="BH327" s="6" t="str">
        <f ca="1" t="shared" si="290"/>
        <v/>
      </c>
      <c r="BI327" s="6" t="str">
        <f ca="1" t="shared" si="291"/>
        <v/>
      </c>
    </row>
    <row r="328" spans="1:61">
      <c r="A328" s="5" t="str">
        <f ca="1" t="shared" si="245"/>
        <v/>
      </c>
      <c r="B328" s="5" t="str">
        <f ca="1">IF(选手操作!$K327="","",选手操作!$K327)</f>
        <v/>
      </c>
      <c r="C328" s="5" t="str">
        <f ca="1">IF(选手操作!$L327="","",选手操作!$L327)</f>
        <v/>
      </c>
      <c r="D328" s="5" t="str">
        <f ca="1">IF($B328="","",RANK($E328,$E$4:$E$435,0)+COUNTIF($E$4:$E328,$E328)-1)</f>
        <v/>
      </c>
      <c r="E328" s="6" t="str">
        <f ca="1" t="shared" si="246"/>
        <v/>
      </c>
      <c r="F328" s="7" t="str">
        <f ca="1">IF(SUM(选手操作!S327,选手操作!AS327,选手操作!BS327,选手操作!CS327,选手操作!DS327,选手操作!ES327,选手操作!FS327,选手操作!GS327,选手操作!HS327,选手操作!M327,结果导入!W327,结果导入!AW327,结果导入!BW327,结果导入!CW327,结果导入!DW327,结果导入!EW327,结果导入!FW327,结果导入!GW327,结果导入!HW327,选手操作!HU327)=0,"",SUM(选手操作!S327,选手操作!AS327,选手操作!BS327,选手操作!CS327,选手操作!DS327,选手操作!ES327,选手操作!FS327,选手操作!GS327,选手操作!HS327,选手操作!M327,结果导入!W327,结果导入!AW327,结果导入!BW327,结果导入!CW327,结果导入!DW327,结果导入!EW327,结果导入!FW327,结果导入!GW327,结果导入!HW327))</f>
        <v/>
      </c>
      <c r="G328" s="7" t="str">
        <f>IF(SUM(选手操作!O327,结果导入!Y327,结果导入!AY327,结果导入!BY327,结果导入!CY327,结果导入!DY327,结果导入!EY327,结果导入!FY327,结果导入!GY327,结果导入!HY327)=0,"",SUM(选手操作!O327,结果导入!Y327,结果导入!AY327,结果导入!BY327,结果导入!CY327,结果导入!DY327,结果导入!EY327,结果导入!FY327,结果导入!GY327,结果导入!HY327))</f>
        <v/>
      </c>
      <c r="H328" s="6" t="str">
        <f ca="1">IFERROR(IF(OR($C328="",结果导入!S$3=""),"",IF(选手操作!T327&lt;&gt;"",IF(选手操作!T327="其他","请假",选手操作!T327),VLOOKUP($C328,结果导入!O:Q,3,0))),"成绩错误")</f>
        <v/>
      </c>
      <c r="I328" s="6" t="str">
        <f ca="1">IFERROR(IF(OR($C328="",结果导入!AS$3=""),"",IF(选手操作!AT327&lt;&gt;"",IF(选手操作!AT327="其他","请假",选手操作!AT327),VLOOKUP($C328,结果导入!AO:AQ,3,0))),"成绩错误")</f>
        <v/>
      </c>
      <c r="J328" s="6" t="str">
        <f ca="1">IFERROR(IF(OR($C328="",结果导入!BS$3=""),"",IF(选手操作!BT327&lt;&gt;"",IF(选手操作!BT327="其他","请假",选手操作!BT327),VLOOKUP($C328,结果导入!BO:BQ,3,0))),"成绩错误")</f>
        <v/>
      </c>
      <c r="K328" s="6" t="str">
        <f ca="1">IFERROR(IF(OR($C328="",结果导入!CS$3=""),"",IF(选手操作!CT327&lt;&gt;"",IF(选手操作!CT327="其他","请假",选手操作!CT327),VLOOKUP($C328,结果导入!CO:CQ,3,0))),"成绩错误")</f>
        <v/>
      </c>
      <c r="L328" s="6" t="str">
        <f ca="1">IFERROR(IF(OR($C328="",结果导入!DS$3=""),"",IF(选手操作!DT327&lt;&gt;"",IF(选手操作!DT327="其他","请假",选手操作!DT327),VLOOKUP($C328,结果导入!DO:DQ,3,0))),"成绩错误")</f>
        <v/>
      </c>
      <c r="M328" s="6" t="str">
        <f ca="1">IFERROR(IF(OR($C328="",结果导入!ES$3=""),"",IF(选手操作!ET327&lt;&gt;"",IF(选手操作!ET327="其他","请假",选手操作!ET327),VLOOKUP($C328,结果导入!EO:EQ,3,0))),"成绩错误")</f>
        <v/>
      </c>
      <c r="N328" s="6" t="str">
        <f ca="1">IFERROR(IF(OR($C328="",结果导入!FS$3=""),"",IF(选手操作!FT327&lt;&gt;"",IF(选手操作!FT327="其他","请假",选手操作!FT327),VLOOKUP($C328,结果导入!FO:FQ,3,0))),"成绩错误")</f>
        <v/>
      </c>
      <c r="O328" s="6" t="str">
        <f ca="1">IFERROR(IF(OR($C328="",结果导入!GS$3=""),"",IF(选手操作!GT327&lt;&gt;"",IF(选手操作!GT327="其他","请假",选手操作!GT327),VLOOKUP($C328,结果导入!GO:GQ,3,0))),"成绩错误")</f>
        <v/>
      </c>
      <c r="P328" s="6" t="str">
        <f ca="1">IFERROR(IF(OR($C328="",结果导入!HS$3=""),"",IF(选手操作!HT327&lt;&gt;"",IF(选手操作!HT327="其他","请假",选手操作!HT327),VLOOKUP($C328,结果导入!HO:HQ,3,0))),"成绩错误")</f>
        <v/>
      </c>
      <c r="Q328" s="5" t="str">
        <f ca="1" t="shared" si="247"/>
        <v/>
      </c>
      <c r="R328" s="5" t="str">
        <f ca="1" t="shared" si="248"/>
        <v/>
      </c>
      <c r="S328" s="5" t="str">
        <f ca="1" t="shared" si="249"/>
        <v/>
      </c>
      <c r="T328" s="6" t="str">
        <f ca="1" t="shared" si="250"/>
        <v/>
      </c>
      <c r="U328" s="6" t="str">
        <f ca="1" t="shared" si="251"/>
        <v/>
      </c>
      <c r="V328" s="6" t="str">
        <f ca="1" t="shared" si="252"/>
        <v/>
      </c>
      <c r="W328" s="6" t="str">
        <f ca="1" t="shared" si="253"/>
        <v/>
      </c>
      <c r="X328" s="6" t="str">
        <f ca="1" t="shared" si="254"/>
        <v/>
      </c>
      <c r="Y328" s="6" t="str">
        <f ca="1" t="shared" si="255"/>
        <v/>
      </c>
      <c r="Z328" s="6" t="str">
        <f ca="1" t="shared" si="256"/>
        <v/>
      </c>
      <c r="AA328" s="6" t="str">
        <f ca="1" t="shared" si="257"/>
        <v/>
      </c>
      <c r="AB328" s="6" t="str">
        <f ca="1" t="shared" si="258"/>
        <v/>
      </c>
      <c r="AC328" s="6" t="str">
        <f ca="1" t="shared" si="259"/>
        <v/>
      </c>
      <c r="AD328" s="6" t="str">
        <f ca="1" t="shared" si="260"/>
        <v/>
      </c>
      <c r="AE328" s="6" t="str">
        <f ca="1" t="shared" si="261"/>
        <v/>
      </c>
      <c r="AF328" s="5" t="str">
        <f ca="1" t="shared" si="262"/>
        <v/>
      </c>
      <c r="AG328" s="5" t="str">
        <f ca="1" t="shared" si="263"/>
        <v/>
      </c>
      <c r="AH328" s="5" t="str">
        <f ca="1" t="shared" si="264"/>
        <v/>
      </c>
      <c r="AI328" s="6" t="str">
        <f ca="1" t="shared" si="265"/>
        <v/>
      </c>
      <c r="AJ328" s="6" t="str">
        <f ca="1" t="shared" si="266"/>
        <v/>
      </c>
      <c r="AK328" s="7" t="str">
        <f ca="1" t="shared" si="267"/>
        <v/>
      </c>
      <c r="AL328" s="6" t="str">
        <f ca="1" t="shared" si="268"/>
        <v/>
      </c>
      <c r="AM328" s="6" t="str">
        <f ca="1" t="shared" si="269"/>
        <v/>
      </c>
      <c r="AN328" s="6" t="str">
        <f ca="1" t="shared" si="270"/>
        <v/>
      </c>
      <c r="AO328" s="6" t="str">
        <f ca="1" t="shared" si="271"/>
        <v/>
      </c>
      <c r="AP328" s="6" t="str">
        <f ca="1" t="shared" si="272"/>
        <v/>
      </c>
      <c r="AQ328" s="6" t="str">
        <f ca="1" t="shared" si="273"/>
        <v/>
      </c>
      <c r="AR328" s="6" t="str">
        <f ca="1" t="shared" si="274"/>
        <v/>
      </c>
      <c r="AS328" s="6" t="str">
        <f ca="1" t="shared" si="275"/>
        <v/>
      </c>
      <c r="AT328" s="6" t="str">
        <f ca="1" t="shared" si="276"/>
        <v/>
      </c>
      <c r="AU328" s="9" t="str">
        <f ca="1" t="shared" si="277"/>
        <v/>
      </c>
      <c r="AV328" s="5" t="str">
        <f ca="1" t="shared" si="278"/>
        <v/>
      </c>
      <c r="AW328" s="5" t="str">
        <f ca="1" t="shared" si="279"/>
        <v/>
      </c>
      <c r="AX328" s="8" t="str">
        <f ca="1" t="shared" si="280"/>
        <v/>
      </c>
      <c r="AY328" s="6" t="str">
        <f ca="1" t="shared" si="281"/>
        <v/>
      </c>
      <c r="AZ328" s="7" t="str">
        <f ca="1" t="shared" si="282"/>
        <v/>
      </c>
      <c r="BA328" s="6" t="str">
        <f ca="1" t="shared" si="283"/>
        <v/>
      </c>
      <c r="BB328" s="6" t="str">
        <f ca="1" t="shared" si="284"/>
        <v/>
      </c>
      <c r="BC328" s="6" t="str">
        <f ca="1" t="shared" si="285"/>
        <v/>
      </c>
      <c r="BD328" s="6" t="str">
        <f ca="1" t="shared" si="286"/>
        <v/>
      </c>
      <c r="BE328" s="6" t="str">
        <f ca="1" t="shared" si="287"/>
        <v/>
      </c>
      <c r="BF328" s="6" t="str">
        <f ca="1" t="shared" si="288"/>
        <v/>
      </c>
      <c r="BG328" s="6" t="str">
        <f ca="1" t="shared" si="289"/>
        <v/>
      </c>
      <c r="BH328" s="6" t="str">
        <f ca="1" t="shared" si="290"/>
        <v/>
      </c>
      <c r="BI328" s="6" t="str">
        <f ca="1" t="shared" si="291"/>
        <v/>
      </c>
    </row>
    <row r="329" spans="1:61">
      <c r="A329" s="5" t="str">
        <f ca="1" t="shared" si="245"/>
        <v/>
      </c>
      <c r="B329" s="5" t="str">
        <f ca="1">IF(选手操作!$K328="","",选手操作!$K328)</f>
        <v/>
      </c>
      <c r="C329" s="5" t="str">
        <f ca="1">IF(选手操作!$L328="","",选手操作!$L328)</f>
        <v/>
      </c>
      <c r="D329" s="5" t="str">
        <f ca="1">IF($B329="","",RANK($E329,$E$4:$E$435,0)+COUNTIF($E$4:$E329,$E329)-1)</f>
        <v/>
      </c>
      <c r="E329" s="6" t="str">
        <f ca="1" t="shared" si="246"/>
        <v/>
      </c>
      <c r="F329" s="7" t="str">
        <f ca="1">IF(SUM(选手操作!S328,选手操作!AS328,选手操作!BS328,选手操作!CS328,选手操作!DS328,选手操作!ES328,选手操作!FS328,选手操作!GS328,选手操作!HS328,选手操作!M328,结果导入!W328,结果导入!AW328,结果导入!BW328,结果导入!CW328,结果导入!DW328,结果导入!EW328,结果导入!FW328,结果导入!GW328,结果导入!HW328,选手操作!HU328)=0,"",SUM(选手操作!S328,选手操作!AS328,选手操作!BS328,选手操作!CS328,选手操作!DS328,选手操作!ES328,选手操作!FS328,选手操作!GS328,选手操作!HS328,选手操作!M328,结果导入!W328,结果导入!AW328,结果导入!BW328,结果导入!CW328,结果导入!DW328,结果导入!EW328,结果导入!FW328,结果导入!GW328,结果导入!HW328))</f>
        <v/>
      </c>
      <c r="G329" s="7" t="str">
        <f>IF(SUM(选手操作!O328,结果导入!Y328,结果导入!AY328,结果导入!BY328,结果导入!CY328,结果导入!DY328,结果导入!EY328,结果导入!FY328,结果导入!GY328,结果导入!HY328)=0,"",SUM(选手操作!O328,结果导入!Y328,结果导入!AY328,结果导入!BY328,结果导入!CY328,结果导入!DY328,结果导入!EY328,结果导入!FY328,结果导入!GY328,结果导入!HY328))</f>
        <v/>
      </c>
      <c r="H329" s="6" t="str">
        <f ca="1">IFERROR(IF(OR($C329="",结果导入!S$3=""),"",IF(选手操作!T328&lt;&gt;"",IF(选手操作!T328="其他","请假",选手操作!T328),VLOOKUP($C329,结果导入!O:Q,3,0))),"成绩错误")</f>
        <v/>
      </c>
      <c r="I329" s="6" t="str">
        <f ca="1">IFERROR(IF(OR($C329="",结果导入!AS$3=""),"",IF(选手操作!AT328&lt;&gt;"",IF(选手操作!AT328="其他","请假",选手操作!AT328),VLOOKUP($C329,结果导入!AO:AQ,3,0))),"成绩错误")</f>
        <v/>
      </c>
      <c r="J329" s="6" t="str">
        <f ca="1">IFERROR(IF(OR($C329="",结果导入!BS$3=""),"",IF(选手操作!BT328&lt;&gt;"",IF(选手操作!BT328="其他","请假",选手操作!BT328),VLOOKUP($C329,结果导入!BO:BQ,3,0))),"成绩错误")</f>
        <v/>
      </c>
      <c r="K329" s="6" t="str">
        <f ca="1">IFERROR(IF(OR($C329="",结果导入!CS$3=""),"",IF(选手操作!CT328&lt;&gt;"",IF(选手操作!CT328="其他","请假",选手操作!CT328),VLOOKUP($C329,结果导入!CO:CQ,3,0))),"成绩错误")</f>
        <v/>
      </c>
      <c r="L329" s="6" t="str">
        <f ca="1">IFERROR(IF(OR($C329="",结果导入!DS$3=""),"",IF(选手操作!DT328&lt;&gt;"",IF(选手操作!DT328="其他","请假",选手操作!DT328),VLOOKUP($C329,结果导入!DO:DQ,3,0))),"成绩错误")</f>
        <v/>
      </c>
      <c r="M329" s="6" t="str">
        <f ca="1">IFERROR(IF(OR($C329="",结果导入!ES$3=""),"",IF(选手操作!ET328&lt;&gt;"",IF(选手操作!ET328="其他","请假",选手操作!ET328),VLOOKUP($C329,结果导入!EO:EQ,3,0))),"成绩错误")</f>
        <v/>
      </c>
      <c r="N329" s="6" t="str">
        <f ca="1">IFERROR(IF(OR($C329="",结果导入!FS$3=""),"",IF(选手操作!FT328&lt;&gt;"",IF(选手操作!FT328="其他","请假",选手操作!FT328),VLOOKUP($C329,结果导入!FO:FQ,3,0))),"成绩错误")</f>
        <v/>
      </c>
      <c r="O329" s="6" t="str">
        <f ca="1">IFERROR(IF(OR($C329="",结果导入!GS$3=""),"",IF(选手操作!GT328&lt;&gt;"",IF(选手操作!GT328="其他","请假",选手操作!GT328),VLOOKUP($C329,结果导入!GO:GQ,3,0))),"成绩错误")</f>
        <v/>
      </c>
      <c r="P329" s="6" t="str">
        <f ca="1">IFERROR(IF(OR($C329="",结果导入!HS$3=""),"",IF(选手操作!HT328&lt;&gt;"",IF(选手操作!HT328="其他","请假",选手操作!HT328),VLOOKUP($C329,结果导入!HO:HQ,3,0))),"成绩错误")</f>
        <v/>
      </c>
      <c r="Q329" s="5" t="str">
        <f ca="1" t="shared" si="247"/>
        <v/>
      </c>
      <c r="R329" s="5" t="str">
        <f ca="1" t="shared" si="248"/>
        <v/>
      </c>
      <c r="S329" s="5" t="str">
        <f ca="1" t="shared" si="249"/>
        <v/>
      </c>
      <c r="T329" s="6" t="str">
        <f ca="1" t="shared" si="250"/>
        <v/>
      </c>
      <c r="U329" s="6" t="str">
        <f ca="1" t="shared" si="251"/>
        <v/>
      </c>
      <c r="V329" s="6" t="str">
        <f ca="1" t="shared" si="252"/>
        <v/>
      </c>
      <c r="W329" s="6" t="str">
        <f ca="1" t="shared" si="253"/>
        <v/>
      </c>
      <c r="X329" s="6" t="str">
        <f ca="1" t="shared" si="254"/>
        <v/>
      </c>
      <c r="Y329" s="6" t="str">
        <f ca="1" t="shared" si="255"/>
        <v/>
      </c>
      <c r="Z329" s="6" t="str">
        <f ca="1" t="shared" si="256"/>
        <v/>
      </c>
      <c r="AA329" s="6" t="str">
        <f ca="1" t="shared" si="257"/>
        <v/>
      </c>
      <c r="AB329" s="6" t="str">
        <f ca="1" t="shared" si="258"/>
        <v/>
      </c>
      <c r="AC329" s="6" t="str">
        <f ca="1" t="shared" si="259"/>
        <v/>
      </c>
      <c r="AD329" s="6" t="str">
        <f ca="1" t="shared" si="260"/>
        <v/>
      </c>
      <c r="AE329" s="6" t="str">
        <f ca="1" t="shared" si="261"/>
        <v/>
      </c>
      <c r="AF329" s="5" t="str">
        <f ca="1" t="shared" si="262"/>
        <v/>
      </c>
      <c r="AG329" s="5" t="str">
        <f ca="1" t="shared" si="263"/>
        <v/>
      </c>
      <c r="AH329" s="5" t="str">
        <f ca="1" t="shared" si="264"/>
        <v/>
      </c>
      <c r="AI329" s="6" t="str">
        <f ca="1" t="shared" si="265"/>
        <v/>
      </c>
      <c r="AJ329" s="6" t="str">
        <f ca="1" t="shared" si="266"/>
        <v/>
      </c>
      <c r="AK329" s="7" t="str">
        <f ca="1" t="shared" si="267"/>
        <v/>
      </c>
      <c r="AL329" s="6" t="str">
        <f ca="1" t="shared" si="268"/>
        <v/>
      </c>
      <c r="AM329" s="6" t="str">
        <f ca="1" t="shared" si="269"/>
        <v/>
      </c>
      <c r="AN329" s="6" t="str">
        <f ca="1" t="shared" si="270"/>
        <v/>
      </c>
      <c r="AO329" s="6" t="str">
        <f ca="1" t="shared" si="271"/>
        <v/>
      </c>
      <c r="AP329" s="6" t="str">
        <f ca="1" t="shared" si="272"/>
        <v/>
      </c>
      <c r="AQ329" s="6" t="str">
        <f ca="1" t="shared" si="273"/>
        <v/>
      </c>
      <c r="AR329" s="6" t="str">
        <f ca="1" t="shared" si="274"/>
        <v/>
      </c>
      <c r="AS329" s="6" t="str">
        <f ca="1" t="shared" si="275"/>
        <v/>
      </c>
      <c r="AT329" s="6" t="str">
        <f ca="1" t="shared" si="276"/>
        <v/>
      </c>
      <c r="AU329" s="9" t="str">
        <f ca="1" t="shared" si="277"/>
        <v/>
      </c>
      <c r="AV329" s="5" t="str">
        <f ca="1" t="shared" si="278"/>
        <v/>
      </c>
      <c r="AW329" s="5" t="str">
        <f ca="1" t="shared" si="279"/>
        <v/>
      </c>
      <c r="AX329" s="8" t="str">
        <f ca="1" t="shared" si="280"/>
        <v/>
      </c>
      <c r="AY329" s="6" t="str">
        <f ca="1" t="shared" si="281"/>
        <v/>
      </c>
      <c r="AZ329" s="7" t="str">
        <f ca="1" t="shared" si="282"/>
        <v/>
      </c>
      <c r="BA329" s="6" t="str">
        <f ca="1" t="shared" si="283"/>
        <v/>
      </c>
      <c r="BB329" s="6" t="str">
        <f ca="1" t="shared" si="284"/>
        <v/>
      </c>
      <c r="BC329" s="6" t="str">
        <f ca="1" t="shared" si="285"/>
        <v/>
      </c>
      <c r="BD329" s="6" t="str">
        <f ca="1" t="shared" si="286"/>
        <v/>
      </c>
      <c r="BE329" s="6" t="str">
        <f ca="1" t="shared" si="287"/>
        <v/>
      </c>
      <c r="BF329" s="6" t="str">
        <f ca="1" t="shared" si="288"/>
        <v/>
      </c>
      <c r="BG329" s="6" t="str">
        <f ca="1" t="shared" si="289"/>
        <v/>
      </c>
      <c r="BH329" s="6" t="str">
        <f ca="1" t="shared" si="290"/>
        <v/>
      </c>
      <c r="BI329" s="6" t="str">
        <f ca="1" t="shared" si="291"/>
        <v/>
      </c>
    </row>
    <row r="330" spans="1:61">
      <c r="A330" s="5" t="str">
        <f ca="1" t="shared" si="245"/>
        <v/>
      </c>
      <c r="B330" s="5" t="str">
        <f ca="1">IF(选手操作!$K329="","",选手操作!$K329)</f>
        <v/>
      </c>
      <c r="C330" s="5" t="str">
        <f ca="1">IF(选手操作!$L329="","",选手操作!$L329)</f>
        <v/>
      </c>
      <c r="D330" s="5" t="str">
        <f ca="1">IF($B330="","",RANK($E330,$E$4:$E$435,0)+COUNTIF($E$4:$E330,$E330)-1)</f>
        <v/>
      </c>
      <c r="E330" s="6" t="str">
        <f ca="1" t="shared" si="246"/>
        <v/>
      </c>
      <c r="F330" s="7" t="str">
        <f ca="1">IF(SUM(选手操作!S329,选手操作!AS329,选手操作!BS329,选手操作!CS329,选手操作!DS329,选手操作!ES329,选手操作!FS329,选手操作!GS329,选手操作!HS329,选手操作!M329,结果导入!W329,结果导入!AW329,结果导入!BW329,结果导入!CW329,结果导入!DW329,结果导入!EW329,结果导入!FW329,结果导入!GW329,结果导入!HW329,选手操作!HU329)=0,"",SUM(选手操作!S329,选手操作!AS329,选手操作!BS329,选手操作!CS329,选手操作!DS329,选手操作!ES329,选手操作!FS329,选手操作!GS329,选手操作!HS329,选手操作!M329,结果导入!W329,结果导入!AW329,结果导入!BW329,结果导入!CW329,结果导入!DW329,结果导入!EW329,结果导入!FW329,结果导入!GW329,结果导入!HW329))</f>
        <v/>
      </c>
      <c r="G330" s="7" t="str">
        <f>IF(SUM(选手操作!O329,结果导入!Y329,结果导入!AY329,结果导入!BY329,结果导入!CY329,结果导入!DY329,结果导入!EY329,结果导入!FY329,结果导入!GY329,结果导入!HY329)=0,"",SUM(选手操作!O329,结果导入!Y329,结果导入!AY329,结果导入!BY329,结果导入!CY329,结果导入!DY329,结果导入!EY329,结果导入!FY329,结果导入!GY329,结果导入!HY329))</f>
        <v/>
      </c>
      <c r="H330" s="6" t="str">
        <f ca="1">IFERROR(IF(OR($C330="",结果导入!S$3=""),"",IF(选手操作!T329&lt;&gt;"",IF(选手操作!T329="其他","请假",选手操作!T329),VLOOKUP($C330,结果导入!O:Q,3,0))),"成绩错误")</f>
        <v/>
      </c>
      <c r="I330" s="6" t="str">
        <f ca="1">IFERROR(IF(OR($C330="",结果导入!AS$3=""),"",IF(选手操作!AT329&lt;&gt;"",IF(选手操作!AT329="其他","请假",选手操作!AT329),VLOOKUP($C330,结果导入!AO:AQ,3,0))),"成绩错误")</f>
        <v/>
      </c>
      <c r="J330" s="6" t="str">
        <f ca="1">IFERROR(IF(OR($C330="",结果导入!BS$3=""),"",IF(选手操作!BT329&lt;&gt;"",IF(选手操作!BT329="其他","请假",选手操作!BT329),VLOOKUP($C330,结果导入!BO:BQ,3,0))),"成绩错误")</f>
        <v/>
      </c>
      <c r="K330" s="6" t="str">
        <f ca="1">IFERROR(IF(OR($C330="",结果导入!CS$3=""),"",IF(选手操作!CT329&lt;&gt;"",IF(选手操作!CT329="其他","请假",选手操作!CT329),VLOOKUP($C330,结果导入!CO:CQ,3,0))),"成绩错误")</f>
        <v/>
      </c>
      <c r="L330" s="6" t="str">
        <f ca="1">IFERROR(IF(OR($C330="",结果导入!DS$3=""),"",IF(选手操作!DT329&lt;&gt;"",IF(选手操作!DT329="其他","请假",选手操作!DT329),VLOOKUP($C330,结果导入!DO:DQ,3,0))),"成绩错误")</f>
        <v/>
      </c>
      <c r="M330" s="6" t="str">
        <f ca="1">IFERROR(IF(OR($C330="",结果导入!ES$3=""),"",IF(选手操作!ET329&lt;&gt;"",IF(选手操作!ET329="其他","请假",选手操作!ET329),VLOOKUP($C330,结果导入!EO:EQ,3,0))),"成绩错误")</f>
        <v/>
      </c>
      <c r="N330" s="6" t="str">
        <f ca="1">IFERROR(IF(OR($C330="",结果导入!FS$3=""),"",IF(选手操作!FT329&lt;&gt;"",IF(选手操作!FT329="其他","请假",选手操作!FT329),VLOOKUP($C330,结果导入!FO:FQ,3,0))),"成绩错误")</f>
        <v/>
      </c>
      <c r="O330" s="6" t="str">
        <f ca="1">IFERROR(IF(OR($C330="",结果导入!GS$3=""),"",IF(选手操作!GT329&lt;&gt;"",IF(选手操作!GT329="其他","请假",选手操作!GT329),VLOOKUP($C330,结果导入!GO:GQ,3,0))),"成绩错误")</f>
        <v/>
      </c>
      <c r="P330" s="6" t="str">
        <f ca="1">IFERROR(IF(OR($C330="",结果导入!HS$3=""),"",IF(选手操作!HT329&lt;&gt;"",IF(选手操作!HT329="其他","请假",选手操作!HT329),VLOOKUP($C330,结果导入!HO:HQ,3,0))),"成绩错误")</f>
        <v/>
      </c>
      <c r="Q330" s="5" t="str">
        <f ca="1" t="shared" si="247"/>
        <v/>
      </c>
      <c r="R330" s="5" t="str">
        <f ca="1" t="shared" si="248"/>
        <v/>
      </c>
      <c r="S330" s="5" t="str">
        <f ca="1" t="shared" si="249"/>
        <v/>
      </c>
      <c r="T330" s="6" t="str">
        <f ca="1" t="shared" si="250"/>
        <v/>
      </c>
      <c r="U330" s="6" t="str">
        <f ca="1" t="shared" si="251"/>
        <v/>
      </c>
      <c r="V330" s="6" t="str">
        <f ca="1" t="shared" si="252"/>
        <v/>
      </c>
      <c r="W330" s="6" t="str">
        <f ca="1" t="shared" si="253"/>
        <v/>
      </c>
      <c r="X330" s="6" t="str">
        <f ca="1" t="shared" si="254"/>
        <v/>
      </c>
      <c r="Y330" s="6" t="str">
        <f ca="1" t="shared" si="255"/>
        <v/>
      </c>
      <c r="Z330" s="6" t="str">
        <f ca="1" t="shared" si="256"/>
        <v/>
      </c>
      <c r="AA330" s="6" t="str">
        <f ca="1" t="shared" si="257"/>
        <v/>
      </c>
      <c r="AB330" s="6" t="str">
        <f ca="1" t="shared" si="258"/>
        <v/>
      </c>
      <c r="AC330" s="6" t="str">
        <f ca="1" t="shared" si="259"/>
        <v/>
      </c>
      <c r="AD330" s="6" t="str">
        <f ca="1" t="shared" si="260"/>
        <v/>
      </c>
      <c r="AE330" s="6" t="str">
        <f ca="1" t="shared" si="261"/>
        <v/>
      </c>
      <c r="AF330" s="5" t="str">
        <f ca="1" t="shared" si="262"/>
        <v/>
      </c>
      <c r="AG330" s="5" t="str">
        <f ca="1" t="shared" si="263"/>
        <v/>
      </c>
      <c r="AH330" s="5" t="str">
        <f ca="1" t="shared" si="264"/>
        <v/>
      </c>
      <c r="AI330" s="6" t="str">
        <f ca="1" t="shared" si="265"/>
        <v/>
      </c>
      <c r="AJ330" s="6" t="str">
        <f ca="1" t="shared" si="266"/>
        <v/>
      </c>
      <c r="AK330" s="7" t="str">
        <f ca="1" t="shared" si="267"/>
        <v/>
      </c>
      <c r="AL330" s="6" t="str">
        <f ca="1" t="shared" si="268"/>
        <v/>
      </c>
      <c r="AM330" s="6" t="str">
        <f ca="1" t="shared" si="269"/>
        <v/>
      </c>
      <c r="AN330" s="6" t="str">
        <f ca="1" t="shared" si="270"/>
        <v/>
      </c>
      <c r="AO330" s="6" t="str">
        <f ca="1" t="shared" si="271"/>
        <v/>
      </c>
      <c r="AP330" s="6" t="str">
        <f ca="1" t="shared" si="272"/>
        <v/>
      </c>
      <c r="AQ330" s="6" t="str">
        <f ca="1" t="shared" si="273"/>
        <v/>
      </c>
      <c r="AR330" s="6" t="str">
        <f ca="1" t="shared" si="274"/>
        <v/>
      </c>
      <c r="AS330" s="6" t="str">
        <f ca="1" t="shared" si="275"/>
        <v/>
      </c>
      <c r="AT330" s="6" t="str">
        <f ca="1" t="shared" si="276"/>
        <v/>
      </c>
      <c r="AU330" s="9" t="str">
        <f ca="1" t="shared" si="277"/>
        <v/>
      </c>
      <c r="AV330" s="5" t="str">
        <f ca="1" t="shared" si="278"/>
        <v/>
      </c>
      <c r="AW330" s="5" t="str">
        <f ca="1" t="shared" si="279"/>
        <v/>
      </c>
      <c r="AX330" s="8" t="str">
        <f ca="1" t="shared" si="280"/>
        <v/>
      </c>
      <c r="AY330" s="6" t="str">
        <f ca="1" t="shared" si="281"/>
        <v/>
      </c>
      <c r="AZ330" s="7" t="str">
        <f ca="1" t="shared" si="282"/>
        <v/>
      </c>
      <c r="BA330" s="6" t="str">
        <f ca="1" t="shared" si="283"/>
        <v/>
      </c>
      <c r="BB330" s="6" t="str">
        <f ca="1" t="shared" si="284"/>
        <v/>
      </c>
      <c r="BC330" s="6" t="str">
        <f ca="1" t="shared" si="285"/>
        <v/>
      </c>
      <c r="BD330" s="6" t="str">
        <f ca="1" t="shared" si="286"/>
        <v/>
      </c>
      <c r="BE330" s="6" t="str">
        <f ca="1" t="shared" si="287"/>
        <v/>
      </c>
      <c r="BF330" s="6" t="str">
        <f ca="1" t="shared" si="288"/>
        <v/>
      </c>
      <c r="BG330" s="6" t="str">
        <f ca="1" t="shared" si="289"/>
        <v/>
      </c>
      <c r="BH330" s="6" t="str">
        <f ca="1" t="shared" si="290"/>
        <v/>
      </c>
      <c r="BI330" s="6" t="str">
        <f ca="1" t="shared" si="291"/>
        <v/>
      </c>
    </row>
    <row r="331" spans="1:61">
      <c r="A331" s="5" t="str">
        <f ca="1" t="shared" si="245"/>
        <v/>
      </c>
      <c r="B331" s="5" t="str">
        <f ca="1">IF(选手操作!$K330="","",选手操作!$K330)</f>
        <v/>
      </c>
      <c r="C331" s="5" t="str">
        <f ca="1">IF(选手操作!$L330="","",选手操作!$L330)</f>
        <v/>
      </c>
      <c r="D331" s="5" t="str">
        <f ca="1">IF($B331="","",RANK($E331,$E$4:$E$435,0)+COUNTIF($E$4:$E331,$E331)-1)</f>
        <v/>
      </c>
      <c r="E331" s="6" t="str">
        <f ca="1" t="shared" si="246"/>
        <v/>
      </c>
      <c r="F331" s="7" t="str">
        <f ca="1">IF(SUM(选手操作!S330,选手操作!AS330,选手操作!BS330,选手操作!CS330,选手操作!DS330,选手操作!ES330,选手操作!FS330,选手操作!GS330,选手操作!HS330,选手操作!M330,结果导入!W330,结果导入!AW330,结果导入!BW330,结果导入!CW330,结果导入!DW330,结果导入!EW330,结果导入!FW330,结果导入!GW330,结果导入!HW330,选手操作!HU330)=0,"",SUM(选手操作!S330,选手操作!AS330,选手操作!BS330,选手操作!CS330,选手操作!DS330,选手操作!ES330,选手操作!FS330,选手操作!GS330,选手操作!HS330,选手操作!M330,结果导入!W330,结果导入!AW330,结果导入!BW330,结果导入!CW330,结果导入!DW330,结果导入!EW330,结果导入!FW330,结果导入!GW330,结果导入!HW330))</f>
        <v/>
      </c>
      <c r="G331" s="7" t="str">
        <f>IF(SUM(选手操作!O330,结果导入!Y330,结果导入!AY330,结果导入!BY330,结果导入!CY330,结果导入!DY330,结果导入!EY330,结果导入!FY330,结果导入!GY330,结果导入!HY330)=0,"",SUM(选手操作!O330,结果导入!Y330,结果导入!AY330,结果导入!BY330,结果导入!CY330,结果导入!DY330,结果导入!EY330,结果导入!FY330,结果导入!GY330,结果导入!HY330))</f>
        <v/>
      </c>
      <c r="H331" s="6" t="str">
        <f ca="1">IFERROR(IF(OR($C331="",结果导入!S$3=""),"",IF(选手操作!T330&lt;&gt;"",IF(选手操作!T330="其他","请假",选手操作!T330),VLOOKUP($C331,结果导入!O:Q,3,0))),"成绩错误")</f>
        <v/>
      </c>
      <c r="I331" s="6" t="str">
        <f ca="1">IFERROR(IF(OR($C331="",结果导入!AS$3=""),"",IF(选手操作!AT330&lt;&gt;"",IF(选手操作!AT330="其他","请假",选手操作!AT330),VLOOKUP($C331,结果导入!AO:AQ,3,0))),"成绩错误")</f>
        <v/>
      </c>
      <c r="J331" s="6" t="str">
        <f ca="1">IFERROR(IF(OR($C331="",结果导入!BS$3=""),"",IF(选手操作!BT330&lt;&gt;"",IF(选手操作!BT330="其他","请假",选手操作!BT330),VLOOKUP($C331,结果导入!BO:BQ,3,0))),"成绩错误")</f>
        <v/>
      </c>
      <c r="K331" s="6" t="str">
        <f ca="1">IFERROR(IF(OR($C331="",结果导入!CS$3=""),"",IF(选手操作!CT330&lt;&gt;"",IF(选手操作!CT330="其他","请假",选手操作!CT330),VLOOKUP($C331,结果导入!CO:CQ,3,0))),"成绩错误")</f>
        <v/>
      </c>
      <c r="L331" s="6" t="str">
        <f ca="1">IFERROR(IF(OR($C331="",结果导入!DS$3=""),"",IF(选手操作!DT330&lt;&gt;"",IF(选手操作!DT330="其他","请假",选手操作!DT330),VLOOKUP($C331,结果导入!DO:DQ,3,0))),"成绩错误")</f>
        <v/>
      </c>
      <c r="M331" s="6" t="str">
        <f ca="1">IFERROR(IF(OR($C331="",结果导入!ES$3=""),"",IF(选手操作!ET330&lt;&gt;"",IF(选手操作!ET330="其他","请假",选手操作!ET330),VLOOKUP($C331,结果导入!EO:EQ,3,0))),"成绩错误")</f>
        <v/>
      </c>
      <c r="N331" s="6" t="str">
        <f ca="1">IFERROR(IF(OR($C331="",结果导入!FS$3=""),"",IF(选手操作!FT330&lt;&gt;"",IF(选手操作!FT330="其他","请假",选手操作!FT330),VLOOKUP($C331,结果导入!FO:FQ,3,0))),"成绩错误")</f>
        <v/>
      </c>
      <c r="O331" s="6" t="str">
        <f ca="1">IFERROR(IF(OR($C331="",结果导入!GS$3=""),"",IF(选手操作!GT330&lt;&gt;"",IF(选手操作!GT330="其他","请假",选手操作!GT330),VLOOKUP($C331,结果导入!GO:GQ,3,0))),"成绩错误")</f>
        <v/>
      </c>
      <c r="P331" s="6" t="str">
        <f ca="1">IFERROR(IF(OR($C331="",结果导入!HS$3=""),"",IF(选手操作!HT330&lt;&gt;"",IF(选手操作!HT330="其他","请假",选手操作!HT330),VLOOKUP($C331,结果导入!HO:HQ,3,0))),"成绩错误")</f>
        <v/>
      </c>
      <c r="Q331" s="5" t="str">
        <f ca="1" t="shared" si="247"/>
        <v/>
      </c>
      <c r="R331" s="5" t="str">
        <f ca="1" t="shared" si="248"/>
        <v/>
      </c>
      <c r="S331" s="5" t="str">
        <f ca="1" t="shared" si="249"/>
        <v/>
      </c>
      <c r="T331" s="6" t="str">
        <f ca="1" t="shared" si="250"/>
        <v/>
      </c>
      <c r="U331" s="6" t="str">
        <f ca="1" t="shared" si="251"/>
        <v/>
      </c>
      <c r="V331" s="6" t="str">
        <f ca="1" t="shared" si="252"/>
        <v/>
      </c>
      <c r="W331" s="6" t="str">
        <f ca="1" t="shared" si="253"/>
        <v/>
      </c>
      <c r="X331" s="6" t="str">
        <f ca="1" t="shared" si="254"/>
        <v/>
      </c>
      <c r="Y331" s="6" t="str">
        <f ca="1" t="shared" si="255"/>
        <v/>
      </c>
      <c r="Z331" s="6" t="str">
        <f ca="1" t="shared" si="256"/>
        <v/>
      </c>
      <c r="AA331" s="6" t="str">
        <f ca="1" t="shared" si="257"/>
        <v/>
      </c>
      <c r="AB331" s="6" t="str">
        <f ca="1" t="shared" si="258"/>
        <v/>
      </c>
      <c r="AC331" s="6" t="str">
        <f ca="1" t="shared" si="259"/>
        <v/>
      </c>
      <c r="AD331" s="6" t="str">
        <f ca="1" t="shared" si="260"/>
        <v/>
      </c>
      <c r="AE331" s="6" t="str">
        <f ca="1" t="shared" si="261"/>
        <v/>
      </c>
      <c r="AF331" s="5" t="str">
        <f ca="1" t="shared" si="262"/>
        <v/>
      </c>
      <c r="AG331" s="5" t="str">
        <f ca="1" t="shared" si="263"/>
        <v/>
      </c>
      <c r="AH331" s="5" t="str">
        <f ca="1" t="shared" si="264"/>
        <v/>
      </c>
      <c r="AI331" s="6" t="str">
        <f ca="1" t="shared" si="265"/>
        <v/>
      </c>
      <c r="AJ331" s="6" t="str">
        <f ca="1" t="shared" si="266"/>
        <v/>
      </c>
      <c r="AK331" s="7" t="str">
        <f ca="1" t="shared" si="267"/>
        <v/>
      </c>
      <c r="AL331" s="6" t="str">
        <f ca="1" t="shared" si="268"/>
        <v/>
      </c>
      <c r="AM331" s="6" t="str">
        <f ca="1" t="shared" si="269"/>
        <v/>
      </c>
      <c r="AN331" s="6" t="str">
        <f ca="1" t="shared" si="270"/>
        <v/>
      </c>
      <c r="AO331" s="6" t="str">
        <f ca="1" t="shared" si="271"/>
        <v/>
      </c>
      <c r="AP331" s="6" t="str">
        <f ca="1" t="shared" si="272"/>
        <v/>
      </c>
      <c r="AQ331" s="6" t="str">
        <f ca="1" t="shared" si="273"/>
        <v/>
      </c>
      <c r="AR331" s="6" t="str">
        <f ca="1" t="shared" si="274"/>
        <v/>
      </c>
      <c r="AS331" s="6" t="str">
        <f ca="1" t="shared" si="275"/>
        <v/>
      </c>
      <c r="AT331" s="6" t="str">
        <f ca="1" t="shared" si="276"/>
        <v/>
      </c>
      <c r="AU331" s="9" t="str">
        <f ca="1" t="shared" si="277"/>
        <v/>
      </c>
      <c r="AV331" s="5" t="str">
        <f ca="1" t="shared" si="278"/>
        <v/>
      </c>
      <c r="AW331" s="5" t="str">
        <f ca="1" t="shared" si="279"/>
        <v/>
      </c>
      <c r="AX331" s="8" t="str">
        <f ca="1" t="shared" si="280"/>
        <v/>
      </c>
      <c r="AY331" s="6" t="str">
        <f ca="1" t="shared" si="281"/>
        <v/>
      </c>
      <c r="AZ331" s="7" t="str">
        <f ca="1" t="shared" si="282"/>
        <v/>
      </c>
      <c r="BA331" s="6" t="str">
        <f ca="1" t="shared" si="283"/>
        <v/>
      </c>
      <c r="BB331" s="6" t="str">
        <f ca="1" t="shared" si="284"/>
        <v/>
      </c>
      <c r="BC331" s="6" t="str">
        <f ca="1" t="shared" si="285"/>
        <v/>
      </c>
      <c r="BD331" s="6" t="str">
        <f ca="1" t="shared" si="286"/>
        <v/>
      </c>
      <c r="BE331" s="6" t="str">
        <f ca="1" t="shared" si="287"/>
        <v/>
      </c>
      <c r="BF331" s="6" t="str">
        <f ca="1" t="shared" si="288"/>
        <v/>
      </c>
      <c r="BG331" s="6" t="str">
        <f ca="1" t="shared" si="289"/>
        <v/>
      </c>
      <c r="BH331" s="6" t="str">
        <f ca="1" t="shared" si="290"/>
        <v/>
      </c>
      <c r="BI331" s="6" t="str">
        <f ca="1" t="shared" si="291"/>
        <v/>
      </c>
    </row>
    <row r="332" spans="1:61">
      <c r="A332" s="5" t="str">
        <f ca="1" t="shared" si="245"/>
        <v/>
      </c>
      <c r="B332" s="5" t="str">
        <f ca="1">IF(选手操作!$K331="","",选手操作!$K331)</f>
        <v/>
      </c>
      <c r="C332" s="5" t="str">
        <f ca="1">IF(选手操作!$L331="","",选手操作!$L331)</f>
        <v/>
      </c>
      <c r="D332" s="5" t="str">
        <f ca="1">IF($B332="","",RANK($E332,$E$4:$E$435,0)+COUNTIF($E$4:$E332,$E332)-1)</f>
        <v/>
      </c>
      <c r="E332" s="6" t="str">
        <f ca="1" t="shared" si="246"/>
        <v/>
      </c>
      <c r="F332" s="7" t="str">
        <f ca="1">IF(SUM(选手操作!S331,选手操作!AS331,选手操作!BS331,选手操作!CS331,选手操作!DS331,选手操作!ES331,选手操作!FS331,选手操作!GS331,选手操作!HS331,选手操作!M331,结果导入!W331,结果导入!AW331,结果导入!BW331,结果导入!CW331,结果导入!DW331,结果导入!EW331,结果导入!FW331,结果导入!GW331,结果导入!HW331,选手操作!HU331)=0,"",SUM(选手操作!S331,选手操作!AS331,选手操作!BS331,选手操作!CS331,选手操作!DS331,选手操作!ES331,选手操作!FS331,选手操作!GS331,选手操作!HS331,选手操作!M331,结果导入!W331,结果导入!AW331,结果导入!BW331,结果导入!CW331,结果导入!DW331,结果导入!EW331,结果导入!FW331,结果导入!GW331,结果导入!HW331))</f>
        <v/>
      </c>
      <c r="G332" s="7" t="str">
        <f>IF(SUM(选手操作!O331,结果导入!Y331,结果导入!AY331,结果导入!BY331,结果导入!CY331,结果导入!DY331,结果导入!EY331,结果导入!FY331,结果导入!GY331,结果导入!HY331)=0,"",SUM(选手操作!O331,结果导入!Y331,结果导入!AY331,结果导入!BY331,结果导入!CY331,结果导入!DY331,结果导入!EY331,结果导入!FY331,结果导入!GY331,结果导入!HY331))</f>
        <v/>
      </c>
      <c r="H332" s="6" t="str">
        <f ca="1">IFERROR(IF(OR($C332="",结果导入!S$3=""),"",IF(选手操作!T331&lt;&gt;"",IF(选手操作!T331="其他","请假",选手操作!T331),VLOOKUP($C332,结果导入!O:Q,3,0))),"成绩错误")</f>
        <v/>
      </c>
      <c r="I332" s="6" t="str">
        <f ca="1">IFERROR(IF(OR($C332="",结果导入!AS$3=""),"",IF(选手操作!AT331&lt;&gt;"",IF(选手操作!AT331="其他","请假",选手操作!AT331),VLOOKUP($C332,结果导入!AO:AQ,3,0))),"成绩错误")</f>
        <v/>
      </c>
      <c r="J332" s="6" t="str">
        <f ca="1">IFERROR(IF(OR($C332="",结果导入!BS$3=""),"",IF(选手操作!BT331&lt;&gt;"",IF(选手操作!BT331="其他","请假",选手操作!BT331),VLOOKUP($C332,结果导入!BO:BQ,3,0))),"成绩错误")</f>
        <v/>
      </c>
      <c r="K332" s="6" t="str">
        <f ca="1">IFERROR(IF(OR($C332="",结果导入!CS$3=""),"",IF(选手操作!CT331&lt;&gt;"",IF(选手操作!CT331="其他","请假",选手操作!CT331),VLOOKUP($C332,结果导入!CO:CQ,3,0))),"成绩错误")</f>
        <v/>
      </c>
      <c r="L332" s="6" t="str">
        <f ca="1">IFERROR(IF(OR($C332="",结果导入!DS$3=""),"",IF(选手操作!DT331&lt;&gt;"",IF(选手操作!DT331="其他","请假",选手操作!DT331),VLOOKUP($C332,结果导入!DO:DQ,3,0))),"成绩错误")</f>
        <v/>
      </c>
      <c r="M332" s="6" t="str">
        <f ca="1">IFERROR(IF(OR($C332="",结果导入!ES$3=""),"",IF(选手操作!ET331&lt;&gt;"",IF(选手操作!ET331="其他","请假",选手操作!ET331),VLOOKUP($C332,结果导入!EO:EQ,3,0))),"成绩错误")</f>
        <v/>
      </c>
      <c r="N332" s="6" t="str">
        <f ca="1">IFERROR(IF(OR($C332="",结果导入!FS$3=""),"",IF(选手操作!FT331&lt;&gt;"",IF(选手操作!FT331="其他","请假",选手操作!FT331),VLOOKUP($C332,结果导入!FO:FQ,3,0))),"成绩错误")</f>
        <v/>
      </c>
      <c r="O332" s="6" t="str">
        <f ca="1">IFERROR(IF(OR($C332="",结果导入!GS$3=""),"",IF(选手操作!GT331&lt;&gt;"",IF(选手操作!GT331="其他","请假",选手操作!GT331),VLOOKUP($C332,结果导入!GO:GQ,3,0))),"成绩错误")</f>
        <v/>
      </c>
      <c r="P332" s="6" t="str">
        <f ca="1">IFERROR(IF(OR($C332="",结果导入!HS$3=""),"",IF(选手操作!HT331&lt;&gt;"",IF(选手操作!HT331="其他","请假",选手操作!HT331),VLOOKUP($C332,结果导入!HO:HQ,3,0))),"成绩错误")</f>
        <v/>
      </c>
      <c r="Q332" s="5" t="str">
        <f ca="1" t="shared" si="247"/>
        <v/>
      </c>
      <c r="R332" s="5" t="str">
        <f ca="1" t="shared" si="248"/>
        <v/>
      </c>
      <c r="S332" s="5" t="str">
        <f ca="1" t="shared" si="249"/>
        <v/>
      </c>
      <c r="T332" s="6" t="str">
        <f ca="1" t="shared" si="250"/>
        <v/>
      </c>
      <c r="U332" s="6" t="str">
        <f ca="1" t="shared" si="251"/>
        <v/>
      </c>
      <c r="V332" s="6" t="str">
        <f ca="1" t="shared" si="252"/>
        <v/>
      </c>
      <c r="W332" s="6" t="str">
        <f ca="1" t="shared" si="253"/>
        <v/>
      </c>
      <c r="X332" s="6" t="str">
        <f ca="1" t="shared" si="254"/>
        <v/>
      </c>
      <c r="Y332" s="6" t="str">
        <f ca="1" t="shared" si="255"/>
        <v/>
      </c>
      <c r="Z332" s="6" t="str">
        <f ca="1" t="shared" si="256"/>
        <v/>
      </c>
      <c r="AA332" s="6" t="str">
        <f ca="1" t="shared" si="257"/>
        <v/>
      </c>
      <c r="AB332" s="6" t="str">
        <f ca="1" t="shared" si="258"/>
        <v/>
      </c>
      <c r="AC332" s="6" t="str">
        <f ca="1" t="shared" si="259"/>
        <v/>
      </c>
      <c r="AD332" s="6" t="str">
        <f ca="1" t="shared" si="260"/>
        <v/>
      </c>
      <c r="AE332" s="6" t="str">
        <f ca="1" t="shared" si="261"/>
        <v/>
      </c>
      <c r="AF332" s="5" t="str">
        <f ca="1" t="shared" si="262"/>
        <v/>
      </c>
      <c r="AG332" s="5" t="str">
        <f ca="1" t="shared" si="263"/>
        <v/>
      </c>
      <c r="AH332" s="5" t="str">
        <f ca="1" t="shared" si="264"/>
        <v/>
      </c>
      <c r="AI332" s="6" t="str">
        <f ca="1" t="shared" si="265"/>
        <v/>
      </c>
      <c r="AJ332" s="6" t="str">
        <f ca="1" t="shared" si="266"/>
        <v/>
      </c>
      <c r="AK332" s="7" t="str">
        <f ca="1" t="shared" si="267"/>
        <v/>
      </c>
      <c r="AL332" s="6" t="str">
        <f ca="1" t="shared" si="268"/>
        <v/>
      </c>
      <c r="AM332" s="6" t="str">
        <f ca="1" t="shared" si="269"/>
        <v/>
      </c>
      <c r="AN332" s="6" t="str">
        <f ca="1" t="shared" si="270"/>
        <v/>
      </c>
      <c r="AO332" s="6" t="str">
        <f ca="1" t="shared" si="271"/>
        <v/>
      </c>
      <c r="AP332" s="6" t="str">
        <f ca="1" t="shared" si="272"/>
        <v/>
      </c>
      <c r="AQ332" s="6" t="str">
        <f ca="1" t="shared" si="273"/>
        <v/>
      </c>
      <c r="AR332" s="6" t="str">
        <f ca="1" t="shared" si="274"/>
        <v/>
      </c>
      <c r="AS332" s="6" t="str">
        <f ca="1" t="shared" si="275"/>
        <v/>
      </c>
      <c r="AT332" s="6" t="str">
        <f ca="1" t="shared" si="276"/>
        <v/>
      </c>
      <c r="AU332" s="9" t="str">
        <f ca="1" t="shared" si="277"/>
        <v/>
      </c>
      <c r="AV332" s="5" t="str">
        <f ca="1" t="shared" si="278"/>
        <v/>
      </c>
      <c r="AW332" s="5" t="str">
        <f ca="1" t="shared" si="279"/>
        <v/>
      </c>
      <c r="AX332" s="8" t="str">
        <f ca="1" t="shared" si="280"/>
        <v/>
      </c>
      <c r="AY332" s="6" t="str">
        <f ca="1" t="shared" si="281"/>
        <v/>
      </c>
      <c r="AZ332" s="7" t="str">
        <f ca="1" t="shared" si="282"/>
        <v/>
      </c>
      <c r="BA332" s="6" t="str">
        <f ca="1" t="shared" si="283"/>
        <v/>
      </c>
      <c r="BB332" s="6" t="str">
        <f ca="1" t="shared" si="284"/>
        <v/>
      </c>
      <c r="BC332" s="6" t="str">
        <f ca="1" t="shared" si="285"/>
        <v/>
      </c>
      <c r="BD332" s="6" t="str">
        <f ca="1" t="shared" si="286"/>
        <v/>
      </c>
      <c r="BE332" s="6" t="str">
        <f ca="1" t="shared" si="287"/>
        <v/>
      </c>
      <c r="BF332" s="6" t="str">
        <f ca="1" t="shared" si="288"/>
        <v/>
      </c>
      <c r="BG332" s="6" t="str">
        <f ca="1" t="shared" si="289"/>
        <v/>
      </c>
      <c r="BH332" s="6" t="str">
        <f ca="1" t="shared" si="290"/>
        <v/>
      </c>
      <c r="BI332" s="6" t="str">
        <f ca="1" t="shared" si="291"/>
        <v/>
      </c>
    </row>
    <row r="333" spans="1:61">
      <c r="A333" s="5" t="str">
        <f ca="1" t="shared" si="245"/>
        <v/>
      </c>
      <c r="B333" s="5" t="str">
        <f ca="1">IF(选手操作!$K332="","",选手操作!$K332)</f>
        <v/>
      </c>
      <c r="C333" s="5" t="str">
        <f ca="1">IF(选手操作!$L332="","",选手操作!$L332)</f>
        <v/>
      </c>
      <c r="D333" s="5" t="str">
        <f ca="1">IF($B333="","",RANK($E333,$E$4:$E$435,0)+COUNTIF($E$4:$E333,$E333)-1)</f>
        <v/>
      </c>
      <c r="E333" s="6" t="str">
        <f ca="1" t="shared" si="246"/>
        <v/>
      </c>
      <c r="F333" s="7" t="str">
        <f ca="1">IF(SUM(选手操作!S332,选手操作!AS332,选手操作!BS332,选手操作!CS332,选手操作!DS332,选手操作!ES332,选手操作!FS332,选手操作!GS332,选手操作!HS332,选手操作!M332,结果导入!W332,结果导入!AW332,结果导入!BW332,结果导入!CW332,结果导入!DW332,结果导入!EW332,结果导入!FW332,结果导入!GW332,结果导入!HW332,选手操作!HU332)=0,"",SUM(选手操作!S332,选手操作!AS332,选手操作!BS332,选手操作!CS332,选手操作!DS332,选手操作!ES332,选手操作!FS332,选手操作!GS332,选手操作!HS332,选手操作!M332,结果导入!W332,结果导入!AW332,结果导入!BW332,结果导入!CW332,结果导入!DW332,结果导入!EW332,结果导入!FW332,结果导入!GW332,结果导入!HW332))</f>
        <v/>
      </c>
      <c r="G333" s="7" t="str">
        <f>IF(SUM(选手操作!O332,结果导入!Y332,结果导入!AY332,结果导入!BY332,结果导入!CY332,结果导入!DY332,结果导入!EY332,结果导入!FY332,结果导入!GY332,结果导入!HY332)=0,"",SUM(选手操作!O332,结果导入!Y332,结果导入!AY332,结果导入!BY332,结果导入!CY332,结果导入!DY332,结果导入!EY332,结果导入!FY332,结果导入!GY332,结果导入!HY332))</f>
        <v/>
      </c>
      <c r="H333" s="6" t="str">
        <f ca="1">IFERROR(IF(OR($C333="",结果导入!S$3=""),"",IF(选手操作!T332&lt;&gt;"",IF(选手操作!T332="其他","请假",选手操作!T332),VLOOKUP($C333,结果导入!O:Q,3,0))),"成绩错误")</f>
        <v/>
      </c>
      <c r="I333" s="6" t="str">
        <f ca="1">IFERROR(IF(OR($C333="",结果导入!AS$3=""),"",IF(选手操作!AT332&lt;&gt;"",IF(选手操作!AT332="其他","请假",选手操作!AT332),VLOOKUP($C333,结果导入!AO:AQ,3,0))),"成绩错误")</f>
        <v/>
      </c>
      <c r="J333" s="6" t="str">
        <f ca="1">IFERROR(IF(OR($C333="",结果导入!BS$3=""),"",IF(选手操作!BT332&lt;&gt;"",IF(选手操作!BT332="其他","请假",选手操作!BT332),VLOOKUP($C333,结果导入!BO:BQ,3,0))),"成绩错误")</f>
        <v/>
      </c>
      <c r="K333" s="6" t="str">
        <f ca="1">IFERROR(IF(OR($C333="",结果导入!CS$3=""),"",IF(选手操作!CT332&lt;&gt;"",IF(选手操作!CT332="其他","请假",选手操作!CT332),VLOOKUP($C333,结果导入!CO:CQ,3,0))),"成绩错误")</f>
        <v/>
      </c>
      <c r="L333" s="6" t="str">
        <f ca="1">IFERROR(IF(OR($C333="",结果导入!DS$3=""),"",IF(选手操作!DT332&lt;&gt;"",IF(选手操作!DT332="其他","请假",选手操作!DT332),VLOOKUP($C333,结果导入!DO:DQ,3,0))),"成绩错误")</f>
        <v/>
      </c>
      <c r="M333" s="6" t="str">
        <f ca="1">IFERROR(IF(OR($C333="",结果导入!ES$3=""),"",IF(选手操作!ET332&lt;&gt;"",IF(选手操作!ET332="其他","请假",选手操作!ET332),VLOOKUP($C333,结果导入!EO:EQ,3,0))),"成绩错误")</f>
        <v/>
      </c>
      <c r="N333" s="6" t="str">
        <f ca="1">IFERROR(IF(OR($C333="",结果导入!FS$3=""),"",IF(选手操作!FT332&lt;&gt;"",IF(选手操作!FT332="其他","请假",选手操作!FT332),VLOOKUP($C333,结果导入!FO:FQ,3,0))),"成绩错误")</f>
        <v/>
      </c>
      <c r="O333" s="6" t="str">
        <f ca="1">IFERROR(IF(OR($C333="",结果导入!GS$3=""),"",IF(选手操作!GT332&lt;&gt;"",IF(选手操作!GT332="其他","请假",选手操作!GT332),VLOOKUP($C333,结果导入!GO:GQ,3,0))),"成绩错误")</f>
        <v/>
      </c>
      <c r="P333" s="6" t="str">
        <f ca="1">IFERROR(IF(OR($C333="",结果导入!HS$3=""),"",IF(选手操作!HT332&lt;&gt;"",IF(选手操作!HT332="其他","请假",选手操作!HT332),VLOOKUP($C333,结果导入!HO:HQ,3,0))),"成绩错误")</f>
        <v/>
      </c>
      <c r="Q333" s="5" t="str">
        <f ca="1" t="shared" si="247"/>
        <v/>
      </c>
      <c r="R333" s="5" t="str">
        <f ca="1" t="shared" si="248"/>
        <v/>
      </c>
      <c r="S333" s="5" t="str">
        <f ca="1" t="shared" si="249"/>
        <v/>
      </c>
      <c r="T333" s="6" t="str">
        <f ca="1" t="shared" si="250"/>
        <v/>
      </c>
      <c r="U333" s="6" t="str">
        <f ca="1" t="shared" si="251"/>
        <v/>
      </c>
      <c r="V333" s="6" t="str">
        <f ca="1" t="shared" si="252"/>
        <v/>
      </c>
      <c r="W333" s="6" t="str">
        <f ca="1" t="shared" si="253"/>
        <v/>
      </c>
      <c r="X333" s="6" t="str">
        <f ca="1" t="shared" si="254"/>
        <v/>
      </c>
      <c r="Y333" s="6" t="str">
        <f ca="1" t="shared" si="255"/>
        <v/>
      </c>
      <c r="Z333" s="6" t="str">
        <f ca="1" t="shared" si="256"/>
        <v/>
      </c>
      <c r="AA333" s="6" t="str">
        <f ca="1" t="shared" si="257"/>
        <v/>
      </c>
      <c r="AB333" s="6" t="str">
        <f ca="1" t="shared" si="258"/>
        <v/>
      </c>
      <c r="AC333" s="6" t="str">
        <f ca="1" t="shared" si="259"/>
        <v/>
      </c>
      <c r="AD333" s="6" t="str">
        <f ca="1" t="shared" si="260"/>
        <v/>
      </c>
      <c r="AE333" s="6" t="str">
        <f ca="1" t="shared" si="261"/>
        <v/>
      </c>
      <c r="AF333" s="5" t="str">
        <f ca="1" t="shared" si="262"/>
        <v/>
      </c>
      <c r="AG333" s="5" t="str">
        <f ca="1" t="shared" si="263"/>
        <v/>
      </c>
      <c r="AH333" s="5" t="str">
        <f ca="1" t="shared" si="264"/>
        <v/>
      </c>
      <c r="AI333" s="6" t="str">
        <f ca="1" t="shared" si="265"/>
        <v/>
      </c>
      <c r="AJ333" s="6" t="str">
        <f ca="1" t="shared" si="266"/>
        <v/>
      </c>
      <c r="AK333" s="7" t="str">
        <f ca="1" t="shared" si="267"/>
        <v/>
      </c>
      <c r="AL333" s="6" t="str">
        <f ca="1" t="shared" si="268"/>
        <v/>
      </c>
      <c r="AM333" s="6" t="str">
        <f ca="1" t="shared" si="269"/>
        <v/>
      </c>
      <c r="AN333" s="6" t="str">
        <f ca="1" t="shared" si="270"/>
        <v/>
      </c>
      <c r="AO333" s="6" t="str">
        <f ca="1" t="shared" si="271"/>
        <v/>
      </c>
      <c r="AP333" s="6" t="str">
        <f ca="1" t="shared" si="272"/>
        <v/>
      </c>
      <c r="AQ333" s="6" t="str">
        <f ca="1" t="shared" si="273"/>
        <v/>
      </c>
      <c r="AR333" s="6" t="str">
        <f ca="1" t="shared" si="274"/>
        <v/>
      </c>
      <c r="AS333" s="6" t="str">
        <f ca="1" t="shared" si="275"/>
        <v/>
      </c>
      <c r="AT333" s="6" t="str">
        <f ca="1" t="shared" si="276"/>
        <v/>
      </c>
      <c r="AU333" s="9" t="str">
        <f ca="1" t="shared" si="277"/>
        <v/>
      </c>
      <c r="AV333" s="5" t="str">
        <f ca="1" t="shared" si="278"/>
        <v/>
      </c>
      <c r="AW333" s="5" t="str">
        <f ca="1" t="shared" si="279"/>
        <v/>
      </c>
      <c r="AX333" s="8" t="str">
        <f ca="1" t="shared" si="280"/>
        <v/>
      </c>
      <c r="AY333" s="6" t="str">
        <f ca="1" t="shared" si="281"/>
        <v/>
      </c>
      <c r="AZ333" s="7" t="str">
        <f ca="1" t="shared" si="282"/>
        <v/>
      </c>
      <c r="BA333" s="6" t="str">
        <f ca="1" t="shared" si="283"/>
        <v/>
      </c>
      <c r="BB333" s="6" t="str">
        <f ca="1" t="shared" si="284"/>
        <v/>
      </c>
      <c r="BC333" s="6" t="str">
        <f ca="1" t="shared" si="285"/>
        <v/>
      </c>
      <c r="BD333" s="6" t="str">
        <f ca="1" t="shared" si="286"/>
        <v/>
      </c>
      <c r="BE333" s="6" t="str">
        <f ca="1" t="shared" si="287"/>
        <v/>
      </c>
      <c r="BF333" s="6" t="str">
        <f ca="1" t="shared" si="288"/>
        <v/>
      </c>
      <c r="BG333" s="6" t="str">
        <f ca="1" t="shared" si="289"/>
        <v/>
      </c>
      <c r="BH333" s="6" t="str">
        <f ca="1" t="shared" si="290"/>
        <v/>
      </c>
      <c r="BI333" s="6" t="str">
        <f ca="1" t="shared" si="291"/>
        <v/>
      </c>
    </row>
    <row r="334" spans="1:61">
      <c r="A334" s="5" t="str">
        <f ca="1" t="shared" si="245"/>
        <v/>
      </c>
      <c r="B334" s="5" t="str">
        <f ca="1">IF(选手操作!$K333="","",选手操作!$K333)</f>
        <v/>
      </c>
      <c r="C334" s="5" t="str">
        <f ca="1">IF(选手操作!$L333="","",选手操作!$L333)</f>
        <v/>
      </c>
      <c r="D334" s="5" t="str">
        <f ca="1">IF($B334="","",RANK($E334,$E$4:$E$435,0)+COUNTIF($E$4:$E334,$E334)-1)</f>
        <v/>
      </c>
      <c r="E334" s="6" t="str">
        <f ca="1" t="shared" si="246"/>
        <v/>
      </c>
      <c r="F334" s="7" t="str">
        <f ca="1">IF(SUM(选手操作!S333,选手操作!AS333,选手操作!BS333,选手操作!CS333,选手操作!DS333,选手操作!ES333,选手操作!FS333,选手操作!GS333,选手操作!HS333,选手操作!M333,结果导入!W333,结果导入!AW333,结果导入!BW333,结果导入!CW333,结果导入!DW333,结果导入!EW333,结果导入!FW333,结果导入!GW333,结果导入!HW333,选手操作!HU333)=0,"",SUM(选手操作!S333,选手操作!AS333,选手操作!BS333,选手操作!CS333,选手操作!DS333,选手操作!ES333,选手操作!FS333,选手操作!GS333,选手操作!HS333,选手操作!M333,结果导入!W333,结果导入!AW333,结果导入!BW333,结果导入!CW333,结果导入!DW333,结果导入!EW333,结果导入!FW333,结果导入!GW333,结果导入!HW333))</f>
        <v/>
      </c>
      <c r="G334" s="7" t="str">
        <f>IF(SUM(选手操作!O333,结果导入!Y333,结果导入!AY333,结果导入!BY333,结果导入!CY333,结果导入!DY333,结果导入!EY333,结果导入!FY333,结果导入!GY333,结果导入!HY333)=0,"",SUM(选手操作!O333,结果导入!Y333,结果导入!AY333,结果导入!BY333,结果导入!CY333,结果导入!DY333,结果导入!EY333,结果导入!FY333,结果导入!GY333,结果导入!HY333))</f>
        <v/>
      </c>
      <c r="H334" s="6" t="str">
        <f ca="1">IFERROR(IF(OR($C334="",结果导入!S$3=""),"",IF(选手操作!T333&lt;&gt;"",IF(选手操作!T333="其他","请假",选手操作!T333),VLOOKUP($C334,结果导入!O:Q,3,0))),"成绩错误")</f>
        <v/>
      </c>
      <c r="I334" s="6" t="str">
        <f ca="1">IFERROR(IF(OR($C334="",结果导入!AS$3=""),"",IF(选手操作!AT333&lt;&gt;"",IF(选手操作!AT333="其他","请假",选手操作!AT333),VLOOKUP($C334,结果导入!AO:AQ,3,0))),"成绩错误")</f>
        <v/>
      </c>
      <c r="J334" s="6" t="str">
        <f ca="1">IFERROR(IF(OR($C334="",结果导入!BS$3=""),"",IF(选手操作!BT333&lt;&gt;"",IF(选手操作!BT333="其他","请假",选手操作!BT333),VLOOKUP($C334,结果导入!BO:BQ,3,0))),"成绩错误")</f>
        <v/>
      </c>
      <c r="K334" s="6" t="str">
        <f ca="1">IFERROR(IF(OR($C334="",结果导入!CS$3=""),"",IF(选手操作!CT333&lt;&gt;"",IF(选手操作!CT333="其他","请假",选手操作!CT333),VLOOKUP($C334,结果导入!CO:CQ,3,0))),"成绩错误")</f>
        <v/>
      </c>
      <c r="L334" s="6" t="str">
        <f ca="1">IFERROR(IF(OR($C334="",结果导入!DS$3=""),"",IF(选手操作!DT333&lt;&gt;"",IF(选手操作!DT333="其他","请假",选手操作!DT333),VLOOKUP($C334,结果导入!DO:DQ,3,0))),"成绩错误")</f>
        <v/>
      </c>
      <c r="M334" s="6" t="str">
        <f ca="1">IFERROR(IF(OR($C334="",结果导入!ES$3=""),"",IF(选手操作!ET333&lt;&gt;"",IF(选手操作!ET333="其他","请假",选手操作!ET333),VLOOKUP($C334,结果导入!EO:EQ,3,0))),"成绩错误")</f>
        <v/>
      </c>
      <c r="N334" s="6" t="str">
        <f ca="1">IFERROR(IF(OR($C334="",结果导入!FS$3=""),"",IF(选手操作!FT333&lt;&gt;"",IF(选手操作!FT333="其他","请假",选手操作!FT333),VLOOKUP($C334,结果导入!FO:FQ,3,0))),"成绩错误")</f>
        <v/>
      </c>
      <c r="O334" s="6" t="str">
        <f ca="1">IFERROR(IF(OR($C334="",结果导入!GS$3=""),"",IF(选手操作!GT333&lt;&gt;"",IF(选手操作!GT333="其他","请假",选手操作!GT333),VLOOKUP($C334,结果导入!GO:GQ,3,0))),"成绩错误")</f>
        <v/>
      </c>
      <c r="P334" s="6" t="str">
        <f ca="1">IFERROR(IF(OR($C334="",结果导入!HS$3=""),"",IF(选手操作!HT333&lt;&gt;"",IF(选手操作!HT333="其他","请假",选手操作!HT333),VLOOKUP($C334,结果导入!HO:HQ,3,0))),"成绩错误")</f>
        <v/>
      </c>
      <c r="Q334" s="5" t="str">
        <f ca="1" t="shared" si="247"/>
        <v/>
      </c>
      <c r="R334" s="5" t="str">
        <f ca="1" t="shared" si="248"/>
        <v/>
      </c>
      <c r="S334" s="5" t="str">
        <f ca="1" t="shared" si="249"/>
        <v/>
      </c>
      <c r="T334" s="6" t="str">
        <f ca="1" t="shared" si="250"/>
        <v/>
      </c>
      <c r="U334" s="6" t="str">
        <f ca="1" t="shared" si="251"/>
        <v/>
      </c>
      <c r="V334" s="6" t="str">
        <f ca="1" t="shared" si="252"/>
        <v/>
      </c>
      <c r="W334" s="6" t="str">
        <f ca="1" t="shared" si="253"/>
        <v/>
      </c>
      <c r="X334" s="6" t="str">
        <f ca="1" t="shared" si="254"/>
        <v/>
      </c>
      <c r="Y334" s="6" t="str">
        <f ca="1" t="shared" si="255"/>
        <v/>
      </c>
      <c r="Z334" s="6" t="str">
        <f ca="1" t="shared" si="256"/>
        <v/>
      </c>
      <c r="AA334" s="6" t="str">
        <f ca="1" t="shared" si="257"/>
        <v/>
      </c>
      <c r="AB334" s="6" t="str">
        <f ca="1" t="shared" si="258"/>
        <v/>
      </c>
      <c r="AC334" s="6" t="str">
        <f ca="1" t="shared" si="259"/>
        <v/>
      </c>
      <c r="AD334" s="6" t="str">
        <f ca="1" t="shared" si="260"/>
        <v/>
      </c>
      <c r="AE334" s="6" t="str">
        <f ca="1" t="shared" si="261"/>
        <v/>
      </c>
      <c r="AF334" s="5" t="str">
        <f ca="1" t="shared" si="262"/>
        <v/>
      </c>
      <c r="AG334" s="5" t="str">
        <f ca="1" t="shared" si="263"/>
        <v/>
      </c>
      <c r="AH334" s="5" t="str">
        <f ca="1" t="shared" si="264"/>
        <v/>
      </c>
      <c r="AI334" s="6" t="str">
        <f ca="1" t="shared" si="265"/>
        <v/>
      </c>
      <c r="AJ334" s="6" t="str">
        <f ca="1" t="shared" si="266"/>
        <v/>
      </c>
      <c r="AK334" s="7" t="str">
        <f ca="1" t="shared" si="267"/>
        <v/>
      </c>
      <c r="AL334" s="6" t="str">
        <f ca="1" t="shared" si="268"/>
        <v/>
      </c>
      <c r="AM334" s="6" t="str">
        <f ca="1" t="shared" si="269"/>
        <v/>
      </c>
      <c r="AN334" s="6" t="str">
        <f ca="1" t="shared" si="270"/>
        <v/>
      </c>
      <c r="AO334" s="6" t="str">
        <f ca="1" t="shared" si="271"/>
        <v/>
      </c>
      <c r="AP334" s="6" t="str">
        <f ca="1" t="shared" si="272"/>
        <v/>
      </c>
      <c r="AQ334" s="6" t="str">
        <f ca="1" t="shared" si="273"/>
        <v/>
      </c>
      <c r="AR334" s="6" t="str">
        <f ca="1" t="shared" si="274"/>
        <v/>
      </c>
      <c r="AS334" s="6" t="str">
        <f ca="1" t="shared" si="275"/>
        <v/>
      </c>
      <c r="AT334" s="6" t="str">
        <f ca="1" t="shared" si="276"/>
        <v/>
      </c>
      <c r="AU334" s="9" t="str">
        <f ca="1" t="shared" si="277"/>
        <v/>
      </c>
      <c r="AV334" s="5" t="str">
        <f ca="1" t="shared" si="278"/>
        <v/>
      </c>
      <c r="AW334" s="5" t="str">
        <f ca="1" t="shared" si="279"/>
        <v/>
      </c>
      <c r="AX334" s="8" t="str">
        <f ca="1" t="shared" si="280"/>
        <v/>
      </c>
      <c r="AY334" s="6" t="str">
        <f ca="1" t="shared" si="281"/>
        <v/>
      </c>
      <c r="AZ334" s="7" t="str">
        <f ca="1" t="shared" si="282"/>
        <v/>
      </c>
      <c r="BA334" s="6" t="str">
        <f ca="1" t="shared" si="283"/>
        <v/>
      </c>
      <c r="BB334" s="6" t="str">
        <f ca="1" t="shared" si="284"/>
        <v/>
      </c>
      <c r="BC334" s="6" t="str">
        <f ca="1" t="shared" si="285"/>
        <v/>
      </c>
      <c r="BD334" s="6" t="str">
        <f ca="1" t="shared" si="286"/>
        <v/>
      </c>
      <c r="BE334" s="6" t="str">
        <f ca="1" t="shared" si="287"/>
        <v/>
      </c>
      <c r="BF334" s="6" t="str">
        <f ca="1" t="shared" si="288"/>
        <v/>
      </c>
      <c r="BG334" s="6" t="str">
        <f ca="1" t="shared" si="289"/>
        <v/>
      </c>
      <c r="BH334" s="6" t="str">
        <f ca="1" t="shared" si="290"/>
        <v/>
      </c>
      <c r="BI334" s="6" t="str">
        <f ca="1" t="shared" si="291"/>
        <v/>
      </c>
    </row>
    <row r="335" spans="1:61">
      <c r="A335" s="5" t="str">
        <f ca="1" t="shared" si="245"/>
        <v/>
      </c>
      <c r="B335" s="5" t="str">
        <f ca="1">IF(选手操作!$K334="","",选手操作!$K334)</f>
        <v/>
      </c>
      <c r="C335" s="5" t="str">
        <f ca="1">IF(选手操作!$L334="","",选手操作!$L334)</f>
        <v/>
      </c>
      <c r="D335" s="5" t="str">
        <f ca="1">IF($B335="","",RANK($E335,$E$4:$E$435,0)+COUNTIF($E$4:$E335,$E335)-1)</f>
        <v/>
      </c>
      <c r="E335" s="6" t="str">
        <f ca="1" t="shared" si="246"/>
        <v/>
      </c>
      <c r="F335" s="7" t="str">
        <f ca="1">IF(SUM(选手操作!S334,选手操作!AS334,选手操作!BS334,选手操作!CS334,选手操作!DS334,选手操作!ES334,选手操作!FS334,选手操作!GS334,选手操作!HS334,选手操作!M334,结果导入!W334,结果导入!AW334,结果导入!BW334,结果导入!CW334,结果导入!DW334,结果导入!EW334,结果导入!FW334,结果导入!GW334,结果导入!HW334,选手操作!HU334)=0,"",SUM(选手操作!S334,选手操作!AS334,选手操作!BS334,选手操作!CS334,选手操作!DS334,选手操作!ES334,选手操作!FS334,选手操作!GS334,选手操作!HS334,选手操作!M334,结果导入!W334,结果导入!AW334,结果导入!BW334,结果导入!CW334,结果导入!DW334,结果导入!EW334,结果导入!FW334,结果导入!GW334,结果导入!HW334))</f>
        <v/>
      </c>
      <c r="G335" s="7" t="str">
        <f>IF(SUM(选手操作!O334,结果导入!Y334,结果导入!AY334,结果导入!BY334,结果导入!CY334,结果导入!DY334,结果导入!EY334,结果导入!FY334,结果导入!GY334,结果导入!HY334)=0,"",SUM(选手操作!O334,结果导入!Y334,结果导入!AY334,结果导入!BY334,结果导入!CY334,结果导入!DY334,结果导入!EY334,结果导入!FY334,结果导入!GY334,结果导入!HY334))</f>
        <v/>
      </c>
      <c r="H335" s="6" t="str">
        <f ca="1">IFERROR(IF(OR($C335="",结果导入!S$3=""),"",IF(选手操作!T334&lt;&gt;"",IF(选手操作!T334="其他","请假",选手操作!T334),VLOOKUP($C335,结果导入!O:Q,3,0))),"成绩错误")</f>
        <v/>
      </c>
      <c r="I335" s="6" t="str">
        <f ca="1">IFERROR(IF(OR($C335="",结果导入!AS$3=""),"",IF(选手操作!AT334&lt;&gt;"",IF(选手操作!AT334="其他","请假",选手操作!AT334),VLOOKUP($C335,结果导入!AO:AQ,3,0))),"成绩错误")</f>
        <v/>
      </c>
      <c r="J335" s="6" t="str">
        <f ca="1">IFERROR(IF(OR($C335="",结果导入!BS$3=""),"",IF(选手操作!BT334&lt;&gt;"",IF(选手操作!BT334="其他","请假",选手操作!BT334),VLOOKUP($C335,结果导入!BO:BQ,3,0))),"成绩错误")</f>
        <v/>
      </c>
      <c r="K335" s="6" t="str">
        <f ca="1">IFERROR(IF(OR($C335="",结果导入!CS$3=""),"",IF(选手操作!CT334&lt;&gt;"",IF(选手操作!CT334="其他","请假",选手操作!CT334),VLOOKUP($C335,结果导入!CO:CQ,3,0))),"成绩错误")</f>
        <v/>
      </c>
      <c r="L335" s="6" t="str">
        <f ca="1">IFERROR(IF(OR($C335="",结果导入!DS$3=""),"",IF(选手操作!DT334&lt;&gt;"",IF(选手操作!DT334="其他","请假",选手操作!DT334),VLOOKUP($C335,结果导入!DO:DQ,3,0))),"成绩错误")</f>
        <v/>
      </c>
      <c r="M335" s="6" t="str">
        <f ca="1">IFERROR(IF(OR($C335="",结果导入!ES$3=""),"",IF(选手操作!ET334&lt;&gt;"",IF(选手操作!ET334="其他","请假",选手操作!ET334),VLOOKUP($C335,结果导入!EO:EQ,3,0))),"成绩错误")</f>
        <v/>
      </c>
      <c r="N335" s="6" t="str">
        <f ca="1">IFERROR(IF(OR($C335="",结果导入!FS$3=""),"",IF(选手操作!FT334&lt;&gt;"",IF(选手操作!FT334="其他","请假",选手操作!FT334),VLOOKUP($C335,结果导入!FO:FQ,3,0))),"成绩错误")</f>
        <v/>
      </c>
      <c r="O335" s="6" t="str">
        <f ca="1">IFERROR(IF(OR($C335="",结果导入!GS$3=""),"",IF(选手操作!GT334&lt;&gt;"",IF(选手操作!GT334="其他","请假",选手操作!GT334),VLOOKUP($C335,结果导入!GO:GQ,3,0))),"成绩错误")</f>
        <v/>
      </c>
      <c r="P335" s="6" t="str">
        <f ca="1">IFERROR(IF(OR($C335="",结果导入!HS$3=""),"",IF(选手操作!HT334&lt;&gt;"",IF(选手操作!HT334="其他","请假",选手操作!HT334),VLOOKUP($C335,结果导入!HO:HQ,3,0))),"成绩错误")</f>
        <v/>
      </c>
      <c r="Q335" s="5" t="str">
        <f ca="1" t="shared" si="247"/>
        <v/>
      </c>
      <c r="R335" s="5" t="str">
        <f ca="1" t="shared" si="248"/>
        <v/>
      </c>
      <c r="S335" s="5" t="str">
        <f ca="1" t="shared" si="249"/>
        <v/>
      </c>
      <c r="T335" s="6" t="str">
        <f ca="1" t="shared" si="250"/>
        <v/>
      </c>
      <c r="U335" s="6" t="str">
        <f ca="1" t="shared" si="251"/>
        <v/>
      </c>
      <c r="V335" s="6" t="str">
        <f ca="1" t="shared" si="252"/>
        <v/>
      </c>
      <c r="W335" s="6" t="str">
        <f ca="1" t="shared" si="253"/>
        <v/>
      </c>
      <c r="X335" s="6" t="str">
        <f ca="1" t="shared" si="254"/>
        <v/>
      </c>
      <c r="Y335" s="6" t="str">
        <f ca="1" t="shared" si="255"/>
        <v/>
      </c>
      <c r="Z335" s="6" t="str">
        <f ca="1" t="shared" si="256"/>
        <v/>
      </c>
      <c r="AA335" s="6" t="str">
        <f ca="1" t="shared" si="257"/>
        <v/>
      </c>
      <c r="AB335" s="6" t="str">
        <f ca="1" t="shared" si="258"/>
        <v/>
      </c>
      <c r="AC335" s="6" t="str">
        <f ca="1" t="shared" si="259"/>
        <v/>
      </c>
      <c r="AD335" s="6" t="str">
        <f ca="1" t="shared" si="260"/>
        <v/>
      </c>
      <c r="AE335" s="6" t="str">
        <f ca="1" t="shared" si="261"/>
        <v/>
      </c>
      <c r="AF335" s="5" t="str">
        <f ca="1" t="shared" si="262"/>
        <v/>
      </c>
      <c r="AG335" s="5" t="str">
        <f ca="1" t="shared" si="263"/>
        <v/>
      </c>
      <c r="AH335" s="5" t="str">
        <f ca="1" t="shared" si="264"/>
        <v/>
      </c>
      <c r="AI335" s="6" t="str">
        <f ca="1" t="shared" si="265"/>
        <v/>
      </c>
      <c r="AJ335" s="6" t="str">
        <f ca="1" t="shared" si="266"/>
        <v/>
      </c>
      <c r="AK335" s="7" t="str">
        <f ca="1" t="shared" si="267"/>
        <v/>
      </c>
      <c r="AL335" s="6" t="str">
        <f ca="1" t="shared" si="268"/>
        <v/>
      </c>
      <c r="AM335" s="6" t="str">
        <f ca="1" t="shared" si="269"/>
        <v/>
      </c>
      <c r="AN335" s="6" t="str">
        <f ca="1" t="shared" si="270"/>
        <v/>
      </c>
      <c r="AO335" s="6" t="str">
        <f ca="1" t="shared" si="271"/>
        <v/>
      </c>
      <c r="AP335" s="6" t="str">
        <f ca="1" t="shared" si="272"/>
        <v/>
      </c>
      <c r="AQ335" s="6" t="str">
        <f ca="1" t="shared" si="273"/>
        <v/>
      </c>
      <c r="AR335" s="6" t="str">
        <f ca="1" t="shared" si="274"/>
        <v/>
      </c>
      <c r="AS335" s="6" t="str">
        <f ca="1" t="shared" si="275"/>
        <v/>
      </c>
      <c r="AT335" s="6" t="str">
        <f ca="1" t="shared" si="276"/>
        <v/>
      </c>
      <c r="AU335" s="9" t="str">
        <f ca="1" t="shared" si="277"/>
        <v/>
      </c>
      <c r="AV335" s="5" t="str">
        <f ca="1" t="shared" si="278"/>
        <v/>
      </c>
      <c r="AW335" s="5" t="str">
        <f ca="1" t="shared" si="279"/>
        <v/>
      </c>
      <c r="AX335" s="8" t="str">
        <f ca="1" t="shared" si="280"/>
        <v/>
      </c>
      <c r="AY335" s="6" t="str">
        <f ca="1" t="shared" si="281"/>
        <v/>
      </c>
      <c r="AZ335" s="7" t="str">
        <f ca="1" t="shared" si="282"/>
        <v/>
      </c>
      <c r="BA335" s="6" t="str">
        <f ca="1" t="shared" si="283"/>
        <v/>
      </c>
      <c r="BB335" s="6" t="str">
        <f ca="1" t="shared" si="284"/>
        <v/>
      </c>
      <c r="BC335" s="6" t="str">
        <f ca="1" t="shared" si="285"/>
        <v/>
      </c>
      <c r="BD335" s="6" t="str">
        <f ca="1" t="shared" si="286"/>
        <v/>
      </c>
      <c r="BE335" s="6" t="str">
        <f ca="1" t="shared" si="287"/>
        <v/>
      </c>
      <c r="BF335" s="6" t="str">
        <f ca="1" t="shared" si="288"/>
        <v/>
      </c>
      <c r="BG335" s="6" t="str">
        <f ca="1" t="shared" si="289"/>
        <v/>
      </c>
      <c r="BH335" s="6" t="str">
        <f ca="1" t="shared" si="290"/>
        <v/>
      </c>
      <c r="BI335" s="6" t="str">
        <f ca="1" t="shared" si="291"/>
        <v/>
      </c>
    </row>
    <row r="336" spans="1:61">
      <c r="A336" s="5" t="str">
        <f ca="1" t="shared" si="245"/>
        <v/>
      </c>
      <c r="B336" s="5" t="str">
        <f ca="1">IF(选手操作!$K335="","",选手操作!$K335)</f>
        <v/>
      </c>
      <c r="C336" s="5" t="str">
        <f ca="1">IF(选手操作!$L335="","",选手操作!$L335)</f>
        <v/>
      </c>
      <c r="D336" s="5" t="str">
        <f ca="1">IF($B336="","",RANK($E336,$E$4:$E$435,0)+COUNTIF($E$4:$E336,$E336)-1)</f>
        <v/>
      </c>
      <c r="E336" s="6" t="str">
        <f ca="1" t="shared" si="246"/>
        <v/>
      </c>
      <c r="F336" s="7" t="str">
        <f ca="1">IF(SUM(选手操作!S335,选手操作!AS335,选手操作!BS335,选手操作!CS335,选手操作!DS335,选手操作!ES335,选手操作!FS335,选手操作!GS335,选手操作!HS335,选手操作!M335,结果导入!W335,结果导入!AW335,结果导入!BW335,结果导入!CW335,结果导入!DW335,结果导入!EW335,结果导入!FW335,结果导入!GW335,结果导入!HW335,选手操作!HU335)=0,"",SUM(选手操作!S335,选手操作!AS335,选手操作!BS335,选手操作!CS335,选手操作!DS335,选手操作!ES335,选手操作!FS335,选手操作!GS335,选手操作!HS335,选手操作!M335,结果导入!W335,结果导入!AW335,结果导入!BW335,结果导入!CW335,结果导入!DW335,结果导入!EW335,结果导入!FW335,结果导入!GW335,结果导入!HW335))</f>
        <v/>
      </c>
      <c r="G336" s="7" t="str">
        <f>IF(SUM(选手操作!O335,结果导入!Y335,结果导入!AY335,结果导入!BY335,结果导入!CY335,结果导入!DY335,结果导入!EY335,结果导入!FY335,结果导入!GY335,结果导入!HY335)=0,"",SUM(选手操作!O335,结果导入!Y335,结果导入!AY335,结果导入!BY335,结果导入!CY335,结果导入!DY335,结果导入!EY335,结果导入!FY335,结果导入!GY335,结果导入!HY335))</f>
        <v/>
      </c>
      <c r="H336" s="6" t="str">
        <f ca="1">IFERROR(IF(OR($C336="",结果导入!S$3=""),"",IF(选手操作!T335&lt;&gt;"",IF(选手操作!T335="其他","请假",选手操作!T335),VLOOKUP($C336,结果导入!O:Q,3,0))),"成绩错误")</f>
        <v/>
      </c>
      <c r="I336" s="6" t="str">
        <f ca="1">IFERROR(IF(OR($C336="",结果导入!AS$3=""),"",IF(选手操作!AT335&lt;&gt;"",IF(选手操作!AT335="其他","请假",选手操作!AT335),VLOOKUP($C336,结果导入!AO:AQ,3,0))),"成绩错误")</f>
        <v/>
      </c>
      <c r="J336" s="6" t="str">
        <f ca="1">IFERROR(IF(OR($C336="",结果导入!BS$3=""),"",IF(选手操作!BT335&lt;&gt;"",IF(选手操作!BT335="其他","请假",选手操作!BT335),VLOOKUP($C336,结果导入!BO:BQ,3,0))),"成绩错误")</f>
        <v/>
      </c>
      <c r="K336" s="6" t="str">
        <f ca="1">IFERROR(IF(OR($C336="",结果导入!CS$3=""),"",IF(选手操作!CT335&lt;&gt;"",IF(选手操作!CT335="其他","请假",选手操作!CT335),VLOOKUP($C336,结果导入!CO:CQ,3,0))),"成绩错误")</f>
        <v/>
      </c>
      <c r="L336" s="6" t="str">
        <f ca="1">IFERROR(IF(OR($C336="",结果导入!DS$3=""),"",IF(选手操作!DT335&lt;&gt;"",IF(选手操作!DT335="其他","请假",选手操作!DT335),VLOOKUP($C336,结果导入!DO:DQ,3,0))),"成绩错误")</f>
        <v/>
      </c>
      <c r="M336" s="6" t="str">
        <f ca="1">IFERROR(IF(OR($C336="",结果导入!ES$3=""),"",IF(选手操作!ET335&lt;&gt;"",IF(选手操作!ET335="其他","请假",选手操作!ET335),VLOOKUP($C336,结果导入!EO:EQ,3,0))),"成绩错误")</f>
        <v/>
      </c>
      <c r="N336" s="6" t="str">
        <f ca="1">IFERROR(IF(OR($C336="",结果导入!FS$3=""),"",IF(选手操作!FT335&lt;&gt;"",IF(选手操作!FT335="其他","请假",选手操作!FT335),VLOOKUP($C336,结果导入!FO:FQ,3,0))),"成绩错误")</f>
        <v/>
      </c>
      <c r="O336" s="6" t="str">
        <f ca="1">IFERROR(IF(OR($C336="",结果导入!GS$3=""),"",IF(选手操作!GT335&lt;&gt;"",IF(选手操作!GT335="其他","请假",选手操作!GT335),VLOOKUP($C336,结果导入!GO:GQ,3,0))),"成绩错误")</f>
        <v/>
      </c>
      <c r="P336" s="6" t="str">
        <f ca="1">IFERROR(IF(OR($C336="",结果导入!HS$3=""),"",IF(选手操作!HT335&lt;&gt;"",IF(选手操作!HT335="其他","请假",选手操作!HT335),VLOOKUP($C336,结果导入!HO:HQ,3,0))),"成绩错误")</f>
        <v/>
      </c>
      <c r="Q336" s="5" t="str">
        <f ca="1" t="shared" si="247"/>
        <v/>
      </c>
      <c r="R336" s="5" t="str">
        <f ca="1" t="shared" si="248"/>
        <v/>
      </c>
      <c r="S336" s="5" t="str">
        <f ca="1" t="shared" si="249"/>
        <v/>
      </c>
      <c r="T336" s="6" t="str">
        <f ca="1" t="shared" si="250"/>
        <v/>
      </c>
      <c r="U336" s="6" t="str">
        <f ca="1" t="shared" si="251"/>
        <v/>
      </c>
      <c r="V336" s="6" t="str">
        <f ca="1" t="shared" si="252"/>
        <v/>
      </c>
      <c r="W336" s="6" t="str">
        <f ca="1" t="shared" si="253"/>
        <v/>
      </c>
      <c r="X336" s="6" t="str">
        <f ca="1" t="shared" si="254"/>
        <v/>
      </c>
      <c r="Y336" s="6" t="str">
        <f ca="1" t="shared" si="255"/>
        <v/>
      </c>
      <c r="Z336" s="6" t="str">
        <f ca="1" t="shared" si="256"/>
        <v/>
      </c>
      <c r="AA336" s="6" t="str">
        <f ca="1" t="shared" si="257"/>
        <v/>
      </c>
      <c r="AB336" s="6" t="str">
        <f ca="1" t="shared" si="258"/>
        <v/>
      </c>
      <c r="AC336" s="6" t="str">
        <f ca="1" t="shared" si="259"/>
        <v/>
      </c>
      <c r="AD336" s="6" t="str">
        <f ca="1" t="shared" si="260"/>
        <v/>
      </c>
      <c r="AE336" s="6" t="str">
        <f ca="1" t="shared" si="261"/>
        <v/>
      </c>
      <c r="AF336" s="5" t="str">
        <f ca="1" t="shared" si="262"/>
        <v/>
      </c>
      <c r="AG336" s="5" t="str">
        <f ca="1" t="shared" si="263"/>
        <v/>
      </c>
      <c r="AH336" s="5" t="str">
        <f ca="1" t="shared" si="264"/>
        <v/>
      </c>
      <c r="AI336" s="6" t="str">
        <f ca="1" t="shared" si="265"/>
        <v/>
      </c>
      <c r="AJ336" s="6" t="str">
        <f ca="1" t="shared" si="266"/>
        <v/>
      </c>
      <c r="AK336" s="7" t="str">
        <f ca="1" t="shared" si="267"/>
        <v/>
      </c>
      <c r="AL336" s="6" t="str">
        <f ca="1" t="shared" si="268"/>
        <v/>
      </c>
      <c r="AM336" s="6" t="str">
        <f ca="1" t="shared" si="269"/>
        <v/>
      </c>
      <c r="AN336" s="6" t="str">
        <f ca="1" t="shared" si="270"/>
        <v/>
      </c>
      <c r="AO336" s="6" t="str">
        <f ca="1" t="shared" si="271"/>
        <v/>
      </c>
      <c r="AP336" s="6" t="str">
        <f ca="1" t="shared" si="272"/>
        <v/>
      </c>
      <c r="AQ336" s="6" t="str">
        <f ca="1" t="shared" si="273"/>
        <v/>
      </c>
      <c r="AR336" s="6" t="str">
        <f ca="1" t="shared" si="274"/>
        <v/>
      </c>
      <c r="AS336" s="6" t="str">
        <f ca="1" t="shared" si="275"/>
        <v/>
      </c>
      <c r="AT336" s="6" t="str">
        <f ca="1" t="shared" si="276"/>
        <v/>
      </c>
      <c r="AU336" s="9" t="str">
        <f ca="1" t="shared" si="277"/>
        <v/>
      </c>
      <c r="AV336" s="5" t="str">
        <f ca="1" t="shared" si="278"/>
        <v/>
      </c>
      <c r="AW336" s="5" t="str">
        <f ca="1" t="shared" si="279"/>
        <v/>
      </c>
      <c r="AX336" s="8" t="str">
        <f ca="1" t="shared" si="280"/>
        <v/>
      </c>
      <c r="AY336" s="6" t="str">
        <f ca="1" t="shared" si="281"/>
        <v/>
      </c>
      <c r="AZ336" s="7" t="str">
        <f ca="1" t="shared" si="282"/>
        <v/>
      </c>
      <c r="BA336" s="6" t="str">
        <f ca="1" t="shared" si="283"/>
        <v/>
      </c>
      <c r="BB336" s="6" t="str">
        <f ca="1" t="shared" si="284"/>
        <v/>
      </c>
      <c r="BC336" s="6" t="str">
        <f ca="1" t="shared" si="285"/>
        <v/>
      </c>
      <c r="BD336" s="6" t="str">
        <f ca="1" t="shared" si="286"/>
        <v/>
      </c>
      <c r="BE336" s="6" t="str">
        <f ca="1" t="shared" si="287"/>
        <v/>
      </c>
      <c r="BF336" s="6" t="str">
        <f ca="1" t="shared" si="288"/>
        <v/>
      </c>
      <c r="BG336" s="6" t="str">
        <f ca="1" t="shared" si="289"/>
        <v/>
      </c>
      <c r="BH336" s="6" t="str">
        <f ca="1" t="shared" si="290"/>
        <v/>
      </c>
      <c r="BI336" s="6" t="str">
        <f ca="1" t="shared" si="291"/>
        <v/>
      </c>
    </row>
    <row r="337" spans="1:61">
      <c r="A337" s="5" t="str">
        <f ca="1" t="shared" si="245"/>
        <v/>
      </c>
      <c r="B337" s="5" t="str">
        <f ca="1">IF(选手操作!$K336="","",选手操作!$K336)</f>
        <v/>
      </c>
      <c r="C337" s="5" t="str">
        <f ca="1">IF(选手操作!$L336="","",选手操作!$L336)</f>
        <v/>
      </c>
      <c r="D337" s="5" t="str">
        <f ca="1">IF($B337="","",RANK($E337,$E$4:$E$435,0)+COUNTIF($E$4:$E337,$E337)-1)</f>
        <v/>
      </c>
      <c r="E337" s="6" t="str">
        <f ca="1" t="shared" si="246"/>
        <v/>
      </c>
      <c r="F337" s="7" t="str">
        <f ca="1">IF(SUM(选手操作!S336,选手操作!AS336,选手操作!BS336,选手操作!CS336,选手操作!DS336,选手操作!ES336,选手操作!FS336,选手操作!GS336,选手操作!HS336,选手操作!M336,结果导入!W336,结果导入!AW336,结果导入!BW336,结果导入!CW336,结果导入!DW336,结果导入!EW336,结果导入!FW336,结果导入!GW336,结果导入!HW336,选手操作!HU336)=0,"",SUM(选手操作!S336,选手操作!AS336,选手操作!BS336,选手操作!CS336,选手操作!DS336,选手操作!ES336,选手操作!FS336,选手操作!GS336,选手操作!HS336,选手操作!M336,结果导入!W336,结果导入!AW336,结果导入!BW336,结果导入!CW336,结果导入!DW336,结果导入!EW336,结果导入!FW336,结果导入!GW336,结果导入!HW336))</f>
        <v/>
      </c>
      <c r="G337" s="7" t="str">
        <f>IF(SUM(选手操作!O336,结果导入!Y336,结果导入!AY336,结果导入!BY336,结果导入!CY336,结果导入!DY336,结果导入!EY336,结果导入!FY336,结果导入!GY336,结果导入!HY336)=0,"",SUM(选手操作!O336,结果导入!Y336,结果导入!AY336,结果导入!BY336,结果导入!CY336,结果导入!DY336,结果导入!EY336,结果导入!FY336,结果导入!GY336,结果导入!HY336))</f>
        <v/>
      </c>
      <c r="H337" s="6" t="str">
        <f ca="1">IFERROR(IF(OR($C337="",结果导入!S$3=""),"",IF(选手操作!T336&lt;&gt;"",IF(选手操作!T336="其他","请假",选手操作!T336),VLOOKUP($C337,结果导入!O:Q,3,0))),"成绩错误")</f>
        <v/>
      </c>
      <c r="I337" s="6" t="str">
        <f ca="1">IFERROR(IF(OR($C337="",结果导入!AS$3=""),"",IF(选手操作!AT336&lt;&gt;"",IF(选手操作!AT336="其他","请假",选手操作!AT336),VLOOKUP($C337,结果导入!AO:AQ,3,0))),"成绩错误")</f>
        <v/>
      </c>
      <c r="J337" s="6" t="str">
        <f ca="1">IFERROR(IF(OR($C337="",结果导入!BS$3=""),"",IF(选手操作!BT336&lt;&gt;"",IF(选手操作!BT336="其他","请假",选手操作!BT336),VLOOKUP($C337,结果导入!BO:BQ,3,0))),"成绩错误")</f>
        <v/>
      </c>
      <c r="K337" s="6" t="str">
        <f ca="1">IFERROR(IF(OR($C337="",结果导入!CS$3=""),"",IF(选手操作!CT336&lt;&gt;"",IF(选手操作!CT336="其他","请假",选手操作!CT336),VLOOKUP($C337,结果导入!CO:CQ,3,0))),"成绩错误")</f>
        <v/>
      </c>
      <c r="L337" s="6" t="str">
        <f ca="1">IFERROR(IF(OR($C337="",结果导入!DS$3=""),"",IF(选手操作!DT336&lt;&gt;"",IF(选手操作!DT336="其他","请假",选手操作!DT336),VLOOKUP($C337,结果导入!DO:DQ,3,0))),"成绩错误")</f>
        <v/>
      </c>
      <c r="M337" s="6" t="str">
        <f ca="1">IFERROR(IF(OR($C337="",结果导入!ES$3=""),"",IF(选手操作!ET336&lt;&gt;"",IF(选手操作!ET336="其他","请假",选手操作!ET336),VLOOKUP($C337,结果导入!EO:EQ,3,0))),"成绩错误")</f>
        <v/>
      </c>
      <c r="N337" s="6" t="str">
        <f ca="1">IFERROR(IF(OR($C337="",结果导入!FS$3=""),"",IF(选手操作!FT336&lt;&gt;"",IF(选手操作!FT336="其他","请假",选手操作!FT336),VLOOKUP($C337,结果导入!FO:FQ,3,0))),"成绩错误")</f>
        <v/>
      </c>
      <c r="O337" s="6" t="str">
        <f ca="1">IFERROR(IF(OR($C337="",结果导入!GS$3=""),"",IF(选手操作!GT336&lt;&gt;"",IF(选手操作!GT336="其他","请假",选手操作!GT336),VLOOKUP($C337,结果导入!GO:GQ,3,0))),"成绩错误")</f>
        <v/>
      </c>
      <c r="P337" s="6" t="str">
        <f ca="1">IFERROR(IF(OR($C337="",结果导入!HS$3=""),"",IF(选手操作!HT336&lt;&gt;"",IF(选手操作!HT336="其他","请假",选手操作!HT336),VLOOKUP($C337,结果导入!HO:HQ,3,0))),"成绩错误")</f>
        <v/>
      </c>
      <c r="Q337" s="5" t="str">
        <f ca="1" t="shared" si="247"/>
        <v/>
      </c>
      <c r="R337" s="5" t="str">
        <f ca="1" t="shared" si="248"/>
        <v/>
      </c>
      <c r="S337" s="5" t="str">
        <f ca="1" t="shared" si="249"/>
        <v/>
      </c>
      <c r="T337" s="6" t="str">
        <f ca="1" t="shared" si="250"/>
        <v/>
      </c>
      <c r="U337" s="6" t="str">
        <f ca="1" t="shared" si="251"/>
        <v/>
      </c>
      <c r="V337" s="6" t="str">
        <f ca="1" t="shared" si="252"/>
        <v/>
      </c>
      <c r="W337" s="6" t="str">
        <f ca="1" t="shared" si="253"/>
        <v/>
      </c>
      <c r="X337" s="6" t="str">
        <f ca="1" t="shared" si="254"/>
        <v/>
      </c>
      <c r="Y337" s="6" t="str">
        <f ca="1" t="shared" si="255"/>
        <v/>
      </c>
      <c r="Z337" s="6" t="str">
        <f ca="1" t="shared" si="256"/>
        <v/>
      </c>
      <c r="AA337" s="6" t="str">
        <f ca="1" t="shared" si="257"/>
        <v/>
      </c>
      <c r="AB337" s="6" t="str">
        <f ca="1" t="shared" si="258"/>
        <v/>
      </c>
      <c r="AC337" s="6" t="str">
        <f ca="1" t="shared" si="259"/>
        <v/>
      </c>
      <c r="AD337" s="6" t="str">
        <f ca="1" t="shared" si="260"/>
        <v/>
      </c>
      <c r="AE337" s="6" t="str">
        <f ca="1" t="shared" si="261"/>
        <v/>
      </c>
      <c r="AF337" s="5" t="str">
        <f ca="1" t="shared" si="262"/>
        <v/>
      </c>
      <c r="AG337" s="5" t="str">
        <f ca="1" t="shared" si="263"/>
        <v/>
      </c>
      <c r="AH337" s="5" t="str">
        <f ca="1" t="shared" si="264"/>
        <v/>
      </c>
      <c r="AI337" s="6" t="str">
        <f ca="1" t="shared" si="265"/>
        <v/>
      </c>
      <c r="AJ337" s="6" t="str">
        <f ca="1" t="shared" si="266"/>
        <v/>
      </c>
      <c r="AK337" s="7" t="str">
        <f ca="1" t="shared" si="267"/>
        <v/>
      </c>
      <c r="AL337" s="6" t="str">
        <f ca="1" t="shared" si="268"/>
        <v/>
      </c>
      <c r="AM337" s="6" t="str">
        <f ca="1" t="shared" si="269"/>
        <v/>
      </c>
      <c r="AN337" s="6" t="str">
        <f ca="1" t="shared" si="270"/>
        <v/>
      </c>
      <c r="AO337" s="6" t="str">
        <f ca="1" t="shared" si="271"/>
        <v/>
      </c>
      <c r="AP337" s="6" t="str">
        <f ca="1" t="shared" si="272"/>
        <v/>
      </c>
      <c r="AQ337" s="6" t="str">
        <f ca="1" t="shared" si="273"/>
        <v/>
      </c>
      <c r="AR337" s="6" t="str">
        <f ca="1" t="shared" si="274"/>
        <v/>
      </c>
      <c r="AS337" s="6" t="str">
        <f ca="1" t="shared" si="275"/>
        <v/>
      </c>
      <c r="AT337" s="6" t="str">
        <f ca="1" t="shared" si="276"/>
        <v/>
      </c>
      <c r="AU337" s="9" t="str">
        <f ca="1" t="shared" si="277"/>
        <v/>
      </c>
      <c r="AV337" s="5" t="str">
        <f ca="1" t="shared" si="278"/>
        <v/>
      </c>
      <c r="AW337" s="5" t="str">
        <f ca="1" t="shared" si="279"/>
        <v/>
      </c>
      <c r="AX337" s="8" t="str">
        <f ca="1" t="shared" si="280"/>
        <v/>
      </c>
      <c r="AY337" s="6" t="str">
        <f ca="1" t="shared" si="281"/>
        <v/>
      </c>
      <c r="AZ337" s="7" t="str">
        <f ca="1" t="shared" si="282"/>
        <v/>
      </c>
      <c r="BA337" s="6" t="str">
        <f ca="1" t="shared" si="283"/>
        <v/>
      </c>
      <c r="BB337" s="6" t="str">
        <f ca="1" t="shared" si="284"/>
        <v/>
      </c>
      <c r="BC337" s="6" t="str">
        <f ca="1" t="shared" si="285"/>
        <v/>
      </c>
      <c r="BD337" s="6" t="str">
        <f ca="1" t="shared" si="286"/>
        <v/>
      </c>
      <c r="BE337" s="6" t="str">
        <f ca="1" t="shared" si="287"/>
        <v/>
      </c>
      <c r="BF337" s="6" t="str">
        <f ca="1" t="shared" si="288"/>
        <v/>
      </c>
      <c r="BG337" s="6" t="str">
        <f ca="1" t="shared" si="289"/>
        <v/>
      </c>
      <c r="BH337" s="6" t="str">
        <f ca="1" t="shared" si="290"/>
        <v/>
      </c>
      <c r="BI337" s="6" t="str">
        <f ca="1" t="shared" si="291"/>
        <v/>
      </c>
    </row>
    <row r="338" spans="1:61">
      <c r="A338" s="5" t="str">
        <f ca="1" t="shared" si="245"/>
        <v/>
      </c>
      <c r="B338" s="5" t="str">
        <f ca="1">IF(选手操作!$K337="","",选手操作!$K337)</f>
        <v/>
      </c>
      <c r="C338" s="5" t="str">
        <f ca="1">IF(选手操作!$L337="","",选手操作!$L337)</f>
        <v/>
      </c>
      <c r="D338" s="5" t="str">
        <f ca="1">IF($B338="","",RANK($E338,$E$4:$E$435,0)+COUNTIF($E$4:$E338,$E338)-1)</f>
        <v/>
      </c>
      <c r="E338" s="6" t="str">
        <f ca="1" t="shared" si="246"/>
        <v/>
      </c>
      <c r="F338" s="7" t="str">
        <f ca="1">IF(SUM(选手操作!S337,选手操作!AS337,选手操作!BS337,选手操作!CS337,选手操作!DS337,选手操作!ES337,选手操作!FS337,选手操作!GS337,选手操作!HS337,选手操作!M337,结果导入!W337,结果导入!AW337,结果导入!BW337,结果导入!CW337,结果导入!DW337,结果导入!EW337,结果导入!FW337,结果导入!GW337,结果导入!HW337,选手操作!HU337)=0,"",SUM(选手操作!S337,选手操作!AS337,选手操作!BS337,选手操作!CS337,选手操作!DS337,选手操作!ES337,选手操作!FS337,选手操作!GS337,选手操作!HS337,选手操作!M337,结果导入!W337,结果导入!AW337,结果导入!BW337,结果导入!CW337,结果导入!DW337,结果导入!EW337,结果导入!FW337,结果导入!GW337,结果导入!HW337))</f>
        <v/>
      </c>
      <c r="G338" s="7" t="str">
        <f>IF(SUM(选手操作!O337,结果导入!Y337,结果导入!AY337,结果导入!BY337,结果导入!CY337,结果导入!DY337,结果导入!EY337,结果导入!FY337,结果导入!GY337,结果导入!HY337)=0,"",SUM(选手操作!O337,结果导入!Y337,结果导入!AY337,结果导入!BY337,结果导入!CY337,结果导入!DY337,结果导入!EY337,结果导入!FY337,结果导入!GY337,结果导入!HY337))</f>
        <v/>
      </c>
      <c r="H338" s="6" t="str">
        <f ca="1">IFERROR(IF(OR($C338="",结果导入!S$3=""),"",IF(选手操作!T337&lt;&gt;"",IF(选手操作!T337="其他","请假",选手操作!T337),VLOOKUP($C338,结果导入!O:Q,3,0))),"成绩错误")</f>
        <v/>
      </c>
      <c r="I338" s="6" t="str">
        <f ca="1">IFERROR(IF(OR($C338="",结果导入!AS$3=""),"",IF(选手操作!AT337&lt;&gt;"",IF(选手操作!AT337="其他","请假",选手操作!AT337),VLOOKUP($C338,结果导入!AO:AQ,3,0))),"成绩错误")</f>
        <v/>
      </c>
      <c r="J338" s="6" t="str">
        <f ca="1">IFERROR(IF(OR($C338="",结果导入!BS$3=""),"",IF(选手操作!BT337&lt;&gt;"",IF(选手操作!BT337="其他","请假",选手操作!BT337),VLOOKUP($C338,结果导入!BO:BQ,3,0))),"成绩错误")</f>
        <v/>
      </c>
      <c r="K338" s="6" t="str">
        <f ca="1">IFERROR(IF(OR($C338="",结果导入!CS$3=""),"",IF(选手操作!CT337&lt;&gt;"",IF(选手操作!CT337="其他","请假",选手操作!CT337),VLOOKUP($C338,结果导入!CO:CQ,3,0))),"成绩错误")</f>
        <v/>
      </c>
      <c r="L338" s="6" t="str">
        <f ca="1">IFERROR(IF(OR($C338="",结果导入!DS$3=""),"",IF(选手操作!DT337&lt;&gt;"",IF(选手操作!DT337="其他","请假",选手操作!DT337),VLOOKUP($C338,结果导入!DO:DQ,3,0))),"成绩错误")</f>
        <v/>
      </c>
      <c r="M338" s="6" t="str">
        <f ca="1">IFERROR(IF(OR($C338="",结果导入!ES$3=""),"",IF(选手操作!ET337&lt;&gt;"",IF(选手操作!ET337="其他","请假",选手操作!ET337),VLOOKUP($C338,结果导入!EO:EQ,3,0))),"成绩错误")</f>
        <v/>
      </c>
      <c r="N338" s="6" t="str">
        <f ca="1">IFERROR(IF(OR($C338="",结果导入!FS$3=""),"",IF(选手操作!FT337&lt;&gt;"",IF(选手操作!FT337="其他","请假",选手操作!FT337),VLOOKUP($C338,结果导入!FO:FQ,3,0))),"成绩错误")</f>
        <v/>
      </c>
      <c r="O338" s="6" t="str">
        <f ca="1">IFERROR(IF(OR($C338="",结果导入!GS$3=""),"",IF(选手操作!GT337&lt;&gt;"",IF(选手操作!GT337="其他","请假",选手操作!GT337),VLOOKUP($C338,结果导入!GO:GQ,3,0))),"成绩错误")</f>
        <v/>
      </c>
      <c r="P338" s="6" t="str">
        <f ca="1">IFERROR(IF(OR($C338="",结果导入!HS$3=""),"",IF(选手操作!HT337&lt;&gt;"",IF(选手操作!HT337="其他","请假",选手操作!HT337),VLOOKUP($C338,结果导入!HO:HQ,3,0))),"成绩错误")</f>
        <v/>
      </c>
      <c r="Q338" s="5" t="str">
        <f ca="1" t="shared" si="247"/>
        <v/>
      </c>
      <c r="R338" s="5" t="str">
        <f ca="1" t="shared" si="248"/>
        <v/>
      </c>
      <c r="S338" s="5" t="str">
        <f ca="1" t="shared" si="249"/>
        <v/>
      </c>
      <c r="T338" s="6" t="str">
        <f ca="1" t="shared" si="250"/>
        <v/>
      </c>
      <c r="U338" s="6" t="str">
        <f ca="1" t="shared" si="251"/>
        <v/>
      </c>
      <c r="V338" s="6" t="str">
        <f ca="1" t="shared" si="252"/>
        <v/>
      </c>
      <c r="W338" s="6" t="str">
        <f ca="1" t="shared" si="253"/>
        <v/>
      </c>
      <c r="X338" s="6" t="str">
        <f ca="1" t="shared" si="254"/>
        <v/>
      </c>
      <c r="Y338" s="6" t="str">
        <f ca="1" t="shared" si="255"/>
        <v/>
      </c>
      <c r="Z338" s="6" t="str">
        <f ca="1" t="shared" si="256"/>
        <v/>
      </c>
      <c r="AA338" s="6" t="str">
        <f ca="1" t="shared" si="257"/>
        <v/>
      </c>
      <c r="AB338" s="6" t="str">
        <f ca="1" t="shared" si="258"/>
        <v/>
      </c>
      <c r="AC338" s="6" t="str">
        <f ca="1" t="shared" si="259"/>
        <v/>
      </c>
      <c r="AD338" s="6" t="str">
        <f ca="1" t="shared" si="260"/>
        <v/>
      </c>
      <c r="AE338" s="6" t="str">
        <f ca="1" t="shared" si="261"/>
        <v/>
      </c>
      <c r="AF338" s="5" t="str">
        <f ca="1" t="shared" si="262"/>
        <v/>
      </c>
      <c r="AG338" s="5" t="str">
        <f ca="1" t="shared" si="263"/>
        <v/>
      </c>
      <c r="AH338" s="5" t="str">
        <f ca="1" t="shared" si="264"/>
        <v/>
      </c>
      <c r="AI338" s="6" t="str">
        <f ca="1" t="shared" si="265"/>
        <v/>
      </c>
      <c r="AJ338" s="6" t="str">
        <f ca="1" t="shared" si="266"/>
        <v/>
      </c>
      <c r="AK338" s="7" t="str">
        <f ca="1" t="shared" si="267"/>
        <v/>
      </c>
      <c r="AL338" s="6" t="str">
        <f ca="1" t="shared" si="268"/>
        <v/>
      </c>
      <c r="AM338" s="6" t="str">
        <f ca="1" t="shared" si="269"/>
        <v/>
      </c>
      <c r="AN338" s="6" t="str">
        <f ca="1" t="shared" si="270"/>
        <v/>
      </c>
      <c r="AO338" s="6" t="str">
        <f ca="1" t="shared" si="271"/>
        <v/>
      </c>
      <c r="AP338" s="6" t="str">
        <f ca="1" t="shared" si="272"/>
        <v/>
      </c>
      <c r="AQ338" s="6" t="str">
        <f ca="1" t="shared" si="273"/>
        <v/>
      </c>
      <c r="AR338" s="6" t="str">
        <f ca="1" t="shared" si="274"/>
        <v/>
      </c>
      <c r="AS338" s="6" t="str">
        <f ca="1" t="shared" si="275"/>
        <v/>
      </c>
      <c r="AT338" s="6" t="str">
        <f ca="1" t="shared" si="276"/>
        <v/>
      </c>
      <c r="AU338" s="9" t="str">
        <f ca="1" t="shared" si="277"/>
        <v/>
      </c>
      <c r="AV338" s="5" t="str">
        <f ca="1" t="shared" si="278"/>
        <v/>
      </c>
      <c r="AW338" s="5" t="str">
        <f ca="1" t="shared" si="279"/>
        <v/>
      </c>
      <c r="AX338" s="8" t="str">
        <f ca="1" t="shared" si="280"/>
        <v/>
      </c>
      <c r="AY338" s="6" t="str">
        <f ca="1" t="shared" si="281"/>
        <v/>
      </c>
      <c r="AZ338" s="7" t="str">
        <f ca="1" t="shared" si="282"/>
        <v/>
      </c>
      <c r="BA338" s="6" t="str">
        <f ca="1" t="shared" si="283"/>
        <v/>
      </c>
      <c r="BB338" s="6" t="str">
        <f ca="1" t="shared" si="284"/>
        <v/>
      </c>
      <c r="BC338" s="6" t="str">
        <f ca="1" t="shared" si="285"/>
        <v/>
      </c>
      <c r="BD338" s="6" t="str">
        <f ca="1" t="shared" si="286"/>
        <v/>
      </c>
      <c r="BE338" s="6" t="str">
        <f ca="1" t="shared" si="287"/>
        <v/>
      </c>
      <c r="BF338" s="6" t="str">
        <f ca="1" t="shared" si="288"/>
        <v/>
      </c>
      <c r="BG338" s="6" t="str">
        <f ca="1" t="shared" si="289"/>
        <v/>
      </c>
      <c r="BH338" s="6" t="str">
        <f ca="1" t="shared" si="290"/>
        <v/>
      </c>
      <c r="BI338" s="6" t="str">
        <f ca="1" t="shared" si="291"/>
        <v/>
      </c>
    </row>
    <row r="339" spans="1:61">
      <c r="A339" s="5" t="str">
        <f ca="1" t="shared" si="245"/>
        <v/>
      </c>
      <c r="B339" s="5" t="str">
        <f ca="1">IF(选手操作!$K338="","",选手操作!$K338)</f>
        <v/>
      </c>
      <c r="C339" s="5" t="str">
        <f ca="1">IF(选手操作!$L338="","",选手操作!$L338)</f>
        <v/>
      </c>
      <c r="D339" s="5" t="str">
        <f ca="1">IF($B339="","",RANK($E339,$E$4:$E$435,0)+COUNTIF($E$4:$E339,$E339)-1)</f>
        <v/>
      </c>
      <c r="E339" s="6" t="str">
        <f ca="1" t="shared" si="246"/>
        <v/>
      </c>
      <c r="F339" s="7" t="str">
        <f ca="1">IF(SUM(选手操作!S338,选手操作!AS338,选手操作!BS338,选手操作!CS338,选手操作!DS338,选手操作!ES338,选手操作!FS338,选手操作!GS338,选手操作!HS338,选手操作!M338,结果导入!W338,结果导入!AW338,结果导入!BW338,结果导入!CW338,结果导入!DW338,结果导入!EW338,结果导入!FW338,结果导入!GW338,结果导入!HW338,选手操作!HU338)=0,"",SUM(选手操作!S338,选手操作!AS338,选手操作!BS338,选手操作!CS338,选手操作!DS338,选手操作!ES338,选手操作!FS338,选手操作!GS338,选手操作!HS338,选手操作!M338,结果导入!W338,结果导入!AW338,结果导入!BW338,结果导入!CW338,结果导入!DW338,结果导入!EW338,结果导入!FW338,结果导入!GW338,结果导入!HW338))</f>
        <v/>
      </c>
      <c r="G339" s="7" t="str">
        <f>IF(SUM(选手操作!O338,结果导入!Y338,结果导入!AY338,结果导入!BY338,结果导入!CY338,结果导入!DY338,结果导入!EY338,结果导入!FY338,结果导入!GY338,结果导入!HY338)=0,"",SUM(选手操作!O338,结果导入!Y338,结果导入!AY338,结果导入!BY338,结果导入!CY338,结果导入!DY338,结果导入!EY338,结果导入!FY338,结果导入!GY338,结果导入!HY338))</f>
        <v/>
      </c>
      <c r="H339" s="6" t="str">
        <f ca="1">IFERROR(IF(OR($C339="",结果导入!S$3=""),"",IF(选手操作!T338&lt;&gt;"",IF(选手操作!T338="其他","请假",选手操作!T338),VLOOKUP($C339,结果导入!O:Q,3,0))),"成绩错误")</f>
        <v/>
      </c>
      <c r="I339" s="6" t="str">
        <f ca="1">IFERROR(IF(OR($C339="",结果导入!AS$3=""),"",IF(选手操作!AT338&lt;&gt;"",IF(选手操作!AT338="其他","请假",选手操作!AT338),VLOOKUP($C339,结果导入!AO:AQ,3,0))),"成绩错误")</f>
        <v/>
      </c>
      <c r="J339" s="6" t="str">
        <f ca="1">IFERROR(IF(OR($C339="",结果导入!BS$3=""),"",IF(选手操作!BT338&lt;&gt;"",IF(选手操作!BT338="其他","请假",选手操作!BT338),VLOOKUP($C339,结果导入!BO:BQ,3,0))),"成绩错误")</f>
        <v/>
      </c>
      <c r="K339" s="6" t="str">
        <f ca="1">IFERROR(IF(OR($C339="",结果导入!CS$3=""),"",IF(选手操作!CT338&lt;&gt;"",IF(选手操作!CT338="其他","请假",选手操作!CT338),VLOOKUP($C339,结果导入!CO:CQ,3,0))),"成绩错误")</f>
        <v/>
      </c>
      <c r="L339" s="6" t="str">
        <f ca="1">IFERROR(IF(OR($C339="",结果导入!DS$3=""),"",IF(选手操作!DT338&lt;&gt;"",IF(选手操作!DT338="其他","请假",选手操作!DT338),VLOOKUP($C339,结果导入!DO:DQ,3,0))),"成绩错误")</f>
        <v/>
      </c>
      <c r="M339" s="6" t="str">
        <f ca="1">IFERROR(IF(OR($C339="",结果导入!ES$3=""),"",IF(选手操作!ET338&lt;&gt;"",IF(选手操作!ET338="其他","请假",选手操作!ET338),VLOOKUP($C339,结果导入!EO:EQ,3,0))),"成绩错误")</f>
        <v/>
      </c>
      <c r="N339" s="6" t="str">
        <f ca="1">IFERROR(IF(OR($C339="",结果导入!FS$3=""),"",IF(选手操作!FT338&lt;&gt;"",IF(选手操作!FT338="其他","请假",选手操作!FT338),VLOOKUP($C339,结果导入!FO:FQ,3,0))),"成绩错误")</f>
        <v/>
      </c>
      <c r="O339" s="6" t="str">
        <f ca="1">IFERROR(IF(OR($C339="",结果导入!GS$3=""),"",IF(选手操作!GT338&lt;&gt;"",IF(选手操作!GT338="其他","请假",选手操作!GT338),VLOOKUP($C339,结果导入!GO:GQ,3,0))),"成绩错误")</f>
        <v/>
      </c>
      <c r="P339" s="6" t="str">
        <f ca="1">IFERROR(IF(OR($C339="",结果导入!HS$3=""),"",IF(选手操作!HT338&lt;&gt;"",IF(选手操作!HT338="其他","请假",选手操作!HT338),VLOOKUP($C339,结果导入!HO:HQ,3,0))),"成绩错误")</f>
        <v/>
      </c>
      <c r="Q339" s="5" t="str">
        <f ca="1" t="shared" si="247"/>
        <v/>
      </c>
      <c r="R339" s="5" t="str">
        <f ca="1" t="shared" si="248"/>
        <v/>
      </c>
      <c r="S339" s="5" t="str">
        <f ca="1" t="shared" si="249"/>
        <v/>
      </c>
      <c r="T339" s="6" t="str">
        <f ca="1" t="shared" si="250"/>
        <v/>
      </c>
      <c r="U339" s="6" t="str">
        <f ca="1" t="shared" si="251"/>
        <v/>
      </c>
      <c r="V339" s="6" t="str">
        <f ca="1" t="shared" si="252"/>
        <v/>
      </c>
      <c r="W339" s="6" t="str">
        <f ca="1" t="shared" si="253"/>
        <v/>
      </c>
      <c r="X339" s="6" t="str">
        <f ca="1" t="shared" si="254"/>
        <v/>
      </c>
      <c r="Y339" s="6" t="str">
        <f ca="1" t="shared" si="255"/>
        <v/>
      </c>
      <c r="Z339" s="6" t="str">
        <f ca="1" t="shared" si="256"/>
        <v/>
      </c>
      <c r="AA339" s="6" t="str">
        <f ca="1" t="shared" si="257"/>
        <v/>
      </c>
      <c r="AB339" s="6" t="str">
        <f ca="1" t="shared" si="258"/>
        <v/>
      </c>
      <c r="AC339" s="6" t="str">
        <f ca="1" t="shared" si="259"/>
        <v/>
      </c>
      <c r="AD339" s="6" t="str">
        <f ca="1" t="shared" si="260"/>
        <v/>
      </c>
      <c r="AE339" s="6" t="str">
        <f ca="1" t="shared" si="261"/>
        <v/>
      </c>
      <c r="AF339" s="5" t="str">
        <f ca="1" t="shared" si="262"/>
        <v/>
      </c>
      <c r="AG339" s="5" t="str">
        <f ca="1" t="shared" si="263"/>
        <v/>
      </c>
      <c r="AH339" s="5" t="str">
        <f ca="1" t="shared" si="264"/>
        <v/>
      </c>
      <c r="AI339" s="6" t="str">
        <f ca="1" t="shared" si="265"/>
        <v/>
      </c>
      <c r="AJ339" s="6" t="str">
        <f ca="1" t="shared" si="266"/>
        <v/>
      </c>
      <c r="AK339" s="7" t="str">
        <f ca="1" t="shared" si="267"/>
        <v/>
      </c>
      <c r="AL339" s="6" t="str">
        <f ca="1" t="shared" si="268"/>
        <v/>
      </c>
      <c r="AM339" s="6" t="str">
        <f ca="1" t="shared" si="269"/>
        <v/>
      </c>
      <c r="AN339" s="6" t="str">
        <f ca="1" t="shared" si="270"/>
        <v/>
      </c>
      <c r="AO339" s="6" t="str">
        <f ca="1" t="shared" si="271"/>
        <v/>
      </c>
      <c r="AP339" s="6" t="str">
        <f ca="1" t="shared" si="272"/>
        <v/>
      </c>
      <c r="AQ339" s="6" t="str">
        <f ca="1" t="shared" si="273"/>
        <v/>
      </c>
      <c r="AR339" s="6" t="str">
        <f ca="1" t="shared" si="274"/>
        <v/>
      </c>
      <c r="AS339" s="6" t="str">
        <f ca="1" t="shared" si="275"/>
        <v/>
      </c>
      <c r="AT339" s="6" t="str">
        <f ca="1" t="shared" si="276"/>
        <v/>
      </c>
      <c r="AU339" s="9" t="str">
        <f ca="1" t="shared" si="277"/>
        <v/>
      </c>
      <c r="AV339" s="5" t="str">
        <f ca="1" t="shared" si="278"/>
        <v/>
      </c>
      <c r="AW339" s="5" t="str">
        <f ca="1" t="shared" si="279"/>
        <v/>
      </c>
      <c r="AX339" s="8" t="str">
        <f ca="1" t="shared" si="280"/>
        <v/>
      </c>
      <c r="AY339" s="6" t="str">
        <f ca="1" t="shared" si="281"/>
        <v/>
      </c>
      <c r="AZ339" s="7" t="str">
        <f ca="1" t="shared" si="282"/>
        <v/>
      </c>
      <c r="BA339" s="6" t="str">
        <f ca="1" t="shared" si="283"/>
        <v/>
      </c>
      <c r="BB339" s="6" t="str">
        <f ca="1" t="shared" si="284"/>
        <v/>
      </c>
      <c r="BC339" s="6" t="str">
        <f ca="1" t="shared" si="285"/>
        <v/>
      </c>
      <c r="BD339" s="6" t="str">
        <f ca="1" t="shared" si="286"/>
        <v/>
      </c>
      <c r="BE339" s="6" t="str">
        <f ca="1" t="shared" si="287"/>
        <v/>
      </c>
      <c r="BF339" s="6" t="str">
        <f ca="1" t="shared" si="288"/>
        <v/>
      </c>
      <c r="BG339" s="6" t="str">
        <f ca="1" t="shared" si="289"/>
        <v/>
      </c>
      <c r="BH339" s="6" t="str">
        <f ca="1" t="shared" si="290"/>
        <v/>
      </c>
      <c r="BI339" s="6" t="str">
        <f ca="1" t="shared" si="291"/>
        <v/>
      </c>
    </row>
    <row r="340" spans="1:61">
      <c r="A340" s="5" t="str">
        <f ca="1" t="shared" si="245"/>
        <v/>
      </c>
      <c r="B340" s="5" t="str">
        <f ca="1">IF(选手操作!$K339="","",选手操作!$K339)</f>
        <v/>
      </c>
      <c r="C340" s="5" t="str">
        <f ca="1">IF(选手操作!$L339="","",选手操作!$L339)</f>
        <v/>
      </c>
      <c r="D340" s="5" t="str">
        <f ca="1">IF($B340="","",RANK($E340,$E$4:$E$435,0)+COUNTIF($E$4:$E340,$E340)-1)</f>
        <v/>
      </c>
      <c r="E340" s="6" t="str">
        <f ca="1" t="shared" si="246"/>
        <v/>
      </c>
      <c r="F340" s="7" t="str">
        <f ca="1">IF(SUM(选手操作!S339,选手操作!AS339,选手操作!BS339,选手操作!CS339,选手操作!DS339,选手操作!ES339,选手操作!FS339,选手操作!GS339,选手操作!HS339,选手操作!M339,结果导入!W339,结果导入!AW339,结果导入!BW339,结果导入!CW339,结果导入!DW339,结果导入!EW339,结果导入!FW339,结果导入!GW339,结果导入!HW339,选手操作!HU339)=0,"",SUM(选手操作!S339,选手操作!AS339,选手操作!BS339,选手操作!CS339,选手操作!DS339,选手操作!ES339,选手操作!FS339,选手操作!GS339,选手操作!HS339,选手操作!M339,结果导入!W339,结果导入!AW339,结果导入!BW339,结果导入!CW339,结果导入!DW339,结果导入!EW339,结果导入!FW339,结果导入!GW339,结果导入!HW339))</f>
        <v/>
      </c>
      <c r="G340" s="7" t="str">
        <f>IF(SUM(选手操作!O339,结果导入!Y339,结果导入!AY339,结果导入!BY339,结果导入!CY339,结果导入!DY339,结果导入!EY339,结果导入!FY339,结果导入!GY339,结果导入!HY339)=0,"",SUM(选手操作!O339,结果导入!Y339,结果导入!AY339,结果导入!BY339,结果导入!CY339,结果导入!DY339,结果导入!EY339,结果导入!FY339,结果导入!GY339,结果导入!HY339))</f>
        <v/>
      </c>
      <c r="H340" s="6" t="str">
        <f ca="1">IFERROR(IF(OR($C340="",结果导入!S$3=""),"",IF(选手操作!T339&lt;&gt;"",IF(选手操作!T339="其他","请假",选手操作!T339),VLOOKUP($C340,结果导入!O:Q,3,0))),"成绩错误")</f>
        <v/>
      </c>
      <c r="I340" s="6" t="str">
        <f ca="1">IFERROR(IF(OR($C340="",结果导入!AS$3=""),"",IF(选手操作!AT339&lt;&gt;"",IF(选手操作!AT339="其他","请假",选手操作!AT339),VLOOKUP($C340,结果导入!AO:AQ,3,0))),"成绩错误")</f>
        <v/>
      </c>
      <c r="J340" s="6" t="str">
        <f ca="1">IFERROR(IF(OR($C340="",结果导入!BS$3=""),"",IF(选手操作!BT339&lt;&gt;"",IF(选手操作!BT339="其他","请假",选手操作!BT339),VLOOKUP($C340,结果导入!BO:BQ,3,0))),"成绩错误")</f>
        <v/>
      </c>
      <c r="K340" s="6" t="str">
        <f ca="1">IFERROR(IF(OR($C340="",结果导入!CS$3=""),"",IF(选手操作!CT339&lt;&gt;"",IF(选手操作!CT339="其他","请假",选手操作!CT339),VLOOKUP($C340,结果导入!CO:CQ,3,0))),"成绩错误")</f>
        <v/>
      </c>
      <c r="L340" s="6" t="str">
        <f ca="1">IFERROR(IF(OR($C340="",结果导入!DS$3=""),"",IF(选手操作!DT339&lt;&gt;"",IF(选手操作!DT339="其他","请假",选手操作!DT339),VLOOKUP($C340,结果导入!DO:DQ,3,0))),"成绩错误")</f>
        <v/>
      </c>
      <c r="M340" s="6" t="str">
        <f ca="1">IFERROR(IF(OR($C340="",结果导入!ES$3=""),"",IF(选手操作!ET339&lt;&gt;"",IF(选手操作!ET339="其他","请假",选手操作!ET339),VLOOKUP($C340,结果导入!EO:EQ,3,0))),"成绩错误")</f>
        <v/>
      </c>
      <c r="N340" s="6" t="str">
        <f ca="1">IFERROR(IF(OR($C340="",结果导入!FS$3=""),"",IF(选手操作!FT339&lt;&gt;"",IF(选手操作!FT339="其他","请假",选手操作!FT339),VLOOKUP($C340,结果导入!FO:FQ,3,0))),"成绩错误")</f>
        <v/>
      </c>
      <c r="O340" s="6" t="str">
        <f ca="1">IFERROR(IF(OR($C340="",结果导入!GS$3=""),"",IF(选手操作!GT339&lt;&gt;"",IF(选手操作!GT339="其他","请假",选手操作!GT339),VLOOKUP($C340,结果导入!GO:GQ,3,0))),"成绩错误")</f>
        <v/>
      </c>
      <c r="P340" s="6" t="str">
        <f ca="1">IFERROR(IF(OR($C340="",结果导入!HS$3=""),"",IF(选手操作!HT339&lt;&gt;"",IF(选手操作!HT339="其他","请假",选手操作!HT339),VLOOKUP($C340,结果导入!HO:HQ,3,0))),"成绩错误")</f>
        <v/>
      </c>
      <c r="Q340" s="5" t="str">
        <f ca="1" t="shared" si="247"/>
        <v/>
      </c>
      <c r="R340" s="5" t="str">
        <f ca="1" t="shared" si="248"/>
        <v/>
      </c>
      <c r="S340" s="5" t="str">
        <f ca="1" t="shared" si="249"/>
        <v/>
      </c>
      <c r="T340" s="6" t="str">
        <f ca="1" t="shared" si="250"/>
        <v/>
      </c>
      <c r="U340" s="6" t="str">
        <f ca="1" t="shared" si="251"/>
        <v/>
      </c>
      <c r="V340" s="6" t="str">
        <f ca="1" t="shared" si="252"/>
        <v/>
      </c>
      <c r="W340" s="6" t="str">
        <f ca="1" t="shared" si="253"/>
        <v/>
      </c>
      <c r="X340" s="6" t="str">
        <f ca="1" t="shared" si="254"/>
        <v/>
      </c>
      <c r="Y340" s="6" t="str">
        <f ca="1" t="shared" si="255"/>
        <v/>
      </c>
      <c r="Z340" s="6" t="str">
        <f ca="1" t="shared" si="256"/>
        <v/>
      </c>
      <c r="AA340" s="6" t="str">
        <f ca="1" t="shared" si="257"/>
        <v/>
      </c>
      <c r="AB340" s="6" t="str">
        <f ca="1" t="shared" si="258"/>
        <v/>
      </c>
      <c r="AC340" s="6" t="str">
        <f ca="1" t="shared" si="259"/>
        <v/>
      </c>
      <c r="AD340" s="6" t="str">
        <f ca="1" t="shared" si="260"/>
        <v/>
      </c>
      <c r="AE340" s="6" t="str">
        <f ca="1" t="shared" si="261"/>
        <v/>
      </c>
      <c r="AF340" s="5" t="str">
        <f ca="1" t="shared" si="262"/>
        <v/>
      </c>
      <c r="AG340" s="5" t="str">
        <f ca="1" t="shared" si="263"/>
        <v/>
      </c>
      <c r="AH340" s="5" t="str">
        <f ca="1" t="shared" si="264"/>
        <v/>
      </c>
      <c r="AI340" s="6" t="str">
        <f ca="1" t="shared" si="265"/>
        <v/>
      </c>
      <c r="AJ340" s="6" t="str">
        <f ca="1" t="shared" si="266"/>
        <v/>
      </c>
      <c r="AK340" s="7" t="str">
        <f ca="1" t="shared" si="267"/>
        <v/>
      </c>
      <c r="AL340" s="6" t="str">
        <f ca="1" t="shared" si="268"/>
        <v/>
      </c>
      <c r="AM340" s="6" t="str">
        <f ca="1" t="shared" si="269"/>
        <v/>
      </c>
      <c r="AN340" s="6" t="str">
        <f ca="1" t="shared" si="270"/>
        <v/>
      </c>
      <c r="AO340" s="6" t="str">
        <f ca="1" t="shared" si="271"/>
        <v/>
      </c>
      <c r="AP340" s="6" t="str">
        <f ca="1" t="shared" si="272"/>
        <v/>
      </c>
      <c r="AQ340" s="6" t="str">
        <f ca="1" t="shared" si="273"/>
        <v/>
      </c>
      <c r="AR340" s="6" t="str">
        <f ca="1" t="shared" si="274"/>
        <v/>
      </c>
      <c r="AS340" s="6" t="str">
        <f ca="1" t="shared" si="275"/>
        <v/>
      </c>
      <c r="AT340" s="6" t="str">
        <f ca="1" t="shared" si="276"/>
        <v/>
      </c>
      <c r="AU340" s="9" t="str">
        <f ca="1" t="shared" si="277"/>
        <v/>
      </c>
      <c r="AV340" s="5" t="str">
        <f ca="1" t="shared" si="278"/>
        <v/>
      </c>
      <c r="AW340" s="5" t="str">
        <f ca="1" t="shared" si="279"/>
        <v/>
      </c>
      <c r="AX340" s="8" t="str">
        <f ca="1" t="shared" si="280"/>
        <v/>
      </c>
      <c r="AY340" s="6" t="str">
        <f ca="1" t="shared" si="281"/>
        <v/>
      </c>
      <c r="AZ340" s="7" t="str">
        <f ca="1" t="shared" si="282"/>
        <v/>
      </c>
      <c r="BA340" s="6" t="str">
        <f ca="1" t="shared" si="283"/>
        <v/>
      </c>
      <c r="BB340" s="6" t="str">
        <f ca="1" t="shared" si="284"/>
        <v/>
      </c>
      <c r="BC340" s="6" t="str">
        <f ca="1" t="shared" si="285"/>
        <v/>
      </c>
      <c r="BD340" s="6" t="str">
        <f ca="1" t="shared" si="286"/>
        <v/>
      </c>
      <c r="BE340" s="6" t="str">
        <f ca="1" t="shared" si="287"/>
        <v/>
      </c>
      <c r="BF340" s="6" t="str">
        <f ca="1" t="shared" si="288"/>
        <v/>
      </c>
      <c r="BG340" s="6" t="str">
        <f ca="1" t="shared" si="289"/>
        <v/>
      </c>
      <c r="BH340" s="6" t="str">
        <f ca="1" t="shared" si="290"/>
        <v/>
      </c>
      <c r="BI340" s="6" t="str">
        <f ca="1" t="shared" si="291"/>
        <v/>
      </c>
    </row>
    <row r="341" spans="1:61">
      <c r="A341" s="5" t="str">
        <f ca="1" t="shared" si="245"/>
        <v/>
      </c>
      <c r="B341" s="5" t="str">
        <f ca="1">IF(选手操作!$K340="","",选手操作!$K340)</f>
        <v/>
      </c>
      <c r="C341" s="5" t="str">
        <f ca="1">IF(选手操作!$L340="","",选手操作!$L340)</f>
        <v/>
      </c>
      <c r="D341" s="5" t="str">
        <f ca="1">IF($B341="","",RANK($E341,$E$4:$E$435,0)+COUNTIF($E$4:$E341,$E341)-1)</f>
        <v/>
      </c>
      <c r="E341" s="6" t="str">
        <f ca="1" t="shared" si="246"/>
        <v/>
      </c>
      <c r="F341" s="7" t="str">
        <f ca="1">IF(SUM(选手操作!S340,选手操作!AS340,选手操作!BS340,选手操作!CS340,选手操作!DS340,选手操作!ES340,选手操作!FS340,选手操作!GS340,选手操作!HS340,选手操作!M340,结果导入!W340,结果导入!AW340,结果导入!BW340,结果导入!CW340,结果导入!DW340,结果导入!EW340,结果导入!FW340,结果导入!GW340,结果导入!HW340,选手操作!HU340)=0,"",SUM(选手操作!S340,选手操作!AS340,选手操作!BS340,选手操作!CS340,选手操作!DS340,选手操作!ES340,选手操作!FS340,选手操作!GS340,选手操作!HS340,选手操作!M340,结果导入!W340,结果导入!AW340,结果导入!BW340,结果导入!CW340,结果导入!DW340,结果导入!EW340,结果导入!FW340,结果导入!GW340,结果导入!HW340))</f>
        <v/>
      </c>
      <c r="G341" s="7" t="str">
        <f>IF(SUM(选手操作!O340,结果导入!Y340,结果导入!AY340,结果导入!BY340,结果导入!CY340,结果导入!DY340,结果导入!EY340,结果导入!FY340,结果导入!GY340,结果导入!HY340)=0,"",SUM(选手操作!O340,结果导入!Y340,结果导入!AY340,结果导入!BY340,结果导入!CY340,结果导入!DY340,结果导入!EY340,结果导入!FY340,结果导入!GY340,结果导入!HY340))</f>
        <v/>
      </c>
      <c r="H341" s="6" t="str">
        <f ca="1">IFERROR(IF(OR($C341="",结果导入!S$3=""),"",IF(选手操作!T340&lt;&gt;"",IF(选手操作!T340="其他","请假",选手操作!T340),VLOOKUP($C341,结果导入!O:Q,3,0))),"成绩错误")</f>
        <v/>
      </c>
      <c r="I341" s="6" t="str">
        <f ca="1">IFERROR(IF(OR($C341="",结果导入!AS$3=""),"",IF(选手操作!AT340&lt;&gt;"",IF(选手操作!AT340="其他","请假",选手操作!AT340),VLOOKUP($C341,结果导入!AO:AQ,3,0))),"成绩错误")</f>
        <v/>
      </c>
      <c r="J341" s="6" t="str">
        <f ca="1">IFERROR(IF(OR($C341="",结果导入!BS$3=""),"",IF(选手操作!BT340&lt;&gt;"",IF(选手操作!BT340="其他","请假",选手操作!BT340),VLOOKUP($C341,结果导入!BO:BQ,3,0))),"成绩错误")</f>
        <v/>
      </c>
      <c r="K341" s="6" t="str">
        <f ca="1">IFERROR(IF(OR($C341="",结果导入!CS$3=""),"",IF(选手操作!CT340&lt;&gt;"",IF(选手操作!CT340="其他","请假",选手操作!CT340),VLOOKUP($C341,结果导入!CO:CQ,3,0))),"成绩错误")</f>
        <v/>
      </c>
      <c r="L341" s="6" t="str">
        <f ca="1">IFERROR(IF(OR($C341="",结果导入!DS$3=""),"",IF(选手操作!DT340&lt;&gt;"",IF(选手操作!DT340="其他","请假",选手操作!DT340),VLOOKUP($C341,结果导入!DO:DQ,3,0))),"成绩错误")</f>
        <v/>
      </c>
      <c r="M341" s="6" t="str">
        <f ca="1">IFERROR(IF(OR($C341="",结果导入!ES$3=""),"",IF(选手操作!ET340&lt;&gt;"",IF(选手操作!ET340="其他","请假",选手操作!ET340),VLOOKUP($C341,结果导入!EO:EQ,3,0))),"成绩错误")</f>
        <v/>
      </c>
      <c r="N341" s="6" t="str">
        <f ca="1">IFERROR(IF(OR($C341="",结果导入!FS$3=""),"",IF(选手操作!FT340&lt;&gt;"",IF(选手操作!FT340="其他","请假",选手操作!FT340),VLOOKUP($C341,结果导入!FO:FQ,3,0))),"成绩错误")</f>
        <v/>
      </c>
      <c r="O341" s="6" t="str">
        <f ca="1">IFERROR(IF(OR($C341="",结果导入!GS$3=""),"",IF(选手操作!GT340&lt;&gt;"",IF(选手操作!GT340="其他","请假",选手操作!GT340),VLOOKUP($C341,结果导入!GO:GQ,3,0))),"成绩错误")</f>
        <v/>
      </c>
      <c r="P341" s="6" t="str">
        <f ca="1">IFERROR(IF(OR($C341="",结果导入!HS$3=""),"",IF(选手操作!HT340&lt;&gt;"",IF(选手操作!HT340="其他","请假",选手操作!HT340),VLOOKUP($C341,结果导入!HO:HQ,3,0))),"成绩错误")</f>
        <v/>
      </c>
      <c r="Q341" s="5" t="str">
        <f ca="1" t="shared" si="247"/>
        <v/>
      </c>
      <c r="R341" s="5" t="str">
        <f ca="1" t="shared" si="248"/>
        <v/>
      </c>
      <c r="S341" s="5" t="str">
        <f ca="1" t="shared" si="249"/>
        <v/>
      </c>
      <c r="T341" s="6" t="str">
        <f ca="1" t="shared" si="250"/>
        <v/>
      </c>
      <c r="U341" s="6" t="str">
        <f ca="1" t="shared" si="251"/>
        <v/>
      </c>
      <c r="V341" s="6" t="str">
        <f ca="1" t="shared" si="252"/>
        <v/>
      </c>
      <c r="W341" s="6" t="str">
        <f ca="1" t="shared" si="253"/>
        <v/>
      </c>
      <c r="X341" s="6" t="str">
        <f ca="1" t="shared" si="254"/>
        <v/>
      </c>
      <c r="Y341" s="6" t="str">
        <f ca="1" t="shared" si="255"/>
        <v/>
      </c>
      <c r="Z341" s="6" t="str">
        <f ca="1" t="shared" si="256"/>
        <v/>
      </c>
      <c r="AA341" s="6" t="str">
        <f ca="1" t="shared" si="257"/>
        <v/>
      </c>
      <c r="AB341" s="6" t="str">
        <f ca="1" t="shared" si="258"/>
        <v/>
      </c>
      <c r="AC341" s="6" t="str">
        <f ca="1" t="shared" si="259"/>
        <v/>
      </c>
      <c r="AD341" s="6" t="str">
        <f ca="1" t="shared" si="260"/>
        <v/>
      </c>
      <c r="AE341" s="6" t="str">
        <f ca="1" t="shared" si="261"/>
        <v/>
      </c>
      <c r="AF341" s="5" t="str">
        <f ca="1" t="shared" si="262"/>
        <v/>
      </c>
      <c r="AG341" s="5" t="str">
        <f ca="1" t="shared" si="263"/>
        <v/>
      </c>
      <c r="AH341" s="5" t="str">
        <f ca="1" t="shared" si="264"/>
        <v/>
      </c>
      <c r="AI341" s="6" t="str">
        <f ca="1" t="shared" si="265"/>
        <v/>
      </c>
      <c r="AJ341" s="6" t="str">
        <f ca="1" t="shared" si="266"/>
        <v/>
      </c>
      <c r="AK341" s="7" t="str">
        <f ca="1" t="shared" si="267"/>
        <v/>
      </c>
      <c r="AL341" s="6" t="str">
        <f ca="1" t="shared" si="268"/>
        <v/>
      </c>
      <c r="AM341" s="6" t="str">
        <f ca="1" t="shared" si="269"/>
        <v/>
      </c>
      <c r="AN341" s="6" t="str">
        <f ca="1" t="shared" si="270"/>
        <v/>
      </c>
      <c r="AO341" s="6" t="str">
        <f ca="1" t="shared" si="271"/>
        <v/>
      </c>
      <c r="AP341" s="6" t="str">
        <f ca="1" t="shared" si="272"/>
        <v/>
      </c>
      <c r="AQ341" s="6" t="str">
        <f ca="1" t="shared" si="273"/>
        <v/>
      </c>
      <c r="AR341" s="6" t="str">
        <f ca="1" t="shared" si="274"/>
        <v/>
      </c>
      <c r="AS341" s="6" t="str">
        <f ca="1" t="shared" si="275"/>
        <v/>
      </c>
      <c r="AT341" s="6" t="str">
        <f ca="1" t="shared" si="276"/>
        <v/>
      </c>
      <c r="AU341" s="9" t="str">
        <f ca="1" t="shared" si="277"/>
        <v/>
      </c>
      <c r="AV341" s="5" t="str">
        <f ca="1" t="shared" si="278"/>
        <v/>
      </c>
      <c r="AW341" s="5" t="str">
        <f ca="1" t="shared" si="279"/>
        <v/>
      </c>
      <c r="AX341" s="8" t="str">
        <f ca="1" t="shared" si="280"/>
        <v/>
      </c>
      <c r="AY341" s="6" t="str">
        <f ca="1" t="shared" si="281"/>
        <v/>
      </c>
      <c r="AZ341" s="7" t="str">
        <f ca="1" t="shared" si="282"/>
        <v/>
      </c>
      <c r="BA341" s="6" t="str">
        <f ca="1" t="shared" si="283"/>
        <v/>
      </c>
      <c r="BB341" s="6" t="str">
        <f ca="1" t="shared" si="284"/>
        <v/>
      </c>
      <c r="BC341" s="6" t="str">
        <f ca="1" t="shared" si="285"/>
        <v/>
      </c>
      <c r="BD341" s="6" t="str">
        <f ca="1" t="shared" si="286"/>
        <v/>
      </c>
      <c r="BE341" s="6" t="str">
        <f ca="1" t="shared" si="287"/>
        <v/>
      </c>
      <c r="BF341" s="6" t="str">
        <f ca="1" t="shared" si="288"/>
        <v/>
      </c>
      <c r="BG341" s="6" t="str">
        <f ca="1" t="shared" si="289"/>
        <v/>
      </c>
      <c r="BH341" s="6" t="str">
        <f ca="1" t="shared" si="290"/>
        <v/>
      </c>
      <c r="BI341" s="6" t="str">
        <f ca="1" t="shared" si="291"/>
        <v/>
      </c>
    </row>
    <row r="342" spans="1:61">
      <c r="A342" s="5" t="str">
        <f ca="1" t="shared" si="245"/>
        <v/>
      </c>
      <c r="B342" s="5" t="str">
        <f ca="1">IF(选手操作!$K341="","",选手操作!$K341)</f>
        <v/>
      </c>
      <c r="C342" s="5" t="str">
        <f ca="1">IF(选手操作!$L341="","",选手操作!$L341)</f>
        <v/>
      </c>
      <c r="D342" s="5" t="str">
        <f ca="1">IF($B342="","",RANK($E342,$E$4:$E$435,0)+COUNTIF($E$4:$E342,$E342)-1)</f>
        <v/>
      </c>
      <c r="E342" s="6" t="str">
        <f ca="1" t="shared" si="246"/>
        <v/>
      </c>
      <c r="F342" s="7" t="str">
        <f ca="1">IF(SUM(选手操作!S341,选手操作!AS341,选手操作!BS341,选手操作!CS341,选手操作!DS341,选手操作!ES341,选手操作!FS341,选手操作!GS341,选手操作!HS341,选手操作!M341,结果导入!W341,结果导入!AW341,结果导入!BW341,结果导入!CW341,结果导入!DW341,结果导入!EW341,结果导入!FW341,结果导入!GW341,结果导入!HW341,选手操作!HU341)=0,"",SUM(选手操作!S341,选手操作!AS341,选手操作!BS341,选手操作!CS341,选手操作!DS341,选手操作!ES341,选手操作!FS341,选手操作!GS341,选手操作!HS341,选手操作!M341,结果导入!W341,结果导入!AW341,结果导入!BW341,结果导入!CW341,结果导入!DW341,结果导入!EW341,结果导入!FW341,结果导入!GW341,结果导入!HW341))</f>
        <v/>
      </c>
      <c r="G342" s="7" t="str">
        <f>IF(SUM(选手操作!O341,结果导入!Y341,结果导入!AY341,结果导入!BY341,结果导入!CY341,结果导入!DY341,结果导入!EY341,结果导入!FY341,结果导入!GY341,结果导入!HY341)=0,"",SUM(选手操作!O341,结果导入!Y341,结果导入!AY341,结果导入!BY341,结果导入!CY341,结果导入!DY341,结果导入!EY341,结果导入!FY341,结果导入!GY341,结果导入!HY341))</f>
        <v/>
      </c>
      <c r="H342" s="6" t="str">
        <f ca="1">IFERROR(IF(OR($C342="",结果导入!S$3=""),"",IF(选手操作!T341&lt;&gt;"",IF(选手操作!T341="其他","请假",选手操作!T341),VLOOKUP($C342,结果导入!O:Q,3,0))),"成绩错误")</f>
        <v/>
      </c>
      <c r="I342" s="6" t="str">
        <f ca="1">IFERROR(IF(OR($C342="",结果导入!AS$3=""),"",IF(选手操作!AT341&lt;&gt;"",IF(选手操作!AT341="其他","请假",选手操作!AT341),VLOOKUP($C342,结果导入!AO:AQ,3,0))),"成绩错误")</f>
        <v/>
      </c>
      <c r="J342" s="6" t="str">
        <f ca="1">IFERROR(IF(OR($C342="",结果导入!BS$3=""),"",IF(选手操作!BT341&lt;&gt;"",IF(选手操作!BT341="其他","请假",选手操作!BT341),VLOOKUP($C342,结果导入!BO:BQ,3,0))),"成绩错误")</f>
        <v/>
      </c>
      <c r="K342" s="6" t="str">
        <f ca="1">IFERROR(IF(OR($C342="",结果导入!CS$3=""),"",IF(选手操作!CT341&lt;&gt;"",IF(选手操作!CT341="其他","请假",选手操作!CT341),VLOOKUP($C342,结果导入!CO:CQ,3,0))),"成绩错误")</f>
        <v/>
      </c>
      <c r="L342" s="6" t="str">
        <f ca="1">IFERROR(IF(OR($C342="",结果导入!DS$3=""),"",IF(选手操作!DT341&lt;&gt;"",IF(选手操作!DT341="其他","请假",选手操作!DT341),VLOOKUP($C342,结果导入!DO:DQ,3,0))),"成绩错误")</f>
        <v/>
      </c>
      <c r="M342" s="6" t="str">
        <f ca="1">IFERROR(IF(OR($C342="",结果导入!ES$3=""),"",IF(选手操作!ET341&lt;&gt;"",IF(选手操作!ET341="其他","请假",选手操作!ET341),VLOOKUP($C342,结果导入!EO:EQ,3,0))),"成绩错误")</f>
        <v/>
      </c>
      <c r="N342" s="6" t="str">
        <f ca="1">IFERROR(IF(OR($C342="",结果导入!FS$3=""),"",IF(选手操作!FT341&lt;&gt;"",IF(选手操作!FT341="其他","请假",选手操作!FT341),VLOOKUP($C342,结果导入!FO:FQ,3,0))),"成绩错误")</f>
        <v/>
      </c>
      <c r="O342" s="6" t="str">
        <f ca="1">IFERROR(IF(OR($C342="",结果导入!GS$3=""),"",IF(选手操作!GT341&lt;&gt;"",IF(选手操作!GT341="其他","请假",选手操作!GT341),VLOOKUP($C342,结果导入!GO:GQ,3,0))),"成绩错误")</f>
        <v/>
      </c>
      <c r="P342" s="6" t="str">
        <f ca="1">IFERROR(IF(OR($C342="",结果导入!HS$3=""),"",IF(选手操作!HT341&lt;&gt;"",IF(选手操作!HT341="其他","请假",选手操作!HT341),VLOOKUP($C342,结果导入!HO:HQ,3,0))),"成绩错误")</f>
        <v/>
      </c>
      <c r="Q342" s="5" t="str">
        <f ca="1" t="shared" si="247"/>
        <v/>
      </c>
      <c r="R342" s="5" t="str">
        <f ca="1" t="shared" si="248"/>
        <v/>
      </c>
      <c r="S342" s="5" t="str">
        <f ca="1" t="shared" si="249"/>
        <v/>
      </c>
      <c r="T342" s="6" t="str">
        <f ca="1" t="shared" si="250"/>
        <v/>
      </c>
      <c r="U342" s="6" t="str">
        <f ca="1" t="shared" si="251"/>
        <v/>
      </c>
      <c r="V342" s="6" t="str">
        <f ca="1" t="shared" si="252"/>
        <v/>
      </c>
      <c r="W342" s="6" t="str">
        <f ca="1" t="shared" si="253"/>
        <v/>
      </c>
      <c r="X342" s="6" t="str">
        <f ca="1" t="shared" si="254"/>
        <v/>
      </c>
      <c r="Y342" s="6" t="str">
        <f ca="1" t="shared" si="255"/>
        <v/>
      </c>
      <c r="Z342" s="6" t="str">
        <f ca="1" t="shared" si="256"/>
        <v/>
      </c>
      <c r="AA342" s="6" t="str">
        <f ca="1" t="shared" si="257"/>
        <v/>
      </c>
      <c r="AB342" s="6" t="str">
        <f ca="1" t="shared" si="258"/>
        <v/>
      </c>
      <c r="AC342" s="6" t="str">
        <f ca="1" t="shared" si="259"/>
        <v/>
      </c>
      <c r="AD342" s="6" t="str">
        <f ca="1" t="shared" si="260"/>
        <v/>
      </c>
      <c r="AE342" s="6" t="str">
        <f ca="1" t="shared" si="261"/>
        <v/>
      </c>
      <c r="AF342" s="5" t="str">
        <f ca="1" t="shared" si="262"/>
        <v/>
      </c>
      <c r="AG342" s="5" t="str">
        <f ca="1" t="shared" si="263"/>
        <v/>
      </c>
      <c r="AH342" s="5" t="str">
        <f ca="1" t="shared" si="264"/>
        <v/>
      </c>
      <c r="AI342" s="6" t="str">
        <f ca="1" t="shared" si="265"/>
        <v/>
      </c>
      <c r="AJ342" s="6" t="str">
        <f ca="1" t="shared" si="266"/>
        <v/>
      </c>
      <c r="AK342" s="7" t="str">
        <f ca="1" t="shared" si="267"/>
        <v/>
      </c>
      <c r="AL342" s="6" t="str">
        <f ca="1" t="shared" si="268"/>
        <v/>
      </c>
      <c r="AM342" s="6" t="str">
        <f ca="1" t="shared" si="269"/>
        <v/>
      </c>
      <c r="AN342" s="6" t="str">
        <f ca="1" t="shared" si="270"/>
        <v/>
      </c>
      <c r="AO342" s="6" t="str">
        <f ca="1" t="shared" si="271"/>
        <v/>
      </c>
      <c r="AP342" s="6" t="str">
        <f ca="1" t="shared" si="272"/>
        <v/>
      </c>
      <c r="AQ342" s="6" t="str">
        <f ca="1" t="shared" si="273"/>
        <v/>
      </c>
      <c r="AR342" s="6" t="str">
        <f ca="1" t="shared" si="274"/>
        <v/>
      </c>
      <c r="AS342" s="6" t="str">
        <f ca="1" t="shared" si="275"/>
        <v/>
      </c>
      <c r="AT342" s="6" t="str">
        <f ca="1" t="shared" si="276"/>
        <v/>
      </c>
      <c r="AU342" s="9" t="str">
        <f ca="1" t="shared" si="277"/>
        <v/>
      </c>
      <c r="AV342" s="5" t="str">
        <f ca="1" t="shared" si="278"/>
        <v/>
      </c>
      <c r="AW342" s="5" t="str">
        <f ca="1" t="shared" si="279"/>
        <v/>
      </c>
      <c r="AX342" s="8" t="str">
        <f ca="1" t="shared" si="280"/>
        <v/>
      </c>
      <c r="AY342" s="6" t="str">
        <f ca="1" t="shared" si="281"/>
        <v/>
      </c>
      <c r="AZ342" s="7" t="str">
        <f ca="1" t="shared" si="282"/>
        <v/>
      </c>
      <c r="BA342" s="6" t="str">
        <f ca="1" t="shared" si="283"/>
        <v/>
      </c>
      <c r="BB342" s="6" t="str">
        <f ca="1" t="shared" si="284"/>
        <v/>
      </c>
      <c r="BC342" s="6" t="str">
        <f ca="1" t="shared" si="285"/>
        <v/>
      </c>
      <c r="BD342" s="6" t="str">
        <f ca="1" t="shared" si="286"/>
        <v/>
      </c>
      <c r="BE342" s="6" t="str">
        <f ca="1" t="shared" si="287"/>
        <v/>
      </c>
      <c r="BF342" s="6" t="str">
        <f ca="1" t="shared" si="288"/>
        <v/>
      </c>
      <c r="BG342" s="6" t="str">
        <f ca="1" t="shared" si="289"/>
        <v/>
      </c>
      <c r="BH342" s="6" t="str">
        <f ca="1" t="shared" si="290"/>
        <v/>
      </c>
      <c r="BI342" s="6" t="str">
        <f ca="1" t="shared" si="291"/>
        <v/>
      </c>
    </row>
    <row r="343" spans="1:61">
      <c r="A343" s="5" t="str">
        <f ca="1" t="shared" si="245"/>
        <v/>
      </c>
      <c r="B343" s="5" t="str">
        <f ca="1">IF(选手操作!$K342="","",选手操作!$K342)</f>
        <v/>
      </c>
      <c r="C343" s="5" t="str">
        <f ca="1">IF(选手操作!$L342="","",选手操作!$L342)</f>
        <v/>
      </c>
      <c r="D343" s="5" t="str">
        <f ca="1">IF($B343="","",RANK($E343,$E$4:$E$435,0)+COUNTIF($E$4:$E343,$E343)-1)</f>
        <v/>
      </c>
      <c r="E343" s="6" t="str">
        <f ca="1" t="shared" si="246"/>
        <v/>
      </c>
      <c r="F343" s="7" t="str">
        <f ca="1">IF(SUM(选手操作!S342,选手操作!AS342,选手操作!BS342,选手操作!CS342,选手操作!DS342,选手操作!ES342,选手操作!FS342,选手操作!GS342,选手操作!HS342,选手操作!M342,结果导入!W342,结果导入!AW342,结果导入!BW342,结果导入!CW342,结果导入!DW342,结果导入!EW342,结果导入!FW342,结果导入!GW342,结果导入!HW342,选手操作!HU342)=0,"",SUM(选手操作!S342,选手操作!AS342,选手操作!BS342,选手操作!CS342,选手操作!DS342,选手操作!ES342,选手操作!FS342,选手操作!GS342,选手操作!HS342,选手操作!M342,结果导入!W342,结果导入!AW342,结果导入!BW342,结果导入!CW342,结果导入!DW342,结果导入!EW342,结果导入!FW342,结果导入!GW342,结果导入!HW342))</f>
        <v/>
      </c>
      <c r="G343" s="7" t="str">
        <f>IF(SUM(选手操作!O342,结果导入!Y342,结果导入!AY342,结果导入!BY342,结果导入!CY342,结果导入!DY342,结果导入!EY342,结果导入!FY342,结果导入!GY342,结果导入!HY342)=0,"",SUM(选手操作!O342,结果导入!Y342,结果导入!AY342,结果导入!BY342,结果导入!CY342,结果导入!DY342,结果导入!EY342,结果导入!FY342,结果导入!GY342,结果导入!HY342))</f>
        <v/>
      </c>
      <c r="H343" s="6" t="str">
        <f ca="1">IFERROR(IF(OR($C343="",结果导入!S$3=""),"",IF(选手操作!T342&lt;&gt;"",IF(选手操作!T342="其他","请假",选手操作!T342),VLOOKUP($C343,结果导入!O:Q,3,0))),"成绩错误")</f>
        <v/>
      </c>
      <c r="I343" s="6" t="str">
        <f ca="1">IFERROR(IF(OR($C343="",结果导入!AS$3=""),"",IF(选手操作!AT342&lt;&gt;"",IF(选手操作!AT342="其他","请假",选手操作!AT342),VLOOKUP($C343,结果导入!AO:AQ,3,0))),"成绩错误")</f>
        <v/>
      </c>
      <c r="J343" s="6" t="str">
        <f ca="1">IFERROR(IF(OR($C343="",结果导入!BS$3=""),"",IF(选手操作!BT342&lt;&gt;"",IF(选手操作!BT342="其他","请假",选手操作!BT342),VLOOKUP($C343,结果导入!BO:BQ,3,0))),"成绩错误")</f>
        <v/>
      </c>
      <c r="K343" s="6" t="str">
        <f ca="1">IFERROR(IF(OR($C343="",结果导入!CS$3=""),"",IF(选手操作!CT342&lt;&gt;"",IF(选手操作!CT342="其他","请假",选手操作!CT342),VLOOKUP($C343,结果导入!CO:CQ,3,0))),"成绩错误")</f>
        <v/>
      </c>
      <c r="L343" s="6" t="str">
        <f ca="1">IFERROR(IF(OR($C343="",结果导入!DS$3=""),"",IF(选手操作!DT342&lt;&gt;"",IF(选手操作!DT342="其他","请假",选手操作!DT342),VLOOKUP($C343,结果导入!DO:DQ,3,0))),"成绩错误")</f>
        <v/>
      </c>
      <c r="M343" s="6" t="str">
        <f ca="1">IFERROR(IF(OR($C343="",结果导入!ES$3=""),"",IF(选手操作!ET342&lt;&gt;"",IF(选手操作!ET342="其他","请假",选手操作!ET342),VLOOKUP($C343,结果导入!EO:EQ,3,0))),"成绩错误")</f>
        <v/>
      </c>
      <c r="N343" s="6" t="str">
        <f ca="1">IFERROR(IF(OR($C343="",结果导入!FS$3=""),"",IF(选手操作!FT342&lt;&gt;"",IF(选手操作!FT342="其他","请假",选手操作!FT342),VLOOKUP($C343,结果导入!FO:FQ,3,0))),"成绩错误")</f>
        <v/>
      </c>
      <c r="O343" s="6" t="str">
        <f ca="1">IFERROR(IF(OR($C343="",结果导入!GS$3=""),"",IF(选手操作!GT342&lt;&gt;"",IF(选手操作!GT342="其他","请假",选手操作!GT342),VLOOKUP($C343,结果导入!GO:GQ,3,0))),"成绩错误")</f>
        <v/>
      </c>
      <c r="P343" s="6" t="str">
        <f ca="1">IFERROR(IF(OR($C343="",结果导入!HS$3=""),"",IF(选手操作!HT342&lt;&gt;"",IF(选手操作!HT342="其他","请假",选手操作!HT342),VLOOKUP($C343,结果导入!HO:HQ,3,0))),"成绩错误")</f>
        <v/>
      </c>
      <c r="Q343" s="5" t="str">
        <f ca="1" t="shared" si="247"/>
        <v/>
      </c>
      <c r="R343" s="5" t="str">
        <f ca="1" t="shared" si="248"/>
        <v/>
      </c>
      <c r="S343" s="5" t="str">
        <f ca="1" t="shared" si="249"/>
        <v/>
      </c>
      <c r="T343" s="6" t="str">
        <f ca="1" t="shared" si="250"/>
        <v/>
      </c>
      <c r="U343" s="6" t="str">
        <f ca="1" t="shared" si="251"/>
        <v/>
      </c>
      <c r="V343" s="6" t="str">
        <f ca="1" t="shared" si="252"/>
        <v/>
      </c>
      <c r="W343" s="6" t="str">
        <f ca="1" t="shared" si="253"/>
        <v/>
      </c>
      <c r="X343" s="6" t="str">
        <f ca="1" t="shared" si="254"/>
        <v/>
      </c>
      <c r="Y343" s="6" t="str">
        <f ca="1" t="shared" si="255"/>
        <v/>
      </c>
      <c r="Z343" s="6" t="str">
        <f ca="1" t="shared" si="256"/>
        <v/>
      </c>
      <c r="AA343" s="6" t="str">
        <f ca="1" t="shared" si="257"/>
        <v/>
      </c>
      <c r="AB343" s="6" t="str">
        <f ca="1" t="shared" si="258"/>
        <v/>
      </c>
      <c r="AC343" s="6" t="str">
        <f ca="1" t="shared" si="259"/>
        <v/>
      </c>
      <c r="AD343" s="6" t="str">
        <f ca="1" t="shared" si="260"/>
        <v/>
      </c>
      <c r="AE343" s="6" t="str">
        <f ca="1" t="shared" si="261"/>
        <v/>
      </c>
      <c r="AF343" s="5" t="str">
        <f ca="1" t="shared" si="262"/>
        <v/>
      </c>
      <c r="AG343" s="5" t="str">
        <f ca="1" t="shared" si="263"/>
        <v/>
      </c>
      <c r="AH343" s="5" t="str">
        <f ca="1" t="shared" si="264"/>
        <v/>
      </c>
      <c r="AI343" s="6" t="str">
        <f ca="1" t="shared" si="265"/>
        <v/>
      </c>
      <c r="AJ343" s="6" t="str">
        <f ca="1" t="shared" si="266"/>
        <v/>
      </c>
      <c r="AK343" s="7" t="str">
        <f ca="1" t="shared" si="267"/>
        <v/>
      </c>
      <c r="AL343" s="6" t="str">
        <f ca="1" t="shared" si="268"/>
        <v/>
      </c>
      <c r="AM343" s="6" t="str">
        <f ca="1" t="shared" si="269"/>
        <v/>
      </c>
      <c r="AN343" s="6" t="str">
        <f ca="1" t="shared" si="270"/>
        <v/>
      </c>
      <c r="AO343" s="6" t="str">
        <f ca="1" t="shared" si="271"/>
        <v/>
      </c>
      <c r="AP343" s="6" t="str">
        <f ca="1" t="shared" si="272"/>
        <v/>
      </c>
      <c r="AQ343" s="6" t="str">
        <f ca="1" t="shared" si="273"/>
        <v/>
      </c>
      <c r="AR343" s="6" t="str">
        <f ca="1" t="shared" si="274"/>
        <v/>
      </c>
      <c r="AS343" s="6" t="str">
        <f ca="1" t="shared" si="275"/>
        <v/>
      </c>
      <c r="AT343" s="6" t="str">
        <f ca="1" t="shared" si="276"/>
        <v/>
      </c>
      <c r="AU343" s="9" t="str">
        <f ca="1" t="shared" si="277"/>
        <v/>
      </c>
      <c r="AV343" s="5" t="str">
        <f ca="1" t="shared" si="278"/>
        <v/>
      </c>
      <c r="AW343" s="5" t="str">
        <f ca="1" t="shared" si="279"/>
        <v/>
      </c>
      <c r="AX343" s="8" t="str">
        <f ca="1" t="shared" si="280"/>
        <v/>
      </c>
      <c r="AY343" s="6" t="str">
        <f ca="1" t="shared" si="281"/>
        <v/>
      </c>
      <c r="AZ343" s="7" t="str">
        <f ca="1" t="shared" si="282"/>
        <v/>
      </c>
      <c r="BA343" s="6" t="str">
        <f ca="1" t="shared" si="283"/>
        <v/>
      </c>
      <c r="BB343" s="6" t="str">
        <f ca="1" t="shared" si="284"/>
        <v/>
      </c>
      <c r="BC343" s="6" t="str">
        <f ca="1" t="shared" si="285"/>
        <v/>
      </c>
      <c r="BD343" s="6" t="str">
        <f ca="1" t="shared" si="286"/>
        <v/>
      </c>
      <c r="BE343" s="6" t="str">
        <f ca="1" t="shared" si="287"/>
        <v/>
      </c>
      <c r="BF343" s="6" t="str">
        <f ca="1" t="shared" si="288"/>
        <v/>
      </c>
      <c r="BG343" s="6" t="str">
        <f ca="1" t="shared" si="289"/>
        <v/>
      </c>
      <c r="BH343" s="6" t="str">
        <f ca="1" t="shared" si="290"/>
        <v/>
      </c>
      <c r="BI343" s="6" t="str">
        <f ca="1" t="shared" si="291"/>
        <v/>
      </c>
    </row>
    <row r="344" spans="1:61">
      <c r="A344" s="5" t="str">
        <f ca="1" t="shared" si="245"/>
        <v/>
      </c>
      <c r="B344" s="5" t="str">
        <f ca="1">IF(选手操作!$K343="","",选手操作!$K343)</f>
        <v/>
      </c>
      <c r="C344" s="5" t="str">
        <f ca="1">IF(选手操作!$L343="","",选手操作!$L343)</f>
        <v/>
      </c>
      <c r="D344" s="5" t="str">
        <f ca="1">IF($B344="","",RANK($E344,$E$4:$E$435,0)+COUNTIF($E$4:$E344,$E344)-1)</f>
        <v/>
      </c>
      <c r="E344" s="6" t="str">
        <f ca="1" t="shared" si="246"/>
        <v/>
      </c>
      <c r="F344" s="7" t="str">
        <f ca="1">IF(SUM(选手操作!S343,选手操作!AS343,选手操作!BS343,选手操作!CS343,选手操作!DS343,选手操作!ES343,选手操作!FS343,选手操作!GS343,选手操作!HS343,选手操作!M343,结果导入!W343,结果导入!AW343,结果导入!BW343,结果导入!CW343,结果导入!DW343,结果导入!EW343,结果导入!FW343,结果导入!GW343,结果导入!HW343,选手操作!HU343)=0,"",SUM(选手操作!S343,选手操作!AS343,选手操作!BS343,选手操作!CS343,选手操作!DS343,选手操作!ES343,选手操作!FS343,选手操作!GS343,选手操作!HS343,选手操作!M343,结果导入!W343,结果导入!AW343,结果导入!BW343,结果导入!CW343,结果导入!DW343,结果导入!EW343,结果导入!FW343,结果导入!GW343,结果导入!HW343))</f>
        <v/>
      </c>
      <c r="G344" s="7" t="str">
        <f>IF(SUM(选手操作!O343,结果导入!Y343,结果导入!AY343,结果导入!BY343,结果导入!CY343,结果导入!DY343,结果导入!EY343,结果导入!FY343,结果导入!GY343,结果导入!HY343)=0,"",SUM(选手操作!O343,结果导入!Y343,结果导入!AY343,结果导入!BY343,结果导入!CY343,结果导入!DY343,结果导入!EY343,结果导入!FY343,结果导入!GY343,结果导入!HY343))</f>
        <v/>
      </c>
      <c r="H344" s="6" t="str">
        <f ca="1">IFERROR(IF(OR($C344="",结果导入!S$3=""),"",IF(选手操作!T343&lt;&gt;"",IF(选手操作!T343="其他","请假",选手操作!T343),VLOOKUP($C344,结果导入!O:Q,3,0))),"成绩错误")</f>
        <v/>
      </c>
      <c r="I344" s="6" t="str">
        <f ca="1">IFERROR(IF(OR($C344="",结果导入!AS$3=""),"",IF(选手操作!AT343&lt;&gt;"",IF(选手操作!AT343="其他","请假",选手操作!AT343),VLOOKUP($C344,结果导入!AO:AQ,3,0))),"成绩错误")</f>
        <v/>
      </c>
      <c r="J344" s="6" t="str">
        <f ca="1">IFERROR(IF(OR($C344="",结果导入!BS$3=""),"",IF(选手操作!BT343&lt;&gt;"",IF(选手操作!BT343="其他","请假",选手操作!BT343),VLOOKUP($C344,结果导入!BO:BQ,3,0))),"成绩错误")</f>
        <v/>
      </c>
      <c r="K344" s="6" t="str">
        <f ca="1">IFERROR(IF(OR($C344="",结果导入!CS$3=""),"",IF(选手操作!CT343&lt;&gt;"",IF(选手操作!CT343="其他","请假",选手操作!CT343),VLOOKUP($C344,结果导入!CO:CQ,3,0))),"成绩错误")</f>
        <v/>
      </c>
      <c r="L344" s="6" t="str">
        <f ca="1">IFERROR(IF(OR($C344="",结果导入!DS$3=""),"",IF(选手操作!DT343&lt;&gt;"",IF(选手操作!DT343="其他","请假",选手操作!DT343),VLOOKUP($C344,结果导入!DO:DQ,3,0))),"成绩错误")</f>
        <v/>
      </c>
      <c r="M344" s="6" t="str">
        <f ca="1">IFERROR(IF(OR($C344="",结果导入!ES$3=""),"",IF(选手操作!ET343&lt;&gt;"",IF(选手操作!ET343="其他","请假",选手操作!ET343),VLOOKUP($C344,结果导入!EO:EQ,3,0))),"成绩错误")</f>
        <v/>
      </c>
      <c r="N344" s="6" t="str">
        <f ca="1">IFERROR(IF(OR($C344="",结果导入!FS$3=""),"",IF(选手操作!FT343&lt;&gt;"",IF(选手操作!FT343="其他","请假",选手操作!FT343),VLOOKUP($C344,结果导入!FO:FQ,3,0))),"成绩错误")</f>
        <v/>
      </c>
      <c r="O344" s="6" t="str">
        <f ca="1">IFERROR(IF(OR($C344="",结果导入!GS$3=""),"",IF(选手操作!GT343&lt;&gt;"",IF(选手操作!GT343="其他","请假",选手操作!GT343),VLOOKUP($C344,结果导入!GO:GQ,3,0))),"成绩错误")</f>
        <v/>
      </c>
      <c r="P344" s="6" t="str">
        <f ca="1">IFERROR(IF(OR($C344="",结果导入!HS$3=""),"",IF(选手操作!HT343&lt;&gt;"",IF(选手操作!HT343="其他","请假",选手操作!HT343),VLOOKUP($C344,结果导入!HO:HQ,3,0))),"成绩错误")</f>
        <v/>
      </c>
      <c r="Q344" s="5" t="str">
        <f ca="1" t="shared" si="247"/>
        <v/>
      </c>
      <c r="R344" s="5" t="str">
        <f ca="1" t="shared" si="248"/>
        <v/>
      </c>
      <c r="S344" s="5" t="str">
        <f ca="1" t="shared" si="249"/>
        <v/>
      </c>
      <c r="T344" s="6" t="str">
        <f ca="1" t="shared" si="250"/>
        <v/>
      </c>
      <c r="U344" s="6" t="str">
        <f ca="1" t="shared" si="251"/>
        <v/>
      </c>
      <c r="V344" s="6" t="str">
        <f ca="1" t="shared" si="252"/>
        <v/>
      </c>
      <c r="W344" s="6" t="str">
        <f ca="1" t="shared" si="253"/>
        <v/>
      </c>
      <c r="X344" s="6" t="str">
        <f ca="1" t="shared" si="254"/>
        <v/>
      </c>
      <c r="Y344" s="6" t="str">
        <f ca="1" t="shared" si="255"/>
        <v/>
      </c>
      <c r="Z344" s="6" t="str">
        <f ca="1" t="shared" si="256"/>
        <v/>
      </c>
      <c r="AA344" s="6" t="str">
        <f ca="1" t="shared" si="257"/>
        <v/>
      </c>
      <c r="AB344" s="6" t="str">
        <f ca="1" t="shared" si="258"/>
        <v/>
      </c>
      <c r="AC344" s="6" t="str">
        <f ca="1" t="shared" si="259"/>
        <v/>
      </c>
      <c r="AD344" s="6" t="str">
        <f ca="1" t="shared" si="260"/>
        <v/>
      </c>
      <c r="AE344" s="6" t="str">
        <f ca="1" t="shared" si="261"/>
        <v/>
      </c>
      <c r="AF344" s="5" t="str">
        <f ca="1" t="shared" si="262"/>
        <v/>
      </c>
      <c r="AG344" s="5" t="str">
        <f ca="1" t="shared" si="263"/>
        <v/>
      </c>
      <c r="AH344" s="5" t="str">
        <f ca="1" t="shared" si="264"/>
        <v/>
      </c>
      <c r="AI344" s="6" t="str">
        <f ca="1" t="shared" si="265"/>
        <v/>
      </c>
      <c r="AJ344" s="6" t="str">
        <f ca="1" t="shared" si="266"/>
        <v/>
      </c>
      <c r="AK344" s="7" t="str">
        <f ca="1" t="shared" si="267"/>
        <v/>
      </c>
      <c r="AL344" s="6" t="str">
        <f ca="1" t="shared" si="268"/>
        <v/>
      </c>
      <c r="AM344" s="6" t="str">
        <f ca="1" t="shared" si="269"/>
        <v/>
      </c>
      <c r="AN344" s="6" t="str">
        <f ca="1" t="shared" si="270"/>
        <v/>
      </c>
      <c r="AO344" s="6" t="str">
        <f ca="1" t="shared" si="271"/>
        <v/>
      </c>
      <c r="AP344" s="6" t="str">
        <f ca="1" t="shared" si="272"/>
        <v/>
      </c>
      <c r="AQ344" s="6" t="str">
        <f ca="1" t="shared" si="273"/>
        <v/>
      </c>
      <c r="AR344" s="6" t="str">
        <f ca="1" t="shared" si="274"/>
        <v/>
      </c>
      <c r="AS344" s="6" t="str">
        <f ca="1" t="shared" si="275"/>
        <v/>
      </c>
      <c r="AT344" s="6" t="str">
        <f ca="1" t="shared" si="276"/>
        <v/>
      </c>
      <c r="AU344" s="9" t="str">
        <f ca="1" t="shared" si="277"/>
        <v/>
      </c>
      <c r="AV344" s="5" t="str">
        <f ca="1" t="shared" si="278"/>
        <v/>
      </c>
      <c r="AW344" s="5" t="str">
        <f ca="1" t="shared" si="279"/>
        <v/>
      </c>
      <c r="AX344" s="8" t="str">
        <f ca="1" t="shared" si="280"/>
        <v/>
      </c>
      <c r="AY344" s="6" t="str">
        <f ca="1" t="shared" si="281"/>
        <v/>
      </c>
      <c r="AZ344" s="7" t="str">
        <f ca="1" t="shared" si="282"/>
        <v/>
      </c>
      <c r="BA344" s="6" t="str">
        <f ca="1" t="shared" si="283"/>
        <v/>
      </c>
      <c r="BB344" s="6" t="str">
        <f ca="1" t="shared" si="284"/>
        <v/>
      </c>
      <c r="BC344" s="6" t="str">
        <f ca="1" t="shared" si="285"/>
        <v/>
      </c>
      <c r="BD344" s="6" t="str">
        <f ca="1" t="shared" si="286"/>
        <v/>
      </c>
      <c r="BE344" s="6" t="str">
        <f ca="1" t="shared" si="287"/>
        <v/>
      </c>
      <c r="BF344" s="6" t="str">
        <f ca="1" t="shared" si="288"/>
        <v/>
      </c>
      <c r="BG344" s="6" t="str">
        <f ca="1" t="shared" si="289"/>
        <v/>
      </c>
      <c r="BH344" s="6" t="str">
        <f ca="1" t="shared" si="290"/>
        <v/>
      </c>
      <c r="BI344" s="6" t="str">
        <f ca="1" t="shared" si="291"/>
        <v/>
      </c>
    </row>
    <row r="345" spans="1:61">
      <c r="A345" s="5" t="str">
        <f ca="1" t="shared" si="245"/>
        <v/>
      </c>
      <c r="B345" s="5" t="str">
        <f ca="1">IF(选手操作!$K344="","",选手操作!$K344)</f>
        <v/>
      </c>
      <c r="C345" s="5" t="str">
        <f ca="1">IF(选手操作!$L344="","",选手操作!$L344)</f>
        <v/>
      </c>
      <c r="D345" s="5" t="str">
        <f ca="1">IF($B345="","",RANK($E345,$E$4:$E$435,0)+COUNTIF($E$4:$E345,$E345)-1)</f>
        <v/>
      </c>
      <c r="E345" s="6" t="str">
        <f ca="1" t="shared" si="246"/>
        <v/>
      </c>
      <c r="F345" s="7" t="str">
        <f ca="1">IF(SUM(选手操作!S344,选手操作!AS344,选手操作!BS344,选手操作!CS344,选手操作!DS344,选手操作!ES344,选手操作!FS344,选手操作!GS344,选手操作!HS344,选手操作!M344,结果导入!W344,结果导入!AW344,结果导入!BW344,结果导入!CW344,结果导入!DW344,结果导入!EW344,结果导入!FW344,结果导入!GW344,结果导入!HW344,选手操作!HU344)=0,"",SUM(选手操作!S344,选手操作!AS344,选手操作!BS344,选手操作!CS344,选手操作!DS344,选手操作!ES344,选手操作!FS344,选手操作!GS344,选手操作!HS344,选手操作!M344,结果导入!W344,结果导入!AW344,结果导入!BW344,结果导入!CW344,结果导入!DW344,结果导入!EW344,结果导入!FW344,结果导入!GW344,结果导入!HW344))</f>
        <v/>
      </c>
      <c r="G345" s="7" t="str">
        <f>IF(SUM(选手操作!O344,结果导入!Y344,结果导入!AY344,结果导入!BY344,结果导入!CY344,结果导入!DY344,结果导入!EY344,结果导入!FY344,结果导入!GY344,结果导入!HY344)=0,"",SUM(选手操作!O344,结果导入!Y344,结果导入!AY344,结果导入!BY344,结果导入!CY344,结果导入!DY344,结果导入!EY344,结果导入!FY344,结果导入!GY344,结果导入!HY344))</f>
        <v/>
      </c>
      <c r="H345" s="6" t="str">
        <f ca="1">IFERROR(IF(OR($C345="",结果导入!S$3=""),"",IF(选手操作!T344&lt;&gt;"",IF(选手操作!T344="其他","请假",选手操作!T344),VLOOKUP($C345,结果导入!O:Q,3,0))),"成绩错误")</f>
        <v/>
      </c>
      <c r="I345" s="6" t="str">
        <f ca="1">IFERROR(IF(OR($C345="",结果导入!AS$3=""),"",IF(选手操作!AT344&lt;&gt;"",IF(选手操作!AT344="其他","请假",选手操作!AT344),VLOOKUP($C345,结果导入!AO:AQ,3,0))),"成绩错误")</f>
        <v/>
      </c>
      <c r="J345" s="6" t="str">
        <f ca="1">IFERROR(IF(OR($C345="",结果导入!BS$3=""),"",IF(选手操作!BT344&lt;&gt;"",IF(选手操作!BT344="其他","请假",选手操作!BT344),VLOOKUP($C345,结果导入!BO:BQ,3,0))),"成绩错误")</f>
        <v/>
      </c>
      <c r="K345" s="6" t="str">
        <f ca="1">IFERROR(IF(OR($C345="",结果导入!CS$3=""),"",IF(选手操作!CT344&lt;&gt;"",IF(选手操作!CT344="其他","请假",选手操作!CT344),VLOOKUP($C345,结果导入!CO:CQ,3,0))),"成绩错误")</f>
        <v/>
      </c>
      <c r="L345" s="6" t="str">
        <f ca="1">IFERROR(IF(OR($C345="",结果导入!DS$3=""),"",IF(选手操作!DT344&lt;&gt;"",IF(选手操作!DT344="其他","请假",选手操作!DT344),VLOOKUP($C345,结果导入!DO:DQ,3,0))),"成绩错误")</f>
        <v/>
      </c>
      <c r="M345" s="6" t="str">
        <f ca="1">IFERROR(IF(OR($C345="",结果导入!ES$3=""),"",IF(选手操作!ET344&lt;&gt;"",IF(选手操作!ET344="其他","请假",选手操作!ET344),VLOOKUP($C345,结果导入!EO:EQ,3,0))),"成绩错误")</f>
        <v/>
      </c>
      <c r="N345" s="6" t="str">
        <f ca="1">IFERROR(IF(OR($C345="",结果导入!FS$3=""),"",IF(选手操作!FT344&lt;&gt;"",IF(选手操作!FT344="其他","请假",选手操作!FT344),VLOOKUP($C345,结果导入!FO:FQ,3,0))),"成绩错误")</f>
        <v/>
      </c>
      <c r="O345" s="6" t="str">
        <f ca="1">IFERROR(IF(OR($C345="",结果导入!GS$3=""),"",IF(选手操作!GT344&lt;&gt;"",IF(选手操作!GT344="其他","请假",选手操作!GT344),VLOOKUP($C345,结果导入!GO:GQ,3,0))),"成绩错误")</f>
        <v/>
      </c>
      <c r="P345" s="6" t="str">
        <f ca="1">IFERROR(IF(OR($C345="",结果导入!HS$3=""),"",IF(选手操作!HT344&lt;&gt;"",IF(选手操作!HT344="其他","请假",选手操作!HT344),VLOOKUP($C345,结果导入!HO:HQ,3,0))),"成绩错误")</f>
        <v/>
      </c>
      <c r="Q345" s="5" t="str">
        <f ca="1" t="shared" si="247"/>
        <v/>
      </c>
      <c r="R345" s="5" t="str">
        <f ca="1" t="shared" si="248"/>
        <v/>
      </c>
      <c r="S345" s="5" t="str">
        <f ca="1" t="shared" si="249"/>
        <v/>
      </c>
      <c r="T345" s="6" t="str">
        <f ca="1" t="shared" si="250"/>
        <v/>
      </c>
      <c r="U345" s="6" t="str">
        <f ca="1" t="shared" si="251"/>
        <v/>
      </c>
      <c r="V345" s="6" t="str">
        <f ca="1" t="shared" si="252"/>
        <v/>
      </c>
      <c r="W345" s="6" t="str">
        <f ca="1" t="shared" si="253"/>
        <v/>
      </c>
      <c r="X345" s="6" t="str">
        <f ca="1" t="shared" si="254"/>
        <v/>
      </c>
      <c r="Y345" s="6" t="str">
        <f ca="1" t="shared" si="255"/>
        <v/>
      </c>
      <c r="Z345" s="6" t="str">
        <f ca="1" t="shared" si="256"/>
        <v/>
      </c>
      <c r="AA345" s="6" t="str">
        <f ca="1" t="shared" si="257"/>
        <v/>
      </c>
      <c r="AB345" s="6" t="str">
        <f ca="1" t="shared" si="258"/>
        <v/>
      </c>
      <c r="AC345" s="6" t="str">
        <f ca="1" t="shared" si="259"/>
        <v/>
      </c>
      <c r="AD345" s="6" t="str">
        <f ca="1" t="shared" si="260"/>
        <v/>
      </c>
      <c r="AE345" s="6" t="str">
        <f ca="1" t="shared" si="261"/>
        <v/>
      </c>
      <c r="AF345" s="5" t="str">
        <f ca="1" t="shared" si="262"/>
        <v/>
      </c>
      <c r="AG345" s="5" t="str">
        <f ca="1" t="shared" si="263"/>
        <v/>
      </c>
      <c r="AH345" s="5" t="str">
        <f ca="1" t="shared" si="264"/>
        <v/>
      </c>
      <c r="AI345" s="6" t="str">
        <f ca="1" t="shared" si="265"/>
        <v/>
      </c>
      <c r="AJ345" s="6" t="str">
        <f ca="1" t="shared" si="266"/>
        <v/>
      </c>
      <c r="AK345" s="7" t="str">
        <f ca="1" t="shared" si="267"/>
        <v/>
      </c>
      <c r="AL345" s="6" t="str">
        <f ca="1" t="shared" si="268"/>
        <v/>
      </c>
      <c r="AM345" s="6" t="str">
        <f ca="1" t="shared" si="269"/>
        <v/>
      </c>
      <c r="AN345" s="6" t="str">
        <f ca="1" t="shared" si="270"/>
        <v/>
      </c>
      <c r="AO345" s="6" t="str">
        <f ca="1" t="shared" si="271"/>
        <v/>
      </c>
      <c r="AP345" s="6" t="str">
        <f ca="1" t="shared" si="272"/>
        <v/>
      </c>
      <c r="AQ345" s="6" t="str">
        <f ca="1" t="shared" si="273"/>
        <v/>
      </c>
      <c r="AR345" s="6" t="str">
        <f ca="1" t="shared" si="274"/>
        <v/>
      </c>
      <c r="AS345" s="6" t="str">
        <f ca="1" t="shared" si="275"/>
        <v/>
      </c>
      <c r="AT345" s="6" t="str">
        <f ca="1" t="shared" si="276"/>
        <v/>
      </c>
      <c r="AU345" s="9" t="str">
        <f ca="1" t="shared" si="277"/>
        <v/>
      </c>
      <c r="AV345" s="5" t="str">
        <f ca="1" t="shared" si="278"/>
        <v/>
      </c>
      <c r="AW345" s="5" t="str">
        <f ca="1" t="shared" si="279"/>
        <v/>
      </c>
      <c r="AX345" s="8" t="str">
        <f ca="1" t="shared" si="280"/>
        <v/>
      </c>
      <c r="AY345" s="6" t="str">
        <f ca="1" t="shared" si="281"/>
        <v/>
      </c>
      <c r="AZ345" s="7" t="str">
        <f ca="1" t="shared" si="282"/>
        <v/>
      </c>
      <c r="BA345" s="6" t="str">
        <f ca="1" t="shared" si="283"/>
        <v/>
      </c>
      <c r="BB345" s="6" t="str">
        <f ca="1" t="shared" si="284"/>
        <v/>
      </c>
      <c r="BC345" s="6" t="str">
        <f ca="1" t="shared" si="285"/>
        <v/>
      </c>
      <c r="BD345" s="6" t="str">
        <f ca="1" t="shared" si="286"/>
        <v/>
      </c>
      <c r="BE345" s="6" t="str">
        <f ca="1" t="shared" si="287"/>
        <v/>
      </c>
      <c r="BF345" s="6" t="str">
        <f ca="1" t="shared" si="288"/>
        <v/>
      </c>
      <c r="BG345" s="6" t="str">
        <f ca="1" t="shared" si="289"/>
        <v/>
      </c>
      <c r="BH345" s="6" t="str">
        <f ca="1" t="shared" si="290"/>
        <v/>
      </c>
      <c r="BI345" s="6" t="str">
        <f ca="1" t="shared" si="291"/>
        <v/>
      </c>
    </row>
    <row r="346" spans="1:61">
      <c r="A346" s="5" t="str">
        <f ca="1" t="shared" si="245"/>
        <v/>
      </c>
      <c r="B346" s="5" t="str">
        <f ca="1">IF(选手操作!$K345="","",选手操作!$K345)</f>
        <v/>
      </c>
      <c r="C346" s="5" t="str">
        <f ca="1">IF(选手操作!$L345="","",选手操作!$L345)</f>
        <v/>
      </c>
      <c r="D346" s="5" t="str">
        <f ca="1">IF($B346="","",RANK($E346,$E$4:$E$435,0)+COUNTIF($E$4:$E346,$E346)-1)</f>
        <v/>
      </c>
      <c r="E346" s="6" t="str">
        <f ca="1" t="shared" si="246"/>
        <v/>
      </c>
      <c r="F346" s="7" t="str">
        <f ca="1">IF(SUM(选手操作!S345,选手操作!AS345,选手操作!BS345,选手操作!CS345,选手操作!DS345,选手操作!ES345,选手操作!FS345,选手操作!GS345,选手操作!HS345,选手操作!M345,结果导入!W345,结果导入!AW345,结果导入!BW345,结果导入!CW345,结果导入!DW345,结果导入!EW345,结果导入!FW345,结果导入!GW345,结果导入!HW345,选手操作!HU345)=0,"",SUM(选手操作!S345,选手操作!AS345,选手操作!BS345,选手操作!CS345,选手操作!DS345,选手操作!ES345,选手操作!FS345,选手操作!GS345,选手操作!HS345,选手操作!M345,结果导入!W345,结果导入!AW345,结果导入!BW345,结果导入!CW345,结果导入!DW345,结果导入!EW345,结果导入!FW345,结果导入!GW345,结果导入!HW345))</f>
        <v/>
      </c>
      <c r="G346" s="7" t="str">
        <f>IF(SUM(选手操作!O345,结果导入!Y345,结果导入!AY345,结果导入!BY345,结果导入!CY345,结果导入!DY345,结果导入!EY345,结果导入!FY345,结果导入!GY345,结果导入!HY345)=0,"",SUM(选手操作!O345,结果导入!Y345,结果导入!AY345,结果导入!BY345,结果导入!CY345,结果导入!DY345,结果导入!EY345,结果导入!FY345,结果导入!GY345,结果导入!HY345))</f>
        <v/>
      </c>
      <c r="H346" s="6" t="str">
        <f ca="1">IFERROR(IF(OR($C346="",结果导入!S$3=""),"",IF(选手操作!T345&lt;&gt;"",IF(选手操作!T345="其他","请假",选手操作!T345),VLOOKUP($C346,结果导入!O:Q,3,0))),"成绩错误")</f>
        <v/>
      </c>
      <c r="I346" s="6" t="str">
        <f ca="1">IFERROR(IF(OR($C346="",结果导入!AS$3=""),"",IF(选手操作!AT345&lt;&gt;"",IF(选手操作!AT345="其他","请假",选手操作!AT345),VLOOKUP($C346,结果导入!AO:AQ,3,0))),"成绩错误")</f>
        <v/>
      </c>
      <c r="J346" s="6" t="str">
        <f ca="1">IFERROR(IF(OR($C346="",结果导入!BS$3=""),"",IF(选手操作!BT345&lt;&gt;"",IF(选手操作!BT345="其他","请假",选手操作!BT345),VLOOKUP($C346,结果导入!BO:BQ,3,0))),"成绩错误")</f>
        <v/>
      </c>
      <c r="K346" s="6" t="str">
        <f ca="1">IFERROR(IF(OR($C346="",结果导入!CS$3=""),"",IF(选手操作!CT345&lt;&gt;"",IF(选手操作!CT345="其他","请假",选手操作!CT345),VLOOKUP($C346,结果导入!CO:CQ,3,0))),"成绩错误")</f>
        <v/>
      </c>
      <c r="L346" s="6" t="str">
        <f ca="1">IFERROR(IF(OR($C346="",结果导入!DS$3=""),"",IF(选手操作!DT345&lt;&gt;"",IF(选手操作!DT345="其他","请假",选手操作!DT345),VLOOKUP($C346,结果导入!DO:DQ,3,0))),"成绩错误")</f>
        <v/>
      </c>
      <c r="M346" s="6" t="str">
        <f ca="1">IFERROR(IF(OR($C346="",结果导入!ES$3=""),"",IF(选手操作!ET345&lt;&gt;"",IF(选手操作!ET345="其他","请假",选手操作!ET345),VLOOKUP($C346,结果导入!EO:EQ,3,0))),"成绩错误")</f>
        <v/>
      </c>
      <c r="N346" s="6" t="str">
        <f ca="1">IFERROR(IF(OR($C346="",结果导入!FS$3=""),"",IF(选手操作!FT345&lt;&gt;"",IF(选手操作!FT345="其他","请假",选手操作!FT345),VLOOKUP($C346,结果导入!FO:FQ,3,0))),"成绩错误")</f>
        <v/>
      </c>
      <c r="O346" s="6" t="str">
        <f ca="1">IFERROR(IF(OR($C346="",结果导入!GS$3=""),"",IF(选手操作!GT345&lt;&gt;"",IF(选手操作!GT345="其他","请假",选手操作!GT345),VLOOKUP($C346,结果导入!GO:GQ,3,0))),"成绩错误")</f>
        <v/>
      </c>
      <c r="P346" s="6" t="str">
        <f ca="1">IFERROR(IF(OR($C346="",结果导入!HS$3=""),"",IF(选手操作!HT345&lt;&gt;"",IF(选手操作!HT345="其他","请假",选手操作!HT345),VLOOKUP($C346,结果导入!HO:HQ,3,0))),"成绩错误")</f>
        <v/>
      </c>
      <c r="Q346" s="5" t="str">
        <f ca="1" t="shared" si="247"/>
        <v/>
      </c>
      <c r="R346" s="5" t="str">
        <f ca="1" t="shared" si="248"/>
        <v/>
      </c>
      <c r="S346" s="5" t="str">
        <f ca="1" t="shared" si="249"/>
        <v/>
      </c>
      <c r="T346" s="6" t="str">
        <f ca="1" t="shared" si="250"/>
        <v/>
      </c>
      <c r="U346" s="6" t="str">
        <f ca="1" t="shared" si="251"/>
        <v/>
      </c>
      <c r="V346" s="6" t="str">
        <f ca="1" t="shared" si="252"/>
        <v/>
      </c>
      <c r="W346" s="6" t="str">
        <f ca="1" t="shared" si="253"/>
        <v/>
      </c>
      <c r="X346" s="6" t="str">
        <f ca="1" t="shared" si="254"/>
        <v/>
      </c>
      <c r="Y346" s="6" t="str">
        <f ca="1" t="shared" si="255"/>
        <v/>
      </c>
      <c r="Z346" s="6" t="str">
        <f ca="1" t="shared" si="256"/>
        <v/>
      </c>
      <c r="AA346" s="6" t="str">
        <f ca="1" t="shared" si="257"/>
        <v/>
      </c>
      <c r="AB346" s="6" t="str">
        <f ca="1" t="shared" si="258"/>
        <v/>
      </c>
      <c r="AC346" s="6" t="str">
        <f ca="1" t="shared" si="259"/>
        <v/>
      </c>
      <c r="AD346" s="6" t="str">
        <f ca="1" t="shared" si="260"/>
        <v/>
      </c>
      <c r="AE346" s="6" t="str">
        <f ca="1" t="shared" si="261"/>
        <v/>
      </c>
      <c r="AF346" s="5" t="str">
        <f ca="1" t="shared" si="262"/>
        <v/>
      </c>
      <c r="AG346" s="5" t="str">
        <f ca="1" t="shared" si="263"/>
        <v/>
      </c>
      <c r="AH346" s="5" t="str">
        <f ca="1" t="shared" si="264"/>
        <v/>
      </c>
      <c r="AI346" s="6" t="str">
        <f ca="1" t="shared" si="265"/>
        <v/>
      </c>
      <c r="AJ346" s="6" t="str">
        <f ca="1" t="shared" si="266"/>
        <v/>
      </c>
      <c r="AK346" s="7" t="str">
        <f ca="1" t="shared" si="267"/>
        <v/>
      </c>
      <c r="AL346" s="6" t="str">
        <f ca="1" t="shared" si="268"/>
        <v/>
      </c>
      <c r="AM346" s="6" t="str">
        <f ca="1" t="shared" si="269"/>
        <v/>
      </c>
      <c r="AN346" s="6" t="str">
        <f ca="1" t="shared" si="270"/>
        <v/>
      </c>
      <c r="AO346" s="6" t="str">
        <f ca="1" t="shared" si="271"/>
        <v/>
      </c>
      <c r="AP346" s="6" t="str">
        <f ca="1" t="shared" si="272"/>
        <v/>
      </c>
      <c r="AQ346" s="6" t="str">
        <f ca="1" t="shared" si="273"/>
        <v/>
      </c>
      <c r="AR346" s="6" t="str">
        <f ca="1" t="shared" si="274"/>
        <v/>
      </c>
      <c r="AS346" s="6" t="str">
        <f ca="1" t="shared" si="275"/>
        <v/>
      </c>
      <c r="AT346" s="6" t="str">
        <f ca="1" t="shared" si="276"/>
        <v/>
      </c>
      <c r="AU346" s="9" t="str">
        <f ca="1" t="shared" si="277"/>
        <v/>
      </c>
      <c r="AV346" s="5" t="str">
        <f ca="1" t="shared" si="278"/>
        <v/>
      </c>
      <c r="AW346" s="5" t="str">
        <f ca="1" t="shared" si="279"/>
        <v/>
      </c>
      <c r="AX346" s="8" t="str">
        <f ca="1" t="shared" si="280"/>
        <v/>
      </c>
      <c r="AY346" s="6" t="str">
        <f ca="1" t="shared" si="281"/>
        <v/>
      </c>
      <c r="AZ346" s="7" t="str">
        <f ca="1" t="shared" si="282"/>
        <v/>
      </c>
      <c r="BA346" s="6" t="str">
        <f ca="1" t="shared" si="283"/>
        <v/>
      </c>
      <c r="BB346" s="6" t="str">
        <f ca="1" t="shared" si="284"/>
        <v/>
      </c>
      <c r="BC346" s="6" t="str">
        <f ca="1" t="shared" si="285"/>
        <v/>
      </c>
      <c r="BD346" s="6" t="str">
        <f ca="1" t="shared" si="286"/>
        <v/>
      </c>
      <c r="BE346" s="6" t="str">
        <f ca="1" t="shared" si="287"/>
        <v/>
      </c>
      <c r="BF346" s="6" t="str">
        <f ca="1" t="shared" si="288"/>
        <v/>
      </c>
      <c r="BG346" s="6" t="str">
        <f ca="1" t="shared" si="289"/>
        <v/>
      </c>
      <c r="BH346" s="6" t="str">
        <f ca="1" t="shared" si="290"/>
        <v/>
      </c>
      <c r="BI346" s="6" t="str">
        <f ca="1" t="shared" si="291"/>
        <v/>
      </c>
    </row>
    <row r="347" spans="1:61">
      <c r="A347" s="5" t="str">
        <f ca="1" t="shared" si="245"/>
        <v/>
      </c>
      <c r="B347" s="5" t="str">
        <f ca="1">IF(选手操作!$K346="","",选手操作!$K346)</f>
        <v/>
      </c>
      <c r="C347" s="5" t="str">
        <f ca="1">IF(选手操作!$L346="","",选手操作!$L346)</f>
        <v/>
      </c>
      <c r="D347" s="5" t="str">
        <f ca="1">IF($B347="","",RANK($E347,$E$4:$E$435,0)+COUNTIF($E$4:$E347,$E347)-1)</f>
        <v/>
      </c>
      <c r="E347" s="6" t="str">
        <f ca="1" t="shared" si="246"/>
        <v/>
      </c>
      <c r="F347" s="7" t="str">
        <f ca="1">IF(SUM(选手操作!S346,选手操作!AS346,选手操作!BS346,选手操作!CS346,选手操作!DS346,选手操作!ES346,选手操作!FS346,选手操作!GS346,选手操作!HS346,选手操作!M346,结果导入!W346,结果导入!AW346,结果导入!BW346,结果导入!CW346,结果导入!DW346,结果导入!EW346,结果导入!FW346,结果导入!GW346,结果导入!HW346,选手操作!HU346)=0,"",SUM(选手操作!S346,选手操作!AS346,选手操作!BS346,选手操作!CS346,选手操作!DS346,选手操作!ES346,选手操作!FS346,选手操作!GS346,选手操作!HS346,选手操作!M346,结果导入!W346,结果导入!AW346,结果导入!BW346,结果导入!CW346,结果导入!DW346,结果导入!EW346,结果导入!FW346,结果导入!GW346,结果导入!HW346))</f>
        <v/>
      </c>
      <c r="G347" s="7" t="str">
        <f>IF(SUM(选手操作!O346,结果导入!Y346,结果导入!AY346,结果导入!BY346,结果导入!CY346,结果导入!DY346,结果导入!EY346,结果导入!FY346,结果导入!GY346,结果导入!HY346)=0,"",SUM(选手操作!O346,结果导入!Y346,结果导入!AY346,结果导入!BY346,结果导入!CY346,结果导入!DY346,结果导入!EY346,结果导入!FY346,结果导入!GY346,结果导入!HY346))</f>
        <v/>
      </c>
      <c r="H347" s="6" t="str">
        <f ca="1">IFERROR(IF(OR($C347="",结果导入!S$3=""),"",IF(选手操作!T346&lt;&gt;"",IF(选手操作!T346="其他","请假",选手操作!T346),VLOOKUP($C347,结果导入!O:Q,3,0))),"成绩错误")</f>
        <v/>
      </c>
      <c r="I347" s="6" t="str">
        <f ca="1">IFERROR(IF(OR($C347="",结果导入!AS$3=""),"",IF(选手操作!AT346&lt;&gt;"",IF(选手操作!AT346="其他","请假",选手操作!AT346),VLOOKUP($C347,结果导入!AO:AQ,3,0))),"成绩错误")</f>
        <v/>
      </c>
      <c r="J347" s="6" t="str">
        <f ca="1">IFERROR(IF(OR($C347="",结果导入!BS$3=""),"",IF(选手操作!BT346&lt;&gt;"",IF(选手操作!BT346="其他","请假",选手操作!BT346),VLOOKUP($C347,结果导入!BO:BQ,3,0))),"成绩错误")</f>
        <v/>
      </c>
      <c r="K347" s="6" t="str">
        <f ca="1">IFERROR(IF(OR($C347="",结果导入!CS$3=""),"",IF(选手操作!CT346&lt;&gt;"",IF(选手操作!CT346="其他","请假",选手操作!CT346),VLOOKUP($C347,结果导入!CO:CQ,3,0))),"成绩错误")</f>
        <v/>
      </c>
      <c r="L347" s="6" t="str">
        <f ca="1">IFERROR(IF(OR($C347="",结果导入!DS$3=""),"",IF(选手操作!DT346&lt;&gt;"",IF(选手操作!DT346="其他","请假",选手操作!DT346),VLOOKUP($C347,结果导入!DO:DQ,3,0))),"成绩错误")</f>
        <v/>
      </c>
      <c r="M347" s="6" t="str">
        <f ca="1">IFERROR(IF(OR($C347="",结果导入!ES$3=""),"",IF(选手操作!ET346&lt;&gt;"",IF(选手操作!ET346="其他","请假",选手操作!ET346),VLOOKUP($C347,结果导入!EO:EQ,3,0))),"成绩错误")</f>
        <v/>
      </c>
      <c r="N347" s="6" t="str">
        <f ca="1">IFERROR(IF(OR($C347="",结果导入!FS$3=""),"",IF(选手操作!FT346&lt;&gt;"",IF(选手操作!FT346="其他","请假",选手操作!FT346),VLOOKUP($C347,结果导入!FO:FQ,3,0))),"成绩错误")</f>
        <v/>
      </c>
      <c r="O347" s="6" t="str">
        <f ca="1">IFERROR(IF(OR($C347="",结果导入!GS$3=""),"",IF(选手操作!GT346&lt;&gt;"",IF(选手操作!GT346="其他","请假",选手操作!GT346),VLOOKUP($C347,结果导入!GO:GQ,3,0))),"成绩错误")</f>
        <v/>
      </c>
      <c r="P347" s="6" t="str">
        <f ca="1">IFERROR(IF(OR($C347="",结果导入!HS$3=""),"",IF(选手操作!HT346&lt;&gt;"",IF(选手操作!HT346="其他","请假",选手操作!HT346),VLOOKUP($C347,结果导入!HO:HQ,3,0))),"成绩错误")</f>
        <v/>
      </c>
      <c r="Q347" s="5" t="str">
        <f ca="1" t="shared" si="247"/>
        <v/>
      </c>
      <c r="R347" s="5" t="str">
        <f ca="1" t="shared" si="248"/>
        <v/>
      </c>
      <c r="S347" s="5" t="str">
        <f ca="1" t="shared" si="249"/>
        <v/>
      </c>
      <c r="T347" s="6" t="str">
        <f ca="1" t="shared" si="250"/>
        <v/>
      </c>
      <c r="U347" s="6" t="str">
        <f ca="1" t="shared" si="251"/>
        <v/>
      </c>
      <c r="V347" s="6" t="str">
        <f ca="1" t="shared" si="252"/>
        <v/>
      </c>
      <c r="W347" s="6" t="str">
        <f ca="1" t="shared" si="253"/>
        <v/>
      </c>
      <c r="X347" s="6" t="str">
        <f ca="1" t="shared" si="254"/>
        <v/>
      </c>
      <c r="Y347" s="6" t="str">
        <f ca="1" t="shared" si="255"/>
        <v/>
      </c>
      <c r="Z347" s="6" t="str">
        <f ca="1" t="shared" si="256"/>
        <v/>
      </c>
      <c r="AA347" s="6" t="str">
        <f ca="1" t="shared" si="257"/>
        <v/>
      </c>
      <c r="AB347" s="6" t="str">
        <f ca="1" t="shared" si="258"/>
        <v/>
      </c>
      <c r="AC347" s="6" t="str">
        <f ca="1" t="shared" si="259"/>
        <v/>
      </c>
      <c r="AD347" s="6" t="str">
        <f ca="1" t="shared" si="260"/>
        <v/>
      </c>
      <c r="AE347" s="6" t="str">
        <f ca="1" t="shared" si="261"/>
        <v/>
      </c>
      <c r="AF347" s="5" t="str">
        <f ca="1" t="shared" si="262"/>
        <v/>
      </c>
      <c r="AG347" s="5" t="str">
        <f ca="1" t="shared" si="263"/>
        <v/>
      </c>
      <c r="AH347" s="5" t="str">
        <f ca="1" t="shared" si="264"/>
        <v/>
      </c>
      <c r="AI347" s="6" t="str">
        <f ca="1" t="shared" si="265"/>
        <v/>
      </c>
      <c r="AJ347" s="6" t="str">
        <f ca="1" t="shared" si="266"/>
        <v/>
      </c>
      <c r="AK347" s="7" t="str">
        <f ca="1" t="shared" si="267"/>
        <v/>
      </c>
      <c r="AL347" s="6" t="str">
        <f ca="1" t="shared" si="268"/>
        <v/>
      </c>
      <c r="AM347" s="6" t="str">
        <f ca="1" t="shared" si="269"/>
        <v/>
      </c>
      <c r="AN347" s="6" t="str">
        <f ca="1" t="shared" si="270"/>
        <v/>
      </c>
      <c r="AO347" s="6" t="str">
        <f ca="1" t="shared" si="271"/>
        <v/>
      </c>
      <c r="AP347" s="6" t="str">
        <f ca="1" t="shared" si="272"/>
        <v/>
      </c>
      <c r="AQ347" s="6" t="str">
        <f ca="1" t="shared" si="273"/>
        <v/>
      </c>
      <c r="AR347" s="6" t="str">
        <f ca="1" t="shared" si="274"/>
        <v/>
      </c>
      <c r="AS347" s="6" t="str">
        <f ca="1" t="shared" si="275"/>
        <v/>
      </c>
      <c r="AT347" s="6" t="str">
        <f ca="1" t="shared" si="276"/>
        <v/>
      </c>
      <c r="AU347" s="9" t="str">
        <f ca="1" t="shared" si="277"/>
        <v/>
      </c>
      <c r="AV347" s="5" t="str">
        <f ca="1" t="shared" si="278"/>
        <v/>
      </c>
      <c r="AW347" s="5" t="str">
        <f ca="1" t="shared" si="279"/>
        <v/>
      </c>
      <c r="AX347" s="8" t="str">
        <f ca="1" t="shared" si="280"/>
        <v/>
      </c>
      <c r="AY347" s="6" t="str">
        <f ca="1" t="shared" si="281"/>
        <v/>
      </c>
      <c r="AZ347" s="7" t="str">
        <f ca="1" t="shared" si="282"/>
        <v/>
      </c>
      <c r="BA347" s="6" t="str">
        <f ca="1" t="shared" si="283"/>
        <v/>
      </c>
      <c r="BB347" s="6" t="str">
        <f ca="1" t="shared" si="284"/>
        <v/>
      </c>
      <c r="BC347" s="6" t="str">
        <f ca="1" t="shared" si="285"/>
        <v/>
      </c>
      <c r="BD347" s="6" t="str">
        <f ca="1" t="shared" si="286"/>
        <v/>
      </c>
      <c r="BE347" s="6" t="str">
        <f ca="1" t="shared" si="287"/>
        <v/>
      </c>
      <c r="BF347" s="6" t="str">
        <f ca="1" t="shared" si="288"/>
        <v/>
      </c>
      <c r="BG347" s="6" t="str">
        <f ca="1" t="shared" si="289"/>
        <v/>
      </c>
      <c r="BH347" s="6" t="str">
        <f ca="1" t="shared" si="290"/>
        <v/>
      </c>
      <c r="BI347" s="6" t="str">
        <f ca="1" t="shared" si="291"/>
        <v/>
      </c>
    </row>
    <row r="348" spans="1:61">
      <c r="A348" s="5" t="str">
        <f ca="1" t="shared" si="245"/>
        <v/>
      </c>
      <c r="B348" s="5" t="str">
        <f ca="1">IF(选手操作!$K347="","",选手操作!$K347)</f>
        <v/>
      </c>
      <c r="C348" s="5" t="str">
        <f ca="1">IF(选手操作!$L347="","",选手操作!$L347)</f>
        <v/>
      </c>
      <c r="D348" s="5" t="str">
        <f ca="1">IF($B348="","",RANK($E348,$E$4:$E$435,0)+COUNTIF($E$4:$E348,$E348)-1)</f>
        <v/>
      </c>
      <c r="E348" s="6" t="str">
        <f ca="1" t="shared" si="246"/>
        <v/>
      </c>
      <c r="F348" s="7" t="str">
        <f ca="1">IF(SUM(选手操作!S347,选手操作!AS347,选手操作!BS347,选手操作!CS347,选手操作!DS347,选手操作!ES347,选手操作!FS347,选手操作!GS347,选手操作!HS347,选手操作!M347,结果导入!W347,结果导入!AW347,结果导入!BW347,结果导入!CW347,结果导入!DW347,结果导入!EW347,结果导入!FW347,结果导入!GW347,结果导入!HW347,选手操作!HU347)=0,"",SUM(选手操作!S347,选手操作!AS347,选手操作!BS347,选手操作!CS347,选手操作!DS347,选手操作!ES347,选手操作!FS347,选手操作!GS347,选手操作!HS347,选手操作!M347,结果导入!W347,结果导入!AW347,结果导入!BW347,结果导入!CW347,结果导入!DW347,结果导入!EW347,结果导入!FW347,结果导入!GW347,结果导入!HW347))</f>
        <v/>
      </c>
      <c r="G348" s="7" t="str">
        <f>IF(SUM(选手操作!O347,结果导入!Y347,结果导入!AY347,结果导入!BY347,结果导入!CY347,结果导入!DY347,结果导入!EY347,结果导入!FY347,结果导入!GY347,结果导入!HY347)=0,"",SUM(选手操作!O347,结果导入!Y347,结果导入!AY347,结果导入!BY347,结果导入!CY347,结果导入!DY347,结果导入!EY347,结果导入!FY347,结果导入!GY347,结果导入!HY347))</f>
        <v/>
      </c>
      <c r="H348" s="6" t="str">
        <f ca="1">IFERROR(IF(OR($C348="",结果导入!S$3=""),"",IF(选手操作!T347&lt;&gt;"",IF(选手操作!T347="其他","请假",选手操作!T347),VLOOKUP($C348,结果导入!O:Q,3,0))),"成绩错误")</f>
        <v/>
      </c>
      <c r="I348" s="6" t="str">
        <f ca="1">IFERROR(IF(OR($C348="",结果导入!AS$3=""),"",IF(选手操作!AT347&lt;&gt;"",IF(选手操作!AT347="其他","请假",选手操作!AT347),VLOOKUP($C348,结果导入!AO:AQ,3,0))),"成绩错误")</f>
        <v/>
      </c>
      <c r="J348" s="6" t="str">
        <f ca="1">IFERROR(IF(OR($C348="",结果导入!BS$3=""),"",IF(选手操作!BT347&lt;&gt;"",IF(选手操作!BT347="其他","请假",选手操作!BT347),VLOOKUP($C348,结果导入!BO:BQ,3,0))),"成绩错误")</f>
        <v/>
      </c>
      <c r="K348" s="6" t="str">
        <f ca="1">IFERROR(IF(OR($C348="",结果导入!CS$3=""),"",IF(选手操作!CT347&lt;&gt;"",IF(选手操作!CT347="其他","请假",选手操作!CT347),VLOOKUP($C348,结果导入!CO:CQ,3,0))),"成绩错误")</f>
        <v/>
      </c>
      <c r="L348" s="6" t="str">
        <f ca="1">IFERROR(IF(OR($C348="",结果导入!DS$3=""),"",IF(选手操作!DT347&lt;&gt;"",IF(选手操作!DT347="其他","请假",选手操作!DT347),VLOOKUP($C348,结果导入!DO:DQ,3,0))),"成绩错误")</f>
        <v/>
      </c>
      <c r="M348" s="6" t="str">
        <f ca="1">IFERROR(IF(OR($C348="",结果导入!ES$3=""),"",IF(选手操作!ET347&lt;&gt;"",IF(选手操作!ET347="其他","请假",选手操作!ET347),VLOOKUP($C348,结果导入!EO:EQ,3,0))),"成绩错误")</f>
        <v/>
      </c>
      <c r="N348" s="6" t="str">
        <f ca="1">IFERROR(IF(OR($C348="",结果导入!FS$3=""),"",IF(选手操作!FT347&lt;&gt;"",IF(选手操作!FT347="其他","请假",选手操作!FT347),VLOOKUP($C348,结果导入!FO:FQ,3,0))),"成绩错误")</f>
        <v/>
      </c>
      <c r="O348" s="6" t="str">
        <f ca="1">IFERROR(IF(OR($C348="",结果导入!GS$3=""),"",IF(选手操作!GT347&lt;&gt;"",IF(选手操作!GT347="其他","请假",选手操作!GT347),VLOOKUP($C348,结果导入!GO:GQ,3,0))),"成绩错误")</f>
        <v/>
      </c>
      <c r="P348" s="6" t="str">
        <f ca="1">IFERROR(IF(OR($C348="",结果导入!HS$3=""),"",IF(选手操作!HT347&lt;&gt;"",IF(选手操作!HT347="其他","请假",选手操作!HT347),VLOOKUP($C348,结果导入!HO:HQ,3,0))),"成绩错误")</f>
        <v/>
      </c>
      <c r="Q348" s="5" t="str">
        <f ca="1" t="shared" si="247"/>
        <v/>
      </c>
      <c r="R348" s="5" t="str">
        <f ca="1" t="shared" si="248"/>
        <v/>
      </c>
      <c r="S348" s="5" t="str">
        <f ca="1" t="shared" si="249"/>
        <v/>
      </c>
      <c r="T348" s="6" t="str">
        <f ca="1" t="shared" si="250"/>
        <v/>
      </c>
      <c r="U348" s="6" t="str">
        <f ca="1" t="shared" si="251"/>
        <v/>
      </c>
      <c r="V348" s="6" t="str">
        <f ca="1" t="shared" si="252"/>
        <v/>
      </c>
      <c r="W348" s="6" t="str">
        <f ca="1" t="shared" si="253"/>
        <v/>
      </c>
      <c r="X348" s="6" t="str">
        <f ca="1" t="shared" si="254"/>
        <v/>
      </c>
      <c r="Y348" s="6" t="str">
        <f ca="1" t="shared" si="255"/>
        <v/>
      </c>
      <c r="Z348" s="6" t="str">
        <f ca="1" t="shared" si="256"/>
        <v/>
      </c>
      <c r="AA348" s="6" t="str">
        <f ca="1" t="shared" si="257"/>
        <v/>
      </c>
      <c r="AB348" s="6" t="str">
        <f ca="1" t="shared" si="258"/>
        <v/>
      </c>
      <c r="AC348" s="6" t="str">
        <f ca="1" t="shared" si="259"/>
        <v/>
      </c>
      <c r="AD348" s="6" t="str">
        <f ca="1" t="shared" si="260"/>
        <v/>
      </c>
      <c r="AE348" s="6" t="str">
        <f ca="1" t="shared" si="261"/>
        <v/>
      </c>
      <c r="AF348" s="5" t="str">
        <f ca="1" t="shared" si="262"/>
        <v/>
      </c>
      <c r="AG348" s="5" t="str">
        <f ca="1" t="shared" si="263"/>
        <v/>
      </c>
      <c r="AH348" s="5" t="str">
        <f ca="1" t="shared" si="264"/>
        <v/>
      </c>
      <c r="AI348" s="6" t="str">
        <f ca="1" t="shared" si="265"/>
        <v/>
      </c>
      <c r="AJ348" s="6" t="str">
        <f ca="1" t="shared" si="266"/>
        <v/>
      </c>
      <c r="AK348" s="7" t="str">
        <f ca="1" t="shared" si="267"/>
        <v/>
      </c>
      <c r="AL348" s="6" t="str">
        <f ca="1" t="shared" si="268"/>
        <v/>
      </c>
      <c r="AM348" s="6" t="str">
        <f ca="1" t="shared" si="269"/>
        <v/>
      </c>
      <c r="AN348" s="6" t="str">
        <f ca="1" t="shared" si="270"/>
        <v/>
      </c>
      <c r="AO348" s="6" t="str">
        <f ca="1" t="shared" si="271"/>
        <v/>
      </c>
      <c r="AP348" s="6" t="str">
        <f ca="1" t="shared" si="272"/>
        <v/>
      </c>
      <c r="AQ348" s="6" t="str">
        <f ca="1" t="shared" si="273"/>
        <v/>
      </c>
      <c r="AR348" s="6" t="str">
        <f ca="1" t="shared" si="274"/>
        <v/>
      </c>
      <c r="AS348" s="6" t="str">
        <f ca="1" t="shared" si="275"/>
        <v/>
      </c>
      <c r="AT348" s="6" t="str">
        <f ca="1" t="shared" si="276"/>
        <v/>
      </c>
      <c r="AU348" s="9" t="str">
        <f ca="1" t="shared" si="277"/>
        <v/>
      </c>
      <c r="AV348" s="5" t="str">
        <f ca="1" t="shared" si="278"/>
        <v/>
      </c>
      <c r="AW348" s="5" t="str">
        <f ca="1" t="shared" si="279"/>
        <v/>
      </c>
      <c r="AX348" s="8" t="str">
        <f ca="1" t="shared" si="280"/>
        <v/>
      </c>
      <c r="AY348" s="6" t="str">
        <f ca="1" t="shared" si="281"/>
        <v/>
      </c>
      <c r="AZ348" s="7" t="str">
        <f ca="1" t="shared" si="282"/>
        <v/>
      </c>
      <c r="BA348" s="6" t="str">
        <f ca="1" t="shared" si="283"/>
        <v/>
      </c>
      <c r="BB348" s="6" t="str">
        <f ca="1" t="shared" si="284"/>
        <v/>
      </c>
      <c r="BC348" s="6" t="str">
        <f ca="1" t="shared" si="285"/>
        <v/>
      </c>
      <c r="BD348" s="6" t="str">
        <f ca="1" t="shared" si="286"/>
        <v/>
      </c>
      <c r="BE348" s="6" t="str">
        <f ca="1" t="shared" si="287"/>
        <v/>
      </c>
      <c r="BF348" s="6" t="str">
        <f ca="1" t="shared" si="288"/>
        <v/>
      </c>
      <c r="BG348" s="6" t="str">
        <f ca="1" t="shared" si="289"/>
        <v/>
      </c>
      <c r="BH348" s="6" t="str">
        <f ca="1" t="shared" si="290"/>
        <v/>
      </c>
      <c r="BI348" s="6" t="str">
        <f ca="1" t="shared" si="291"/>
        <v/>
      </c>
    </row>
    <row r="349" spans="1:61">
      <c r="A349" s="5" t="str">
        <f ca="1" t="shared" si="245"/>
        <v/>
      </c>
      <c r="B349" s="5" t="str">
        <f ca="1">IF(选手操作!$K348="","",选手操作!$K348)</f>
        <v/>
      </c>
      <c r="C349" s="5" t="str">
        <f ca="1">IF(选手操作!$L348="","",选手操作!$L348)</f>
        <v/>
      </c>
      <c r="D349" s="5" t="str">
        <f ca="1">IF($B349="","",RANK($E349,$E$4:$E$435,0)+COUNTIF($E$4:$E349,$E349)-1)</f>
        <v/>
      </c>
      <c r="E349" s="6" t="str">
        <f ca="1" t="shared" si="246"/>
        <v/>
      </c>
      <c r="F349" s="7" t="str">
        <f ca="1">IF(SUM(选手操作!S348,选手操作!AS348,选手操作!BS348,选手操作!CS348,选手操作!DS348,选手操作!ES348,选手操作!FS348,选手操作!GS348,选手操作!HS348,选手操作!M348,结果导入!W348,结果导入!AW348,结果导入!BW348,结果导入!CW348,结果导入!DW348,结果导入!EW348,结果导入!FW348,结果导入!GW348,结果导入!HW348,选手操作!HU348)=0,"",SUM(选手操作!S348,选手操作!AS348,选手操作!BS348,选手操作!CS348,选手操作!DS348,选手操作!ES348,选手操作!FS348,选手操作!GS348,选手操作!HS348,选手操作!M348,结果导入!W348,结果导入!AW348,结果导入!BW348,结果导入!CW348,结果导入!DW348,结果导入!EW348,结果导入!FW348,结果导入!GW348,结果导入!HW348))</f>
        <v/>
      </c>
      <c r="G349" s="7" t="str">
        <f>IF(SUM(选手操作!O348,结果导入!Y348,结果导入!AY348,结果导入!BY348,结果导入!CY348,结果导入!DY348,结果导入!EY348,结果导入!FY348,结果导入!GY348,结果导入!HY348)=0,"",SUM(选手操作!O348,结果导入!Y348,结果导入!AY348,结果导入!BY348,结果导入!CY348,结果导入!DY348,结果导入!EY348,结果导入!FY348,结果导入!GY348,结果导入!HY348))</f>
        <v/>
      </c>
      <c r="H349" s="6" t="str">
        <f ca="1">IFERROR(IF(OR($C349="",结果导入!S$3=""),"",IF(选手操作!T348&lt;&gt;"",IF(选手操作!T348="其他","请假",选手操作!T348),VLOOKUP($C349,结果导入!O:Q,3,0))),"成绩错误")</f>
        <v/>
      </c>
      <c r="I349" s="6" t="str">
        <f ca="1">IFERROR(IF(OR($C349="",结果导入!AS$3=""),"",IF(选手操作!AT348&lt;&gt;"",IF(选手操作!AT348="其他","请假",选手操作!AT348),VLOOKUP($C349,结果导入!AO:AQ,3,0))),"成绩错误")</f>
        <v/>
      </c>
      <c r="J349" s="6" t="str">
        <f ca="1">IFERROR(IF(OR($C349="",结果导入!BS$3=""),"",IF(选手操作!BT348&lt;&gt;"",IF(选手操作!BT348="其他","请假",选手操作!BT348),VLOOKUP($C349,结果导入!BO:BQ,3,0))),"成绩错误")</f>
        <v/>
      </c>
      <c r="K349" s="6" t="str">
        <f ca="1">IFERROR(IF(OR($C349="",结果导入!CS$3=""),"",IF(选手操作!CT348&lt;&gt;"",IF(选手操作!CT348="其他","请假",选手操作!CT348),VLOOKUP($C349,结果导入!CO:CQ,3,0))),"成绩错误")</f>
        <v/>
      </c>
      <c r="L349" s="6" t="str">
        <f ca="1">IFERROR(IF(OR($C349="",结果导入!DS$3=""),"",IF(选手操作!DT348&lt;&gt;"",IF(选手操作!DT348="其他","请假",选手操作!DT348),VLOOKUP($C349,结果导入!DO:DQ,3,0))),"成绩错误")</f>
        <v/>
      </c>
      <c r="M349" s="6" t="str">
        <f ca="1">IFERROR(IF(OR($C349="",结果导入!ES$3=""),"",IF(选手操作!ET348&lt;&gt;"",IF(选手操作!ET348="其他","请假",选手操作!ET348),VLOOKUP($C349,结果导入!EO:EQ,3,0))),"成绩错误")</f>
        <v/>
      </c>
      <c r="N349" s="6" t="str">
        <f ca="1">IFERROR(IF(OR($C349="",结果导入!FS$3=""),"",IF(选手操作!FT348&lt;&gt;"",IF(选手操作!FT348="其他","请假",选手操作!FT348),VLOOKUP($C349,结果导入!FO:FQ,3,0))),"成绩错误")</f>
        <v/>
      </c>
      <c r="O349" s="6" t="str">
        <f ca="1">IFERROR(IF(OR($C349="",结果导入!GS$3=""),"",IF(选手操作!GT348&lt;&gt;"",IF(选手操作!GT348="其他","请假",选手操作!GT348),VLOOKUP($C349,结果导入!GO:GQ,3,0))),"成绩错误")</f>
        <v/>
      </c>
      <c r="P349" s="6" t="str">
        <f ca="1">IFERROR(IF(OR($C349="",结果导入!HS$3=""),"",IF(选手操作!HT348&lt;&gt;"",IF(选手操作!HT348="其他","请假",选手操作!HT348),VLOOKUP($C349,结果导入!HO:HQ,3,0))),"成绩错误")</f>
        <v/>
      </c>
      <c r="Q349" s="5" t="str">
        <f ca="1" t="shared" si="247"/>
        <v/>
      </c>
      <c r="R349" s="5" t="str">
        <f ca="1" t="shared" si="248"/>
        <v/>
      </c>
      <c r="S349" s="5" t="str">
        <f ca="1" t="shared" si="249"/>
        <v/>
      </c>
      <c r="T349" s="6" t="str">
        <f ca="1" t="shared" si="250"/>
        <v/>
      </c>
      <c r="U349" s="6" t="str">
        <f ca="1" t="shared" si="251"/>
        <v/>
      </c>
      <c r="V349" s="6" t="str">
        <f ca="1" t="shared" si="252"/>
        <v/>
      </c>
      <c r="W349" s="6" t="str">
        <f ca="1" t="shared" si="253"/>
        <v/>
      </c>
      <c r="X349" s="6" t="str">
        <f ca="1" t="shared" si="254"/>
        <v/>
      </c>
      <c r="Y349" s="6" t="str">
        <f ca="1" t="shared" si="255"/>
        <v/>
      </c>
      <c r="Z349" s="6" t="str">
        <f ca="1" t="shared" si="256"/>
        <v/>
      </c>
      <c r="AA349" s="6" t="str">
        <f ca="1" t="shared" si="257"/>
        <v/>
      </c>
      <c r="AB349" s="6" t="str">
        <f ca="1" t="shared" si="258"/>
        <v/>
      </c>
      <c r="AC349" s="6" t="str">
        <f ca="1" t="shared" si="259"/>
        <v/>
      </c>
      <c r="AD349" s="6" t="str">
        <f ca="1" t="shared" si="260"/>
        <v/>
      </c>
      <c r="AE349" s="6" t="str">
        <f ca="1" t="shared" si="261"/>
        <v/>
      </c>
      <c r="AF349" s="5" t="str">
        <f ca="1" t="shared" si="262"/>
        <v/>
      </c>
      <c r="AG349" s="5" t="str">
        <f ca="1" t="shared" si="263"/>
        <v/>
      </c>
      <c r="AH349" s="5" t="str">
        <f ca="1" t="shared" si="264"/>
        <v/>
      </c>
      <c r="AI349" s="6" t="str">
        <f ca="1" t="shared" si="265"/>
        <v/>
      </c>
      <c r="AJ349" s="6" t="str">
        <f ca="1" t="shared" si="266"/>
        <v/>
      </c>
      <c r="AK349" s="7" t="str">
        <f ca="1" t="shared" si="267"/>
        <v/>
      </c>
      <c r="AL349" s="6" t="str">
        <f ca="1" t="shared" si="268"/>
        <v/>
      </c>
      <c r="AM349" s="6" t="str">
        <f ca="1" t="shared" si="269"/>
        <v/>
      </c>
      <c r="AN349" s="6" t="str">
        <f ca="1" t="shared" si="270"/>
        <v/>
      </c>
      <c r="AO349" s="6" t="str">
        <f ca="1" t="shared" si="271"/>
        <v/>
      </c>
      <c r="AP349" s="6" t="str">
        <f ca="1" t="shared" si="272"/>
        <v/>
      </c>
      <c r="AQ349" s="6" t="str">
        <f ca="1" t="shared" si="273"/>
        <v/>
      </c>
      <c r="AR349" s="6" t="str">
        <f ca="1" t="shared" si="274"/>
        <v/>
      </c>
      <c r="AS349" s="6" t="str">
        <f ca="1" t="shared" si="275"/>
        <v/>
      </c>
      <c r="AT349" s="6" t="str">
        <f ca="1" t="shared" si="276"/>
        <v/>
      </c>
      <c r="AU349" s="9" t="str">
        <f ca="1" t="shared" si="277"/>
        <v/>
      </c>
      <c r="AV349" s="5" t="str">
        <f ca="1" t="shared" si="278"/>
        <v/>
      </c>
      <c r="AW349" s="5" t="str">
        <f ca="1" t="shared" si="279"/>
        <v/>
      </c>
      <c r="AX349" s="8" t="str">
        <f ca="1" t="shared" si="280"/>
        <v/>
      </c>
      <c r="AY349" s="6" t="str">
        <f ca="1" t="shared" si="281"/>
        <v/>
      </c>
      <c r="AZ349" s="7" t="str">
        <f ca="1" t="shared" si="282"/>
        <v/>
      </c>
      <c r="BA349" s="6" t="str">
        <f ca="1" t="shared" si="283"/>
        <v/>
      </c>
      <c r="BB349" s="6" t="str">
        <f ca="1" t="shared" si="284"/>
        <v/>
      </c>
      <c r="BC349" s="6" t="str">
        <f ca="1" t="shared" si="285"/>
        <v/>
      </c>
      <c r="BD349" s="6" t="str">
        <f ca="1" t="shared" si="286"/>
        <v/>
      </c>
      <c r="BE349" s="6" t="str">
        <f ca="1" t="shared" si="287"/>
        <v/>
      </c>
      <c r="BF349" s="6" t="str">
        <f ca="1" t="shared" si="288"/>
        <v/>
      </c>
      <c r="BG349" s="6" t="str">
        <f ca="1" t="shared" si="289"/>
        <v/>
      </c>
      <c r="BH349" s="6" t="str">
        <f ca="1" t="shared" si="290"/>
        <v/>
      </c>
      <c r="BI349" s="6" t="str">
        <f ca="1" t="shared" si="291"/>
        <v/>
      </c>
    </row>
    <row r="350" spans="1:61">
      <c r="A350" s="5" t="str">
        <f ca="1" t="shared" si="245"/>
        <v/>
      </c>
      <c r="B350" s="5" t="str">
        <f ca="1">IF(选手操作!$K349="","",选手操作!$K349)</f>
        <v/>
      </c>
      <c r="C350" s="5" t="str">
        <f ca="1">IF(选手操作!$L349="","",选手操作!$L349)</f>
        <v/>
      </c>
      <c r="D350" s="5" t="str">
        <f ca="1">IF($B350="","",RANK($E350,$E$4:$E$435,0)+COUNTIF($E$4:$E350,$E350)-1)</f>
        <v/>
      </c>
      <c r="E350" s="6" t="str">
        <f ca="1" t="shared" si="246"/>
        <v/>
      </c>
      <c r="F350" s="7" t="str">
        <f ca="1">IF(SUM(选手操作!S349,选手操作!AS349,选手操作!BS349,选手操作!CS349,选手操作!DS349,选手操作!ES349,选手操作!FS349,选手操作!GS349,选手操作!HS349,选手操作!M349,结果导入!W349,结果导入!AW349,结果导入!BW349,结果导入!CW349,结果导入!DW349,结果导入!EW349,结果导入!FW349,结果导入!GW349,结果导入!HW349,选手操作!HU349)=0,"",SUM(选手操作!S349,选手操作!AS349,选手操作!BS349,选手操作!CS349,选手操作!DS349,选手操作!ES349,选手操作!FS349,选手操作!GS349,选手操作!HS349,选手操作!M349,结果导入!W349,结果导入!AW349,结果导入!BW349,结果导入!CW349,结果导入!DW349,结果导入!EW349,结果导入!FW349,结果导入!GW349,结果导入!HW349))</f>
        <v/>
      </c>
      <c r="G350" s="7" t="str">
        <f>IF(SUM(选手操作!O349,结果导入!Y349,结果导入!AY349,结果导入!BY349,结果导入!CY349,结果导入!DY349,结果导入!EY349,结果导入!FY349,结果导入!GY349,结果导入!HY349)=0,"",SUM(选手操作!O349,结果导入!Y349,结果导入!AY349,结果导入!BY349,结果导入!CY349,结果导入!DY349,结果导入!EY349,结果导入!FY349,结果导入!GY349,结果导入!HY349))</f>
        <v/>
      </c>
      <c r="H350" s="6" t="str">
        <f ca="1">IFERROR(IF(OR($C350="",结果导入!S$3=""),"",IF(选手操作!T349&lt;&gt;"",IF(选手操作!T349="其他","请假",选手操作!T349),VLOOKUP($C350,结果导入!O:Q,3,0))),"成绩错误")</f>
        <v/>
      </c>
      <c r="I350" s="6" t="str">
        <f ca="1">IFERROR(IF(OR($C350="",结果导入!AS$3=""),"",IF(选手操作!AT349&lt;&gt;"",IF(选手操作!AT349="其他","请假",选手操作!AT349),VLOOKUP($C350,结果导入!AO:AQ,3,0))),"成绩错误")</f>
        <v/>
      </c>
      <c r="J350" s="6" t="str">
        <f ca="1">IFERROR(IF(OR($C350="",结果导入!BS$3=""),"",IF(选手操作!BT349&lt;&gt;"",IF(选手操作!BT349="其他","请假",选手操作!BT349),VLOOKUP($C350,结果导入!BO:BQ,3,0))),"成绩错误")</f>
        <v/>
      </c>
      <c r="K350" s="6" t="str">
        <f ca="1">IFERROR(IF(OR($C350="",结果导入!CS$3=""),"",IF(选手操作!CT349&lt;&gt;"",IF(选手操作!CT349="其他","请假",选手操作!CT349),VLOOKUP($C350,结果导入!CO:CQ,3,0))),"成绩错误")</f>
        <v/>
      </c>
      <c r="L350" s="6" t="str">
        <f ca="1">IFERROR(IF(OR($C350="",结果导入!DS$3=""),"",IF(选手操作!DT349&lt;&gt;"",IF(选手操作!DT349="其他","请假",选手操作!DT349),VLOOKUP($C350,结果导入!DO:DQ,3,0))),"成绩错误")</f>
        <v/>
      </c>
      <c r="M350" s="6" t="str">
        <f ca="1">IFERROR(IF(OR($C350="",结果导入!ES$3=""),"",IF(选手操作!ET349&lt;&gt;"",IF(选手操作!ET349="其他","请假",选手操作!ET349),VLOOKUP($C350,结果导入!EO:EQ,3,0))),"成绩错误")</f>
        <v/>
      </c>
      <c r="N350" s="6" t="str">
        <f ca="1">IFERROR(IF(OR($C350="",结果导入!FS$3=""),"",IF(选手操作!FT349&lt;&gt;"",IF(选手操作!FT349="其他","请假",选手操作!FT349),VLOOKUP($C350,结果导入!FO:FQ,3,0))),"成绩错误")</f>
        <v/>
      </c>
      <c r="O350" s="6" t="str">
        <f ca="1">IFERROR(IF(OR($C350="",结果导入!GS$3=""),"",IF(选手操作!GT349&lt;&gt;"",IF(选手操作!GT349="其他","请假",选手操作!GT349),VLOOKUP($C350,结果导入!GO:GQ,3,0))),"成绩错误")</f>
        <v/>
      </c>
      <c r="P350" s="6" t="str">
        <f ca="1">IFERROR(IF(OR($C350="",结果导入!HS$3=""),"",IF(选手操作!HT349&lt;&gt;"",IF(选手操作!HT349="其他","请假",选手操作!HT349),VLOOKUP($C350,结果导入!HO:HQ,3,0))),"成绩错误")</f>
        <v/>
      </c>
      <c r="Q350" s="5" t="str">
        <f ca="1" t="shared" si="247"/>
        <v/>
      </c>
      <c r="R350" s="5" t="str">
        <f ca="1" t="shared" si="248"/>
        <v/>
      </c>
      <c r="S350" s="5" t="str">
        <f ca="1" t="shared" si="249"/>
        <v/>
      </c>
      <c r="T350" s="6" t="str">
        <f ca="1" t="shared" si="250"/>
        <v/>
      </c>
      <c r="U350" s="6" t="str">
        <f ca="1" t="shared" si="251"/>
        <v/>
      </c>
      <c r="V350" s="6" t="str">
        <f ca="1" t="shared" si="252"/>
        <v/>
      </c>
      <c r="W350" s="6" t="str">
        <f ca="1" t="shared" si="253"/>
        <v/>
      </c>
      <c r="X350" s="6" t="str">
        <f ca="1" t="shared" si="254"/>
        <v/>
      </c>
      <c r="Y350" s="6" t="str">
        <f ca="1" t="shared" si="255"/>
        <v/>
      </c>
      <c r="Z350" s="6" t="str">
        <f ca="1" t="shared" si="256"/>
        <v/>
      </c>
      <c r="AA350" s="6" t="str">
        <f ca="1" t="shared" si="257"/>
        <v/>
      </c>
      <c r="AB350" s="6" t="str">
        <f ca="1" t="shared" si="258"/>
        <v/>
      </c>
      <c r="AC350" s="6" t="str">
        <f ca="1" t="shared" si="259"/>
        <v/>
      </c>
      <c r="AD350" s="6" t="str">
        <f ca="1" t="shared" si="260"/>
        <v/>
      </c>
      <c r="AE350" s="6" t="str">
        <f ca="1" t="shared" si="261"/>
        <v/>
      </c>
      <c r="AF350" s="5" t="str">
        <f ca="1" t="shared" si="262"/>
        <v/>
      </c>
      <c r="AG350" s="5" t="str">
        <f ca="1" t="shared" si="263"/>
        <v/>
      </c>
      <c r="AH350" s="5" t="str">
        <f ca="1" t="shared" si="264"/>
        <v/>
      </c>
      <c r="AI350" s="6" t="str">
        <f ca="1" t="shared" si="265"/>
        <v/>
      </c>
      <c r="AJ350" s="6" t="str">
        <f ca="1" t="shared" si="266"/>
        <v/>
      </c>
      <c r="AK350" s="7" t="str">
        <f ca="1" t="shared" si="267"/>
        <v/>
      </c>
      <c r="AL350" s="6" t="str">
        <f ca="1" t="shared" si="268"/>
        <v/>
      </c>
      <c r="AM350" s="6" t="str">
        <f ca="1" t="shared" si="269"/>
        <v/>
      </c>
      <c r="AN350" s="6" t="str">
        <f ca="1" t="shared" si="270"/>
        <v/>
      </c>
      <c r="AO350" s="6" t="str">
        <f ca="1" t="shared" si="271"/>
        <v/>
      </c>
      <c r="AP350" s="6" t="str">
        <f ca="1" t="shared" si="272"/>
        <v/>
      </c>
      <c r="AQ350" s="6" t="str">
        <f ca="1" t="shared" si="273"/>
        <v/>
      </c>
      <c r="AR350" s="6" t="str">
        <f ca="1" t="shared" si="274"/>
        <v/>
      </c>
      <c r="AS350" s="6" t="str">
        <f ca="1" t="shared" si="275"/>
        <v/>
      </c>
      <c r="AT350" s="6" t="str">
        <f ca="1" t="shared" si="276"/>
        <v/>
      </c>
      <c r="AU350" s="9" t="str">
        <f ca="1" t="shared" si="277"/>
        <v/>
      </c>
      <c r="AV350" s="5" t="str">
        <f ca="1" t="shared" si="278"/>
        <v/>
      </c>
      <c r="AW350" s="5" t="str">
        <f ca="1" t="shared" si="279"/>
        <v/>
      </c>
      <c r="AX350" s="8" t="str">
        <f ca="1" t="shared" si="280"/>
        <v/>
      </c>
      <c r="AY350" s="6" t="str">
        <f ca="1" t="shared" si="281"/>
        <v/>
      </c>
      <c r="AZ350" s="7" t="str">
        <f ca="1" t="shared" si="282"/>
        <v/>
      </c>
      <c r="BA350" s="6" t="str">
        <f ca="1" t="shared" si="283"/>
        <v/>
      </c>
      <c r="BB350" s="6" t="str">
        <f ca="1" t="shared" si="284"/>
        <v/>
      </c>
      <c r="BC350" s="6" t="str">
        <f ca="1" t="shared" si="285"/>
        <v/>
      </c>
      <c r="BD350" s="6" t="str">
        <f ca="1" t="shared" si="286"/>
        <v/>
      </c>
      <c r="BE350" s="6" t="str">
        <f ca="1" t="shared" si="287"/>
        <v/>
      </c>
      <c r="BF350" s="6" t="str">
        <f ca="1" t="shared" si="288"/>
        <v/>
      </c>
      <c r="BG350" s="6" t="str">
        <f ca="1" t="shared" si="289"/>
        <v/>
      </c>
      <c r="BH350" s="6" t="str">
        <f ca="1" t="shared" si="290"/>
        <v/>
      </c>
      <c r="BI350" s="6" t="str">
        <f ca="1" t="shared" si="291"/>
        <v/>
      </c>
    </row>
    <row r="351" spans="1:61">
      <c r="A351" s="5" t="str">
        <f ca="1" t="shared" si="245"/>
        <v/>
      </c>
      <c r="B351" s="5" t="str">
        <f ca="1">IF(选手操作!$K350="","",选手操作!$K350)</f>
        <v/>
      </c>
      <c r="C351" s="5" t="str">
        <f ca="1">IF(选手操作!$L350="","",选手操作!$L350)</f>
        <v/>
      </c>
      <c r="D351" s="5" t="str">
        <f ca="1">IF($B351="","",RANK($E351,$E$4:$E$435,0)+COUNTIF($E$4:$E351,$E351)-1)</f>
        <v/>
      </c>
      <c r="E351" s="6" t="str">
        <f ca="1" t="shared" si="246"/>
        <v/>
      </c>
      <c r="F351" s="7" t="str">
        <f ca="1">IF(SUM(选手操作!S350,选手操作!AS350,选手操作!BS350,选手操作!CS350,选手操作!DS350,选手操作!ES350,选手操作!FS350,选手操作!GS350,选手操作!HS350,选手操作!M350,结果导入!W350,结果导入!AW350,结果导入!BW350,结果导入!CW350,结果导入!DW350,结果导入!EW350,结果导入!FW350,结果导入!GW350,结果导入!HW350,选手操作!HU350)=0,"",SUM(选手操作!S350,选手操作!AS350,选手操作!BS350,选手操作!CS350,选手操作!DS350,选手操作!ES350,选手操作!FS350,选手操作!GS350,选手操作!HS350,选手操作!M350,结果导入!W350,结果导入!AW350,结果导入!BW350,结果导入!CW350,结果导入!DW350,结果导入!EW350,结果导入!FW350,结果导入!GW350,结果导入!HW350))</f>
        <v/>
      </c>
      <c r="G351" s="7" t="str">
        <f>IF(SUM(选手操作!O350,结果导入!Y350,结果导入!AY350,结果导入!BY350,结果导入!CY350,结果导入!DY350,结果导入!EY350,结果导入!FY350,结果导入!GY350,结果导入!HY350)=0,"",SUM(选手操作!O350,结果导入!Y350,结果导入!AY350,结果导入!BY350,结果导入!CY350,结果导入!DY350,结果导入!EY350,结果导入!FY350,结果导入!GY350,结果导入!HY350))</f>
        <v/>
      </c>
      <c r="H351" s="6" t="str">
        <f ca="1">IFERROR(IF(OR($C351="",结果导入!S$3=""),"",IF(选手操作!T350&lt;&gt;"",IF(选手操作!T350="其他","请假",选手操作!T350),VLOOKUP($C351,结果导入!O:Q,3,0))),"成绩错误")</f>
        <v/>
      </c>
      <c r="I351" s="6" t="str">
        <f ca="1">IFERROR(IF(OR($C351="",结果导入!AS$3=""),"",IF(选手操作!AT350&lt;&gt;"",IF(选手操作!AT350="其他","请假",选手操作!AT350),VLOOKUP($C351,结果导入!AO:AQ,3,0))),"成绩错误")</f>
        <v/>
      </c>
      <c r="J351" s="6" t="str">
        <f ca="1">IFERROR(IF(OR($C351="",结果导入!BS$3=""),"",IF(选手操作!BT350&lt;&gt;"",IF(选手操作!BT350="其他","请假",选手操作!BT350),VLOOKUP($C351,结果导入!BO:BQ,3,0))),"成绩错误")</f>
        <v/>
      </c>
      <c r="K351" s="6" t="str">
        <f ca="1">IFERROR(IF(OR($C351="",结果导入!CS$3=""),"",IF(选手操作!CT350&lt;&gt;"",IF(选手操作!CT350="其他","请假",选手操作!CT350),VLOOKUP($C351,结果导入!CO:CQ,3,0))),"成绩错误")</f>
        <v/>
      </c>
      <c r="L351" s="6" t="str">
        <f ca="1">IFERROR(IF(OR($C351="",结果导入!DS$3=""),"",IF(选手操作!DT350&lt;&gt;"",IF(选手操作!DT350="其他","请假",选手操作!DT350),VLOOKUP($C351,结果导入!DO:DQ,3,0))),"成绩错误")</f>
        <v/>
      </c>
      <c r="M351" s="6" t="str">
        <f ca="1">IFERROR(IF(OR($C351="",结果导入!ES$3=""),"",IF(选手操作!ET350&lt;&gt;"",IF(选手操作!ET350="其他","请假",选手操作!ET350),VLOOKUP($C351,结果导入!EO:EQ,3,0))),"成绩错误")</f>
        <v/>
      </c>
      <c r="N351" s="6" t="str">
        <f ca="1">IFERROR(IF(OR($C351="",结果导入!FS$3=""),"",IF(选手操作!FT350&lt;&gt;"",IF(选手操作!FT350="其他","请假",选手操作!FT350),VLOOKUP($C351,结果导入!FO:FQ,3,0))),"成绩错误")</f>
        <v/>
      </c>
      <c r="O351" s="6" t="str">
        <f ca="1">IFERROR(IF(OR($C351="",结果导入!GS$3=""),"",IF(选手操作!GT350&lt;&gt;"",IF(选手操作!GT350="其他","请假",选手操作!GT350),VLOOKUP($C351,结果导入!GO:GQ,3,0))),"成绩错误")</f>
        <v/>
      </c>
      <c r="P351" s="6" t="str">
        <f ca="1">IFERROR(IF(OR($C351="",结果导入!HS$3=""),"",IF(选手操作!HT350&lt;&gt;"",IF(选手操作!HT350="其他","请假",选手操作!HT350),VLOOKUP($C351,结果导入!HO:HQ,3,0))),"成绩错误")</f>
        <v/>
      </c>
      <c r="Q351" s="5" t="str">
        <f ca="1" t="shared" si="247"/>
        <v/>
      </c>
      <c r="R351" s="5" t="str">
        <f ca="1" t="shared" si="248"/>
        <v/>
      </c>
      <c r="S351" s="5" t="str">
        <f ca="1" t="shared" si="249"/>
        <v/>
      </c>
      <c r="T351" s="6" t="str">
        <f ca="1" t="shared" si="250"/>
        <v/>
      </c>
      <c r="U351" s="6" t="str">
        <f ca="1" t="shared" si="251"/>
        <v/>
      </c>
      <c r="V351" s="6" t="str">
        <f ca="1" t="shared" si="252"/>
        <v/>
      </c>
      <c r="W351" s="6" t="str">
        <f ca="1" t="shared" si="253"/>
        <v/>
      </c>
      <c r="X351" s="6" t="str">
        <f ca="1" t="shared" si="254"/>
        <v/>
      </c>
      <c r="Y351" s="6" t="str">
        <f ca="1" t="shared" si="255"/>
        <v/>
      </c>
      <c r="Z351" s="6" t="str">
        <f ca="1" t="shared" si="256"/>
        <v/>
      </c>
      <c r="AA351" s="6" t="str">
        <f ca="1" t="shared" si="257"/>
        <v/>
      </c>
      <c r="AB351" s="6" t="str">
        <f ca="1" t="shared" si="258"/>
        <v/>
      </c>
      <c r="AC351" s="6" t="str">
        <f ca="1" t="shared" si="259"/>
        <v/>
      </c>
      <c r="AD351" s="6" t="str">
        <f ca="1" t="shared" si="260"/>
        <v/>
      </c>
      <c r="AE351" s="6" t="str">
        <f ca="1" t="shared" si="261"/>
        <v/>
      </c>
      <c r="AF351" s="5" t="str">
        <f ca="1" t="shared" si="262"/>
        <v/>
      </c>
      <c r="AG351" s="5" t="str">
        <f ca="1" t="shared" si="263"/>
        <v/>
      </c>
      <c r="AH351" s="5" t="str">
        <f ca="1" t="shared" si="264"/>
        <v/>
      </c>
      <c r="AI351" s="6" t="str">
        <f ca="1" t="shared" si="265"/>
        <v/>
      </c>
      <c r="AJ351" s="6" t="str">
        <f ca="1" t="shared" si="266"/>
        <v/>
      </c>
      <c r="AK351" s="7" t="str">
        <f ca="1" t="shared" si="267"/>
        <v/>
      </c>
      <c r="AL351" s="6" t="str">
        <f ca="1" t="shared" si="268"/>
        <v/>
      </c>
      <c r="AM351" s="6" t="str">
        <f ca="1" t="shared" si="269"/>
        <v/>
      </c>
      <c r="AN351" s="6" t="str">
        <f ca="1" t="shared" si="270"/>
        <v/>
      </c>
      <c r="AO351" s="6" t="str">
        <f ca="1" t="shared" si="271"/>
        <v/>
      </c>
      <c r="AP351" s="6" t="str">
        <f ca="1" t="shared" si="272"/>
        <v/>
      </c>
      <c r="AQ351" s="6" t="str">
        <f ca="1" t="shared" si="273"/>
        <v/>
      </c>
      <c r="AR351" s="6" t="str">
        <f ca="1" t="shared" si="274"/>
        <v/>
      </c>
      <c r="AS351" s="6" t="str">
        <f ca="1" t="shared" si="275"/>
        <v/>
      </c>
      <c r="AT351" s="6" t="str">
        <f ca="1" t="shared" si="276"/>
        <v/>
      </c>
      <c r="AU351" s="9" t="str">
        <f ca="1" t="shared" si="277"/>
        <v/>
      </c>
      <c r="AV351" s="5" t="str">
        <f ca="1" t="shared" si="278"/>
        <v/>
      </c>
      <c r="AW351" s="5" t="str">
        <f ca="1" t="shared" si="279"/>
        <v/>
      </c>
      <c r="AX351" s="8" t="str">
        <f ca="1" t="shared" si="280"/>
        <v/>
      </c>
      <c r="AY351" s="6" t="str">
        <f ca="1" t="shared" si="281"/>
        <v/>
      </c>
      <c r="AZ351" s="7" t="str">
        <f ca="1" t="shared" si="282"/>
        <v/>
      </c>
      <c r="BA351" s="6" t="str">
        <f ca="1" t="shared" si="283"/>
        <v/>
      </c>
      <c r="BB351" s="6" t="str">
        <f ca="1" t="shared" si="284"/>
        <v/>
      </c>
      <c r="BC351" s="6" t="str">
        <f ca="1" t="shared" si="285"/>
        <v/>
      </c>
      <c r="BD351" s="6" t="str">
        <f ca="1" t="shared" si="286"/>
        <v/>
      </c>
      <c r="BE351" s="6" t="str">
        <f ca="1" t="shared" si="287"/>
        <v/>
      </c>
      <c r="BF351" s="6" t="str">
        <f ca="1" t="shared" si="288"/>
        <v/>
      </c>
      <c r="BG351" s="6" t="str">
        <f ca="1" t="shared" si="289"/>
        <v/>
      </c>
      <c r="BH351" s="6" t="str">
        <f ca="1" t="shared" si="290"/>
        <v/>
      </c>
      <c r="BI351" s="6" t="str">
        <f ca="1" t="shared" si="291"/>
        <v/>
      </c>
    </row>
    <row r="352" spans="1:61">
      <c r="A352" s="5" t="str">
        <f ca="1" t="shared" si="245"/>
        <v/>
      </c>
      <c r="B352" s="5" t="str">
        <f ca="1">IF(选手操作!$K351="","",选手操作!$K351)</f>
        <v/>
      </c>
      <c r="C352" s="5" t="str">
        <f ca="1">IF(选手操作!$L351="","",选手操作!$L351)</f>
        <v/>
      </c>
      <c r="D352" s="5" t="str">
        <f ca="1">IF($B352="","",RANK($E352,$E$4:$E$435,0)+COUNTIF($E$4:$E352,$E352)-1)</f>
        <v/>
      </c>
      <c r="E352" s="6" t="str">
        <f ca="1" t="shared" si="246"/>
        <v/>
      </c>
      <c r="F352" s="7" t="str">
        <f ca="1">IF(SUM(选手操作!S351,选手操作!AS351,选手操作!BS351,选手操作!CS351,选手操作!DS351,选手操作!ES351,选手操作!FS351,选手操作!GS351,选手操作!HS351,选手操作!M351,结果导入!W351,结果导入!AW351,结果导入!BW351,结果导入!CW351,结果导入!DW351,结果导入!EW351,结果导入!FW351,结果导入!GW351,结果导入!HW351,选手操作!HU351)=0,"",SUM(选手操作!S351,选手操作!AS351,选手操作!BS351,选手操作!CS351,选手操作!DS351,选手操作!ES351,选手操作!FS351,选手操作!GS351,选手操作!HS351,选手操作!M351,结果导入!W351,结果导入!AW351,结果导入!BW351,结果导入!CW351,结果导入!DW351,结果导入!EW351,结果导入!FW351,结果导入!GW351,结果导入!HW351))</f>
        <v/>
      </c>
      <c r="G352" s="7" t="str">
        <f>IF(SUM(选手操作!O351,结果导入!Y351,结果导入!AY351,结果导入!BY351,结果导入!CY351,结果导入!DY351,结果导入!EY351,结果导入!FY351,结果导入!GY351,结果导入!HY351)=0,"",SUM(选手操作!O351,结果导入!Y351,结果导入!AY351,结果导入!BY351,结果导入!CY351,结果导入!DY351,结果导入!EY351,结果导入!FY351,结果导入!GY351,结果导入!HY351))</f>
        <v/>
      </c>
      <c r="H352" s="6" t="str">
        <f ca="1">IFERROR(IF(OR($C352="",结果导入!S$3=""),"",IF(选手操作!T351&lt;&gt;"",IF(选手操作!T351="其他","请假",选手操作!T351),VLOOKUP($C352,结果导入!O:Q,3,0))),"成绩错误")</f>
        <v/>
      </c>
      <c r="I352" s="6" t="str">
        <f ca="1">IFERROR(IF(OR($C352="",结果导入!AS$3=""),"",IF(选手操作!AT351&lt;&gt;"",IF(选手操作!AT351="其他","请假",选手操作!AT351),VLOOKUP($C352,结果导入!AO:AQ,3,0))),"成绩错误")</f>
        <v/>
      </c>
      <c r="J352" s="6" t="str">
        <f ca="1">IFERROR(IF(OR($C352="",结果导入!BS$3=""),"",IF(选手操作!BT351&lt;&gt;"",IF(选手操作!BT351="其他","请假",选手操作!BT351),VLOOKUP($C352,结果导入!BO:BQ,3,0))),"成绩错误")</f>
        <v/>
      </c>
      <c r="K352" s="6" t="str">
        <f ca="1">IFERROR(IF(OR($C352="",结果导入!CS$3=""),"",IF(选手操作!CT351&lt;&gt;"",IF(选手操作!CT351="其他","请假",选手操作!CT351),VLOOKUP($C352,结果导入!CO:CQ,3,0))),"成绩错误")</f>
        <v/>
      </c>
      <c r="L352" s="6" t="str">
        <f ca="1">IFERROR(IF(OR($C352="",结果导入!DS$3=""),"",IF(选手操作!DT351&lt;&gt;"",IF(选手操作!DT351="其他","请假",选手操作!DT351),VLOOKUP($C352,结果导入!DO:DQ,3,0))),"成绩错误")</f>
        <v/>
      </c>
      <c r="M352" s="6" t="str">
        <f ca="1">IFERROR(IF(OR($C352="",结果导入!ES$3=""),"",IF(选手操作!ET351&lt;&gt;"",IF(选手操作!ET351="其他","请假",选手操作!ET351),VLOOKUP($C352,结果导入!EO:EQ,3,0))),"成绩错误")</f>
        <v/>
      </c>
      <c r="N352" s="6" t="str">
        <f ca="1">IFERROR(IF(OR($C352="",结果导入!FS$3=""),"",IF(选手操作!FT351&lt;&gt;"",IF(选手操作!FT351="其他","请假",选手操作!FT351),VLOOKUP($C352,结果导入!FO:FQ,3,0))),"成绩错误")</f>
        <v/>
      </c>
      <c r="O352" s="6" t="str">
        <f ca="1">IFERROR(IF(OR($C352="",结果导入!GS$3=""),"",IF(选手操作!GT351&lt;&gt;"",IF(选手操作!GT351="其他","请假",选手操作!GT351),VLOOKUP($C352,结果导入!GO:GQ,3,0))),"成绩错误")</f>
        <v/>
      </c>
      <c r="P352" s="6" t="str">
        <f ca="1">IFERROR(IF(OR($C352="",结果导入!HS$3=""),"",IF(选手操作!HT351&lt;&gt;"",IF(选手操作!HT351="其他","请假",选手操作!HT351),VLOOKUP($C352,结果导入!HO:HQ,3,0))),"成绩错误")</f>
        <v/>
      </c>
      <c r="Q352" s="5" t="str">
        <f ca="1" t="shared" si="247"/>
        <v/>
      </c>
      <c r="R352" s="5" t="str">
        <f ca="1" t="shared" si="248"/>
        <v/>
      </c>
      <c r="S352" s="5" t="str">
        <f ca="1" t="shared" si="249"/>
        <v/>
      </c>
      <c r="T352" s="6" t="str">
        <f ca="1" t="shared" si="250"/>
        <v/>
      </c>
      <c r="U352" s="6" t="str">
        <f ca="1" t="shared" si="251"/>
        <v/>
      </c>
      <c r="V352" s="6" t="str">
        <f ca="1" t="shared" si="252"/>
        <v/>
      </c>
      <c r="W352" s="6" t="str">
        <f ca="1" t="shared" si="253"/>
        <v/>
      </c>
      <c r="X352" s="6" t="str">
        <f ca="1" t="shared" si="254"/>
        <v/>
      </c>
      <c r="Y352" s="6" t="str">
        <f ca="1" t="shared" si="255"/>
        <v/>
      </c>
      <c r="Z352" s="6" t="str">
        <f ca="1" t="shared" si="256"/>
        <v/>
      </c>
      <c r="AA352" s="6" t="str">
        <f ca="1" t="shared" si="257"/>
        <v/>
      </c>
      <c r="AB352" s="6" t="str">
        <f ca="1" t="shared" si="258"/>
        <v/>
      </c>
      <c r="AC352" s="6" t="str">
        <f ca="1" t="shared" si="259"/>
        <v/>
      </c>
      <c r="AD352" s="6" t="str">
        <f ca="1" t="shared" si="260"/>
        <v/>
      </c>
      <c r="AE352" s="6" t="str">
        <f ca="1" t="shared" si="261"/>
        <v/>
      </c>
      <c r="AF352" s="5" t="str">
        <f ca="1" t="shared" si="262"/>
        <v/>
      </c>
      <c r="AG352" s="5" t="str">
        <f ca="1" t="shared" si="263"/>
        <v/>
      </c>
      <c r="AH352" s="5" t="str">
        <f ca="1" t="shared" si="264"/>
        <v/>
      </c>
      <c r="AI352" s="6" t="str">
        <f ca="1" t="shared" si="265"/>
        <v/>
      </c>
      <c r="AJ352" s="6" t="str">
        <f ca="1" t="shared" si="266"/>
        <v/>
      </c>
      <c r="AK352" s="7" t="str">
        <f ca="1" t="shared" si="267"/>
        <v/>
      </c>
      <c r="AL352" s="6" t="str">
        <f ca="1" t="shared" si="268"/>
        <v/>
      </c>
      <c r="AM352" s="6" t="str">
        <f ca="1" t="shared" si="269"/>
        <v/>
      </c>
      <c r="AN352" s="6" t="str">
        <f ca="1" t="shared" si="270"/>
        <v/>
      </c>
      <c r="AO352" s="6" t="str">
        <f ca="1" t="shared" si="271"/>
        <v/>
      </c>
      <c r="AP352" s="6" t="str">
        <f ca="1" t="shared" si="272"/>
        <v/>
      </c>
      <c r="AQ352" s="6" t="str">
        <f ca="1" t="shared" si="273"/>
        <v/>
      </c>
      <c r="AR352" s="6" t="str">
        <f ca="1" t="shared" si="274"/>
        <v/>
      </c>
      <c r="AS352" s="6" t="str">
        <f ca="1" t="shared" si="275"/>
        <v/>
      </c>
      <c r="AT352" s="6" t="str">
        <f ca="1" t="shared" si="276"/>
        <v/>
      </c>
      <c r="AU352" s="9" t="str">
        <f ca="1" t="shared" si="277"/>
        <v/>
      </c>
      <c r="AV352" s="5" t="str">
        <f ca="1" t="shared" si="278"/>
        <v/>
      </c>
      <c r="AW352" s="5" t="str">
        <f ca="1" t="shared" si="279"/>
        <v/>
      </c>
      <c r="AX352" s="8" t="str">
        <f ca="1" t="shared" si="280"/>
        <v/>
      </c>
      <c r="AY352" s="6" t="str">
        <f ca="1" t="shared" si="281"/>
        <v/>
      </c>
      <c r="AZ352" s="7" t="str">
        <f ca="1" t="shared" si="282"/>
        <v/>
      </c>
      <c r="BA352" s="6" t="str">
        <f ca="1" t="shared" si="283"/>
        <v/>
      </c>
      <c r="BB352" s="6" t="str">
        <f ca="1" t="shared" si="284"/>
        <v/>
      </c>
      <c r="BC352" s="6" t="str">
        <f ca="1" t="shared" si="285"/>
        <v/>
      </c>
      <c r="BD352" s="6" t="str">
        <f ca="1" t="shared" si="286"/>
        <v/>
      </c>
      <c r="BE352" s="6" t="str">
        <f ca="1" t="shared" si="287"/>
        <v/>
      </c>
      <c r="BF352" s="6" t="str">
        <f ca="1" t="shared" si="288"/>
        <v/>
      </c>
      <c r="BG352" s="6" t="str">
        <f ca="1" t="shared" si="289"/>
        <v/>
      </c>
      <c r="BH352" s="6" t="str">
        <f ca="1" t="shared" si="290"/>
        <v/>
      </c>
      <c r="BI352" s="6" t="str">
        <f ca="1" t="shared" si="291"/>
        <v/>
      </c>
    </row>
    <row r="353" spans="1:61">
      <c r="A353" s="5" t="str">
        <f ca="1" t="shared" si="245"/>
        <v/>
      </c>
      <c r="B353" s="5" t="str">
        <f ca="1">IF(选手操作!$K352="","",选手操作!$K352)</f>
        <v/>
      </c>
      <c r="C353" s="5" t="str">
        <f ca="1">IF(选手操作!$L352="","",选手操作!$L352)</f>
        <v/>
      </c>
      <c r="D353" s="5" t="str">
        <f ca="1">IF($B353="","",RANK($E353,$E$4:$E$435,0)+COUNTIF($E$4:$E353,$E353)-1)</f>
        <v/>
      </c>
      <c r="E353" s="6" t="str">
        <f ca="1" t="shared" si="246"/>
        <v/>
      </c>
      <c r="F353" s="7" t="str">
        <f ca="1">IF(SUM(选手操作!S352,选手操作!AS352,选手操作!BS352,选手操作!CS352,选手操作!DS352,选手操作!ES352,选手操作!FS352,选手操作!GS352,选手操作!HS352,选手操作!M352,结果导入!W352,结果导入!AW352,结果导入!BW352,结果导入!CW352,结果导入!DW352,结果导入!EW352,结果导入!FW352,结果导入!GW352,结果导入!HW352,选手操作!HU352)=0,"",SUM(选手操作!S352,选手操作!AS352,选手操作!BS352,选手操作!CS352,选手操作!DS352,选手操作!ES352,选手操作!FS352,选手操作!GS352,选手操作!HS352,选手操作!M352,结果导入!W352,结果导入!AW352,结果导入!BW352,结果导入!CW352,结果导入!DW352,结果导入!EW352,结果导入!FW352,结果导入!GW352,结果导入!HW352))</f>
        <v/>
      </c>
      <c r="G353" s="7" t="str">
        <f>IF(SUM(选手操作!O352,结果导入!Y352,结果导入!AY352,结果导入!BY352,结果导入!CY352,结果导入!DY352,结果导入!EY352,结果导入!FY352,结果导入!GY352,结果导入!HY352)=0,"",SUM(选手操作!O352,结果导入!Y352,结果导入!AY352,结果导入!BY352,结果导入!CY352,结果导入!DY352,结果导入!EY352,结果导入!FY352,结果导入!GY352,结果导入!HY352))</f>
        <v/>
      </c>
      <c r="H353" s="6" t="str">
        <f ca="1">IFERROR(IF(OR($C353="",结果导入!S$3=""),"",IF(选手操作!T352&lt;&gt;"",IF(选手操作!T352="其他","请假",选手操作!T352),VLOOKUP($C353,结果导入!O:Q,3,0))),"成绩错误")</f>
        <v/>
      </c>
      <c r="I353" s="6" t="str">
        <f ca="1">IFERROR(IF(OR($C353="",结果导入!AS$3=""),"",IF(选手操作!AT352&lt;&gt;"",IF(选手操作!AT352="其他","请假",选手操作!AT352),VLOOKUP($C353,结果导入!AO:AQ,3,0))),"成绩错误")</f>
        <v/>
      </c>
      <c r="J353" s="6" t="str">
        <f ca="1">IFERROR(IF(OR($C353="",结果导入!BS$3=""),"",IF(选手操作!BT352&lt;&gt;"",IF(选手操作!BT352="其他","请假",选手操作!BT352),VLOOKUP($C353,结果导入!BO:BQ,3,0))),"成绩错误")</f>
        <v/>
      </c>
      <c r="K353" s="6" t="str">
        <f ca="1">IFERROR(IF(OR($C353="",结果导入!CS$3=""),"",IF(选手操作!CT352&lt;&gt;"",IF(选手操作!CT352="其他","请假",选手操作!CT352),VLOOKUP($C353,结果导入!CO:CQ,3,0))),"成绩错误")</f>
        <v/>
      </c>
      <c r="L353" s="6" t="str">
        <f ca="1">IFERROR(IF(OR($C353="",结果导入!DS$3=""),"",IF(选手操作!DT352&lt;&gt;"",IF(选手操作!DT352="其他","请假",选手操作!DT352),VLOOKUP($C353,结果导入!DO:DQ,3,0))),"成绩错误")</f>
        <v/>
      </c>
      <c r="M353" s="6" t="str">
        <f ca="1">IFERROR(IF(OR($C353="",结果导入!ES$3=""),"",IF(选手操作!ET352&lt;&gt;"",IF(选手操作!ET352="其他","请假",选手操作!ET352),VLOOKUP($C353,结果导入!EO:EQ,3,0))),"成绩错误")</f>
        <v/>
      </c>
      <c r="N353" s="6" t="str">
        <f ca="1">IFERROR(IF(OR($C353="",结果导入!FS$3=""),"",IF(选手操作!FT352&lt;&gt;"",IF(选手操作!FT352="其他","请假",选手操作!FT352),VLOOKUP($C353,结果导入!FO:FQ,3,0))),"成绩错误")</f>
        <v/>
      </c>
      <c r="O353" s="6" t="str">
        <f ca="1">IFERROR(IF(OR($C353="",结果导入!GS$3=""),"",IF(选手操作!GT352&lt;&gt;"",IF(选手操作!GT352="其他","请假",选手操作!GT352),VLOOKUP($C353,结果导入!GO:GQ,3,0))),"成绩错误")</f>
        <v/>
      </c>
      <c r="P353" s="6" t="str">
        <f ca="1">IFERROR(IF(OR($C353="",结果导入!HS$3=""),"",IF(选手操作!HT352&lt;&gt;"",IF(选手操作!HT352="其他","请假",选手操作!HT352),VLOOKUP($C353,结果导入!HO:HQ,3,0))),"成绩错误")</f>
        <v/>
      </c>
      <c r="Q353" s="5" t="str">
        <f ca="1" t="shared" si="247"/>
        <v/>
      </c>
      <c r="R353" s="5" t="str">
        <f ca="1" t="shared" si="248"/>
        <v/>
      </c>
      <c r="S353" s="5" t="str">
        <f ca="1" t="shared" si="249"/>
        <v/>
      </c>
      <c r="T353" s="6" t="str">
        <f ca="1" t="shared" si="250"/>
        <v/>
      </c>
      <c r="U353" s="6" t="str">
        <f ca="1" t="shared" si="251"/>
        <v/>
      </c>
      <c r="V353" s="6" t="str">
        <f ca="1" t="shared" si="252"/>
        <v/>
      </c>
      <c r="W353" s="6" t="str">
        <f ca="1" t="shared" si="253"/>
        <v/>
      </c>
      <c r="X353" s="6" t="str">
        <f ca="1" t="shared" si="254"/>
        <v/>
      </c>
      <c r="Y353" s="6" t="str">
        <f ca="1" t="shared" si="255"/>
        <v/>
      </c>
      <c r="Z353" s="6" t="str">
        <f ca="1" t="shared" si="256"/>
        <v/>
      </c>
      <c r="AA353" s="6" t="str">
        <f ca="1" t="shared" si="257"/>
        <v/>
      </c>
      <c r="AB353" s="6" t="str">
        <f ca="1" t="shared" si="258"/>
        <v/>
      </c>
      <c r="AC353" s="6" t="str">
        <f ca="1" t="shared" si="259"/>
        <v/>
      </c>
      <c r="AD353" s="6" t="str">
        <f ca="1" t="shared" si="260"/>
        <v/>
      </c>
      <c r="AE353" s="6" t="str">
        <f ca="1" t="shared" si="261"/>
        <v/>
      </c>
      <c r="AF353" s="5" t="str">
        <f ca="1" t="shared" si="262"/>
        <v/>
      </c>
      <c r="AG353" s="5" t="str">
        <f ca="1" t="shared" si="263"/>
        <v/>
      </c>
      <c r="AH353" s="5" t="str">
        <f ca="1" t="shared" si="264"/>
        <v/>
      </c>
      <c r="AI353" s="6" t="str">
        <f ca="1" t="shared" si="265"/>
        <v/>
      </c>
      <c r="AJ353" s="6" t="str">
        <f ca="1" t="shared" si="266"/>
        <v/>
      </c>
      <c r="AK353" s="7" t="str">
        <f ca="1" t="shared" si="267"/>
        <v/>
      </c>
      <c r="AL353" s="6" t="str">
        <f ca="1" t="shared" si="268"/>
        <v/>
      </c>
      <c r="AM353" s="6" t="str">
        <f ca="1" t="shared" si="269"/>
        <v/>
      </c>
      <c r="AN353" s="6" t="str">
        <f ca="1" t="shared" si="270"/>
        <v/>
      </c>
      <c r="AO353" s="6" t="str">
        <f ca="1" t="shared" si="271"/>
        <v/>
      </c>
      <c r="AP353" s="6" t="str">
        <f ca="1" t="shared" si="272"/>
        <v/>
      </c>
      <c r="AQ353" s="6" t="str">
        <f ca="1" t="shared" si="273"/>
        <v/>
      </c>
      <c r="AR353" s="6" t="str">
        <f ca="1" t="shared" si="274"/>
        <v/>
      </c>
      <c r="AS353" s="6" t="str">
        <f ca="1" t="shared" si="275"/>
        <v/>
      </c>
      <c r="AT353" s="6" t="str">
        <f ca="1" t="shared" si="276"/>
        <v/>
      </c>
      <c r="AU353" s="9" t="str">
        <f ca="1" t="shared" si="277"/>
        <v/>
      </c>
      <c r="AV353" s="5" t="str">
        <f ca="1" t="shared" si="278"/>
        <v/>
      </c>
      <c r="AW353" s="5" t="str">
        <f ca="1" t="shared" si="279"/>
        <v/>
      </c>
      <c r="AX353" s="8" t="str">
        <f ca="1" t="shared" si="280"/>
        <v/>
      </c>
      <c r="AY353" s="6" t="str">
        <f ca="1" t="shared" si="281"/>
        <v/>
      </c>
      <c r="AZ353" s="7" t="str">
        <f ca="1" t="shared" si="282"/>
        <v/>
      </c>
      <c r="BA353" s="6" t="str">
        <f ca="1" t="shared" si="283"/>
        <v/>
      </c>
      <c r="BB353" s="6" t="str">
        <f ca="1" t="shared" si="284"/>
        <v/>
      </c>
      <c r="BC353" s="6" t="str">
        <f ca="1" t="shared" si="285"/>
        <v/>
      </c>
      <c r="BD353" s="6" t="str">
        <f ca="1" t="shared" si="286"/>
        <v/>
      </c>
      <c r="BE353" s="6" t="str">
        <f ca="1" t="shared" si="287"/>
        <v/>
      </c>
      <c r="BF353" s="6" t="str">
        <f ca="1" t="shared" si="288"/>
        <v/>
      </c>
      <c r="BG353" s="6" t="str">
        <f ca="1" t="shared" si="289"/>
        <v/>
      </c>
      <c r="BH353" s="6" t="str">
        <f ca="1" t="shared" si="290"/>
        <v/>
      </c>
      <c r="BI353" s="6" t="str">
        <f ca="1" t="shared" si="291"/>
        <v/>
      </c>
    </row>
    <row r="354" spans="1:61">
      <c r="A354" s="5" t="str">
        <f ca="1" t="shared" si="245"/>
        <v/>
      </c>
      <c r="B354" s="5" t="str">
        <f ca="1">IF(选手操作!$K353="","",选手操作!$K353)</f>
        <v/>
      </c>
      <c r="C354" s="5" t="str">
        <f ca="1">IF(选手操作!$L353="","",选手操作!$L353)</f>
        <v/>
      </c>
      <c r="D354" s="5" t="str">
        <f ca="1">IF($B354="","",RANK($E354,$E$4:$E$435,0)+COUNTIF($E$4:$E354,$E354)-1)</f>
        <v/>
      </c>
      <c r="E354" s="6" t="str">
        <f ca="1" t="shared" si="246"/>
        <v/>
      </c>
      <c r="F354" s="7" t="str">
        <f ca="1">IF(SUM(选手操作!S353,选手操作!AS353,选手操作!BS353,选手操作!CS353,选手操作!DS353,选手操作!ES353,选手操作!FS353,选手操作!GS353,选手操作!HS353,选手操作!M353,结果导入!W353,结果导入!AW353,结果导入!BW353,结果导入!CW353,结果导入!DW353,结果导入!EW353,结果导入!FW353,结果导入!GW353,结果导入!HW353,选手操作!HU353)=0,"",SUM(选手操作!S353,选手操作!AS353,选手操作!BS353,选手操作!CS353,选手操作!DS353,选手操作!ES353,选手操作!FS353,选手操作!GS353,选手操作!HS353,选手操作!M353,结果导入!W353,结果导入!AW353,结果导入!BW353,结果导入!CW353,结果导入!DW353,结果导入!EW353,结果导入!FW353,结果导入!GW353,结果导入!HW353))</f>
        <v/>
      </c>
      <c r="G354" s="7" t="str">
        <f>IF(SUM(选手操作!O353,结果导入!Y353,结果导入!AY353,结果导入!BY353,结果导入!CY353,结果导入!DY353,结果导入!EY353,结果导入!FY353,结果导入!GY353,结果导入!HY353)=0,"",SUM(选手操作!O353,结果导入!Y353,结果导入!AY353,结果导入!BY353,结果导入!CY353,结果导入!DY353,结果导入!EY353,结果导入!FY353,结果导入!GY353,结果导入!HY353))</f>
        <v/>
      </c>
      <c r="H354" s="6" t="str">
        <f ca="1">IFERROR(IF(OR($C354="",结果导入!S$3=""),"",IF(选手操作!T353&lt;&gt;"",IF(选手操作!T353="其他","请假",选手操作!T353),VLOOKUP($C354,结果导入!O:Q,3,0))),"成绩错误")</f>
        <v/>
      </c>
      <c r="I354" s="6" t="str">
        <f ca="1">IFERROR(IF(OR($C354="",结果导入!AS$3=""),"",IF(选手操作!AT353&lt;&gt;"",IF(选手操作!AT353="其他","请假",选手操作!AT353),VLOOKUP($C354,结果导入!AO:AQ,3,0))),"成绩错误")</f>
        <v/>
      </c>
      <c r="J354" s="6" t="str">
        <f ca="1">IFERROR(IF(OR($C354="",结果导入!BS$3=""),"",IF(选手操作!BT353&lt;&gt;"",IF(选手操作!BT353="其他","请假",选手操作!BT353),VLOOKUP($C354,结果导入!BO:BQ,3,0))),"成绩错误")</f>
        <v/>
      </c>
      <c r="K354" s="6" t="str">
        <f ca="1">IFERROR(IF(OR($C354="",结果导入!CS$3=""),"",IF(选手操作!CT353&lt;&gt;"",IF(选手操作!CT353="其他","请假",选手操作!CT353),VLOOKUP($C354,结果导入!CO:CQ,3,0))),"成绩错误")</f>
        <v/>
      </c>
      <c r="L354" s="6" t="str">
        <f ca="1">IFERROR(IF(OR($C354="",结果导入!DS$3=""),"",IF(选手操作!DT353&lt;&gt;"",IF(选手操作!DT353="其他","请假",选手操作!DT353),VLOOKUP($C354,结果导入!DO:DQ,3,0))),"成绩错误")</f>
        <v/>
      </c>
      <c r="M354" s="6" t="str">
        <f ca="1">IFERROR(IF(OR($C354="",结果导入!ES$3=""),"",IF(选手操作!ET353&lt;&gt;"",IF(选手操作!ET353="其他","请假",选手操作!ET353),VLOOKUP($C354,结果导入!EO:EQ,3,0))),"成绩错误")</f>
        <v/>
      </c>
      <c r="N354" s="6" t="str">
        <f ca="1">IFERROR(IF(OR($C354="",结果导入!FS$3=""),"",IF(选手操作!FT353&lt;&gt;"",IF(选手操作!FT353="其他","请假",选手操作!FT353),VLOOKUP($C354,结果导入!FO:FQ,3,0))),"成绩错误")</f>
        <v/>
      </c>
      <c r="O354" s="6" t="str">
        <f ca="1">IFERROR(IF(OR($C354="",结果导入!GS$3=""),"",IF(选手操作!GT353&lt;&gt;"",IF(选手操作!GT353="其他","请假",选手操作!GT353),VLOOKUP($C354,结果导入!GO:GQ,3,0))),"成绩错误")</f>
        <v/>
      </c>
      <c r="P354" s="6" t="str">
        <f ca="1">IFERROR(IF(OR($C354="",结果导入!HS$3=""),"",IF(选手操作!HT353&lt;&gt;"",IF(选手操作!HT353="其他","请假",选手操作!HT353),VLOOKUP($C354,结果导入!HO:HQ,3,0))),"成绩错误")</f>
        <v/>
      </c>
      <c r="Q354" s="5" t="str">
        <f ca="1" t="shared" si="247"/>
        <v/>
      </c>
      <c r="R354" s="5" t="str">
        <f ca="1" t="shared" si="248"/>
        <v/>
      </c>
      <c r="S354" s="5" t="str">
        <f ca="1" t="shared" si="249"/>
        <v/>
      </c>
      <c r="T354" s="6" t="str">
        <f ca="1" t="shared" si="250"/>
        <v/>
      </c>
      <c r="U354" s="6" t="str">
        <f ca="1" t="shared" si="251"/>
        <v/>
      </c>
      <c r="V354" s="6" t="str">
        <f ca="1" t="shared" si="252"/>
        <v/>
      </c>
      <c r="W354" s="6" t="str">
        <f ca="1" t="shared" si="253"/>
        <v/>
      </c>
      <c r="X354" s="6" t="str">
        <f ca="1" t="shared" si="254"/>
        <v/>
      </c>
      <c r="Y354" s="6" t="str">
        <f ca="1" t="shared" si="255"/>
        <v/>
      </c>
      <c r="Z354" s="6" t="str">
        <f ca="1" t="shared" si="256"/>
        <v/>
      </c>
      <c r="AA354" s="6" t="str">
        <f ca="1" t="shared" si="257"/>
        <v/>
      </c>
      <c r="AB354" s="6" t="str">
        <f ca="1" t="shared" si="258"/>
        <v/>
      </c>
      <c r="AC354" s="6" t="str">
        <f ca="1" t="shared" si="259"/>
        <v/>
      </c>
      <c r="AD354" s="6" t="str">
        <f ca="1" t="shared" si="260"/>
        <v/>
      </c>
      <c r="AE354" s="6" t="str">
        <f ca="1" t="shared" si="261"/>
        <v/>
      </c>
      <c r="AF354" s="5" t="str">
        <f ca="1" t="shared" si="262"/>
        <v/>
      </c>
      <c r="AG354" s="5" t="str">
        <f ca="1" t="shared" si="263"/>
        <v/>
      </c>
      <c r="AH354" s="5" t="str">
        <f ca="1" t="shared" si="264"/>
        <v/>
      </c>
      <c r="AI354" s="6" t="str">
        <f ca="1" t="shared" si="265"/>
        <v/>
      </c>
      <c r="AJ354" s="6" t="str">
        <f ca="1" t="shared" si="266"/>
        <v/>
      </c>
      <c r="AK354" s="7" t="str">
        <f ca="1" t="shared" si="267"/>
        <v/>
      </c>
      <c r="AL354" s="6" t="str">
        <f ca="1" t="shared" si="268"/>
        <v/>
      </c>
      <c r="AM354" s="6" t="str">
        <f ca="1" t="shared" si="269"/>
        <v/>
      </c>
      <c r="AN354" s="6" t="str">
        <f ca="1" t="shared" si="270"/>
        <v/>
      </c>
      <c r="AO354" s="6" t="str">
        <f ca="1" t="shared" si="271"/>
        <v/>
      </c>
      <c r="AP354" s="6" t="str">
        <f ca="1" t="shared" si="272"/>
        <v/>
      </c>
      <c r="AQ354" s="6" t="str">
        <f ca="1" t="shared" si="273"/>
        <v/>
      </c>
      <c r="AR354" s="6" t="str">
        <f ca="1" t="shared" si="274"/>
        <v/>
      </c>
      <c r="AS354" s="6" t="str">
        <f ca="1" t="shared" si="275"/>
        <v/>
      </c>
      <c r="AT354" s="6" t="str">
        <f ca="1" t="shared" si="276"/>
        <v/>
      </c>
      <c r="AU354" s="9" t="str">
        <f ca="1" t="shared" si="277"/>
        <v/>
      </c>
      <c r="AV354" s="5" t="str">
        <f ca="1" t="shared" si="278"/>
        <v/>
      </c>
      <c r="AW354" s="5" t="str">
        <f ca="1" t="shared" si="279"/>
        <v/>
      </c>
      <c r="AX354" s="8" t="str">
        <f ca="1" t="shared" si="280"/>
        <v/>
      </c>
      <c r="AY354" s="6" t="str">
        <f ca="1" t="shared" si="281"/>
        <v/>
      </c>
      <c r="AZ354" s="7" t="str">
        <f ca="1" t="shared" si="282"/>
        <v/>
      </c>
      <c r="BA354" s="6" t="str">
        <f ca="1" t="shared" si="283"/>
        <v/>
      </c>
      <c r="BB354" s="6" t="str">
        <f ca="1" t="shared" si="284"/>
        <v/>
      </c>
      <c r="BC354" s="6" t="str">
        <f ca="1" t="shared" si="285"/>
        <v/>
      </c>
      <c r="BD354" s="6" t="str">
        <f ca="1" t="shared" si="286"/>
        <v/>
      </c>
      <c r="BE354" s="6" t="str">
        <f ca="1" t="shared" si="287"/>
        <v/>
      </c>
      <c r="BF354" s="6" t="str">
        <f ca="1" t="shared" si="288"/>
        <v/>
      </c>
      <c r="BG354" s="6" t="str">
        <f ca="1" t="shared" si="289"/>
        <v/>
      </c>
      <c r="BH354" s="6" t="str">
        <f ca="1" t="shared" si="290"/>
        <v/>
      </c>
      <c r="BI354" s="6" t="str">
        <f ca="1" t="shared" si="291"/>
        <v/>
      </c>
    </row>
    <row r="355" spans="1:61">
      <c r="A355" s="5" t="str">
        <f ca="1" t="shared" si="245"/>
        <v/>
      </c>
      <c r="B355" s="5" t="str">
        <f ca="1">IF(选手操作!$K354="","",选手操作!$K354)</f>
        <v/>
      </c>
      <c r="C355" s="5" t="str">
        <f ca="1">IF(选手操作!$L354="","",选手操作!$L354)</f>
        <v/>
      </c>
      <c r="D355" s="5" t="str">
        <f ca="1">IF($B355="","",RANK($E355,$E$4:$E$435,0)+COUNTIF($E$4:$E355,$E355)-1)</f>
        <v/>
      </c>
      <c r="E355" s="6" t="str">
        <f ca="1" t="shared" si="246"/>
        <v/>
      </c>
      <c r="F355" s="7" t="str">
        <f ca="1">IF(SUM(选手操作!S354,选手操作!AS354,选手操作!BS354,选手操作!CS354,选手操作!DS354,选手操作!ES354,选手操作!FS354,选手操作!GS354,选手操作!HS354,选手操作!M354,结果导入!W354,结果导入!AW354,结果导入!BW354,结果导入!CW354,结果导入!DW354,结果导入!EW354,结果导入!FW354,结果导入!GW354,结果导入!HW354,选手操作!HU354)=0,"",SUM(选手操作!S354,选手操作!AS354,选手操作!BS354,选手操作!CS354,选手操作!DS354,选手操作!ES354,选手操作!FS354,选手操作!GS354,选手操作!HS354,选手操作!M354,结果导入!W354,结果导入!AW354,结果导入!BW354,结果导入!CW354,结果导入!DW354,结果导入!EW354,结果导入!FW354,结果导入!GW354,结果导入!HW354))</f>
        <v/>
      </c>
      <c r="G355" s="7" t="str">
        <f>IF(SUM(选手操作!O354,结果导入!Y354,结果导入!AY354,结果导入!BY354,结果导入!CY354,结果导入!DY354,结果导入!EY354,结果导入!FY354,结果导入!GY354,结果导入!HY354)=0,"",SUM(选手操作!O354,结果导入!Y354,结果导入!AY354,结果导入!BY354,结果导入!CY354,结果导入!DY354,结果导入!EY354,结果导入!FY354,结果导入!GY354,结果导入!HY354))</f>
        <v/>
      </c>
      <c r="H355" s="6" t="str">
        <f ca="1">IFERROR(IF(OR($C355="",结果导入!S$3=""),"",IF(选手操作!T354&lt;&gt;"",IF(选手操作!T354="其他","请假",选手操作!T354),VLOOKUP($C355,结果导入!O:Q,3,0))),"成绩错误")</f>
        <v/>
      </c>
      <c r="I355" s="6" t="str">
        <f ca="1">IFERROR(IF(OR($C355="",结果导入!AS$3=""),"",IF(选手操作!AT354&lt;&gt;"",IF(选手操作!AT354="其他","请假",选手操作!AT354),VLOOKUP($C355,结果导入!AO:AQ,3,0))),"成绩错误")</f>
        <v/>
      </c>
      <c r="J355" s="6" t="str">
        <f ca="1">IFERROR(IF(OR($C355="",结果导入!BS$3=""),"",IF(选手操作!BT354&lt;&gt;"",IF(选手操作!BT354="其他","请假",选手操作!BT354),VLOOKUP($C355,结果导入!BO:BQ,3,0))),"成绩错误")</f>
        <v/>
      </c>
      <c r="K355" s="6" t="str">
        <f ca="1">IFERROR(IF(OR($C355="",结果导入!CS$3=""),"",IF(选手操作!CT354&lt;&gt;"",IF(选手操作!CT354="其他","请假",选手操作!CT354),VLOOKUP($C355,结果导入!CO:CQ,3,0))),"成绩错误")</f>
        <v/>
      </c>
      <c r="L355" s="6" t="str">
        <f ca="1">IFERROR(IF(OR($C355="",结果导入!DS$3=""),"",IF(选手操作!DT354&lt;&gt;"",IF(选手操作!DT354="其他","请假",选手操作!DT354),VLOOKUP($C355,结果导入!DO:DQ,3,0))),"成绩错误")</f>
        <v/>
      </c>
      <c r="M355" s="6" t="str">
        <f ca="1">IFERROR(IF(OR($C355="",结果导入!ES$3=""),"",IF(选手操作!ET354&lt;&gt;"",IF(选手操作!ET354="其他","请假",选手操作!ET354),VLOOKUP($C355,结果导入!EO:EQ,3,0))),"成绩错误")</f>
        <v/>
      </c>
      <c r="N355" s="6" t="str">
        <f ca="1">IFERROR(IF(OR($C355="",结果导入!FS$3=""),"",IF(选手操作!FT354&lt;&gt;"",IF(选手操作!FT354="其他","请假",选手操作!FT354),VLOOKUP($C355,结果导入!FO:FQ,3,0))),"成绩错误")</f>
        <v/>
      </c>
      <c r="O355" s="6" t="str">
        <f ca="1">IFERROR(IF(OR($C355="",结果导入!GS$3=""),"",IF(选手操作!GT354&lt;&gt;"",IF(选手操作!GT354="其他","请假",选手操作!GT354),VLOOKUP($C355,结果导入!GO:GQ,3,0))),"成绩错误")</f>
        <v/>
      </c>
      <c r="P355" s="6" t="str">
        <f ca="1">IFERROR(IF(OR($C355="",结果导入!HS$3=""),"",IF(选手操作!HT354&lt;&gt;"",IF(选手操作!HT354="其他","请假",选手操作!HT354),VLOOKUP($C355,结果导入!HO:HQ,3,0))),"成绩错误")</f>
        <v/>
      </c>
      <c r="Q355" s="5" t="str">
        <f ca="1" t="shared" si="247"/>
        <v/>
      </c>
      <c r="R355" s="5" t="str">
        <f ca="1" t="shared" si="248"/>
        <v/>
      </c>
      <c r="S355" s="5" t="str">
        <f ca="1" t="shared" si="249"/>
        <v/>
      </c>
      <c r="T355" s="6" t="str">
        <f ca="1" t="shared" si="250"/>
        <v/>
      </c>
      <c r="U355" s="6" t="str">
        <f ca="1" t="shared" si="251"/>
        <v/>
      </c>
      <c r="V355" s="6" t="str">
        <f ca="1" t="shared" si="252"/>
        <v/>
      </c>
      <c r="W355" s="6" t="str">
        <f ca="1" t="shared" si="253"/>
        <v/>
      </c>
      <c r="X355" s="6" t="str">
        <f ca="1" t="shared" si="254"/>
        <v/>
      </c>
      <c r="Y355" s="6" t="str">
        <f ca="1" t="shared" si="255"/>
        <v/>
      </c>
      <c r="Z355" s="6" t="str">
        <f ca="1" t="shared" si="256"/>
        <v/>
      </c>
      <c r="AA355" s="6" t="str">
        <f ca="1" t="shared" si="257"/>
        <v/>
      </c>
      <c r="AB355" s="6" t="str">
        <f ca="1" t="shared" si="258"/>
        <v/>
      </c>
      <c r="AC355" s="6" t="str">
        <f ca="1" t="shared" si="259"/>
        <v/>
      </c>
      <c r="AD355" s="6" t="str">
        <f ca="1" t="shared" si="260"/>
        <v/>
      </c>
      <c r="AE355" s="6" t="str">
        <f ca="1" t="shared" si="261"/>
        <v/>
      </c>
      <c r="AF355" s="5" t="str">
        <f ca="1" t="shared" si="262"/>
        <v/>
      </c>
      <c r="AG355" s="5" t="str">
        <f ca="1" t="shared" si="263"/>
        <v/>
      </c>
      <c r="AH355" s="5" t="str">
        <f ca="1" t="shared" si="264"/>
        <v/>
      </c>
      <c r="AI355" s="6" t="str">
        <f ca="1" t="shared" si="265"/>
        <v/>
      </c>
      <c r="AJ355" s="6" t="str">
        <f ca="1" t="shared" si="266"/>
        <v/>
      </c>
      <c r="AK355" s="7" t="str">
        <f ca="1" t="shared" si="267"/>
        <v/>
      </c>
      <c r="AL355" s="6" t="str">
        <f ca="1" t="shared" si="268"/>
        <v/>
      </c>
      <c r="AM355" s="6" t="str">
        <f ca="1" t="shared" si="269"/>
        <v/>
      </c>
      <c r="AN355" s="6" t="str">
        <f ca="1" t="shared" si="270"/>
        <v/>
      </c>
      <c r="AO355" s="6" t="str">
        <f ca="1" t="shared" si="271"/>
        <v/>
      </c>
      <c r="AP355" s="6" t="str">
        <f ca="1" t="shared" si="272"/>
        <v/>
      </c>
      <c r="AQ355" s="6" t="str">
        <f ca="1" t="shared" si="273"/>
        <v/>
      </c>
      <c r="AR355" s="6" t="str">
        <f ca="1" t="shared" si="274"/>
        <v/>
      </c>
      <c r="AS355" s="6" t="str">
        <f ca="1" t="shared" si="275"/>
        <v/>
      </c>
      <c r="AT355" s="6" t="str">
        <f ca="1" t="shared" si="276"/>
        <v/>
      </c>
      <c r="AU355" s="9" t="str">
        <f ca="1" t="shared" si="277"/>
        <v/>
      </c>
      <c r="AV355" s="5" t="str">
        <f ca="1" t="shared" si="278"/>
        <v/>
      </c>
      <c r="AW355" s="5" t="str">
        <f ca="1" t="shared" si="279"/>
        <v/>
      </c>
      <c r="AX355" s="8" t="str">
        <f ca="1" t="shared" si="280"/>
        <v/>
      </c>
      <c r="AY355" s="6" t="str">
        <f ca="1" t="shared" si="281"/>
        <v/>
      </c>
      <c r="AZ355" s="7" t="str">
        <f ca="1" t="shared" si="282"/>
        <v/>
      </c>
      <c r="BA355" s="6" t="str">
        <f ca="1" t="shared" si="283"/>
        <v/>
      </c>
      <c r="BB355" s="6" t="str">
        <f ca="1" t="shared" si="284"/>
        <v/>
      </c>
      <c r="BC355" s="6" t="str">
        <f ca="1" t="shared" si="285"/>
        <v/>
      </c>
      <c r="BD355" s="6" t="str">
        <f ca="1" t="shared" si="286"/>
        <v/>
      </c>
      <c r="BE355" s="6" t="str">
        <f ca="1" t="shared" si="287"/>
        <v/>
      </c>
      <c r="BF355" s="6" t="str">
        <f ca="1" t="shared" si="288"/>
        <v/>
      </c>
      <c r="BG355" s="6" t="str">
        <f ca="1" t="shared" si="289"/>
        <v/>
      </c>
      <c r="BH355" s="6" t="str">
        <f ca="1" t="shared" si="290"/>
        <v/>
      </c>
      <c r="BI355" s="6" t="str">
        <f ca="1" t="shared" si="291"/>
        <v/>
      </c>
    </row>
    <row r="356" spans="1:61">
      <c r="A356" s="5" t="str">
        <f ca="1" t="shared" si="245"/>
        <v/>
      </c>
      <c r="B356" s="5" t="str">
        <f ca="1">IF(选手操作!$K355="","",选手操作!$K355)</f>
        <v/>
      </c>
      <c r="C356" s="5" t="str">
        <f ca="1">IF(选手操作!$L355="","",选手操作!$L355)</f>
        <v/>
      </c>
      <c r="D356" s="5" t="str">
        <f ca="1">IF($B356="","",RANK($E356,$E$4:$E$435,0)+COUNTIF($E$4:$E356,$E356)-1)</f>
        <v/>
      </c>
      <c r="E356" s="6" t="str">
        <f ca="1" t="shared" si="246"/>
        <v/>
      </c>
      <c r="F356" s="7" t="str">
        <f ca="1">IF(SUM(选手操作!S355,选手操作!AS355,选手操作!BS355,选手操作!CS355,选手操作!DS355,选手操作!ES355,选手操作!FS355,选手操作!GS355,选手操作!HS355,选手操作!M355,结果导入!W355,结果导入!AW355,结果导入!BW355,结果导入!CW355,结果导入!DW355,结果导入!EW355,结果导入!FW355,结果导入!GW355,结果导入!HW355,选手操作!HU355)=0,"",SUM(选手操作!S355,选手操作!AS355,选手操作!BS355,选手操作!CS355,选手操作!DS355,选手操作!ES355,选手操作!FS355,选手操作!GS355,选手操作!HS355,选手操作!M355,结果导入!W355,结果导入!AW355,结果导入!BW355,结果导入!CW355,结果导入!DW355,结果导入!EW355,结果导入!FW355,结果导入!GW355,结果导入!HW355))</f>
        <v/>
      </c>
      <c r="G356" s="7" t="str">
        <f>IF(SUM(选手操作!O355,结果导入!Y355,结果导入!AY355,结果导入!BY355,结果导入!CY355,结果导入!DY355,结果导入!EY355,结果导入!FY355,结果导入!GY355,结果导入!HY355)=0,"",SUM(选手操作!O355,结果导入!Y355,结果导入!AY355,结果导入!BY355,结果导入!CY355,结果导入!DY355,结果导入!EY355,结果导入!FY355,结果导入!GY355,结果导入!HY355))</f>
        <v/>
      </c>
      <c r="H356" s="6" t="str">
        <f ca="1">IFERROR(IF(OR($C356="",结果导入!S$3=""),"",IF(选手操作!T355&lt;&gt;"",IF(选手操作!T355="其他","请假",选手操作!T355),VLOOKUP($C356,结果导入!O:Q,3,0))),"成绩错误")</f>
        <v/>
      </c>
      <c r="I356" s="6" t="str">
        <f ca="1">IFERROR(IF(OR($C356="",结果导入!AS$3=""),"",IF(选手操作!AT355&lt;&gt;"",IF(选手操作!AT355="其他","请假",选手操作!AT355),VLOOKUP($C356,结果导入!AO:AQ,3,0))),"成绩错误")</f>
        <v/>
      </c>
      <c r="J356" s="6" t="str">
        <f ca="1">IFERROR(IF(OR($C356="",结果导入!BS$3=""),"",IF(选手操作!BT355&lt;&gt;"",IF(选手操作!BT355="其他","请假",选手操作!BT355),VLOOKUP($C356,结果导入!BO:BQ,3,0))),"成绩错误")</f>
        <v/>
      </c>
      <c r="K356" s="6" t="str">
        <f ca="1">IFERROR(IF(OR($C356="",结果导入!CS$3=""),"",IF(选手操作!CT355&lt;&gt;"",IF(选手操作!CT355="其他","请假",选手操作!CT355),VLOOKUP($C356,结果导入!CO:CQ,3,0))),"成绩错误")</f>
        <v/>
      </c>
      <c r="L356" s="6" t="str">
        <f ca="1">IFERROR(IF(OR($C356="",结果导入!DS$3=""),"",IF(选手操作!DT355&lt;&gt;"",IF(选手操作!DT355="其他","请假",选手操作!DT355),VLOOKUP($C356,结果导入!DO:DQ,3,0))),"成绩错误")</f>
        <v/>
      </c>
      <c r="M356" s="6" t="str">
        <f ca="1">IFERROR(IF(OR($C356="",结果导入!ES$3=""),"",IF(选手操作!ET355&lt;&gt;"",IF(选手操作!ET355="其他","请假",选手操作!ET355),VLOOKUP($C356,结果导入!EO:EQ,3,0))),"成绩错误")</f>
        <v/>
      </c>
      <c r="N356" s="6" t="str">
        <f ca="1">IFERROR(IF(OR($C356="",结果导入!FS$3=""),"",IF(选手操作!FT355&lt;&gt;"",IF(选手操作!FT355="其他","请假",选手操作!FT355),VLOOKUP($C356,结果导入!FO:FQ,3,0))),"成绩错误")</f>
        <v/>
      </c>
      <c r="O356" s="6" t="str">
        <f ca="1">IFERROR(IF(OR($C356="",结果导入!GS$3=""),"",IF(选手操作!GT355&lt;&gt;"",IF(选手操作!GT355="其他","请假",选手操作!GT355),VLOOKUP($C356,结果导入!GO:GQ,3,0))),"成绩错误")</f>
        <v/>
      </c>
      <c r="P356" s="6" t="str">
        <f ca="1">IFERROR(IF(OR($C356="",结果导入!HS$3=""),"",IF(选手操作!HT355&lt;&gt;"",IF(选手操作!HT355="其他","请假",选手操作!HT355),VLOOKUP($C356,结果导入!HO:HQ,3,0))),"成绩错误")</f>
        <v/>
      </c>
      <c r="Q356" s="5" t="str">
        <f ca="1" t="shared" si="247"/>
        <v/>
      </c>
      <c r="R356" s="5" t="str">
        <f ca="1" t="shared" si="248"/>
        <v/>
      </c>
      <c r="S356" s="5" t="str">
        <f ca="1" t="shared" si="249"/>
        <v/>
      </c>
      <c r="T356" s="6" t="str">
        <f ca="1" t="shared" si="250"/>
        <v/>
      </c>
      <c r="U356" s="6" t="str">
        <f ca="1" t="shared" si="251"/>
        <v/>
      </c>
      <c r="V356" s="6" t="str">
        <f ca="1" t="shared" si="252"/>
        <v/>
      </c>
      <c r="W356" s="6" t="str">
        <f ca="1" t="shared" si="253"/>
        <v/>
      </c>
      <c r="X356" s="6" t="str">
        <f ca="1" t="shared" si="254"/>
        <v/>
      </c>
      <c r="Y356" s="6" t="str">
        <f ca="1" t="shared" si="255"/>
        <v/>
      </c>
      <c r="Z356" s="6" t="str">
        <f ca="1" t="shared" si="256"/>
        <v/>
      </c>
      <c r="AA356" s="6" t="str">
        <f ca="1" t="shared" si="257"/>
        <v/>
      </c>
      <c r="AB356" s="6" t="str">
        <f ca="1" t="shared" si="258"/>
        <v/>
      </c>
      <c r="AC356" s="6" t="str">
        <f ca="1" t="shared" si="259"/>
        <v/>
      </c>
      <c r="AD356" s="6" t="str">
        <f ca="1" t="shared" si="260"/>
        <v/>
      </c>
      <c r="AE356" s="6" t="str">
        <f ca="1" t="shared" si="261"/>
        <v/>
      </c>
      <c r="AF356" s="5" t="str">
        <f ca="1" t="shared" si="262"/>
        <v/>
      </c>
      <c r="AG356" s="5" t="str">
        <f ca="1" t="shared" si="263"/>
        <v/>
      </c>
      <c r="AH356" s="5" t="str">
        <f ca="1" t="shared" si="264"/>
        <v/>
      </c>
      <c r="AI356" s="6" t="str">
        <f ca="1" t="shared" si="265"/>
        <v/>
      </c>
      <c r="AJ356" s="6" t="str">
        <f ca="1" t="shared" si="266"/>
        <v/>
      </c>
      <c r="AK356" s="7" t="str">
        <f ca="1" t="shared" si="267"/>
        <v/>
      </c>
      <c r="AL356" s="6" t="str">
        <f ca="1" t="shared" si="268"/>
        <v/>
      </c>
      <c r="AM356" s="6" t="str">
        <f ca="1" t="shared" si="269"/>
        <v/>
      </c>
      <c r="AN356" s="6" t="str">
        <f ca="1" t="shared" si="270"/>
        <v/>
      </c>
      <c r="AO356" s="6" t="str">
        <f ca="1" t="shared" si="271"/>
        <v/>
      </c>
      <c r="AP356" s="6" t="str">
        <f ca="1" t="shared" si="272"/>
        <v/>
      </c>
      <c r="AQ356" s="6" t="str">
        <f ca="1" t="shared" si="273"/>
        <v/>
      </c>
      <c r="AR356" s="6" t="str">
        <f ca="1" t="shared" si="274"/>
        <v/>
      </c>
      <c r="AS356" s="6" t="str">
        <f ca="1" t="shared" si="275"/>
        <v/>
      </c>
      <c r="AT356" s="6" t="str">
        <f ca="1" t="shared" si="276"/>
        <v/>
      </c>
      <c r="AU356" s="9" t="str">
        <f ca="1" t="shared" si="277"/>
        <v/>
      </c>
      <c r="AV356" s="5" t="str">
        <f ca="1" t="shared" si="278"/>
        <v/>
      </c>
      <c r="AW356" s="5" t="str">
        <f ca="1" t="shared" si="279"/>
        <v/>
      </c>
      <c r="AX356" s="8" t="str">
        <f ca="1" t="shared" si="280"/>
        <v/>
      </c>
      <c r="AY356" s="6" t="str">
        <f ca="1" t="shared" si="281"/>
        <v/>
      </c>
      <c r="AZ356" s="7" t="str">
        <f ca="1" t="shared" si="282"/>
        <v/>
      </c>
      <c r="BA356" s="6" t="str">
        <f ca="1" t="shared" si="283"/>
        <v/>
      </c>
      <c r="BB356" s="6" t="str">
        <f ca="1" t="shared" si="284"/>
        <v/>
      </c>
      <c r="BC356" s="6" t="str">
        <f ca="1" t="shared" si="285"/>
        <v/>
      </c>
      <c r="BD356" s="6" t="str">
        <f ca="1" t="shared" si="286"/>
        <v/>
      </c>
      <c r="BE356" s="6" t="str">
        <f ca="1" t="shared" si="287"/>
        <v/>
      </c>
      <c r="BF356" s="6" t="str">
        <f ca="1" t="shared" si="288"/>
        <v/>
      </c>
      <c r="BG356" s="6" t="str">
        <f ca="1" t="shared" si="289"/>
        <v/>
      </c>
      <c r="BH356" s="6" t="str">
        <f ca="1" t="shared" si="290"/>
        <v/>
      </c>
      <c r="BI356" s="6" t="str">
        <f ca="1" t="shared" si="291"/>
        <v/>
      </c>
    </row>
    <row r="357" spans="1:61">
      <c r="A357" s="5" t="str">
        <f ca="1" t="shared" si="245"/>
        <v/>
      </c>
      <c r="B357" s="5" t="str">
        <f ca="1">IF(选手操作!$K356="","",选手操作!$K356)</f>
        <v/>
      </c>
      <c r="C357" s="5" t="str">
        <f ca="1">IF(选手操作!$L356="","",选手操作!$L356)</f>
        <v/>
      </c>
      <c r="D357" s="5" t="str">
        <f ca="1">IF($B357="","",RANK($E357,$E$4:$E$435,0)+COUNTIF($E$4:$E357,$E357)-1)</f>
        <v/>
      </c>
      <c r="E357" s="6" t="str">
        <f ca="1" t="shared" si="246"/>
        <v/>
      </c>
      <c r="F357" s="7" t="str">
        <f ca="1">IF(SUM(选手操作!S356,选手操作!AS356,选手操作!BS356,选手操作!CS356,选手操作!DS356,选手操作!ES356,选手操作!FS356,选手操作!GS356,选手操作!HS356,选手操作!M356,结果导入!W356,结果导入!AW356,结果导入!BW356,结果导入!CW356,结果导入!DW356,结果导入!EW356,结果导入!FW356,结果导入!GW356,结果导入!HW356,选手操作!HU356)=0,"",SUM(选手操作!S356,选手操作!AS356,选手操作!BS356,选手操作!CS356,选手操作!DS356,选手操作!ES356,选手操作!FS356,选手操作!GS356,选手操作!HS356,选手操作!M356,结果导入!W356,结果导入!AW356,结果导入!BW356,结果导入!CW356,结果导入!DW356,结果导入!EW356,结果导入!FW356,结果导入!GW356,结果导入!HW356))</f>
        <v/>
      </c>
      <c r="G357" s="7" t="str">
        <f>IF(SUM(选手操作!O356,结果导入!Y356,结果导入!AY356,结果导入!BY356,结果导入!CY356,结果导入!DY356,结果导入!EY356,结果导入!FY356,结果导入!GY356,结果导入!HY356)=0,"",SUM(选手操作!O356,结果导入!Y356,结果导入!AY356,结果导入!BY356,结果导入!CY356,结果导入!DY356,结果导入!EY356,结果导入!FY356,结果导入!GY356,结果导入!HY356))</f>
        <v/>
      </c>
      <c r="H357" s="6" t="str">
        <f ca="1">IFERROR(IF(OR($C357="",结果导入!S$3=""),"",IF(选手操作!T356&lt;&gt;"",IF(选手操作!T356="其他","请假",选手操作!T356),VLOOKUP($C357,结果导入!O:Q,3,0))),"成绩错误")</f>
        <v/>
      </c>
      <c r="I357" s="6" t="str">
        <f ca="1">IFERROR(IF(OR($C357="",结果导入!AS$3=""),"",IF(选手操作!AT356&lt;&gt;"",IF(选手操作!AT356="其他","请假",选手操作!AT356),VLOOKUP($C357,结果导入!AO:AQ,3,0))),"成绩错误")</f>
        <v/>
      </c>
      <c r="J357" s="6" t="str">
        <f ca="1">IFERROR(IF(OR($C357="",结果导入!BS$3=""),"",IF(选手操作!BT356&lt;&gt;"",IF(选手操作!BT356="其他","请假",选手操作!BT356),VLOOKUP($C357,结果导入!BO:BQ,3,0))),"成绩错误")</f>
        <v/>
      </c>
      <c r="K357" s="6" t="str">
        <f ca="1">IFERROR(IF(OR($C357="",结果导入!CS$3=""),"",IF(选手操作!CT356&lt;&gt;"",IF(选手操作!CT356="其他","请假",选手操作!CT356),VLOOKUP($C357,结果导入!CO:CQ,3,0))),"成绩错误")</f>
        <v/>
      </c>
      <c r="L357" s="6" t="str">
        <f ca="1">IFERROR(IF(OR($C357="",结果导入!DS$3=""),"",IF(选手操作!DT356&lt;&gt;"",IF(选手操作!DT356="其他","请假",选手操作!DT356),VLOOKUP($C357,结果导入!DO:DQ,3,0))),"成绩错误")</f>
        <v/>
      </c>
      <c r="M357" s="6" t="str">
        <f ca="1">IFERROR(IF(OR($C357="",结果导入!ES$3=""),"",IF(选手操作!ET356&lt;&gt;"",IF(选手操作!ET356="其他","请假",选手操作!ET356),VLOOKUP($C357,结果导入!EO:EQ,3,0))),"成绩错误")</f>
        <v/>
      </c>
      <c r="N357" s="6" t="str">
        <f ca="1">IFERROR(IF(OR($C357="",结果导入!FS$3=""),"",IF(选手操作!FT356&lt;&gt;"",IF(选手操作!FT356="其他","请假",选手操作!FT356),VLOOKUP($C357,结果导入!FO:FQ,3,0))),"成绩错误")</f>
        <v/>
      </c>
      <c r="O357" s="6" t="str">
        <f ca="1">IFERROR(IF(OR($C357="",结果导入!GS$3=""),"",IF(选手操作!GT356&lt;&gt;"",IF(选手操作!GT356="其他","请假",选手操作!GT356),VLOOKUP($C357,结果导入!GO:GQ,3,0))),"成绩错误")</f>
        <v/>
      </c>
      <c r="P357" s="6" t="str">
        <f ca="1">IFERROR(IF(OR($C357="",结果导入!HS$3=""),"",IF(选手操作!HT356&lt;&gt;"",IF(选手操作!HT356="其他","请假",选手操作!HT356),VLOOKUP($C357,结果导入!HO:HQ,3,0))),"成绩错误")</f>
        <v/>
      </c>
      <c r="Q357" s="5" t="str">
        <f ca="1" t="shared" si="247"/>
        <v/>
      </c>
      <c r="R357" s="5" t="str">
        <f ca="1" t="shared" si="248"/>
        <v/>
      </c>
      <c r="S357" s="5" t="str">
        <f ca="1" t="shared" si="249"/>
        <v/>
      </c>
      <c r="T357" s="6" t="str">
        <f ca="1" t="shared" si="250"/>
        <v/>
      </c>
      <c r="U357" s="6" t="str">
        <f ca="1" t="shared" si="251"/>
        <v/>
      </c>
      <c r="V357" s="6" t="str">
        <f ca="1" t="shared" si="252"/>
        <v/>
      </c>
      <c r="W357" s="6" t="str">
        <f ca="1" t="shared" si="253"/>
        <v/>
      </c>
      <c r="X357" s="6" t="str">
        <f ca="1" t="shared" si="254"/>
        <v/>
      </c>
      <c r="Y357" s="6" t="str">
        <f ca="1" t="shared" si="255"/>
        <v/>
      </c>
      <c r="Z357" s="6" t="str">
        <f ca="1" t="shared" si="256"/>
        <v/>
      </c>
      <c r="AA357" s="6" t="str">
        <f ca="1" t="shared" si="257"/>
        <v/>
      </c>
      <c r="AB357" s="6" t="str">
        <f ca="1" t="shared" si="258"/>
        <v/>
      </c>
      <c r="AC357" s="6" t="str">
        <f ca="1" t="shared" si="259"/>
        <v/>
      </c>
      <c r="AD357" s="6" t="str">
        <f ca="1" t="shared" si="260"/>
        <v/>
      </c>
      <c r="AE357" s="6" t="str">
        <f ca="1" t="shared" si="261"/>
        <v/>
      </c>
      <c r="AF357" s="5" t="str">
        <f ca="1" t="shared" si="262"/>
        <v/>
      </c>
      <c r="AG357" s="5" t="str">
        <f ca="1" t="shared" si="263"/>
        <v/>
      </c>
      <c r="AH357" s="5" t="str">
        <f ca="1" t="shared" si="264"/>
        <v/>
      </c>
      <c r="AI357" s="6" t="str">
        <f ca="1" t="shared" si="265"/>
        <v/>
      </c>
      <c r="AJ357" s="6" t="str">
        <f ca="1" t="shared" si="266"/>
        <v/>
      </c>
      <c r="AK357" s="7" t="str">
        <f ca="1" t="shared" si="267"/>
        <v/>
      </c>
      <c r="AL357" s="6" t="str">
        <f ca="1" t="shared" si="268"/>
        <v/>
      </c>
      <c r="AM357" s="6" t="str">
        <f ca="1" t="shared" si="269"/>
        <v/>
      </c>
      <c r="AN357" s="6" t="str">
        <f ca="1" t="shared" si="270"/>
        <v/>
      </c>
      <c r="AO357" s="6" t="str">
        <f ca="1" t="shared" si="271"/>
        <v/>
      </c>
      <c r="AP357" s="6" t="str">
        <f ca="1" t="shared" si="272"/>
        <v/>
      </c>
      <c r="AQ357" s="6" t="str">
        <f ca="1" t="shared" si="273"/>
        <v/>
      </c>
      <c r="AR357" s="6" t="str">
        <f ca="1" t="shared" si="274"/>
        <v/>
      </c>
      <c r="AS357" s="6" t="str">
        <f ca="1" t="shared" si="275"/>
        <v/>
      </c>
      <c r="AT357" s="6" t="str">
        <f ca="1" t="shared" si="276"/>
        <v/>
      </c>
      <c r="AU357" s="9" t="str">
        <f ca="1" t="shared" si="277"/>
        <v/>
      </c>
      <c r="AV357" s="5" t="str">
        <f ca="1" t="shared" si="278"/>
        <v/>
      </c>
      <c r="AW357" s="5" t="str">
        <f ca="1" t="shared" si="279"/>
        <v/>
      </c>
      <c r="AX357" s="8" t="str">
        <f ca="1" t="shared" si="280"/>
        <v/>
      </c>
      <c r="AY357" s="6" t="str">
        <f ca="1" t="shared" si="281"/>
        <v/>
      </c>
      <c r="AZ357" s="7" t="str">
        <f ca="1" t="shared" si="282"/>
        <v/>
      </c>
      <c r="BA357" s="6" t="str">
        <f ca="1" t="shared" si="283"/>
        <v/>
      </c>
      <c r="BB357" s="6" t="str">
        <f ca="1" t="shared" si="284"/>
        <v/>
      </c>
      <c r="BC357" s="6" t="str">
        <f ca="1" t="shared" si="285"/>
        <v/>
      </c>
      <c r="BD357" s="6" t="str">
        <f ca="1" t="shared" si="286"/>
        <v/>
      </c>
      <c r="BE357" s="6" t="str">
        <f ca="1" t="shared" si="287"/>
        <v/>
      </c>
      <c r="BF357" s="6" t="str">
        <f ca="1" t="shared" si="288"/>
        <v/>
      </c>
      <c r="BG357" s="6" t="str">
        <f ca="1" t="shared" si="289"/>
        <v/>
      </c>
      <c r="BH357" s="6" t="str">
        <f ca="1" t="shared" si="290"/>
        <v/>
      </c>
      <c r="BI357" s="6" t="str">
        <f ca="1" t="shared" si="291"/>
        <v/>
      </c>
    </row>
    <row r="358" spans="1:61">
      <c r="A358" s="5" t="str">
        <f ca="1" t="shared" si="245"/>
        <v/>
      </c>
      <c r="B358" s="5" t="str">
        <f ca="1">IF(选手操作!$K357="","",选手操作!$K357)</f>
        <v/>
      </c>
      <c r="C358" s="5" t="str">
        <f ca="1">IF(选手操作!$L357="","",选手操作!$L357)</f>
        <v/>
      </c>
      <c r="D358" s="5" t="str">
        <f ca="1">IF($B358="","",RANK($E358,$E$4:$E$435,0)+COUNTIF($E$4:$E358,$E358)-1)</f>
        <v/>
      </c>
      <c r="E358" s="6" t="str">
        <f ca="1" t="shared" si="246"/>
        <v/>
      </c>
      <c r="F358" s="7" t="str">
        <f ca="1">IF(SUM(选手操作!S357,选手操作!AS357,选手操作!BS357,选手操作!CS357,选手操作!DS357,选手操作!ES357,选手操作!FS357,选手操作!GS357,选手操作!HS357,选手操作!M357,结果导入!W357,结果导入!AW357,结果导入!BW357,结果导入!CW357,结果导入!DW357,结果导入!EW357,结果导入!FW357,结果导入!GW357,结果导入!HW357,选手操作!HU357)=0,"",SUM(选手操作!S357,选手操作!AS357,选手操作!BS357,选手操作!CS357,选手操作!DS357,选手操作!ES357,选手操作!FS357,选手操作!GS357,选手操作!HS357,选手操作!M357,结果导入!W357,结果导入!AW357,结果导入!BW357,结果导入!CW357,结果导入!DW357,结果导入!EW357,结果导入!FW357,结果导入!GW357,结果导入!HW357))</f>
        <v/>
      </c>
      <c r="G358" s="7" t="str">
        <f>IF(SUM(选手操作!O357,结果导入!Y357,结果导入!AY357,结果导入!BY357,结果导入!CY357,结果导入!DY357,结果导入!EY357,结果导入!FY357,结果导入!GY357,结果导入!HY357)=0,"",SUM(选手操作!O357,结果导入!Y357,结果导入!AY357,结果导入!BY357,结果导入!CY357,结果导入!DY357,结果导入!EY357,结果导入!FY357,结果导入!GY357,结果导入!HY357))</f>
        <v/>
      </c>
      <c r="H358" s="6" t="str">
        <f ca="1">IFERROR(IF(OR($C358="",结果导入!S$3=""),"",IF(选手操作!T357&lt;&gt;"",IF(选手操作!T357="其他","请假",选手操作!T357),VLOOKUP($C358,结果导入!O:Q,3,0))),"成绩错误")</f>
        <v/>
      </c>
      <c r="I358" s="6" t="str">
        <f ca="1">IFERROR(IF(OR($C358="",结果导入!AS$3=""),"",IF(选手操作!AT357&lt;&gt;"",IF(选手操作!AT357="其他","请假",选手操作!AT357),VLOOKUP($C358,结果导入!AO:AQ,3,0))),"成绩错误")</f>
        <v/>
      </c>
      <c r="J358" s="6" t="str">
        <f ca="1">IFERROR(IF(OR($C358="",结果导入!BS$3=""),"",IF(选手操作!BT357&lt;&gt;"",IF(选手操作!BT357="其他","请假",选手操作!BT357),VLOOKUP($C358,结果导入!BO:BQ,3,0))),"成绩错误")</f>
        <v/>
      </c>
      <c r="K358" s="6" t="str">
        <f ca="1">IFERROR(IF(OR($C358="",结果导入!CS$3=""),"",IF(选手操作!CT357&lt;&gt;"",IF(选手操作!CT357="其他","请假",选手操作!CT357),VLOOKUP($C358,结果导入!CO:CQ,3,0))),"成绩错误")</f>
        <v/>
      </c>
      <c r="L358" s="6" t="str">
        <f ca="1">IFERROR(IF(OR($C358="",结果导入!DS$3=""),"",IF(选手操作!DT357&lt;&gt;"",IF(选手操作!DT357="其他","请假",选手操作!DT357),VLOOKUP($C358,结果导入!DO:DQ,3,0))),"成绩错误")</f>
        <v/>
      </c>
      <c r="M358" s="6" t="str">
        <f ca="1">IFERROR(IF(OR($C358="",结果导入!ES$3=""),"",IF(选手操作!ET357&lt;&gt;"",IF(选手操作!ET357="其他","请假",选手操作!ET357),VLOOKUP($C358,结果导入!EO:EQ,3,0))),"成绩错误")</f>
        <v/>
      </c>
      <c r="N358" s="6" t="str">
        <f ca="1">IFERROR(IF(OR($C358="",结果导入!FS$3=""),"",IF(选手操作!FT357&lt;&gt;"",IF(选手操作!FT357="其他","请假",选手操作!FT357),VLOOKUP($C358,结果导入!FO:FQ,3,0))),"成绩错误")</f>
        <v/>
      </c>
      <c r="O358" s="6" t="str">
        <f ca="1">IFERROR(IF(OR($C358="",结果导入!GS$3=""),"",IF(选手操作!GT357&lt;&gt;"",IF(选手操作!GT357="其他","请假",选手操作!GT357),VLOOKUP($C358,结果导入!GO:GQ,3,0))),"成绩错误")</f>
        <v/>
      </c>
      <c r="P358" s="6" t="str">
        <f ca="1">IFERROR(IF(OR($C358="",结果导入!HS$3=""),"",IF(选手操作!HT357&lt;&gt;"",IF(选手操作!HT357="其他","请假",选手操作!HT357),VLOOKUP($C358,结果导入!HO:HQ,3,0))),"成绩错误")</f>
        <v/>
      </c>
      <c r="Q358" s="5" t="str">
        <f ca="1" t="shared" si="247"/>
        <v/>
      </c>
      <c r="R358" s="5" t="str">
        <f ca="1" t="shared" si="248"/>
        <v/>
      </c>
      <c r="S358" s="5" t="str">
        <f ca="1" t="shared" si="249"/>
        <v/>
      </c>
      <c r="T358" s="6" t="str">
        <f ca="1" t="shared" si="250"/>
        <v/>
      </c>
      <c r="U358" s="6" t="str">
        <f ca="1" t="shared" si="251"/>
        <v/>
      </c>
      <c r="V358" s="6" t="str">
        <f ca="1" t="shared" si="252"/>
        <v/>
      </c>
      <c r="W358" s="6" t="str">
        <f ca="1" t="shared" si="253"/>
        <v/>
      </c>
      <c r="X358" s="6" t="str">
        <f ca="1" t="shared" si="254"/>
        <v/>
      </c>
      <c r="Y358" s="6" t="str">
        <f ca="1" t="shared" si="255"/>
        <v/>
      </c>
      <c r="Z358" s="6" t="str">
        <f ca="1" t="shared" si="256"/>
        <v/>
      </c>
      <c r="AA358" s="6" t="str">
        <f ca="1" t="shared" si="257"/>
        <v/>
      </c>
      <c r="AB358" s="6" t="str">
        <f ca="1" t="shared" si="258"/>
        <v/>
      </c>
      <c r="AC358" s="6" t="str">
        <f ca="1" t="shared" si="259"/>
        <v/>
      </c>
      <c r="AD358" s="6" t="str">
        <f ca="1" t="shared" si="260"/>
        <v/>
      </c>
      <c r="AE358" s="6" t="str">
        <f ca="1" t="shared" si="261"/>
        <v/>
      </c>
      <c r="AF358" s="5" t="str">
        <f ca="1" t="shared" si="262"/>
        <v/>
      </c>
      <c r="AG358" s="5" t="str">
        <f ca="1" t="shared" si="263"/>
        <v/>
      </c>
      <c r="AH358" s="5" t="str">
        <f ca="1" t="shared" si="264"/>
        <v/>
      </c>
      <c r="AI358" s="6" t="str">
        <f ca="1" t="shared" si="265"/>
        <v/>
      </c>
      <c r="AJ358" s="6" t="str">
        <f ca="1" t="shared" si="266"/>
        <v/>
      </c>
      <c r="AK358" s="7" t="str">
        <f ca="1" t="shared" si="267"/>
        <v/>
      </c>
      <c r="AL358" s="6" t="str">
        <f ca="1" t="shared" si="268"/>
        <v/>
      </c>
      <c r="AM358" s="6" t="str">
        <f ca="1" t="shared" si="269"/>
        <v/>
      </c>
      <c r="AN358" s="6" t="str">
        <f ca="1" t="shared" si="270"/>
        <v/>
      </c>
      <c r="AO358" s="6" t="str">
        <f ca="1" t="shared" si="271"/>
        <v/>
      </c>
      <c r="AP358" s="6" t="str">
        <f ca="1" t="shared" si="272"/>
        <v/>
      </c>
      <c r="AQ358" s="6" t="str">
        <f ca="1" t="shared" si="273"/>
        <v/>
      </c>
      <c r="AR358" s="6" t="str">
        <f ca="1" t="shared" si="274"/>
        <v/>
      </c>
      <c r="AS358" s="6" t="str">
        <f ca="1" t="shared" si="275"/>
        <v/>
      </c>
      <c r="AT358" s="6" t="str">
        <f ca="1" t="shared" si="276"/>
        <v/>
      </c>
      <c r="AU358" s="9" t="str">
        <f ca="1" t="shared" si="277"/>
        <v/>
      </c>
      <c r="AV358" s="5" t="str">
        <f ca="1" t="shared" si="278"/>
        <v/>
      </c>
      <c r="AW358" s="5" t="str">
        <f ca="1" t="shared" si="279"/>
        <v/>
      </c>
      <c r="AX358" s="8" t="str">
        <f ca="1" t="shared" si="280"/>
        <v/>
      </c>
      <c r="AY358" s="6" t="str">
        <f ca="1" t="shared" si="281"/>
        <v/>
      </c>
      <c r="AZ358" s="7" t="str">
        <f ca="1" t="shared" si="282"/>
        <v/>
      </c>
      <c r="BA358" s="6" t="str">
        <f ca="1" t="shared" si="283"/>
        <v/>
      </c>
      <c r="BB358" s="6" t="str">
        <f ca="1" t="shared" si="284"/>
        <v/>
      </c>
      <c r="BC358" s="6" t="str">
        <f ca="1" t="shared" si="285"/>
        <v/>
      </c>
      <c r="BD358" s="6" t="str">
        <f ca="1" t="shared" si="286"/>
        <v/>
      </c>
      <c r="BE358" s="6" t="str">
        <f ca="1" t="shared" si="287"/>
        <v/>
      </c>
      <c r="BF358" s="6" t="str">
        <f ca="1" t="shared" si="288"/>
        <v/>
      </c>
      <c r="BG358" s="6" t="str">
        <f ca="1" t="shared" si="289"/>
        <v/>
      </c>
      <c r="BH358" s="6" t="str">
        <f ca="1" t="shared" si="290"/>
        <v/>
      </c>
      <c r="BI358" s="6" t="str">
        <f ca="1" t="shared" si="291"/>
        <v/>
      </c>
    </row>
    <row r="359" spans="1:61">
      <c r="A359" s="5" t="str">
        <f ca="1" t="shared" si="245"/>
        <v/>
      </c>
      <c r="B359" s="5" t="str">
        <f ca="1">IF(选手操作!$K358="","",选手操作!$K358)</f>
        <v/>
      </c>
      <c r="C359" s="5" t="str">
        <f ca="1">IF(选手操作!$L358="","",选手操作!$L358)</f>
        <v/>
      </c>
      <c r="D359" s="5" t="str">
        <f ca="1">IF($B359="","",RANK($E359,$E$4:$E$435,0)+COUNTIF($E$4:$E359,$E359)-1)</f>
        <v/>
      </c>
      <c r="E359" s="6" t="str">
        <f ca="1" t="shared" si="246"/>
        <v/>
      </c>
      <c r="F359" s="7" t="str">
        <f ca="1">IF(SUM(选手操作!S358,选手操作!AS358,选手操作!BS358,选手操作!CS358,选手操作!DS358,选手操作!ES358,选手操作!FS358,选手操作!GS358,选手操作!HS358,选手操作!M358,结果导入!W358,结果导入!AW358,结果导入!BW358,结果导入!CW358,结果导入!DW358,结果导入!EW358,结果导入!FW358,结果导入!GW358,结果导入!HW358,选手操作!HU358)=0,"",SUM(选手操作!S358,选手操作!AS358,选手操作!BS358,选手操作!CS358,选手操作!DS358,选手操作!ES358,选手操作!FS358,选手操作!GS358,选手操作!HS358,选手操作!M358,结果导入!W358,结果导入!AW358,结果导入!BW358,结果导入!CW358,结果导入!DW358,结果导入!EW358,结果导入!FW358,结果导入!GW358,结果导入!HW358))</f>
        <v/>
      </c>
      <c r="G359" s="7" t="str">
        <f>IF(SUM(选手操作!O358,结果导入!Y358,结果导入!AY358,结果导入!BY358,结果导入!CY358,结果导入!DY358,结果导入!EY358,结果导入!FY358,结果导入!GY358,结果导入!HY358)=0,"",SUM(选手操作!O358,结果导入!Y358,结果导入!AY358,结果导入!BY358,结果导入!CY358,结果导入!DY358,结果导入!EY358,结果导入!FY358,结果导入!GY358,结果导入!HY358))</f>
        <v/>
      </c>
      <c r="H359" s="6" t="str">
        <f ca="1">IFERROR(IF(OR($C359="",结果导入!S$3=""),"",IF(选手操作!T358&lt;&gt;"",IF(选手操作!T358="其他","请假",选手操作!T358),VLOOKUP($C359,结果导入!O:Q,3,0))),"成绩错误")</f>
        <v/>
      </c>
      <c r="I359" s="6" t="str">
        <f ca="1">IFERROR(IF(OR($C359="",结果导入!AS$3=""),"",IF(选手操作!AT358&lt;&gt;"",IF(选手操作!AT358="其他","请假",选手操作!AT358),VLOOKUP($C359,结果导入!AO:AQ,3,0))),"成绩错误")</f>
        <v/>
      </c>
      <c r="J359" s="6" t="str">
        <f ca="1">IFERROR(IF(OR($C359="",结果导入!BS$3=""),"",IF(选手操作!BT358&lt;&gt;"",IF(选手操作!BT358="其他","请假",选手操作!BT358),VLOOKUP($C359,结果导入!BO:BQ,3,0))),"成绩错误")</f>
        <v/>
      </c>
      <c r="K359" s="6" t="str">
        <f ca="1">IFERROR(IF(OR($C359="",结果导入!CS$3=""),"",IF(选手操作!CT358&lt;&gt;"",IF(选手操作!CT358="其他","请假",选手操作!CT358),VLOOKUP($C359,结果导入!CO:CQ,3,0))),"成绩错误")</f>
        <v/>
      </c>
      <c r="L359" s="6" t="str">
        <f ca="1">IFERROR(IF(OR($C359="",结果导入!DS$3=""),"",IF(选手操作!DT358&lt;&gt;"",IF(选手操作!DT358="其他","请假",选手操作!DT358),VLOOKUP($C359,结果导入!DO:DQ,3,0))),"成绩错误")</f>
        <v/>
      </c>
      <c r="M359" s="6" t="str">
        <f ca="1">IFERROR(IF(OR($C359="",结果导入!ES$3=""),"",IF(选手操作!ET358&lt;&gt;"",IF(选手操作!ET358="其他","请假",选手操作!ET358),VLOOKUP($C359,结果导入!EO:EQ,3,0))),"成绩错误")</f>
        <v/>
      </c>
      <c r="N359" s="6" t="str">
        <f ca="1">IFERROR(IF(OR($C359="",结果导入!FS$3=""),"",IF(选手操作!FT358&lt;&gt;"",IF(选手操作!FT358="其他","请假",选手操作!FT358),VLOOKUP($C359,结果导入!FO:FQ,3,0))),"成绩错误")</f>
        <v/>
      </c>
      <c r="O359" s="6" t="str">
        <f ca="1">IFERROR(IF(OR($C359="",结果导入!GS$3=""),"",IF(选手操作!GT358&lt;&gt;"",IF(选手操作!GT358="其他","请假",选手操作!GT358),VLOOKUP($C359,结果导入!GO:GQ,3,0))),"成绩错误")</f>
        <v/>
      </c>
      <c r="P359" s="6" t="str">
        <f ca="1">IFERROR(IF(OR($C359="",结果导入!HS$3=""),"",IF(选手操作!HT358&lt;&gt;"",IF(选手操作!HT358="其他","请假",选手操作!HT358),VLOOKUP($C359,结果导入!HO:HQ,3,0))),"成绩错误")</f>
        <v/>
      </c>
      <c r="Q359" s="5" t="str">
        <f ca="1" t="shared" si="247"/>
        <v/>
      </c>
      <c r="R359" s="5" t="str">
        <f ca="1" t="shared" si="248"/>
        <v/>
      </c>
      <c r="S359" s="5" t="str">
        <f ca="1" t="shared" si="249"/>
        <v/>
      </c>
      <c r="T359" s="6" t="str">
        <f ca="1" t="shared" si="250"/>
        <v/>
      </c>
      <c r="U359" s="6" t="str">
        <f ca="1" t="shared" si="251"/>
        <v/>
      </c>
      <c r="V359" s="6" t="str">
        <f ca="1" t="shared" si="252"/>
        <v/>
      </c>
      <c r="W359" s="6" t="str">
        <f ca="1" t="shared" si="253"/>
        <v/>
      </c>
      <c r="X359" s="6" t="str">
        <f ca="1" t="shared" si="254"/>
        <v/>
      </c>
      <c r="Y359" s="6" t="str">
        <f ca="1" t="shared" si="255"/>
        <v/>
      </c>
      <c r="Z359" s="6" t="str">
        <f ca="1" t="shared" si="256"/>
        <v/>
      </c>
      <c r="AA359" s="6" t="str">
        <f ca="1" t="shared" si="257"/>
        <v/>
      </c>
      <c r="AB359" s="6" t="str">
        <f ca="1" t="shared" si="258"/>
        <v/>
      </c>
      <c r="AC359" s="6" t="str">
        <f ca="1" t="shared" si="259"/>
        <v/>
      </c>
      <c r="AD359" s="6" t="str">
        <f ca="1" t="shared" si="260"/>
        <v/>
      </c>
      <c r="AE359" s="6" t="str">
        <f ca="1" t="shared" si="261"/>
        <v/>
      </c>
      <c r="AF359" s="5" t="str">
        <f ca="1" t="shared" si="262"/>
        <v/>
      </c>
      <c r="AG359" s="5" t="str">
        <f ca="1" t="shared" si="263"/>
        <v/>
      </c>
      <c r="AH359" s="5" t="str">
        <f ca="1" t="shared" si="264"/>
        <v/>
      </c>
      <c r="AI359" s="6" t="str">
        <f ca="1" t="shared" si="265"/>
        <v/>
      </c>
      <c r="AJ359" s="6" t="str">
        <f ca="1" t="shared" si="266"/>
        <v/>
      </c>
      <c r="AK359" s="7" t="str">
        <f ca="1" t="shared" si="267"/>
        <v/>
      </c>
      <c r="AL359" s="6" t="str">
        <f ca="1" t="shared" si="268"/>
        <v/>
      </c>
      <c r="AM359" s="6" t="str">
        <f ca="1" t="shared" si="269"/>
        <v/>
      </c>
      <c r="AN359" s="6" t="str">
        <f ca="1" t="shared" si="270"/>
        <v/>
      </c>
      <c r="AO359" s="6" t="str">
        <f ca="1" t="shared" si="271"/>
        <v/>
      </c>
      <c r="AP359" s="6" t="str">
        <f ca="1" t="shared" si="272"/>
        <v/>
      </c>
      <c r="AQ359" s="6" t="str">
        <f ca="1" t="shared" si="273"/>
        <v/>
      </c>
      <c r="AR359" s="6" t="str">
        <f ca="1" t="shared" si="274"/>
        <v/>
      </c>
      <c r="AS359" s="6" t="str">
        <f ca="1" t="shared" si="275"/>
        <v/>
      </c>
      <c r="AT359" s="6" t="str">
        <f ca="1" t="shared" si="276"/>
        <v/>
      </c>
      <c r="AU359" s="9" t="str">
        <f ca="1" t="shared" si="277"/>
        <v/>
      </c>
      <c r="AV359" s="5" t="str">
        <f ca="1" t="shared" si="278"/>
        <v/>
      </c>
      <c r="AW359" s="5" t="str">
        <f ca="1" t="shared" si="279"/>
        <v/>
      </c>
      <c r="AX359" s="8" t="str">
        <f ca="1" t="shared" si="280"/>
        <v/>
      </c>
      <c r="AY359" s="6" t="str">
        <f ca="1" t="shared" si="281"/>
        <v/>
      </c>
      <c r="AZ359" s="7" t="str">
        <f ca="1" t="shared" si="282"/>
        <v/>
      </c>
      <c r="BA359" s="6" t="str">
        <f ca="1" t="shared" si="283"/>
        <v/>
      </c>
      <c r="BB359" s="6" t="str">
        <f ca="1" t="shared" si="284"/>
        <v/>
      </c>
      <c r="BC359" s="6" t="str">
        <f ca="1" t="shared" si="285"/>
        <v/>
      </c>
      <c r="BD359" s="6" t="str">
        <f ca="1" t="shared" si="286"/>
        <v/>
      </c>
      <c r="BE359" s="6" t="str">
        <f ca="1" t="shared" si="287"/>
        <v/>
      </c>
      <c r="BF359" s="6" t="str">
        <f ca="1" t="shared" si="288"/>
        <v/>
      </c>
      <c r="BG359" s="6" t="str">
        <f ca="1" t="shared" si="289"/>
        <v/>
      </c>
      <c r="BH359" s="6" t="str">
        <f ca="1" t="shared" si="290"/>
        <v/>
      </c>
      <c r="BI359" s="6" t="str">
        <f ca="1" t="shared" si="291"/>
        <v/>
      </c>
    </row>
    <row r="360" spans="1:61">
      <c r="A360" s="5" t="str">
        <f ca="1" t="shared" si="245"/>
        <v/>
      </c>
      <c r="B360" s="5" t="str">
        <f ca="1">IF(选手操作!$K359="","",选手操作!$K359)</f>
        <v/>
      </c>
      <c r="C360" s="5" t="str">
        <f ca="1">IF(选手操作!$L359="","",选手操作!$L359)</f>
        <v/>
      </c>
      <c r="D360" s="5" t="str">
        <f ca="1">IF($B360="","",RANK($E360,$E$4:$E$435,0)+COUNTIF($E$4:$E360,$E360)-1)</f>
        <v/>
      </c>
      <c r="E360" s="6" t="str">
        <f ca="1" t="shared" si="246"/>
        <v/>
      </c>
      <c r="F360" s="7" t="str">
        <f ca="1">IF(SUM(选手操作!S359,选手操作!AS359,选手操作!BS359,选手操作!CS359,选手操作!DS359,选手操作!ES359,选手操作!FS359,选手操作!GS359,选手操作!HS359,选手操作!M359,结果导入!W359,结果导入!AW359,结果导入!BW359,结果导入!CW359,结果导入!DW359,结果导入!EW359,结果导入!FW359,结果导入!GW359,结果导入!HW359,选手操作!HU359)=0,"",SUM(选手操作!S359,选手操作!AS359,选手操作!BS359,选手操作!CS359,选手操作!DS359,选手操作!ES359,选手操作!FS359,选手操作!GS359,选手操作!HS359,选手操作!M359,结果导入!W359,结果导入!AW359,结果导入!BW359,结果导入!CW359,结果导入!DW359,结果导入!EW359,结果导入!FW359,结果导入!GW359,结果导入!HW359))</f>
        <v/>
      </c>
      <c r="G360" s="7" t="str">
        <f>IF(SUM(选手操作!O359,结果导入!Y359,结果导入!AY359,结果导入!BY359,结果导入!CY359,结果导入!DY359,结果导入!EY359,结果导入!FY359,结果导入!GY359,结果导入!HY359)=0,"",SUM(选手操作!O359,结果导入!Y359,结果导入!AY359,结果导入!BY359,结果导入!CY359,结果导入!DY359,结果导入!EY359,结果导入!FY359,结果导入!GY359,结果导入!HY359))</f>
        <v/>
      </c>
      <c r="H360" s="6" t="str">
        <f ca="1">IFERROR(IF(OR($C360="",结果导入!S$3=""),"",IF(选手操作!T359&lt;&gt;"",IF(选手操作!T359="其他","请假",选手操作!T359),VLOOKUP($C360,结果导入!O:Q,3,0))),"成绩错误")</f>
        <v/>
      </c>
      <c r="I360" s="6" t="str">
        <f ca="1">IFERROR(IF(OR($C360="",结果导入!AS$3=""),"",IF(选手操作!AT359&lt;&gt;"",IF(选手操作!AT359="其他","请假",选手操作!AT359),VLOOKUP($C360,结果导入!AO:AQ,3,0))),"成绩错误")</f>
        <v/>
      </c>
      <c r="J360" s="6" t="str">
        <f ca="1">IFERROR(IF(OR($C360="",结果导入!BS$3=""),"",IF(选手操作!BT359&lt;&gt;"",IF(选手操作!BT359="其他","请假",选手操作!BT359),VLOOKUP($C360,结果导入!BO:BQ,3,0))),"成绩错误")</f>
        <v/>
      </c>
      <c r="K360" s="6" t="str">
        <f ca="1">IFERROR(IF(OR($C360="",结果导入!CS$3=""),"",IF(选手操作!CT359&lt;&gt;"",IF(选手操作!CT359="其他","请假",选手操作!CT359),VLOOKUP($C360,结果导入!CO:CQ,3,0))),"成绩错误")</f>
        <v/>
      </c>
      <c r="L360" s="6" t="str">
        <f ca="1">IFERROR(IF(OR($C360="",结果导入!DS$3=""),"",IF(选手操作!DT359&lt;&gt;"",IF(选手操作!DT359="其他","请假",选手操作!DT359),VLOOKUP($C360,结果导入!DO:DQ,3,0))),"成绩错误")</f>
        <v/>
      </c>
      <c r="M360" s="6" t="str">
        <f ca="1">IFERROR(IF(OR($C360="",结果导入!ES$3=""),"",IF(选手操作!ET359&lt;&gt;"",IF(选手操作!ET359="其他","请假",选手操作!ET359),VLOOKUP($C360,结果导入!EO:EQ,3,0))),"成绩错误")</f>
        <v/>
      </c>
      <c r="N360" s="6" t="str">
        <f ca="1">IFERROR(IF(OR($C360="",结果导入!FS$3=""),"",IF(选手操作!FT359&lt;&gt;"",IF(选手操作!FT359="其他","请假",选手操作!FT359),VLOOKUP($C360,结果导入!FO:FQ,3,0))),"成绩错误")</f>
        <v/>
      </c>
      <c r="O360" s="6" t="str">
        <f ca="1">IFERROR(IF(OR($C360="",结果导入!GS$3=""),"",IF(选手操作!GT359&lt;&gt;"",IF(选手操作!GT359="其他","请假",选手操作!GT359),VLOOKUP($C360,结果导入!GO:GQ,3,0))),"成绩错误")</f>
        <v/>
      </c>
      <c r="P360" s="6" t="str">
        <f ca="1">IFERROR(IF(OR($C360="",结果导入!HS$3=""),"",IF(选手操作!HT359&lt;&gt;"",IF(选手操作!HT359="其他","请假",选手操作!HT359),VLOOKUP($C360,结果导入!HO:HQ,3,0))),"成绩错误")</f>
        <v/>
      </c>
      <c r="Q360" s="5" t="str">
        <f ca="1" t="shared" si="247"/>
        <v/>
      </c>
      <c r="R360" s="5" t="str">
        <f ca="1" t="shared" si="248"/>
        <v/>
      </c>
      <c r="S360" s="5" t="str">
        <f ca="1" t="shared" si="249"/>
        <v/>
      </c>
      <c r="T360" s="6" t="str">
        <f ca="1" t="shared" si="250"/>
        <v/>
      </c>
      <c r="U360" s="6" t="str">
        <f ca="1" t="shared" si="251"/>
        <v/>
      </c>
      <c r="V360" s="6" t="str">
        <f ca="1" t="shared" si="252"/>
        <v/>
      </c>
      <c r="W360" s="6" t="str">
        <f ca="1" t="shared" si="253"/>
        <v/>
      </c>
      <c r="X360" s="6" t="str">
        <f ca="1" t="shared" si="254"/>
        <v/>
      </c>
      <c r="Y360" s="6" t="str">
        <f ca="1" t="shared" si="255"/>
        <v/>
      </c>
      <c r="Z360" s="6" t="str">
        <f ca="1" t="shared" si="256"/>
        <v/>
      </c>
      <c r="AA360" s="6" t="str">
        <f ca="1" t="shared" si="257"/>
        <v/>
      </c>
      <c r="AB360" s="6" t="str">
        <f ca="1" t="shared" si="258"/>
        <v/>
      </c>
      <c r="AC360" s="6" t="str">
        <f ca="1" t="shared" si="259"/>
        <v/>
      </c>
      <c r="AD360" s="6" t="str">
        <f ca="1" t="shared" si="260"/>
        <v/>
      </c>
      <c r="AE360" s="6" t="str">
        <f ca="1" t="shared" si="261"/>
        <v/>
      </c>
      <c r="AF360" s="5" t="str">
        <f ca="1" t="shared" si="262"/>
        <v/>
      </c>
      <c r="AG360" s="5" t="str">
        <f ca="1" t="shared" si="263"/>
        <v/>
      </c>
      <c r="AH360" s="5" t="str">
        <f ca="1" t="shared" si="264"/>
        <v/>
      </c>
      <c r="AI360" s="6" t="str">
        <f ca="1" t="shared" si="265"/>
        <v/>
      </c>
      <c r="AJ360" s="6" t="str">
        <f ca="1" t="shared" si="266"/>
        <v/>
      </c>
      <c r="AK360" s="7" t="str">
        <f ca="1" t="shared" si="267"/>
        <v/>
      </c>
      <c r="AL360" s="6" t="str">
        <f ca="1" t="shared" si="268"/>
        <v/>
      </c>
      <c r="AM360" s="6" t="str">
        <f ca="1" t="shared" si="269"/>
        <v/>
      </c>
      <c r="AN360" s="6" t="str">
        <f ca="1" t="shared" si="270"/>
        <v/>
      </c>
      <c r="AO360" s="6" t="str">
        <f ca="1" t="shared" si="271"/>
        <v/>
      </c>
      <c r="AP360" s="6" t="str">
        <f ca="1" t="shared" si="272"/>
        <v/>
      </c>
      <c r="AQ360" s="6" t="str">
        <f ca="1" t="shared" si="273"/>
        <v/>
      </c>
      <c r="AR360" s="6" t="str">
        <f ca="1" t="shared" si="274"/>
        <v/>
      </c>
      <c r="AS360" s="6" t="str">
        <f ca="1" t="shared" si="275"/>
        <v/>
      </c>
      <c r="AT360" s="6" t="str">
        <f ca="1" t="shared" si="276"/>
        <v/>
      </c>
      <c r="AU360" s="9" t="str">
        <f ca="1" t="shared" si="277"/>
        <v/>
      </c>
      <c r="AV360" s="5" t="str">
        <f ca="1" t="shared" si="278"/>
        <v/>
      </c>
      <c r="AW360" s="5" t="str">
        <f ca="1" t="shared" si="279"/>
        <v/>
      </c>
      <c r="AX360" s="8" t="str">
        <f ca="1" t="shared" si="280"/>
        <v/>
      </c>
      <c r="AY360" s="6" t="str">
        <f ca="1" t="shared" si="281"/>
        <v/>
      </c>
      <c r="AZ360" s="7" t="str">
        <f ca="1" t="shared" si="282"/>
        <v/>
      </c>
      <c r="BA360" s="6" t="str">
        <f ca="1" t="shared" si="283"/>
        <v/>
      </c>
      <c r="BB360" s="6" t="str">
        <f ca="1" t="shared" si="284"/>
        <v/>
      </c>
      <c r="BC360" s="6" t="str">
        <f ca="1" t="shared" si="285"/>
        <v/>
      </c>
      <c r="BD360" s="6" t="str">
        <f ca="1" t="shared" si="286"/>
        <v/>
      </c>
      <c r="BE360" s="6" t="str">
        <f ca="1" t="shared" si="287"/>
        <v/>
      </c>
      <c r="BF360" s="6" t="str">
        <f ca="1" t="shared" si="288"/>
        <v/>
      </c>
      <c r="BG360" s="6" t="str">
        <f ca="1" t="shared" si="289"/>
        <v/>
      </c>
      <c r="BH360" s="6" t="str">
        <f ca="1" t="shared" si="290"/>
        <v/>
      </c>
      <c r="BI360" s="6" t="str">
        <f ca="1" t="shared" si="291"/>
        <v/>
      </c>
    </row>
    <row r="361" spans="1:61">
      <c r="A361" s="5" t="str">
        <f ca="1" t="shared" si="245"/>
        <v/>
      </c>
      <c r="B361" s="5" t="str">
        <f ca="1">IF(选手操作!$K360="","",选手操作!$K360)</f>
        <v/>
      </c>
      <c r="C361" s="5" t="str">
        <f ca="1">IF(选手操作!$L360="","",选手操作!$L360)</f>
        <v/>
      </c>
      <c r="D361" s="5" t="str">
        <f ca="1">IF($B361="","",RANK($E361,$E$4:$E$435,0)+COUNTIF($E$4:$E361,$E361)-1)</f>
        <v/>
      </c>
      <c r="E361" s="6" t="str">
        <f ca="1" t="shared" si="246"/>
        <v/>
      </c>
      <c r="F361" s="7" t="str">
        <f ca="1">IF(SUM(选手操作!S360,选手操作!AS360,选手操作!BS360,选手操作!CS360,选手操作!DS360,选手操作!ES360,选手操作!FS360,选手操作!GS360,选手操作!HS360,选手操作!M360,结果导入!W360,结果导入!AW360,结果导入!BW360,结果导入!CW360,结果导入!DW360,结果导入!EW360,结果导入!FW360,结果导入!GW360,结果导入!HW360,选手操作!HU360)=0,"",SUM(选手操作!S360,选手操作!AS360,选手操作!BS360,选手操作!CS360,选手操作!DS360,选手操作!ES360,选手操作!FS360,选手操作!GS360,选手操作!HS360,选手操作!M360,结果导入!W360,结果导入!AW360,结果导入!BW360,结果导入!CW360,结果导入!DW360,结果导入!EW360,结果导入!FW360,结果导入!GW360,结果导入!HW360))</f>
        <v/>
      </c>
      <c r="G361" s="7" t="str">
        <f>IF(SUM(选手操作!O360,结果导入!Y360,结果导入!AY360,结果导入!BY360,结果导入!CY360,结果导入!DY360,结果导入!EY360,结果导入!FY360,结果导入!GY360,结果导入!HY360)=0,"",SUM(选手操作!O360,结果导入!Y360,结果导入!AY360,结果导入!BY360,结果导入!CY360,结果导入!DY360,结果导入!EY360,结果导入!FY360,结果导入!GY360,结果导入!HY360))</f>
        <v/>
      </c>
      <c r="H361" s="6" t="str">
        <f ca="1">IFERROR(IF(OR($C361="",结果导入!S$3=""),"",IF(选手操作!T360&lt;&gt;"",IF(选手操作!T360="其他","请假",选手操作!T360),VLOOKUP($C361,结果导入!O:Q,3,0))),"成绩错误")</f>
        <v/>
      </c>
      <c r="I361" s="6" t="str">
        <f ca="1">IFERROR(IF(OR($C361="",结果导入!AS$3=""),"",IF(选手操作!AT360&lt;&gt;"",IF(选手操作!AT360="其他","请假",选手操作!AT360),VLOOKUP($C361,结果导入!AO:AQ,3,0))),"成绩错误")</f>
        <v/>
      </c>
      <c r="J361" s="6" t="str">
        <f ca="1">IFERROR(IF(OR($C361="",结果导入!BS$3=""),"",IF(选手操作!BT360&lt;&gt;"",IF(选手操作!BT360="其他","请假",选手操作!BT360),VLOOKUP($C361,结果导入!BO:BQ,3,0))),"成绩错误")</f>
        <v/>
      </c>
      <c r="K361" s="6" t="str">
        <f ca="1">IFERROR(IF(OR($C361="",结果导入!CS$3=""),"",IF(选手操作!CT360&lt;&gt;"",IF(选手操作!CT360="其他","请假",选手操作!CT360),VLOOKUP($C361,结果导入!CO:CQ,3,0))),"成绩错误")</f>
        <v/>
      </c>
      <c r="L361" s="6" t="str">
        <f ca="1">IFERROR(IF(OR($C361="",结果导入!DS$3=""),"",IF(选手操作!DT360&lt;&gt;"",IF(选手操作!DT360="其他","请假",选手操作!DT360),VLOOKUP($C361,结果导入!DO:DQ,3,0))),"成绩错误")</f>
        <v/>
      </c>
      <c r="M361" s="6" t="str">
        <f ca="1">IFERROR(IF(OR($C361="",结果导入!ES$3=""),"",IF(选手操作!ET360&lt;&gt;"",IF(选手操作!ET360="其他","请假",选手操作!ET360),VLOOKUP($C361,结果导入!EO:EQ,3,0))),"成绩错误")</f>
        <v/>
      </c>
      <c r="N361" s="6" t="str">
        <f ca="1">IFERROR(IF(OR($C361="",结果导入!FS$3=""),"",IF(选手操作!FT360&lt;&gt;"",IF(选手操作!FT360="其他","请假",选手操作!FT360),VLOOKUP($C361,结果导入!FO:FQ,3,0))),"成绩错误")</f>
        <v/>
      </c>
      <c r="O361" s="6" t="str">
        <f ca="1">IFERROR(IF(OR($C361="",结果导入!GS$3=""),"",IF(选手操作!GT360&lt;&gt;"",IF(选手操作!GT360="其他","请假",选手操作!GT360),VLOOKUP($C361,结果导入!GO:GQ,3,0))),"成绩错误")</f>
        <v/>
      </c>
      <c r="P361" s="6" t="str">
        <f ca="1">IFERROR(IF(OR($C361="",结果导入!HS$3=""),"",IF(选手操作!HT360&lt;&gt;"",IF(选手操作!HT360="其他","请假",选手操作!HT360),VLOOKUP($C361,结果导入!HO:HQ,3,0))),"成绩错误")</f>
        <v/>
      </c>
      <c r="Q361" s="5" t="str">
        <f ca="1" t="shared" si="247"/>
        <v/>
      </c>
      <c r="R361" s="5" t="str">
        <f ca="1" t="shared" si="248"/>
        <v/>
      </c>
      <c r="S361" s="5" t="str">
        <f ca="1" t="shared" si="249"/>
        <v/>
      </c>
      <c r="T361" s="6" t="str">
        <f ca="1" t="shared" si="250"/>
        <v/>
      </c>
      <c r="U361" s="6" t="str">
        <f ca="1" t="shared" si="251"/>
        <v/>
      </c>
      <c r="V361" s="6" t="str">
        <f ca="1" t="shared" si="252"/>
        <v/>
      </c>
      <c r="W361" s="6" t="str">
        <f ca="1" t="shared" si="253"/>
        <v/>
      </c>
      <c r="X361" s="6" t="str">
        <f ca="1" t="shared" si="254"/>
        <v/>
      </c>
      <c r="Y361" s="6" t="str">
        <f ca="1" t="shared" si="255"/>
        <v/>
      </c>
      <c r="Z361" s="6" t="str">
        <f ca="1" t="shared" si="256"/>
        <v/>
      </c>
      <c r="AA361" s="6" t="str">
        <f ca="1" t="shared" si="257"/>
        <v/>
      </c>
      <c r="AB361" s="6" t="str">
        <f ca="1" t="shared" si="258"/>
        <v/>
      </c>
      <c r="AC361" s="6" t="str">
        <f ca="1" t="shared" si="259"/>
        <v/>
      </c>
      <c r="AD361" s="6" t="str">
        <f ca="1" t="shared" si="260"/>
        <v/>
      </c>
      <c r="AE361" s="6" t="str">
        <f ca="1" t="shared" si="261"/>
        <v/>
      </c>
      <c r="AF361" s="5" t="str">
        <f ca="1" t="shared" si="262"/>
        <v/>
      </c>
      <c r="AG361" s="5" t="str">
        <f ca="1" t="shared" si="263"/>
        <v/>
      </c>
      <c r="AH361" s="5" t="str">
        <f ca="1" t="shared" si="264"/>
        <v/>
      </c>
      <c r="AI361" s="6" t="str">
        <f ca="1" t="shared" si="265"/>
        <v/>
      </c>
      <c r="AJ361" s="6" t="str">
        <f ca="1" t="shared" si="266"/>
        <v/>
      </c>
      <c r="AK361" s="7" t="str">
        <f ca="1" t="shared" si="267"/>
        <v/>
      </c>
      <c r="AL361" s="6" t="str">
        <f ca="1" t="shared" si="268"/>
        <v/>
      </c>
      <c r="AM361" s="6" t="str">
        <f ca="1" t="shared" si="269"/>
        <v/>
      </c>
      <c r="AN361" s="6" t="str">
        <f ca="1" t="shared" si="270"/>
        <v/>
      </c>
      <c r="AO361" s="6" t="str">
        <f ca="1" t="shared" si="271"/>
        <v/>
      </c>
      <c r="AP361" s="6" t="str">
        <f ca="1" t="shared" si="272"/>
        <v/>
      </c>
      <c r="AQ361" s="6" t="str">
        <f ca="1" t="shared" si="273"/>
        <v/>
      </c>
      <c r="AR361" s="6" t="str">
        <f ca="1" t="shared" si="274"/>
        <v/>
      </c>
      <c r="AS361" s="6" t="str">
        <f ca="1" t="shared" si="275"/>
        <v/>
      </c>
      <c r="AT361" s="6" t="str">
        <f ca="1" t="shared" si="276"/>
        <v/>
      </c>
      <c r="AU361" s="9" t="str">
        <f ca="1" t="shared" si="277"/>
        <v/>
      </c>
      <c r="AV361" s="5" t="str">
        <f ca="1" t="shared" si="278"/>
        <v/>
      </c>
      <c r="AW361" s="5" t="str">
        <f ca="1" t="shared" si="279"/>
        <v/>
      </c>
      <c r="AX361" s="8" t="str">
        <f ca="1" t="shared" si="280"/>
        <v/>
      </c>
      <c r="AY361" s="6" t="str">
        <f ca="1" t="shared" si="281"/>
        <v/>
      </c>
      <c r="AZ361" s="7" t="str">
        <f ca="1" t="shared" si="282"/>
        <v/>
      </c>
      <c r="BA361" s="6" t="str">
        <f ca="1" t="shared" si="283"/>
        <v/>
      </c>
      <c r="BB361" s="6" t="str">
        <f ca="1" t="shared" si="284"/>
        <v/>
      </c>
      <c r="BC361" s="6" t="str">
        <f ca="1" t="shared" si="285"/>
        <v/>
      </c>
      <c r="BD361" s="6" t="str">
        <f ca="1" t="shared" si="286"/>
        <v/>
      </c>
      <c r="BE361" s="6" t="str">
        <f ca="1" t="shared" si="287"/>
        <v/>
      </c>
      <c r="BF361" s="6" t="str">
        <f ca="1" t="shared" si="288"/>
        <v/>
      </c>
      <c r="BG361" s="6" t="str">
        <f ca="1" t="shared" si="289"/>
        <v/>
      </c>
      <c r="BH361" s="6" t="str">
        <f ca="1" t="shared" si="290"/>
        <v/>
      </c>
      <c r="BI361" s="6" t="str">
        <f ca="1" t="shared" si="291"/>
        <v/>
      </c>
    </row>
    <row r="362" spans="1:61">
      <c r="A362" s="5" t="str">
        <f ca="1" t="shared" si="245"/>
        <v/>
      </c>
      <c r="B362" s="5" t="str">
        <f ca="1">IF(选手操作!$K361="","",选手操作!$K361)</f>
        <v/>
      </c>
      <c r="C362" s="5" t="str">
        <f ca="1">IF(选手操作!$L361="","",选手操作!$L361)</f>
        <v/>
      </c>
      <c r="D362" s="5" t="str">
        <f ca="1">IF($B362="","",RANK($E362,$E$4:$E$435,0)+COUNTIF($E$4:$E362,$E362)-1)</f>
        <v/>
      </c>
      <c r="E362" s="6" t="str">
        <f ca="1" t="shared" si="246"/>
        <v/>
      </c>
      <c r="F362" s="7" t="str">
        <f ca="1">IF(SUM(选手操作!S361,选手操作!AS361,选手操作!BS361,选手操作!CS361,选手操作!DS361,选手操作!ES361,选手操作!FS361,选手操作!GS361,选手操作!HS361,选手操作!M361,结果导入!W361,结果导入!AW361,结果导入!BW361,结果导入!CW361,结果导入!DW361,结果导入!EW361,结果导入!FW361,结果导入!GW361,结果导入!HW361,选手操作!HU361)=0,"",SUM(选手操作!S361,选手操作!AS361,选手操作!BS361,选手操作!CS361,选手操作!DS361,选手操作!ES361,选手操作!FS361,选手操作!GS361,选手操作!HS361,选手操作!M361,结果导入!W361,结果导入!AW361,结果导入!BW361,结果导入!CW361,结果导入!DW361,结果导入!EW361,结果导入!FW361,结果导入!GW361,结果导入!HW361))</f>
        <v/>
      </c>
      <c r="G362" s="7" t="str">
        <f>IF(SUM(选手操作!O361,结果导入!Y361,结果导入!AY361,结果导入!BY361,结果导入!CY361,结果导入!DY361,结果导入!EY361,结果导入!FY361,结果导入!GY361,结果导入!HY361)=0,"",SUM(选手操作!O361,结果导入!Y361,结果导入!AY361,结果导入!BY361,结果导入!CY361,结果导入!DY361,结果导入!EY361,结果导入!FY361,结果导入!GY361,结果导入!HY361))</f>
        <v/>
      </c>
      <c r="H362" s="6" t="str">
        <f ca="1">IFERROR(IF(OR($C362="",结果导入!S$3=""),"",IF(选手操作!T361&lt;&gt;"",IF(选手操作!T361="其他","请假",选手操作!T361),VLOOKUP($C362,结果导入!O:Q,3,0))),"成绩错误")</f>
        <v/>
      </c>
      <c r="I362" s="6" t="str">
        <f ca="1">IFERROR(IF(OR($C362="",结果导入!AS$3=""),"",IF(选手操作!AT361&lt;&gt;"",IF(选手操作!AT361="其他","请假",选手操作!AT361),VLOOKUP($C362,结果导入!AO:AQ,3,0))),"成绩错误")</f>
        <v/>
      </c>
      <c r="J362" s="6" t="str">
        <f ca="1">IFERROR(IF(OR($C362="",结果导入!BS$3=""),"",IF(选手操作!BT361&lt;&gt;"",IF(选手操作!BT361="其他","请假",选手操作!BT361),VLOOKUP($C362,结果导入!BO:BQ,3,0))),"成绩错误")</f>
        <v/>
      </c>
      <c r="K362" s="6" t="str">
        <f ca="1">IFERROR(IF(OR($C362="",结果导入!CS$3=""),"",IF(选手操作!CT361&lt;&gt;"",IF(选手操作!CT361="其他","请假",选手操作!CT361),VLOOKUP($C362,结果导入!CO:CQ,3,0))),"成绩错误")</f>
        <v/>
      </c>
      <c r="L362" s="6" t="str">
        <f ca="1">IFERROR(IF(OR($C362="",结果导入!DS$3=""),"",IF(选手操作!DT361&lt;&gt;"",IF(选手操作!DT361="其他","请假",选手操作!DT361),VLOOKUP($C362,结果导入!DO:DQ,3,0))),"成绩错误")</f>
        <v/>
      </c>
      <c r="M362" s="6" t="str">
        <f ca="1">IFERROR(IF(OR($C362="",结果导入!ES$3=""),"",IF(选手操作!ET361&lt;&gt;"",IF(选手操作!ET361="其他","请假",选手操作!ET361),VLOOKUP($C362,结果导入!EO:EQ,3,0))),"成绩错误")</f>
        <v/>
      </c>
      <c r="N362" s="6" t="str">
        <f ca="1">IFERROR(IF(OR($C362="",结果导入!FS$3=""),"",IF(选手操作!FT361&lt;&gt;"",IF(选手操作!FT361="其他","请假",选手操作!FT361),VLOOKUP($C362,结果导入!FO:FQ,3,0))),"成绩错误")</f>
        <v/>
      </c>
      <c r="O362" s="6" t="str">
        <f ca="1">IFERROR(IF(OR($C362="",结果导入!GS$3=""),"",IF(选手操作!GT361&lt;&gt;"",IF(选手操作!GT361="其他","请假",选手操作!GT361),VLOOKUP($C362,结果导入!GO:GQ,3,0))),"成绩错误")</f>
        <v/>
      </c>
      <c r="P362" s="6" t="str">
        <f ca="1">IFERROR(IF(OR($C362="",结果导入!HS$3=""),"",IF(选手操作!HT361&lt;&gt;"",IF(选手操作!HT361="其他","请假",选手操作!HT361),VLOOKUP($C362,结果导入!HO:HQ,3,0))),"成绩错误")</f>
        <v/>
      </c>
      <c r="Q362" s="5" t="str">
        <f ca="1" t="shared" si="247"/>
        <v/>
      </c>
      <c r="R362" s="5" t="str">
        <f ca="1" t="shared" si="248"/>
        <v/>
      </c>
      <c r="S362" s="5" t="str">
        <f ca="1" t="shared" si="249"/>
        <v/>
      </c>
      <c r="T362" s="6" t="str">
        <f ca="1" t="shared" si="250"/>
        <v/>
      </c>
      <c r="U362" s="6" t="str">
        <f ca="1" t="shared" si="251"/>
        <v/>
      </c>
      <c r="V362" s="6" t="str">
        <f ca="1" t="shared" si="252"/>
        <v/>
      </c>
      <c r="W362" s="6" t="str">
        <f ca="1" t="shared" si="253"/>
        <v/>
      </c>
      <c r="X362" s="6" t="str">
        <f ca="1" t="shared" si="254"/>
        <v/>
      </c>
      <c r="Y362" s="6" t="str">
        <f ca="1" t="shared" si="255"/>
        <v/>
      </c>
      <c r="Z362" s="6" t="str">
        <f ca="1" t="shared" si="256"/>
        <v/>
      </c>
      <c r="AA362" s="6" t="str">
        <f ca="1" t="shared" si="257"/>
        <v/>
      </c>
      <c r="AB362" s="6" t="str">
        <f ca="1" t="shared" si="258"/>
        <v/>
      </c>
      <c r="AC362" s="6" t="str">
        <f ca="1" t="shared" si="259"/>
        <v/>
      </c>
      <c r="AD362" s="6" t="str">
        <f ca="1" t="shared" si="260"/>
        <v/>
      </c>
      <c r="AE362" s="6" t="str">
        <f ca="1" t="shared" si="261"/>
        <v/>
      </c>
      <c r="AF362" s="5" t="str">
        <f ca="1" t="shared" si="262"/>
        <v/>
      </c>
      <c r="AG362" s="5" t="str">
        <f ca="1" t="shared" si="263"/>
        <v/>
      </c>
      <c r="AH362" s="5" t="str">
        <f ca="1" t="shared" si="264"/>
        <v/>
      </c>
      <c r="AI362" s="6" t="str">
        <f ca="1" t="shared" si="265"/>
        <v/>
      </c>
      <c r="AJ362" s="6" t="str">
        <f ca="1" t="shared" si="266"/>
        <v/>
      </c>
      <c r="AK362" s="7" t="str">
        <f ca="1" t="shared" si="267"/>
        <v/>
      </c>
      <c r="AL362" s="6" t="str">
        <f ca="1" t="shared" si="268"/>
        <v/>
      </c>
      <c r="AM362" s="6" t="str">
        <f ca="1" t="shared" si="269"/>
        <v/>
      </c>
      <c r="AN362" s="6" t="str">
        <f ca="1" t="shared" si="270"/>
        <v/>
      </c>
      <c r="AO362" s="6" t="str">
        <f ca="1" t="shared" si="271"/>
        <v/>
      </c>
      <c r="AP362" s="6" t="str">
        <f ca="1" t="shared" si="272"/>
        <v/>
      </c>
      <c r="AQ362" s="6" t="str">
        <f ca="1" t="shared" si="273"/>
        <v/>
      </c>
      <c r="AR362" s="6" t="str">
        <f ca="1" t="shared" si="274"/>
        <v/>
      </c>
      <c r="AS362" s="6" t="str">
        <f ca="1" t="shared" si="275"/>
        <v/>
      </c>
      <c r="AT362" s="6" t="str">
        <f ca="1" t="shared" si="276"/>
        <v/>
      </c>
      <c r="AU362" s="9" t="str">
        <f ca="1" t="shared" si="277"/>
        <v/>
      </c>
      <c r="AV362" s="5" t="str">
        <f ca="1" t="shared" si="278"/>
        <v/>
      </c>
      <c r="AW362" s="5" t="str">
        <f ca="1" t="shared" si="279"/>
        <v/>
      </c>
      <c r="AX362" s="8" t="str">
        <f ca="1" t="shared" si="280"/>
        <v/>
      </c>
      <c r="AY362" s="6" t="str">
        <f ca="1" t="shared" si="281"/>
        <v/>
      </c>
      <c r="AZ362" s="7" t="str">
        <f ca="1" t="shared" si="282"/>
        <v/>
      </c>
      <c r="BA362" s="6" t="str">
        <f ca="1" t="shared" si="283"/>
        <v/>
      </c>
      <c r="BB362" s="6" t="str">
        <f ca="1" t="shared" si="284"/>
        <v/>
      </c>
      <c r="BC362" s="6" t="str">
        <f ca="1" t="shared" si="285"/>
        <v/>
      </c>
      <c r="BD362" s="6" t="str">
        <f ca="1" t="shared" si="286"/>
        <v/>
      </c>
      <c r="BE362" s="6" t="str">
        <f ca="1" t="shared" si="287"/>
        <v/>
      </c>
      <c r="BF362" s="6" t="str">
        <f ca="1" t="shared" si="288"/>
        <v/>
      </c>
      <c r="BG362" s="6" t="str">
        <f ca="1" t="shared" si="289"/>
        <v/>
      </c>
      <c r="BH362" s="6" t="str">
        <f ca="1" t="shared" si="290"/>
        <v/>
      </c>
      <c r="BI362" s="6" t="str">
        <f ca="1" t="shared" si="291"/>
        <v/>
      </c>
    </row>
    <row r="363" spans="1:61">
      <c r="A363" s="5" t="str">
        <f ca="1" t="shared" si="245"/>
        <v/>
      </c>
      <c r="B363" s="5" t="str">
        <f ca="1">IF(选手操作!$K362="","",选手操作!$K362)</f>
        <v/>
      </c>
      <c r="C363" s="5" t="str">
        <f ca="1">IF(选手操作!$L362="","",选手操作!$L362)</f>
        <v/>
      </c>
      <c r="D363" s="5" t="str">
        <f ca="1">IF($B363="","",RANK($E363,$E$4:$E$435,0)+COUNTIF($E$4:$E363,$E363)-1)</f>
        <v/>
      </c>
      <c r="E363" s="6" t="str">
        <f ca="1" t="shared" si="246"/>
        <v/>
      </c>
      <c r="F363" s="7" t="str">
        <f ca="1">IF(SUM(选手操作!S362,选手操作!AS362,选手操作!BS362,选手操作!CS362,选手操作!DS362,选手操作!ES362,选手操作!FS362,选手操作!GS362,选手操作!HS362,选手操作!M362,结果导入!W362,结果导入!AW362,结果导入!BW362,结果导入!CW362,结果导入!DW362,结果导入!EW362,结果导入!FW362,结果导入!GW362,结果导入!HW362,选手操作!HU362)=0,"",SUM(选手操作!S362,选手操作!AS362,选手操作!BS362,选手操作!CS362,选手操作!DS362,选手操作!ES362,选手操作!FS362,选手操作!GS362,选手操作!HS362,选手操作!M362,结果导入!W362,结果导入!AW362,结果导入!BW362,结果导入!CW362,结果导入!DW362,结果导入!EW362,结果导入!FW362,结果导入!GW362,结果导入!HW362))</f>
        <v/>
      </c>
      <c r="G363" s="7" t="str">
        <f>IF(SUM(选手操作!O362,结果导入!Y362,结果导入!AY362,结果导入!BY362,结果导入!CY362,结果导入!DY362,结果导入!EY362,结果导入!FY362,结果导入!GY362,结果导入!HY362)=0,"",SUM(选手操作!O362,结果导入!Y362,结果导入!AY362,结果导入!BY362,结果导入!CY362,结果导入!DY362,结果导入!EY362,结果导入!FY362,结果导入!GY362,结果导入!HY362))</f>
        <v/>
      </c>
      <c r="H363" s="6" t="str">
        <f ca="1">IFERROR(IF(OR($C363="",结果导入!S$3=""),"",IF(选手操作!T362&lt;&gt;"",IF(选手操作!T362="其他","请假",选手操作!T362),VLOOKUP($C363,结果导入!O:Q,3,0))),"成绩错误")</f>
        <v/>
      </c>
      <c r="I363" s="6" t="str">
        <f ca="1">IFERROR(IF(OR($C363="",结果导入!AS$3=""),"",IF(选手操作!AT362&lt;&gt;"",IF(选手操作!AT362="其他","请假",选手操作!AT362),VLOOKUP($C363,结果导入!AO:AQ,3,0))),"成绩错误")</f>
        <v/>
      </c>
      <c r="J363" s="6" t="str">
        <f ca="1">IFERROR(IF(OR($C363="",结果导入!BS$3=""),"",IF(选手操作!BT362&lt;&gt;"",IF(选手操作!BT362="其他","请假",选手操作!BT362),VLOOKUP($C363,结果导入!BO:BQ,3,0))),"成绩错误")</f>
        <v/>
      </c>
      <c r="K363" s="6" t="str">
        <f ca="1">IFERROR(IF(OR($C363="",结果导入!CS$3=""),"",IF(选手操作!CT362&lt;&gt;"",IF(选手操作!CT362="其他","请假",选手操作!CT362),VLOOKUP($C363,结果导入!CO:CQ,3,0))),"成绩错误")</f>
        <v/>
      </c>
      <c r="L363" s="6" t="str">
        <f ca="1">IFERROR(IF(OR($C363="",结果导入!DS$3=""),"",IF(选手操作!DT362&lt;&gt;"",IF(选手操作!DT362="其他","请假",选手操作!DT362),VLOOKUP($C363,结果导入!DO:DQ,3,0))),"成绩错误")</f>
        <v/>
      </c>
      <c r="M363" s="6" t="str">
        <f ca="1">IFERROR(IF(OR($C363="",结果导入!ES$3=""),"",IF(选手操作!ET362&lt;&gt;"",IF(选手操作!ET362="其他","请假",选手操作!ET362),VLOOKUP($C363,结果导入!EO:EQ,3,0))),"成绩错误")</f>
        <v/>
      </c>
      <c r="N363" s="6" t="str">
        <f ca="1">IFERROR(IF(OR($C363="",结果导入!FS$3=""),"",IF(选手操作!FT362&lt;&gt;"",IF(选手操作!FT362="其他","请假",选手操作!FT362),VLOOKUP($C363,结果导入!FO:FQ,3,0))),"成绩错误")</f>
        <v/>
      </c>
      <c r="O363" s="6" t="str">
        <f ca="1">IFERROR(IF(OR($C363="",结果导入!GS$3=""),"",IF(选手操作!GT362&lt;&gt;"",IF(选手操作!GT362="其他","请假",选手操作!GT362),VLOOKUP($C363,结果导入!GO:GQ,3,0))),"成绩错误")</f>
        <v/>
      </c>
      <c r="P363" s="6" t="str">
        <f ca="1">IFERROR(IF(OR($C363="",结果导入!HS$3=""),"",IF(选手操作!HT362&lt;&gt;"",IF(选手操作!HT362="其他","请假",选手操作!HT362),VLOOKUP($C363,结果导入!HO:HQ,3,0))),"成绩错误")</f>
        <v/>
      </c>
      <c r="Q363" s="5" t="str">
        <f ca="1" t="shared" si="247"/>
        <v/>
      </c>
      <c r="R363" s="5" t="str">
        <f ca="1" t="shared" si="248"/>
        <v/>
      </c>
      <c r="S363" s="5" t="str">
        <f ca="1" t="shared" si="249"/>
        <v/>
      </c>
      <c r="T363" s="6" t="str">
        <f ca="1" t="shared" si="250"/>
        <v/>
      </c>
      <c r="U363" s="6" t="str">
        <f ca="1" t="shared" si="251"/>
        <v/>
      </c>
      <c r="V363" s="6" t="str">
        <f ca="1" t="shared" si="252"/>
        <v/>
      </c>
      <c r="W363" s="6" t="str">
        <f ca="1" t="shared" si="253"/>
        <v/>
      </c>
      <c r="X363" s="6" t="str">
        <f ca="1" t="shared" si="254"/>
        <v/>
      </c>
      <c r="Y363" s="6" t="str">
        <f ca="1" t="shared" si="255"/>
        <v/>
      </c>
      <c r="Z363" s="6" t="str">
        <f ca="1" t="shared" si="256"/>
        <v/>
      </c>
      <c r="AA363" s="6" t="str">
        <f ca="1" t="shared" si="257"/>
        <v/>
      </c>
      <c r="AB363" s="6" t="str">
        <f ca="1" t="shared" si="258"/>
        <v/>
      </c>
      <c r="AC363" s="6" t="str">
        <f ca="1" t="shared" si="259"/>
        <v/>
      </c>
      <c r="AD363" s="6" t="str">
        <f ca="1" t="shared" si="260"/>
        <v/>
      </c>
      <c r="AE363" s="6" t="str">
        <f ca="1" t="shared" si="261"/>
        <v/>
      </c>
      <c r="AF363" s="5" t="str">
        <f ca="1" t="shared" si="262"/>
        <v/>
      </c>
      <c r="AG363" s="5" t="str">
        <f ca="1" t="shared" si="263"/>
        <v/>
      </c>
      <c r="AH363" s="5" t="str">
        <f ca="1" t="shared" si="264"/>
        <v/>
      </c>
      <c r="AI363" s="6" t="str">
        <f ca="1" t="shared" si="265"/>
        <v/>
      </c>
      <c r="AJ363" s="6" t="str">
        <f ca="1" t="shared" si="266"/>
        <v/>
      </c>
      <c r="AK363" s="7" t="str">
        <f ca="1" t="shared" si="267"/>
        <v/>
      </c>
      <c r="AL363" s="6" t="str">
        <f ca="1" t="shared" si="268"/>
        <v/>
      </c>
      <c r="AM363" s="6" t="str">
        <f ca="1" t="shared" si="269"/>
        <v/>
      </c>
      <c r="AN363" s="6" t="str">
        <f ca="1" t="shared" si="270"/>
        <v/>
      </c>
      <c r="AO363" s="6" t="str">
        <f ca="1" t="shared" si="271"/>
        <v/>
      </c>
      <c r="AP363" s="6" t="str">
        <f ca="1" t="shared" si="272"/>
        <v/>
      </c>
      <c r="AQ363" s="6" t="str">
        <f ca="1" t="shared" si="273"/>
        <v/>
      </c>
      <c r="AR363" s="6" t="str">
        <f ca="1" t="shared" si="274"/>
        <v/>
      </c>
      <c r="AS363" s="6" t="str">
        <f ca="1" t="shared" si="275"/>
        <v/>
      </c>
      <c r="AT363" s="6" t="str">
        <f ca="1" t="shared" si="276"/>
        <v/>
      </c>
      <c r="AU363" s="9" t="str">
        <f ca="1" t="shared" si="277"/>
        <v/>
      </c>
      <c r="AV363" s="5" t="str">
        <f ca="1" t="shared" si="278"/>
        <v/>
      </c>
      <c r="AW363" s="5" t="str">
        <f ca="1" t="shared" si="279"/>
        <v/>
      </c>
      <c r="AX363" s="8" t="str">
        <f ca="1" t="shared" si="280"/>
        <v/>
      </c>
      <c r="AY363" s="6" t="str">
        <f ca="1" t="shared" si="281"/>
        <v/>
      </c>
      <c r="AZ363" s="7" t="str">
        <f ca="1" t="shared" si="282"/>
        <v/>
      </c>
      <c r="BA363" s="6" t="str">
        <f ca="1" t="shared" si="283"/>
        <v/>
      </c>
      <c r="BB363" s="6" t="str">
        <f ca="1" t="shared" si="284"/>
        <v/>
      </c>
      <c r="BC363" s="6" t="str">
        <f ca="1" t="shared" si="285"/>
        <v/>
      </c>
      <c r="BD363" s="6" t="str">
        <f ca="1" t="shared" si="286"/>
        <v/>
      </c>
      <c r="BE363" s="6" t="str">
        <f ca="1" t="shared" si="287"/>
        <v/>
      </c>
      <c r="BF363" s="6" t="str">
        <f ca="1" t="shared" si="288"/>
        <v/>
      </c>
      <c r="BG363" s="6" t="str">
        <f ca="1" t="shared" si="289"/>
        <v/>
      </c>
      <c r="BH363" s="6" t="str">
        <f ca="1" t="shared" si="290"/>
        <v/>
      </c>
      <c r="BI363" s="6" t="str">
        <f ca="1" t="shared" si="291"/>
        <v/>
      </c>
    </row>
    <row r="364" spans="1:61">
      <c r="A364" s="5" t="str">
        <f ca="1" t="shared" si="245"/>
        <v/>
      </c>
      <c r="B364" s="5" t="str">
        <f ca="1">IF(选手操作!$K363="","",选手操作!$K363)</f>
        <v/>
      </c>
      <c r="C364" s="5" t="str">
        <f ca="1">IF(选手操作!$L363="","",选手操作!$L363)</f>
        <v/>
      </c>
      <c r="D364" s="5" t="str">
        <f ca="1">IF($B364="","",RANK($E364,$E$4:$E$435,0)+COUNTIF($E$4:$E364,$E364)-1)</f>
        <v/>
      </c>
      <c r="E364" s="6" t="str">
        <f ca="1" t="shared" si="246"/>
        <v/>
      </c>
      <c r="F364" s="7" t="str">
        <f ca="1">IF(SUM(选手操作!S363,选手操作!AS363,选手操作!BS363,选手操作!CS363,选手操作!DS363,选手操作!ES363,选手操作!FS363,选手操作!GS363,选手操作!HS363,选手操作!M363,结果导入!W363,结果导入!AW363,结果导入!BW363,结果导入!CW363,结果导入!DW363,结果导入!EW363,结果导入!FW363,结果导入!GW363,结果导入!HW363,选手操作!HU363)=0,"",SUM(选手操作!S363,选手操作!AS363,选手操作!BS363,选手操作!CS363,选手操作!DS363,选手操作!ES363,选手操作!FS363,选手操作!GS363,选手操作!HS363,选手操作!M363,结果导入!W363,结果导入!AW363,结果导入!BW363,结果导入!CW363,结果导入!DW363,结果导入!EW363,结果导入!FW363,结果导入!GW363,结果导入!HW363))</f>
        <v/>
      </c>
      <c r="G364" s="7" t="str">
        <f>IF(SUM(选手操作!O363,结果导入!Y363,结果导入!AY363,结果导入!BY363,结果导入!CY363,结果导入!DY363,结果导入!EY363,结果导入!FY363,结果导入!GY363,结果导入!HY363)=0,"",SUM(选手操作!O363,结果导入!Y363,结果导入!AY363,结果导入!BY363,结果导入!CY363,结果导入!DY363,结果导入!EY363,结果导入!FY363,结果导入!GY363,结果导入!HY363))</f>
        <v/>
      </c>
      <c r="H364" s="6" t="str">
        <f ca="1">IFERROR(IF(OR($C364="",结果导入!S$3=""),"",IF(选手操作!T363&lt;&gt;"",IF(选手操作!T363="其他","请假",选手操作!T363),VLOOKUP($C364,结果导入!O:Q,3,0))),"成绩错误")</f>
        <v/>
      </c>
      <c r="I364" s="6" t="str">
        <f ca="1">IFERROR(IF(OR($C364="",结果导入!AS$3=""),"",IF(选手操作!AT363&lt;&gt;"",IF(选手操作!AT363="其他","请假",选手操作!AT363),VLOOKUP($C364,结果导入!AO:AQ,3,0))),"成绩错误")</f>
        <v/>
      </c>
      <c r="J364" s="6" t="str">
        <f ca="1">IFERROR(IF(OR($C364="",结果导入!BS$3=""),"",IF(选手操作!BT363&lt;&gt;"",IF(选手操作!BT363="其他","请假",选手操作!BT363),VLOOKUP($C364,结果导入!BO:BQ,3,0))),"成绩错误")</f>
        <v/>
      </c>
      <c r="K364" s="6" t="str">
        <f ca="1">IFERROR(IF(OR($C364="",结果导入!CS$3=""),"",IF(选手操作!CT363&lt;&gt;"",IF(选手操作!CT363="其他","请假",选手操作!CT363),VLOOKUP($C364,结果导入!CO:CQ,3,0))),"成绩错误")</f>
        <v/>
      </c>
      <c r="L364" s="6" t="str">
        <f ca="1">IFERROR(IF(OR($C364="",结果导入!DS$3=""),"",IF(选手操作!DT363&lt;&gt;"",IF(选手操作!DT363="其他","请假",选手操作!DT363),VLOOKUP($C364,结果导入!DO:DQ,3,0))),"成绩错误")</f>
        <v/>
      </c>
      <c r="M364" s="6" t="str">
        <f ca="1">IFERROR(IF(OR($C364="",结果导入!ES$3=""),"",IF(选手操作!ET363&lt;&gt;"",IF(选手操作!ET363="其他","请假",选手操作!ET363),VLOOKUP($C364,结果导入!EO:EQ,3,0))),"成绩错误")</f>
        <v/>
      </c>
      <c r="N364" s="6" t="str">
        <f ca="1">IFERROR(IF(OR($C364="",结果导入!FS$3=""),"",IF(选手操作!FT363&lt;&gt;"",IF(选手操作!FT363="其他","请假",选手操作!FT363),VLOOKUP($C364,结果导入!FO:FQ,3,0))),"成绩错误")</f>
        <v/>
      </c>
      <c r="O364" s="6" t="str">
        <f ca="1">IFERROR(IF(OR($C364="",结果导入!GS$3=""),"",IF(选手操作!GT363&lt;&gt;"",IF(选手操作!GT363="其他","请假",选手操作!GT363),VLOOKUP($C364,结果导入!GO:GQ,3,0))),"成绩错误")</f>
        <v/>
      </c>
      <c r="P364" s="6" t="str">
        <f ca="1">IFERROR(IF(OR($C364="",结果导入!HS$3=""),"",IF(选手操作!HT363&lt;&gt;"",IF(选手操作!HT363="其他","请假",选手操作!HT363),VLOOKUP($C364,结果导入!HO:HQ,3,0))),"成绩错误")</f>
        <v/>
      </c>
      <c r="Q364" s="5" t="str">
        <f ca="1" t="shared" si="247"/>
        <v/>
      </c>
      <c r="R364" s="5" t="str">
        <f ca="1" t="shared" si="248"/>
        <v/>
      </c>
      <c r="S364" s="5" t="str">
        <f ca="1" t="shared" si="249"/>
        <v/>
      </c>
      <c r="T364" s="6" t="str">
        <f ca="1" t="shared" si="250"/>
        <v/>
      </c>
      <c r="U364" s="6" t="str">
        <f ca="1" t="shared" si="251"/>
        <v/>
      </c>
      <c r="V364" s="6" t="str">
        <f ca="1" t="shared" si="252"/>
        <v/>
      </c>
      <c r="W364" s="6" t="str">
        <f ca="1" t="shared" si="253"/>
        <v/>
      </c>
      <c r="X364" s="6" t="str">
        <f ca="1" t="shared" si="254"/>
        <v/>
      </c>
      <c r="Y364" s="6" t="str">
        <f ca="1" t="shared" si="255"/>
        <v/>
      </c>
      <c r="Z364" s="6" t="str">
        <f ca="1" t="shared" si="256"/>
        <v/>
      </c>
      <c r="AA364" s="6" t="str">
        <f ca="1" t="shared" si="257"/>
        <v/>
      </c>
      <c r="AB364" s="6" t="str">
        <f ca="1" t="shared" si="258"/>
        <v/>
      </c>
      <c r="AC364" s="6" t="str">
        <f ca="1" t="shared" si="259"/>
        <v/>
      </c>
      <c r="AD364" s="6" t="str">
        <f ca="1" t="shared" si="260"/>
        <v/>
      </c>
      <c r="AE364" s="6" t="str">
        <f ca="1" t="shared" si="261"/>
        <v/>
      </c>
      <c r="AF364" s="5" t="str">
        <f ca="1" t="shared" si="262"/>
        <v/>
      </c>
      <c r="AG364" s="5" t="str">
        <f ca="1" t="shared" si="263"/>
        <v/>
      </c>
      <c r="AH364" s="5" t="str">
        <f ca="1" t="shared" si="264"/>
        <v/>
      </c>
      <c r="AI364" s="6" t="str">
        <f ca="1" t="shared" si="265"/>
        <v/>
      </c>
      <c r="AJ364" s="6" t="str">
        <f ca="1" t="shared" si="266"/>
        <v/>
      </c>
      <c r="AK364" s="7" t="str">
        <f ca="1" t="shared" si="267"/>
        <v/>
      </c>
      <c r="AL364" s="6" t="str">
        <f ca="1" t="shared" si="268"/>
        <v/>
      </c>
      <c r="AM364" s="6" t="str">
        <f ca="1" t="shared" si="269"/>
        <v/>
      </c>
      <c r="AN364" s="6" t="str">
        <f ca="1" t="shared" si="270"/>
        <v/>
      </c>
      <c r="AO364" s="6" t="str">
        <f ca="1" t="shared" si="271"/>
        <v/>
      </c>
      <c r="AP364" s="6" t="str">
        <f ca="1" t="shared" si="272"/>
        <v/>
      </c>
      <c r="AQ364" s="6" t="str">
        <f ca="1" t="shared" si="273"/>
        <v/>
      </c>
      <c r="AR364" s="6" t="str">
        <f ca="1" t="shared" si="274"/>
        <v/>
      </c>
      <c r="AS364" s="6" t="str">
        <f ca="1" t="shared" si="275"/>
        <v/>
      </c>
      <c r="AT364" s="6" t="str">
        <f ca="1" t="shared" si="276"/>
        <v/>
      </c>
      <c r="AU364" s="9" t="str">
        <f ca="1" t="shared" si="277"/>
        <v/>
      </c>
      <c r="AV364" s="5" t="str">
        <f ca="1" t="shared" si="278"/>
        <v/>
      </c>
      <c r="AW364" s="5" t="str">
        <f ca="1" t="shared" si="279"/>
        <v/>
      </c>
      <c r="AX364" s="8" t="str">
        <f ca="1" t="shared" si="280"/>
        <v/>
      </c>
      <c r="AY364" s="6" t="str">
        <f ca="1" t="shared" si="281"/>
        <v/>
      </c>
      <c r="AZ364" s="7" t="str">
        <f ca="1" t="shared" si="282"/>
        <v/>
      </c>
      <c r="BA364" s="6" t="str">
        <f ca="1" t="shared" si="283"/>
        <v/>
      </c>
      <c r="BB364" s="6" t="str">
        <f ca="1" t="shared" si="284"/>
        <v/>
      </c>
      <c r="BC364" s="6" t="str">
        <f ca="1" t="shared" si="285"/>
        <v/>
      </c>
      <c r="BD364" s="6" t="str">
        <f ca="1" t="shared" si="286"/>
        <v/>
      </c>
      <c r="BE364" s="6" t="str">
        <f ca="1" t="shared" si="287"/>
        <v/>
      </c>
      <c r="BF364" s="6" t="str">
        <f ca="1" t="shared" si="288"/>
        <v/>
      </c>
      <c r="BG364" s="6" t="str">
        <f ca="1" t="shared" si="289"/>
        <v/>
      </c>
      <c r="BH364" s="6" t="str">
        <f ca="1" t="shared" si="290"/>
        <v/>
      </c>
      <c r="BI364" s="6" t="str">
        <f ca="1" t="shared" si="291"/>
        <v/>
      </c>
    </row>
    <row r="365" spans="1:61">
      <c r="A365" s="5" t="str">
        <f ca="1" t="shared" si="245"/>
        <v/>
      </c>
      <c r="B365" s="5" t="str">
        <f ca="1">IF(选手操作!$K364="","",选手操作!$K364)</f>
        <v/>
      </c>
      <c r="C365" s="5" t="str">
        <f ca="1">IF(选手操作!$L364="","",选手操作!$L364)</f>
        <v/>
      </c>
      <c r="D365" s="5" t="str">
        <f ca="1">IF($B365="","",RANK($E365,$E$4:$E$435,0)+COUNTIF($E$4:$E365,$E365)-1)</f>
        <v/>
      </c>
      <c r="E365" s="6" t="str">
        <f ca="1" t="shared" si="246"/>
        <v/>
      </c>
      <c r="F365" s="7" t="str">
        <f ca="1">IF(SUM(选手操作!S364,选手操作!AS364,选手操作!BS364,选手操作!CS364,选手操作!DS364,选手操作!ES364,选手操作!FS364,选手操作!GS364,选手操作!HS364,选手操作!M364,结果导入!W364,结果导入!AW364,结果导入!BW364,结果导入!CW364,结果导入!DW364,结果导入!EW364,结果导入!FW364,结果导入!GW364,结果导入!HW364,选手操作!HU364)=0,"",SUM(选手操作!S364,选手操作!AS364,选手操作!BS364,选手操作!CS364,选手操作!DS364,选手操作!ES364,选手操作!FS364,选手操作!GS364,选手操作!HS364,选手操作!M364,结果导入!W364,结果导入!AW364,结果导入!BW364,结果导入!CW364,结果导入!DW364,结果导入!EW364,结果导入!FW364,结果导入!GW364,结果导入!HW364))</f>
        <v/>
      </c>
      <c r="G365" s="7" t="str">
        <f>IF(SUM(选手操作!O364,结果导入!Y364,结果导入!AY364,结果导入!BY364,结果导入!CY364,结果导入!DY364,结果导入!EY364,结果导入!FY364,结果导入!GY364,结果导入!HY364)=0,"",SUM(选手操作!O364,结果导入!Y364,结果导入!AY364,结果导入!BY364,结果导入!CY364,结果导入!DY364,结果导入!EY364,结果导入!FY364,结果导入!GY364,结果导入!HY364))</f>
        <v/>
      </c>
      <c r="H365" s="6" t="str">
        <f ca="1">IFERROR(IF(OR($C365="",结果导入!S$3=""),"",IF(选手操作!T364&lt;&gt;"",IF(选手操作!T364="其他","请假",选手操作!T364),VLOOKUP($C365,结果导入!O:Q,3,0))),"成绩错误")</f>
        <v/>
      </c>
      <c r="I365" s="6" t="str">
        <f ca="1">IFERROR(IF(OR($C365="",结果导入!AS$3=""),"",IF(选手操作!AT364&lt;&gt;"",IF(选手操作!AT364="其他","请假",选手操作!AT364),VLOOKUP($C365,结果导入!AO:AQ,3,0))),"成绩错误")</f>
        <v/>
      </c>
      <c r="J365" s="6" t="str">
        <f ca="1">IFERROR(IF(OR($C365="",结果导入!BS$3=""),"",IF(选手操作!BT364&lt;&gt;"",IF(选手操作!BT364="其他","请假",选手操作!BT364),VLOOKUP($C365,结果导入!BO:BQ,3,0))),"成绩错误")</f>
        <v/>
      </c>
      <c r="K365" s="6" t="str">
        <f ca="1">IFERROR(IF(OR($C365="",结果导入!CS$3=""),"",IF(选手操作!CT364&lt;&gt;"",IF(选手操作!CT364="其他","请假",选手操作!CT364),VLOOKUP($C365,结果导入!CO:CQ,3,0))),"成绩错误")</f>
        <v/>
      </c>
      <c r="L365" s="6" t="str">
        <f ca="1">IFERROR(IF(OR($C365="",结果导入!DS$3=""),"",IF(选手操作!DT364&lt;&gt;"",IF(选手操作!DT364="其他","请假",选手操作!DT364),VLOOKUP($C365,结果导入!DO:DQ,3,0))),"成绩错误")</f>
        <v/>
      </c>
      <c r="M365" s="6" t="str">
        <f ca="1">IFERROR(IF(OR($C365="",结果导入!ES$3=""),"",IF(选手操作!ET364&lt;&gt;"",IF(选手操作!ET364="其他","请假",选手操作!ET364),VLOOKUP($C365,结果导入!EO:EQ,3,0))),"成绩错误")</f>
        <v/>
      </c>
      <c r="N365" s="6" t="str">
        <f ca="1">IFERROR(IF(OR($C365="",结果导入!FS$3=""),"",IF(选手操作!FT364&lt;&gt;"",IF(选手操作!FT364="其他","请假",选手操作!FT364),VLOOKUP($C365,结果导入!FO:FQ,3,0))),"成绩错误")</f>
        <v/>
      </c>
      <c r="O365" s="6" t="str">
        <f ca="1">IFERROR(IF(OR($C365="",结果导入!GS$3=""),"",IF(选手操作!GT364&lt;&gt;"",IF(选手操作!GT364="其他","请假",选手操作!GT364),VLOOKUP($C365,结果导入!GO:GQ,3,0))),"成绩错误")</f>
        <v/>
      </c>
      <c r="P365" s="6" t="str">
        <f ca="1">IFERROR(IF(OR($C365="",结果导入!HS$3=""),"",IF(选手操作!HT364&lt;&gt;"",IF(选手操作!HT364="其他","请假",选手操作!HT364),VLOOKUP($C365,结果导入!HO:HQ,3,0))),"成绩错误")</f>
        <v/>
      </c>
      <c r="Q365" s="5" t="str">
        <f ca="1" t="shared" si="247"/>
        <v/>
      </c>
      <c r="R365" s="5" t="str">
        <f ca="1" t="shared" si="248"/>
        <v/>
      </c>
      <c r="S365" s="5" t="str">
        <f ca="1" t="shared" si="249"/>
        <v/>
      </c>
      <c r="T365" s="6" t="str">
        <f ca="1" t="shared" si="250"/>
        <v/>
      </c>
      <c r="U365" s="6" t="str">
        <f ca="1" t="shared" si="251"/>
        <v/>
      </c>
      <c r="V365" s="6" t="str">
        <f ca="1" t="shared" si="252"/>
        <v/>
      </c>
      <c r="W365" s="6" t="str">
        <f ca="1" t="shared" si="253"/>
        <v/>
      </c>
      <c r="X365" s="6" t="str">
        <f ca="1" t="shared" si="254"/>
        <v/>
      </c>
      <c r="Y365" s="6" t="str">
        <f ca="1" t="shared" si="255"/>
        <v/>
      </c>
      <c r="Z365" s="6" t="str">
        <f ca="1" t="shared" si="256"/>
        <v/>
      </c>
      <c r="AA365" s="6" t="str">
        <f ca="1" t="shared" si="257"/>
        <v/>
      </c>
      <c r="AB365" s="6" t="str">
        <f ca="1" t="shared" si="258"/>
        <v/>
      </c>
      <c r="AC365" s="6" t="str">
        <f ca="1" t="shared" si="259"/>
        <v/>
      </c>
      <c r="AD365" s="6" t="str">
        <f ca="1" t="shared" si="260"/>
        <v/>
      </c>
      <c r="AE365" s="6" t="str">
        <f ca="1" t="shared" si="261"/>
        <v/>
      </c>
      <c r="AF365" s="5" t="str">
        <f ca="1" t="shared" si="262"/>
        <v/>
      </c>
      <c r="AG365" s="5" t="str">
        <f ca="1" t="shared" si="263"/>
        <v/>
      </c>
      <c r="AH365" s="5" t="str">
        <f ca="1" t="shared" si="264"/>
        <v/>
      </c>
      <c r="AI365" s="6" t="str">
        <f ca="1" t="shared" si="265"/>
        <v/>
      </c>
      <c r="AJ365" s="6" t="str">
        <f ca="1" t="shared" si="266"/>
        <v/>
      </c>
      <c r="AK365" s="7" t="str">
        <f ca="1" t="shared" si="267"/>
        <v/>
      </c>
      <c r="AL365" s="6" t="str">
        <f ca="1" t="shared" si="268"/>
        <v/>
      </c>
      <c r="AM365" s="6" t="str">
        <f ca="1" t="shared" si="269"/>
        <v/>
      </c>
      <c r="AN365" s="6" t="str">
        <f ca="1" t="shared" si="270"/>
        <v/>
      </c>
      <c r="AO365" s="6" t="str">
        <f ca="1" t="shared" si="271"/>
        <v/>
      </c>
      <c r="AP365" s="6" t="str">
        <f ca="1" t="shared" si="272"/>
        <v/>
      </c>
      <c r="AQ365" s="6" t="str">
        <f ca="1" t="shared" si="273"/>
        <v/>
      </c>
      <c r="AR365" s="6" t="str">
        <f ca="1" t="shared" si="274"/>
        <v/>
      </c>
      <c r="AS365" s="6" t="str">
        <f ca="1" t="shared" si="275"/>
        <v/>
      </c>
      <c r="AT365" s="6" t="str">
        <f ca="1" t="shared" si="276"/>
        <v/>
      </c>
      <c r="AU365" s="9" t="str">
        <f ca="1" t="shared" si="277"/>
        <v/>
      </c>
      <c r="AV365" s="5" t="str">
        <f ca="1" t="shared" si="278"/>
        <v/>
      </c>
      <c r="AW365" s="5" t="str">
        <f ca="1" t="shared" si="279"/>
        <v/>
      </c>
      <c r="AX365" s="8" t="str">
        <f ca="1" t="shared" si="280"/>
        <v/>
      </c>
      <c r="AY365" s="6" t="str">
        <f ca="1" t="shared" si="281"/>
        <v/>
      </c>
      <c r="AZ365" s="7" t="str">
        <f ca="1" t="shared" si="282"/>
        <v/>
      </c>
      <c r="BA365" s="6" t="str">
        <f ca="1" t="shared" si="283"/>
        <v/>
      </c>
      <c r="BB365" s="6" t="str">
        <f ca="1" t="shared" si="284"/>
        <v/>
      </c>
      <c r="BC365" s="6" t="str">
        <f ca="1" t="shared" si="285"/>
        <v/>
      </c>
      <c r="BD365" s="6" t="str">
        <f ca="1" t="shared" si="286"/>
        <v/>
      </c>
      <c r="BE365" s="6" t="str">
        <f ca="1" t="shared" si="287"/>
        <v/>
      </c>
      <c r="BF365" s="6" t="str">
        <f ca="1" t="shared" si="288"/>
        <v/>
      </c>
      <c r="BG365" s="6" t="str">
        <f ca="1" t="shared" si="289"/>
        <v/>
      </c>
      <c r="BH365" s="6" t="str">
        <f ca="1" t="shared" si="290"/>
        <v/>
      </c>
      <c r="BI365" s="6" t="str">
        <f ca="1" t="shared" si="291"/>
        <v/>
      </c>
    </row>
    <row r="366" spans="1:61">
      <c r="A366" s="5" t="str">
        <f ca="1" t="shared" si="245"/>
        <v/>
      </c>
      <c r="B366" s="5" t="str">
        <f ca="1">IF(选手操作!$K365="","",选手操作!$K365)</f>
        <v/>
      </c>
      <c r="C366" s="5" t="str">
        <f ca="1">IF(选手操作!$L365="","",选手操作!$L365)</f>
        <v/>
      </c>
      <c r="D366" s="5" t="str">
        <f ca="1">IF($B366="","",RANK($E366,$E$4:$E$435,0)+COUNTIF($E$4:$E366,$E366)-1)</f>
        <v/>
      </c>
      <c r="E366" s="6" t="str">
        <f ca="1" t="shared" si="246"/>
        <v/>
      </c>
      <c r="F366" s="7" t="str">
        <f ca="1">IF(SUM(选手操作!S365,选手操作!AS365,选手操作!BS365,选手操作!CS365,选手操作!DS365,选手操作!ES365,选手操作!FS365,选手操作!GS365,选手操作!HS365,选手操作!M365,结果导入!W365,结果导入!AW365,结果导入!BW365,结果导入!CW365,结果导入!DW365,结果导入!EW365,结果导入!FW365,结果导入!GW365,结果导入!HW365,选手操作!HU365)=0,"",SUM(选手操作!S365,选手操作!AS365,选手操作!BS365,选手操作!CS365,选手操作!DS365,选手操作!ES365,选手操作!FS365,选手操作!GS365,选手操作!HS365,选手操作!M365,结果导入!W365,结果导入!AW365,结果导入!BW365,结果导入!CW365,结果导入!DW365,结果导入!EW365,结果导入!FW365,结果导入!GW365,结果导入!HW365))</f>
        <v/>
      </c>
      <c r="G366" s="7" t="str">
        <f>IF(SUM(选手操作!O365,结果导入!Y365,结果导入!AY365,结果导入!BY365,结果导入!CY365,结果导入!DY365,结果导入!EY365,结果导入!FY365,结果导入!GY365,结果导入!HY365)=0,"",SUM(选手操作!O365,结果导入!Y365,结果导入!AY365,结果导入!BY365,结果导入!CY365,结果导入!DY365,结果导入!EY365,结果导入!FY365,结果导入!GY365,结果导入!HY365))</f>
        <v/>
      </c>
      <c r="H366" s="6" t="str">
        <f ca="1">IFERROR(IF(OR($C366="",结果导入!S$3=""),"",IF(选手操作!T365&lt;&gt;"",IF(选手操作!T365="其他","请假",选手操作!T365),VLOOKUP($C366,结果导入!O:Q,3,0))),"成绩错误")</f>
        <v/>
      </c>
      <c r="I366" s="6" t="str">
        <f ca="1">IFERROR(IF(OR($C366="",结果导入!AS$3=""),"",IF(选手操作!AT365&lt;&gt;"",IF(选手操作!AT365="其他","请假",选手操作!AT365),VLOOKUP($C366,结果导入!AO:AQ,3,0))),"成绩错误")</f>
        <v/>
      </c>
      <c r="J366" s="6" t="str">
        <f ca="1">IFERROR(IF(OR($C366="",结果导入!BS$3=""),"",IF(选手操作!BT365&lt;&gt;"",IF(选手操作!BT365="其他","请假",选手操作!BT365),VLOOKUP($C366,结果导入!BO:BQ,3,0))),"成绩错误")</f>
        <v/>
      </c>
      <c r="K366" s="6" t="str">
        <f ca="1">IFERROR(IF(OR($C366="",结果导入!CS$3=""),"",IF(选手操作!CT365&lt;&gt;"",IF(选手操作!CT365="其他","请假",选手操作!CT365),VLOOKUP($C366,结果导入!CO:CQ,3,0))),"成绩错误")</f>
        <v/>
      </c>
      <c r="L366" s="6" t="str">
        <f ca="1">IFERROR(IF(OR($C366="",结果导入!DS$3=""),"",IF(选手操作!DT365&lt;&gt;"",IF(选手操作!DT365="其他","请假",选手操作!DT365),VLOOKUP($C366,结果导入!DO:DQ,3,0))),"成绩错误")</f>
        <v/>
      </c>
      <c r="M366" s="6" t="str">
        <f ca="1">IFERROR(IF(OR($C366="",结果导入!ES$3=""),"",IF(选手操作!ET365&lt;&gt;"",IF(选手操作!ET365="其他","请假",选手操作!ET365),VLOOKUP($C366,结果导入!EO:EQ,3,0))),"成绩错误")</f>
        <v/>
      </c>
      <c r="N366" s="6" t="str">
        <f ca="1">IFERROR(IF(OR($C366="",结果导入!FS$3=""),"",IF(选手操作!FT365&lt;&gt;"",IF(选手操作!FT365="其他","请假",选手操作!FT365),VLOOKUP($C366,结果导入!FO:FQ,3,0))),"成绩错误")</f>
        <v/>
      </c>
      <c r="O366" s="6" t="str">
        <f ca="1">IFERROR(IF(OR($C366="",结果导入!GS$3=""),"",IF(选手操作!GT365&lt;&gt;"",IF(选手操作!GT365="其他","请假",选手操作!GT365),VLOOKUP($C366,结果导入!GO:GQ,3,0))),"成绩错误")</f>
        <v/>
      </c>
      <c r="P366" s="6" t="str">
        <f ca="1">IFERROR(IF(OR($C366="",结果导入!HS$3=""),"",IF(选手操作!HT365&lt;&gt;"",IF(选手操作!HT365="其他","请假",选手操作!HT365),VLOOKUP($C366,结果导入!HO:HQ,3,0))),"成绩错误")</f>
        <v/>
      </c>
      <c r="Q366" s="5" t="str">
        <f ca="1" t="shared" si="247"/>
        <v/>
      </c>
      <c r="R366" s="5" t="str">
        <f ca="1" t="shared" si="248"/>
        <v/>
      </c>
      <c r="S366" s="5" t="str">
        <f ca="1" t="shared" si="249"/>
        <v/>
      </c>
      <c r="T366" s="6" t="str">
        <f ca="1" t="shared" si="250"/>
        <v/>
      </c>
      <c r="U366" s="6" t="str">
        <f ca="1" t="shared" si="251"/>
        <v/>
      </c>
      <c r="V366" s="6" t="str">
        <f ca="1" t="shared" si="252"/>
        <v/>
      </c>
      <c r="W366" s="6" t="str">
        <f ca="1" t="shared" si="253"/>
        <v/>
      </c>
      <c r="X366" s="6" t="str">
        <f ca="1" t="shared" si="254"/>
        <v/>
      </c>
      <c r="Y366" s="6" t="str">
        <f ca="1" t="shared" si="255"/>
        <v/>
      </c>
      <c r="Z366" s="6" t="str">
        <f ca="1" t="shared" si="256"/>
        <v/>
      </c>
      <c r="AA366" s="6" t="str">
        <f ca="1" t="shared" si="257"/>
        <v/>
      </c>
      <c r="AB366" s="6" t="str">
        <f ca="1" t="shared" si="258"/>
        <v/>
      </c>
      <c r="AC366" s="6" t="str">
        <f ca="1" t="shared" si="259"/>
        <v/>
      </c>
      <c r="AD366" s="6" t="str">
        <f ca="1" t="shared" si="260"/>
        <v/>
      </c>
      <c r="AE366" s="6" t="str">
        <f ca="1" t="shared" si="261"/>
        <v/>
      </c>
      <c r="AF366" s="5" t="str">
        <f ca="1" t="shared" si="262"/>
        <v/>
      </c>
      <c r="AG366" s="5" t="str">
        <f ca="1" t="shared" si="263"/>
        <v/>
      </c>
      <c r="AH366" s="5" t="str">
        <f ca="1" t="shared" si="264"/>
        <v/>
      </c>
      <c r="AI366" s="6" t="str">
        <f ca="1" t="shared" si="265"/>
        <v/>
      </c>
      <c r="AJ366" s="6" t="str">
        <f ca="1" t="shared" si="266"/>
        <v/>
      </c>
      <c r="AK366" s="7" t="str">
        <f ca="1" t="shared" si="267"/>
        <v/>
      </c>
      <c r="AL366" s="6" t="str">
        <f ca="1" t="shared" si="268"/>
        <v/>
      </c>
      <c r="AM366" s="6" t="str">
        <f ca="1" t="shared" si="269"/>
        <v/>
      </c>
      <c r="AN366" s="6" t="str">
        <f ca="1" t="shared" si="270"/>
        <v/>
      </c>
      <c r="AO366" s="6" t="str">
        <f ca="1" t="shared" si="271"/>
        <v/>
      </c>
      <c r="AP366" s="6" t="str">
        <f ca="1" t="shared" si="272"/>
        <v/>
      </c>
      <c r="AQ366" s="6" t="str">
        <f ca="1" t="shared" si="273"/>
        <v/>
      </c>
      <c r="AR366" s="6" t="str">
        <f ca="1" t="shared" si="274"/>
        <v/>
      </c>
      <c r="AS366" s="6" t="str">
        <f ca="1" t="shared" si="275"/>
        <v/>
      </c>
      <c r="AT366" s="6" t="str">
        <f ca="1" t="shared" si="276"/>
        <v/>
      </c>
      <c r="AU366" s="9" t="str">
        <f ca="1" t="shared" si="277"/>
        <v/>
      </c>
      <c r="AV366" s="5" t="str">
        <f ca="1" t="shared" si="278"/>
        <v/>
      </c>
      <c r="AW366" s="5" t="str">
        <f ca="1" t="shared" si="279"/>
        <v/>
      </c>
      <c r="AX366" s="8" t="str">
        <f ca="1" t="shared" si="280"/>
        <v/>
      </c>
      <c r="AY366" s="6" t="str">
        <f ca="1" t="shared" si="281"/>
        <v/>
      </c>
      <c r="AZ366" s="7" t="str">
        <f ca="1" t="shared" si="282"/>
        <v/>
      </c>
      <c r="BA366" s="6" t="str">
        <f ca="1" t="shared" si="283"/>
        <v/>
      </c>
      <c r="BB366" s="6" t="str">
        <f ca="1" t="shared" si="284"/>
        <v/>
      </c>
      <c r="BC366" s="6" t="str">
        <f ca="1" t="shared" si="285"/>
        <v/>
      </c>
      <c r="BD366" s="6" t="str">
        <f ca="1" t="shared" si="286"/>
        <v/>
      </c>
      <c r="BE366" s="6" t="str">
        <f ca="1" t="shared" si="287"/>
        <v/>
      </c>
      <c r="BF366" s="6" t="str">
        <f ca="1" t="shared" si="288"/>
        <v/>
      </c>
      <c r="BG366" s="6" t="str">
        <f ca="1" t="shared" si="289"/>
        <v/>
      </c>
      <c r="BH366" s="6" t="str">
        <f ca="1" t="shared" si="290"/>
        <v/>
      </c>
      <c r="BI366" s="6" t="str">
        <f ca="1" t="shared" si="291"/>
        <v/>
      </c>
    </row>
    <row r="367" spans="1:61">
      <c r="A367" s="5" t="str">
        <f ca="1" t="shared" si="245"/>
        <v/>
      </c>
      <c r="B367" s="5" t="str">
        <f ca="1">IF(选手操作!$K366="","",选手操作!$K366)</f>
        <v/>
      </c>
      <c r="C367" s="5" t="str">
        <f ca="1">IF(选手操作!$L366="","",选手操作!$L366)</f>
        <v/>
      </c>
      <c r="D367" s="5" t="str">
        <f ca="1">IF($B367="","",RANK($E367,$E$4:$E$435,0)+COUNTIF($E$4:$E367,$E367)-1)</f>
        <v/>
      </c>
      <c r="E367" s="6" t="str">
        <f ca="1" t="shared" si="246"/>
        <v/>
      </c>
      <c r="F367" s="7" t="str">
        <f ca="1">IF(SUM(选手操作!S366,选手操作!AS366,选手操作!BS366,选手操作!CS366,选手操作!DS366,选手操作!ES366,选手操作!FS366,选手操作!GS366,选手操作!HS366,选手操作!M366,结果导入!W366,结果导入!AW366,结果导入!BW366,结果导入!CW366,结果导入!DW366,结果导入!EW366,结果导入!FW366,结果导入!GW366,结果导入!HW366,选手操作!HU366)=0,"",SUM(选手操作!S366,选手操作!AS366,选手操作!BS366,选手操作!CS366,选手操作!DS366,选手操作!ES366,选手操作!FS366,选手操作!GS366,选手操作!HS366,选手操作!M366,结果导入!W366,结果导入!AW366,结果导入!BW366,结果导入!CW366,结果导入!DW366,结果导入!EW366,结果导入!FW366,结果导入!GW366,结果导入!HW366))</f>
        <v/>
      </c>
      <c r="G367" s="7" t="str">
        <f>IF(SUM(选手操作!O366,结果导入!Y366,结果导入!AY366,结果导入!BY366,结果导入!CY366,结果导入!DY366,结果导入!EY366,结果导入!FY366,结果导入!GY366,结果导入!HY366)=0,"",SUM(选手操作!O366,结果导入!Y366,结果导入!AY366,结果导入!BY366,结果导入!CY366,结果导入!DY366,结果导入!EY366,结果导入!FY366,结果导入!GY366,结果导入!HY366))</f>
        <v/>
      </c>
      <c r="H367" s="6" t="str">
        <f ca="1">IFERROR(IF(OR($C367="",结果导入!S$3=""),"",IF(选手操作!T366&lt;&gt;"",IF(选手操作!T366="其他","请假",选手操作!T366),VLOOKUP($C367,结果导入!O:Q,3,0))),"成绩错误")</f>
        <v/>
      </c>
      <c r="I367" s="6" t="str">
        <f ca="1">IFERROR(IF(OR($C367="",结果导入!AS$3=""),"",IF(选手操作!AT366&lt;&gt;"",IF(选手操作!AT366="其他","请假",选手操作!AT366),VLOOKUP($C367,结果导入!AO:AQ,3,0))),"成绩错误")</f>
        <v/>
      </c>
      <c r="J367" s="6" t="str">
        <f ca="1">IFERROR(IF(OR($C367="",结果导入!BS$3=""),"",IF(选手操作!BT366&lt;&gt;"",IF(选手操作!BT366="其他","请假",选手操作!BT366),VLOOKUP($C367,结果导入!BO:BQ,3,0))),"成绩错误")</f>
        <v/>
      </c>
      <c r="K367" s="6" t="str">
        <f ca="1">IFERROR(IF(OR($C367="",结果导入!CS$3=""),"",IF(选手操作!CT366&lt;&gt;"",IF(选手操作!CT366="其他","请假",选手操作!CT366),VLOOKUP($C367,结果导入!CO:CQ,3,0))),"成绩错误")</f>
        <v/>
      </c>
      <c r="L367" s="6" t="str">
        <f ca="1">IFERROR(IF(OR($C367="",结果导入!DS$3=""),"",IF(选手操作!DT366&lt;&gt;"",IF(选手操作!DT366="其他","请假",选手操作!DT366),VLOOKUP($C367,结果导入!DO:DQ,3,0))),"成绩错误")</f>
        <v/>
      </c>
      <c r="M367" s="6" t="str">
        <f ca="1">IFERROR(IF(OR($C367="",结果导入!ES$3=""),"",IF(选手操作!ET366&lt;&gt;"",IF(选手操作!ET366="其他","请假",选手操作!ET366),VLOOKUP($C367,结果导入!EO:EQ,3,0))),"成绩错误")</f>
        <v/>
      </c>
      <c r="N367" s="6" t="str">
        <f ca="1">IFERROR(IF(OR($C367="",结果导入!FS$3=""),"",IF(选手操作!FT366&lt;&gt;"",IF(选手操作!FT366="其他","请假",选手操作!FT366),VLOOKUP($C367,结果导入!FO:FQ,3,0))),"成绩错误")</f>
        <v/>
      </c>
      <c r="O367" s="6" t="str">
        <f ca="1">IFERROR(IF(OR($C367="",结果导入!GS$3=""),"",IF(选手操作!GT366&lt;&gt;"",IF(选手操作!GT366="其他","请假",选手操作!GT366),VLOOKUP($C367,结果导入!GO:GQ,3,0))),"成绩错误")</f>
        <v/>
      </c>
      <c r="P367" s="6" t="str">
        <f ca="1">IFERROR(IF(OR($C367="",结果导入!HS$3=""),"",IF(选手操作!HT366&lt;&gt;"",IF(选手操作!HT366="其他","请假",选手操作!HT366),VLOOKUP($C367,结果导入!HO:HQ,3,0))),"成绩错误")</f>
        <v/>
      </c>
      <c r="Q367" s="5" t="str">
        <f ca="1" t="shared" si="247"/>
        <v/>
      </c>
      <c r="R367" s="5" t="str">
        <f ca="1" t="shared" si="248"/>
        <v/>
      </c>
      <c r="S367" s="5" t="str">
        <f ca="1" t="shared" si="249"/>
        <v/>
      </c>
      <c r="T367" s="6" t="str">
        <f ca="1" t="shared" si="250"/>
        <v/>
      </c>
      <c r="U367" s="6" t="str">
        <f ca="1" t="shared" si="251"/>
        <v/>
      </c>
      <c r="V367" s="6" t="str">
        <f ca="1" t="shared" si="252"/>
        <v/>
      </c>
      <c r="W367" s="6" t="str">
        <f ca="1" t="shared" si="253"/>
        <v/>
      </c>
      <c r="X367" s="6" t="str">
        <f ca="1" t="shared" si="254"/>
        <v/>
      </c>
      <c r="Y367" s="6" t="str">
        <f ca="1" t="shared" si="255"/>
        <v/>
      </c>
      <c r="Z367" s="6" t="str">
        <f ca="1" t="shared" si="256"/>
        <v/>
      </c>
      <c r="AA367" s="6" t="str">
        <f ca="1" t="shared" si="257"/>
        <v/>
      </c>
      <c r="AB367" s="6" t="str">
        <f ca="1" t="shared" si="258"/>
        <v/>
      </c>
      <c r="AC367" s="6" t="str">
        <f ca="1" t="shared" si="259"/>
        <v/>
      </c>
      <c r="AD367" s="6" t="str">
        <f ca="1" t="shared" si="260"/>
        <v/>
      </c>
      <c r="AE367" s="6" t="str">
        <f ca="1" t="shared" si="261"/>
        <v/>
      </c>
      <c r="AF367" s="5" t="str">
        <f ca="1" t="shared" si="262"/>
        <v/>
      </c>
      <c r="AG367" s="5" t="str">
        <f ca="1" t="shared" si="263"/>
        <v/>
      </c>
      <c r="AH367" s="5" t="str">
        <f ca="1" t="shared" si="264"/>
        <v/>
      </c>
      <c r="AI367" s="6" t="str">
        <f ca="1" t="shared" si="265"/>
        <v/>
      </c>
      <c r="AJ367" s="6" t="str">
        <f ca="1" t="shared" si="266"/>
        <v/>
      </c>
      <c r="AK367" s="7" t="str">
        <f ca="1" t="shared" si="267"/>
        <v/>
      </c>
      <c r="AL367" s="6" t="str">
        <f ca="1" t="shared" si="268"/>
        <v/>
      </c>
      <c r="AM367" s="6" t="str">
        <f ca="1" t="shared" si="269"/>
        <v/>
      </c>
      <c r="AN367" s="6" t="str">
        <f ca="1" t="shared" si="270"/>
        <v/>
      </c>
      <c r="AO367" s="6" t="str">
        <f ca="1" t="shared" si="271"/>
        <v/>
      </c>
      <c r="AP367" s="6" t="str">
        <f ca="1" t="shared" si="272"/>
        <v/>
      </c>
      <c r="AQ367" s="6" t="str">
        <f ca="1" t="shared" si="273"/>
        <v/>
      </c>
      <c r="AR367" s="6" t="str">
        <f ca="1" t="shared" si="274"/>
        <v/>
      </c>
      <c r="AS367" s="6" t="str">
        <f ca="1" t="shared" si="275"/>
        <v/>
      </c>
      <c r="AT367" s="6" t="str">
        <f ca="1" t="shared" si="276"/>
        <v/>
      </c>
      <c r="AU367" s="9" t="str">
        <f ca="1" t="shared" si="277"/>
        <v/>
      </c>
      <c r="AV367" s="5" t="str">
        <f ca="1" t="shared" si="278"/>
        <v/>
      </c>
      <c r="AW367" s="5" t="str">
        <f ca="1" t="shared" si="279"/>
        <v/>
      </c>
      <c r="AX367" s="8" t="str">
        <f ca="1" t="shared" si="280"/>
        <v/>
      </c>
      <c r="AY367" s="6" t="str">
        <f ca="1" t="shared" si="281"/>
        <v/>
      </c>
      <c r="AZ367" s="7" t="str">
        <f ca="1" t="shared" si="282"/>
        <v/>
      </c>
      <c r="BA367" s="6" t="str">
        <f ca="1" t="shared" si="283"/>
        <v/>
      </c>
      <c r="BB367" s="6" t="str">
        <f ca="1" t="shared" si="284"/>
        <v/>
      </c>
      <c r="BC367" s="6" t="str">
        <f ca="1" t="shared" si="285"/>
        <v/>
      </c>
      <c r="BD367" s="6" t="str">
        <f ca="1" t="shared" si="286"/>
        <v/>
      </c>
      <c r="BE367" s="6" t="str">
        <f ca="1" t="shared" si="287"/>
        <v/>
      </c>
      <c r="BF367" s="6" t="str">
        <f ca="1" t="shared" si="288"/>
        <v/>
      </c>
      <c r="BG367" s="6" t="str">
        <f ca="1" t="shared" si="289"/>
        <v/>
      </c>
      <c r="BH367" s="6" t="str">
        <f ca="1" t="shared" si="290"/>
        <v/>
      </c>
      <c r="BI367" s="6" t="str">
        <f ca="1" t="shared" si="291"/>
        <v/>
      </c>
    </row>
    <row r="368" spans="1:61">
      <c r="A368" s="5" t="str">
        <f ca="1" t="shared" si="245"/>
        <v/>
      </c>
      <c r="B368" s="5" t="str">
        <f ca="1">IF(选手操作!$K367="","",选手操作!$K367)</f>
        <v/>
      </c>
      <c r="C368" s="5" t="str">
        <f ca="1">IF(选手操作!$L367="","",选手操作!$L367)</f>
        <v/>
      </c>
      <c r="D368" s="5" t="str">
        <f ca="1">IF($B368="","",RANK($E368,$E$4:$E$435,0)+COUNTIF($E$4:$E368,$E368)-1)</f>
        <v/>
      </c>
      <c r="E368" s="6" t="str">
        <f ca="1" t="shared" si="246"/>
        <v/>
      </c>
      <c r="F368" s="7" t="str">
        <f ca="1">IF(SUM(选手操作!S367,选手操作!AS367,选手操作!BS367,选手操作!CS367,选手操作!DS367,选手操作!ES367,选手操作!FS367,选手操作!GS367,选手操作!HS367,选手操作!M367,结果导入!W367,结果导入!AW367,结果导入!BW367,结果导入!CW367,结果导入!DW367,结果导入!EW367,结果导入!FW367,结果导入!GW367,结果导入!HW367,选手操作!HU367)=0,"",SUM(选手操作!S367,选手操作!AS367,选手操作!BS367,选手操作!CS367,选手操作!DS367,选手操作!ES367,选手操作!FS367,选手操作!GS367,选手操作!HS367,选手操作!M367,结果导入!W367,结果导入!AW367,结果导入!BW367,结果导入!CW367,结果导入!DW367,结果导入!EW367,结果导入!FW367,结果导入!GW367,结果导入!HW367))</f>
        <v/>
      </c>
      <c r="G368" s="7" t="str">
        <f>IF(SUM(选手操作!O367,结果导入!Y367,结果导入!AY367,结果导入!BY367,结果导入!CY367,结果导入!DY367,结果导入!EY367,结果导入!FY367,结果导入!GY367,结果导入!HY367)=0,"",SUM(选手操作!O367,结果导入!Y367,结果导入!AY367,结果导入!BY367,结果导入!CY367,结果导入!DY367,结果导入!EY367,结果导入!FY367,结果导入!GY367,结果导入!HY367))</f>
        <v/>
      </c>
      <c r="H368" s="6" t="str">
        <f ca="1">IFERROR(IF(OR($C368="",结果导入!S$3=""),"",IF(选手操作!T367&lt;&gt;"",IF(选手操作!T367="其他","请假",选手操作!T367),VLOOKUP($C368,结果导入!O:Q,3,0))),"成绩错误")</f>
        <v/>
      </c>
      <c r="I368" s="6" t="str">
        <f ca="1">IFERROR(IF(OR($C368="",结果导入!AS$3=""),"",IF(选手操作!AT367&lt;&gt;"",IF(选手操作!AT367="其他","请假",选手操作!AT367),VLOOKUP($C368,结果导入!AO:AQ,3,0))),"成绩错误")</f>
        <v/>
      </c>
      <c r="J368" s="6" t="str">
        <f ca="1">IFERROR(IF(OR($C368="",结果导入!BS$3=""),"",IF(选手操作!BT367&lt;&gt;"",IF(选手操作!BT367="其他","请假",选手操作!BT367),VLOOKUP($C368,结果导入!BO:BQ,3,0))),"成绩错误")</f>
        <v/>
      </c>
      <c r="K368" s="6" t="str">
        <f ca="1">IFERROR(IF(OR($C368="",结果导入!CS$3=""),"",IF(选手操作!CT367&lt;&gt;"",IF(选手操作!CT367="其他","请假",选手操作!CT367),VLOOKUP($C368,结果导入!CO:CQ,3,0))),"成绩错误")</f>
        <v/>
      </c>
      <c r="L368" s="6" t="str">
        <f ca="1">IFERROR(IF(OR($C368="",结果导入!DS$3=""),"",IF(选手操作!DT367&lt;&gt;"",IF(选手操作!DT367="其他","请假",选手操作!DT367),VLOOKUP($C368,结果导入!DO:DQ,3,0))),"成绩错误")</f>
        <v/>
      </c>
      <c r="M368" s="6" t="str">
        <f ca="1">IFERROR(IF(OR($C368="",结果导入!ES$3=""),"",IF(选手操作!ET367&lt;&gt;"",IF(选手操作!ET367="其他","请假",选手操作!ET367),VLOOKUP($C368,结果导入!EO:EQ,3,0))),"成绩错误")</f>
        <v/>
      </c>
      <c r="N368" s="6" t="str">
        <f ca="1">IFERROR(IF(OR($C368="",结果导入!FS$3=""),"",IF(选手操作!FT367&lt;&gt;"",IF(选手操作!FT367="其他","请假",选手操作!FT367),VLOOKUP($C368,结果导入!FO:FQ,3,0))),"成绩错误")</f>
        <v/>
      </c>
      <c r="O368" s="6" t="str">
        <f ca="1">IFERROR(IF(OR($C368="",结果导入!GS$3=""),"",IF(选手操作!GT367&lt;&gt;"",IF(选手操作!GT367="其他","请假",选手操作!GT367),VLOOKUP($C368,结果导入!GO:GQ,3,0))),"成绩错误")</f>
        <v/>
      </c>
      <c r="P368" s="6" t="str">
        <f ca="1">IFERROR(IF(OR($C368="",结果导入!HS$3=""),"",IF(选手操作!HT367&lt;&gt;"",IF(选手操作!HT367="其他","请假",选手操作!HT367),VLOOKUP($C368,结果导入!HO:HQ,3,0))),"成绩错误")</f>
        <v/>
      </c>
      <c r="Q368" s="5" t="str">
        <f ca="1" t="shared" si="247"/>
        <v/>
      </c>
      <c r="R368" s="5" t="str">
        <f ca="1" t="shared" si="248"/>
        <v/>
      </c>
      <c r="S368" s="5" t="str">
        <f ca="1" t="shared" si="249"/>
        <v/>
      </c>
      <c r="T368" s="6" t="str">
        <f ca="1" t="shared" si="250"/>
        <v/>
      </c>
      <c r="U368" s="6" t="str">
        <f ca="1" t="shared" si="251"/>
        <v/>
      </c>
      <c r="V368" s="6" t="str">
        <f ca="1" t="shared" si="252"/>
        <v/>
      </c>
      <c r="W368" s="6" t="str">
        <f ca="1" t="shared" si="253"/>
        <v/>
      </c>
      <c r="X368" s="6" t="str">
        <f ca="1" t="shared" si="254"/>
        <v/>
      </c>
      <c r="Y368" s="6" t="str">
        <f ca="1" t="shared" si="255"/>
        <v/>
      </c>
      <c r="Z368" s="6" t="str">
        <f ca="1" t="shared" si="256"/>
        <v/>
      </c>
      <c r="AA368" s="6" t="str">
        <f ca="1" t="shared" si="257"/>
        <v/>
      </c>
      <c r="AB368" s="6" t="str">
        <f ca="1" t="shared" si="258"/>
        <v/>
      </c>
      <c r="AC368" s="6" t="str">
        <f ca="1" t="shared" si="259"/>
        <v/>
      </c>
      <c r="AD368" s="6" t="str">
        <f ca="1" t="shared" si="260"/>
        <v/>
      </c>
      <c r="AE368" s="6" t="str">
        <f ca="1" t="shared" si="261"/>
        <v/>
      </c>
      <c r="AF368" s="5" t="str">
        <f ca="1" t="shared" si="262"/>
        <v/>
      </c>
      <c r="AG368" s="5" t="str">
        <f ca="1" t="shared" si="263"/>
        <v/>
      </c>
      <c r="AH368" s="5" t="str">
        <f ca="1" t="shared" si="264"/>
        <v/>
      </c>
      <c r="AI368" s="6" t="str">
        <f ca="1" t="shared" si="265"/>
        <v/>
      </c>
      <c r="AJ368" s="6" t="str">
        <f ca="1" t="shared" si="266"/>
        <v/>
      </c>
      <c r="AK368" s="7" t="str">
        <f ca="1" t="shared" si="267"/>
        <v/>
      </c>
      <c r="AL368" s="6" t="str">
        <f ca="1" t="shared" si="268"/>
        <v/>
      </c>
      <c r="AM368" s="6" t="str">
        <f ca="1" t="shared" si="269"/>
        <v/>
      </c>
      <c r="AN368" s="6" t="str">
        <f ca="1" t="shared" si="270"/>
        <v/>
      </c>
      <c r="AO368" s="6" t="str">
        <f ca="1" t="shared" si="271"/>
        <v/>
      </c>
      <c r="AP368" s="6" t="str">
        <f ca="1" t="shared" si="272"/>
        <v/>
      </c>
      <c r="AQ368" s="6" t="str">
        <f ca="1" t="shared" si="273"/>
        <v/>
      </c>
      <c r="AR368" s="6" t="str">
        <f ca="1" t="shared" si="274"/>
        <v/>
      </c>
      <c r="AS368" s="6" t="str">
        <f ca="1" t="shared" si="275"/>
        <v/>
      </c>
      <c r="AT368" s="6" t="str">
        <f ca="1" t="shared" si="276"/>
        <v/>
      </c>
      <c r="AU368" s="9" t="str">
        <f ca="1" t="shared" si="277"/>
        <v/>
      </c>
      <c r="AV368" s="5" t="str">
        <f ca="1" t="shared" si="278"/>
        <v/>
      </c>
      <c r="AW368" s="5" t="str">
        <f ca="1" t="shared" si="279"/>
        <v/>
      </c>
      <c r="AX368" s="8" t="str">
        <f ca="1" t="shared" si="280"/>
        <v/>
      </c>
      <c r="AY368" s="6" t="str">
        <f ca="1" t="shared" si="281"/>
        <v/>
      </c>
      <c r="AZ368" s="7" t="str">
        <f ca="1" t="shared" si="282"/>
        <v/>
      </c>
      <c r="BA368" s="6" t="str">
        <f ca="1" t="shared" si="283"/>
        <v/>
      </c>
      <c r="BB368" s="6" t="str">
        <f ca="1" t="shared" si="284"/>
        <v/>
      </c>
      <c r="BC368" s="6" t="str">
        <f ca="1" t="shared" si="285"/>
        <v/>
      </c>
      <c r="BD368" s="6" t="str">
        <f ca="1" t="shared" si="286"/>
        <v/>
      </c>
      <c r="BE368" s="6" t="str">
        <f ca="1" t="shared" si="287"/>
        <v/>
      </c>
      <c r="BF368" s="6" t="str">
        <f ca="1" t="shared" si="288"/>
        <v/>
      </c>
      <c r="BG368" s="6" t="str">
        <f ca="1" t="shared" si="289"/>
        <v/>
      </c>
      <c r="BH368" s="6" t="str">
        <f ca="1" t="shared" si="290"/>
        <v/>
      </c>
      <c r="BI368" s="6" t="str">
        <f ca="1" t="shared" si="291"/>
        <v/>
      </c>
    </row>
    <row r="369" spans="1:61">
      <c r="A369" s="5" t="str">
        <f ca="1" t="shared" si="245"/>
        <v/>
      </c>
      <c r="B369" s="5" t="str">
        <f ca="1">IF(选手操作!$K368="","",选手操作!$K368)</f>
        <v/>
      </c>
      <c r="C369" s="5" t="str">
        <f ca="1">IF(选手操作!$L368="","",选手操作!$L368)</f>
        <v/>
      </c>
      <c r="D369" s="5" t="str">
        <f ca="1">IF($B369="","",RANK($E369,$E$4:$E$435,0)+COUNTIF($E$4:$E369,$E369)-1)</f>
        <v/>
      </c>
      <c r="E369" s="6" t="str">
        <f ca="1" t="shared" si="246"/>
        <v/>
      </c>
      <c r="F369" s="7" t="str">
        <f ca="1">IF(SUM(选手操作!S368,选手操作!AS368,选手操作!BS368,选手操作!CS368,选手操作!DS368,选手操作!ES368,选手操作!FS368,选手操作!GS368,选手操作!HS368,选手操作!M368,结果导入!W368,结果导入!AW368,结果导入!BW368,结果导入!CW368,结果导入!DW368,结果导入!EW368,结果导入!FW368,结果导入!GW368,结果导入!HW368,选手操作!HU368)=0,"",SUM(选手操作!S368,选手操作!AS368,选手操作!BS368,选手操作!CS368,选手操作!DS368,选手操作!ES368,选手操作!FS368,选手操作!GS368,选手操作!HS368,选手操作!M368,结果导入!W368,结果导入!AW368,结果导入!BW368,结果导入!CW368,结果导入!DW368,结果导入!EW368,结果导入!FW368,结果导入!GW368,结果导入!HW368))</f>
        <v/>
      </c>
      <c r="G369" s="7" t="str">
        <f>IF(SUM(选手操作!O368,结果导入!Y368,结果导入!AY368,结果导入!BY368,结果导入!CY368,结果导入!DY368,结果导入!EY368,结果导入!FY368,结果导入!GY368,结果导入!HY368)=0,"",SUM(选手操作!O368,结果导入!Y368,结果导入!AY368,结果导入!BY368,结果导入!CY368,结果导入!DY368,结果导入!EY368,结果导入!FY368,结果导入!GY368,结果导入!HY368))</f>
        <v/>
      </c>
      <c r="H369" s="6" t="str">
        <f ca="1">IFERROR(IF(OR($C369="",结果导入!S$3=""),"",IF(选手操作!T368&lt;&gt;"",IF(选手操作!T368="其他","请假",选手操作!T368),VLOOKUP($C369,结果导入!O:Q,3,0))),"成绩错误")</f>
        <v/>
      </c>
      <c r="I369" s="6" t="str">
        <f ca="1">IFERROR(IF(OR($C369="",结果导入!AS$3=""),"",IF(选手操作!AT368&lt;&gt;"",IF(选手操作!AT368="其他","请假",选手操作!AT368),VLOOKUP($C369,结果导入!AO:AQ,3,0))),"成绩错误")</f>
        <v/>
      </c>
      <c r="J369" s="6" t="str">
        <f ca="1">IFERROR(IF(OR($C369="",结果导入!BS$3=""),"",IF(选手操作!BT368&lt;&gt;"",IF(选手操作!BT368="其他","请假",选手操作!BT368),VLOOKUP($C369,结果导入!BO:BQ,3,0))),"成绩错误")</f>
        <v/>
      </c>
      <c r="K369" s="6" t="str">
        <f ca="1">IFERROR(IF(OR($C369="",结果导入!CS$3=""),"",IF(选手操作!CT368&lt;&gt;"",IF(选手操作!CT368="其他","请假",选手操作!CT368),VLOOKUP($C369,结果导入!CO:CQ,3,0))),"成绩错误")</f>
        <v/>
      </c>
      <c r="L369" s="6" t="str">
        <f ca="1">IFERROR(IF(OR($C369="",结果导入!DS$3=""),"",IF(选手操作!DT368&lt;&gt;"",IF(选手操作!DT368="其他","请假",选手操作!DT368),VLOOKUP($C369,结果导入!DO:DQ,3,0))),"成绩错误")</f>
        <v/>
      </c>
      <c r="M369" s="6" t="str">
        <f ca="1">IFERROR(IF(OR($C369="",结果导入!ES$3=""),"",IF(选手操作!ET368&lt;&gt;"",IF(选手操作!ET368="其他","请假",选手操作!ET368),VLOOKUP($C369,结果导入!EO:EQ,3,0))),"成绩错误")</f>
        <v/>
      </c>
      <c r="N369" s="6" t="str">
        <f ca="1">IFERROR(IF(OR($C369="",结果导入!FS$3=""),"",IF(选手操作!FT368&lt;&gt;"",IF(选手操作!FT368="其他","请假",选手操作!FT368),VLOOKUP($C369,结果导入!FO:FQ,3,0))),"成绩错误")</f>
        <v/>
      </c>
      <c r="O369" s="6" t="str">
        <f ca="1">IFERROR(IF(OR($C369="",结果导入!GS$3=""),"",IF(选手操作!GT368&lt;&gt;"",IF(选手操作!GT368="其他","请假",选手操作!GT368),VLOOKUP($C369,结果导入!GO:GQ,3,0))),"成绩错误")</f>
        <v/>
      </c>
      <c r="P369" s="6" t="str">
        <f ca="1">IFERROR(IF(OR($C369="",结果导入!HS$3=""),"",IF(选手操作!HT368&lt;&gt;"",IF(选手操作!HT368="其他","请假",选手操作!HT368),VLOOKUP($C369,结果导入!HO:HQ,3,0))),"成绩错误")</f>
        <v/>
      </c>
      <c r="Q369" s="5" t="str">
        <f ca="1" t="shared" si="247"/>
        <v/>
      </c>
      <c r="R369" s="5" t="str">
        <f ca="1" t="shared" si="248"/>
        <v/>
      </c>
      <c r="S369" s="5" t="str">
        <f ca="1" t="shared" si="249"/>
        <v/>
      </c>
      <c r="T369" s="6" t="str">
        <f ca="1" t="shared" si="250"/>
        <v/>
      </c>
      <c r="U369" s="6" t="str">
        <f ca="1" t="shared" si="251"/>
        <v/>
      </c>
      <c r="V369" s="6" t="str">
        <f ca="1" t="shared" si="252"/>
        <v/>
      </c>
      <c r="W369" s="6" t="str">
        <f ca="1" t="shared" si="253"/>
        <v/>
      </c>
      <c r="X369" s="6" t="str">
        <f ca="1" t="shared" si="254"/>
        <v/>
      </c>
      <c r="Y369" s="6" t="str">
        <f ca="1" t="shared" si="255"/>
        <v/>
      </c>
      <c r="Z369" s="6" t="str">
        <f ca="1" t="shared" si="256"/>
        <v/>
      </c>
      <c r="AA369" s="6" t="str">
        <f ca="1" t="shared" si="257"/>
        <v/>
      </c>
      <c r="AB369" s="6" t="str">
        <f ca="1" t="shared" si="258"/>
        <v/>
      </c>
      <c r="AC369" s="6" t="str">
        <f ca="1" t="shared" si="259"/>
        <v/>
      </c>
      <c r="AD369" s="6" t="str">
        <f ca="1" t="shared" si="260"/>
        <v/>
      </c>
      <c r="AE369" s="6" t="str">
        <f ca="1" t="shared" si="261"/>
        <v/>
      </c>
      <c r="AF369" s="5" t="str">
        <f ca="1" t="shared" si="262"/>
        <v/>
      </c>
      <c r="AG369" s="5" t="str">
        <f ca="1" t="shared" si="263"/>
        <v/>
      </c>
      <c r="AH369" s="5" t="str">
        <f ca="1" t="shared" si="264"/>
        <v/>
      </c>
      <c r="AI369" s="6" t="str">
        <f ca="1" t="shared" si="265"/>
        <v/>
      </c>
      <c r="AJ369" s="6" t="str">
        <f ca="1" t="shared" si="266"/>
        <v/>
      </c>
      <c r="AK369" s="7" t="str">
        <f ca="1" t="shared" si="267"/>
        <v/>
      </c>
      <c r="AL369" s="6" t="str">
        <f ca="1" t="shared" si="268"/>
        <v/>
      </c>
      <c r="AM369" s="6" t="str">
        <f ca="1" t="shared" si="269"/>
        <v/>
      </c>
      <c r="AN369" s="6" t="str">
        <f ca="1" t="shared" si="270"/>
        <v/>
      </c>
      <c r="AO369" s="6" t="str">
        <f ca="1" t="shared" si="271"/>
        <v/>
      </c>
      <c r="AP369" s="6" t="str">
        <f ca="1" t="shared" si="272"/>
        <v/>
      </c>
      <c r="AQ369" s="6" t="str">
        <f ca="1" t="shared" si="273"/>
        <v/>
      </c>
      <c r="AR369" s="6" t="str">
        <f ca="1" t="shared" si="274"/>
        <v/>
      </c>
      <c r="AS369" s="6" t="str">
        <f ca="1" t="shared" si="275"/>
        <v/>
      </c>
      <c r="AT369" s="6" t="str">
        <f ca="1" t="shared" si="276"/>
        <v/>
      </c>
      <c r="AU369" s="9" t="str">
        <f ca="1" t="shared" si="277"/>
        <v/>
      </c>
      <c r="AV369" s="5" t="str">
        <f ca="1" t="shared" si="278"/>
        <v/>
      </c>
      <c r="AW369" s="5" t="str">
        <f ca="1" t="shared" si="279"/>
        <v/>
      </c>
      <c r="AX369" s="8" t="str">
        <f ca="1" t="shared" si="280"/>
        <v/>
      </c>
      <c r="AY369" s="6" t="str">
        <f ca="1" t="shared" si="281"/>
        <v/>
      </c>
      <c r="AZ369" s="7" t="str">
        <f ca="1" t="shared" si="282"/>
        <v/>
      </c>
      <c r="BA369" s="6" t="str">
        <f ca="1" t="shared" si="283"/>
        <v/>
      </c>
      <c r="BB369" s="6" t="str">
        <f ca="1" t="shared" si="284"/>
        <v/>
      </c>
      <c r="BC369" s="6" t="str">
        <f ca="1" t="shared" si="285"/>
        <v/>
      </c>
      <c r="BD369" s="6" t="str">
        <f ca="1" t="shared" si="286"/>
        <v/>
      </c>
      <c r="BE369" s="6" t="str">
        <f ca="1" t="shared" si="287"/>
        <v/>
      </c>
      <c r="BF369" s="6" t="str">
        <f ca="1" t="shared" si="288"/>
        <v/>
      </c>
      <c r="BG369" s="6" t="str">
        <f ca="1" t="shared" si="289"/>
        <v/>
      </c>
      <c r="BH369" s="6" t="str">
        <f ca="1" t="shared" si="290"/>
        <v/>
      </c>
      <c r="BI369" s="6" t="str">
        <f ca="1" t="shared" si="291"/>
        <v/>
      </c>
    </row>
    <row r="370" spans="1:61">
      <c r="A370" s="5" t="str">
        <f ca="1" t="shared" si="245"/>
        <v/>
      </c>
      <c r="B370" s="5" t="str">
        <f ca="1">IF(选手操作!$K369="","",选手操作!$K369)</f>
        <v/>
      </c>
      <c r="C370" s="5" t="str">
        <f ca="1">IF(选手操作!$L369="","",选手操作!$L369)</f>
        <v/>
      </c>
      <c r="D370" s="5" t="str">
        <f ca="1">IF($B370="","",RANK($E370,$E$4:$E$435,0)+COUNTIF($E$4:$E370,$E370)-1)</f>
        <v/>
      </c>
      <c r="E370" s="6" t="str">
        <f ca="1" t="shared" si="246"/>
        <v/>
      </c>
      <c r="F370" s="7" t="str">
        <f ca="1">IF(SUM(选手操作!S369,选手操作!AS369,选手操作!BS369,选手操作!CS369,选手操作!DS369,选手操作!ES369,选手操作!FS369,选手操作!GS369,选手操作!HS369,选手操作!M369,结果导入!W369,结果导入!AW369,结果导入!BW369,结果导入!CW369,结果导入!DW369,结果导入!EW369,结果导入!FW369,结果导入!GW369,结果导入!HW369,选手操作!HU369)=0,"",SUM(选手操作!S369,选手操作!AS369,选手操作!BS369,选手操作!CS369,选手操作!DS369,选手操作!ES369,选手操作!FS369,选手操作!GS369,选手操作!HS369,选手操作!M369,结果导入!W369,结果导入!AW369,结果导入!BW369,结果导入!CW369,结果导入!DW369,结果导入!EW369,结果导入!FW369,结果导入!GW369,结果导入!HW369))</f>
        <v/>
      </c>
      <c r="G370" s="7" t="str">
        <f>IF(SUM(选手操作!O369,结果导入!Y369,结果导入!AY369,结果导入!BY369,结果导入!CY369,结果导入!DY369,结果导入!EY369,结果导入!FY369,结果导入!GY369,结果导入!HY369)=0,"",SUM(选手操作!O369,结果导入!Y369,结果导入!AY369,结果导入!BY369,结果导入!CY369,结果导入!DY369,结果导入!EY369,结果导入!FY369,结果导入!GY369,结果导入!HY369))</f>
        <v/>
      </c>
      <c r="H370" s="6" t="str">
        <f ca="1">IFERROR(IF(OR($C370="",结果导入!S$3=""),"",IF(选手操作!T369&lt;&gt;"",IF(选手操作!T369="其他","请假",选手操作!T369),VLOOKUP($C370,结果导入!O:Q,3,0))),"成绩错误")</f>
        <v/>
      </c>
      <c r="I370" s="6" t="str">
        <f ca="1">IFERROR(IF(OR($C370="",结果导入!AS$3=""),"",IF(选手操作!AT369&lt;&gt;"",IF(选手操作!AT369="其他","请假",选手操作!AT369),VLOOKUP($C370,结果导入!AO:AQ,3,0))),"成绩错误")</f>
        <v/>
      </c>
      <c r="J370" s="6" t="str">
        <f ca="1">IFERROR(IF(OR($C370="",结果导入!BS$3=""),"",IF(选手操作!BT369&lt;&gt;"",IF(选手操作!BT369="其他","请假",选手操作!BT369),VLOOKUP($C370,结果导入!BO:BQ,3,0))),"成绩错误")</f>
        <v/>
      </c>
      <c r="K370" s="6" t="str">
        <f ca="1">IFERROR(IF(OR($C370="",结果导入!CS$3=""),"",IF(选手操作!CT369&lt;&gt;"",IF(选手操作!CT369="其他","请假",选手操作!CT369),VLOOKUP($C370,结果导入!CO:CQ,3,0))),"成绩错误")</f>
        <v/>
      </c>
      <c r="L370" s="6" t="str">
        <f ca="1">IFERROR(IF(OR($C370="",结果导入!DS$3=""),"",IF(选手操作!DT369&lt;&gt;"",IF(选手操作!DT369="其他","请假",选手操作!DT369),VLOOKUP($C370,结果导入!DO:DQ,3,0))),"成绩错误")</f>
        <v/>
      </c>
      <c r="M370" s="6" t="str">
        <f ca="1">IFERROR(IF(OR($C370="",结果导入!ES$3=""),"",IF(选手操作!ET369&lt;&gt;"",IF(选手操作!ET369="其他","请假",选手操作!ET369),VLOOKUP($C370,结果导入!EO:EQ,3,0))),"成绩错误")</f>
        <v/>
      </c>
      <c r="N370" s="6" t="str">
        <f ca="1">IFERROR(IF(OR($C370="",结果导入!FS$3=""),"",IF(选手操作!FT369&lt;&gt;"",IF(选手操作!FT369="其他","请假",选手操作!FT369),VLOOKUP($C370,结果导入!FO:FQ,3,0))),"成绩错误")</f>
        <v/>
      </c>
      <c r="O370" s="6" t="str">
        <f ca="1">IFERROR(IF(OR($C370="",结果导入!GS$3=""),"",IF(选手操作!GT369&lt;&gt;"",IF(选手操作!GT369="其他","请假",选手操作!GT369),VLOOKUP($C370,结果导入!GO:GQ,3,0))),"成绩错误")</f>
        <v/>
      </c>
      <c r="P370" s="6" t="str">
        <f ca="1">IFERROR(IF(OR($C370="",结果导入!HS$3=""),"",IF(选手操作!HT369&lt;&gt;"",IF(选手操作!HT369="其他","请假",选手操作!HT369),VLOOKUP($C370,结果导入!HO:HQ,3,0))),"成绩错误")</f>
        <v/>
      </c>
      <c r="Q370" s="5" t="str">
        <f ca="1" t="shared" si="247"/>
        <v/>
      </c>
      <c r="R370" s="5" t="str">
        <f ca="1" t="shared" si="248"/>
        <v/>
      </c>
      <c r="S370" s="5" t="str">
        <f ca="1" t="shared" si="249"/>
        <v/>
      </c>
      <c r="T370" s="6" t="str">
        <f ca="1" t="shared" si="250"/>
        <v/>
      </c>
      <c r="U370" s="6" t="str">
        <f ca="1" t="shared" si="251"/>
        <v/>
      </c>
      <c r="V370" s="6" t="str">
        <f ca="1" t="shared" si="252"/>
        <v/>
      </c>
      <c r="W370" s="6" t="str">
        <f ca="1" t="shared" si="253"/>
        <v/>
      </c>
      <c r="X370" s="6" t="str">
        <f ca="1" t="shared" si="254"/>
        <v/>
      </c>
      <c r="Y370" s="6" t="str">
        <f ca="1" t="shared" si="255"/>
        <v/>
      </c>
      <c r="Z370" s="6" t="str">
        <f ca="1" t="shared" si="256"/>
        <v/>
      </c>
      <c r="AA370" s="6" t="str">
        <f ca="1" t="shared" si="257"/>
        <v/>
      </c>
      <c r="AB370" s="6" t="str">
        <f ca="1" t="shared" si="258"/>
        <v/>
      </c>
      <c r="AC370" s="6" t="str">
        <f ca="1" t="shared" si="259"/>
        <v/>
      </c>
      <c r="AD370" s="6" t="str">
        <f ca="1" t="shared" si="260"/>
        <v/>
      </c>
      <c r="AE370" s="6" t="str">
        <f ca="1" t="shared" si="261"/>
        <v/>
      </c>
      <c r="AF370" s="5" t="str">
        <f ca="1" t="shared" si="262"/>
        <v/>
      </c>
      <c r="AG370" s="5" t="str">
        <f ca="1" t="shared" si="263"/>
        <v/>
      </c>
      <c r="AH370" s="5" t="str">
        <f ca="1" t="shared" si="264"/>
        <v/>
      </c>
      <c r="AI370" s="6" t="str">
        <f ca="1" t="shared" si="265"/>
        <v/>
      </c>
      <c r="AJ370" s="6" t="str">
        <f ca="1" t="shared" si="266"/>
        <v/>
      </c>
      <c r="AK370" s="7" t="str">
        <f ca="1" t="shared" si="267"/>
        <v/>
      </c>
      <c r="AL370" s="6" t="str">
        <f ca="1" t="shared" si="268"/>
        <v/>
      </c>
      <c r="AM370" s="6" t="str">
        <f ca="1" t="shared" si="269"/>
        <v/>
      </c>
      <c r="AN370" s="6" t="str">
        <f ca="1" t="shared" si="270"/>
        <v/>
      </c>
      <c r="AO370" s="6" t="str">
        <f ca="1" t="shared" si="271"/>
        <v/>
      </c>
      <c r="AP370" s="6" t="str">
        <f ca="1" t="shared" si="272"/>
        <v/>
      </c>
      <c r="AQ370" s="6" t="str">
        <f ca="1" t="shared" si="273"/>
        <v/>
      </c>
      <c r="AR370" s="6" t="str">
        <f ca="1" t="shared" si="274"/>
        <v/>
      </c>
      <c r="AS370" s="6" t="str">
        <f ca="1" t="shared" si="275"/>
        <v/>
      </c>
      <c r="AT370" s="6" t="str">
        <f ca="1" t="shared" si="276"/>
        <v/>
      </c>
      <c r="AU370" s="9" t="str">
        <f ca="1" t="shared" si="277"/>
        <v/>
      </c>
      <c r="AV370" s="5" t="str">
        <f ca="1" t="shared" si="278"/>
        <v/>
      </c>
      <c r="AW370" s="5" t="str">
        <f ca="1" t="shared" si="279"/>
        <v/>
      </c>
      <c r="AX370" s="8" t="str">
        <f ca="1" t="shared" si="280"/>
        <v/>
      </c>
      <c r="AY370" s="6" t="str">
        <f ca="1" t="shared" si="281"/>
        <v/>
      </c>
      <c r="AZ370" s="7" t="str">
        <f ca="1" t="shared" si="282"/>
        <v/>
      </c>
      <c r="BA370" s="6" t="str">
        <f ca="1" t="shared" si="283"/>
        <v/>
      </c>
      <c r="BB370" s="6" t="str">
        <f ca="1" t="shared" si="284"/>
        <v/>
      </c>
      <c r="BC370" s="6" t="str">
        <f ca="1" t="shared" si="285"/>
        <v/>
      </c>
      <c r="BD370" s="6" t="str">
        <f ca="1" t="shared" si="286"/>
        <v/>
      </c>
      <c r="BE370" s="6" t="str">
        <f ca="1" t="shared" si="287"/>
        <v/>
      </c>
      <c r="BF370" s="6" t="str">
        <f ca="1" t="shared" si="288"/>
        <v/>
      </c>
      <c r="BG370" s="6" t="str">
        <f ca="1" t="shared" si="289"/>
        <v/>
      </c>
      <c r="BH370" s="6" t="str">
        <f ca="1" t="shared" si="290"/>
        <v/>
      </c>
      <c r="BI370" s="6" t="str">
        <f ca="1" t="shared" si="291"/>
        <v/>
      </c>
    </row>
    <row r="371" spans="1:61">
      <c r="A371" s="5" t="str">
        <f ca="1" t="shared" si="245"/>
        <v/>
      </c>
      <c r="B371" s="5" t="str">
        <f ca="1">IF(选手操作!$K370="","",选手操作!$K370)</f>
        <v/>
      </c>
      <c r="C371" s="5" t="str">
        <f ca="1">IF(选手操作!$L370="","",选手操作!$L370)</f>
        <v/>
      </c>
      <c r="D371" s="5" t="str">
        <f ca="1">IF($B371="","",RANK($E371,$E$4:$E$435,0)+COUNTIF($E$4:$E371,$E371)-1)</f>
        <v/>
      </c>
      <c r="E371" s="6" t="str">
        <f ca="1" t="shared" si="246"/>
        <v/>
      </c>
      <c r="F371" s="7" t="str">
        <f ca="1">IF(SUM(选手操作!S370,选手操作!AS370,选手操作!BS370,选手操作!CS370,选手操作!DS370,选手操作!ES370,选手操作!FS370,选手操作!GS370,选手操作!HS370,选手操作!M370,结果导入!W370,结果导入!AW370,结果导入!BW370,结果导入!CW370,结果导入!DW370,结果导入!EW370,结果导入!FW370,结果导入!GW370,结果导入!HW370,选手操作!HU370)=0,"",SUM(选手操作!S370,选手操作!AS370,选手操作!BS370,选手操作!CS370,选手操作!DS370,选手操作!ES370,选手操作!FS370,选手操作!GS370,选手操作!HS370,选手操作!M370,结果导入!W370,结果导入!AW370,结果导入!BW370,结果导入!CW370,结果导入!DW370,结果导入!EW370,结果导入!FW370,结果导入!GW370,结果导入!HW370))</f>
        <v/>
      </c>
      <c r="G371" s="7" t="str">
        <f>IF(SUM(选手操作!O370,结果导入!Y370,结果导入!AY370,结果导入!BY370,结果导入!CY370,结果导入!DY370,结果导入!EY370,结果导入!FY370,结果导入!GY370,结果导入!HY370)=0,"",SUM(选手操作!O370,结果导入!Y370,结果导入!AY370,结果导入!BY370,结果导入!CY370,结果导入!DY370,结果导入!EY370,结果导入!FY370,结果导入!GY370,结果导入!HY370))</f>
        <v/>
      </c>
      <c r="H371" s="6" t="str">
        <f ca="1">IFERROR(IF(OR($C371="",结果导入!S$3=""),"",IF(选手操作!T370&lt;&gt;"",IF(选手操作!T370="其他","请假",选手操作!T370),VLOOKUP($C371,结果导入!O:Q,3,0))),"成绩错误")</f>
        <v/>
      </c>
      <c r="I371" s="6" t="str">
        <f ca="1">IFERROR(IF(OR($C371="",结果导入!AS$3=""),"",IF(选手操作!AT370&lt;&gt;"",IF(选手操作!AT370="其他","请假",选手操作!AT370),VLOOKUP($C371,结果导入!AO:AQ,3,0))),"成绩错误")</f>
        <v/>
      </c>
      <c r="J371" s="6" t="str">
        <f ca="1">IFERROR(IF(OR($C371="",结果导入!BS$3=""),"",IF(选手操作!BT370&lt;&gt;"",IF(选手操作!BT370="其他","请假",选手操作!BT370),VLOOKUP($C371,结果导入!BO:BQ,3,0))),"成绩错误")</f>
        <v/>
      </c>
      <c r="K371" s="6" t="str">
        <f ca="1">IFERROR(IF(OR($C371="",结果导入!CS$3=""),"",IF(选手操作!CT370&lt;&gt;"",IF(选手操作!CT370="其他","请假",选手操作!CT370),VLOOKUP($C371,结果导入!CO:CQ,3,0))),"成绩错误")</f>
        <v/>
      </c>
      <c r="L371" s="6" t="str">
        <f ca="1">IFERROR(IF(OR($C371="",结果导入!DS$3=""),"",IF(选手操作!DT370&lt;&gt;"",IF(选手操作!DT370="其他","请假",选手操作!DT370),VLOOKUP($C371,结果导入!DO:DQ,3,0))),"成绩错误")</f>
        <v/>
      </c>
      <c r="M371" s="6" t="str">
        <f ca="1">IFERROR(IF(OR($C371="",结果导入!ES$3=""),"",IF(选手操作!ET370&lt;&gt;"",IF(选手操作!ET370="其他","请假",选手操作!ET370),VLOOKUP($C371,结果导入!EO:EQ,3,0))),"成绩错误")</f>
        <v/>
      </c>
      <c r="N371" s="6" t="str">
        <f ca="1">IFERROR(IF(OR($C371="",结果导入!FS$3=""),"",IF(选手操作!FT370&lt;&gt;"",IF(选手操作!FT370="其他","请假",选手操作!FT370),VLOOKUP($C371,结果导入!FO:FQ,3,0))),"成绩错误")</f>
        <v/>
      </c>
      <c r="O371" s="6" t="str">
        <f ca="1">IFERROR(IF(OR($C371="",结果导入!GS$3=""),"",IF(选手操作!GT370&lt;&gt;"",IF(选手操作!GT370="其他","请假",选手操作!GT370),VLOOKUP($C371,结果导入!GO:GQ,3,0))),"成绩错误")</f>
        <v/>
      </c>
      <c r="P371" s="6" t="str">
        <f ca="1">IFERROR(IF(OR($C371="",结果导入!HS$3=""),"",IF(选手操作!HT370&lt;&gt;"",IF(选手操作!HT370="其他","请假",选手操作!HT370),VLOOKUP($C371,结果导入!HO:HQ,3,0))),"成绩错误")</f>
        <v/>
      </c>
      <c r="Q371" s="5" t="str">
        <f ca="1" t="shared" si="247"/>
        <v/>
      </c>
      <c r="R371" s="5" t="str">
        <f ca="1" t="shared" si="248"/>
        <v/>
      </c>
      <c r="S371" s="5" t="str">
        <f ca="1" t="shared" si="249"/>
        <v/>
      </c>
      <c r="T371" s="6" t="str">
        <f ca="1" t="shared" si="250"/>
        <v/>
      </c>
      <c r="U371" s="6" t="str">
        <f ca="1" t="shared" si="251"/>
        <v/>
      </c>
      <c r="V371" s="6" t="str">
        <f ca="1" t="shared" si="252"/>
        <v/>
      </c>
      <c r="W371" s="6" t="str">
        <f ca="1" t="shared" si="253"/>
        <v/>
      </c>
      <c r="X371" s="6" t="str">
        <f ca="1" t="shared" si="254"/>
        <v/>
      </c>
      <c r="Y371" s="6" t="str">
        <f ca="1" t="shared" si="255"/>
        <v/>
      </c>
      <c r="Z371" s="6" t="str">
        <f ca="1" t="shared" si="256"/>
        <v/>
      </c>
      <c r="AA371" s="6" t="str">
        <f ca="1" t="shared" si="257"/>
        <v/>
      </c>
      <c r="AB371" s="6" t="str">
        <f ca="1" t="shared" si="258"/>
        <v/>
      </c>
      <c r="AC371" s="6" t="str">
        <f ca="1" t="shared" si="259"/>
        <v/>
      </c>
      <c r="AD371" s="6" t="str">
        <f ca="1" t="shared" si="260"/>
        <v/>
      </c>
      <c r="AE371" s="6" t="str">
        <f ca="1" t="shared" si="261"/>
        <v/>
      </c>
      <c r="AF371" s="5" t="str">
        <f ca="1" t="shared" si="262"/>
        <v/>
      </c>
      <c r="AG371" s="5" t="str">
        <f ca="1" t="shared" si="263"/>
        <v/>
      </c>
      <c r="AH371" s="5" t="str">
        <f ca="1" t="shared" si="264"/>
        <v/>
      </c>
      <c r="AI371" s="6" t="str">
        <f ca="1" t="shared" si="265"/>
        <v/>
      </c>
      <c r="AJ371" s="6" t="str">
        <f ca="1" t="shared" si="266"/>
        <v/>
      </c>
      <c r="AK371" s="7" t="str">
        <f ca="1" t="shared" si="267"/>
        <v/>
      </c>
      <c r="AL371" s="6" t="str">
        <f ca="1" t="shared" si="268"/>
        <v/>
      </c>
      <c r="AM371" s="6" t="str">
        <f ca="1" t="shared" si="269"/>
        <v/>
      </c>
      <c r="AN371" s="6" t="str">
        <f ca="1" t="shared" si="270"/>
        <v/>
      </c>
      <c r="AO371" s="6" t="str">
        <f ca="1" t="shared" si="271"/>
        <v/>
      </c>
      <c r="AP371" s="6" t="str">
        <f ca="1" t="shared" si="272"/>
        <v/>
      </c>
      <c r="AQ371" s="6" t="str">
        <f ca="1" t="shared" si="273"/>
        <v/>
      </c>
      <c r="AR371" s="6" t="str">
        <f ca="1" t="shared" si="274"/>
        <v/>
      </c>
      <c r="AS371" s="6" t="str">
        <f ca="1" t="shared" si="275"/>
        <v/>
      </c>
      <c r="AT371" s="6" t="str">
        <f ca="1" t="shared" si="276"/>
        <v/>
      </c>
      <c r="AU371" s="9" t="str">
        <f ca="1" t="shared" si="277"/>
        <v/>
      </c>
      <c r="AV371" s="5" t="str">
        <f ca="1" t="shared" si="278"/>
        <v/>
      </c>
      <c r="AW371" s="5" t="str">
        <f ca="1" t="shared" si="279"/>
        <v/>
      </c>
      <c r="AX371" s="8" t="str">
        <f ca="1" t="shared" si="280"/>
        <v/>
      </c>
      <c r="AY371" s="6" t="str">
        <f ca="1" t="shared" si="281"/>
        <v/>
      </c>
      <c r="AZ371" s="7" t="str">
        <f ca="1" t="shared" si="282"/>
        <v/>
      </c>
      <c r="BA371" s="6" t="str">
        <f ca="1" t="shared" si="283"/>
        <v/>
      </c>
      <c r="BB371" s="6" t="str">
        <f ca="1" t="shared" si="284"/>
        <v/>
      </c>
      <c r="BC371" s="6" t="str">
        <f ca="1" t="shared" si="285"/>
        <v/>
      </c>
      <c r="BD371" s="6" t="str">
        <f ca="1" t="shared" si="286"/>
        <v/>
      </c>
      <c r="BE371" s="6" t="str">
        <f ca="1" t="shared" si="287"/>
        <v/>
      </c>
      <c r="BF371" s="6" t="str">
        <f ca="1" t="shared" si="288"/>
        <v/>
      </c>
      <c r="BG371" s="6" t="str">
        <f ca="1" t="shared" si="289"/>
        <v/>
      </c>
      <c r="BH371" s="6" t="str">
        <f ca="1" t="shared" si="290"/>
        <v/>
      </c>
      <c r="BI371" s="6" t="str">
        <f ca="1" t="shared" si="291"/>
        <v/>
      </c>
    </row>
    <row r="372" spans="1:61">
      <c r="A372" s="5" t="str">
        <f ca="1" t="shared" si="245"/>
        <v/>
      </c>
      <c r="B372" s="5" t="str">
        <f ca="1">IF(选手操作!$K371="","",选手操作!$K371)</f>
        <v/>
      </c>
      <c r="C372" s="5" t="str">
        <f ca="1">IF(选手操作!$L371="","",选手操作!$L371)</f>
        <v/>
      </c>
      <c r="D372" s="5" t="str">
        <f ca="1">IF($B372="","",RANK($E372,$E$4:$E$435,0)+COUNTIF($E$4:$E372,$E372)-1)</f>
        <v/>
      </c>
      <c r="E372" s="6" t="str">
        <f ca="1" t="shared" si="246"/>
        <v/>
      </c>
      <c r="F372" s="7" t="str">
        <f ca="1">IF(SUM(选手操作!S371,选手操作!AS371,选手操作!BS371,选手操作!CS371,选手操作!DS371,选手操作!ES371,选手操作!FS371,选手操作!GS371,选手操作!HS371,选手操作!M371,结果导入!W371,结果导入!AW371,结果导入!BW371,结果导入!CW371,结果导入!DW371,结果导入!EW371,结果导入!FW371,结果导入!GW371,结果导入!HW371,选手操作!HU371)=0,"",SUM(选手操作!S371,选手操作!AS371,选手操作!BS371,选手操作!CS371,选手操作!DS371,选手操作!ES371,选手操作!FS371,选手操作!GS371,选手操作!HS371,选手操作!M371,结果导入!W371,结果导入!AW371,结果导入!BW371,结果导入!CW371,结果导入!DW371,结果导入!EW371,结果导入!FW371,结果导入!GW371,结果导入!HW371))</f>
        <v/>
      </c>
      <c r="G372" s="7" t="str">
        <f>IF(SUM(选手操作!O371,结果导入!Y371,结果导入!AY371,结果导入!BY371,结果导入!CY371,结果导入!DY371,结果导入!EY371,结果导入!FY371,结果导入!GY371,结果导入!HY371)=0,"",SUM(选手操作!O371,结果导入!Y371,结果导入!AY371,结果导入!BY371,结果导入!CY371,结果导入!DY371,结果导入!EY371,结果导入!FY371,结果导入!GY371,结果导入!HY371))</f>
        <v/>
      </c>
      <c r="H372" s="6" t="str">
        <f ca="1">IFERROR(IF(OR($C372="",结果导入!S$3=""),"",IF(选手操作!T371&lt;&gt;"",IF(选手操作!T371="其他","请假",选手操作!T371),VLOOKUP($C372,结果导入!O:Q,3,0))),"成绩错误")</f>
        <v/>
      </c>
      <c r="I372" s="6" t="str">
        <f ca="1">IFERROR(IF(OR($C372="",结果导入!AS$3=""),"",IF(选手操作!AT371&lt;&gt;"",IF(选手操作!AT371="其他","请假",选手操作!AT371),VLOOKUP($C372,结果导入!AO:AQ,3,0))),"成绩错误")</f>
        <v/>
      </c>
      <c r="J372" s="6" t="str">
        <f ca="1">IFERROR(IF(OR($C372="",结果导入!BS$3=""),"",IF(选手操作!BT371&lt;&gt;"",IF(选手操作!BT371="其他","请假",选手操作!BT371),VLOOKUP($C372,结果导入!BO:BQ,3,0))),"成绩错误")</f>
        <v/>
      </c>
      <c r="K372" s="6" t="str">
        <f ca="1">IFERROR(IF(OR($C372="",结果导入!CS$3=""),"",IF(选手操作!CT371&lt;&gt;"",IF(选手操作!CT371="其他","请假",选手操作!CT371),VLOOKUP($C372,结果导入!CO:CQ,3,0))),"成绩错误")</f>
        <v/>
      </c>
      <c r="L372" s="6" t="str">
        <f ca="1">IFERROR(IF(OR($C372="",结果导入!DS$3=""),"",IF(选手操作!DT371&lt;&gt;"",IF(选手操作!DT371="其他","请假",选手操作!DT371),VLOOKUP($C372,结果导入!DO:DQ,3,0))),"成绩错误")</f>
        <v/>
      </c>
      <c r="M372" s="6" t="str">
        <f ca="1">IFERROR(IF(OR($C372="",结果导入!ES$3=""),"",IF(选手操作!ET371&lt;&gt;"",IF(选手操作!ET371="其他","请假",选手操作!ET371),VLOOKUP($C372,结果导入!EO:EQ,3,0))),"成绩错误")</f>
        <v/>
      </c>
      <c r="N372" s="6" t="str">
        <f ca="1">IFERROR(IF(OR($C372="",结果导入!FS$3=""),"",IF(选手操作!FT371&lt;&gt;"",IF(选手操作!FT371="其他","请假",选手操作!FT371),VLOOKUP($C372,结果导入!FO:FQ,3,0))),"成绩错误")</f>
        <v/>
      </c>
      <c r="O372" s="6" t="str">
        <f ca="1">IFERROR(IF(OR($C372="",结果导入!GS$3=""),"",IF(选手操作!GT371&lt;&gt;"",IF(选手操作!GT371="其他","请假",选手操作!GT371),VLOOKUP($C372,结果导入!GO:GQ,3,0))),"成绩错误")</f>
        <v/>
      </c>
      <c r="P372" s="6" t="str">
        <f ca="1">IFERROR(IF(OR($C372="",结果导入!HS$3=""),"",IF(选手操作!HT371&lt;&gt;"",IF(选手操作!HT371="其他","请假",选手操作!HT371),VLOOKUP($C372,结果导入!HO:HQ,3,0))),"成绩错误")</f>
        <v/>
      </c>
      <c r="Q372" s="5" t="str">
        <f ca="1" t="shared" si="247"/>
        <v/>
      </c>
      <c r="R372" s="5" t="str">
        <f ca="1" t="shared" si="248"/>
        <v/>
      </c>
      <c r="S372" s="5" t="str">
        <f ca="1" t="shared" si="249"/>
        <v/>
      </c>
      <c r="T372" s="6" t="str">
        <f ca="1" t="shared" si="250"/>
        <v/>
      </c>
      <c r="U372" s="6" t="str">
        <f ca="1" t="shared" si="251"/>
        <v/>
      </c>
      <c r="V372" s="6" t="str">
        <f ca="1" t="shared" si="252"/>
        <v/>
      </c>
      <c r="W372" s="6" t="str">
        <f ca="1" t="shared" si="253"/>
        <v/>
      </c>
      <c r="X372" s="6" t="str">
        <f ca="1" t="shared" si="254"/>
        <v/>
      </c>
      <c r="Y372" s="6" t="str">
        <f ca="1" t="shared" si="255"/>
        <v/>
      </c>
      <c r="Z372" s="6" t="str">
        <f ca="1" t="shared" si="256"/>
        <v/>
      </c>
      <c r="AA372" s="6" t="str">
        <f ca="1" t="shared" si="257"/>
        <v/>
      </c>
      <c r="AB372" s="6" t="str">
        <f ca="1" t="shared" si="258"/>
        <v/>
      </c>
      <c r="AC372" s="6" t="str">
        <f ca="1" t="shared" si="259"/>
        <v/>
      </c>
      <c r="AD372" s="6" t="str">
        <f ca="1" t="shared" si="260"/>
        <v/>
      </c>
      <c r="AE372" s="6" t="str">
        <f ca="1" t="shared" si="261"/>
        <v/>
      </c>
      <c r="AF372" s="5" t="str">
        <f ca="1" t="shared" si="262"/>
        <v/>
      </c>
      <c r="AG372" s="5" t="str">
        <f ca="1" t="shared" si="263"/>
        <v/>
      </c>
      <c r="AH372" s="5" t="str">
        <f ca="1" t="shared" si="264"/>
        <v/>
      </c>
      <c r="AI372" s="6" t="str">
        <f ca="1" t="shared" si="265"/>
        <v/>
      </c>
      <c r="AJ372" s="6" t="str">
        <f ca="1" t="shared" si="266"/>
        <v/>
      </c>
      <c r="AK372" s="7" t="str">
        <f ca="1" t="shared" si="267"/>
        <v/>
      </c>
      <c r="AL372" s="6" t="str">
        <f ca="1" t="shared" si="268"/>
        <v/>
      </c>
      <c r="AM372" s="6" t="str">
        <f ca="1" t="shared" si="269"/>
        <v/>
      </c>
      <c r="AN372" s="6" t="str">
        <f ca="1" t="shared" si="270"/>
        <v/>
      </c>
      <c r="AO372" s="6" t="str">
        <f ca="1" t="shared" si="271"/>
        <v/>
      </c>
      <c r="AP372" s="6" t="str">
        <f ca="1" t="shared" si="272"/>
        <v/>
      </c>
      <c r="AQ372" s="6" t="str">
        <f ca="1" t="shared" si="273"/>
        <v/>
      </c>
      <c r="AR372" s="6" t="str">
        <f ca="1" t="shared" si="274"/>
        <v/>
      </c>
      <c r="AS372" s="6" t="str">
        <f ca="1" t="shared" si="275"/>
        <v/>
      </c>
      <c r="AT372" s="6" t="str">
        <f ca="1" t="shared" si="276"/>
        <v/>
      </c>
      <c r="AU372" s="9" t="str">
        <f ca="1" t="shared" si="277"/>
        <v/>
      </c>
      <c r="AV372" s="5" t="str">
        <f ca="1" t="shared" si="278"/>
        <v/>
      </c>
      <c r="AW372" s="5" t="str">
        <f ca="1" t="shared" si="279"/>
        <v/>
      </c>
      <c r="AX372" s="8" t="str">
        <f ca="1" t="shared" si="280"/>
        <v/>
      </c>
      <c r="AY372" s="6" t="str">
        <f ca="1" t="shared" si="281"/>
        <v/>
      </c>
      <c r="AZ372" s="7" t="str">
        <f ca="1" t="shared" si="282"/>
        <v/>
      </c>
      <c r="BA372" s="6" t="str">
        <f ca="1" t="shared" si="283"/>
        <v/>
      </c>
      <c r="BB372" s="6" t="str">
        <f ca="1" t="shared" si="284"/>
        <v/>
      </c>
      <c r="BC372" s="6" t="str">
        <f ca="1" t="shared" si="285"/>
        <v/>
      </c>
      <c r="BD372" s="6" t="str">
        <f ca="1" t="shared" si="286"/>
        <v/>
      </c>
      <c r="BE372" s="6" t="str">
        <f ca="1" t="shared" si="287"/>
        <v/>
      </c>
      <c r="BF372" s="6" t="str">
        <f ca="1" t="shared" si="288"/>
        <v/>
      </c>
      <c r="BG372" s="6" t="str">
        <f ca="1" t="shared" si="289"/>
        <v/>
      </c>
      <c r="BH372" s="6" t="str">
        <f ca="1" t="shared" si="290"/>
        <v/>
      </c>
      <c r="BI372" s="6" t="str">
        <f ca="1" t="shared" si="291"/>
        <v/>
      </c>
    </row>
    <row r="373" spans="1:61">
      <c r="A373" s="5" t="str">
        <f ca="1" t="shared" si="245"/>
        <v/>
      </c>
      <c r="B373" s="5" t="str">
        <f ca="1">IF(选手操作!$K372="","",选手操作!$K372)</f>
        <v/>
      </c>
      <c r="C373" s="5" t="str">
        <f ca="1">IF(选手操作!$L372="","",选手操作!$L372)</f>
        <v/>
      </c>
      <c r="D373" s="5" t="str">
        <f ca="1">IF($B373="","",RANK($E373,$E$4:$E$435,0)+COUNTIF($E$4:$E373,$E373)-1)</f>
        <v/>
      </c>
      <c r="E373" s="6" t="str">
        <f ca="1" t="shared" si="246"/>
        <v/>
      </c>
      <c r="F373" s="7" t="str">
        <f ca="1">IF(SUM(选手操作!S372,选手操作!AS372,选手操作!BS372,选手操作!CS372,选手操作!DS372,选手操作!ES372,选手操作!FS372,选手操作!GS372,选手操作!HS372,选手操作!M372,结果导入!W372,结果导入!AW372,结果导入!BW372,结果导入!CW372,结果导入!DW372,结果导入!EW372,结果导入!FW372,结果导入!GW372,结果导入!HW372,选手操作!HU372)=0,"",SUM(选手操作!S372,选手操作!AS372,选手操作!BS372,选手操作!CS372,选手操作!DS372,选手操作!ES372,选手操作!FS372,选手操作!GS372,选手操作!HS372,选手操作!M372,结果导入!W372,结果导入!AW372,结果导入!BW372,结果导入!CW372,结果导入!DW372,结果导入!EW372,结果导入!FW372,结果导入!GW372,结果导入!HW372))</f>
        <v/>
      </c>
      <c r="G373" s="7" t="str">
        <f>IF(SUM(选手操作!O372,结果导入!Y372,结果导入!AY372,结果导入!BY372,结果导入!CY372,结果导入!DY372,结果导入!EY372,结果导入!FY372,结果导入!GY372,结果导入!HY372)=0,"",SUM(选手操作!O372,结果导入!Y372,结果导入!AY372,结果导入!BY372,结果导入!CY372,结果导入!DY372,结果导入!EY372,结果导入!FY372,结果导入!GY372,结果导入!HY372))</f>
        <v/>
      </c>
      <c r="H373" s="6" t="str">
        <f ca="1">IFERROR(IF(OR($C373="",结果导入!S$3=""),"",IF(选手操作!T372&lt;&gt;"",IF(选手操作!T372="其他","请假",选手操作!T372),VLOOKUP($C373,结果导入!O:Q,3,0))),"成绩错误")</f>
        <v/>
      </c>
      <c r="I373" s="6" t="str">
        <f ca="1">IFERROR(IF(OR($C373="",结果导入!AS$3=""),"",IF(选手操作!AT372&lt;&gt;"",IF(选手操作!AT372="其他","请假",选手操作!AT372),VLOOKUP($C373,结果导入!AO:AQ,3,0))),"成绩错误")</f>
        <v/>
      </c>
      <c r="J373" s="6" t="str">
        <f ca="1">IFERROR(IF(OR($C373="",结果导入!BS$3=""),"",IF(选手操作!BT372&lt;&gt;"",IF(选手操作!BT372="其他","请假",选手操作!BT372),VLOOKUP($C373,结果导入!BO:BQ,3,0))),"成绩错误")</f>
        <v/>
      </c>
      <c r="K373" s="6" t="str">
        <f ca="1">IFERROR(IF(OR($C373="",结果导入!CS$3=""),"",IF(选手操作!CT372&lt;&gt;"",IF(选手操作!CT372="其他","请假",选手操作!CT372),VLOOKUP($C373,结果导入!CO:CQ,3,0))),"成绩错误")</f>
        <v/>
      </c>
      <c r="L373" s="6" t="str">
        <f ca="1">IFERROR(IF(OR($C373="",结果导入!DS$3=""),"",IF(选手操作!DT372&lt;&gt;"",IF(选手操作!DT372="其他","请假",选手操作!DT372),VLOOKUP($C373,结果导入!DO:DQ,3,0))),"成绩错误")</f>
        <v/>
      </c>
      <c r="M373" s="6" t="str">
        <f ca="1">IFERROR(IF(OR($C373="",结果导入!ES$3=""),"",IF(选手操作!ET372&lt;&gt;"",IF(选手操作!ET372="其他","请假",选手操作!ET372),VLOOKUP($C373,结果导入!EO:EQ,3,0))),"成绩错误")</f>
        <v/>
      </c>
      <c r="N373" s="6" t="str">
        <f ca="1">IFERROR(IF(OR($C373="",结果导入!FS$3=""),"",IF(选手操作!FT372&lt;&gt;"",IF(选手操作!FT372="其他","请假",选手操作!FT372),VLOOKUP($C373,结果导入!FO:FQ,3,0))),"成绩错误")</f>
        <v/>
      </c>
      <c r="O373" s="6" t="str">
        <f ca="1">IFERROR(IF(OR($C373="",结果导入!GS$3=""),"",IF(选手操作!GT372&lt;&gt;"",IF(选手操作!GT372="其他","请假",选手操作!GT372),VLOOKUP($C373,结果导入!GO:GQ,3,0))),"成绩错误")</f>
        <v/>
      </c>
      <c r="P373" s="6" t="str">
        <f ca="1">IFERROR(IF(OR($C373="",结果导入!HS$3=""),"",IF(选手操作!HT372&lt;&gt;"",IF(选手操作!HT372="其他","请假",选手操作!HT372),VLOOKUP($C373,结果导入!HO:HQ,3,0))),"成绩错误")</f>
        <v/>
      </c>
      <c r="Q373" s="5" t="str">
        <f ca="1" t="shared" si="247"/>
        <v/>
      </c>
      <c r="R373" s="5" t="str">
        <f ca="1" t="shared" si="248"/>
        <v/>
      </c>
      <c r="S373" s="5" t="str">
        <f ca="1" t="shared" si="249"/>
        <v/>
      </c>
      <c r="T373" s="6" t="str">
        <f ca="1" t="shared" si="250"/>
        <v/>
      </c>
      <c r="U373" s="6" t="str">
        <f ca="1" t="shared" si="251"/>
        <v/>
      </c>
      <c r="V373" s="6" t="str">
        <f ca="1" t="shared" si="252"/>
        <v/>
      </c>
      <c r="W373" s="6" t="str">
        <f ca="1" t="shared" si="253"/>
        <v/>
      </c>
      <c r="X373" s="6" t="str">
        <f ca="1" t="shared" si="254"/>
        <v/>
      </c>
      <c r="Y373" s="6" t="str">
        <f ca="1" t="shared" si="255"/>
        <v/>
      </c>
      <c r="Z373" s="6" t="str">
        <f ca="1" t="shared" si="256"/>
        <v/>
      </c>
      <c r="AA373" s="6" t="str">
        <f ca="1" t="shared" si="257"/>
        <v/>
      </c>
      <c r="AB373" s="6" t="str">
        <f ca="1" t="shared" si="258"/>
        <v/>
      </c>
      <c r="AC373" s="6" t="str">
        <f ca="1" t="shared" si="259"/>
        <v/>
      </c>
      <c r="AD373" s="6" t="str">
        <f ca="1" t="shared" si="260"/>
        <v/>
      </c>
      <c r="AE373" s="6" t="str">
        <f ca="1" t="shared" si="261"/>
        <v/>
      </c>
      <c r="AF373" s="5" t="str">
        <f ca="1" t="shared" si="262"/>
        <v/>
      </c>
      <c r="AG373" s="5" t="str">
        <f ca="1" t="shared" si="263"/>
        <v/>
      </c>
      <c r="AH373" s="5" t="str">
        <f ca="1" t="shared" si="264"/>
        <v/>
      </c>
      <c r="AI373" s="6" t="str">
        <f ca="1" t="shared" si="265"/>
        <v/>
      </c>
      <c r="AJ373" s="6" t="str">
        <f ca="1" t="shared" si="266"/>
        <v/>
      </c>
      <c r="AK373" s="7" t="str">
        <f ca="1" t="shared" si="267"/>
        <v/>
      </c>
      <c r="AL373" s="6" t="str">
        <f ca="1" t="shared" si="268"/>
        <v/>
      </c>
      <c r="AM373" s="6" t="str">
        <f ca="1" t="shared" si="269"/>
        <v/>
      </c>
      <c r="AN373" s="6" t="str">
        <f ca="1" t="shared" si="270"/>
        <v/>
      </c>
      <c r="AO373" s="6" t="str">
        <f ca="1" t="shared" si="271"/>
        <v/>
      </c>
      <c r="AP373" s="6" t="str">
        <f ca="1" t="shared" si="272"/>
        <v/>
      </c>
      <c r="AQ373" s="6" t="str">
        <f ca="1" t="shared" si="273"/>
        <v/>
      </c>
      <c r="AR373" s="6" t="str">
        <f ca="1" t="shared" si="274"/>
        <v/>
      </c>
      <c r="AS373" s="6" t="str">
        <f ca="1" t="shared" si="275"/>
        <v/>
      </c>
      <c r="AT373" s="6" t="str">
        <f ca="1" t="shared" si="276"/>
        <v/>
      </c>
      <c r="AU373" s="9" t="str">
        <f ca="1" t="shared" si="277"/>
        <v/>
      </c>
      <c r="AV373" s="5" t="str">
        <f ca="1" t="shared" si="278"/>
        <v/>
      </c>
      <c r="AW373" s="5" t="str">
        <f ca="1" t="shared" si="279"/>
        <v/>
      </c>
      <c r="AX373" s="8" t="str">
        <f ca="1" t="shared" si="280"/>
        <v/>
      </c>
      <c r="AY373" s="6" t="str">
        <f ca="1" t="shared" si="281"/>
        <v/>
      </c>
      <c r="AZ373" s="7" t="str">
        <f ca="1" t="shared" si="282"/>
        <v/>
      </c>
      <c r="BA373" s="6" t="str">
        <f ca="1" t="shared" si="283"/>
        <v/>
      </c>
      <c r="BB373" s="6" t="str">
        <f ca="1" t="shared" si="284"/>
        <v/>
      </c>
      <c r="BC373" s="6" t="str">
        <f ca="1" t="shared" si="285"/>
        <v/>
      </c>
      <c r="BD373" s="6" t="str">
        <f ca="1" t="shared" si="286"/>
        <v/>
      </c>
      <c r="BE373" s="6" t="str">
        <f ca="1" t="shared" si="287"/>
        <v/>
      </c>
      <c r="BF373" s="6" t="str">
        <f ca="1" t="shared" si="288"/>
        <v/>
      </c>
      <c r="BG373" s="6" t="str">
        <f ca="1" t="shared" si="289"/>
        <v/>
      </c>
      <c r="BH373" s="6" t="str">
        <f ca="1" t="shared" si="290"/>
        <v/>
      </c>
      <c r="BI373" s="6" t="str">
        <f ca="1" t="shared" si="291"/>
        <v/>
      </c>
    </row>
    <row r="374" spans="1:61">
      <c r="A374" s="5" t="str">
        <f ca="1" t="shared" si="245"/>
        <v/>
      </c>
      <c r="B374" s="5" t="str">
        <f ca="1">IF(选手操作!$K373="","",选手操作!$K373)</f>
        <v/>
      </c>
      <c r="C374" s="5" t="str">
        <f ca="1">IF(选手操作!$L373="","",选手操作!$L373)</f>
        <v/>
      </c>
      <c r="D374" s="5" t="str">
        <f ca="1">IF($B374="","",RANK($E374,$E$4:$E$435,0)+COUNTIF($E$4:$E374,$E374)-1)</f>
        <v/>
      </c>
      <c r="E374" s="6" t="str">
        <f ca="1" t="shared" si="246"/>
        <v/>
      </c>
      <c r="F374" s="7" t="str">
        <f ca="1">IF(SUM(选手操作!S373,选手操作!AS373,选手操作!BS373,选手操作!CS373,选手操作!DS373,选手操作!ES373,选手操作!FS373,选手操作!GS373,选手操作!HS373,选手操作!M373,结果导入!W373,结果导入!AW373,结果导入!BW373,结果导入!CW373,结果导入!DW373,结果导入!EW373,结果导入!FW373,结果导入!GW373,结果导入!HW373,选手操作!HU373)=0,"",SUM(选手操作!S373,选手操作!AS373,选手操作!BS373,选手操作!CS373,选手操作!DS373,选手操作!ES373,选手操作!FS373,选手操作!GS373,选手操作!HS373,选手操作!M373,结果导入!W373,结果导入!AW373,结果导入!BW373,结果导入!CW373,结果导入!DW373,结果导入!EW373,结果导入!FW373,结果导入!GW373,结果导入!HW373))</f>
        <v/>
      </c>
      <c r="G374" s="7" t="str">
        <f>IF(SUM(选手操作!O373,结果导入!Y373,结果导入!AY373,结果导入!BY373,结果导入!CY373,结果导入!DY373,结果导入!EY373,结果导入!FY373,结果导入!GY373,结果导入!HY373)=0,"",SUM(选手操作!O373,结果导入!Y373,结果导入!AY373,结果导入!BY373,结果导入!CY373,结果导入!DY373,结果导入!EY373,结果导入!FY373,结果导入!GY373,结果导入!HY373))</f>
        <v/>
      </c>
      <c r="H374" s="6" t="str">
        <f ca="1">IFERROR(IF(OR($C374="",结果导入!S$3=""),"",IF(选手操作!T373&lt;&gt;"",IF(选手操作!T373="其他","请假",选手操作!T373),VLOOKUP($C374,结果导入!O:Q,3,0))),"成绩错误")</f>
        <v/>
      </c>
      <c r="I374" s="6" t="str">
        <f ca="1">IFERROR(IF(OR($C374="",结果导入!AS$3=""),"",IF(选手操作!AT373&lt;&gt;"",IF(选手操作!AT373="其他","请假",选手操作!AT373),VLOOKUP($C374,结果导入!AO:AQ,3,0))),"成绩错误")</f>
        <v/>
      </c>
      <c r="J374" s="6" t="str">
        <f ca="1">IFERROR(IF(OR($C374="",结果导入!BS$3=""),"",IF(选手操作!BT373&lt;&gt;"",IF(选手操作!BT373="其他","请假",选手操作!BT373),VLOOKUP($C374,结果导入!BO:BQ,3,0))),"成绩错误")</f>
        <v/>
      </c>
      <c r="K374" s="6" t="str">
        <f ca="1">IFERROR(IF(OR($C374="",结果导入!CS$3=""),"",IF(选手操作!CT373&lt;&gt;"",IF(选手操作!CT373="其他","请假",选手操作!CT373),VLOOKUP($C374,结果导入!CO:CQ,3,0))),"成绩错误")</f>
        <v/>
      </c>
      <c r="L374" s="6" t="str">
        <f ca="1">IFERROR(IF(OR($C374="",结果导入!DS$3=""),"",IF(选手操作!DT373&lt;&gt;"",IF(选手操作!DT373="其他","请假",选手操作!DT373),VLOOKUP($C374,结果导入!DO:DQ,3,0))),"成绩错误")</f>
        <v/>
      </c>
      <c r="M374" s="6" t="str">
        <f ca="1">IFERROR(IF(OR($C374="",结果导入!ES$3=""),"",IF(选手操作!ET373&lt;&gt;"",IF(选手操作!ET373="其他","请假",选手操作!ET373),VLOOKUP($C374,结果导入!EO:EQ,3,0))),"成绩错误")</f>
        <v/>
      </c>
      <c r="N374" s="6" t="str">
        <f ca="1">IFERROR(IF(OR($C374="",结果导入!FS$3=""),"",IF(选手操作!FT373&lt;&gt;"",IF(选手操作!FT373="其他","请假",选手操作!FT373),VLOOKUP($C374,结果导入!FO:FQ,3,0))),"成绩错误")</f>
        <v/>
      </c>
      <c r="O374" s="6" t="str">
        <f ca="1">IFERROR(IF(OR($C374="",结果导入!GS$3=""),"",IF(选手操作!GT373&lt;&gt;"",IF(选手操作!GT373="其他","请假",选手操作!GT373),VLOOKUP($C374,结果导入!GO:GQ,3,0))),"成绩错误")</f>
        <v/>
      </c>
      <c r="P374" s="6" t="str">
        <f ca="1">IFERROR(IF(OR($C374="",结果导入!HS$3=""),"",IF(选手操作!HT373&lt;&gt;"",IF(选手操作!HT373="其他","请假",选手操作!HT373),VLOOKUP($C374,结果导入!HO:HQ,3,0))),"成绩错误")</f>
        <v/>
      </c>
      <c r="Q374" s="5" t="str">
        <f ca="1" t="shared" si="247"/>
        <v/>
      </c>
      <c r="R374" s="5" t="str">
        <f ca="1" t="shared" si="248"/>
        <v/>
      </c>
      <c r="S374" s="5" t="str">
        <f ca="1" t="shared" si="249"/>
        <v/>
      </c>
      <c r="T374" s="6" t="str">
        <f ca="1" t="shared" si="250"/>
        <v/>
      </c>
      <c r="U374" s="6" t="str">
        <f ca="1" t="shared" si="251"/>
        <v/>
      </c>
      <c r="V374" s="6" t="str">
        <f ca="1" t="shared" si="252"/>
        <v/>
      </c>
      <c r="W374" s="6" t="str">
        <f ca="1" t="shared" si="253"/>
        <v/>
      </c>
      <c r="X374" s="6" t="str">
        <f ca="1" t="shared" si="254"/>
        <v/>
      </c>
      <c r="Y374" s="6" t="str">
        <f ca="1" t="shared" si="255"/>
        <v/>
      </c>
      <c r="Z374" s="6" t="str">
        <f ca="1" t="shared" si="256"/>
        <v/>
      </c>
      <c r="AA374" s="6" t="str">
        <f ca="1" t="shared" si="257"/>
        <v/>
      </c>
      <c r="AB374" s="6" t="str">
        <f ca="1" t="shared" si="258"/>
        <v/>
      </c>
      <c r="AC374" s="6" t="str">
        <f ca="1" t="shared" si="259"/>
        <v/>
      </c>
      <c r="AD374" s="6" t="str">
        <f ca="1" t="shared" si="260"/>
        <v/>
      </c>
      <c r="AE374" s="6" t="str">
        <f ca="1" t="shared" si="261"/>
        <v/>
      </c>
      <c r="AF374" s="5" t="str">
        <f ca="1" t="shared" si="262"/>
        <v/>
      </c>
      <c r="AG374" s="5" t="str">
        <f ca="1" t="shared" si="263"/>
        <v/>
      </c>
      <c r="AH374" s="5" t="str">
        <f ca="1" t="shared" si="264"/>
        <v/>
      </c>
      <c r="AI374" s="6" t="str">
        <f ca="1" t="shared" si="265"/>
        <v/>
      </c>
      <c r="AJ374" s="6" t="str">
        <f ca="1" t="shared" si="266"/>
        <v/>
      </c>
      <c r="AK374" s="7" t="str">
        <f ca="1" t="shared" si="267"/>
        <v/>
      </c>
      <c r="AL374" s="6" t="str">
        <f ca="1" t="shared" si="268"/>
        <v/>
      </c>
      <c r="AM374" s="6" t="str">
        <f ca="1" t="shared" si="269"/>
        <v/>
      </c>
      <c r="AN374" s="6" t="str">
        <f ca="1" t="shared" si="270"/>
        <v/>
      </c>
      <c r="AO374" s="6" t="str">
        <f ca="1" t="shared" si="271"/>
        <v/>
      </c>
      <c r="AP374" s="6" t="str">
        <f ca="1" t="shared" si="272"/>
        <v/>
      </c>
      <c r="AQ374" s="6" t="str">
        <f ca="1" t="shared" si="273"/>
        <v/>
      </c>
      <c r="AR374" s="6" t="str">
        <f ca="1" t="shared" si="274"/>
        <v/>
      </c>
      <c r="AS374" s="6" t="str">
        <f ca="1" t="shared" si="275"/>
        <v/>
      </c>
      <c r="AT374" s="6" t="str">
        <f ca="1" t="shared" si="276"/>
        <v/>
      </c>
      <c r="AU374" s="9" t="str">
        <f ca="1" t="shared" si="277"/>
        <v/>
      </c>
      <c r="AV374" s="5" t="str">
        <f ca="1" t="shared" si="278"/>
        <v/>
      </c>
      <c r="AW374" s="5" t="str">
        <f ca="1" t="shared" si="279"/>
        <v/>
      </c>
      <c r="AX374" s="8" t="str">
        <f ca="1" t="shared" si="280"/>
        <v/>
      </c>
      <c r="AY374" s="6" t="str">
        <f ca="1" t="shared" si="281"/>
        <v/>
      </c>
      <c r="AZ374" s="7" t="str">
        <f ca="1" t="shared" si="282"/>
        <v/>
      </c>
      <c r="BA374" s="6" t="str">
        <f ca="1" t="shared" si="283"/>
        <v/>
      </c>
      <c r="BB374" s="6" t="str">
        <f ca="1" t="shared" si="284"/>
        <v/>
      </c>
      <c r="BC374" s="6" t="str">
        <f ca="1" t="shared" si="285"/>
        <v/>
      </c>
      <c r="BD374" s="6" t="str">
        <f ca="1" t="shared" si="286"/>
        <v/>
      </c>
      <c r="BE374" s="6" t="str">
        <f ca="1" t="shared" si="287"/>
        <v/>
      </c>
      <c r="BF374" s="6" t="str">
        <f ca="1" t="shared" si="288"/>
        <v/>
      </c>
      <c r="BG374" s="6" t="str">
        <f ca="1" t="shared" si="289"/>
        <v/>
      </c>
      <c r="BH374" s="6" t="str">
        <f ca="1" t="shared" si="290"/>
        <v/>
      </c>
      <c r="BI374" s="6" t="str">
        <f ca="1" t="shared" si="291"/>
        <v/>
      </c>
    </row>
    <row r="375" spans="1:61">
      <c r="A375" s="5" t="str">
        <f ca="1" t="shared" si="245"/>
        <v/>
      </c>
      <c r="B375" s="5" t="str">
        <f ca="1">IF(选手操作!$K374="","",选手操作!$K374)</f>
        <v/>
      </c>
      <c r="C375" s="5" t="str">
        <f ca="1">IF(选手操作!$L374="","",选手操作!$L374)</f>
        <v/>
      </c>
      <c r="D375" s="5" t="str">
        <f ca="1">IF($B375="","",RANK($E375,$E$4:$E$435,0)+COUNTIF($E$4:$E375,$E375)-1)</f>
        <v/>
      </c>
      <c r="E375" s="6" t="str">
        <f ca="1" t="shared" si="246"/>
        <v/>
      </c>
      <c r="F375" s="7" t="str">
        <f ca="1">IF(SUM(选手操作!S374,选手操作!AS374,选手操作!BS374,选手操作!CS374,选手操作!DS374,选手操作!ES374,选手操作!FS374,选手操作!GS374,选手操作!HS374,选手操作!M374,结果导入!W374,结果导入!AW374,结果导入!BW374,结果导入!CW374,结果导入!DW374,结果导入!EW374,结果导入!FW374,结果导入!GW374,结果导入!HW374,选手操作!HU374)=0,"",SUM(选手操作!S374,选手操作!AS374,选手操作!BS374,选手操作!CS374,选手操作!DS374,选手操作!ES374,选手操作!FS374,选手操作!GS374,选手操作!HS374,选手操作!M374,结果导入!W374,结果导入!AW374,结果导入!BW374,结果导入!CW374,结果导入!DW374,结果导入!EW374,结果导入!FW374,结果导入!GW374,结果导入!HW374))</f>
        <v/>
      </c>
      <c r="G375" s="7" t="str">
        <f>IF(SUM(选手操作!O374,结果导入!Y374,结果导入!AY374,结果导入!BY374,结果导入!CY374,结果导入!DY374,结果导入!EY374,结果导入!FY374,结果导入!GY374,结果导入!HY374)=0,"",SUM(选手操作!O374,结果导入!Y374,结果导入!AY374,结果导入!BY374,结果导入!CY374,结果导入!DY374,结果导入!EY374,结果导入!FY374,结果导入!GY374,结果导入!HY374))</f>
        <v/>
      </c>
      <c r="H375" s="6" t="str">
        <f ca="1">IFERROR(IF(OR($C375="",结果导入!S$3=""),"",IF(选手操作!T374&lt;&gt;"",IF(选手操作!T374="其他","请假",选手操作!T374),VLOOKUP($C375,结果导入!O:Q,3,0))),"成绩错误")</f>
        <v/>
      </c>
      <c r="I375" s="6" t="str">
        <f ca="1">IFERROR(IF(OR($C375="",结果导入!AS$3=""),"",IF(选手操作!AT374&lt;&gt;"",IF(选手操作!AT374="其他","请假",选手操作!AT374),VLOOKUP($C375,结果导入!AO:AQ,3,0))),"成绩错误")</f>
        <v/>
      </c>
      <c r="J375" s="6" t="str">
        <f ca="1">IFERROR(IF(OR($C375="",结果导入!BS$3=""),"",IF(选手操作!BT374&lt;&gt;"",IF(选手操作!BT374="其他","请假",选手操作!BT374),VLOOKUP($C375,结果导入!BO:BQ,3,0))),"成绩错误")</f>
        <v/>
      </c>
      <c r="K375" s="6" t="str">
        <f ca="1">IFERROR(IF(OR($C375="",结果导入!CS$3=""),"",IF(选手操作!CT374&lt;&gt;"",IF(选手操作!CT374="其他","请假",选手操作!CT374),VLOOKUP($C375,结果导入!CO:CQ,3,0))),"成绩错误")</f>
        <v/>
      </c>
      <c r="L375" s="6" t="str">
        <f ca="1">IFERROR(IF(OR($C375="",结果导入!DS$3=""),"",IF(选手操作!DT374&lt;&gt;"",IF(选手操作!DT374="其他","请假",选手操作!DT374),VLOOKUP($C375,结果导入!DO:DQ,3,0))),"成绩错误")</f>
        <v/>
      </c>
      <c r="M375" s="6" t="str">
        <f ca="1">IFERROR(IF(OR($C375="",结果导入!ES$3=""),"",IF(选手操作!ET374&lt;&gt;"",IF(选手操作!ET374="其他","请假",选手操作!ET374),VLOOKUP($C375,结果导入!EO:EQ,3,0))),"成绩错误")</f>
        <v/>
      </c>
      <c r="N375" s="6" t="str">
        <f ca="1">IFERROR(IF(OR($C375="",结果导入!FS$3=""),"",IF(选手操作!FT374&lt;&gt;"",IF(选手操作!FT374="其他","请假",选手操作!FT374),VLOOKUP($C375,结果导入!FO:FQ,3,0))),"成绩错误")</f>
        <v/>
      </c>
      <c r="O375" s="6" t="str">
        <f ca="1">IFERROR(IF(OR($C375="",结果导入!GS$3=""),"",IF(选手操作!GT374&lt;&gt;"",IF(选手操作!GT374="其他","请假",选手操作!GT374),VLOOKUP($C375,结果导入!GO:GQ,3,0))),"成绩错误")</f>
        <v/>
      </c>
      <c r="P375" s="6" t="str">
        <f ca="1">IFERROR(IF(OR($C375="",结果导入!HS$3=""),"",IF(选手操作!HT374&lt;&gt;"",IF(选手操作!HT374="其他","请假",选手操作!HT374),VLOOKUP($C375,结果导入!HO:HQ,3,0))),"成绩错误")</f>
        <v/>
      </c>
      <c r="Q375" s="5" t="str">
        <f ca="1" t="shared" si="247"/>
        <v/>
      </c>
      <c r="R375" s="5" t="str">
        <f ca="1" t="shared" si="248"/>
        <v/>
      </c>
      <c r="S375" s="5" t="str">
        <f ca="1" t="shared" si="249"/>
        <v/>
      </c>
      <c r="T375" s="6" t="str">
        <f ca="1" t="shared" si="250"/>
        <v/>
      </c>
      <c r="U375" s="6" t="str">
        <f ca="1" t="shared" si="251"/>
        <v/>
      </c>
      <c r="V375" s="6" t="str">
        <f ca="1" t="shared" si="252"/>
        <v/>
      </c>
      <c r="W375" s="6" t="str">
        <f ca="1" t="shared" si="253"/>
        <v/>
      </c>
      <c r="X375" s="6" t="str">
        <f ca="1" t="shared" si="254"/>
        <v/>
      </c>
      <c r="Y375" s="6" t="str">
        <f ca="1" t="shared" si="255"/>
        <v/>
      </c>
      <c r="Z375" s="6" t="str">
        <f ca="1" t="shared" si="256"/>
        <v/>
      </c>
      <c r="AA375" s="6" t="str">
        <f ca="1" t="shared" si="257"/>
        <v/>
      </c>
      <c r="AB375" s="6" t="str">
        <f ca="1" t="shared" si="258"/>
        <v/>
      </c>
      <c r="AC375" s="6" t="str">
        <f ca="1" t="shared" si="259"/>
        <v/>
      </c>
      <c r="AD375" s="6" t="str">
        <f ca="1" t="shared" si="260"/>
        <v/>
      </c>
      <c r="AE375" s="6" t="str">
        <f ca="1" t="shared" si="261"/>
        <v/>
      </c>
      <c r="AF375" s="5" t="str">
        <f ca="1" t="shared" si="262"/>
        <v/>
      </c>
      <c r="AG375" s="5" t="str">
        <f ca="1" t="shared" si="263"/>
        <v/>
      </c>
      <c r="AH375" s="5" t="str">
        <f ca="1" t="shared" si="264"/>
        <v/>
      </c>
      <c r="AI375" s="6" t="str">
        <f ca="1" t="shared" si="265"/>
        <v/>
      </c>
      <c r="AJ375" s="6" t="str">
        <f ca="1" t="shared" si="266"/>
        <v/>
      </c>
      <c r="AK375" s="7" t="str">
        <f ca="1" t="shared" si="267"/>
        <v/>
      </c>
      <c r="AL375" s="6" t="str">
        <f ca="1" t="shared" si="268"/>
        <v/>
      </c>
      <c r="AM375" s="6" t="str">
        <f ca="1" t="shared" si="269"/>
        <v/>
      </c>
      <c r="AN375" s="6" t="str">
        <f ca="1" t="shared" si="270"/>
        <v/>
      </c>
      <c r="AO375" s="6" t="str">
        <f ca="1" t="shared" si="271"/>
        <v/>
      </c>
      <c r="AP375" s="6" t="str">
        <f ca="1" t="shared" si="272"/>
        <v/>
      </c>
      <c r="AQ375" s="6" t="str">
        <f ca="1" t="shared" si="273"/>
        <v/>
      </c>
      <c r="AR375" s="6" t="str">
        <f ca="1" t="shared" si="274"/>
        <v/>
      </c>
      <c r="AS375" s="6" t="str">
        <f ca="1" t="shared" si="275"/>
        <v/>
      </c>
      <c r="AT375" s="6" t="str">
        <f ca="1" t="shared" si="276"/>
        <v/>
      </c>
      <c r="AU375" s="9" t="str">
        <f ca="1" t="shared" si="277"/>
        <v/>
      </c>
      <c r="AV375" s="5" t="str">
        <f ca="1" t="shared" si="278"/>
        <v/>
      </c>
      <c r="AW375" s="5" t="str">
        <f ca="1" t="shared" si="279"/>
        <v/>
      </c>
      <c r="AX375" s="8" t="str">
        <f ca="1" t="shared" si="280"/>
        <v/>
      </c>
      <c r="AY375" s="6" t="str">
        <f ca="1" t="shared" si="281"/>
        <v/>
      </c>
      <c r="AZ375" s="7" t="str">
        <f ca="1" t="shared" si="282"/>
        <v/>
      </c>
      <c r="BA375" s="6" t="str">
        <f ca="1" t="shared" si="283"/>
        <v/>
      </c>
      <c r="BB375" s="6" t="str">
        <f ca="1" t="shared" si="284"/>
        <v/>
      </c>
      <c r="BC375" s="6" t="str">
        <f ca="1" t="shared" si="285"/>
        <v/>
      </c>
      <c r="BD375" s="6" t="str">
        <f ca="1" t="shared" si="286"/>
        <v/>
      </c>
      <c r="BE375" s="6" t="str">
        <f ca="1" t="shared" si="287"/>
        <v/>
      </c>
      <c r="BF375" s="6" t="str">
        <f ca="1" t="shared" si="288"/>
        <v/>
      </c>
      <c r="BG375" s="6" t="str">
        <f ca="1" t="shared" si="289"/>
        <v/>
      </c>
      <c r="BH375" s="6" t="str">
        <f ca="1" t="shared" si="290"/>
        <v/>
      </c>
      <c r="BI375" s="6" t="str">
        <f ca="1" t="shared" si="291"/>
        <v/>
      </c>
    </row>
    <row r="376" spans="1:61">
      <c r="A376" s="5" t="str">
        <f ca="1" t="shared" si="245"/>
        <v/>
      </c>
      <c r="B376" s="5" t="str">
        <f ca="1">IF(选手操作!$K375="","",选手操作!$K375)</f>
        <v/>
      </c>
      <c r="C376" s="5" t="str">
        <f ca="1">IF(选手操作!$L375="","",选手操作!$L375)</f>
        <v/>
      </c>
      <c r="D376" s="5" t="str">
        <f ca="1">IF($B376="","",RANK($E376,$E$4:$E$435,0)+COUNTIF($E$4:$E376,$E376)-1)</f>
        <v/>
      </c>
      <c r="E376" s="6" t="str">
        <f ca="1" t="shared" si="246"/>
        <v/>
      </c>
      <c r="F376" s="7" t="str">
        <f ca="1">IF(SUM(选手操作!S375,选手操作!AS375,选手操作!BS375,选手操作!CS375,选手操作!DS375,选手操作!ES375,选手操作!FS375,选手操作!GS375,选手操作!HS375,选手操作!M375,结果导入!W375,结果导入!AW375,结果导入!BW375,结果导入!CW375,结果导入!DW375,结果导入!EW375,结果导入!FW375,结果导入!GW375,结果导入!HW375,选手操作!HU375)=0,"",SUM(选手操作!S375,选手操作!AS375,选手操作!BS375,选手操作!CS375,选手操作!DS375,选手操作!ES375,选手操作!FS375,选手操作!GS375,选手操作!HS375,选手操作!M375,结果导入!W375,结果导入!AW375,结果导入!BW375,结果导入!CW375,结果导入!DW375,结果导入!EW375,结果导入!FW375,结果导入!GW375,结果导入!HW375))</f>
        <v/>
      </c>
      <c r="G376" s="7" t="str">
        <f>IF(SUM(选手操作!O375,结果导入!Y375,结果导入!AY375,结果导入!BY375,结果导入!CY375,结果导入!DY375,结果导入!EY375,结果导入!FY375,结果导入!GY375,结果导入!HY375)=0,"",SUM(选手操作!O375,结果导入!Y375,结果导入!AY375,结果导入!BY375,结果导入!CY375,结果导入!DY375,结果导入!EY375,结果导入!FY375,结果导入!GY375,结果导入!HY375))</f>
        <v/>
      </c>
      <c r="H376" s="6" t="str">
        <f ca="1">IFERROR(IF(OR($C376="",结果导入!S$3=""),"",IF(选手操作!T375&lt;&gt;"",IF(选手操作!T375="其他","请假",选手操作!T375),VLOOKUP($C376,结果导入!O:Q,3,0))),"成绩错误")</f>
        <v/>
      </c>
      <c r="I376" s="6" t="str">
        <f ca="1">IFERROR(IF(OR($C376="",结果导入!AS$3=""),"",IF(选手操作!AT375&lt;&gt;"",IF(选手操作!AT375="其他","请假",选手操作!AT375),VLOOKUP($C376,结果导入!AO:AQ,3,0))),"成绩错误")</f>
        <v/>
      </c>
      <c r="J376" s="6" t="str">
        <f ca="1">IFERROR(IF(OR($C376="",结果导入!BS$3=""),"",IF(选手操作!BT375&lt;&gt;"",IF(选手操作!BT375="其他","请假",选手操作!BT375),VLOOKUP($C376,结果导入!BO:BQ,3,0))),"成绩错误")</f>
        <v/>
      </c>
      <c r="K376" s="6" t="str">
        <f ca="1">IFERROR(IF(OR($C376="",结果导入!CS$3=""),"",IF(选手操作!CT375&lt;&gt;"",IF(选手操作!CT375="其他","请假",选手操作!CT375),VLOOKUP($C376,结果导入!CO:CQ,3,0))),"成绩错误")</f>
        <v/>
      </c>
      <c r="L376" s="6" t="str">
        <f ca="1">IFERROR(IF(OR($C376="",结果导入!DS$3=""),"",IF(选手操作!DT375&lt;&gt;"",IF(选手操作!DT375="其他","请假",选手操作!DT375),VLOOKUP($C376,结果导入!DO:DQ,3,0))),"成绩错误")</f>
        <v/>
      </c>
      <c r="M376" s="6" t="str">
        <f ca="1">IFERROR(IF(OR($C376="",结果导入!ES$3=""),"",IF(选手操作!ET375&lt;&gt;"",IF(选手操作!ET375="其他","请假",选手操作!ET375),VLOOKUP($C376,结果导入!EO:EQ,3,0))),"成绩错误")</f>
        <v/>
      </c>
      <c r="N376" s="6" t="str">
        <f ca="1">IFERROR(IF(OR($C376="",结果导入!FS$3=""),"",IF(选手操作!FT375&lt;&gt;"",IF(选手操作!FT375="其他","请假",选手操作!FT375),VLOOKUP($C376,结果导入!FO:FQ,3,0))),"成绩错误")</f>
        <v/>
      </c>
      <c r="O376" s="6" t="str">
        <f ca="1">IFERROR(IF(OR($C376="",结果导入!GS$3=""),"",IF(选手操作!GT375&lt;&gt;"",IF(选手操作!GT375="其他","请假",选手操作!GT375),VLOOKUP($C376,结果导入!GO:GQ,3,0))),"成绩错误")</f>
        <v/>
      </c>
      <c r="P376" s="6" t="str">
        <f ca="1">IFERROR(IF(OR($C376="",结果导入!HS$3=""),"",IF(选手操作!HT375&lt;&gt;"",IF(选手操作!HT375="其他","请假",选手操作!HT375),VLOOKUP($C376,结果导入!HO:HQ,3,0))),"成绩错误")</f>
        <v/>
      </c>
      <c r="Q376" s="5" t="str">
        <f ca="1" t="shared" si="247"/>
        <v/>
      </c>
      <c r="R376" s="5" t="str">
        <f ca="1" t="shared" si="248"/>
        <v/>
      </c>
      <c r="S376" s="5" t="str">
        <f ca="1" t="shared" si="249"/>
        <v/>
      </c>
      <c r="T376" s="6" t="str">
        <f ca="1" t="shared" si="250"/>
        <v/>
      </c>
      <c r="U376" s="6" t="str">
        <f ca="1" t="shared" si="251"/>
        <v/>
      </c>
      <c r="V376" s="6" t="str">
        <f ca="1" t="shared" si="252"/>
        <v/>
      </c>
      <c r="W376" s="6" t="str">
        <f ca="1" t="shared" si="253"/>
        <v/>
      </c>
      <c r="X376" s="6" t="str">
        <f ca="1" t="shared" si="254"/>
        <v/>
      </c>
      <c r="Y376" s="6" t="str">
        <f ca="1" t="shared" si="255"/>
        <v/>
      </c>
      <c r="Z376" s="6" t="str">
        <f ca="1" t="shared" si="256"/>
        <v/>
      </c>
      <c r="AA376" s="6" t="str">
        <f ca="1" t="shared" si="257"/>
        <v/>
      </c>
      <c r="AB376" s="6" t="str">
        <f ca="1" t="shared" si="258"/>
        <v/>
      </c>
      <c r="AC376" s="6" t="str">
        <f ca="1" t="shared" si="259"/>
        <v/>
      </c>
      <c r="AD376" s="6" t="str">
        <f ca="1" t="shared" si="260"/>
        <v/>
      </c>
      <c r="AE376" s="6" t="str">
        <f ca="1" t="shared" si="261"/>
        <v/>
      </c>
      <c r="AF376" s="5" t="str">
        <f ca="1" t="shared" si="262"/>
        <v/>
      </c>
      <c r="AG376" s="5" t="str">
        <f ca="1" t="shared" si="263"/>
        <v/>
      </c>
      <c r="AH376" s="5" t="str">
        <f ca="1" t="shared" si="264"/>
        <v/>
      </c>
      <c r="AI376" s="6" t="str">
        <f ca="1" t="shared" si="265"/>
        <v/>
      </c>
      <c r="AJ376" s="6" t="str">
        <f ca="1" t="shared" si="266"/>
        <v/>
      </c>
      <c r="AK376" s="7" t="str">
        <f ca="1" t="shared" si="267"/>
        <v/>
      </c>
      <c r="AL376" s="6" t="str">
        <f ca="1" t="shared" si="268"/>
        <v/>
      </c>
      <c r="AM376" s="6" t="str">
        <f ca="1" t="shared" si="269"/>
        <v/>
      </c>
      <c r="AN376" s="6" t="str">
        <f ca="1" t="shared" si="270"/>
        <v/>
      </c>
      <c r="AO376" s="6" t="str">
        <f ca="1" t="shared" si="271"/>
        <v/>
      </c>
      <c r="AP376" s="6" t="str">
        <f ca="1" t="shared" si="272"/>
        <v/>
      </c>
      <c r="AQ376" s="6" t="str">
        <f ca="1" t="shared" si="273"/>
        <v/>
      </c>
      <c r="AR376" s="6" t="str">
        <f ca="1" t="shared" si="274"/>
        <v/>
      </c>
      <c r="AS376" s="6" t="str">
        <f ca="1" t="shared" si="275"/>
        <v/>
      </c>
      <c r="AT376" s="6" t="str">
        <f ca="1" t="shared" si="276"/>
        <v/>
      </c>
      <c r="AU376" s="9" t="str">
        <f ca="1" t="shared" si="277"/>
        <v/>
      </c>
      <c r="AV376" s="5" t="str">
        <f ca="1" t="shared" si="278"/>
        <v/>
      </c>
      <c r="AW376" s="5" t="str">
        <f ca="1" t="shared" si="279"/>
        <v/>
      </c>
      <c r="AX376" s="8" t="str">
        <f ca="1" t="shared" si="280"/>
        <v/>
      </c>
      <c r="AY376" s="6" t="str">
        <f ca="1" t="shared" si="281"/>
        <v/>
      </c>
      <c r="AZ376" s="7" t="str">
        <f ca="1" t="shared" si="282"/>
        <v/>
      </c>
      <c r="BA376" s="6" t="str">
        <f ca="1" t="shared" si="283"/>
        <v/>
      </c>
      <c r="BB376" s="6" t="str">
        <f ca="1" t="shared" si="284"/>
        <v/>
      </c>
      <c r="BC376" s="6" t="str">
        <f ca="1" t="shared" si="285"/>
        <v/>
      </c>
      <c r="BD376" s="6" t="str">
        <f ca="1" t="shared" si="286"/>
        <v/>
      </c>
      <c r="BE376" s="6" t="str">
        <f ca="1" t="shared" si="287"/>
        <v/>
      </c>
      <c r="BF376" s="6" t="str">
        <f ca="1" t="shared" si="288"/>
        <v/>
      </c>
      <c r="BG376" s="6" t="str">
        <f ca="1" t="shared" si="289"/>
        <v/>
      </c>
      <c r="BH376" s="6" t="str">
        <f ca="1" t="shared" si="290"/>
        <v/>
      </c>
      <c r="BI376" s="6" t="str">
        <f ca="1" t="shared" si="291"/>
        <v/>
      </c>
    </row>
    <row r="377" spans="1:61">
      <c r="A377" s="5" t="str">
        <f ca="1" t="shared" si="245"/>
        <v/>
      </c>
      <c r="B377" s="5" t="str">
        <f ca="1">IF(选手操作!$K376="","",选手操作!$K376)</f>
        <v/>
      </c>
      <c r="C377" s="5" t="str">
        <f ca="1">IF(选手操作!$L376="","",选手操作!$L376)</f>
        <v/>
      </c>
      <c r="D377" s="5" t="str">
        <f ca="1">IF($B377="","",RANK($E377,$E$4:$E$435,0)+COUNTIF($E$4:$E377,$E377)-1)</f>
        <v/>
      </c>
      <c r="E377" s="6" t="str">
        <f ca="1" t="shared" si="246"/>
        <v/>
      </c>
      <c r="F377" s="7" t="str">
        <f ca="1">IF(SUM(选手操作!S376,选手操作!AS376,选手操作!BS376,选手操作!CS376,选手操作!DS376,选手操作!ES376,选手操作!FS376,选手操作!GS376,选手操作!HS376,选手操作!M376,结果导入!W376,结果导入!AW376,结果导入!BW376,结果导入!CW376,结果导入!DW376,结果导入!EW376,结果导入!FW376,结果导入!GW376,结果导入!HW376,选手操作!HU376)=0,"",SUM(选手操作!S376,选手操作!AS376,选手操作!BS376,选手操作!CS376,选手操作!DS376,选手操作!ES376,选手操作!FS376,选手操作!GS376,选手操作!HS376,选手操作!M376,结果导入!W376,结果导入!AW376,结果导入!BW376,结果导入!CW376,结果导入!DW376,结果导入!EW376,结果导入!FW376,结果导入!GW376,结果导入!HW376))</f>
        <v/>
      </c>
      <c r="G377" s="7" t="str">
        <f>IF(SUM(选手操作!O376,结果导入!Y376,结果导入!AY376,结果导入!BY376,结果导入!CY376,结果导入!DY376,结果导入!EY376,结果导入!FY376,结果导入!GY376,结果导入!HY376)=0,"",SUM(选手操作!O376,结果导入!Y376,结果导入!AY376,结果导入!BY376,结果导入!CY376,结果导入!DY376,结果导入!EY376,结果导入!FY376,结果导入!GY376,结果导入!HY376))</f>
        <v/>
      </c>
      <c r="H377" s="6" t="str">
        <f ca="1">IFERROR(IF(OR($C377="",结果导入!S$3=""),"",IF(选手操作!T376&lt;&gt;"",IF(选手操作!T376="其他","请假",选手操作!T376),VLOOKUP($C377,结果导入!O:Q,3,0))),"成绩错误")</f>
        <v/>
      </c>
      <c r="I377" s="6" t="str">
        <f ca="1">IFERROR(IF(OR($C377="",结果导入!AS$3=""),"",IF(选手操作!AT376&lt;&gt;"",IF(选手操作!AT376="其他","请假",选手操作!AT376),VLOOKUP($C377,结果导入!AO:AQ,3,0))),"成绩错误")</f>
        <v/>
      </c>
      <c r="J377" s="6" t="str">
        <f ca="1">IFERROR(IF(OR($C377="",结果导入!BS$3=""),"",IF(选手操作!BT376&lt;&gt;"",IF(选手操作!BT376="其他","请假",选手操作!BT376),VLOOKUP($C377,结果导入!BO:BQ,3,0))),"成绩错误")</f>
        <v/>
      </c>
      <c r="K377" s="6" t="str">
        <f ca="1">IFERROR(IF(OR($C377="",结果导入!CS$3=""),"",IF(选手操作!CT376&lt;&gt;"",IF(选手操作!CT376="其他","请假",选手操作!CT376),VLOOKUP($C377,结果导入!CO:CQ,3,0))),"成绩错误")</f>
        <v/>
      </c>
      <c r="L377" s="6" t="str">
        <f ca="1">IFERROR(IF(OR($C377="",结果导入!DS$3=""),"",IF(选手操作!DT376&lt;&gt;"",IF(选手操作!DT376="其他","请假",选手操作!DT376),VLOOKUP($C377,结果导入!DO:DQ,3,0))),"成绩错误")</f>
        <v/>
      </c>
      <c r="M377" s="6" t="str">
        <f ca="1">IFERROR(IF(OR($C377="",结果导入!ES$3=""),"",IF(选手操作!ET376&lt;&gt;"",IF(选手操作!ET376="其他","请假",选手操作!ET376),VLOOKUP($C377,结果导入!EO:EQ,3,0))),"成绩错误")</f>
        <v/>
      </c>
      <c r="N377" s="6" t="str">
        <f ca="1">IFERROR(IF(OR($C377="",结果导入!FS$3=""),"",IF(选手操作!FT376&lt;&gt;"",IF(选手操作!FT376="其他","请假",选手操作!FT376),VLOOKUP($C377,结果导入!FO:FQ,3,0))),"成绩错误")</f>
        <v/>
      </c>
      <c r="O377" s="6" t="str">
        <f ca="1">IFERROR(IF(OR($C377="",结果导入!GS$3=""),"",IF(选手操作!GT376&lt;&gt;"",IF(选手操作!GT376="其他","请假",选手操作!GT376),VLOOKUP($C377,结果导入!GO:GQ,3,0))),"成绩错误")</f>
        <v/>
      </c>
      <c r="P377" s="6" t="str">
        <f ca="1">IFERROR(IF(OR($C377="",结果导入!HS$3=""),"",IF(选手操作!HT376&lt;&gt;"",IF(选手操作!HT376="其他","请假",选手操作!HT376),VLOOKUP($C377,结果导入!HO:HQ,3,0))),"成绩错误")</f>
        <v/>
      </c>
      <c r="Q377" s="5" t="str">
        <f ca="1" t="shared" si="247"/>
        <v/>
      </c>
      <c r="R377" s="5" t="str">
        <f ca="1" t="shared" si="248"/>
        <v/>
      </c>
      <c r="S377" s="5" t="str">
        <f ca="1" t="shared" si="249"/>
        <v/>
      </c>
      <c r="T377" s="6" t="str">
        <f ca="1" t="shared" si="250"/>
        <v/>
      </c>
      <c r="U377" s="6" t="str">
        <f ca="1" t="shared" si="251"/>
        <v/>
      </c>
      <c r="V377" s="6" t="str">
        <f ca="1" t="shared" si="252"/>
        <v/>
      </c>
      <c r="W377" s="6" t="str">
        <f ca="1" t="shared" si="253"/>
        <v/>
      </c>
      <c r="X377" s="6" t="str">
        <f ca="1" t="shared" si="254"/>
        <v/>
      </c>
      <c r="Y377" s="6" t="str">
        <f ca="1" t="shared" si="255"/>
        <v/>
      </c>
      <c r="Z377" s="6" t="str">
        <f ca="1" t="shared" si="256"/>
        <v/>
      </c>
      <c r="AA377" s="6" t="str">
        <f ca="1" t="shared" si="257"/>
        <v/>
      </c>
      <c r="AB377" s="6" t="str">
        <f ca="1" t="shared" si="258"/>
        <v/>
      </c>
      <c r="AC377" s="6" t="str">
        <f ca="1" t="shared" si="259"/>
        <v/>
      </c>
      <c r="AD377" s="6" t="str">
        <f ca="1" t="shared" si="260"/>
        <v/>
      </c>
      <c r="AE377" s="6" t="str">
        <f ca="1" t="shared" si="261"/>
        <v/>
      </c>
      <c r="AF377" s="5" t="str">
        <f ca="1" t="shared" si="262"/>
        <v/>
      </c>
      <c r="AG377" s="5" t="str">
        <f ca="1" t="shared" si="263"/>
        <v/>
      </c>
      <c r="AH377" s="5" t="str">
        <f ca="1" t="shared" si="264"/>
        <v/>
      </c>
      <c r="AI377" s="6" t="str">
        <f ca="1" t="shared" si="265"/>
        <v/>
      </c>
      <c r="AJ377" s="6" t="str">
        <f ca="1" t="shared" si="266"/>
        <v/>
      </c>
      <c r="AK377" s="7" t="str">
        <f ca="1" t="shared" si="267"/>
        <v/>
      </c>
      <c r="AL377" s="6" t="str">
        <f ca="1" t="shared" si="268"/>
        <v/>
      </c>
      <c r="AM377" s="6" t="str">
        <f ca="1" t="shared" si="269"/>
        <v/>
      </c>
      <c r="AN377" s="6" t="str">
        <f ca="1" t="shared" si="270"/>
        <v/>
      </c>
      <c r="AO377" s="6" t="str">
        <f ca="1" t="shared" si="271"/>
        <v/>
      </c>
      <c r="AP377" s="6" t="str">
        <f ca="1" t="shared" si="272"/>
        <v/>
      </c>
      <c r="AQ377" s="6" t="str">
        <f ca="1" t="shared" si="273"/>
        <v/>
      </c>
      <c r="AR377" s="6" t="str">
        <f ca="1" t="shared" si="274"/>
        <v/>
      </c>
      <c r="AS377" s="6" t="str">
        <f ca="1" t="shared" si="275"/>
        <v/>
      </c>
      <c r="AT377" s="6" t="str">
        <f ca="1" t="shared" si="276"/>
        <v/>
      </c>
      <c r="AU377" s="9" t="str">
        <f ca="1" t="shared" si="277"/>
        <v/>
      </c>
      <c r="AV377" s="5" t="str">
        <f ca="1" t="shared" si="278"/>
        <v/>
      </c>
      <c r="AW377" s="5" t="str">
        <f ca="1" t="shared" si="279"/>
        <v/>
      </c>
      <c r="AX377" s="8" t="str">
        <f ca="1" t="shared" si="280"/>
        <v/>
      </c>
      <c r="AY377" s="6" t="str">
        <f ca="1" t="shared" si="281"/>
        <v/>
      </c>
      <c r="AZ377" s="7" t="str">
        <f ca="1" t="shared" si="282"/>
        <v/>
      </c>
      <c r="BA377" s="6" t="str">
        <f ca="1" t="shared" si="283"/>
        <v/>
      </c>
      <c r="BB377" s="6" t="str">
        <f ca="1" t="shared" si="284"/>
        <v/>
      </c>
      <c r="BC377" s="6" t="str">
        <f ca="1" t="shared" si="285"/>
        <v/>
      </c>
      <c r="BD377" s="6" t="str">
        <f ca="1" t="shared" si="286"/>
        <v/>
      </c>
      <c r="BE377" s="6" t="str">
        <f ca="1" t="shared" si="287"/>
        <v/>
      </c>
      <c r="BF377" s="6" t="str">
        <f ca="1" t="shared" si="288"/>
        <v/>
      </c>
      <c r="BG377" s="6" t="str">
        <f ca="1" t="shared" si="289"/>
        <v/>
      </c>
      <c r="BH377" s="6" t="str">
        <f ca="1" t="shared" si="290"/>
        <v/>
      </c>
      <c r="BI377" s="6" t="str">
        <f ca="1" t="shared" si="291"/>
        <v/>
      </c>
    </row>
    <row r="378" spans="1:61">
      <c r="A378" s="5" t="str">
        <f ca="1" t="shared" si="245"/>
        <v/>
      </c>
      <c r="B378" s="5" t="str">
        <f ca="1">IF(选手操作!$K377="","",选手操作!$K377)</f>
        <v/>
      </c>
      <c r="C378" s="5" t="str">
        <f ca="1">IF(选手操作!$L377="","",选手操作!$L377)</f>
        <v/>
      </c>
      <c r="D378" s="5" t="str">
        <f ca="1">IF($B378="","",RANK($E378,$E$4:$E$435,0)+COUNTIF($E$4:$E378,$E378)-1)</f>
        <v/>
      </c>
      <c r="E378" s="6" t="str">
        <f ca="1" t="shared" si="246"/>
        <v/>
      </c>
      <c r="F378" s="7" t="str">
        <f ca="1">IF(SUM(选手操作!S377,选手操作!AS377,选手操作!BS377,选手操作!CS377,选手操作!DS377,选手操作!ES377,选手操作!FS377,选手操作!GS377,选手操作!HS377,选手操作!M377,结果导入!W377,结果导入!AW377,结果导入!BW377,结果导入!CW377,结果导入!DW377,结果导入!EW377,结果导入!FW377,结果导入!GW377,结果导入!HW377,选手操作!HU377)=0,"",SUM(选手操作!S377,选手操作!AS377,选手操作!BS377,选手操作!CS377,选手操作!DS377,选手操作!ES377,选手操作!FS377,选手操作!GS377,选手操作!HS377,选手操作!M377,结果导入!W377,结果导入!AW377,结果导入!BW377,结果导入!CW377,结果导入!DW377,结果导入!EW377,结果导入!FW377,结果导入!GW377,结果导入!HW377))</f>
        <v/>
      </c>
      <c r="G378" s="7" t="str">
        <f>IF(SUM(选手操作!O377,结果导入!Y377,结果导入!AY377,结果导入!BY377,结果导入!CY377,结果导入!DY377,结果导入!EY377,结果导入!FY377,结果导入!GY377,结果导入!HY377)=0,"",SUM(选手操作!O377,结果导入!Y377,结果导入!AY377,结果导入!BY377,结果导入!CY377,结果导入!DY377,结果导入!EY377,结果导入!FY377,结果导入!GY377,结果导入!HY377))</f>
        <v/>
      </c>
      <c r="H378" s="6" t="str">
        <f ca="1">IFERROR(IF(OR($C378="",结果导入!S$3=""),"",IF(选手操作!T377&lt;&gt;"",IF(选手操作!T377="其他","请假",选手操作!T377),VLOOKUP($C378,结果导入!O:Q,3,0))),"成绩错误")</f>
        <v/>
      </c>
      <c r="I378" s="6" t="str">
        <f ca="1">IFERROR(IF(OR($C378="",结果导入!AS$3=""),"",IF(选手操作!AT377&lt;&gt;"",IF(选手操作!AT377="其他","请假",选手操作!AT377),VLOOKUP($C378,结果导入!AO:AQ,3,0))),"成绩错误")</f>
        <v/>
      </c>
      <c r="J378" s="6" t="str">
        <f ca="1">IFERROR(IF(OR($C378="",结果导入!BS$3=""),"",IF(选手操作!BT377&lt;&gt;"",IF(选手操作!BT377="其他","请假",选手操作!BT377),VLOOKUP($C378,结果导入!BO:BQ,3,0))),"成绩错误")</f>
        <v/>
      </c>
      <c r="K378" s="6" t="str">
        <f ca="1">IFERROR(IF(OR($C378="",结果导入!CS$3=""),"",IF(选手操作!CT377&lt;&gt;"",IF(选手操作!CT377="其他","请假",选手操作!CT377),VLOOKUP($C378,结果导入!CO:CQ,3,0))),"成绩错误")</f>
        <v/>
      </c>
      <c r="L378" s="6" t="str">
        <f ca="1">IFERROR(IF(OR($C378="",结果导入!DS$3=""),"",IF(选手操作!DT377&lt;&gt;"",IF(选手操作!DT377="其他","请假",选手操作!DT377),VLOOKUP($C378,结果导入!DO:DQ,3,0))),"成绩错误")</f>
        <v/>
      </c>
      <c r="M378" s="6" t="str">
        <f ca="1">IFERROR(IF(OR($C378="",结果导入!ES$3=""),"",IF(选手操作!ET377&lt;&gt;"",IF(选手操作!ET377="其他","请假",选手操作!ET377),VLOOKUP($C378,结果导入!EO:EQ,3,0))),"成绩错误")</f>
        <v/>
      </c>
      <c r="N378" s="6" t="str">
        <f ca="1">IFERROR(IF(OR($C378="",结果导入!FS$3=""),"",IF(选手操作!FT377&lt;&gt;"",IF(选手操作!FT377="其他","请假",选手操作!FT377),VLOOKUP($C378,结果导入!FO:FQ,3,0))),"成绩错误")</f>
        <v/>
      </c>
      <c r="O378" s="6" t="str">
        <f ca="1">IFERROR(IF(OR($C378="",结果导入!GS$3=""),"",IF(选手操作!GT377&lt;&gt;"",IF(选手操作!GT377="其他","请假",选手操作!GT377),VLOOKUP($C378,结果导入!GO:GQ,3,0))),"成绩错误")</f>
        <v/>
      </c>
      <c r="P378" s="6" t="str">
        <f ca="1">IFERROR(IF(OR($C378="",结果导入!HS$3=""),"",IF(选手操作!HT377&lt;&gt;"",IF(选手操作!HT377="其他","请假",选手操作!HT377),VLOOKUP($C378,结果导入!HO:HQ,3,0))),"成绩错误")</f>
        <v/>
      </c>
      <c r="Q378" s="5" t="str">
        <f ca="1" t="shared" si="247"/>
        <v/>
      </c>
      <c r="R378" s="5" t="str">
        <f ca="1" t="shared" si="248"/>
        <v/>
      </c>
      <c r="S378" s="5" t="str">
        <f ca="1" t="shared" si="249"/>
        <v/>
      </c>
      <c r="T378" s="6" t="str">
        <f ca="1" t="shared" si="250"/>
        <v/>
      </c>
      <c r="U378" s="6" t="str">
        <f ca="1" t="shared" si="251"/>
        <v/>
      </c>
      <c r="V378" s="6" t="str">
        <f ca="1" t="shared" si="252"/>
        <v/>
      </c>
      <c r="W378" s="6" t="str">
        <f ca="1" t="shared" si="253"/>
        <v/>
      </c>
      <c r="X378" s="6" t="str">
        <f ca="1" t="shared" si="254"/>
        <v/>
      </c>
      <c r="Y378" s="6" t="str">
        <f ca="1" t="shared" si="255"/>
        <v/>
      </c>
      <c r="Z378" s="6" t="str">
        <f ca="1" t="shared" si="256"/>
        <v/>
      </c>
      <c r="AA378" s="6" t="str">
        <f ca="1" t="shared" si="257"/>
        <v/>
      </c>
      <c r="AB378" s="6" t="str">
        <f ca="1" t="shared" si="258"/>
        <v/>
      </c>
      <c r="AC378" s="6" t="str">
        <f ca="1" t="shared" si="259"/>
        <v/>
      </c>
      <c r="AD378" s="6" t="str">
        <f ca="1" t="shared" si="260"/>
        <v/>
      </c>
      <c r="AE378" s="6" t="str">
        <f ca="1" t="shared" si="261"/>
        <v/>
      </c>
      <c r="AF378" s="5" t="str">
        <f ca="1" t="shared" si="262"/>
        <v/>
      </c>
      <c r="AG378" s="5" t="str">
        <f ca="1" t="shared" si="263"/>
        <v/>
      </c>
      <c r="AH378" s="5" t="str">
        <f ca="1" t="shared" si="264"/>
        <v/>
      </c>
      <c r="AI378" s="6" t="str">
        <f ca="1" t="shared" si="265"/>
        <v/>
      </c>
      <c r="AJ378" s="6" t="str">
        <f ca="1" t="shared" si="266"/>
        <v/>
      </c>
      <c r="AK378" s="7" t="str">
        <f ca="1" t="shared" si="267"/>
        <v/>
      </c>
      <c r="AL378" s="6" t="str">
        <f ca="1" t="shared" si="268"/>
        <v/>
      </c>
      <c r="AM378" s="6" t="str">
        <f ca="1" t="shared" si="269"/>
        <v/>
      </c>
      <c r="AN378" s="6" t="str">
        <f ca="1" t="shared" si="270"/>
        <v/>
      </c>
      <c r="AO378" s="6" t="str">
        <f ca="1" t="shared" si="271"/>
        <v/>
      </c>
      <c r="AP378" s="6" t="str">
        <f ca="1" t="shared" si="272"/>
        <v/>
      </c>
      <c r="AQ378" s="6" t="str">
        <f ca="1" t="shared" si="273"/>
        <v/>
      </c>
      <c r="AR378" s="6" t="str">
        <f ca="1" t="shared" si="274"/>
        <v/>
      </c>
      <c r="AS378" s="6" t="str">
        <f ca="1" t="shared" si="275"/>
        <v/>
      </c>
      <c r="AT378" s="6" t="str">
        <f ca="1" t="shared" si="276"/>
        <v/>
      </c>
      <c r="AU378" s="9" t="str">
        <f ca="1" t="shared" si="277"/>
        <v/>
      </c>
      <c r="AV378" s="5" t="str">
        <f ca="1" t="shared" si="278"/>
        <v/>
      </c>
      <c r="AW378" s="5" t="str">
        <f ca="1" t="shared" si="279"/>
        <v/>
      </c>
      <c r="AX378" s="8" t="str">
        <f ca="1" t="shared" si="280"/>
        <v/>
      </c>
      <c r="AY378" s="6" t="str">
        <f ca="1" t="shared" si="281"/>
        <v/>
      </c>
      <c r="AZ378" s="7" t="str">
        <f ca="1" t="shared" si="282"/>
        <v/>
      </c>
      <c r="BA378" s="6" t="str">
        <f ca="1" t="shared" si="283"/>
        <v/>
      </c>
      <c r="BB378" s="6" t="str">
        <f ca="1" t="shared" si="284"/>
        <v/>
      </c>
      <c r="BC378" s="6" t="str">
        <f ca="1" t="shared" si="285"/>
        <v/>
      </c>
      <c r="BD378" s="6" t="str">
        <f ca="1" t="shared" si="286"/>
        <v/>
      </c>
      <c r="BE378" s="6" t="str">
        <f ca="1" t="shared" si="287"/>
        <v/>
      </c>
      <c r="BF378" s="6" t="str">
        <f ca="1" t="shared" si="288"/>
        <v/>
      </c>
      <c r="BG378" s="6" t="str">
        <f ca="1" t="shared" si="289"/>
        <v/>
      </c>
      <c r="BH378" s="6" t="str">
        <f ca="1" t="shared" si="290"/>
        <v/>
      </c>
      <c r="BI378" s="6" t="str">
        <f ca="1" t="shared" si="291"/>
        <v/>
      </c>
    </row>
    <row r="379" spans="1:61">
      <c r="A379" s="5" t="str">
        <f ca="1" t="shared" si="245"/>
        <v/>
      </c>
      <c r="B379" s="5" t="str">
        <f ca="1">IF(选手操作!$K378="","",选手操作!$K378)</f>
        <v/>
      </c>
      <c r="C379" s="5" t="str">
        <f ca="1">IF(选手操作!$L378="","",选手操作!$L378)</f>
        <v/>
      </c>
      <c r="D379" s="5" t="str">
        <f ca="1">IF($B379="","",RANK($E379,$E$4:$E$435,0)+COUNTIF($E$4:$E379,$E379)-1)</f>
        <v/>
      </c>
      <c r="E379" s="6" t="str">
        <f ca="1" t="shared" si="246"/>
        <v/>
      </c>
      <c r="F379" s="7" t="str">
        <f ca="1">IF(SUM(选手操作!S378,选手操作!AS378,选手操作!BS378,选手操作!CS378,选手操作!DS378,选手操作!ES378,选手操作!FS378,选手操作!GS378,选手操作!HS378,选手操作!M378,结果导入!W378,结果导入!AW378,结果导入!BW378,结果导入!CW378,结果导入!DW378,结果导入!EW378,结果导入!FW378,结果导入!GW378,结果导入!HW378,选手操作!HU378)=0,"",SUM(选手操作!S378,选手操作!AS378,选手操作!BS378,选手操作!CS378,选手操作!DS378,选手操作!ES378,选手操作!FS378,选手操作!GS378,选手操作!HS378,选手操作!M378,结果导入!W378,结果导入!AW378,结果导入!BW378,结果导入!CW378,结果导入!DW378,结果导入!EW378,结果导入!FW378,结果导入!GW378,结果导入!HW378))</f>
        <v/>
      </c>
      <c r="G379" s="7" t="str">
        <f>IF(SUM(选手操作!O378,结果导入!Y378,结果导入!AY378,结果导入!BY378,结果导入!CY378,结果导入!DY378,结果导入!EY378,结果导入!FY378,结果导入!GY378,结果导入!HY378)=0,"",SUM(选手操作!O378,结果导入!Y378,结果导入!AY378,结果导入!BY378,结果导入!CY378,结果导入!DY378,结果导入!EY378,结果导入!FY378,结果导入!GY378,结果导入!HY378))</f>
        <v/>
      </c>
      <c r="H379" s="6" t="str">
        <f ca="1">IFERROR(IF(OR($C379="",结果导入!S$3=""),"",IF(选手操作!T378&lt;&gt;"",IF(选手操作!T378="其他","请假",选手操作!T378),VLOOKUP($C379,结果导入!O:Q,3,0))),"成绩错误")</f>
        <v/>
      </c>
      <c r="I379" s="6" t="str">
        <f ca="1">IFERROR(IF(OR($C379="",结果导入!AS$3=""),"",IF(选手操作!AT378&lt;&gt;"",IF(选手操作!AT378="其他","请假",选手操作!AT378),VLOOKUP($C379,结果导入!AO:AQ,3,0))),"成绩错误")</f>
        <v/>
      </c>
      <c r="J379" s="6" t="str">
        <f ca="1">IFERROR(IF(OR($C379="",结果导入!BS$3=""),"",IF(选手操作!BT378&lt;&gt;"",IF(选手操作!BT378="其他","请假",选手操作!BT378),VLOOKUP($C379,结果导入!BO:BQ,3,0))),"成绩错误")</f>
        <v/>
      </c>
      <c r="K379" s="6" t="str">
        <f ca="1">IFERROR(IF(OR($C379="",结果导入!CS$3=""),"",IF(选手操作!CT378&lt;&gt;"",IF(选手操作!CT378="其他","请假",选手操作!CT378),VLOOKUP($C379,结果导入!CO:CQ,3,0))),"成绩错误")</f>
        <v/>
      </c>
      <c r="L379" s="6" t="str">
        <f ca="1">IFERROR(IF(OR($C379="",结果导入!DS$3=""),"",IF(选手操作!DT378&lt;&gt;"",IF(选手操作!DT378="其他","请假",选手操作!DT378),VLOOKUP($C379,结果导入!DO:DQ,3,0))),"成绩错误")</f>
        <v/>
      </c>
      <c r="M379" s="6" t="str">
        <f ca="1">IFERROR(IF(OR($C379="",结果导入!ES$3=""),"",IF(选手操作!ET378&lt;&gt;"",IF(选手操作!ET378="其他","请假",选手操作!ET378),VLOOKUP($C379,结果导入!EO:EQ,3,0))),"成绩错误")</f>
        <v/>
      </c>
      <c r="N379" s="6" t="str">
        <f ca="1">IFERROR(IF(OR($C379="",结果导入!FS$3=""),"",IF(选手操作!FT378&lt;&gt;"",IF(选手操作!FT378="其他","请假",选手操作!FT378),VLOOKUP($C379,结果导入!FO:FQ,3,0))),"成绩错误")</f>
        <v/>
      </c>
      <c r="O379" s="6" t="str">
        <f ca="1">IFERROR(IF(OR($C379="",结果导入!GS$3=""),"",IF(选手操作!GT378&lt;&gt;"",IF(选手操作!GT378="其他","请假",选手操作!GT378),VLOOKUP($C379,结果导入!GO:GQ,3,0))),"成绩错误")</f>
        <v/>
      </c>
      <c r="P379" s="6" t="str">
        <f ca="1">IFERROR(IF(OR($C379="",结果导入!HS$3=""),"",IF(选手操作!HT378&lt;&gt;"",IF(选手操作!HT378="其他","请假",选手操作!HT378),VLOOKUP($C379,结果导入!HO:HQ,3,0))),"成绩错误")</f>
        <v/>
      </c>
      <c r="Q379" s="5" t="str">
        <f ca="1" t="shared" si="247"/>
        <v/>
      </c>
      <c r="R379" s="5" t="str">
        <f ca="1" t="shared" si="248"/>
        <v/>
      </c>
      <c r="S379" s="5" t="str">
        <f ca="1" t="shared" si="249"/>
        <v/>
      </c>
      <c r="T379" s="6" t="str">
        <f ca="1" t="shared" si="250"/>
        <v/>
      </c>
      <c r="U379" s="6" t="str">
        <f ca="1" t="shared" si="251"/>
        <v/>
      </c>
      <c r="V379" s="6" t="str">
        <f ca="1" t="shared" si="252"/>
        <v/>
      </c>
      <c r="W379" s="6" t="str">
        <f ca="1" t="shared" si="253"/>
        <v/>
      </c>
      <c r="X379" s="6" t="str">
        <f ca="1" t="shared" si="254"/>
        <v/>
      </c>
      <c r="Y379" s="6" t="str">
        <f ca="1" t="shared" si="255"/>
        <v/>
      </c>
      <c r="Z379" s="6" t="str">
        <f ca="1" t="shared" si="256"/>
        <v/>
      </c>
      <c r="AA379" s="6" t="str">
        <f ca="1" t="shared" si="257"/>
        <v/>
      </c>
      <c r="AB379" s="6" t="str">
        <f ca="1" t="shared" si="258"/>
        <v/>
      </c>
      <c r="AC379" s="6" t="str">
        <f ca="1" t="shared" si="259"/>
        <v/>
      </c>
      <c r="AD379" s="6" t="str">
        <f ca="1" t="shared" si="260"/>
        <v/>
      </c>
      <c r="AE379" s="6" t="str">
        <f ca="1" t="shared" si="261"/>
        <v/>
      </c>
      <c r="AF379" s="5" t="str">
        <f ca="1" t="shared" si="262"/>
        <v/>
      </c>
      <c r="AG379" s="5" t="str">
        <f ca="1" t="shared" si="263"/>
        <v/>
      </c>
      <c r="AH379" s="5" t="str">
        <f ca="1" t="shared" si="264"/>
        <v/>
      </c>
      <c r="AI379" s="6" t="str">
        <f ca="1" t="shared" si="265"/>
        <v/>
      </c>
      <c r="AJ379" s="6" t="str">
        <f ca="1" t="shared" si="266"/>
        <v/>
      </c>
      <c r="AK379" s="7" t="str">
        <f ca="1" t="shared" si="267"/>
        <v/>
      </c>
      <c r="AL379" s="6" t="str">
        <f ca="1" t="shared" si="268"/>
        <v/>
      </c>
      <c r="AM379" s="6" t="str">
        <f ca="1" t="shared" si="269"/>
        <v/>
      </c>
      <c r="AN379" s="6" t="str">
        <f ca="1" t="shared" si="270"/>
        <v/>
      </c>
      <c r="AO379" s="6" t="str">
        <f ca="1" t="shared" si="271"/>
        <v/>
      </c>
      <c r="AP379" s="6" t="str">
        <f ca="1" t="shared" si="272"/>
        <v/>
      </c>
      <c r="AQ379" s="6" t="str">
        <f ca="1" t="shared" si="273"/>
        <v/>
      </c>
      <c r="AR379" s="6" t="str">
        <f ca="1" t="shared" si="274"/>
        <v/>
      </c>
      <c r="AS379" s="6" t="str">
        <f ca="1" t="shared" si="275"/>
        <v/>
      </c>
      <c r="AT379" s="6" t="str">
        <f ca="1" t="shared" si="276"/>
        <v/>
      </c>
      <c r="AU379" s="9" t="str">
        <f ca="1" t="shared" si="277"/>
        <v/>
      </c>
      <c r="AV379" s="5" t="str">
        <f ca="1" t="shared" si="278"/>
        <v/>
      </c>
      <c r="AW379" s="5" t="str">
        <f ca="1" t="shared" si="279"/>
        <v/>
      </c>
      <c r="AX379" s="8" t="str">
        <f ca="1" t="shared" si="280"/>
        <v/>
      </c>
      <c r="AY379" s="6" t="str">
        <f ca="1" t="shared" si="281"/>
        <v/>
      </c>
      <c r="AZ379" s="7" t="str">
        <f ca="1" t="shared" si="282"/>
        <v/>
      </c>
      <c r="BA379" s="6" t="str">
        <f ca="1" t="shared" si="283"/>
        <v/>
      </c>
      <c r="BB379" s="6" t="str">
        <f ca="1" t="shared" si="284"/>
        <v/>
      </c>
      <c r="BC379" s="6" t="str">
        <f ca="1" t="shared" si="285"/>
        <v/>
      </c>
      <c r="BD379" s="6" t="str">
        <f ca="1" t="shared" si="286"/>
        <v/>
      </c>
      <c r="BE379" s="6" t="str">
        <f ca="1" t="shared" si="287"/>
        <v/>
      </c>
      <c r="BF379" s="6" t="str">
        <f ca="1" t="shared" si="288"/>
        <v/>
      </c>
      <c r="BG379" s="6" t="str">
        <f ca="1" t="shared" si="289"/>
        <v/>
      </c>
      <c r="BH379" s="6" t="str">
        <f ca="1" t="shared" si="290"/>
        <v/>
      </c>
      <c r="BI379" s="6" t="str">
        <f ca="1" t="shared" si="291"/>
        <v/>
      </c>
    </row>
    <row r="380" spans="1:61">
      <c r="A380" s="5" t="str">
        <f ca="1" t="shared" si="245"/>
        <v/>
      </c>
      <c r="B380" s="5" t="str">
        <f ca="1">IF(选手操作!$K379="","",选手操作!$K379)</f>
        <v/>
      </c>
      <c r="C380" s="5" t="str">
        <f ca="1">IF(选手操作!$L379="","",选手操作!$L379)</f>
        <v/>
      </c>
      <c r="D380" s="5" t="str">
        <f ca="1">IF($B380="","",RANK($E380,$E$4:$E$435,0)+COUNTIF($E$4:$E380,$E380)-1)</f>
        <v/>
      </c>
      <c r="E380" s="6" t="str">
        <f ca="1" t="shared" si="246"/>
        <v/>
      </c>
      <c r="F380" s="7" t="str">
        <f ca="1">IF(SUM(选手操作!S379,选手操作!AS379,选手操作!BS379,选手操作!CS379,选手操作!DS379,选手操作!ES379,选手操作!FS379,选手操作!GS379,选手操作!HS379,选手操作!M379,结果导入!W379,结果导入!AW379,结果导入!BW379,结果导入!CW379,结果导入!DW379,结果导入!EW379,结果导入!FW379,结果导入!GW379,结果导入!HW379,选手操作!HU379)=0,"",SUM(选手操作!S379,选手操作!AS379,选手操作!BS379,选手操作!CS379,选手操作!DS379,选手操作!ES379,选手操作!FS379,选手操作!GS379,选手操作!HS379,选手操作!M379,结果导入!W379,结果导入!AW379,结果导入!BW379,结果导入!CW379,结果导入!DW379,结果导入!EW379,结果导入!FW379,结果导入!GW379,结果导入!HW379))</f>
        <v/>
      </c>
      <c r="G380" s="7" t="str">
        <f>IF(SUM(选手操作!O379,结果导入!Y379,结果导入!AY379,结果导入!BY379,结果导入!CY379,结果导入!DY379,结果导入!EY379,结果导入!FY379,结果导入!GY379,结果导入!HY379)=0,"",SUM(选手操作!O379,结果导入!Y379,结果导入!AY379,结果导入!BY379,结果导入!CY379,结果导入!DY379,结果导入!EY379,结果导入!FY379,结果导入!GY379,结果导入!HY379))</f>
        <v/>
      </c>
      <c r="H380" s="6" t="str">
        <f ca="1">IFERROR(IF(OR($C380="",结果导入!S$3=""),"",IF(选手操作!T379&lt;&gt;"",IF(选手操作!T379="其他","请假",选手操作!T379),VLOOKUP($C380,结果导入!O:Q,3,0))),"成绩错误")</f>
        <v/>
      </c>
      <c r="I380" s="6" t="str">
        <f ca="1">IFERROR(IF(OR($C380="",结果导入!AS$3=""),"",IF(选手操作!AT379&lt;&gt;"",IF(选手操作!AT379="其他","请假",选手操作!AT379),VLOOKUP($C380,结果导入!AO:AQ,3,0))),"成绩错误")</f>
        <v/>
      </c>
      <c r="J380" s="6" t="str">
        <f ca="1">IFERROR(IF(OR($C380="",结果导入!BS$3=""),"",IF(选手操作!BT379&lt;&gt;"",IF(选手操作!BT379="其他","请假",选手操作!BT379),VLOOKUP($C380,结果导入!BO:BQ,3,0))),"成绩错误")</f>
        <v/>
      </c>
      <c r="K380" s="6" t="str">
        <f ca="1">IFERROR(IF(OR($C380="",结果导入!CS$3=""),"",IF(选手操作!CT379&lt;&gt;"",IF(选手操作!CT379="其他","请假",选手操作!CT379),VLOOKUP($C380,结果导入!CO:CQ,3,0))),"成绩错误")</f>
        <v/>
      </c>
      <c r="L380" s="6" t="str">
        <f ca="1">IFERROR(IF(OR($C380="",结果导入!DS$3=""),"",IF(选手操作!DT379&lt;&gt;"",IF(选手操作!DT379="其他","请假",选手操作!DT379),VLOOKUP($C380,结果导入!DO:DQ,3,0))),"成绩错误")</f>
        <v/>
      </c>
      <c r="M380" s="6" t="str">
        <f ca="1">IFERROR(IF(OR($C380="",结果导入!ES$3=""),"",IF(选手操作!ET379&lt;&gt;"",IF(选手操作!ET379="其他","请假",选手操作!ET379),VLOOKUP($C380,结果导入!EO:EQ,3,0))),"成绩错误")</f>
        <v/>
      </c>
      <c r="N380" s="6" t="str">
        <f ca="1">IFERROR(IF(OR($C380="",结果导入!FS$3=""),"",IF(选手操作!FT379&lt;&gt;"",IF(选手操作!FT379="其他","请假",选手操作!FT379),VLOOKUP($C380,结果导入!FO:FQ,3,0))),"成绩错误")</f>
        <v/>
      </c>
      <c r="O380" s="6" t="str">
        <f ca="1">IFERROR(IF(OR($C380="",结果导入!GS$3=""),"",IF(选手操作!GT379&lt;&gt;"",IF(选手操作!GT379="其他","请假",选手操作!GT379),VLOOKUP($C380,结果导入!GO:GQ,3,0))),"成绩错误")</f>
        <v/>
      </c>
      <c r="P380" s="6" t="str">
        <f ca="1">IFERROR(IF(OR($C380="",结果导入!HS$3=""),"",IF(选手操作!HT379&lt;&gt;"",IF(选手操作!HT379="其他","请假",选手操作!HT379),VLOOKUP($C380,结果导入!HO:HQ,3,0))),"成绩错误")</f>
        <v/>
      </c>
      <c r="Q380" s="5" t="str">
        <f ca="1" t="shared" si="247"/>
        <v/>
      </c>
      <c r="R380" s="5" t="str">
        <f ca="1" t="shared" si="248"/>
        <v/>
      </c>
      <c r="S380" s="5" t="str">
        <f ca="1" t="shared" si="249"/>
        <v/>
      </c>
      <c r="T380" s="6" t="str">
        <f ca="1" t="shared" si="250"/>
        <v/>
      </c>
      <c r="U380" s="6" t="str">
        <f ca="1" t="shared" si="251"/>
        <v/>
      </c>
      <c r="V380" s="6" t="str">
        <f ca="1" t="shared" si="252"/>
        <v/>
      </c>
      <c r="W380" s="6" t="str">
        <f ca="1" t="shared" si="253"/>
        <v/>
      </c>
      <c r="X380" s="6" t="str">
        <f ca="1" t="shared" si="254"/>
        <v/>
      </c>
      <c r="Y380" s="6" t="str">
        <f ca="1" t="shared" si="255"/>
        <v/>
      </c>
      <c r="Z380" s="6" t="str">
        <f ca="1" t="shared" si="256"/>
        <v/>
      </c>
      <c r="AA380" s="6" t="str">
        <f ca="1" t="shared" si="257"/>
        <v/>
      </c>
      <c r="AB380" s="6" t="str">
        <f ca="1" t="shared" si="258"/>
        <v/>
      </c>
      <c r="AC380" s="6" t="str">
        <f ca="1" t="shared" si="259"/>
        <v/>
      </c>
      <c r="AD380" s="6" t="str">
        <f ca="1" t="shared" si="260"/>
        <v/>
      </c>
      <c r="AE380" s="6" t="str">
        <f ca="1" t="shared" si="261"/>
        <v/>
      </c>
      <c r="AF380" s="5" t="str">
        <f ca="1" t="shared" si="262"/>
        <v/>
      </c>
      <c r="AG380" s="5" t="str">
        <f ca="1" t="shared" si="263"/>
        <v/>
      </c>
      <c r="AH380" s="5" t="str">
        <f ca="1" t="shared" si="264"/>
        <v/>
      </c>
      <c r="AI380" s="6" t="str">
        <f ca="1" t="shared" si="265"/>
        <v/>
      </c>
      <c r="AJ380" s="6" t="str">
        <f ca="1" t="shared" si="266"/>
        <v/>
      </c>
      <c r="AK380" s="7" t="str">
        <f ca="1" t="shared" si="267"/>
        <v/>
      </c>
      <c r="AL380" s="6" t="str">
        <f ca="1" t="shared" si="268"/>
        <v/>
      </c>
      <c r="AM380" s="6" t="str">
        <f ca="1" t="shared" si="269"/>
        <v/>
      </c>
      <c r="AN380" s="6" t="str">
        <f ca="1" t="shared" si="270"/>
        <v/>
      </c>
      <c r="AO380" s="6" t="str">
        <f ca="1" t="shared" si="271"/>
        <v/>
      </c>
      <c r="AP380" s="6" t="str">
        <f ca="1" t="shared" si="272"/>
        <v/>
      </c>
      <c r="AQ380" s="6" t="str">
        <f ca="1" t="shared" si="273"/>
        <v/>
      </c>
      <c r="AR380" s="6" t="str">
        <f ca="1" t="shared" si="274"/>
        <v/>
      </c>
      <c r="AS380" s="6" t="str">
        <f ca="1" t="shared" si="275"/>
        <v/>
      </c>
      <c r="AT380" s="6" t="str">
        <f ca="1" t="shared" si="276"/>
        <v/>
      </c>
      <c r="AU380" s="9" t="str">
        <f ca="1" t="shared" si="277"/>
        <v/>
      </c>
      <c r="AV380" s="5" t="str">
        <f ca="1" t="shared" si="278"/>
        <v/>
      </c>
      <c r="AW380" s="5" t="str">
        <f ca="1" t="shared" si="279"/>
        <v/>
      </c>
      <c r="AX380" s="8" t="str">
        <f ca="1" t="shared" si="280"/>
        <v/>
      </c>
      <c r="AY380" s="6" t="str">
        <f ca="1" t="shared" si="281"/>
        <v/>
      </c>
      <c r="AZ380" s="7" t="str">
        <f ca="1" t="shared" si="282"/>
        <v/>
      </c>
      <c r="BA380" s="6" t="str">
        <f ca="1" t="shared" si="283"/>
        <v/>
      </c>
      <c r="BB380" s="6" t="str">
        <f ca="1" t="shared" si="284"/>
        <v/>
      </c>
      <c r="BC380" s="6" t="str">
        <f ca="1" t="shared" si="285"/>
        <v/>
      </c>
      <c r="BD380" s="6" t="str">
        <f ca="1" t="shared" si="286"/>
        <v/>
      </c>
      <c r="BE380" s="6" t="str">
        <f ca="1" t="shared" si="287"/>
        <v/>
      </c>
      <c r="BF380" s="6" t="str">
        <f ca="1" t="shared" si="288"/>
        <v/>
      </c>
      <c r="BG380" s="6" t="str">
        <f ca="1" t="shared" si="289"/>
        <v/>
      </c>
      <c r="BH380" s="6" t="str">
        <f ca="1" t="shared" si="290"/>
        <v/>
      </c>
      <c r="BI380" s="6" t="str">
        <f ca="1" t="shared" si="291"/>
        <v/>
      </c>
    </row>
    <row r="381" spans="1:61">
      <c r="A381" s="5" t="str">
        <f ca="1" t="shared" si="245"/>
        <v/>
      </c>
      <c r="B381" s="5" t="str">
        <f ca="1">IF(选手操作!$K380="","",选手操作!$K380)</f>
        <v/>
      </c>
      <c r="C381" s="5" t="str">
        <f ca="1">IF(选手操作!$L380="","",选手操作!$L380)</f>
        <v/>
      </c>
      <c r="D381" s="5" t="str">
        <f ca="1">IF($B381="","",RANK($E381,$E$4:$E$435,0)+COUNTIF($E$4:$E381,$E381)-1)</f>
        <v/>
      </c>
      <c r="E381" s="6" t="str">
        <f ca="1" t="shared" si="246"/>
        <v/>
      </c>
      <c r="F381" s="7" t="str">
        <f ca="1">IF(SUM(选手操作!S380,选手操作!AS380,选手操作!BS380,选手操作!CS380,选手操作!DS380,选手操作!ES380,选手操作!FS380,选手操作!GS380,选手操作!HS380,选手操作!M380,结果导入!W380,结果导入!AW380,结果导入!BW380,结果导入!CW380,结果导入!DW380,结果导入!EW380,结果导入!FW380,结果导入!GW380,结果导入!HW380,选手操作!HU380)=0,"",SUM(选手操作!S380,选手操作!AS380,选手操作!BS380,选手操作!CS380,选手操作!DS380,选手操作!ES380,选手操作!FS380,选手操作!GS380,选手操作!HS380,选手操作!M380,结果导入!W380,结果导入!AW380,结果导入!BW380,结果导入!CW380,结果导入!DW380,结果导入!EW380,结果导入!FW380,结果导入!GW380,结果导入!HW380))</f>
        <v/>
      </c>
      <c r="G381" s="7" t="str">
        <f>IF(SUM(选手操作!O380,结果导入!Y380,结果导入!AY380,结果导入!BY380,结果导入!CY380,结果导入!DY380,结果导入!EY380,结果导入!FY380,结果导入!GY380,结果导入!HY380)=0,"",SUM(选手操作!O380,结果导入!Y380,结果导入!AY380,结果导入!BY380,结果导入!CY380,结果导入!DY380,结果导入!EY380,结果导入!FY380,结果导入!GY380,结果导入!HY380))</f>
        <v/>
      </c>
      <c r="H381" s="6" t="str">
        <f ca="1">IFERROR(IF(OR($C381="",结果导入!S$3=""),"",IF(选手操作!T380&lt;&gt;"",IF(选手操作!T380="其他","请假",选手操作!T380),VLOOKUP($C381,结果导入!O:Q,3,0))),"成绩错误")</f>
        <v/>
      </c>
      <c r="I381" s="6" t="str">
        <f ca="1">IFERROR(IF(OR($C381="",结果导入!AS$3=""),"",IF(选手操作!AT380&lt;&gt;"",IF(选手操作!AT380="其他","请假",选手操作!AT380),VLOOKUP($C381,结果导入!AO:AQ,3,0))),"成绩错误")</f>
        <v/>
      </c>
      <c r="J381" s="6" t="str">
        <f ca="1">IFERROR(IF(OR($C381="",结果导入!BS$3=""),"",IF(选手操作!BT380&lt;&gt;"",IF(选手操作!BT380="其他","请假",选手操作!BT380),VLOOKUP($C381,结果导入!BO:BQ,3,0))),"成绩错误")</f>
        <v/>
      </c>
      <c r="K381" s="6" t="str">
        <f ca="1">IFERROR(IF(OR($C381="",结果导入!CS$3=""),"",IF(选手操作!CT380&lt;&gt;"",IF(选手操作!CT380="其他","请假",选手操作!CT380),VLOOKUP($C381,结果导入!CO:CQ,3,0))),"成绩错误")</f>
        <v/>
      </c>
      <c r="L381" s="6" t="str">
        <f ca="1">IFERROR(IF(OR($C381="",结果导入!DS$3=""),"",IF(选手操作!DT380&lt;&gt;"",IF(选手操作!DT380="其他","请假",选手操作!DT380),VLOOKUP($C381,结果导入!DO:DQ,3,0))),"成绩错误")</f>
        <v/>
      </c>
      <c r="M381" s="6" t="str">
        <f ca="1">IFERROR(IF(OR($C381="",结果导入!ES$3=""),"",IF(选手操作!ET380&lt;&gt;"",IF(选手操作!ET380="其他","请假",选手操作!ET380),VLOOKUP($C381,结果导入!EO:EQ,3,0))),"成绩错误")</f>
        <v/>
      </c>
      <c r="N381" s="6" t="str">
        <f ca="1">IFERROR(IF(OR($C381="",结果导入!FS$3=""),"",IF(选手操作!FT380&lt;&gt;"",IF(选手操作!FT380="其他","请假",选手操作!FT380),VLOOKUP($C381,结果导入!FO:FQ,3,0))),"成绩错误")</f>
        <v/>
      </c>
      <c r="O381" s="6" t="str">
        <f ca="1">IFERROR(IF(OR($C381="",结果导入!GS$3=""),"",IF(选手操作!GT380&lt;&gt;"",IF(选手操作!GT380="其他","请假",选手操作!GT380),VLOOKUP($C381,结果导入!GO:GQ,3,0))),"成绩错误")</f>
        <v/>
      </c>
      <c r="P381" s="6" t="str">
        <f ca="1">IFERROR(IF(OR($C381="",结果导入!HS$3=""),"",IF(选手操作!HT380&lt;&gt;"",IF(选手操作!HT380="其他","请假",选手操作!HT380),VLOOKUP($C381,结果导入!HO:HQ,3,0))),"成绩错误")</f>
        <v/>
      </c>
      <c r="Q381" s="5" t="str">
        <f ca="1" t="shared" si="247"/>
        <v/>
      </c>
      <c r="R381" s="5" t="str">
        <f ca="1" t="shared" si="248"/>
        <v/>
      </c>
      <c r="S381" s="5" t="str">
        <f ca="1" t="shared" si="249"/>
        <v/>
      </c>
      <c r="T381" s="6" t="str">
        <f ca="1" t="shared" si="250"/>
        <v/>
      </c>
      <c r="U381" s="6" t="str">
        <f ca="1" t="shared" si="251"/>
        <v/>
      </c>
      <c r="V381" s="6" t="str">
        <f ca="1" t="shared" si="252"/>
        <v/>
      </c>
      <c r="W381" s="6" t="str">
        <f ca="1" t="shared" si="253"/>
        <v/>
      </c>
      <c r="X381" s="6" t="str">
        <f ca="1" t="shared" si="254"/>
        <v/>
      </c>
      <c r="Y381" s="6" t="str">
        <f ca="1" t="shared" si="255"/>
        <v/>
      </c>
      <c r="Z381" s="6" t="str">
        <f ca="1" t="shared" si="256"/>
        <v/>
      </c>
      <c r="AA381" s="6" t="str">
        <f ca="1" t="shared" si="257"/>
        <v/>
      </c>
      <c r="AB381" s="6" t="str">
        <f ca="1" t="shared" si="258"/>
        <v/>
      </c>
      <c r="AC381" s="6" t="str">
        <f ca="1" t="shared" si="259"/>
        <v/>
      </c>
      <c r="AD381" s="6" t="str">
        <f ca="1" t="shared" si="260"/>
        <v/>
      </c>
      <c r="AE381" s="6" t="str">
        <f ca="1" t="shared" si="261"/>
        <v/>
      </c>
      <c r="AF381" s="5" t="str">
        <f ca="1" t="shared" si="262"/>
        <v/>
      </c>
      <c r="AG381" s="5" t="str">
        <f ca="1" t="shared" si="263"/>
        <v/>
      </c>
      <c r="AH381" s="5" t="str">
        <f ca="1" t="shared" si="264"/>
        <v/>
      </c>
      <c r="AI381" s="6" t="str">
        <f ca="1" t="shared" si="265"/>
        <v/>
      </c>
      <c r="AJ381" s="6" t="str">
        <f ca="1" t="shared" si="266"/>
        <v/>
      </c>
      <c r="AK381" s="7" t="str">
        <f ca="1" t="shared" si="267"/>
        <v/>
      </c>
      <c r="AL381" s="6" t="str">
        <f ca="1" t="shared" si="268"/>
        <v/>
      </c>
      <c r="AM381" s="6" t="str">
        <f ca="1" t="shared" si="269"/>
        <v/>
      </c>
      <c r="AN381" s="6" t="str">
        <f ca="1" t="shared" si="270"/>
        <v/>
      </c>
      <c r="AO381" s="6" t="str">
        <f ca="1" t="shared" si="271"/>
        <v/>
      </c>
      <c r="AP381" s="6" t="str">
        <f ca="1" t="shared" si="272"/>
        <v/>
      </c>
      <c r="AQ381" s="6" t="str">
        <f ca="1" t="shared" si="273"/>
        <v/>
      </c>
      <c r="AR381" s="6" t="str">
        <f ca="1" t="shared" si="274"/>
        <v/>
      </c>
      <c r="AS381" s="6" t="str">
        <f ca="1" t="shared" si="275"/>
        <v/>
      </c>
      <c r="AT381" s="6" t="str">
        <f ca="1" t="shared" si="276"/>
        <v/>
      </c>
      <c r="AU381" s="9" t="str">
        <f ca="1" t="shared" si="277"/>
        <v/>
      </c>
      <c r="AV381" s="5" t="str">
        <f ca="1" t="shared" si="278"/>
        <v/>
      </c>
      <c r="AW381" s="5" t="str">
        <f ca="1" t="shared" si="279"/>
        <v/>
      </c>
      <c r="AX381" s="8" t="str">
        <f ca="1" t="shared" si="280"/>
        <v/>
      </c>
      <c r="AY381" s="6" t="str">
        <f ca="1" t="shared" si="281"/>
        <v/>
      </c>
      <c r="AZ381" s="7" t="str">
        <f ca="1" t="shared" si="282"/>
        <v/>
      </c>
      <c r="BA381" s="6" t="str">
        <f ca="1" t="shared" si="283"/>
        <v/>
      </c>
      <c r="BB381" s="6" t="str">
        <f ca="1" t="shared" si="284"/>
        <v/>
      </c>
      <c r="BC381" s="6" t="str">
        <f ca="1" t="shared" si="285"/>
        <v/>
      </c>
      <c r="BD381" s="6" t="str">
        <f ca="1" t="shared" si="286"/>
        <v/>
      </c>
      <c r="BE381" s="6" t="str">
        <f ca="1" t="shared" si="287"/>
        <v/>
      </c>
      <c r="BF381" s="6" t="str">
        <f ca="1" t="shared" si="288"/>
        <v/>
      </c>
      <c r="BG381" s="6" t="str">
        <f ca="1" t="shared" si="289"/>
        <v/>
      </c>
      <c r="BH381" s="6" t="str">
        <f ca="1" t="shared" si="290"/>
        <v/>
      </c>
      <c r="BI381" s="6" t="str">
        <f ca="1" t="shared" si="291"/>
        <v/>
      </c>
    </row>
    <row r="382" spans="1:61">
      <c r="A382" s="5" t="str">
        <f ca="1" t="shared" si="245"/>
        <v/>
      </c>
      <c r="B382" s="5" t="str">
        <f ca="1">IF(选手操作!$K381="","",选手操作!$K381)</f>
        <v/>
      </c>
      <c r="C382" s="5" t="str">
        <f ca="1">IF(选手操作!$L381="","",选手操作!$L381)</f>
        <v/>
      </c>
      <c r="D382" s="5" t="str">
        <f ca="1">IF($B382="","",RANK($E382,$E$4:$E$435,0)+COUNTIF($E$4:$E382,$E382)-1)</f>
        <v/>
      </c>
      <c r="E382" s="6" t="str">
        <f ca="1" t="shared" si="246"/>
        <v/>
      </c>
      <c r="F382" s="7" t="str">
        <f ca="1">IF(SUM(选手操作!S381,选手操作!AS381,选手操作!BS381,选手操作!CS381,选手操作!DS381,选手操作!ES381,选手操作!FS381,选手操作!GS381,选手操作!HS381,选手操作!M381,结果导入!W381,结果导入!AW381,结果导入!BW381,结果导入!CW381,结果导入!DW381,结果导入!EW381,结果导入!FW381,结果导入!GW381,结果导入!HW381,选手操作!HU381)=0,"",SUM(选手操作!S381,选手操作!AS381,选手操作!BS381,选手操作!CS381,选手操作!DS381,选手操作!ES381,选手操作!FS381,选手操作!GS381,选手操作!HS381,选手操作!M381,结果导入!W381,结果导入!AW381,结果导入!BW381,结果导入!CW381,结果导入!DW381,结果导入!EW381,结果导入!FW381,结果导入!GW381,结果导入!HW381))</f>
        <v/>
      </c>
      <c r="G382" s="7" t="str">
        <f>IF(SUM(选手操作!O381,结果导入!Y381,结果导入!AY381,结果导入!BY381,结果导入!CY381,结果导入!DY381,结果导入!EY381,结果导入!FY381,结果导入!GY381,结果导入!HY381)=0,"",SUM(选手操作!O381,结果导入!Y381,结果导入!AY381,结果导入!BY381,结果导入!CY381,结果导入!DY381,结果导入!EY381,结果导入!FY381,结果导入!GY381,结果导入!HY381))</f>
        <v/>
      </c>
      <c r="H382" s="6" t="str">
        <f ca="1">IFERROR(IF(OR($C382="",结果导入!S$3=""),"",IF(选手操作!T381&lt;&gt;"",IF(选手操作!T381="其他","请假",选手操作!T381),VLOOKUP($C382,结果导入!O:Q,3,0))),"成绩错误")</f>
        <v/>
      </c>
      <c r="I382" s="6" t="str">
        <f ca="1">IFERROR(IF(OR($C382="",结果导入!AS$3=""),"",IF(选手操作!AT381&lt;&gt;"",IF(选手操作!AT381="其他","请假",选手操作!AT381),VLOOKUP($C382,结果导入!AO:AQ,3,0))),"成绩错误")</f>
        <v/>
      </c>
      <c r="J382" s="6" t="str">
        <f ca="1">IFERROR(IF(OR($C382="",结果导入!BS$3=""),"",IF(选手操作!BT381&lt;&gt;"",IF(选手操作!BT381="其他","请假",选手操作!BT381),VLOOKUP($C382,结果导入!BO:BQ,3,0))),"成绩错误")</f>
        <v/>
      </c>
      <c r="K382" s="6" t="str">
        <f ca="1">IFERROR(IF(OR($C382="",结果导入!CS$3=""),"",IF(选手操作!CT381&lt;&gt;"",IF(选手操作!CT381="其他","请假",选手操作!CT381),VLOOKUP($C382,结果导入!CO:CQ,3,0))),"成绩错误")</f>
        <v/>
      </c>
      <c r="L382" s="6" t="str">
        <f ca="1">IFERROR(IF(OR($C382="",结果导入!DS$3=""),"",IF(选手操作!DT381&lt;&gt;"",IF(选手操作!DT381="其他","请假",选手操作!DT381),VLOOKUP($C382,结果导入!DO:DQ,3,0))),"成绩错误")</f>
        <v/>
      </c>
      <c r="M382" s="6" t="str">
        <f ca="1">IFERROR(IF(OR($C382="",结果导入!ES$3=""),"",IF(选手操作!ET381&lt;&gt;"",IF(选手操作!ET381="其他","请假",选手操作!ET381),VLOOKUP($C382,结果导入!EO:EQ,3,0))),"成绩错误")</f>
        <v/>
      </c>
      <c r="N382" s="6" t="str">
        <f ca="1">IFERROR(IF(OR($C382="",结果导入!FS$3=""),"",IF(选手操作!FT381&lt;&gt;"",IF(选手操作!FT381="其他","请假",选手操作!FT381),VLOOKUP($C382,结果导入!FO:FQ,3,0))),"成绩错误")</f>
        <v/>
      </c>
      <c r="O382" s="6" t="str">
        <f ca="1">IFERROR(IF(OR($C382="",结果导入!GS$3=""),"",IF(选手操作!GT381&lt;&gt;"",IF(选手操作!GT381="其他","请假",选手操作!GT381),VLOOKUP($C382,结果导入!GO:GQ,3,0))),"成绩错误")</f>
        <v/>
      </c>
      <c r="P382" s="6" t="str">
        <f ca="1">IFERROR(IF(OR($C382="",结果导入!HS$3=""),"",IF(选手操作!HT381&lt;&gt;"",IF(选手操作!HT381="其他","请假",选手操作!HT381),VLOOKUP($C382,结果导入!HO:HQ,3,0))),"成绩错误")</f>
        <v/>
      </c>
      <c r="Q382" s="5" t="str">
        <f ca="1" t="shared" si="247"/>
        <v/>
      </c>
      <c r="R382" s="5" t="str">
        <f ca="1" t="shared" si="248"/>
        <v/>
      </c>
      <c r="S382" s="5" t="str">
        <f ca="1" t="shared" si="249"/>
        <v/>
      </c>
      <c r="T382" s="6" t="str">
        <f ca="1" t="shared" si="250"/>
        <v/>
      </c>
      <c r="U382" s="6" t="str">
        <f ca="1" t="shared" si="251"/>
        <v/>
      </c>
      <c r="V382" s="6" t="str">
        <f ca="1" t="shared" si="252"/>
        <v/>
      </c>
      <c r="W382" s="6" t="str">
        <f ca="1" t="shared" si="253"/>
        <v/>
      </c>
      <c r="X382" s="6" t="str">
        <f ca="1" t="shared" si="254"/>
        <v/>
      </c>
      <c r="Y382" s="6" t="str">
        <f ca="1" t="shared" si="255"/>
        <v/>
      </c>
      <c r="Z382" s="6" t="str">
        <f ca="1" t="shared" si="256"/>
        <v/>
      </c>
      <c r="AA382" s="6" t="str">
        <f ca="1" t="shared" si="257"/>
        <v/>
      </c>
      <c r="AB382" s="6" t="str">
        <f ca="1" t="shared" si="258"/>
        <v/>
      </c>
      <c r="AC382" s="6" t="str">
        <f ca="1" t="shared" si="259"/>
        <v/>
      </c>
      <c r="AD382" s="6" t="str">
        <f ca="1" t="shared" si="260"/>
        <v/>
      </c>
      <c r="AE382" s="6" t="str">
        <f ca="1" t="shared" si="261"/>
        <v/>
      </c>
      <c r="AF382" s="5" t="str">
        <f ca="1" t="shared" si="262"/>
        <v/>
      </c>
      <c r="AG382" s="5" t="str">
        <f ca="1" t="shared" si="263"/>
        <v/>
      </c>
      <c r="AH382" s="5" t="str">
        <f ca="1" t="shared" si="264"/>
        <v/>
      </c>
      <c r="AI382" s="6" t="str">
        <f ca="1" t="shared" si="265"/>
        <v/>
      </c>
      <c r="AJ382" s="6" t="str">
        <f ca="1" t="shared" si="266"/>
        <v/>
      </c>
      <c r="AK382" s="7" t="str">
        <f ca="1" t="shared" si="267"/>
        <v/>
      </c>
      <c r="AL382" s="6" t="str">
        <f ca="1" t="shared" si="268"/>
        <v/>
      </c>
      <c r="AM382" s="6" t="str">
        <f ca="1" t="shared" si="269"/>
        <v/>
      </c>
      <c r="AN382" s="6" t="str">
        <f ca="1" t="shared" si="270"/>
        <v/>
      </c>
      <c r="AO382" s="6" t="str">
        <f ca="1" t="shared" si="271"/>
        <v/>
      </c>
      <c r="AP382" s="6" t="str">
        <f ca="1" t="shared" si="272"/>
        <v/>
      </c>
      <c r="AQ382" s="6" t="str">
        <f ca="1" t="shared" si="273"/>
        <v/>
      </c>
      <c r="AR382" s="6" t="str">
        <f ca="1" t="shared" si="274"/>
        <v/>
      </c>
      <c r="AS382" s="6" t="str">
        <f ca="1" t="shared" si="275"/>
        <v/>
      </c>
      <c r="AT382" s="6" t="str">
        <f ca="1" t="shared" si="276"/>
        <v/>
      </c>
      <c r="AU382" s="9" t="str">
        <f ca="1" t="shared" si="277"/>
        <v/>
      </c>
      <c r="AV382" s="5" t="str">
        <f ca="1" t="shared" si="278"/>
        <v/>
      </c>
      <c r="AW382" s="5" t="str">
        <f ca="1" t="shared" si="279"/>
        <v/>
      </c>
      <c r="AX382" s="8" t="str">
        <f ca="1" t="shared" si="280"/>
        <v/>
      </c>
      <c r="AY382" s="6" t="str">
        <f ca="1" t="shared" si="281"/>
        <v/>
      </c>
      <c r="AZ382" s="7" t="str">
        <f ca="1" t="shared" si="282"/>
        <v/>
      </c>
      <c r="BA382" s="6" t="str">
        <f ca="1" t="shared" si="283"/>
        <v/>
      </c>
      <c r="BB382" s="6" t="str">
        <f ca="1" t="shared" si="284"/>
        <v/>
      </c>
      <c r="BC382" s="6" t="str">
        <f ca="1" t="shared" si="285"/>
        <v/>
      </c>
      <c r="BD382" s="6" t="str">
        <f ca="1" t="shared" si="286"/>
        <v/>
      </c>
      <c r="BE382" s="6" t="str">
        <f ca="1" t="shared" si="287"/>
        <v/>
      </c>
      <c r="BF382" s="6" t="str">
        <f ca="1" t="shared" si="288"/>
        <v/>
      </c>
      <c r="BG382" s="6" t="str">
        <f ca="1" t="shared" si="289"/>
        <v/>
      </c>
      <c r="BH382" s="6" t="str">
        <f ca="1" t="shared" si="290"/>
        <v/>
      </c>
      <c r="BI382" s="6" t="str">
        <f ca="1" t="shared" si="291"/>
        <v/>
      </c>
    </row>
    <row r="383" spans="1:61">
      <c r="A383" s="5" t="str">
        <f ca="1" t="shared" si="245"/>
        <v/>
      </c>
      <c r="B383" s="5" t="str">
        <f ca="1">IF(选手操作!$K382="","",选手操作!$K382)</f>
        <v/>
      </c>
      <c r="C383" s="5" t="str">
        <f ca="1">IF(选手操作!$L382="","",选手操作!$L382)</f>
        <v/>
      </c>
      <c r="D383" s="5" t="str">
        <f ca="1">IF($B383="","",RANK($E383,$E$4:$E$435,0)+COUNTIF($E$4:$E383,$E383)-1)</f>
        <v/>
      </c>
      <c r="E383" s="6" t="str">
        <f ca="1" t="shared" si="246"/>
        <v/>
      </c>
      <c r="F383" s="7" t="str">
        <f ca="1">IF(SUM(选手操作!S382,选手操作!AS382,选手操作!BS382,选手操作!CS382,选手操作!DS382,选手操作!ES382,选手操作!FS382,选手操作!GS382,选手操作!HS382,选手操作!M382,结果导入!W382,结果导入!AW382,结果导入!BW382,结果导入!CW382,结果导入!DW382,结果导入!EW382,结果导入!FW382,结果导入!GW382,结果导入!HW382,选手操作!HU382)=0,"",SUM(选手操作!S382,选手操作!AS382,选手操作!BS382,选手操作!CS382,选手操作!DS382,选手操作!ES382,选手操作!FS382,选手操作!GS382,选手操作!HS382,选手操作!M382,结果导入!W382,结果导入!AW382,结果导入!BW382,结果导入!CW382,结果导入!DW382,结果导入!EW382,结果导入!FW382,结果导入!GW382,结果导入!HW382))</f>
        <v/>
      </c>
      <c r="G383" s="7" t="str">
        <f>IF(SUM(选手操作!O382,结果导入!Y382,结果导入!AY382,结果导入!BY382,结果导入!CY382,结果导入!DY382,结果导入!EY382,结果导入!FY382,结果导入!GY382,结果导入!HY382)=0,"",SUM(选手操作!O382,结果导入!Y382,结果导入!AY382,结果导入!BY382,结果导入!CY382,结果导入!DY382,结果导入!EY382,结果导入!FY382,结果导入!GY382,结果导入!HY382))</f>
        <v/>
      </c>
      <c r="H383" s="6" t="str">
        <f ca="1">IFERROR(IF(OR($C383="",结果导入!S$3=""),"",IF(选手操作!T382&lt;&gt;"",IF(选手操作!T382="其他","请假",选手操作!T382),VLOOKUP($C383,结果导入!O:Q,3,0))),"成绩错误")</f>
        <v/>
      </c>
      <c r="I383" s="6" t="str">
        <f ca="1">IFERROR(IF(OR($C383="",结果导入!AS$3=""),"",IF(选手操作!AT382&lt;&gt;"",IF(选手操作!AT382="其他","请假",选手操作!AT382),VLOOKUP($C383,结果导入!AO:AQ,3,0))),"成绩错误")</f>
        <v/>
      </c>
      <c r="J383" s="6" t="str">
        <f ca="1">IFERROR(IF(OR($C383="",结果导入!BS$3=""),"",IF(选手操作!BT382&lt;&gt;"",IF(选手操作!BT382="其他","请假",选手操作!BT382),VLOOKUP($C383,结果导入!BO:BQ,3,0))),"成绩错误")</f>
        <v/>
      </c>
      <c r="K383" s="6" t="str">
        <f ca="1">IFERROR(IF(OR($C383="",结果导入!CS$3=""),"",IF(选手操作!CT382&lt;&gt;"",IF(选手操作!CT382="其他","请假",选手操作!CT382),VLOOKUP($C383,结果导入!CO:CQ,3,0))),"成绩错误")</f>
        <v/>
      </c>
      <c r="L383" s="6" t="str">
        <f ca="1">IFERROR(IF(OR($C383="",结果导入!DS$3=""),"",IF(选手操作!DT382&lt;&gt;"",IF(选手操作!DT382="其他","请假",选手操作!DT382),VLOOKUP($C383,结果导入!DO:DQ,3,0))),"成绩错误")</f>
        <v/>
      </c>
      <c r="M383" s="6" t="str">
        <f ca="1">IFERROR(IF(OR($C383="",结果导入!ES$3=""),"",IF(选手操作!ET382&lt;&gt;"",IF(选手操作!ET382="其他","请假",选手操作!ET382),VLOOKUP($C383,结果导入!EO:EQ,3,0))),"成绩错误")</f>
        <v/>
      </c>
      <c r="N383" s="6" t="str">
        <f ca="1">IFERROR(IF(OR($C383="",结果导入!FS$3=""),"",IF(选手操作!FT382&lt;&gt;"",IF(选手操作!FT382="其他","请假",选手操作!FT382),VLOOKUP($C383,结果导入!FO:FQ,3,0))),"成绩错误")</f>
        <v/>
      </c>
      <c r="O383" s="6" t="str">
        <f ca="1">IFERROR(IF(OR($C383="",结果导入!GS$3=""),"",IF(选手操作!GT382&lt;&gt;"",IF(选手操作!GT382="其他","请假",选手操作!GT382),VLOOKUP($C383,结果导入!GO:GQ,3,0))),"成绩错误")</f>
        <v/>
      </c>
      <c r="P383" s="6" t="str">
        <f ca="1">IFERROR(IF(OR($C383="",结果导入!HS$3=""),"",IF(选手操作!HT382&lt;&gt;"",IF(选手操作!HT382="其他","请假",选手操作!HT382),VLOOKUP($C383,结果导入!HO:HQ,3,0))),"成绩错误")</f>
        <v/>
      </c>
      <c r="Q383" s="5" t="str">
        <f ca="1" t="shared" si="247"/>
        <v/>
      </c>
      <c r="R383" s="5" t="str">
        <f ca="1" t="shared" si="248"/>
        <v/>
      </c>
      <c r="S383" s="5" t="str">
        <f ca="1" t="shared" si="249"/>
        <v/>
      </c>
      <c r="T383" s="6" t="str">
        <f ca="1" t="shared" si="250"/>
        <v/>
      </c>
      <c r="U383" s="6" t="str">
        <f ca="1" t="shared" si="251"/>
        <v/>
      </c>
      <c r="V383" s="6" t="str">
        <f ca="1" t="shared" si="252"/>
        <v/>
      </c>
      <c r="W383" s="6" t="str">
        <f ca="1" t="shared" si="253"/>
        <v/>
      </c>
      <c r="X383" s="6" t="str">
        <f ca="1" t="shared" si="254"/>
        <v/>
      </c>
      <c r="Y383" s="6" t="str">
        <f ca="1" t="shared" si="255"/>
        <v/>
      </c>
      <c r="Z383" s="6" t="str">
        <f ca="1" t="shared" si="256"/>
        <v/>
      </c>
      <c r="AA383" s="6" t="str">
        <f ca="1" t="shared" si="257"/>
        <v/>
      </c>
      <c r="AB383" s="6" t="str">
        <f ca="1" t="shared" si="258"/>
        <v/>
      </c>
      <c r="AC383" s="6" t="str">
        <f ca="1" t="shared" si="259"/>
        <v/>
      </c>
      <c r="AD383" s="6" t="str">
        <f ca="1" t="shared" si="260"/>
        <v/>
      </c>
      <c r="AE383" s="6" t="str">
        <f ca="1" t="shared" si="261"/>
        <v/>
      </c>
      <c r="AF383" s="5" t="str">
        <f ca="1" t="shared" si="262"/>
        <v/>
      </c>
      <c r="AG383" s="5" t="str">
        <f ca="1" t="shared" si="263"/>
        <v/>
      </c>
      <c r="AH383" s="5" t="str">
        <f ca="1" t="shared" si="264"/>
        <v/>
      </c>
      <c r="AI383" s="6" t="str">
        <f ca="1" t="shared" si="265"/>
        <v/>
      </c>
      <c r="AJ383" s="6" t="str">
        <f ca="1" t="shared" si="266"/>
        <v/>
      </c>
      <c r="AK383" s="7" t="str">
        <f ca="1" t="shared" si="267"/>
        <v/>
      </c>
      <c r="AL383" s="6" t="str">
        <f ca="1" t="shared" si="268"/>
        <v/>
      </c>
      <c r="AM383" s="6" t="str">
        <f ca="1" t="shared" si="269"/>
        <v/>
      </c>
      <c r="AN383" s="6" t="str">
        <f ca="1" t="shared" si="270"/>
        <v/>
      </c>
      <c r="AO383" s="6" t="str">
        <f ca="1" t="shared" si="271"/>
        <v/>
      </c>
      <c r="AP383" s="6" t="str">
        <f ca="1" t="shared" si="272"/>
        <v/>
      </c>
      <c r="AQ383" s="6" t="str">
        <f ca="1" t="shared" si="273"/>
        <v/>
      </c>
      <c r="AR383" s="6" t="str">
        <f ca="1" t="shared" si="274"/>
        <v/>
      </c>
      <c r="AS383" s="6" t="str">
        <f ca="1" t="shared" si="275"/>
        <v/>
      </c>
      <c r="AT383" s="6" t="str">
        <f ca="1" t="shared" si="276"/>
        <v/>
      </c>
      <c r="AU383" s="9" t="str">
        <f ca="1" t="shared" si="277"/>
        <v/>
      </c>
      <c r="AV383" s="5" t="str">
        <f ca="1" t="shared" si="278"/>
        <v/>
      </c>
      <c r="AW383" s="5" t="str">
        <f ca="1" t="shared" si="279"/>
        <v/>
      </c>
      <c r="AX383" s="8" t="str">
        <f ca="1" t="shared" si="280"/>
        <v/>
      </c>
      <c r="AY383" s="6" t="str">
        <f ca="1" t="shared" si="281"/>
        <v/>
      </c>
      <c r="AZ383" s="7" t="str">
        <f ca="1" t="shared" si="282"/>
        <v/>
      </c>
      <c r="BA383" s="6" t="str">
        <f ca="1" t="shared" si="283"/>
        <v/>
      </c>
      <c r="BB383" s="6" t="str">
        <f ca="1" t="shared" si="284"/>
        <v/>
      </c>
      <c r="BC383" s="6" t="str">
        <f ca="1" t="shared" si="285"/>
        <v/>
      </c>
      <c r="BD383" s="6" t="str">
        <f ca="1" t="shared" si="286"/>
        <v/>
      </c>
      <c r="BE383" s="6" t="str">
        <f ca="1" t="shared" si="287"/>
        <v/>
      </c>
      <c r="BF383" s="6" t="str">
        <f ca="1" t="shared" si="288"/>
        <v/>
      </c>
      <c r="BG383" s="6" t="str">
        <f ca="1" t="shared" si="289"/>
        <v/>
      </c>
      <c r="BH383" s="6" t="str">
        <f ca="1" t="shared" si="290"/>
        <v/>
      </c>
      <c r="BI383" s="6" t="str">
        <f ca="1" t="shared" si="291"/>
        <v/>
      </c>
    </row>
    <row r="384" spans="1:61">
      <c r="A384" s="5" t="str">
        <f ca="1" t="shared" si="245"/>
        <v/>
      </c>
      <c r="B384" s="5" t="str">
        <f ca="1">IF(选手操作!$K383="","",选手操作!$K383)</f>
        <v/>
      </c>
      <c r="C384" s="5" t="str">
        <f ca="1">IF(选手操作!$L383="","",选手操作!$L383)</f>
        <v/>
      </c>
      <c r="D384" s="5" t="str">
        <f ca="1">IF($B384="","",RANK($E384,$E$4:$E$435,0)+COUNTIF($E$4:$E384,$E384)-1)</f>
        <v/>
      </c>
      <c r="E384" s="6" t="str">
        <f ca="1" t="shared" si="246"/>
        <v/>
      </c>
      <c r="F384" s="7" t="str">
        <f ca="1">IF(SUM(选手操作!S383,选手操作!AS383,选手操作!BS383,选手操作!CS383,选手操作!DS383,选手操作!ES383,选手操作!FS383,选手操作!GS383,选手操作!HS383,选手操作!M383,结果导入!W383,结果导入!AW383,结果导入!BW383,结果导入!CW383,结果导入!DW383,结果导入!EW383,结果导入!FW383,结果导入!GW383,结果导入!HW383,选手操作!HU383)=0,"",SUM(选手操作!S383,选手操作!AS383,选手操作!BS383,选手操作!CS383,选手操作!DS383,选手操作!ES383,选手操作!FS383,选手操作!GS383,选手操作!HS383,选手操作!M383,结果导入!W383,结果导入!AW383,结果导入!BW383,结果导入!CW383,结果导入!DW383,结果导入!EW383,结果导入!FW383,结果导入!GW383,结果导入!HW383))</f>
        <v/>
      </c>
      <c r="G384" s="7" t="str">
        <f>IF(SUM(选手操作!O383,结果导入!Y383,结果导入!AY383,结果导入!BY383,结果导入!CY383,结果导入!DY383,结果导入!EY383,结果导入!FY383,结果导入!GY383,结果导入!HY383)=0,"",SUM(选手操作!O383,结果导入!Y383,结果导入!AY383,结果导入!BY383,结果导入!CY383,结果导入!DY383,结果导入!EY383,结果导入!FY383,结果导入!GY383,结果导入!HY383))</f>
        <v/>
      </c>
      <c r="H384" s="6" t="str">
        <f ca="1">IFERROR(IF(OR($C384="",结果导入!S$3=""),"",IF(选手操作!T383&lt;&gt;"",IF(选手操作!T383="其他","请假",选手操作!T383),VLOOKUP($C384,结果导入!O:Q,3,0))),"成绩错误")</f>
        <v/>
      </c>
      <c r="I384" s="6" t="str">
        <f ca="1">IFERROR(IF(OR($C384="",结果导入!AS$3=""),"",IF(选手操作!AT383&lt;&gt;"",IF(选手操作!AT383="其他","请假",选手操作!AT383),VLOOKUP($C384,结果导入!AO:AQ,3,0))),"成绩错误")</f>
        <v/>
      </c>
      <c r="J384" s="6" t="str">
        <f ca="1">IFERROR(IF(OR($C384="",结果导入!BS$3=""),"",IF(选手操作!BT383&lt;&gt;"",IF(选手操作!BT383="其他","请假",选手操作!BT383),VLOOKUP($C384,结果导入!BO:BQ,3,0))),"成绩错误")</f>
        <v/>
      </c>
      <c r="K384" s="6" t="str">
        <f ca="1">IFERROR(IF(OR($C384="",结果导入!CS$3=""),"",IF(选手操作!CT383&lt;&gt;"",IF(选手操作!CT383="其他","请假",选手操作!CT383),VLOOKUP($C384,结果导入!CO:CQ,3,0))),"成绩错误")</f>
        <v/>
      </c>
      <c r="L384" s="6" t="str">
        <f ca="1">IFERROR(IF(OR($C384="",结果导入!DS$3=""),"",IF(选手操作!DT383&lt;&gt;"",IF(选手操作!DT383="其他","请假",选手操作!DT383),VLOOKUP($C384,结果导入!DO:DQ,3,0))),"成绩错误")</f>
        <v/>
      </c>
      <c r="M384" s="6" t="str">
        <f ca="1">IFERROR(IF(OR($C384="",结果导入!ES$3=""),"",IF(选手操作!ET383&lt;&gt;"",IF(选手操作!ET383="其他","请假",选手操作!ET383),VLOOKUP($C384,结果导入!EO:EQ,3,0))),"成绩错误")</f>
        <v/>
      </c>
      <c r="N384" s="6" t="str">
        <f ca="1">IFERROR(IF(OR($C384="",结果导入!FS$3=""),"",IF(选手操作!FT383&lt;&gt;"",IF(选手操作!FT383="其他","请假",选手操作!FT383),VLOOKUP($C384,结果导入!FO:FQ,3,0))),"成绩错误")</f>
        <v/>
      </c>
      <c r="O384" s="6" t="str">
        <f ca="1">IFERROR(IF(OR($C384="",结果导入!GS$3=""),"",IF(选手操作!GT383&lt;&gt;"",IF(选手操作!GT383="其他","请假",选手操作!GT383),VLOOKUP($C384,结果导入!GO:GQ,3,0))),"成绩错误")</f>
        <v/>
      </c>
      <c r="P384" s="6" t="str">
        <f ca="1">IFERROR(IF(OR($C384="",结果导入!HS$3=""),"",IF(选手操作!HT383&lt;&gt;"",IF(选手操作!HT383="其他","请假",选手操作!HT383),VLOOKUP($C384,结果导入!HO:HQ,3,0))),"成绩错误")</f>
        <v/>
      </c>
      <c r="Q384" s="5" t="str">
        <f ca="1" t="shared" si="247"/>
        <v/>
      </c>
      <c r="R384" s="5" t="str">
        <f ca="1" t="shared" si="248"/>
        <v/>
      </c>
      <c r="S384" s="5" t="str">
        <f ca="1" t="shared" si="249"/>
        <v/>
      </c>
      <c r="T384" s="6" t="str">
        <f ca="1" t="shared" si="250"/>
        <v/>
      </c>
      <c r="U384" s="6" t="str">
        <f ca="1" t="shared" si="251"/>
        <v/>
      </c>
      <c r="V384" s="6" t="str">
        <f ca="1" t="shared" si="252"/>
        <v/>
      </c>
      <c r="W384" s="6" t="str">
        <f ca="1" t="shared" si="253"/>
        <v/>
      </c>
      <c r="X384" s="6" t="str">
        <f ca="1" t="shared" si="254"/>
        <v/>
      </c>
      <c r="Y384" s="6" t="str">
        <f ca="1" t="shared" si="255"/>
        <v/>
      </c>
      <c r="Z384" s="6" t="str">
        <f ca="1" t="shared" si="256"/>
        <v/>
      </c>
      <c r="AA384" s="6" t="str">
        <f ca="1" t="shared" si="257"/>
        <v/>
      </c>
      <c r="AB384" s="6" t="str">
        <f ca="1" t="shared" si="258"/>
        <v/>
      </c>
      <c r="AC384" s="6" t="str">
        <f ca="1" t="shared" si="259"/>
        <v/>
      </c>
      <c r="AD384" s="6" t="str">
        <f ca="1" t="shared" si="260"/>
        <v/>
      </c>
      <c r="AE384" s="6" t="str">
        <f ca="1" t="shared" si="261"/>
        <v/>
      </c>
      <c r="AF384" s="5" t="str">
        <f ca="1" t="shared" si="262"/>
        <v/>
      </c>
      <c r="AG384" s="5" t="str">
        <f ca="1" t="shared" si="263"/>
        <v/>
      </c>
      <c r="AH384" s="5" t="str">
        <f ca="1" t="shared" si="264"/>
        <v/>
      </c>
      <c r="AI384" s="6" t="str">
        <f ca="1" t="shared" si="265"/>
        <v/>
      </c>
      <c r="AJ384" s="6" t="str">
        <f ca="1" t="shared" si="266"/>
        <v/>
      </c>
      <c r="AK384" s="7" t="str">
        <f ca="1" t="shared" si="267"/>
        <v/>
      </c>
      <c r="AL384" s="6" t="str">
        <f ca="1" t="shared" si="268"/>
        <v/>
      </c>
      <c r="AM384" s="6" t="str">
        <f ca="1" t="shared" si="269"/>
        <v/>
      </c>
      <c r="AN384" s="6" t="str">
        <f ca="1" t="shared" si="270"/>
        <v/>
      </c>
      <c r="AO384" s="6" t="str">
        <f ca="1" t="shared" si="271"/>
        <v/>
      </c>
      <c r="AP384" s="6" t="str">
        <f ca="1" t="shared" si="272"/>
        <v/>
      </c>
      <c r="AQ384" s="6" t="str">
        <f ca="1" t="shared" si="273"/>
        <v/>
      </c>
      <c r="AR384" s="6" t="str">
        <f ca="1" t="shared" si="274"/>
        <v/>
      </c>
      <c r="AS384" s="6" t="str">
        <f ca="1" t="shared" si="275"/>
        <v/>
      </c>
      <c r="AT384" s="6" t="str">
        <f ca="1" t="shared" si="276"/>
        <v/>
      </c>
      <c r="AU384" s="9" t="str">
        <f ca="1" t="shared" si="277"/>
        <v/>
      </c>
      <c r="AV384" s="5" t="str">
        <f ca="1" t="shared" si="278"/>
        <v/>
      </c>
      <c r="AW384" s="5" t="str">
        <f ca="1" t="shared" si="279"/>
        <v/>
      </c>
      <c r="AX384" s="8" t="str">
        <f ca="1" t="shared" si="280"/>
        <v/>
      </c>
      <c r="AY384" s="6" t="str">
        <f ca="1" t="shared" si="281"/>
        <v/>
      </c>
      <c r="AZ384" s="7" t="str">
        <f ca="1" t="shared" si="282"/>
        <v/>
      </c>
      <c r="BA384" s="6" t="str">
        <f ca="1" t="shared" si="283"/>
        <v/>
      </c>
      <c r="BB384" s="6" t="str">
        <f ca="1" t="shared" si="284"/>
        <v/>
      </c>
      <c r="BC384" s="6" t="str">
        <f ca="1" t="shared" si="285"/>
        <v/>
      </c>
      <c r="BD384" s="6" t="str">
        <f ca="1" t="shared" si="286"/>
        <v/>
      </c>
      <c r="BE384" s="6" t="str">
        <f ca="1" t="shared" si="287"/>
        <v/>
      </c>
      <c r="BF384" s="6" t="str">
        <f ca="1" t="shared" si="288"/>
        <v/>
      </c>
      <c r="BG384" s="6" t="str">
        <f ca="1" t="shared" si="289"/>
        <v/>
      </c>
      <c r="BH384" s="6" t="str">
        <f ca="1" t="shared" si="290"/>
        <v/>
      </c>
      <c r="BI384" s="6" t="str">
        <f ca="1" t="shared" si="291"/>
        <v/>
      </c>
    </row>
    <row r="385" spans="1:61">
      <c r="A385" s="5" t="str">
        <f ca="1" t="shared" si="245"/>
        <v/>
      </c>
      <c r="B385" s="5" t="str">
        <f ca="1">IF(选手操作!$K384="","",选手操作!$K384)</f>
        <v/>
      </c>
      <c r="C385" s="5" t="str">
        <f ca="1">IF(选手操作!$L384="","",选手操作!$L384)</f>
        <v/>
      </c>
      <c r="D385" s="5" t="str">
        <f ca="1">IF($B385="","",RANK($E385,$E$4:$E$435,0)+COUNTIF($E$4:$E385,$E385)-1)</f>
        <v/>
      </c>
      <c r="E385" s="6" t="str">
        <f ca="1" t="shared" si="246"/>
        <v/>
      </c>
      <c r="F385" s="7" t="str">
        <f ca="1">IF(SUM(选手操作!S384,选手操作!AS384,选手操作!BS384,选手操作!CS384,选手操作!DS384,选手操作!ES384,选手操作!FS384,选手操作!GS384,选手操作!HS384,选手操作!M384,结果导入!W384,结果导入!AW384,结果导入!BW384,结果导入!CW384,结果导入!DW384,结果导入!EW384,结果导入!FW384,结果导入!GW384,结果导入!HW384,选手操作!HU384)=0,"",SUM(选手操作!S384,选手操作!AS384,选手操作!BS384,选手操作!CS384,选手操作!DS384,选手操作!ES384,选手操作!FS384,选手操作!GS384,选手操作!HS384,选手操作!M384,结果导入!W384,结果导入!AW384,结果导入!BW384,结果导入!CW384,结果导入!DW384,结果导入!EW384,结果导入!FW384,结果导入!GW384,结果导入!HW384))</f>
        <v/>
      </c>
      <c r="G385" s="7" t="str">
        <f>IF(SUM(选手操作!O384,结果导入!Y384,结果导入!AY384,结果导入!BY384,结果导入!CY384,结果导入!DY384,结果导入!EY384,结果导入!FY384,结果导入!GY384,结果导入!HY384)=0,"",SUM(选手操作!O384,结果导入!Y384,结果导入!AY384,结果导入!BY384,结果导入!CY384,结果导入!DY384,结果导入!EY384,结果导入!FY384,结果导入!GY384,结果导入!HY384))</f>
        <v/>
      </c>
      <c r="H385" s="6" t="str">
        <f ca="1">IFERROR(IF(OR($C385="",结果导入!S$3=""),"",IF(选手操作!T384&lt;&gt;"",IF(选手操作!T384="其他","请假",选手操作!T384),VLOOKUP($C385,结果导入!O:Q,3,0))),"成绩错误")</f>
        <v/>
      </c>
      <c r="I385" s="6" t="str">
        <f ca="1">IFERROR(IF(OR($C385="",结果导入!AS$3=""),"",IF(选手操作!AT384&lt;&gt;"",IF(选手操作!AT384="其他","请假",选手操作!AT384),VLOOKUP($C385,结果导入!AO:AQ,3,0))),"成绩错误")</f>
        <v/>
      </c>
      <c r="J385" s="6" t="str">
        <f ca="1">IFERROR(IF(OR($C385="",结果导入!BS$3=""),"",IF(选手操作!BT384&lt;&gt;"",IF(选手操作!BT384="其他","请假",选手操作!BT384),VLOOKUP($C385,结果导入!BO:BQ,3,0))),"成绩错误")</f>
        <v/>
      </c>
      <c r="K385" s="6" t="str">
        <f ca="1">IFERROR(IF(OR($C385="",结果导入!CS$3=""),"",IF(选手操作!CT384&lt;&gt;"",IF(选手操作!CT384="其他","请假",选手操作!CT384),VLOOKUP($C385,结果导入!CO:CQ,3,0))),"成绩错误")</f>
        <v/>
      </c>
      <c r="L385" s="6" t="str">
        <f ca="1">IFERROR(IF(OR($C385="",结果导入!DS$3=""),"",IF(选手操作!DT384&lt;&gt;"",IF(选手操作!DT384="其他","请假",选手操作!DT384),VLOOKUP($C385,结果导入!DO:DQ,3,0))),"成绩错误")</f>
        <v/>
      </c>
      <c r="M385" s="6" t="str">
        <f ca="1">IFERROR(IF(OR($C385="",结果导入!ES$3=""),"",IF(选手操作!ET384&lt;&gt;"",IF(选手操作!ET384="其他","请假",选手操作!ET384),VLOOKUP($C385,结果导入!EO:EQ,3,0))),"成绩错误")</f>
        <v/>
      </c>
      <c r="N385" s="6" t="str">
        <f ca="1">IFERROR(IF(OR($C385="",结果导入!FS$3=""),"",IF(选手操作!FT384&lt;&gt;"",IF(选手操作!FT384="其他","请假",选手操作!FT384),VLOOKUP($C385,结果导入!FO:FQ,3,0))),"成绩错误")</f>
        <v/>
      </c>
      <c r="O385" s="6" t="str">
        <f ca="1">IFERROR(IF(OR($C385="",结果导入!GS$3=""),"",IF(选手操作!GT384&lt;&gt;"",IF(选手操作!GT384="其他","请假",选手操作!GT384),VLOOKUP($C385,结果导入!GO:GQ,3,0))),"成绩错误")</f>
        <v/>
      </c>
      <c r="P385" s="6" t="str">
        <f ca="1">IFERROR(IF(OR($C385="",结果导入!HS$3=""),"",IF(选手操作!HT384&lt;&gt;"",IF(选手操作!HT384="其他","请假",选手操作!HT384),VLOOKUP($C385,结果导入!HO:HQ,3,0))),"成绩错误")</f>
        <v/>
      </c>
      <c r="Q385" s="5" t="str">
        <f ca="1" t="shared" si="247"/>
        <v/>
      </c>
      <c r="R385" s="5" t="str">
        <f ca="1" t="shared" si="248"/>
        <v/>
      </c>
      <c r="S385" s="5" t="str">
        <f ca="1" t="shared" si="249"/>
        <v/>
      </c>
      <c r="T385" s="6" t="str">
        <f ca="1" t="shared" si="250"/>
        <v/>
      </c>
      <c r="U385" s="6" t="str">
        <f ca="1" t="shared" si="251"/>
        <v/>
      </c>
      <c r="V385" s="6" t="str">
        <f ca="1" t="shared" si="252"/>
        <v/>
      </c>
      <c r="W385" s="6" t="str">
        <f ca="1" t="shared" si="253"/>
        <v/>
      </c>
      <c r="X385" s="6" t="str">
        <f ca="1" t="shared" si="254"/>
        <v/>
      </c>
      <c r="Y385" s="6" t="str">
        <f ca="1" t="shared" si="255"/>
        <v/>
      </c>
      <c r="Z385" s="6" t="str">
        <f ca="1" t="shared" si="256"/>
        <v/>
      </c>
      <c r="AA385" s="6" t="str">
        <f ca="1" t="shared" si="257"/>
        <v/>
      </c>
      <c r="AB385" s="6" t="str">
        <f ca="1" t="shared" si="258"/>
        <v/>
      </c>
      <c r="AC385" s="6" t="str">
        <f ca="1" t="shared" si="259"/>
        <v/>
      </c>
      <c r="AD385" s="6" t="str">
        <f ca="1" t="shared" si="260"/>
        <v/>
      </c>
      <c r="AE385" s="6" t="str">
        <f ca="1" t="shared" si="261"/>
        <v/>
      </c>
      <c r="AF385" s="5" t="str">
        <f ca="1" t="shared" si="262"/>
        <v/>
      </c>
      <c r="AG385" s="5" t="str">
        <f ca="1" t="shared" si="263"/>
        <v/>
      </c>
      <c r="AH385" s="5" t="str">
        <f ca="1" t="shared" si="264"/>
        <v/>
      </c>
      <c r="AI385" s="6" t="str">
        <f ca="1" t="shared" si="265"/>
        <v/>
      </c>
      <c r="AJ385" s="6" t="str">
        <f ca="1" t="shared" si="266"/>
        <v/>
      </c>
      <c r="AK385" s="7" t="str">
        <f ca="1" t="shared" si="267"/>
        <v/>
      </c>
      <c r="AL385" s="6" t="str">
        <f ca="1" t="shared" si="268"/>
        <v/>
      </c>
      <c r="AM385" s="6" t="str">
        <f ca="1" t="shared" si="269"/>
        <v/>
      </c>
      <c r="AN385" s="6" t="str">
        <f ca="1" t="shared" si="270"/>
        <v/>
      </c>
      <c r="AO385" s="6" t="str">
        <f ca="1" t="shared" si="271"/>
        <v/>
      </c>
      <c r="AP385" s="6" t="str">
        <f ca="1" t="shared" si="272"/>
        <v/>
      </c>
      <c r="AQ385" s="6" t="str">
        <f ca="1" t="shared" si="273"/>
        <v/>
      </c>
      <c r="AR385" s="6" t="str">
        <f ca="1" t="shared" si="274"/>
        <v/>
      </c>
      <c r="AS385" s="6" t="str">
        <f ca="1" t="shared" si="275"/>
        <v/>
      </c>
      <c r="AT385" s="6" t="str">
        <f ca="1" t="shared" si="276"/>
        <v/>
      </c>
      <c r="AU385" s="9" t="str">
        <f ca="1" t="shared" si="277"/>
        <v/>
      </c>
      <c r="AV385" s="5" t="str">
        <f ca="1" t="shared" si="278"/>
        <v/>
      </c>
      <c r="AW385" s="5" t="str">
        <f ca="1" t="shared" si="279"/>
        <v/>
      </c>
      <c r="AX385" s="8" t="str">
        <f ca="1" t="shared" si="280"/>
        <v/>
      </c>
      <c r="AY385" s="6" t="str">
        <f ca="1" t="shared" si="281"/>
        <v/>
      </c>
      <c r="AZ385" s="7" t="str">
        <f ca="1" t="shared" si="282"/>
        <v/>
      </c>
      <c r="BA385" s="6" t="str">
        <f ca="1" t="shared" si="283"/>
        <v/>
      </c>
      <c r="BB385" s="6" t="str">
        <f ca="1" t="shared" si="284"/>
        <v/>
      </c>
      <c r="BC385" s="6" t="str">
        <f ca="1" t="shared" si="285"/>
        <v/>
      </c>
      <c r="BD385" s="6" t="str">
        <f ca="1" t="shared" si="286"/>
        <v/>
      </c>
      <c r="BE385" s="6" t="str">
        <f ca="1" t="shared" si="287"/>
        <v/>
      </c>
      <c r="BF385" s="6" t="str">
        <f ca="1" t="shared" si="288"/>
        <v/>
      </c>
      <c r="BG385" s="6" t="str">
        <f ca="1" t="shared" si="289"/>
        <v/>
      </c>
      <c r="BH385" s="6" t="str">
        <f ca="1" t="shared" si="290"/>
        <v/>
      </c>
      <c r="BI385" s="6" t="str">
        <f ca="1" t="shared" si="291"/>
        <v/>
      </c>
    </row>
    <row r="386" spans="1:61">
      <c r="A386" s="5" t="str">
        <f ca="1" t="shared" si="245"/>
        <v/>
      </c>
      <c r="B386" s="5" t="str">
        <f ca="1">IF(选手操作!$K385="","",选手操作!$K385)</f>
        <v/>
      </c>
      <c r="C386" s="5" t="str">
        <f ca="1">IF(选手操作!$L385="","",选手操作!$L385)</f>
        <v/>
      </c>
      <c r="D386" s="5" t="str">
        <f ca="1">IF($B386="","",RANK($E386,$E$4:$E$435,0)+COUNTIF($E$4:$E386,$E386)-1)</f>
        <v/>
      </c>
      <c r="E386" s="6" t="str">
        <f ca="1" t="shared" si="246"/>
        <v/>
      </c>
      <c r="F386" s="7" t="str">
        <f ca="1">IF(SUM(选手操作!S385,选手操作!AS385,选手操作!BS385,选手操作!CS385,选手操作!DS385,选手操作!ES385,选手操作!FS385,选手操作!GS385,选手操作!HS385,选手操作!M385,结果导入!W385,结果导入!AW385,结果导入!BW385,结果导入!CW385,结果导入!DW385,结果导入!EW385,结果导入!FW385,结果导入!GW385,结果导入!HW385,选手操作!HU385)=0,"",SUM(选手操作!S385,选手操作!AS385,选手操作!BS385,选手操作!CS385,选手操作!DS385,选手操作!ES385,选手操作!FS385,选手操作!GS385,选手操作!HS385,选手操作!M385,结果导入!W385,结果导入!AW385,结果导入!BW385,结果导入!CW385,结果导入!DW385,结果导入!EW385,结果导入!FW385,结果导入!GW385,结果导入!HW385))</f>
        <v/>
      </c>
      <c r="G386" s="7" t="str">
        <f>IF(SUM(选手操作!O385,结果导入!Y385,结果导入!AY385,结果导入!BY385,结果导入!CY385,结果导入!DY385,结果导入!EY385,结果导入!FY385,结果导入!GY385,结果导入!HY385)=0,"",SUM(选手操作!O385,结果导入!Y385,结果导入!AY385,结果导入!BY385,结果导入!CY385,结果导入!DY385,结果导入!EY385,结果导入!FY385,结果导入!GY385,结果导入!HY385))</f>
        <v/>
      </c>
      <c r="H386" s="6" t="str">
        <f ca="1">IFERROR(IF(OR($C386="",结果导入!S$3=""),"",IF(选手操作!T385&lt;&gt;"",IF(选手操作!T385="其他","请假",选手操作!T385),VLOOKUP($C386,结果导入!O:Q,3,0))),"成绩错误")</f>
        <v/>
      </c>
      <c r="I386" s="6" t="str">
        <f ca="1">IFERROR(IF(OR($C386="",结果导入!AS$3=""),"",IF(选手操作!AT385&lt;&gt;"",IF(选手操作!AT385="其他","请假",选手操作!AT385),VLOOKUP($C386,结果导入!AO:AQ,3,0))),"成绩错误")</f>
        <v/>
      </c>
      <c r="J386" s="6" t="str">
        <f ca="1">IFERROR(IF(OR($C386="",结果导入!BS$3=""),"",IF(选手操作!BT385&lt;&gt;"",IF(选手操作!BT385="其他","请假",选手操作!BT385),VLOOKUP($C386,结果导入!BO:BQ,3,0))),"成绩错误")</f>
        <v/>
      </c>
      <c r="K386" s="6" t="str">
        <f ca="1">IFERROR(IF(OR($C386="",结果导入!CS$3=""),"",IF(选手操作!CT385&lt;&gt;"",IF(选手操作!CT385="其他","请假",选手操作!CT385),VLOOKUP($C386,结果导入!CO:CQ,3,0))),"成绩错误")</f>
        <v/>
      </c>
      <c r="L386" s="6" t="str">
        <f ca="1">IFERROR(IF(OR($C386="",结果导入!DS$3=""),"",IF(选手操作!DT385&lt;&gt;"",IF(选手操作!DT385="其他","请假",选手操作!DT385),VLOOKUP($C386,结果导入!DO:DQ,3,0))),"成绩错误")</f>
        <v/>
      </c>
      <c r="M386" s="6" t="str">
        <f ca="1">IFERROR(IF(OR($C386="",结果导入!ES$3=""),"",IF(选手操作!ET385&lt;&gt;"",IF(选手操作!ET385="其他","请假",选手操作!ET385),VLOOKUP($C386,结果导入!EO:EQ,3,0))),"成绩错误")</f>
        <v/>
      </c>
      <c r="N386" s="6" t="str">
        <f ca="1">IFERROR(IF(OR($C386="",结果导入!FS$3=""),"",IF(选手操作!FT385&lt;&gt;"",IF(选手操作!FT385="其他","请假",选手操作!FT385),VLOOKUP($C386,结果导入!FO:FQ,3,0))),"成绩错误")</f>
        <v/>
      </c>
      <c r="O386" s="6" t="str">
        <f ca="1">IFERROR(IF(OR($C386="",结果导入!GS$3=""),"",IF(选手操作!GT385&lt;&gt;"",IF(选手操作!GT385="其他","请假",选手操作!GT385),VLOOKUP($C386,结果导入!GO:GQ,3,0))),"成绩错误")</f>
        <v/>
      </c>
      <c r="P386" s="6" t="str">
        <f ca="1">IFERROR(IF(OR($C386="",结果导入!HS$3=""),"",IF(选手操作!HT385&lt;&gt;"",IF(选手操作!HT385="其他","请假",选手操作!HT385),VLOOKUP($C386,结果导入!HO:HQ,3,0))),"成绩错误")</f>
        <v/>
      </c>
      <c r="Q386" s="5" t="str">
        <f ca="1" t="shared" si="247"/>
        <v/>
      </c>
      <c r="R386" s="5" t="str">
        <f ca="1" t="shared" si="248"/>
        <v/>
      </c>
      <c r="S386" s="5" t="str">
        <f ca="1" t="shared" si="249"/>
        <v/>
      </c>
      <c r="T386" s="6" t="str">
        <f ca="1" t="shared" si="250"/>
        <v/>
      </c>
      <c r="U386" s="6" t="str">
        <f ca="1" t="shared" si="251"/>
        <v/>
      </c>
      <c r="V386" s="6" t="str">
        <f ca="1" t="shared" si="252"/>
        <v/>
      </c>
      <c r="W386" s="6" t="str">
        <f ca="1" t="shared" si="253"/>
        <v/>
      </c>
      <c r="X386" s="6" t="str">
        <f ca="1" t="shared" si="254"/>
        <v/>
      </c>
      <c r="Y386" s="6" t="str">
        <f ca="1" t="shared" si="255"/>
        <v/>
      </c>
      <c r="Z386" s="6" t="str">
        <f ca="1" t="shared" si="256"/>
        <v/>
      </c>
      <c r="AA386" s="6" t="str">
        <f ca="1" t="shared" si="257"/>
        <v/>
      </c>
      <c r="AB386" s="6" t="str">
        <f ca="1" t="shared" si="258"/>
        <v/>
      </c>
      <c r="AC386" s="6" t="str">
        <f ca="1" t="shared" si="259"/>
        <v/>
      </c>
      <c r="AD386" s="6" t="str">
        <f ca="1" t="shared" si="260"/>
        <v/>
      </c>
      <c r="AE386" s="6" t="str">
        <f ca="1" t="shared" si="261"/>
        <v/>
      </c>
      <c r="AF386" s="5" t="str">
        <f ca="1" t="shared" si="262"/>
        <v/>
      </c>
      <c r="AG386" s="5" t="str">
        <f ca="1" t="shared" si="263"/>
        <v/>
      </c>
      <c r="AH386" s="5" t="str">
        <f ca="1" t="shared" si="264"/>
        <v/>
      </c>
      <c r="AI386" s="6" t="str">
        <f ca="1" t="shared" si="265"/>
        <v/>
      </c>
      <c r="AJ386" s="6" t="str">
        <f ca="1" t="shared" si="266"/>
        <v/>
      </c>
      <c r="AK386" s="7" t="str">
        <f ca="1" t="shared" si="267"/>
        <v/>
      </c>
      <c r="AL386" s="6" t="str">
        <f ca="1" t="shared" si="268"/>
        <v/>
      </c>
      <c r="AM386" s="6" t="str">
        <f ca="1" t="shared" si="269"/>
        <v/>
      </c>
      <c r="AN386" s="6" t="str">
        <f ca="1" t="shared" si="270"/>
        <v/>
      </c>
      <c r="AO386" s="6" t="str">
        <f ca="1" t="shared" si="271"/>
        <v/>
      </c>
      <c r="AP386" s="6" t="str">
        <f ca="1" t="shared" si="272"/>
        <v/>
      </c>
      <c r="AQ386" s="6" t="str">
        <f ca="1" t="shared" si="273"/>
        <v/>
      </c>
      <c r="AR386" s="6" t="str">
        <f ca="1" t="shared" si="274"/>
        <v/>
      </c>
      <c r="AS386" s="6" t="str">
        <f ca="1" t="shared" si="275"/>
        <v/>
      </c>
      <c r="AT386" s="6" t="str">
        <f ca="1" t="shared" si="276"/>
        <v/>
      </c>
      <c r="AU386" s="9" t="str">
        <f ca="1" t="shared" si="277"/>
        <v/>
      </c>
      <c r="AV386" s="5" t="str">
        <f ca="1" t="shared" si="278"/>
        <v/>
      </c>
      <c r="AW386" s="5" t="str">
        <f ca="1" t="shared" si="279"/>
        <v/>
      </c>
      <c r="AX386" s="8" t="str">
        <f ca="1" t="shared" si="280"/>
        <v/>
      </c>
      <c r="AY386" s="6" t="str">
        <f ca="1" t="shared" si="281"/>
        <v/>
      </c>
      <c r="AZ386" s="7" t="str">
        <f ca="1" t="shared" si="282"/>
        <v/>
      </c>
      <c r="BA386" s="6" t="str">
        <f ca="1" t="shared" si="283"/>
        <v/>
      </c>
      <c r="BB386" s="6" t="str">
        <f ca="1" t="shared" si="284"/>
        <v/>
      </c>
      <c r="BC386" s="6" t="str">
        <f ca="1" t="shared" si="285"/>
        <v/>
      </c>
      <c r="BD386" s="6" t="str">
        <f ca="1" t="shared" si="286"/>
        <v/>
      </c>
      <c r="BE386" s="6" t="str">
        <f ca="1" t="shared" si="287"/>
        <v/>
      </c>
      <c r="BF386" s="6" t="str">
        <f ca="1" t="shared" si="288"/>
        <v/>
      </c>
      <c r="BG386" s="6" t="str">
        <f ca="1" t="shared" si="289"/>
        <v/>
      </c>
      <c r="BH386" s="6" t="str">
        <f ca="1" t="shared" si="290"/>
        <v/>
      </c>
      <c r="BI386" s="6" t="str">
        <f ca="1" t="shared" si="291"/>
        <v/>
      </c>
    </row>
    <row r="387" spans="1:61">
      <c r="A387" s="5" t="str">
        <f ca="1" t="shared" si="245"/>
        <v/>
      </c>
      <c r="B387" s="5" t="str">
        <f ca="1">IF(选手操作!$K386="","",选手操作!$K386)</f>
        <v/>
      </c>
      <c r="C387" s="5" t="str">
        <f ca="1">IF(选手操作!$L386="","",选手操作!$L386)</f>
        <v/>
      </c>
      <c r="D387" s="5" t="str">
        <f ca="1">IF($B387="","",RANK($E387,$E$4:$E$435,0)+COUNTIF($E$4:$E387,$E387)-1)</f>
        <v/>
      </c>
      <c r="E387" s="6" t="str">
        <f ca="1" t="shared" si="246"/>
        <v/>
      </c>
      <c r="F387" s="7" t="str">
        <f ca="1">IF(SUM(选手操作!S386,选手操作!AS386,选手操作!BS386,选手操作!CS386,选手操作!DS386,选手操作!ES386,选手操作!FS386,选手操作!GS386,选手操作!HS386,选手操作!M386,结果导入!W386,结果导入!AW386,结果导入!BW386,结果导入!CW386,结果导入!DW386,结果导入!EW386,结果导入!FW386,结果导入!GW386,结果导入!HW386,选手操作!HU386)=0,"",SUM(选手操作!S386,选手操作!AS386,选手操作!BS386,选手操作!CS386,选手操作!DS386,选手操作!ES386,选手操作!FS386,选手操作!GS386,选手操作!HS386,选手操作!M386,结果导入!W386,结果导入!AW386,结果导入!BW386,结果导入!CW386,结果导入!DW386,结果导入!EW386,结果导入!FW386,结果导入!GW386,结果导入!HW386))</f>
        <v/>
      </c>
      <c r="G387" s="7" t="str">
        <f>IF(SUM(选手操作!O386,结果导入!Y386,结果导入!AY386,结果导入!BY386,结果导入!CY386,结果导入!DY386,结果导入!EY386,结果导入!FY386,结果导入!GY386,结果导入!HY386)=0,"",SUM(选手操作!O386,结果导入!Y386,结果导入!AY386,结果导入!BY386,结果导入!CY386,结果导入!DY386,结果导入!EY386,结果导入!FY386,结果导入!GY386,结果导入!HY386))</f>
        <v/>
      </c>
      <c r="H387" s="6" t="str">
        <f ca="1">IFERROR(IF(OR($C387="",结果导入!S$3=""),"",IF(选手操作!T386&lt;&gt;"",IF(选手操作!T386="其他","请假",选手操作!T386),VLOOKUP($C387,结果导入!O:Q,3,0))),"成绩错误")</f>
        <v/>
      </c>
      <c r="I387" s="6" t="str">
        <f ca="1">IFERROR(IF(OR($C387="",结果导入!AS$3=""),"",IF(选手操作!AT386&lt;&gt;"",IF(选手操作!AT386="其他","请假",选手操作!AT386),VLOOKUP($C387,结果导入!AO:AQ,3,0))),"成绩错误")</f>
        <v/>
      </c>
      <c r="J387" s="6" t="str">
        <f ca="1">IFERROR(IF(OR($C387="",结果导入!BS$3=""),"",IF(选手操作!BT386&lt;&gt;"",IF(选手操作!BT386="其他","请假",选手操作!BT386),VLOOKUP($C387,结果导入!BO:BQ,3,0))),"成绩错误")</f>
        <v/>
      </c>
      <c r="K387" s="6" t="str">
        <f ca="1">IFERROR(IF(OR($C387="",结果导入!CS$3=""),"",IF(选手操作!CT386&lt;&gt;"",IF(选手操作!CT386="其他","请假",选手操作!CT386),VLOOKUP($C387,结果导入!CO:CQ,3,0))),"成绩错误")</f>
        <v/>
      </c>
      <c r="L387" s="6" t="str">
        <f ca="1">IFERROR(IF(OR($C387="",结果导入!DS$3=""),"",IF(选手操作!DT386&lt;&gt;"",IF(选手操作!DT386="其他","请假",选手操作!DT386),VLOOKUP($C387,结果导入!DO:DQ,3,0))),"成绩错误")</f>
        <v/>
      </c>
      <c r="M387" s="6" t="str">
        <f ca="1">IFERROR(IF(OR($C387="",结果导入!ES$3=""),"",IF(选手操作!ET386&lt;&gt;"",IF(选手操作!ET386="其他","请假",选手操作!ET386),VLOOKUP($C387,结果导入!EO:EQ,3,0))),"成绩错误")</f>
        <v/>
      </c>
      <c r="N387" s="6" t="str">
        <f ca="1">IFERROR(IF(OR($C387="",结果导入!FS$3=""),"",IF(选手操作!FT386&lt;&gt;"",IF(选手操作!FT386="其他","请假",选手操作!FT386),VLOOKUP($C387,结果导入!FO:FQ,3,0))),"成绩错误")</f>
        <v/>
      </c>
      <c r="O387" s="6" t="str">
        <f ca="1">IFERROR(IF(OR($C387="",结果导入!GS$3=""),"",IF(选手操作!GT386&lt;&gt;"",IF(选手操作!GT386="其他","请假",选手操作!GT386),VLOOKUP($C387,结果导入!GO:GQ,3,0))),"成绩错误")</f>
        <v/>
      </c>
      <c r="P387" s="6" t="str">
        <f ca="1">IFERROR(IF(OR($C387="",结果导入!HS$3=""),"",IF(选手操作!HT386&lt;&gt;"",IF(选手操作!HT386="其他","请假",选手操作!HT386),VLOOKUP($C387,结果导入!HO:HQ,3,0))),"成绩错误")</f>
        <v/>
      </c>
      <c r="Q387" s="5" t="str">
        <f ca="1" t="shared" si="247"/>
        <v/>
      </c>
      <c r="R387" s="5" t="str">
        <f ca="1" t="shared" si="248"/>
        <v/>
      </c>
      <c r="S387" s="5" t="str">
        <f ca="1" t="shared" si="249"/>
        <v/>
      </c>
      <c r="T387" s="6" t="str">
        <f ca="1" t="shared" si="250"/>
        <v/>
      </c>
      <c r="U387" s="6" t="str">
        <f ca="1" t="shared" si="251"/>
        <v/>
      </c>
      <c r="V387" s="6" t="str">
        <f ca="1" t="shared" si="252"/>
        <v/>
      </c>
      <c r="W387" s="6" t="str">
        <f ca="1" t="shared" si="253"/>
        <v/>
      </c>
      <c r="X387" s="6" t="str">
        <f ca="1" t="shared" si="254"/>
        <v/>
      </c>
      <c r="Y387" s="6" t="str">
        <f ca="1" t="shared" si="255"/>
        <v/>
      </c>
      <c r="Z387" s="6" t="str">
        <f ca="1" t="shared" si="256"/>
        <v/>
      </c>
      <c r="AA387" s="6" t="str">
        <f ca="1" t="shared" si="257"/>
        <v/>
      </c>
      <c r="AB387" s="6" t="str">
        <f ca="1" t="shared" si="258"/>
        <v/>
      </c>
      <c r="AC387" s="6" t="str">
        <f ca="1" t="shared" si="259"/>
        <v/>
      </c>
      <c r="AD387" s="6" t="str">
        <f ca="1" t="shared" si="260"/>
        <v/>
      </c>
      <c r="AE387" s="6" t="str">
        <f ca="1" t="shared" si="261"/>
        <v/>
      </c>
      <c r="AF387" s="5" t="str">
        <f ca="1" t="shared" si="262"/>
        <v/>
      </c>
      <c r="AG387" s="5" t="str">
        <f ca="1" t="shared" si="263"/>
        <v/>
      </c>
      <c r="AH387" s="5" t="str">
        <f ca="1" t="shared" si="264"/>
        <v/>
      </c>
      <c r="AI387" s="6" t="str">
        <f ca="1" t="shared" si="265"/>
        <v/>
      </c>
      <c r="AJ387" s="6" t="str">
        <f ca="1" t="shared" si="266"/>
        <v/>
      </c>
      <c r="AK387" s="7" t="str">
        <f ca="1" t="shared" si="267"/>
        <v/>
      </c>
      <c r="AL387" s="6" t="str">
        <f ca="1" t="shared" si="268"/>
        <v/>
      </c>
      <c r="AM387" s="6" t="str">
        <f ca="1" t="shared" si="269"/>
        <v/>
      </c>
      <c r="AN387" s="6" t="str">
        <f ca="1" t="shared" si="270"/>
        <v/>
      </c>
      <c r="AO387" s="6" t="str">
        <f ca="1" t="shared" si="271"/>
        <v/>
      </c>
      <c r="AP387" s="6" t="str">
        <f ca="1" t="shared" si="272"/>
        <v/>
      </c>
      <c r="AQ387" s="6" t="str">
        <f ca="1" t="shared" si="273"/>
        <v/>
      </c>
      <c r="AR387" s="6" t="str">
        <f ca="1" t="shared" si="274"/>
        <v/>
      </c>
      <c r="AS387" s="6" t="str">
        <f ca="1" t="shared" si="275"/>
        <v/>
      </c>
      <c r="AT387" s="6" t="str">
        <f ca="1" t="shared" si="276"/>
        <v/>
      </c>
      <c r="AU387" s="9" t="str">
        <f ca="1" t="shared" si="277"/>
        <v/>
      </c>
      <c r="AV387" s="5" t="str">
        <f ca="1" t="shared" si="278"/>
        <v/>
      </c>
      <c r="AW387" s="5" t="str">
        <f ca="1" t="shared" si="279"/>
        <v/>
      </c>
      <c r="AX387" s="8" t="str">
        <f ca="1" t="shared" si="280"/>
        <v/>
      </c>
      <c r="AY387" s="6" t="str">
        <f ca="1" t="shared" si="281"/>
        <v/>
      </c>
      <c r="AZ387" s="7" t="str">
        <f ca="1" t="shared" si="282"/>
        <v/>
      </c>
      <c r="BA387" s="6" t="str">
        <f ca="1" t="shared" si="283"/>
        <v/>
      </c>
      <c r="BB387" s="6" t="str">
        <f ca="1" t="shared" si="284"/>
        <v/>
      </c>
      <c r="BC387" s="6" t="str">
        <f ca="1" t="shared" si="285"/>
        <v/>
      </c>
      <c r="BD387" s="6" t="str">
        <f ca="1" t="shared" si="286"/>
        <v/>
      </c>
      <c r="BE387" s="6" t="str">
        <f ca="1" t="shared" si="287"/>
        <v/>
      </c>
      <c r="BF387" s="6" t="str">
        <f ca="1" t="shared" si="288"/>
        <v/>
      </c>
      <c r="BG387" s="6" t="str">
        <f ca="1" t="shared" si="289"/>
        <v/>
      </c>
      <c r="BH387" s="6" t="str">
        <f ca="1" t="shared" si="290"/>
        <v/>
      </c>
      <c r="BI387" s="6" t="str">
        <f ca="1" t="shared" si="291"/>
        <v/>
      </c>
    </row>
    <row r="388" spans="1:61">
      <c r="A388" s="5" t="str">
        <f ca="1" t="shared" si="245"/>
        <v/>
      </c>
      <c r="B388" s="5" t="str">
        <f ca="1">IF(选手操作!$K387="","",选手操作!$K387)</f>
        <v/>
      </c>
      <c r="C388" s="5" t="str">
        <f ca="1">IF(选手操作!$L387="","",选手操作!$L387)</f>
        <v/>
      </c>
      <c r="D388" s="5" t="str">
        <f ca="1">IF($B388="","",RANK($E388,$E$4:$E$435,0)+COUNTIF($E$4:$E388,$E388)-1)</f>
        <v/>
      </c>
      <c r="E388" s="6" t="str">
        <f ca="1" t="shared" si="246"/>
        <v/>
      </c>
      <c r="F388" s="7" t="str">
        <f ca="1">IF(SUM(选手操作!S387,选手操作!AS387,选手操作!BS387,选手操作!CS387,选手操作!DS387,选手操作!ES387,选手操作!FS387,选手操作!GS387,选手操作!HS387,选手操作!M387,结果导入!W387,结果导入!AW387,结果导入!BW387,结果导入!CW387,结果导入!DW387,结果导入!EW387,结果导入!FW387,结果导入!GW387,结果导入!HW387,选手操作!HU387)=0,"",SUM(选手操作!S387,选手操作!AS387,选手操作!BS387,选手操作!CS387,选手操作!DS387,选手操作!ES387,选手操作!FS387,选手操作!GS387,选手操作!HS387,选手操作!M387,结果导入!W387,结果导入!AW387,结果导入!BW387,结果导入!CW387,结果导入!DW387,结果导入!EW387,结果导入!FW387,结果导入!GW387,结果导入!HW387))</f>
        <v/>
      </c>
      <c r="G388" s="7" t="str">
        <f>IF(SUM(选手操作!O387,结果导入!Y387,结果导入!AY387,结果导入!BY387,结果导入!CY387,结果导入!DY387,结果导入!EY387,结果导入!FY387,结果导入!GY387,结果导入!HY387)=0,"",SUM(选手操作!O387,结果导入!Y387,结果导入!AY387,结果导入!BY387,结果导入!CY387,结果导入!DY387,结果导入!EY387,结果导入!FY387,结果导入!GY387,结果导入!HY387))</f>
        <v/>
      </c>
      <c r="H388" s="6" t="str">
        <f ca="1">IFERROR(IF(OR($C388="",结果导入!S$3=""),"",IF(选手操作!T387&lt;&gt;"",IF(选手操作!T387="其他","请假",选手操作!T387),VLOOKUP($C388,结果导入!O:Q,3,0))),"成绩错误")</f>
        <v/>
      </c>
      <c r="I388" s="6" t="str">
        <f ca="1">IFERROR(IF(OR($C388="",结果导入!AS$3=""),"",IF(选手操作!AT387&lt;&gt;"",IF(选手操作!AT387="其他","请假",选手操作!AT387),VLOOKUP($C388,结果导入!AO:AQ,3,0))),"成绩错误")</f>
        <v/>
      </c>
      <c r="J388" s="6" t="str">
        <f ca="1">IFERROR(IF(OR($C388="",结果导入!BS$3=""),"",IF(选手操作!BT387&lt;&gt;"",IF(选手操作!BT387="其他","请假",选手操作!BT387),VLOOKUP($C388,结果导入!BO:BQ,3,0))),"成绩错误")</f>
        <v/>
      </c>
      <c r="K388" s="6" t="str">
        <f ca="1">IFERROR(IF(OR($C388="",结果导入!CS$3=""),"",IF(选手操作!CT387&lt;&gt;"",IF(选手操作!CT387="其他","请假",选手操作!CT387),VLOOKUP($C388,结果导入!CO:CQ,3,0))),"成绩错误")</f>
        <v/>
      </c>
      <c r="L388" s="6" t="str">
        <f ca="1">IFERROR(IF(OR($C388="",结果导入!DS$3=""),"",IF(选手操作!DT387&lt;&gt;"",IF(选手操作!DT387="其他","请假",选手操作!DT387),VLOOKUP($C388,结果导入!DO:DQ,3,0))),"成绩错误")</f>
        <v/>
      </c>
      <c r="M388" s="6" t="str">
        <f ca="1">IFERROR(IF(OR($C388="",结果导入!ES$3=""),"",IF(选手操作!ET387&lt;&gt;"",IF(选手操作!ET387="其他","请假",选手操作!ET387),VLOOKUP($C388,结果导入!EO:EQ,3,0))),"成绩错误")</f>
        <v/>
      </c>
      <c r="N388" s="6" t="str">
        <f ca="1">IFERROR(IF(OR($C388="",结果导入!FS$3=""),"",IF(选手操作!FT387&lt;&gt;"",IF(选手操作!FT387="其他","请假",选手操作!FT387),VLOOKUP($C388,结果导入!FO:FQ,3,0))),"成绩错误")</f>
        <v/>
      </c>
      <c r="O388" s="6" t="str">
        <f ca="1">IFERROR(IF(OR($C388="",结果导入!GS$3=""),"",IF(选手操作!GT387&lt;&gt;"",IF(选手操作!GT387="其他","请假",选手操作!GT387),VLOOKUP($C388,结果导入!GO:GQ,3,0))),"成绩错误")</f>
        <v/>
      </c>
      <c r="P388" s="6" t="str">
        <f ca="1">IFERROR(IF(OR($C388="",结果导入!HS$3=""),"",IF(选手操作!HT387&lt;&gt;"",IF(选手操作!HT387="其他","请假",选手操作!HT387),VLOOKUP($C388,结果导入!HO:HQ,3,0))),"成绩错误")</f>
        <v/>
      </c>
      <c r="Q388" s="5" t="str">
        <f ca="1" t="shared" si="247"/>
        <v/>
      </c>
      <c r="R388" s="5" t="str">
        <f ca="1" t="shared" si="248"/>
        <v/>
      </c>
      <c r="S388" s="5" t="str">
        <f ca="1" t="shared" si="249"/>
        <v/>
      </c>
      <c r="T388" s="6" t="str">
        <f ca="1" t="shared" si="250"/>
        <v/>
      </c>
      <c r="U388" s="6" t="str">
        <f ca="1" t="shared" si="251"/>
        <v/>
      </c>
      <c r="V388" s="6" t="str">
        <f ca="1" t="shared" si="252"/>
        <v/>
      </c>
      <c r="W388" s="6" t="str">
        <f ca="1" t="shared" si="253"/>
        <v/>
      </c>
      <c r="X388" s="6" t="str">
        <f ca="1" t="shared" si="254"/>
        <v/>
      </c>
      <c r="Y388" s="6" t="str">
        <f ca="1" t="shared" si="255"/>
        <v/>
      </c>
      <c r="Z388" s="6" t="str">
        <f ca="1" t="shared" si="256"/>
        <v/>
      </c>
      <c r="AA388" s="6" t="str">
        <f ca="1" t="shared" si="257"/>
        <v/>
      </c>
      <c r="AB388" s="6" t="str">
        <f ca="1" t="shared" si="258"/>
        <v/>
      </c>
      <c r="AC388" s="6" t="str">
        <f ca="1" t="shared" si="259"/>
        <v/>
      </c>
      <c r="AD388" s="6" t="str">
        <f ca="1" t="shared" si="260"/>
        <v/>
      </c>
      <c r="AE388" s="6" t="str">
        <f ca="1" t="shared" si="261"/>
        <v/>
      </c>
      <c r="AF388" s="5" t="str">
        <f ca="1" t="shared" si="262"/>
        <v/>
      </c>
      <c r="AG388" s="5" t="str">
        <f ca="1" t="shared" si="263"/>
        <v/>
      </c>
      <c r="AH388" s="5" t="str">
        <f ca="1" t="shared" si="264"/>
        <v/>
      </c>
      <c r="AI388" s="6" t="str">
        <f ca="1" t="shared" si="265"/>
        <v/>
      </c>
      <c r="AJ388" s="6" t="str">
        <f ca="1" t="shared" si="266"/>
        <v/>
      </c>
      <c r="AK388" s="7" t="str">
        <f ca="1" t="shared" si="267"/>
        <v/>
      </c>
      <c r="AL388" s="6" t="str">
        <f ca="1" t="shared" si="268"/>
        <v/>
      </c>
      <c r="AM388" s="6" t="str">
        <f ca="1" t="shared" si="269"/>
        <v/>
      </c>
      <c r="AN388" s="6" t="str">
        <f ca="1" t="shared" si="270"/>
        <v/>
      </c>
      <c r="AO388" s="6" t="str">
        <f ca="1" t="shared" si="271"/>
        <v/>
      </c>
      <c r="AP388" s="6" t="str">
        <f ca="1" t="shared" si="272"/>
        <v/>
      </c>
      <c r="AQ388" s="6" t="str">
        <f ca="1" t="shared" si="273"/>
        <v/>
      </c>
      <c r="AR388" s="6" t="str">
        <f ca="1" t="shared" si="274"/>
        <v/>
      </c>
      <c r="AS388" s="6" t="str">
        <f ca="1" t="shared" si="275"/>
        <v/>
      </c>
      <c r="AT388" s="6" t="str">
        <f ca="1" t="shared" si="276"/>
        <v/>
      </c>
      <c r="AU388" s="9" t="str">
        <f ca="1" t="shared" si="277"/>
        <v/>
      </c>
      <c r="AV388" s="5" t="str">
        <f ca="1" t="shared" si="278"/>
        <v/>
      </c>
      <c r="AW388" s="5" t="str">
        <f ca="1" t="shared" si="279"/>
        <v/>
      </c>
      <c r="AX388" s="8" t="str">
        <f ca="1" t="shared" si="280"/>
        <v/>
      </c>
      <c r="AY388" s="6" t="str">
        <f ca="1" t="shared" si="281"/>
        <v/>
      </c>
      <c r="AZ388" s="7" t="str">
        <f ca="1" t="shared" si="282"/>
        <v/>
      </c>
      <c r="BA388" s="6" t="str">
        <f ca="1" t="shared" si="283"/>
        <v/>
      </c>
      <c r="BB388" s="6" t="str">
        <f ca="1" t="shared" si="284"/>
        <v/>
      </c>
      <c r="BC388" s="6" t="str">
        <f ca="1" t="shared" si="285"/>
        <v/>
      </c>
      <c r="BD388" s="6" t="str">
        <f ca="1" t="shared" si="286"/>
        <v/>
      </c>
      <c r="BE388" s="6" t="str">
        <f ca="1" t="shared" si="287"/>
        <v/>
      </c>
      <c r="BF388" s="6" t="str">
        <f ca="1" t="shared" si="288"/>
        <v/>
      </c>
      <c r="BG388" s="6" t="str">
        <f ca="1" t="shared" si="289"/>
        <v/>
      </c>
      <c r="BH388" s="6" t="str">
        <f ca="1" t="shared" si="290"/>
        <v/>
      </c>
      <c r="BI388" s="6" t="str">
        <f ca="1" t="shared" si="291"/>
        <v/>
      </c>
    </row>
    <row r="389" spans="1:61">
      <c r="A389" s="5" t="str">
        <f ca="1" t="shared" ref="A389:A419" si="292">IF(D389="","",D389)</f>
        <v/>
      </c>
      <c r="B389" s="5" t="str">
        <f ca="1">IF(选手操作!$K388="","",选手操作!$K388)</f>
        <v/>
      </c>
      <c r="C389" s="5" t="str">
        <f ca="1">IF(选手操作!$L388="","",选手操作!$L388)</f>
        <v/>
      </c>
      <c r="D389" s="5" t="str">
        <f ca="1">IF($B389="","",RANK($E389,$E$4:$E$435,0)+COUNTIF($E$4:$E389,$E389)-1)</f>
        <v/>
      </c>
      <c r="E389" s="6" t="str">
        <f ca="1" t="shared" ref="E389:E419" si="293">IF($B389="","",SUM(F389:P389))</f>
        <v/>
      </c>
      <c r="F389" s="7" t="str">
        <f ca="1">IF(SUM(选手操作!S388,选手操作!AS388,选手操作!BS388,选手操作!CS388,选手操作!DS388,选手操作!ES388,选手操作!FS388,选手操作!GS388,选手操作!HS388,选手操作!M388,结果导入!W388,结果导入!AW388,结果导入!BW388,结果导入!CW388,结果导入!DW388,结果导入!EW388,结果导入!FW388,结果导入!GW388,结果导入!HW388,选手操作!HU388)=0,"",SUM(选手操作!S388,选手操作!AS388,选手操作!BS388,选手操作!CS388,选手操作!DS388,选手操作!ES388,选手操作!FS388,选手操作!GS388,选手操作!HS388,选手操作!M388,结果导入!W388,结果导入!AW388,结果导入!BW388,结果导入!CW388,结果导入!DW388,结果导入!EW388,结果导入!FW388,结果导入!GW388,结果导入!HW388))</f>
        <v/>
      </c>
      <c r="G389" s="7" t="str">
        <f>IF(SUM(选手操作!O388,结果导入!Y388,结果导入!AY388,结果导入!BY388,结果导入!CY388,结果导入!DY388,结果导入!EY388,结果导入!FY388,结果导入!GY388,结果导入!HY388)=0,"",SUM(选手操作!O388,结果导入!Y388,结果导入!AY388,结果导入!BY388,结果导入!CY388,结果导入!DY388,结果导入!EY388,结果导入!FY388,结果导入!GY388,结果导入!HY388))</f>
        <v/>
      </c>
      <c r="H389" s="6" t="str">
        <f ca="1">IFERROR(IF(OR($C389="",结果导入!S$3=""),"",IF(选手操作!T388&lt;&gt;"",IF(选手操作!T388="其他","请假",选手操作!T388),VLOOKUP($C389,结果导入!O:Q,3,0))),"成绩错误")</f>
        <v/>
      </c>
      <c r="I389" s="6" t="str">
        <f ca="1">IFERROR(IF(OR($C389="",结果导入!AS$3=""),"",IF(选手操作!AT388&lt;&gt;"",IF(选手操作!AT388="其他","请假",选手操作!AT388),VLOOKUP($C389,结果导入!AO:AQ,3,0))),"成绩错误")</f>
        <v/>
      </c>
      <c r="J389" s="6" t="str">
        <f ca="1">IFERROR(IF(OR($C389="",结果导入!BS$3=""),"",IF(选手操作!BT388&lt;&gt;"",IF(选手操作!BT388="其他","请假",选手操作!BT388),VLOOKUP($C389,结果导入!BO:BQ,3,0))),"成绩错误")</f>
        <v/>
      </c>
      <c r="K389" s="6" t="str">
        <f ca="1">IFERROR(IF(OR($C389="",结果导入!CS$3=""),"",IF(选手操作!CT388&lt;&gt;"",IF(选手操作!CT388="其他","请假",选手操作!CT388),VLOOKUP($C389,结果导入!CO:CQ,3,0))),"成绩错误")</f>
        <v/>
      </c>
      <c r="L389" s="6" t="str">
        <f ca="1">IFERROR(IF(OR($C389="",结果导入!DS$3=""),"",IF(选手操作!DT388&lt;&gt;"",IF(选手操作!DT388="其他","请假",选手操作!DT388),VLOOKUP($C389,结果导入!DO:DQ,3,0))),"成绩错误")</f>
        <v/>
      </c>
      <c r="M389" s="6" t="str">
        <f ca="1">IFERROR(IF(OR($C389="",结果导入!ES$3=""),"",IF(选手操作!ET388&lt;&gt;"",IF(选手操作!ET388="其他","请假",选手操作!ET388),VLOOKUP($C389,结果导入!EO:EQ,3,0))),"成绩错误")</f>
        <v/>
      </c>
      <c r="N389" s="6" t="str">
        <f ca="1">IFERROR(IF(OR($C389="",结果导入!FS$3=""),"",IF(选手操作!FT388&lt;&gt;"",IF(选手操作!FT388="其他","请假",选手操作!FT388),VLOOKUP($C389,结果导入!FO:FQ,3,0))),"成绩错误")</f>
        <v/>
      </c>
      <c r="O389" s="6" t="str">
        <f ca="1">IFERROR(IF(OR($C389="",结果导入!GS$3=""),"",IF(选手操作!GT388&lt;&gt;"",IF(选手操作!GT388="其他","请假",选手操作!GT388),VLOOKUP($C389,结果导入!GO:GQ,3,0))),"成绩错误")</f>
        <v/>
      </c>
      <c r="P389" s="6" t="str">
        <f ca="1">IFERROR(IF(OR($C389="",结果导入!HS$3=""),"",IF(选手操作!HT388&lt;&gt;"",IF(选手操作!HT388="其他","请假",选手操作!HT388),VLOOKUP($C389,结果导入!HO:HQ,3,0))),"成绩错误")</f>
        <v/>
      </c>
      <c r="Q389" s="5" t="str">
        <f ca="1" t="shared" ref="Q389:Q419" si="294">IF($B389="","",ROW()-3)</f>
        <v/>
      </c>
      <c r="R389" s="5" t="str">
        <f ca="1">IF($Q389="","",VLOOKUP($Q389,$A:$C,2,0))</f>
        <v/>
      </c>
      <c r="S389" s="5" t="str">
        <f ca="1">IF($Q389="","",VLOOKUP($Q389,$A:$C,3,0))</f>
        <v/>
      </c>
      <c r="T389" s="6" t="str">
        <f ca="1">IF($Q389="","",VLOOKUP($R389,$B:$P,COLUMN()-16,0))</f>
        <v/>
      </c>
      <c r="U389" s="6" t="str">
        <f ca="1">IF($Q389="","",VLOOKUP($R389,$B:$P,COLUMN()-16,0))</f>
        <v/>
      </c>
      <c r="V389" s="6" t="str">
        <f ca="1">IF($Q389="","",VLOOKUP($R389,$B:$P,COLUMN()-16,0))</f>
        <v/>
      </c>
      <c r="W389" s="6" t="str">
        <f ca="1">IF($Q389="","",VLOOKUP($R389,$B:$P,COLUMN()-16,0))</f>
        <v/>
      </c>
      <c r="X389" s="6" t="str">
        <f ca="1">IF($Q389="","",VLOOKUP($R389,$B:$P,COLUMN()-16,0))</f>
        <v/>
      </c>
      <c r="Y389" s="6" t="str">
        <f ca="1">IF($Q389="","",VLOOKUP($R389,$B:$P,COLUMN()-16,0))</f>
        <v/>
      </c>
      <c r="Z389" s="6" t="str">
        <f ca="1">IF($Q389="","",VLOOKUP($R389,$B:$P,COLUMN()-16,0))</f>
        <v/>
      </c>
      <c r="AA389" s="6" t="str">
        <f ca="1">IF($Q389="","",VLOOKUP($R389,$B:$P,COLUMN()-16,0))</f>
        <v/>
      </c>
      <c r="AB389" s="6" t="str">
        <f ca="1">IF($Q389="","",VLOOKUP($R389,$B:$P,COLUMN()-16,0))</f>
        <v/>
      </c>
      <c r="AC389" s="6" t="str">
        <f ca="1">IF($Q389="","",VLOOKUP($R389,$B:$P,COLUMN()-16,0))</f>
        <v/>
      </c>
      <c r="AD389" s="6" t="str">
        <f ca="1">IF($Q389="","",VLOOKUP($R389,$B:$P,COLUMN()-16,0))</f>
        <v/>
      </c>
      <c r="AE389" s="6" t="str">
        <f ca="1">IF($Q389="","",VLOOKUP($R389,$B:$P,COLUMN()-16,0))</f>
        <v/>
      </c>
      <c r="AF389" s="5" t="str">
        <f ca="1">IF($AH$1="","",IF($AH$1="参赛编号",B389,Q389))</f>
        <v/>
      </c>
      <c r="AG389" s="5" t="str">
        <f ca="1">IF($AH$1="","",IF($AH$1="参赛编号",C389,R389))</f>
        <v/>
      </c>
      <c r="AH389" s="5" t="str">
        <f ca="1">IF($AH$1="","",IF($AH$1="参赛编号",D389,S389))</f>
        <v/>
      </c>
      <c r="AI389" s="6" t="str">
        <f ca="1">IF(OR($AT$1="",$AH$1="",$AF389=""),"",$AT$1*IF($AH$1="参赛编号",E389,T389))</f>
        <v/>
      </c>
      <c r="AJ389" s="6" t="str">
        <f ca="1" t="shared" ref="AJ389:AT389" si="295">IF($AH$1="","",IF($AH$1="参赛编号",F389,U389))</f>
        <v/>
      </c>
      <c r="AK389" s="7" t="str">
        <f ca="1" t="shared" si="295"/>
        <v/>
      </c>
      <c r="AL389" s="6" t="str">
        <f ca="1" t="shared" si="295"/>
        <v/>
      </c>
      <c r="AM389" s="6" t="str">
        <f ca="1" t="shared" si="295"/>
        <v/>
      </c>
      <c r="AN389" s="6" t="str">
        <f ca="1" t="shared" si="295"/>
        <v/>
      </c>
      <c r="AO389" s="6" t="str">
        <f ca="1" t="shared" si="295"/>
        <v/>
      </c>
      <c r="AP389" s="6" t="str">
        <f ca="1" t="shared" si="295"/>
        <v/>
      </c>
      <c r="AQ389" s="6" t="str">
        <f ca="1" t="shared" si="295"/>
        <v/>
      </c>
      <c r="AR389" s="6" t="str">
        <f ca="1" t="shared" si="295"/>
        <v/>
      </c>
      <c r="AS389" s="6" t="str">
        <f ca="1" t="shared" si="295"/>
        <v/>
      </c>
      <c r="AT389" s="6" t="str">
        <f ca="1" t="shared" si="295"/>
        <v/>
      </c>
      <c r="AU389" s="9" t="str">
        <f ca="1" t="shared" ref="AU389:BI389" si="296">IF(AF389="","",AF389)</f>
        <v/>
      </c>
      <c r="AV389" s="5" t="str">
        <f ca="1" t="shared" si="296"/>
        <v/>
      </c>
      <c r="AW389" s="5" t="str">
        <f ca="1" t="shared" si="296"/>
        <v/>
      </c>
      <c r="AX389" s="8" t="str">
        <f ca="1" t="shared" si="296"/>
        <v/>
      </c>
      <c r="AY389" s="6" t="str">
        <f ca="1" t="shared" si="296"/>
        <v/>
      </c>
      <c r="AZ389" s="7" t="str">
        <f ca="1" t="shared" si="296"/>
        <v/>
      </c>
      <c r="BA389" s="6" t="str">
        <f ca="1" t="shared" si="296"/>
        <v/>
      </c>
      <c r="BB389" s="6" t="str">
        <f ca="1" t="shared" si="296"/>
        <v/>
      </c>
      <c r="BC389" s="6" t="str">
        <f ca="1" t="shared" si="296"/>
        <v/>
      </c>
      <c r="BD389" s="6" t="str">
        <f ca="1" t="shared" si="296"/>
        <v/>
      </c>
      <c r="BE389" s="6" t="str">
        <f ca="1" t="shared" si="296"/>
        <v/>
      </c>
      <c r="BF389" s="6" t="str">
        <f ca="1" t="shared" si="296"/>
        <v/>
      </c>
      <c r="BG389" s="6" t="str">
        <f ca="1" t="shared" si="296"/>
        <v/>
      </c>
      <c r="BH389" s="6" t="str">
        <f ca="1" t="shared" si="296"/>
        <v/>
      </c>
      <c r="BI389" s="6" t="str">
        <f ca="1" t="shared" si="296"/>
        <v/>
      </c>
    </row>
    <row r="390" spans="1:61">
      <c r="A390" s="5" t="str">
        <f ca="1" t="shared" si="292"/>
        <v/>
      </c>
      <c r="B390" s="5" t="str">
        <f ca="1">IF(选手操作!$K389="","",选手操作!$K389)</f>
        <v/>
      </c>
      <c r="C390" s="5" t="str">
        <f ca="1">IF(选手操作!$L389="","",选手操作!$L389)</f>
        <v/>
      </c>
      <c r="D390" s="5" t="str">
        <f ca="1">IF($B390="","",RANK($E390,$E$4:$E$435,0)+COUNTIF($E$4:$E390,$E390)-1)</f>
        <v/>
      </c>
      <c r="E390" s="6" t="str">
        <f ca="1" t="shared" si="293"/>
        <v/>
      </c>
      <c r="F390" s="7" t="str">
        <f ca="1">IF(SUM(选手操作!S389,选手操作!AS389,选手操作!BS389,选手操作!CS389,选手操作!DS389,选手操作!ES389,选手操作!FS389,选手操作!GS389,选手操作!HS389,选手操作!M389,结果导入!W389,结果导入!AW389,结果导入!BW389,结果导入!CW389,结果导入!DW389,结果导入!EW389,结果导入!FW389,结果导入!GW389,结果导入!HW389,选手操作!HU389)=0,"",SUM(选手操作!S389,选手操作!AS389,选手操作!BS389,选手操作!CS389,选手操作!DS389,选手操作!ES389,选手操作!FS389,选手操作!GS389,选手操作!HS389,选手操作!M389,结果导入!W389,结果导入!AW389,结果导入!BW389,结果导入!CW389,结果导入!DW389,结果导入!EW389,结果导入!FW389,结果导入!GW389,结果导入!HW389))</f>
        <v/>
      </c>
      <c r="G390" s="7" t="str">
        <f>IF(SUM(选手操作!O389,结果导入!Y389,结果导入!AY389,结果导入!BY389,结果导入!CY389,结果导入!DY389,结果导入!EY389,结果导入!FY389,结果导入!GY389,结果导入!HY389)=0,"",SUM(选手操作!O389,结果导入!Y389,结果导入!AY389,结果导入!BY389,结果导入!CY389,结果导入!DY389,结果导入!EY389,结果导入!FY389,结果导入!GY389,结果导入!HY389))</f>
        <v/>
      </c>
      <c r="H390" s="6" t="str">
        <f ca="1">IFERROR(IF(OR($C390="",结果导入!S$3=""),"",IF(选手操作!T389&lt;&gt;"",IF(选手操作!T389="其他","请假",选手操作!T389),VLOOKUP($C390,结果导入!O:Q,3,0))),"成绩错误")</f>
        <v/>
      </c>
      <c r="I390" s="6" t="str">
        <f ca="1">IFERROR(IF(OR($C390="",结果导入!AS$3=""),"",IF(选手操作!AT389&lt;&gt;"",IF(选手操作!AT389="其他","请假",选手操作!AT389),VLOOKUP($C390,结果导入!AO:AQ,3,0))),"成绩错误")</f>
        <v/>
      </c>
      <c r="J390" s="6" t="str">
        <f ca="1">IFERROR(IF(OR($C390="",结果导入!BS$3=""),"",IF(选手操作!BT389&lt;&gt;"",IF(选手操作!BT389="其他","请假",选手操作!BT389),VLOOKUP($C390,结果导入!BO:BQ,3,0))),"成绩错误")</f>
        <v/>
      </c>
      <c r="K390" s="6" t="str">
        <f ca="1">IFERROR(IF(OR($C390="",结果导入!CS$3=""),"",IF(选手操作!CT389&lt;&gt;"",IF(选手操作!CT389="其他","请假",选手操作!CT389),VLOOKUP($C390,结果导入!CO:CQ,3,0))),"成绩错误")</f>
        <v/>
      </c>
      <c r="L390" s="6" t="str">
        <f ca="1">IFERROR(IF(OR($C390="",结果导入!DS$3=""),"",IF(选手操作!DT389&lt;&gt;"",IF(选手操作!DT389="其他","请假",选手操作!DT389),VLOOKUP($C390,结果导入!DO:DQ,3,0))),"成绩错误")</f>
        <v/>
      </c>
      <c r="M390" s="6" t="str">
        <f ca="1">IFERROR(IF(OR($C390="",结果导入!ES$3=""),"",IF(选手操作!ET389&lt;&gt;"",IF(选手操作!ET389="其他","请假",选手操作!ET389),VLOOKUP($C390,结果导入!EO:EQ,3,0))),"成绩错误")</f>
        <v/>
      </c>
      <c r="N390" s="6" t="str">
        <f ca="1">IFERROR(IF(OR($C390="",结果导入!FS$3=""),"",IF(选手操作!FT389&lt;&gt;"",IF(选手操作!FT389="其他","请假",选手操作!FT389),VLOOKUP($C390,结果导入!FO:FQ,3,0))),"成绩错误")</f>
        <v/>
      </c>
      <c r="O390" s="6" t="str">
        <f ca="1">IFERROR(IF(OR($C390="",结果导入!GS$3=""),"",IF(选手操作!GT389&lt;&gt;"",IF(选手操作!GT389="其他","请假",选手操作!GT389),VLOOKUP($C390,结果导入!GO:GQ,3,0))),"成绩错误")</f>
        <v/>
      </c>
      <c r="P390" s="6" t="str">
        <f ca="1">IFERROR(IF(OR($C390="",结果导入!HS$3=""),"",IF(选手操作!HT389&lt;&gt;"",IF(选手操作!HT389="其他","请假",选手操作!HT389),VLOOKUP($C390,结果导入!HO:HQ,3,0))),"成绩错误")</f>
        <v/>
      </c>
      <c r="Q390" s="5" t="str">
        <f ca="1" t="shared" si="294"/>
        <v/>
      </c>
      <c r="R390" s="5" t="str">
        <f ca="1">IF($Q390="","",VLOOKUP($Q390,$A:$C,2,0))</f>
        <v/>
      </c>
      <c r="S390" s="5" t="str">
        <f ca="1">IF($Q390="","",VLOOKUP($Q390,$A:$C,3,0))</f>
        <v/>
      </c>
      <c r="T390" s="6" t="str">
        <f ca="1">IF($Q390="","",VLOOKUP($R390,$B:$P,COLUMN()-16,0))</f>
        <v/>
      </c>
      <c r="U390" s="6" t="str">
        <f ca="1">IF($Q390="","",VLOOKUP($R390,$B:$P,COLUMN()-16,0))</f>
        <v/>
      </c>
      <c r="V390" s="6" t="str">
        <f ca="1">IF($Q390="","",VLOOKUP($R390,$B:$P,COLUMN()-16,0))</f>
        <v/>
      </c>
      <c r="W390" s="6" t="str">
        <f ca="1">IF($Q390="","",VLOOKUP($R390,$B:$P,COLUMN()-16,0))</f>
        <v/>
      </c>
      <c r="X390" s="6" t="str">
        <f ca="1">IF($Q390="","",VLOOKUP($R390,$B:$P,COLUMN()-16,0))</f>
        <v/>
      </c>
      <c r="Y390" s="6" t="str">
        <f ca="1">IF($Q390="","",VLOOKUP($R390,$B:$P,COLUMN()-16,0))</f>
        <v/>
      </c>
      <c r="Z390" s="6" t="str">
        <f ca="1">IF($Q390="","",VLOOKUP($R390,$B:$P,COLUMN()-16,0))</f>
        <v/>
      </c>
      <c r="AA390" s="6" t="str">
        <f ca="1">IF($Q390="","",VLOOKUP($R390,$B:$P,COLUMN()-16,0))</f>
        <v/>
      </c>
      <c r="AB390" s="6" t="str">
        <f ca="1">IF($Q390="","",VLOOKUP($R390,$B:$P,COLUMN()-16,0))</f>
        <v/>
      </c>
      <c r="AC390" s="6" t="str">
        <f ca="1">IF($Q390="","",VLOOKUP($R390,$B:$P,COLUMN()-16,0))</f>
        <v/>
      </c>
      <c r="AD390" s="6" t="str">
        <f ca="1">IF($Q390="","",VLOOKUP($R390,$B:$P,COLUMN()-16,0))</f>
        <v/>
      </c>
      <c r="AE390" s="6" t="str">
        <f ca="1">IF($Q390="","",VLOOKUP($R390,$B:$P,COLUMN()-16,0))</f>
        <v/>
      </c>
      <c r="AF390" s="5" t="str">
        <f ca="1">IF($AH$1="","",IF($AH$1="参赛编号",B390,Q390))</f>
        <v/>
      </c>
      <c r="AG390" s="5" t="str">
        <f ca="1">IF($AH$1="","",IF($AH$1="参赛编号",C390,R390))</f>
        <v/>
      </c>
      <c r="AH390" s="5" t="str">
        <f ca="1">IF($AH$1="","",IF($AH$1="参赛编号",D390,S390))</f>
        <v/>
      </c>
      <c r="AI390" s="6" t="str">
        <f ca="1">IF(OR($AT$1="",$AH$1="",$AF390=""),"",$AT$1*IF($AH$1="参赛编号",E390,T390))</f>
        <v/>
      </c>
      <c r="AJ390" s="6" t="str">
        <f ca="1" t="shared" ref="AJ390:AT390" si="297">IF($AH$1="","",IF($AH$1="参赛编号",F390,U390))</f>
        <v/>
      </c>
      <c r="AK390" s="7" t="str">
        <f ca="1" t="shared" si="297"/>
        <v/>
      </c>
      <c r="AL390" s="6" t="str">
        <f ca="1" t="shared" si="297"/>
        <v/>
      </c>
      <c r="AM390" s="6" t="str">
        <f ca="1" t="shared" si="297"/>
        <v/>
      </c>
      <c r="AN390" s="6" t="str">
        <f ca="1" t="shared" si="297"/>
        <v/>
      </c>
      <c r="AO390" s="6" t="str">
        <f ca="1" t="shared" si="297"/>
        <v/>
      </c>
      <c r="AP390" s="6" t="str">
        <f ca="1" t="shared" si="297"/>
        <v/>
      </c>
      <c r="AQ390" s="6" t="str">
        <f ca="1" t="shared" si="297"/>
        <v/>
      </c>
      <c r="AR390" s="6" t="str">
        <f ca="1" t="shared" si="297"/>
        <v/>
      </c>
      <c r="AS390" s="6" t="str">
        <f ca="1" t="shared" si="297"/>
        <v/>
      </c>
      <c r="AT390" s="6" t="str">
        <f ca="1" t="shared" si="297"/>
        <v/>
      </c>
      <c r="AU390" s="9" t="str">
        <f ca="1" t="shared" ref="AU390:BI390" si="298">IF(AF390="","",AF390)</f>
        <v/>
      </c>
      <c r="AV390" s="5" t="str">
        <f ca="1" t="shared" si="298"/>
        <v/>
      </c>
      <c r="AW390" s="5" t="str">
        <f ca="1" t="shared" si="298"/>
        <v/>
      </c>
      <c r="AX390" s="8" t="str">
        <f ca="1" t="shared" si="298"/>
        <v/>
      </c>
      <c r="AY390" s="6" t="str">
        <f ca="1" t="shared" si="298"/>
        <v/>
      </c>
      <c r="AZ390" s="7" t="str">
        <f ca="1" t="shared" si="298"/>
        <v/>
      </c>
      <c r="BA390" s="6" t="str">
        <f ca="1" t="shared" si="298"/>
        <v/>
      </c>
      <c r="BB390" s="6" t="str">
        <f ca="1" t="shared" si="298"/>
        <v/>
      </c>
      <c r="BC390" s="6" t="str">
        <f ca="1" t="shared" si="298"/>
        <v/>
      </c>
      <c r="BD390" s="6" t="str">
        <f ca="1" t="shared" si="298"/>
        <v/>
      </c>
      <c r="BE390" s="6" t="str">
        <f ca="1" t="shared" si="298"/>
        <v/>
      </c>
      <c r="BF390" s="6" t="str">
        <f ca="1" t="shared" si="298"/>
        <v/>
      </c>
      <c r="BG390" s="6" t="str">
        <f ca="1" t="shared" si="298"/>
        <v/>
      </c>
      <c r="BH390" s="6" t="str">
        <f ca="1" t="shared" si="298"/>
        <v/>
      </c>
      <c r="BI390" s="6" t="str">
        <f ca="1" t="shared" si="298"/>
        <v/>
      </c>
    </row>
    <row r="391" spans="1:61">
      <c r="A391" s="5" t="str">
        <f ca="1" t="shared" si="292"/>
        <v/>
      </c>
      <c r="B391" s="5" t="str">
        <f ca="1">IF(选手操作!$K390="","",选手操作!$K390)</f>
        <v/>
      </c>
      <c r="C391" s="5" t="str">
        <f ca="1">IF(选手操作!$L390="","",选手操作!$L390)</f>
        <v/>
      </c>
      <c r="D391" s="5" t="str">
        <f ca="1">IF($B391="","",RANK($E391,$E$4:$E$435,0)+COUNTIF($E$4:$E391,$E391)-1)</f>
        <v/>
      </c>
      <c r="E391" s="6" t="str">
        <f ca="1" t="shared" si="293"/>
        <v/>
      </c>
      <c r="F391" s="7" t="str">
        <f ca="1">IF(SUM(选手操作!S390,选手操作!AS390,选手操作!BS390,选手操作!CS390,选手操作!DS390,选手操作!ES390,选手操作!FS390,选手操作!GS390,选手操作!HS390,选手操作!M390,结果导入!W390,结果导入!AW390,结果导入!BW390,结果导入!CW390,结果导入!DW390,结果导入!EW390,结果导入!FW390,结果导入!GW390,结果导入!HW390,选手操作!HU390)=0,"",SUM(选手操作!S390,选手操作!AS390,选手操作!BS390,选手操作!CS390,选手操作!DS390,选手操作!ES390,选手操作!FS390,选手操作!GS390,选手操作!HS390,选手操作!M390,结果导入!W390,结果导入!AW390,结果导入!BW390,结果导入!CW390,结果导入!DW390,结果导入!EW390,结果导入!FW390,结果导入!GW390,结果导入!HW390))</f>
        <v/>
      </c>
      <c r="G391" s="7" t="str">
        <f>IF(SUM(选手操作!O390,结果导入!Y390,结果导入!AY390,结果导入!BY390,结果导入!CY390,结果导入!DY390,结果导入!EY390,结果导入!FY390,结果导入!GY390,结果导入!HY390)=0,"",SUM(选手操作!O390,结果导入!Y390,结果导入!AY390,结果导入!BY390,结果导入!CY390,结果导入!DY390,结果导入!EY390,结果导入!FY390,结果导入!GY390,结果导入!HY390))</f>
        <v/>
      </c>
      <c r="H391" s="6" t="str">
        <f ca="1">IFERROR(IF(OR($C391="",结果导入!S$3=""),"",IF(选手操作!T390&lt;&gt;"",IF(选手操作!T390="其他","请假",选手操作!T390),VLOOKUP($C391,结果导入!O:Q,3,0))),"成绩错误")</f>
        <v/>
      </c>
      <c r="I391" s="6" t="str">
        <f ca="1">IFERROR(IF(OR($C391="",结果导入!AS$3=""),"",IF(选手操作!AT390&lt;&gt;"",IF(选手操作!AT390="其他","请假",选手操作!AT390),VLOOKUP($C391,结果导入!AO:AQ,3,0))),"成绩错误")</f>
        <v/>
      </c>
      <c r="J391" s="6" t="str">
        <f ca="1">IFERROR(IF(OR($C391="",结果导入!BS$3=""),"",IF(选手操作!BT390&lt;&gt;"",IF(选手操作!BT390="其他","请假",选手操作!BT390),VLOOKUP($C391,结果导入!BO:BQ,3,0))),"成绩错误")</f>
        <v/>
      </c>
      <c r="K391" s="6" t="str">
        <f ca="1">IFERROR(IF(OR($C391="",结果导入!CS$3=""),"",IF(选手操作!CT390&lt;&gt;"",IF(选手操作!CT390="其他","请假",选手操作!CT390),VLOOKUP($C391,结果导入!CO:CQ,3,0))),"成绩错误")</f>
        <v/>
      </c>
      <c r="L391" s="6" t="str">
        <f ca="1">IFERROR(IF(OR($C391="",结果导入!DS$3=""),"",IF(选手操作!DT390&lt;&gt;"",IF(选手操作!DT390="其他","请假",选手操作!DT390),VLOOKUP($C391,结果导入!DO:DQ,3,0))),"成绩错误")</f>
        <v/>
      </c>
      <c r="M391" s="6" t="str">
        <f ca="1">IFERROR(IF(OR($C391="",结果导入!ES$3=""),"",IF(选手操作!ET390&lt;&gt;"",IF(选手操作!ET390="其他","请假",选手操作!ET390),VLOOKUP($C391,结果导入!EO:EQ,3,0))),"成绩错误")</f>
        <v/>
      </c>
      <c r="N391" s="6" t="str">
        <f ca="1">IFERROR(IF(OR($C391="",结果导入!FS$3=""),"",IF(选手操作!FT390&lt;&gt;"",IF(选手操作!FT390="其他","请假",选手操作!FT390),VLOOKUP($C391,结果导入!FO:FQ,3,0))),"成绩错误")</f>
        <v/>
      </c>
      <c r="O391" s="6" t="str">
        <f ca="1">IFERROR(IF(OR($C391="",结果导入!GS$3=""),"",IF(选手操作!GT390&lt;&gt;"",IF(选手操作!GT390="其他","请假",选手操作!GT390),VLOOKUP($C391,结果导入!GO:GQ,3,0))),"成绩错误")</f>
        <v/>
      </c>
      <c r="P391" s="6" t="str">
        <f ca="1">IFERROR(IF(OR($C391="",结果导入!HS$3=""),"",IF(选手操作!HT390&lt;&gt;"",IF(选手操作!HT390="其他","请假",选手操作!HT390),VLOOKUP($C391,结果导入!HO:HQ,3,0))),"成绩错误")</f>
        <v/>
      </c>
      <c r="Q391" s="5" t="str">
        <f ca="1" t="shared" si="294"/>
        <v/>
      </c>
      <c r="R391" s="5" t="str">
        <f ca="1">IF($Q391="","",VLOOKUP($Q391,$A:$C,2,0))</f>
        <v/>
      </c>
      <c r="S391" s="5" t="str">
        <f ca="1">IF($Q391="","",VLOOKUP($Q391,$A:$C,3,0))</f>
        <v/>
      </c>
      <c r="T391" s="6" t="str">
        <f ca="1">IF($Q391="","",VLOOKUP($R391,$B:$P,COLUMN()-16,0))</f>
        <v/>
      </c>
      <c r="U391" s="6" t="str">
        <f ca="1">IF($Q391="","",VLOOKUP($R391,$B:$P,COLUMN()-16,0))</f>
        <v/>
      </c>
      <c r="V391" s="6" t="str">
        <f ca="1">IF($Q391="","",VLOOKUP($R391,$B:$P,COLUMN()-16,0))</f>
        <v/>
      </c>
      <c r="W391" s="6" t="str">
        <f ca="1">IF($Q391="","",VLOOKUP($R391,$B:$P,COLUMN()-16,0))</f>
        <v/>
      </c>
      <c r="X391" s="6" t="str">
        <f ca="1">IF($Q391="","",VLOOKUP($R391,$B:$P,COLUMN()-16,0))</f>
        <v/>
      </c>
      <c r="Y391" s="6" t="str">
        <f ca="1">IF($Q391="","",VLOOKUP($R391,$B:$P,COLUMN()-16,0))</f>
        <v/>
      </c>
      <c r="Z391" s="6" t="str">
        <f ca="1">IF($Q391="","",VLOOKUP($R391,$B:$P,COLUMN()-16,0))</f>
        <v/>
      </c>
      <c r="AA391" s="6" t="str">
        <f ca="1">IF($Q391="","",VLOOKUP($R391,$B:$P,COLUMN()-16,0))</f>
        <v/>
      </c>
      <c r="AB391" s="6" t="str">
        <f ca="1">IF($Q391="","",VLOOKUP($R391,$B:$P,COLUMN()-16,0))</f>
        <v/>
      </c>
      <c r="AC391" s="6" t="str">
        <f ca="1">IF($Q391="","",VLOOKUP($R391,$B:$P,COLUMN()-16,0))</f>
        <v/>
      </c>
      <c r="AD391" s="6" t="str">
        <f ca="1">IF($Q391="","",VLOOKUP($R391,$B:$P,COLUMN()-16,0))</f>
        <v/>
      </c>
      <c r="AE391" s="6" t="str">
        <f ca="1">IF($Q391="","",VLOOKUP($R391,$B:$P,COLUMN()-16,0))</f>
        <v/>
      </c>
      <c r="AF391" s="5" t="str">
        <f ca="1">IF($AH$1="","",IF($AH$1="参赛编号",B391,Q391))</f>
        <v/>
      </c>
      <c r="AG391" s="5" t="str">
        <f ca="1">IF($AH$1="","",IF($AH$1="参赛编号",C391,R391))</f>
        <v/>
      </c>
      <c r="AH391" s="5" t="str">
        <f ca="1">IF($AH$1="","",IF($AH$1="参赛编号",D391,S391))</f>
        <v/>
      </c>
      <c r="AI391" s="6" t="str">
        <f ca="1">IF(OR($AT$1="",$AH$1="",$AF391=""),"",$AT$1*IF($AH$1="参赛编号",E391,T391))</f>
        <v/>
      </c>
      <c r="AJ391" s="6" t="str">
        <f ca="1" t="shared" ref="AJ391:AT391" si="299">IF($AH$1="","",IF($AH$1="参赛编号",F391,U391))</f>
        <v/>
      </c>
      <c r="AK391" s="7" t="str">
        <f ca="1" t="shared" si="299"/>
        <v/>
      </c>
      <c r="AL391" s="6" t="str">
        <f ca="1" t="shared" si="299"/>
        <v/>
      </c>
      <c r="AM391" s="6" t="str">
        <f ca="1" t="shared" si="299"/>
        <v/>
      </c>
      <c r="AN391" s="6" t="str">
        <f ca="1" t="shared" si="299"/>
        <v/>
      </c>
      <c r="AO391" s="6" t="str">
        <f ca="1" t="shared" si="299"/>
        <v/>
      </c>
      <c r="AP391" s="6" t="str">
        <f ca="1" t="shared" si="299"/>
        <v/>
      </c>
      <c r="AQ391" s="6" t="str">
        <f ca="1" t="shared" si="299"/>
        <v/>
      </c>
      <c r="AR391" s="6" t="str">
        <f ca="1" t="shared" si="299"/>
        <v/>
      </c>
      <c r="AS391" s="6" t="str">
        <f ca="1" t="shared" si="299"/>
        <v/>
      </c>
      <c r="AT391" s="6" t="str">
        <f ca="1" t="shared" si="299"/>
        <v/>
      </c>
      <c r="AU391" s="9" t="str">
        <f ca="1" t="shared" ref="AU391:BI391" si="300">IF(AF391="","",AF391)</f>
        <v/>
      </c>
      <c r="AV391" s="5" t="str">
        <f ca="1" t="shared" si="300"/>
        <v/>
      </c>
      <c r="AW391" s="5" t="str">
        <f ca="1" t="shared" si="300"/>
        <v/>
      </c>
      <c r="AX391" s="8" t="str">
        <f ca="1" t="shared" si="300"/>
        <v/>
      </c>
      <c r="AY391" s="6" t="str">
        <f ca="1" t="shared" si="300"/>
        <v/>
      </c>
      <c r="AZ391" s="7" t="str">
        <f ca="1" t="shared" si="300"/>
        <v/>
      </c>
      <c r="BA391" s="6" t="str">
        <f ca="1" t="shared" si="300"/>
        <v/>
      </c>
      <c r="BB391" s="6" t="str">
        <f ca="1" t="shared" si="300"/>
        <v/>
      </c>
      <c r="BC391" s="6" t="str">
        <f ca="1" t="shared" si="300"/>
        <v/>
      </c>
      <c r="BD391" s="6" t="str">
        <f ca="1" t="shared" si="300"/>
        <v/>
      </c>
      <c r="BE391" s="6" t="str">
        <f ca="1" t="shared" si="300"/>
        <v/>
      </c>
      <c r="BF391" s="6" t="str">
        <f ca="1" t="shared" si="300"/>
        <v/>
      </c>
      <c r="BG391" s="6" t="str">
        <f ca="1" t="shared" si="300"/>
        <v/>
      </c>
      <c r="BH391" s="6" t="str">
        <f ca="1" t="shared" si="300"/>
        <v/>
      </c>
      <c r="BI391" s="6" t="str">
        <f ca="1" t="shared" si="300"/>
        <v/>
      </c>
    </row>
    <row r="392" spans="1:61">
      <c r="A392" s="5" t="str">
        <f ca="1" t="shared" si="292"/>
        <v/>
      </c>
      <c r="B392" s="5" t="str">
        <f ca="1">IF(选手操作!$K391="","",选手操作!$K391)</f>
        <v/>
      </c>
      <c r="C392" s="5" t="str">
        <f ca="1">IF(选手操作!$L391="","",选手操作!$L391)</f>
        <v/>
      </c>
      <c r="D392" s="5" t="str">
        <f ca="1">IF($B392="","",RANK($E392,$E$4:$E$435,0)+COUNTIF($E$4:$E392,$E392)-1)</f>
        <v/>
      </c>
      <c r="E392" s="6" t="str">
        <f ca="1" t="shared" si="293"/>
        <v/>
      </c>
      <c r="F392" s="7" t="str">
        <f ca="1">IF(SUM(选手操作!S391,选手操作!AS391,选手操作!BS391,选手操作!CS391,选手操作!DS391,选手操作!ES391,选手操作!FS391,选手操作!GS391,选手操作!HS391,选手操作!M391,结果导入!W391,结果导入!AW391,结果导入!BW391,结果导入!CW391,结果导入!DW391,结果导入!EW391,结果导入!FW391,结果导入!GW391,结果导入!HW391,选手操作!HU391)=0,"",SUM(选手操作!S391,选手操作!AS391,选手操作!BS391,选手操作!CS391,选手操作!DS391,选手操作!ES391,选手操作!FS391,选手操作!GS391,选手操作!HS391,选手操作!M391,结果导入!W391,结果导入!AW391,结果导入!BW391,结果导入!CW391,结果导入!DW391,结果导入!EW391,结果导入!FW391,结果导入!GW391,结果导入!HW391))</f>
        <v/>
      </c>
      <c r="G392" s="7" t="str">
        <f>IF(SUM(选手操作!O391,结果导入!Y391,结果导入!AY391,结果导入!BY391,结果导入!CY391,结果导入!DY391,结果导入!EY391,结果导入!FY391,结果导入!GY391,结果导入!HY391)=0,"",SUM(选手操作!O391,结果导入!Y391,结果导入!AY391,结果导入!BY391,结果导入!CY391,结果导入!DY391,结果导入!EY391,结果导入!FY391,结果导入!GY391,结果导入!HY391))</f>
        <v/>
      </c>
      <c r="H392" s="6" t="str">
        <f ca="1">IFERROR(IF(OR($C392="",结果导入!S$3=""),"",IF(选手操作!T391&lt;&gt;"",IF(选手操作!T391="其他","请假",选手操作!T391),VLOOKUP($C392,结果导入!O:Q,3,0))),"成绩错误")</f>
        <v/>
      </c>
      <c r="I392" s="6" t="str">
        <f ca="1">IFERROR(IF(OR($C392="",结果导入!AS$3=""),"",IF(选手操作!AT391&lt;&gt;"",IF(选手操作!AT391="其他","请假",选手操作!AT391),VLOOKUP($C392,结果导入!AO:AQ,3,0))),"成绩错误")</f>
        <v/>
      </c>
      <c r="J392" s="6" t="str">
        <f ca="1">IFERROR(IF(OR($C392="",结果导入!BS$3=""),"",IF(选手操作!BT391&lt;&gt;"",IF(选手操作!BT391="其他","请假",选手操作!BT391),VLOOKUP($C392,结果导入!BO:BQ,3,0))),"成绩错误")</f>
        <v/>
      </c>
      <c r="K392" s="6" t="str">
        <f ca="1">IFERROR(IF(OR($C392="",结果导入!CS$3=""),"",IF(选手操作!CT391&lt;&gt;"",IF(选手操作!CT391="其他","请假",选手操作!CT391),VLOOKUP($C392,结果导入!CO:CQ,3,0))),"成绩错误")</f>
        <v/>
      </c>
      <c r="L392" s="6" t="str">
        <f ca="1">IFERROR(IF(OR($C392="",结果导入!DS$3=""),"",IF(选手操作!DT391&lt;&gt;"",IF(选手操作!DT391="其他","请假",选手操作!DT391),VLOOKUP($C392,结果导入!DO:DQ,3,0))),"成绩错误")</f>
        <v/>
      </c>
      <c r="M392" s="6" t="str">
        <f ca="1">IFERROR(IF(OR($C392="",结果导入!ES$3=""),"",IF(选手操作!ET391&lt;&gt;"",IF(选手操作!ET391="其他","请假",选手操作!ET391),VLOOKUP($C392,结果导入!EO:EQ,3,0))),"成绩错误")</f>
        <v/>
      </c>
      <c r="N392" s="6" t="str">
        <f ca="1">IFERROR(IF(OR($C392="",结果导入!FS$3=""),"",IF(选手操作!FT391&lt;&gt;"",IF(选手操作!FT391="其他","请假",选手操作!FT391),VLOOKUP($C392,结果导入!FO:FQ,3,0))),"成绩错误")</f>
        <v/>
      </c>
      <c r="O392" s="6" t="str">
        <f ca="1">IFERROR(IF(OR($C392="",结果导入!GS$3=""),"",IF(选手操作!GT391&lt;&gt;"",IF(选手操作!GT391="其他","请假",选手操作!GT391),VLOOKUP($C392,结果导入!GO:GQ,3,0))),"成绩错误")</f>
        <v/>
      </c>
      <c r="P392" s="6" t="str">
        <f ca="1">IFERROR(IF(OR($C392="",结果导入!HS$3=""),"",IF(选手操作!HT391&lt;&gt;"",IF(选手操作!HT391="其他","请假",选手操作!HT391),VLOOKUP($C392,结果导入!HO:HQ,3,0))),"成绩错误")</f>
        <v/>
      </c>
      <c r="Q392" s="5" t="str">
        <f ca="1" t="shared" si="294"/>
        <v/>
      </c>
      <c r="R392" s="5" t="str">
        <f ca="1">IF($Q392="","",VLOOKUP($Q392,$A:$C,2,0))</f>
        <v/>
      </c>
      <c r="S392" s="5" t="str">
        <f ca="1">IF($Q392="","",VLOOKUP($Q392,$A:$C,3,0))</f>
        <v/>
      </c>
      <c r="T392" s="6" t="str">
        <f ca="1">IF($Q392="","",VLOOKUP($R392,$B:$P,COLUMN()-16,0))</f>
        <v/>
      </c>
      <c r="U392" s="6" t="str">
        <f ca="1">IF($Q392="","",VLOOKUP($R392,$B:$P,COLUMN()-16,0))</f>
        <v/>
      </c>
      <c r="V392" s="6" t="str">
        <f ca="1">IF($Q392="","",VLOOKUP($R392,$B:$P,COLUMN()-16,0))</f>
        <v/>
      </c>
      <c r="W392" s="6" t="str">
        <f ca="1">IF($Q392="","",VLOOKUP($R392,$B:$P,COLUMN()-16,0))</f>
        <v/>
      </c>
      <c r="X392" s="6" t="str">
        <f ca="1">IF($Q392="","",VLOOKUP($R392,$B:$P,COLUMN()-16,0))</f>
        <v/>
      </c>
      <c r="Y392" s="6" t="str">
        <f ca="1">IF($Q392="","",VLOOKUP($R392,$B:$P,COLUMN()-16,0))</f>
        <v/>
      </c>
      <c r="Z392" s="6" t="str">
        <f ca="1">IF($Q392="","",VLOOKUP($R392,$B:$P,COLUMN()-16,0))</f>
        <v/>
      </c>
      <c r="AA392" s="6" t="str">
        <f ca="1">IF($Q392="","",VLOOKUP($R392,$B:$P,COLUMN()-16,0))</f>
        <v/>
      </c>
      <c r="AB392" s="6" t="str">
        <f ca="1">IF($Q392="","",VLOOKUP($R392,$B:$P,COLUMN()-16,0))</f>
        <v/>
      </c>
      <c r="AC392" s="6" t="str">
        <f ca="1">IF($Q392="","",VLOOKUP($R392,$B:$P,COLUMN()-16,0))</f>
        <v/>
      </c>
      <c r="AD392" s="6" t="str">
        <f ca="1">IF($Q392="","",VLOOKUP($R392,$B:$P,COLUMN()-16,0))</f>
        <v/>
      </c>
      <c r="AE392" s="6" t="str">
        <f ca="1">IF($Q392="","",VLOOKUP($R392,$B:$P,COLUMN()-16,0))</f>
        <v/>
      </c>
      <c r="AF392" s="5" t="str">
        <f ca="1">IF($AH$1="","",IF($AH$1="参赛编号",B392,Q392))</f>
        <v/>
      </c>
      <c r="AG392" s="5" t="str">
        <f ca="1">IF($AH$1="","",IF($AH$1="参赛编号",C392,R392))</f>
        <v/>
      </c>
      <c r="AH392" s="5" t="str">
        <f ca="1">IF($AH$1="","",IF($AH$1="参赛编号",D392,S392))</f>
        <v/>
      </c>
      <c r="AI392" s="6" t="str">
        <f ca="1">IF(OR($AT$1="",$AH$1="",$AF392=""),"",$AT$1*IF($AH$1="参赛编号",E392,T392))</f>
        <v/>
      </c>
      <c r="AJ392" s="6" t="str">
        <f ca="1" t="shared" ref="AJ392:AT392" si="301">IF($AH$1="","",IF($AH$1="参赛编号",F392,U392))</f>
        <v/>
      </c>
      <c r="AK392" s="7" t="str">
        <f ca="1" t="shared" si="301"/>
        <v/>
      </c>
      <c r="AL392" s="6" t="str">
        <f ca="1" t="shared" si="301"/>
        <v/>
      </c>
      <c r="AM392" s="6" t="str">
        <f ca="1" t="shared" si="301"/>
        <v/>
      </c>
      <c r="AN392" s="6" t="str">
        <f ca="1" t="shared" si="301"/>
        <v/>
      </c>
      <c r="AO392" s="6" t="str">
        <f ca="1" t="shared" si="301"/>
        <v/>
      </c>
      <c r="AP392" s="6" t="str">
        <f ca="1" t="shared" si="301"/>
        <v/>
      </c>
      <c r="AQ392" s="6" t="str">
        <f ca="1" t="shared" si="301"/>
        <v/>
      </c>
      <c r="AR392" s="6" t="str">
        <f ca="1" t="shared" si="301"/>
        <v/>
      </c>
      <c r="AS392" s="6" t="str">
        <f ca="1" t="shared" si="301"/>
        <v/>
      </c>
      <c r="AT392" s="6" t="str">
        <f ca="1" t="shared" si="301"/>
        <v/>
      </c>
      <c r="AU392" s="9" t="str">
        <f ca="1" t="shared" ref="AU392:BI392" si="302">IF(AF392="","",AF392)</f>
        <v/>
      </c>
      <c r="AV392" s="5" t="str">
        <f ca="1" t="shared" si="302"/>
        <v/>
      </c>
      <c r="AW392" s="5" t="str">
        <f ca="1" t="shared" si="302"/>
        <v/>
      </c>
      <c r="AX392" s="8" t="str">
        <f ca="1" t="shared" si="302"/>
        <v/>
      </c>
      <c r="AY392" s="6" t="str">
        <f ca="1" t="shared" si="302"/>
        <v/>
      </c>
      <c r="AZ392" s="7" t="str">
        <f ca="1" t="shared" si="302"/>
        <v/>
      </c>
      <c r="BA392" s="6" t="str">
        <f ca="1" t="shared" si="302"/>
        <v/>
      </c>
      <c r="BB392" s="6" t="str">
        <f ca="1" t="shared" si="302"/>
        <v/>
      </c>
      <c r="BC392" s="6" t="str">
        <f ca="1" t="shared" si="302"/>
        <v/>
      </c>
      <c r="BD392" s="6" t="str">
        <f ca="1" t="shared" si="302"/>
        <v/>
      </c>
      <c r="BE392" s="6" t="str">
        <f ca="1" t="shared" si="302"/>
        <v/>
      </c>
      <c r="BF392" s="6" t="str">
        <f ca="1" t="shared" si="302"/>
        <v/>
      </c>
      <c r="BG392" s="6" t="str">
        <f ca="1" t="shared" si="302"/>
        <v/>
      </c>
      <c r="BH392" s="6" t="str">
        <f ca="1" t="shared" si="302"/>
        <v/>
      </c>
      <c r="BI392" s="6" t="str">
        <f ca="1" t="shared" si="302"/>
        <v/>
      </c>
    </row>
    <row r="393" spans="1:61">
      <c r="A393" s="5" t="str">
        <f ca="1" t="shared" si="292"/>
        <v/>
      </c>
      <c r="B393" s="5" t="str">
        <f ca="1">IF(选手操作!$K392="","",选手操作!$K392)</f>
        <v/>
      </c>
      <c r="C393" s="5" t="str">
        <f ca="1">IF(选手操作!$L392="","",选手操作!$L392)</f>
        <v/>
      </c>
      <c r="D393" s="5" t="str">
        <f ca="1">IF($B393="","",RANK($E393,$E$4:$E$435,0)+COUNTIF($E$4:$E393,$E393)-1)</f>
        <v/>
      </c>
      <c r="E393" s="6" t="str">
        <f ca="1" t="shared" si="293"/>
        <v/>
      </c>
      <c r="F393" s="7" t="str">
        <f ca="1">IF(SUM(选手操作!S392,选手操作!AS392,选手操作!BS392,选手操作!CS392,选手操作!DS392,选手操作!ES392,选手操作!FS392,选手操作!GS392,选手操作!HS392,选手操作!M392,结果导入!W392,结果导入!AW392,结果导入!BW392,结果导入!CW392,结果导入!DW392,结果导入!EW392,结果导入!FW392,结果导入!GW392,结果导入!HW392,选手操作!HU392)=0,"",SUM(选手操作!S392,选手操作!AS392,选手操作!BS392,选手操作!CS392,选手操作!DS392,选手操作!ES392,选手操作!FS392,选手操作!GS392,选手操作!HS392,选手操作!M392,结果导入!W392,结果导入!AW392,结果导入!BW392,结果导入!CW392,结果导入!DW392,结果导入!EW392,结果导入!FW392,结果导入!GW392,结果导入!HW392))</f>
        <v/>
      </c>
      <c r="G393" s="7" t="str">
        <f>IF(SUM(选手操作!O392,结果导入!Y392,结果导入!AY392,结果导入!BY392,结果导入!CY392,结果导入!DY392,结果导入!EY392,结果导入!FY392,结果导入!GY392,结果导入!HY392)=0,"",SUM(选手操作!O392,结果导入!Y392,结果导入!AY392,结果导入!BY392,结果导入!CY392,结果导入!DY392,结果导入!EY392,结果导入!FY392,结果导入!GY392,结果导入!HY392))</f>
        <v/>
      </c>
      <c r="H393" s="6" t="str">
        <f ca="1">IFERROR(IF(OR($C393="",结果导入!S$3=""),"",IF(选手操作!T392&lt;&gt;"",IF(选手操作!T392="其他","请假",选手操作!T392),VLOOKUP($C393,结果导入!O:Q,3,0))),"成绩错误")</f>
        <v/>
      </c>
      <c r="I393" s="6" t="str">
        <f ca="1">IFERROR(IF(OR($C393="",结果导入!AS$3=""),"",IF(选手操作!AT392&lt;&gt;"",IF(选手操作!AT392="其他","请假",选手操作!AT392),VLOOKUP($C393,结果导入!AO:AQ,3,0))),"成绩错误")</f>
        <v/>
      </c>
      <c r="J393" s="6" t="str">
        <f ca="1">IFERROR(IF(OR($C393="",结果导入!BS$3=""),"",IF(选手操作!BT392&lt;&gt;"",IF(选手操作!BT392="其他","请假",选手操作!BT392),VLOOKUP($C393,结果导入!BO:BQ,3,0))),"成绩错误")</f>
        <v/>
      </c>
      <c r="K393" s="6" t="str">
        <f ca="1">IFERROR(IF(OR($C393="",结果导入!CS$3=""),"",IF(选手操作!CT392&lt;&gt;"",IF(选手操作!CT392="其他","请假",选手操作!CT392),VLOOKUP($C393,结果导入!CO:CQ,3,0))),"成绩错误")</f>
        <v/>
      </c>
      <c r="L393" s="6" t="str">
        <f ca="1">IFERROR(IF(OR($C393="",结果导入!DS$3=""),"",IF(选手操作!DT392&lt;&gt;"",IF(选手操作!DT392="其他","请假",选手操作!DT392),VLOOKUP($C393,结果导入!DO:DQ,3,0))),"成绩错误")</f>
        <v/>
      </c>
      <c r="M393" s="6" t="str">
        <f ca="1">IFERROR(IF(OR($C393="",结果导入!ES$3=""),"",IF(选手操作!ET392&lt;&gt;"",IF(选手操作!ET392="其他","请假",选手操作!ET392),VLOOKUP($C393,结果导入!EO:EQ,3,0))),"成绩错误")</f>
        <v/>
      </c>
      <c r="N393" s="6" t="str">
        <f ca="1">IFERROR(IF(OR($C393="",结果导入!FS$3=""),"",IF(选手操作!FT392&lt;&gt;"",IF(选手操作!FT392="其他","请假",选手操作!FT392),VLOOKUP($C393,结果导入!FO:FQ,3,0))),"成绩错误")</f>
        <v/>
      </c>
      <c r="O393" s="6" t="str">
        <f ca="1">IFERROR(IF(OR($C393="",结果导入!GS$3=""),"",IF(选手操作!GT392&lt;&gt;"",IF(选手操作!GT392="其他","请假",选手操作!GT392),VLOOKUP($C393,结果导入!GO:GQ,3,0))),"成绩错误")</f>
        <v/>
      </c>
      <c r="P393" s="6" t="str">
        <f ca="1">IFERROR(IF(OR($C393="",结果导入!HS$3=""),"",IF(选手操作!HT392&lt;&gt;"",IF(选手操作!HT392="其他","请假",选手操作!HT392),VLOOKUP($C393,结果导入!HO:HQ,3,0))),"成绩错误")</f>
        <v/>
      </c>
      <c r="Q393" s="5" t="str">
        <f ca="1" t="shared" si="294"/>
        <v/>
      </c>
      <c r="R393" s="5" t="str">
        <f ca="1">IF($Q393="","",VLOOKUP($Q393,$A:$C,2,0))</f>
        <v/>
      </c>
      <c r="S393" s="5" t="str">
        <f ca="1">IF($Q393="","",VLOOKUP($Q393,$A:$C,3,0))</f>
        <v/>
      </c>
      <c r="T393" s="6" t="str">
        <f ca="1">IF($Q393="","",VLOOKUP($R393,$B:$P,COLUMN()-16,0))</f>
        <v/>
      </c>
      <c r="U393" s="6" t="str">
        <f ca="1">IF($Q393="","",VLOOKUP($R393,$B:$P,COLUMN()-16,0))</f>
        <v/>
      </c>
      <c r="V393" s="6" t="str">
        <f ca="1">IF($Q393="","",VLOOKUP($R393,$B:$P,COLUMN()-16,0))</f>
        <v/>
      </c>
      <c r="W393" s="6" t="str">
        <f ca="1">IF($Q393="","",VLOOKUP($R393,$B:$P,COLUMN()-16,0))</f>
        <v/>
      </c>
      <c r="X393" s="6" t="str">
        <f ca="1">IF($Q393="","",VLOOKUP($R393,$B:$P,COLUMN()-16,0))</f>
        <v/>
      </c>
      <c r="Y393" s="6" t="str">
        <f ca="1">IF($Q393="","",VLOOKUP($R393,$B:$P,COLUMN()-16,0))</f>
        <v/>
      </c>
      <c r="Z393" s="6" t="str">
        <f ca="1">IF($Q393="","",VLOOKUP($R393,$B:$P,COLUMN()-16,0))</f>
        <v/>
      </c>
      <c r="AA393" s="6" t="str">
        <f ca="1">IF($Q393="","",VLOOKUP($R393,$B:$P,COLUMN()-16,0))</f>
        <v/>
      </c>
      <c r="AB393" s="6" t="str">
        <f ca="1">IF($Q393="","",VLOOKUP($R393,$B:$P,COLUMN()-16,0))</f>
        <v/>
      </c>
      <c r="AC393" s="6" t="str">
        <f ca="1">IF($Q393="","",VLOOKUP($R393,$B:$P,COLUMN()-16,0))</f>
        <v/>
      </c>
      <c r="AD393" s="6" t="str">
        <f ca="1">IF($Q393="","",VLOOKUP($R393,$B:$P,COLUMN()-16,0))</f>
        <v/>
      </c>
      <c r="AE393" s="6" t="str">
        <f ca="1">IF($Q393="","",VLOOKUP($R393,$B:$P,COLUMN()-16,0))</f>
        <v/>
      </c>
      <c r="AF393" s="5" t="str">
        <f ca="1">IF($AH$1="","",IF($AH$1="参赛编号",B393,Q393))</f>
        <v/>
      </c>
      <c r="AG393" s="5" t="str">
        <f ca="1">IF($AH$1="","",IF($AH$1="参赛编号",C393,R393))</f>
        <v/>
      </c>
      <c r="AH393" s="5" t="str">
        <f ca="1">IF($AH$1="","",IF($AH$1="参赛编号",D393,S393))</f>
        <v/>
      </c>
      <c r="AI393" s="6" t="str">
        <f ca="1">IF(OR($AT$1="",$AH$1="",$AF393=""),"",$AT$1*IF($AH$1="参赛编号",E393,T393))</f>
        <v/>
      </c>
      <c r="AJ393" s="6" t="str">
        <f ca="1" t="shared" ref="AJ393:AT393" si="303">IF($AH$1="","",IF($AH$1="参赛编号",F393,U393))</f>
        <v/>
      </c>
      <c r="AK393" s="7" t="str">
        <f ca="1" t="shared" si="303"/>
        <v/>
      </c>
      <c r="AL393" s="6" t="str">
        <f ca="1" t="shared" si="303"/>
        <v/>
      </c>
      <c r="AM393" s="6" t="str">
        <f ca="1" t="shared" si="303"/>
        <v/>
      </c>
      <c r="AN393" s="6" t="str">
        <f ca="1" t="shared" si="303"/>
        <v/>
      </c>
      <c r="AO393" s="6" t="str">
        <f ca="1" t="shared" si="303"/>
        <v/>
      </c>
      <c r="AP393" s="6" t="str">
        <f ca="1" t="shared" si="303"/>
        <v/>
      </c>
      <c r="AQ393" s="6" t="str">
        <f ca="1" t="shared" si="303"/>
        <v/>
      </c>
      <c r="AR393" s="6" t="str">
        <f ca="1" t="shared" si="303"/>
        <v/>
      </c>
      <c r="AS393" s="6" t="str">
        <f ca="1" t="shared" si="303"/>
        <v/>
      </c>
      <c r="AT393" s="6" t="str">
        <f ca="1" t="shared" si="303"/>
        <v/>
      </c>
      <c r="AU393" s="9" t="str">
        <f ca="1" t="shared" ref="AU393:BI393" si="304">IF(AF393="","",AF393)</f>
        <v/>
      </c>
      <c r="AV393" s="5" t="str">
        <f ca="1" t="shared" si="304"/>
        <v/>
      </c>
      <c r="AW393" s="5" t="str">
        <f ca="1" t="shared" si="304"/>
        <v/>
      </c>
      <c r="AX393" s="8" t="str">
        <f ca="1" t="shared" si="304"/>
        <v/>
      </c>
      <c r="AY393" s="6" t="str">
        <f ca="1" t="shared" si="304"/>
        <v/>
      </c>
      <c r="AZ393" s="7" t="str">
        <f ca="1" t="shared" si="304"/>
        <v/>
      </c>
      <c r="BA393" s="6" t="str">
        <f ca="1" t="shared" si="304"/>
        <v/>
      </c>
      <c r="BB393" s="6" t="str">
        <f ca="1" t="shared" si="304"/>
        <v/>
      </c>
      <c r="BC393" s="6" t="str">
        <f ca="1" t="shared" si="304"/>
        <v/>
      </c>
      <c r="BD393" s="6" t="str">
        <f ca="1" t="shared" si="304"/>
        <v/>
      </c>
      <c r="BE393" s="6" t="str">
        <f ca="1" t="shared" si="304"/>
        <v/>
      </c>
      <c r="BF393" s="6" t="str">
        <f ca="1" t="shared" si="304"/>
        <v/>
      </c>
      <c r="BG393" s="6" t="str">
        <f ca="1" t="shared" si="304"/>
        <v/>
      </c>
      <c r="BH393" s="6" t="str">
        <f ca="1" t="shared" si="304"/>
        <v/>
      </c>
      <c r="BI393" s="6" t="str">
        <f ca="1" t="shared" si="304"/>
        <v/>
      </c>
    </row>
    <row r="394" spans="1:61">
      <c r="A394" s="5" t="str">
        <f ca="1" t="shared" si="292"/>
        <v/>
      </c>
      <c r="B394" s="5" t="str">
        <f ca="1">IF(选手操作!$K393="","",选手操作!$K393)</f>
        <v/>
      </c>
      <c r="C394" s="5" t="str">
        <f ca="1">IF(选手操作!$L393="","",选手操作!$L393)</f>
        <v/>
      </c>
      <c r="D394" s="5" t="str">
        <f ca="1">IF($B394="","",RANK($E394,$E$4:$E$435,0)+COUNTIF($E$4:$E394,$E394)-1)</f>
        <v/>
      </c>
      <c r="E394" s="6" t="str">
        <f ca="1" t="shared" si="293"/>
        <v/>
      </c>
      <c r="F394" s="7" t="str">
        <f ca="1">IF(SUM(选手操作!S393,选手操作!AS393,选手操作!BS393,选手操作!CS393,选手操作!DS393,选手操作!ES393,选手操作!FS393,选手操作!GS393,选手操作!HS393,选手操作!M393,结果导入!W393,结果导入!AW393,结果导入!BW393,结果导入!CW393,结果导入!DW393,结果导入!EW393,结果导入!FW393,结果导入!GW393,结果导入!HW393,选手操作!HU393)=0,"",SUM(选手操作!S393,选手操作!AS393,选手操作!BS393,选手操作!CS393,选手操作!DS393,选手操作!ES393,选手操作!FS393,选手操作!GS393,选手操作!HS393,选手操作!M393,结果导入!W393,结果导入!AW393,结果导入!BW393,结果导入!CW393,结果导入!DW393,结果导入!EW393,结果导入!FW393,结果导入!GW393,结果导入!HW393))</f>
        <v/>
      </c>
      <c r="G394" s="7" t="str">
        <f>IF(SUM(选手操作!O393,结果导入!Y393,结果导入!AY393,结果导入!BY393,结果导入!CY393,结果导入!DY393,结果导入!EY393,结果导入!FY393,结果导入!GY393,结果导入!HY393)=0,"",SUM(选手操作!O393,结果导入!Y393,结果导入!AY393,结果导入!BY393,结果导入!CY393,结果导入!DY393,结果导入!EY393,结果导入!FY393,结果导入!GY393,结果导入!HY393))</f>
        <v/>
      </c>
      <c r="H394" s="6" t="str">
        <f ca="1">IFERROR(IF(OR($C394="",结果导入!S$3=""),"",IF(选手操作!T393&lt;&gt;"",IF(选手操作!T393="其他","请假",选手操作!T393),VLOOKUP($C394,结果导入!O:Q,3,0))),"成绩错误")</f>
        <v/>
      </c>
      <c r="I394" s="6" t="str">
        <f ca="1">IFERROR(IF(OR($C394="",结果导入!AS$3=""),"",IF(选手操作!AT393&lt;&gt;"",IF(选手操作!AT393="其他","请假",选手操作!AT393),VLOOKUP($C394,结果导入!AO:AQ,3,0))),"成绩错误")</f>
        <v/>
      </c>
      <c r="J394" s="6" t="str">
        <f ca="1">IFERROR(IF(OR($C394="",结果导入!BS$3=""),"",IF(选手操作!BT393&lt;&gt;"",IF(选手操作!BT393="其他","请假",选手操作!BT393),VLOOKUP($C394,结果导入!BO:BQ,3,0))),"成绩错误")</f>
        <v/>
      </c>
      <c r="K394" s="6" t="str">
        <f ca="1">IFERROR(IF(OR($C394="",结果导入!CS$3=""),"",IF(选手操作!CT393&lt;&gt;"",IF(选手操作!CT393="其他","请假",选手操作!CT393),VLOOKUP($C394,结果导入!CO:CQ,3,0))),"成绩错误")</f>
        <v/>
      </c>
      <c r="L394" s="6" t="str">
        <f ca="1">IFERROR(IF(OR($C394="",结果导入!DS$3=""),"",IF(选手操作!DT393&lt;&gt;"",IF(选手操作!DT393="其他","请假",选手操作!DT393),VLOOKUP($C394,结果导入!DO:DQ,3,0))),"成绩错误")</f>
        <v/>
      </c>
      <c r="M394" s="6" t="str">
        <f ca="1">IFERROR(IF(OR($C394="",结果导入!ES$3=""),"",IF(选手操作!ET393&lt;&gt;"",IF(选手操作!ET393="其他","请假",选手操作!ET393),VLOOKUP($C394,结果导入!EO:EQ,3,0))),"成绩错误")</f>
        <v/>
      </c>
      <c r="N394" s="6" t="str">
        <f ca="1">IFERROR(IF(OR($C394="",结果导入!FS$3=""),"",IF(选手操作!FT393&lt;&gt;"",IF(选手操作!FT393="其他","请假",选手操作!FT393),VLOOKUP($C394,结果导入!FO:FQ,3,0))),"成绩错误")</f>
        <v/>
      </c>
      <c r="O394" s="6" t="str">
        <f ca="1">IFERROR(IF(OR($C394="",结果导入!GS$3=""),"",IF(选手操作!GT393&lt;&gt;"",IF(选手操作!GT393="其他","请假",选手操作!GT393),VLOOKUP($C394,结果导入!GO:GQ,3,0))),"成绩错误")</f>
        <v/>
      </c>
      <c r="P394" s="6" t="str">
        <f ca="1">IFERROR(IF(OR($C394="",结果导入!HS$3=""),"",IF(选手操作!HT393&lt;&gt;"",IF(选手操作!HT393="其他","请假",选手操作!HT393),VLOOKUP($C394,结果导入!HO:HQ,3,0))),"成绩错误")</f>
        <v/>
      </c>
      <c r="Q394" s="5" t="str">
        <f ca="1" t="shared" si="294"/>
        <v/>
      </c>
      <c r="R394" s="5" t="str">
        <f ca="1">IF($Q394="","",VLOOKUP($Q394,$A:$C,2,0))</f>
        <v/>
      </c>
      <c r="S394" s="5" t="str">
        <f ca="1">IF($Q394="","",VLOOKUP($Q394,$A:$C,3,0))</f>
        <v/>
      </c>
      <c r="T394" s="6" t="str">
        <f ca="1">IF($Q394="","",VLOOKUP($R394,$B:$P,COLUMN()-16,0))</f>
        <v/>
      </c>
      <c r="U394" s="6" t="str">
        <f ca="1">IF($Q394="","",VLOOKUP($R394,$B:$P,COLUMN()-16,0))</f>
        <v/>
      </c>
      <c r="V394" s="6" t="str">
        <f ca="1">IF($Q394="","",VLOOKUP($R394,$B:$P,COLUMN()-16,0))</f>
        <v/>
      </c>
      <c r="W394" s="6" t="str">
        <f ca="1">IF($Q394="","",VLOOKUP($R394,$B:$P,COLUMN()-16,0))</f>
        <v/>
      </c>
      <c r="X394" s="6" t="str">
        <f ca="1">IF($Q394="","",VLOOKUP($R394,$B:$P,COLUMN()-16,0))</f>
        <v/>
      </c>
      <c r="Y394" s="6" t="str">
        <f ca="1">IF($Q394="","",VLOOKUP($R394,$B:$P,COLUMN()-16,0))</f>
        <v/>
      </c>
      <c r="Z394" s="6" t="str">
        <f ca="1">IF($Q394="","",VLOOKUP($R394,$B:$P,COLUMN()-16,0))</f>
        <v/>
      </c>
      <c r="AA394" s="6" t="str">
        <f ca="1">IF($Q394="","",VLOOKUP($R394,$B:$P,COLUMN()-16,0))</f>
        <v/>
      </c>
      <c r="AB394" s="6" t="str">
        <f ca="1">IF($Q394="","",VLOOKUP($R394,$B:$P,COLUMN()-16,0))</f>
        <v/>
      </c>
      <c r="AC394" s="6" t="str">
        <f ca="1">IF($Q394="","",VLOOKUP($R394,$B:$P,COLUMN()-16,0))</f>
        <v/>
      </c>
      <c r="AD394" s="6" t="str">
        <f ca="1">IF($Q394="","",VLOOKUP($R394,$B:$P,COLUMN()-16,0))</f>
        <v/>
      </c>
      <c r="AE394" s="6" t="str">
        <f ca="1">IF($Q394="","",VLOOKUP($R394,$B:$P,COLUMN()-16,0))</f>
        <v/>
      </c>
      <c r="AF394" s="5" t="str">
        <f ca="1">IF($AH$1="","",IF($AH$1="参赛编号",B394,Q394))</f>
        <v/>
      </c>
      <c r="AG394" s="5" t="str">
        <f ca="1">IF($AH$1="","",IF($AH$1="参赛编号",C394,R394))</f>
        <v/>
      </c>
      <c r="AH394" s="5" t="str">
        <f ca="1">IF($AH$1="","",IF($AH$1="参赛编号",D394,S394))</f>
        <v/>
      </c>
      <c r="AI394" s="6" t="str">
        <f ca="1">IF(OR($AT$1="",$AH$1="",$AF394=""),"",$AT$1*IF($AH$1="参赛编号",E394,T394))</f>
        <v/>
      </c>
      <c r="AJ394" s="6" t="str">
        <f ca="1" t="shared" ref="AJ394:AT394" si="305">IF($AH$1="","",IF($AH$1="参赛编号",F394,U394))</f>
        <v/>
      </c>
      <c r="AK394" s="7" t="str">
        <f ca="1" t="shared" si="305"/>
        <v/>
      </c>
      <c r="AL394" s="6" t="str">
        <f ca="1" t="shared" si="305"/>
        <v/>
      </c>
      <c r="AM394" s="6" t="str">
        <f ca="1" t="shared" si="305"/>
        <v/>
      </c>
      <c r="AN394" s="6" t="str">
        <f ca="1" t="shared" si="305"/>
        <v/>
      </c>
      <c r="AO394" s="6" t="str">
        <f ca="1" t="shared" si="305"/>
        <v/>
      </c>
      <c r="AP394" s="6" t="str">
        <f ca="1" t="shared" si="305"/>
        <v/>
      </c>
      <c r="AQ394" s="6" t="str">
        <f ca="1" t="shared" si="305"/>
        <v/>
      </c>
      <c r="AR394" s="6" t="str">
        <f ca="1" t="shared" si="305"/>
        <v/>
      </c>
      <c r="AS394" s="6" t="str">
        <f ca="1" t="shared" si="305"/>
        <v/>
      </c>
      <c r="AT394" s="6" t="str">
        <f ca="1" t="shared" si="305"/>
        <v/>
      </c>
      <c r="AU394" s="9" t="str">
        <f ca="1" t="shared" ref="AU394:BI394" si="306">IF(AF394="","",AF394)</f>
        <v/>
      </c>
      <c r="AV394" s="5" t="str">
        <f ca="1" t="shared" si="306"/>
        <v/>
      </c>
      <c r="AW394" s="5" t="str">
        <f ca="1" t="shared" si="306"/>
        <v/>
      </c>
      <c r="AX394" s="8" t="str">
        <f ca="1" t="shared" si="306"/>
        <v/>
      </c>
      <c r="AY394" s="6" t="str">
        <f ca="1" t="shared" si="306"/>
        <v/>
      </c>
      <c r="AZ394" s="7" t="str">
        <f ca="1" t="shared" si="306"/>
        <v/>
      </c>
      <c r="BA394" s="6" t="str">
        <f ca="1" t="shared" si="306"/>
        <v/>
      </c>
      <c r="BB394" s="6" t="str">
        <f ca="1" t="shared" si="306"/>
        <v/>
      </c>
      <c r="BC394" s="6" t="str">
        <f ca="1" t="shared" si="306"/>
        <v/>
      </c>
      <c r="BD394" s="6" t="str">
        <f ca="1" t="shared" si="306"/>
        <v/>
      </c>
      <c r="BE394" s="6" t="str">
        <f ca="1" t="shared" si="306"/>
        <v/>
      </c>
      <c r="BF394" s="6" t="str">
        <f ca="1" t="shared" si="306"/>
        <v/>
      </c>
      <c r="BG394" s="6" t="str">
        <f ca="1" t="shared" si="306"/>
        <v/>
      </c>
      <c r="BH394" s="6" t="str">
        <f ca="1" t="shared" si="306"/>
        <v/>
      </c>
      <c r="BI394" s="6" t="str">
        <f ca="1" t="shared" si="306"/>
        <v/>
      </c>
    </row>
    <row r="395" spans="1:61">
      <c r="A395" s="5" t="str">
        <f ca="1" t="shared" si="292"/>
        <v/>
      </c>
      <c r="B395" s="5" t="str">
        <f ca="1">IF(选手操作!$K394="","",选手操作!$K394)</f>
        <v/>
      </c>
      <c r="C395" s="5" t="str">
        <f ca="1">IF(选手操作!$L394="","",选手操作!$L394)</f>
        <v/>
      </c>
      <c r="D395" s="5" t="str">
        <f ca="1">IF($B395="","",RANK($E395,$E$4:$E$435,0)+COUNTIF($E$4:$E395,$E395)-1)</f>
        <v/>
      </c>
      <c r="E395" s="6" t="str">
        <f ca="1" t="shared" si="293"/>
        <v/>
      </c>
      <c r="F395" s="7" t="str">
        <f ca="1">IF(SUM(选手操作!S394,选手操作!AS394,选手操作!BS394,选手操作!CS394,选手操作!DS394,选手操作!ES394,选手操作!FS394,选手操作!GS394,选手操作!HS394,选手操作!M394,结果导入!W394,结果导入!AW394,结果导入!BW394,结果导入!CW394,结果导入!DW394,结果导入!EW394,结果导入!FW394,结果导入!GW394,结果导入!HW394,选手操作!HU394)=0,"",SUM(选手操作!S394,选手操作!AS394,选手操作!BS394,选手操作!CS394,选手操作!DS394,选手操作!ES394,选手操作!FS394,选手操作!GS394,选手操作!HS394,选手操作!M394,结果导入!W394,结果导入!AW394,结果导入!BW394,结果导入!CW394,结果导入!DW394,结果导入!EW394,结果导入!FW394,结果导入!GW394,结果导入!HW394))</f>
        <v/>
      </c>
      <c r="G395" s="7" t="str">
        <f>IF(SUM(选手操作!O394,结果导入!Y394,结果导入!AY394,结果导入!BY394,结果导入!CY394,结果导入!DY394,结果导入!EY394,结果导入!FY394,结果导入!GY394,结果导入!HY394)=0,"",SUM(选手操作!O394,结果导入!Y394,结果导入!AY394,结果导入!BY394,结果导入!CY394,结果导入!DY394,结果导入!EY394,结果导入!FY394,结果导入!GY394,结果导入!HY394))</f>
        <v/>
      </c>
      <c r="H395" s="6" t="str">
        <f ca="1">IFERROR(IF(OR($C395="",结果导入!S$3=""),"",IF(选手操作!T394&lt;&gt;"",IF(选手操作!T394="其他","请假",选手操作!T394),VLOOKUP($C395,结果导入!O:Q,3,0))),"成绩错误")</f>
        <v/>
      </c>
      <c r="I395" s="6" t="str">
        <f ca="1">IFERROR(IF(OR($C395="",结果导入!AS$3=""),"",IF(选手操作!AT394&lt;&gt;"",IF(选手操作!AT394="其他","请假",选手操作!AT394),VLOOKUP($C395,结果导入!AO:AQ,3,0))),"成绩错误")</f>
        <v/>
      </c>
      <c r="J395" s="6" t="str">
        <f ca="1">IFERROR(IF(OR($C395="",结果导入!BS$3=""),"",IF(选手操作!BT394&lt;&gt;"",IF(选手操作!BT394="其他","请假",选手操作!BT394),VLOOKUP($C395,结果导入!BO:BQ,3,0))),"成绩错误")</f>
        <v/>
      </c>
      <c r="K395" s="6" t="str">
        <f ca="1">IFERROR(IF(OR($C395="",结果导入!CS$3=""),"",IF(选手操作!CT394&lt;&gt;"",IF(选手操作!CT394="其他","请假",选手操作!CT394),VLOOKUP($C395,结果导入!CO:CQ,3,0))),"成绩错误")</f>
        <v/>
      </c>
      <c r="L395" s="6" t="str">
        <f ca="1">IFERROR(IF(OR($C395="",结果导入!DS$3=""),"",IF(选手操作!DT394&lt;&gt;"",IF(选手操作!DT394="其他","请假",选手操作!DT394),VLOOKUP($C395,结果导入!DO:DQ,3,0))),"成绩错误")</f>
        <v/>
      </c>
      <c r="M395" s="6" t="str">
        <f ca="1">IFERROR(IF(OR($C395="",结果导入!ES$3=""),"",IF(选手操作!ET394&lt;&gt;"",IF(选手操作!ET394="其他","请假",选手操作!ET394),VLOOKUP($C395,结果导入!EO:EQ,3,0))),"成绩错误")</f>
        <v/>
      </c>
      <c r="N395" s="6" t="str">
        <f ca="1">IFERROR(IF(OR($C395="",结果导入!FS$3=""),"",IF(选手操作!FT394&lt;&gt;"",IF(选手操作!FT394="其他","请假",选手操作!FT394),VLOOKUP($C395,结果导入!FO:FQ,3,0))),"成绩错误")</f>
        <v/>
      </c>
      <c r="O395" s="6" t="str">
        <f ca="1">IFERROR(IF(OR($C395="",结果导入!GS$3=""),"",IF(选手操作!GT394&lt;&gt;"",IF(选手操作!GT394="其他","请假",选手操作!GT394),VLOOKUP($C395,结果导入!GO:GQ,3,0))),"成绩错误")</f>
        <v/>
      </c>
      <c r="P395" s="6" t="str">
        <f ca="1">IFERROR(IF(OR($C395="",结果导入!HS$3=""),"",IF(选手操作!HT394&lt;&gt;"",IF(选手操作!HT394="其他","请假",选手操作!HT394),VLOOKUP($C395,结果导入!HO:HQ,3,0))),"成绩错误")</f>
        <v/>
      </c>
      <c r="Q395" s="5" t="str">
        <f ca="1" t="shared" si="294"/>
        <v/>
      </c>
      <c r="R395" s="5" t="str">
        <f ca="1">IF($Q395="","",VLOOKUP($Q395,$A:$C,2,0))</f>
        <v/>
      </c>
      <c r="S395" s="5" t="str">
        <f ca="1">IF($Q395="","",VLOOKUP($Q395,$A:$C,3,0))</f>
        <v/>
      </c>
      <c r="T395" s="6" t="str">
        <f ca="1">IF($Q395="","",VLOOKUP($R395,$B:$P,COLUMN()-16,0))</f>
        <v/>
      </c>
      <c r="U395" s="6" t="str">
        <f ca="1">IF($Q395="","",VLOOKUP($R395,$B:$P,COLUMN()-16,0))</f>
        <v/>
      </c>
      <c r="V395" s="6" t="str">
        <f ca="1">IF($Q395="","",VLOOKUP($R395,$B:$P,COLUMN()-16,0))</f>
        <v/>
      </c>
      <c r="W395" s="6" t="str">
        <f ca="1">IF($Q395="","",VLOOKUP($R395,$B:$P,COLUMN()-16,0))</f>
        <v/>
      </c>
      <c r="X395" s="6" t="str">
        <f ca="1">IF($Q395="","",VLOOKUP($R395,$B:$P,COLUMN()-16,0))</f>
        <v/>
      </c>
      <c r="Y395" s="6" t="str">
        <f ca="1">IF($Q395="","",VLOOKUP($R395,$B:$P,COLUMN()-16,0))</f>
        <v/>
      </c>
      <c r="Z395" s="6" t="str">
        <f ca="1">IF($Q395="","",VLOOKUP($R395,$B:$P,COLUMN()-16,0))</f>
        <v/>
      </c>
      <c r="AA395" s="6" t="str">
        <f ca="1">IF($Q395="","",VLOOKUP($R395,$B:$P,COLUMN()-16,0))</f>
        <v/>
      </c>
      <c r="AB395" s="6" t="str">
        <f ca="1">IF($Q395="","",VLOOKUP($R395,$B:$P,COLUMN()-16,0))</f>
        <v/>
      </c>
      <c r="AC395" s="6" t="str">
        <f ca="1">IF($Q395="","",VLOOKUP($R395,$B:$P,COLUMN()-16,0))</f>
        <v/>
      </c>
      <c r="AD395" s="6" t="str">
        <f ca="1">IF($Q395="","",VLOOKUP($R395,$B:$P,COLUMN()-16,0))</f>
        <v/>
      </c>
      <c r="AE395" s="6" t="str">
        <f ca="1">IF($Q395="","",VLOOKUP($R395,$B:$P,COLUMN()-16,0))</f>
        <v/>
      </c>
      <c r="AF395" s="5" t="str">
        <f ca="1">IF($AH$1="","",IF($AH$1="参赛编号",B395,Q395))</f>
        <v/>
      </c>
      <c r="AG395" s="5" t="str">
        <f ca="1">IF($AH$1="","",IF($AH$1="参赛编号",C395,R395))</f>
        <v/>
      </c>
      <c r="AH395" s="5" t="str">
        <f ca="1">IF($AH$1="","",IF($AH$1="参赛编号",D395,S395))</f>
        <v/>
      </c>
      <c r="AI395" s="6" t="str">
        <f ca="1">IF(OR($AT$1="",$AH$1="",$AF395=""),"",$AT$1*IF($AH$1="参赛编号",E395,T395))</f>
        <v/>
      </c>
      <c r="AJ395" s="6" t="str">
        <f ca="1" t="shared" ref="AJ395:AT395" si="307">IF($AH$1="","",IF($AH$1="参赛编号",F395,U395))</f>
        <v/>
      </c>
      <c r="AK395" s="7" t="str">
        <f ca="1" t="shared" si="307"/>
        <v/>
      </c>
      <c r="AL395" s="6" t="str">
        <f ca="1" t="shared" si="307"/>
        <v/>
      </c>
      <c r="AM395" s="6" t="str">
        <f ca="1" t="shared" si="307"/>
        <v/>
      </c>
      <c r="AN395" s="6" t="str">
        <f ca="1" t="shared" si="307"/>
        <v/>
      </c>
      <c r="AO395" s="6" t="str">
        <f ca="1" t="shared" si="307"/>
        <v/>
      </c>
      <c r="AP395" s="6" t="str">
        <f ca="1" t="shared" si="307"/>
        <v/>
      </c>
      <c r="AQ395" s="6" t="str">
        <f ca="1" t="shared" si="307"/>
        <v/>
      </c>
      <c r="AR395" s="6" t="str">
        <f ca="1" t="shared" si="307"/>
        <v/>
      </c>
      <c r="AS395" s="6" t="str">
        <f ca="1" t="shared" si="307"/>
        <v/>
      </c>
      <c r="AT395" s="6" t="str">
        <f ca="1" t="shared" si="307"/>
        <v/>
      </c>
      <c r="AU395" s="9" t="str">
        <f ca="1" t="shared" ref="AU395:BI395" si="308">IF(AF395="","",AF395)</f>
        <v/>
      </c>
      <c r="AV395" s="5" t="str">
        <f ca="1" t="shared" si="308"/>
        <v/>
      </c>
      <c r="AW395" s="5" t="str">
        <f ca="1" t="shared" si="308"/>
        <v/>
      </c>
      <c r="AX395" s="8" t="str">
        <f ca="1" t="shared" si="308"/>
        <v/>
      </c>
      <c r="AY395" s="6" t="str">
        <f ca="1" t="shared" si="308"/>
        <v/>
      </c>
      <c r="AZ395" s="7" t="str">
        <f ca="1" t="shared" si="308"/>
        <v/>
      </c>
      <c r="BA395" s="6" t="str">
        <f ca="1" t="shared" si="308"/>
        <v/>
      </c>
      <c r="BB395" s="6" t="str">
        <f ca="1" t="shared" si="308"/>
        <v/>
      </c>
      <c r="BC395" s="6" t="str">
        <f ca="1" t="shared" si="308"/>
        <v/>
      </c>
      <c r="BD395" s="6" t="str">
        <f ca="1" t="shared" si="308"/>
        <v/>
      </c>
      <c r="BE395" s="6" t="str">
        <f ca="1" t="shared" si="308"/>
        <v/>
      </c>
      <c r="BF395" s="6" t="str">
        <f ca="1" t="shared" si="308"/>
        <v/>
      </c>
      <c r="BG395" s="6" t="str">
        <f ca="1" t="shared" si="308"/>
        <v/>
      </c>
      <c r="BH395" s="6" t="str">
        <f ca="1" t="shared" si="308"/>
        <v/>
      </c>
      <c r="BI395" s="6" t="str">
        <f ca="1" t="shared" si="308"/>
        <v/>
      </c>
    </row>
    <row r="396" spans="1:61">
      <c r="A396" s="5" t="str">
        <f ca="1" t="shared" si="292"/>
        <v/>
      </c>
      <c r="B396" s="5" t="str">
        <f ca="1">IF(选手操作!$K395="","",选手操作!$K395)</f>
        <v/>
      </c>
      <c r="C396" s="5" t="str">
        <f ca="1">IF(选手操作!$L395="","",选手操作!$L395)</f>
        <v/>
      </c>
      <c r="D396" s="5" t="str">
        <f ca="1">IF($B396="","",RANK($E396,$E$4:$E$435,0)+COUNTIF($E$4:$E396,$E396)-1)</f>
        <v/>
      </c>
      <c r="E396" s="6" t="str">
        <f ca="1" t="shared" si="293"/>
        <v/>
      </c>
      <c r="F396" s="7" t="str">
        <f ca="1">IF(SUM(选手操作!S395,选手操作!AS395,选手操作!BS395,选手操作!CS395,选手操作!DS395,选手操作!ES395,选手操作!FS395,选手操作!GS395,选手操作!HS395,选手操作!M395,结果导入!W395,结果导入!AW395,结果导入!BW395,结果导入!CW395,结果导入!DW395,结果导入!EW395,结果导入!FW395,结果导入!GW395,结果导入!HW395,选手操作!HU395)=0,"",SUM(选手操作!S395,选手操作!AS395,选手操作!BS395,选手操作!CS395,选手操作!DS395,选手操作!ES395,选手操作!FS395,选手操作!GS395,选手操作!HS395,选手操作!M395,结果导入!W395,结果导入!AW395,结果导入!BW395,结果导入!CW395,结果导入!DW395,结果导入!EW395,结果导入!FW395,结果导入!GW395,结果导入!HW395))</f>
        <v/>
      </c>
      <c r="G396" s="7" t="str">
        <f>IF(SUM(选手操作!O395,结果导入!Y395,结果导入!AY395,结果导入!BY395,结果导入!CY395,结果导入!DY395,结果导入!EY395,结果导入!FY395,结果导入!GY395,结果导入!HY395)=0,"",SUM(选手操作!O395,结果导入!Y395,结果导入!AY395,结果导入!BY395,结果导入!CY395,结果导入!DY395,结果导入!EY395,结果导入!FY395,结果导入!GY395,结果导入!HY395))</f>
        <v/>
      </c>
      <c r="H396" s="6" t="str">
        <f ca="1">IFERROR(IF(OR($C396="",结果导入!S$3=""),"",IF(选手操作!T395&lt;&gt;"",IF(选手操作!T395="其他","请假",选手操作!T395),VLOOKUP($C396,结果导入!O:Q,3,0))),"成绩错误")</f>
        <v/>
      </c>
      <c r="I396" s="6" t="str">
        <f ca="1">IFERROR(IF(OR($C396="",结果导入!AS$3=""),"",IF(选手操作!AT395&lt;&gt;"",IF(选手操作!AT395="其他","请假",选手操作!AT395),VLOOKUP($C396,结果导入!AO:AQ,3,0))),"成绩错误")</f>
        <v/>
      </c>
      <c r="J396" s="6" t="str">
        <f ca="1">IFERROR(IF(OR($C396="",结果导入!BS$3=""),"",IF(选手操作!BT395&lt;&gt;"",IF(选手操作!BT395="其他","请假",选手操作!BT395),VLOOKUP($C396,结果导入!BO:BQ,3,0))),"成绩错误")</f>
        <v/>
      </c>
      <c r="K396" s="6" t="str">
        <f ca="1">IFERROR(IF(OR($C396="",结果导入!CS$3=""),"",IF(选手操作!CT395&lt;&gt;"",IF(选手操作!CT395="其他","请假",选手操作!CT395),VLOOKUP($C396,结果导入!CO:CQ,3,0))),"成绩错误")</f>
        <v/>
      </c>
      <c r="L396" s="6" t="str">
        <f ca="1">IFERROR(IF(OR($C396="",结果导入!DS$3=""),"",IF(选手操作!DT395&lt;&gt;"",IF(选手操作!DT395="其他","请假",选手操作!DT395),VLOOKUP($C396,结果导入!DO:DQ,3,0))),"成绩错误")</f>
        <v/>
      </c>
      <c r="M396" s="6" t="str">
        <f ca="1">IFERROR(IF(OR($C396="",结果导入!ES$3=""),"",IF(选手操作!ET395&lt;&gt;"",IF(选手操作!ET395="其他","请假",选手操作!ET395),VLOOKUP($C396,结果导入!EO:EQ,3,0))),"成绩错误")</f>
        <v/>
      </c>
      <c r="N396" s="6" t="str">
        <f ca="1">IFERROR(IF(OR($C396="",结果导入!FS$3=""),"",IF(选手操作!FT395&lt;&gt;"",IF(选手操作!FT395="其他","请假",选手操作!FT395),VLOOKUP($C396,结果导入!FO:FQ,3,0))),"成绩错误")</f>
        <v/>
      </c>
      <c r="O396" s="6" t="str">
        <f ca="1">IFERROR(IF(OR($C396="",结果导入!GS$3=""),"",IF(选手操作!GT395&lt;&gt;"",IF(选手操作!GT395="其他","请假",选手操作!GT395),VLOOKUP($C396,结果导入!GO:GQ,3,0))),"成绩错误")</f>
        <v/>
      </c>
      <c r="P396" s="6" t="str">
        <f ca="1">IFERROR(IF(OR($C396="",结果导入!HS$3=""),"",IF(选手操作!HT395&lt;&gt;"",IF(选手操作!HT395="其他","请假",选手操作!HT395),VLOOKUP($C396,结果导入!HO:HQ,3,0))),"成绩错误")</f>
        <v/>
      </c>
      <c r="Q396" s="5" t="str">
        <f ca="1" t="shared" si="294"/>
        <v/>
      </c>
      <c r="R396" s="5" t="str">
        <f ca="1">IF($Q396="","",VLOOKUP($Q396,$A:$C,2,0))</f>
        <v/>
      </c>
      <c r="S396" s="5" t="str">
        <f ca="1">IF($Q396="","",VLOOKUP($Q396,$A:$C,3,0))</f>
        <v/>
      </c>
      <c r="T396" s="6" t="str">
        <f ca="1">IF($Q396="","",VLOOKUP($R396,$B:$P,COLUMN()-16,0))</f>
        <v/>
      </c>
      <c r="U396" s="6" t="str">
        <f ca="1">IF($Q396="","",VLOOKUP($R396,$B:$P,COLUMN()-16,0))</f>
        <v/>
      </c>
      <c r="V396" s="6" t="str">
        <f ca="1">IF($Q396="","",VLOOKUP($R396,$B:$P,COLUMN()-16,0))</f>
        <v/>
      </c>
      <c r="W396" s="6" t="str">
        <f ca="1">IF($Q396="","",VLOOKUP($R396,$B:$P,COLUMN()-16,0))</f>
        <v/>
      </c>
      <c r="X396" s="6" t="str">
        <f ca="1">IF($Q396="","",VLOOKUP($R396,$B:$P,COLUMN()-16,0))</f>
        <v/>
      </c>
      <c r="Y396" s="6" t="str">
        <f ca="1">IF($Q396="","",VLOOKUP($R396,$B:$P,COLUMN()-16,0))</f>
        <v/>
      </c>
      <c r="Z396" s="6" t="str">
        <f ca="1">IF($Q396="","",VLOOKUP($R396,$B:$P,COLUMN()-16,0))</f>
        <v/>
      </c>
      <c r="AA396" s="6" t="str">
        <f ca="1">IF($Q396="","",VLOOKUP($R396,$B:$P,COLUMN()-16,0))</f>
        <v/>
      </c>
      <c r="AB396" s="6" t="str">
        <f ca="1">IF($Q396="","",VLOOKUP($R396,$B:$P,COLUMN()-16,0))</f>
        <v/>
      </c>
      <c r="AC396" s="6" t="str">
        <f ca="1">IF($Q396="","",VLOOKUP($R396,$B:$P,COLUMN()-16,0))</f>
        <v/>
      </c>
      <c r="AD396" s="6" t="str">
        <f ca="1">IF($Q396="","",VLOOKUP($R396,$B:$P,COLUMN()-16,0))</f>
        <v/>
      </c>
      <c r="AE396" s="6" t="str">
        <f ca="1">IF($Q396="","",VLOOKUP($R396,$B:$P,COLUMN()-16,0))</f>
        <v/>
      </c>
      <c r="AF396" s="5" t="str">
        <f ca="1">IF($AH$1="","",IF($AH$1="参赛编号",B396,Q396))</f>
        <v/>
      </c>
      <c r="AG396" s="5" t="str">
        <f ca="1">IF($AH$1="","",IF($AH$1="参赛编号",C396,R396))</f>
        <v/>
      </c>
      <c r="AH396" s="5" t="str">
        <f ca="1">IF($AH$1="","",IF($AH$1="参赛编号",D396,S396))</f>
        <v/>
      </c>
      <c r="AI396" s="6" t="str">
        <f ca="1">IF(OR($AT$1="",$AH$1="",$AF396=""),"",$AT$1*IF($AH$1="参赛编号",E396,T396))</f>
        <v/>
      </c>
      <c r="AJ396" s="6" t="str">
        <f ca="1" t="shared" ref="AJ396:AT396" si="309">IF($AH$1="","",IF($AH$1="参赛编号",F396,U396))</f>
        <v/>
      </c>
      <c r="AK396" s="7" t="str">
        <f ca="1" t="shared" si="309"/>
        <v/>
      </c>
      <c r="AL396" s="6" t="str">
        <f ca="1" t="shared" si="309"/>
        <v/>
      </c>
      <c r="AM396" s="6" t="str">
        <f ca="1" t="shared" si="309"/>
        <v/>
      </c>
      <c r="AN396" s="6" t="str">
        <f ca="1" t="shared" si="309"/>
        <v/>
      </c>
      <c r="AO396" s="6" t="str">
        <f ca="1" t="shared" si="309"/>
        <v/>
      </c>
      <c r="AP396" s="6" t="str">
        <f ca="1" t="shared" si="309"/>
        <v/>
      </c>
      <c r="AQ396" s="6" t="str">
        <f ca="1" t="shared" si="309"/>
        <v/>
      </c>
      <c r="AR396" s="6" t="str">
        <f ca="1" t="shared" si="309"/>
        <v/>
      </c>
      <c r="AS396" s="6" t="str">
        <f ca="1" t="shared" si="309"/>
        <v/>
      </c>
      <c r="AT396" s="6" t="str">
        <f ca="1" t="shared" si="309"/>
        <v/>
      </c>
      <c r="AU396" s="9" t="str">
        <f ca="1" t="shared" ref="AU396:BI396" si="310">IF(AF396="","",AF396)</f>
        <v/>
      </c>
      <c r="AV396" s="5" t="str">
        <f ca="1" t="shared" si="310"/>
        <v/>
      </c>
      <c r="AW396" s="5" t="str">
        <f ca="1" t="shared" si="310"/>
        <v/>
      </c>
      <c r="AX396" s="8" t="str">
        <f ca="1" t="shared" si="310"/>
        <v/>
      </c>
      <c r="AY396" s="6" t="str">
        <f ca="1" t="shared" si="310"/>
        <v/>
      </c>
      <c r="AZ396" s="7" t="str">
        <f ca="1" t="shared" si="310"/>
        <v/>
      </c>
      <c r="BA396" s="6" t="str">
        <f ca="1" t="shared" si="310"/>
        <v/>
      </c>
      <c r="BB396" s="6" t="str">
        <f ca="1" t="shared" si="310"/>
        <v/>
      </c>
      <c r="BC396" s="6" t="str">
        <f ca="1" t="shared" si="310"/>
        <v/>
      </c>
      <c r="BD396" s="6" t="str">
        <f ca="1" t="shared" si="310"/>
        <v/>
      </c>
      <c r="BE396" s="6" t="str">
        <f ca="1" t="shared" si="310"/>
        <v/>
      </c>
      <c r="BF396" s="6" t="str">
        <f ca="1" t="shared" si="310"/>
        <v/>
      </c>
      <c r="BG396" s="6" t="str">
        <f ca="1" t="shared" si="310"/>
        <v/>
      </c>
      <c r="BH396" s="6" t="str">
        <f ca="1" t="shared" si="310"/>
        <v/>
      </c>
      <c r="BI396" s="6" t="str">
        <f ca="1" t="shared" si="310"/>
        <v/>
      </c>
    </row>
    <row r="397" spans="1:61">
      <c r="A397" s="5" t="str">
        <f ca="1" t="shared" si="292"/>
        <v/>
      </c>
      <c r="B397" s="5" t="str">
        <f ca="1">IF(选手操作!$K396="","",选手操作!$K396)</f>
        <v/>
      </c>
      <c r="C397" s="5" t="str">
        <f ca="1">IF(选手操作!$L396="","",选手操作!$L396)</f>
        <v/>
      </c>
      <c r="D397" s="5" t="str">
        <f ca="1">IF($B397="","",RANK($E397,$E$4:$E$435,0)+COUNTIF($E$4:$E397,$E397)-1)</f>
        <v/>
      </c>
      <c r="E397" s="6" t="str">
        <f ca="1" t="shared" si="293"/>
        <v/>
      </c>
      <c r="F397" s="7" t="str">
        <f ca="1">IF(SUM(选手操作!S396,选手操作!AS396,选手操作!BS396,选手操作!CS396,选手操作!DS396,选手操作!ES396,选手操作!FS396,选手操作!GS396,选手操作!HS396,选手操作!M396,结果导入!W396,结果导入!AW396,结果导入!BW396,结果导入!CW396,结果导入!DW396,结果导入!EW396,结果导入!FW396,结果导入!GW396,结果导入!HW396,选手操作!HU396)=0,"",SUM(选手操作!S396,选手操作!AS396,选手操作!BS396,选手操作!CS396,选手操作!DS396,选手操作!ES396,选手操作!FS396,选手操作!GS396,选手操作!HS396,选手操作!M396,结果导入!W396,结果导入!AW396,结果导入!BW396,结果导入!CW396,结果导入!DW396,结果导入!EW396,结果导入!FW396,结果导入!GW396,结果导入!HW396))</f>
        <v/>
      </c>
      <c r="G397" s="7" t="str">
        <f>IF(SUM(选手操作!O396,结果导入!Y396,结果导入!AY396,结果导入!BY396,结果导入!CY396,结果导入!DY396,结果导入!EY396,结果导入!FY396,结果导入!GY396,结果导入!HY396)=0,"",SUM(选手操作!O396,结果导入!Y396,结果导入!AY396,结果导入!BY396,结果导入!CY396,结果导入!DY396,结果导入!EY396,结果导入!FY396,结果导入!GY396,结果导入!HY396))</f>
        <v/>
      </c>
      <c r="H397" s="6" t="str">
        <f ca="1">IFERROR(IF(OR($C397="",结果导入!S$3=""),"",IF(选手操作!T396&lt;&gt;"",IF(选手操作!T396="其他","请假",选手操作!T396),VLOOKUP($C397,结果导入!O:Q,3,0))),"成绩错误")</f>
        <v/>
      </c>
      <c r="I397" s="6" t="str">
        <f ca="1">IFERROR(IF(OR($C397="",结果导入!AS$3=""),"",IF(选手操作!AT396&lt;&gt;"",IF(选手操作!AT396="其他","请假",选手操作!AT396),VLOOKUP($C397,结果导入!AO:AQ,3,0))),"成绩错误")</f>
        <v/>
      </c>
      <c r="J397" s="6" t="str">
        <f ca="1">IFERROR(IF(OR($C397="",结果导入!BS$3=""),"",IF(选手操作!BT396&lt;&gt;"",IF(选手操作!BT396="其他","请假",选手操作!BT396),VLOOKUP($C397,结果导入!BO:BQ,3,0))),"成绩错误")</f>
        <v/>
      </c>
      <c r="K397" s="6" t="str">
        <f ca="1">IFERROR(IF(OR($C397="",结果导入!CS$3=""),"",IF(选手操作!CT396&lt;&gt;"",IF(选手操作!CT396="其他","请假",选手操作!CT396),VLOOKUP($C397,结果导入!CO:CQ,3,0))),"成绩错误")</f>
        <v/>
      </c>
      <c r="L397" s="6" t="str">
        <f ca="1">IFERROR(IF(OR($C397="",结果导入!DS$3=""),"",IF(选手操作!DT396&lt;&gt;"",IF(选手操作!DT396="其他","请假",选手操作!DT396),VLOOKUP($C397,结果导入!DO:DQ,3,0))),"成绩错误")</f>
        <v/>
      </c>
      <c r="M397" s="6" t="str">
        <f ca="1">IFERROR(IF(OR($C397="",结果导入!ES$3=""),"",IF(选手操作!ET396&lt;&gt;"",IF(选手操作!ET396="其他","请假",选手操作!ET396),VLOOKUP($C397,结果导入!EO:EQ,3,0))),"成绩错误")</f>
        <v/>
      </c>
      <c r="N397" s="6" t="str">
        <f ca="1">IFERROR(IF(OR($C397="",结果导入!FS$3=""),"",IF(选手操作!FT396&lt;&gt;"",IF(选手操作!FT396="其他","请假",选手操作!FT396),VLOOKUP($C397,结果导入!FO:FQ,3,0))),"成绩错误")</f>
        <v/>
      </c>
      <c r="O397" s="6" t="str">
        <f ca="1">IFERROR(IF(OR($C397="",结果导入!GS$3=""),"",IF(选手操作!GT396&lt;&gt;"",IF(选手操作!GT396="其他","请假",选手操作!GT396),VLOOKUP($C397,结果导入!GO:GQ,3,0))),"成绩错误")</f>
        <v/>
      </c>
      <c r="P397" s="6" t="str">
        <f ca="1">IFERROR(IF(OR($C397="",结果导入!HS$3=""),"",IF(选手操作!HT396&lt;&gt;"",IF(选手操作!HT396="其他","请假",选手操作!HT396),VLOOKUP($C397,结果导入!HO:HQ,3,0))),"成绩错误")</f>
        <v/>
      </c>
      <c r="Q397" s="5" t="str">
        <f ca="1" t="shared" si="294"/>
        <v/>
      </c>
      <c r="R397" s="5" t="str">
        <f ca="1">IF($Q397="","",VLOOKUP($Q397,$A:$C,2,0))</f>
        <v/>
      </c>
      <c r="S397" s="5" t="str">
        <f ca="1">IF($Q397="","",VLOOKUP($Q397,$A:$C,3,0))</f>
        <v/>
      </c>
      <c r="T397" s="6" t="str">
        <f ca="1">IF($Q397="","",VLOOKUP($R397,$B:$P,COLUMN()-16,0))</f>
        <v/>
      </c>
      <c r="U397" s="6" t="str">
        <f ca="1">IF($Q397="","",VLOOKUP($R397,$B:$P,COLUMN()-16,0))</f>
        <v/>
      </c>
      <c r="V397" s="6" t="str">
        <f ca="1">IF($Q397="","",VLOOKUP($R397,$B:$P,COLUMN()-16,0))</f>
        <v/>
      </c>
      <c r="W397" s="6" t="str">
        <f ca="1">IF($Q397="","",VLOOKUP($R397,$B:$P,COLUMN()-16,0))</f>
        <v/>
      </c>
      <c r="X397" s="6" t="str">
        <f ca="1">IF($Q397="","",VLOOKUP($R397,$B:$P,COLUMN()-16,0))</f>
        <v/>
      </c>
      <c r="Y397" s="6" t="str">
        <f ca="1">IF($Q397="","",VLOOKUP($R397,$B:$P,COLUMN()-16,0))</f>
        <v/>
      </c>
      <c r="Z397" s="6" t="str">
        <f ca="1">IF($Q397="","",VLOOKUP($R397,$B:$P,COLUMN()-16,0))</f>
        <v/>
      </c>
      <c r="AA397" s="6" t="str">
        <f ca="1">IF($Q397="","",VLOOKUP($R397,$B:$P,COLUMN()-16,0))</f>
        <v/>
      </c>
      <c r="AB397" s="6" t="str">
        <f ca="1">IF($Q397="","",VLOOKUP($R397,$B:$P,COLUMN()-16,0))</f>
        <v/>
      </c>
      <c r="AC397" s="6" t="str">
        <f ca="1">IF($Q397="","",VLOOKUP($R397,$B:$P,COLUMN()-16,0))</f>
        <v/>
      </c>
      <c r="AD397" s="6" t="str">
        <f ca="1">IF($Q397="","",VLOOKUP($R397,$B:$P,COLUMN()-16,0))</f>
        <v/>
      </c>
      <c r="AE397" s="6" t="str">
        <f ca="1">IF($Q397="","",VLOOKUP($R397,$B:$P,COLUMN()-16,0))</f>
        <v/>
      </c>
      <c r="AF397" s="5" t="str">
        <f ca="1">IF($AH$1="","",IF($AH$1="参赛编号",B397,Q397))</f>
        <v/>
      </c>
      <c r="AG397" s="5" t="str">
        <f ca="1">IF($AH$1="","",IF($AH$1="参赛编号",C397,R397))</f>
        <v/>
      </c>
      <c r="AH397" s="5" t="str">
        <f ca="1">IF($AH$1="","",IF($AH$1="参赛编号",D397,S397))</f>
        <v/>
      </c>
      <c r="AI397" s="6" t="str">
        <f ca="1">IF(OR($AT$1="",$AH$1="",$AF397=""),"",$AT$1*IF($AH$1="参赛编号",E397,T397))</f>
        <v/>
      </c>
      <c r="AJ397" s="6" t="str">
        <f ca="1" t="shared" ref="AJ397:AT397" si="311">IF($AH$1="","",IF($AH$1="参赛编号",F397,U397))</f>
        <v/>
      </c>
      <c r="AK397" s="7" t="str">
        <f ca="1" t="shared" si="311"/>
        <v/>
      </c>
      <c r="AL397" s="6" t="str">
        <f ca="1" t="shared" si="311"/>
        <v/>
      </c>
      <c r="AM397" s="6" t="str">
        <f ca="1" t="shared" si="311"/>
        <v/>
      </c>
      <c r="AN397" s="6" t="str">
        <f ca="1" t="shared" si="311"/>
        <v/>
      </c>
      <c r="AO397" s="6" t="str">
        <f ca="1" t="shared" si="311"/>
        <v/>
      </c>
      <c r="AP397" s="6" t="str">
        <f ca="1" t="shared" si="311"/>
        <v/>
      </c>
      <c r="AQ397" s="6" t="str">
        <f ca="1" t="shared" si="311"/>
        <v/>
      </c>
      <c r="AR397" s="6" t="str">
        <f ca="1" t="shared" si="311"/>
        <v/>
      </c>
      <c r="AS397" s="6" t="str">
        <f ca="1" t="shared" si="311"/>
        <v/>
      </c>
      <c r="AT397" s="6" t="str">
        <f ca="1" t="shared" si="311"/>
        <v/>
      </c>
      <c r="AU397" s="9" t="str">
        <f ca="1" t="shared" ref="AU397:BI397" si="312">IF(AF397="","",AF397)</f>
        <v/>
      </c>
      <c r="AV397" s="5" t="str">
        <f ca="1" t="shared" si="312"/>
        <v/>
      </c>
      <c r="AW397" s="5" t="str">
        <f ca="1" t="shared" si="312"/>
        <v/>
      </c>
      <c r="AX397" s="8" t="str">
        <f ca="1" t="shared" si="312"/>
        <v/>
      </c>
      <c r="AY397" s="6" t="str">
        <f ca="1" t="shared" si="312"/>
        <v/>
      </c>
      <c r="AZ397" s="7" t="str">
        <f ca="1" t="shared" si="312"/>
        <v/>
      </c>
      <c r="BA397" s="6" t="str">
        <f ca="1" t="shared" si="312"/>
        <v/>
      </c>
      <c r="BB397" s="6" t="str">
        <f ca="1" t="shared" si="312"/>
        <v/>
      </c>
      <c r="BC397" s="6" t="str">
        <f ca="1" t="shared" si="312"/>
        <v/>
      </c>
      <c r="BD397" s="6" t="str">
        <f ca="1" t="shared" si="312"/>
        <v/>
      </c>
      <c r="BE397" s="6" t="str">
        <f ca="1" t="shared" si="312"/>
        <v/>
      </c>
      <c r="BF397" s="6" t="str">
        <f ca="1" t="shared" si="312"/>
        <v/>
      </c>
      <c r="BG397" s="6" t="str">
        <f ca="1" t="shared" si="312"/>
        <v/>
      </c>
      <c r="BH397" s="6" t="str">
        <f ca="1" t="shared" si="312"/>
        <v/>
      </c>
      <c r="BI397" s="6" t="str">
        <f ca="1" t="shared" si="312"/>
        <v/>
      </c>
    </row>
    <row r="398" spans="1:61">
      <c r="A398" s="5" t="str">
        <f ca="1" t="shared" si="292"/>
        <v/>
      </c>
      <c r="B398" s="5" t="str">
        <f ca="1">IF(选手操作!$K397="","",选手操作!$K397)</f>
        <v/>
      </c>
      <c r="C398" s="5" t="str">
        <f ca="1">IF(选手操作!$L397="","",选手操作!$L397)</f>
        <v/>
      </c>
      <c r="D398" s="5" t="str">
        <f ca="1">IF($B398="","",RANK($E398,$E$4:$E$435,0)+COUNTIF($E$4:$E398,$E398)-1)</f>
        <v/>
      </c>
      <c r="E398" s="6" t="str">
        <f ca="1" t="shared" si="293"/>
        <v/>
      </c>
      <c r="F398" s="7" t="str">
        <f ca="1">IF(SUM(选手操作!S397,选手操作!AS397,选手操作!BS397,选手操作!CS397,选手操作!DS397,选手操作!ES397,选手操作!FS397,选手操作!GS397,选手操作!HS397,选手操作!M397,结果导入!W397,结果导入!AW397,结果导入!BW397,结果导入!CW397,结果导入!DW397,结果导入!EW397,结果导入!FW397,结果导入!GW397,结果导入!HW397,选手操作!HU397)=0,"",SUM(选手操作!S397,选手操作!AS397,选手操作!BS397,选手操作!CS397,选手操作!DS397,选手操作!ES397,选手操作!FS397,选手操作!GS397,选手操作!HS397,选手操作!M397,结果导入!W397,结果导入!AW397,结果导入!BW397,结果导入!CW397,结果导入!DW397,结果导入!EW397,结果导入!FW397,结果导入!GW397,结果导入!HW397))</f>
        <v/>
      </c>
      <c r="G398" s="7" t="str">
        <f>IF(SUM(选手操作!O397,结果导入!Y397,结果导入!AY397,结果导入!BY397,结果导入!CY397,结果导入!DY397,结果导入!EY397,结果导入!FY397,结果导入!GY397,结果导入!HY397)=0,"",SUM(选手操作!O397,结果导入!Y397,结果导入!AY397,结果导入!BY397,结果导入!CY397,结果导入!DY397,结果导入!EY397,结果导入!FY397,结果导入!GY397,结果导入!HY397))</f>
        <v/>
      </c>
      <c r="H398" s="6" t="str">
        <f ca="1">IFERROR(IF(OR($C398="",结果导入!S$3=""),"",IF(选手操作!T397&lt;&gt;"",IF(选手操作!T397="其他","请假",选手操作!T397),VLOOKUP($C398,结果导入!O:Q,3,0))),"成绩错误")</f>
        <v/>
      </c>
      <c r="I398" s="6" t="str">
        <f ca="1">IFERROR(IF(OR($C398="",结果导入!AS$3=""),"",IF(选手操作!AT397&lt;&gt;"",IF(选手操作!AT397="其他","请假",选手操作!AT397),VLOOKUP($C398,结果导入!AO:AQ,3,0))),"成绩错误")</f>
        <v/>
      </c>
      <c r="J398" s="6" t="str">
        <f ca="1">IFERROR(IF(OR($C398="",结果导入!BS$3=""),"",IF(选手操作!BT397&lt;&gt;"",IF(选手操作!BT397="其他","请假",选手操作!BT397),VLOOKUP($C398,结果导入!BO:BQ,3,0))),"成绩错误")</f>
        <v/>
      </c>
      <c r="K398" s="6" t="str">
        <f ca="1">IFERROR(IF(OR($C398="",结果导入!CS$3=""),"",IF(选手操作!CT397&lt;&gt;"",IF(选手操作!CT397="其他","请假",选手操作!CT397),VLOOKUP($C398,结果导入!CO:CQ,3,0))),"成绩错误")</f>
        <v/>
      </c>
      <c r="L398" s="6" t="str">
        <f ca="1">IFERROR(IF(OR($C398="",结果导入!DS$3=""),"",IF(选手操作!DT397&lt;&gt;"",IF(选手操作!DT397="其他","请假",选手操作!DT397),VLOOKUP($C398,结果导入!DO:DQ,3,0))),"成绩错误")</f>
        <v/>
      </c>
      <c r="M398" s="6" t="str">
        <f ca="1">IFERROR(IF(OR($C398="",结果导入!ES$3=""),"",IF(选手操作!ET397&lt;&gt;"",IF(选手操作!ET397="其他","请假",选手操作!ET397),VLOOKUP($C398,结果导入!EO:EQ,3,0))),"成绩错误")</f>
        <v/>
      </c>
      <c r="N398" s="6" t="str">
        <f ca="1">IFERROR(IF(OR($C398="",结果导入!FS$3=""),"",IF(选手操作!FT397&lt;&gt;"",IF(选手操作!FT397="其他","请假",选手操作!FT397),VLOOKUP($C398,结果导入!FO:FQ,3,0))),"成绩错误")</f>
        <v/>
      </c>
      <c r="O398" s="6" t="str">
        <f ca="1">IFERROR(IF(OR($C398="",结果导入!GS$3=""),"",IF(选手操作!GT397&lt;&gt;"",IF(选手操作!GT397="其他","请假",选手操作!GT397),VLOOKUP($C398,结果导入!GO:GQ,3,0))),"成绩错误")</f>
        <v/>
      </c>
      <c r="P398" s="6" t="str">
        <f ca="1">IFERROR(IF(OR($C398="",结果导入!HS$3=""),"",IF(选手操作!HT397&lt;&gt;"",IF(选手操作!HT397="其他","请假",选手操作!HT397),VLOOKUP($C398,结果导入!HO:HQ,3,0))),"成绩错误")</f>
        <v/>
      </c>
      <c r="Q398" s="5" t="str">
        <f ca="1" t="shared" si="294"/>
        <v/>
      </c>
      <c r="R398" s="5" t="str">
        <f ca="1">IF($Q398="","",VLOOKUP($Q398,$A:$C,2,0))</f>
        <v/>
      </c>
      <c r="S398" s="5" t="str">
        <f ca="1">IF($Q398="","",VLOOKUP($Q398,$A:$C,3,0))</f>
        <v/>
      </c>
      <c r="T398" s="6" t="str">
        <f ca="1">IF($Q398="","",VLOOKUP($R398,$B:$P,COLUMN()-16,0))</f>
        <v/>
      </c>
      <c r="U398" s="6" t="str">
        <f ca="1">IF($Q398="","",VLOOKUP($R398,$B:$P,COLUMN()-16,0))</f>
        <v/>
      </c>
      <c r="V398" s="6" t="str">
        <f ca="1">IF($Q398="","",VLOOKUP($R398,$B:$P,COLUMN()-16,0))</f>
        <v/>
      </c>
      <c r="W398" s="6" t="str">
        <f ca="1">IF($Q398="","",VLOOKUP($R398,$B:$P,COLUMN()-16,0))</f>
        <v/>
      </c>
      <c r="X398" s="6" t="str">
        <f ca="1">IF($Q398="","",VLOOKUP($R398,$B:$P,COLUMN()-16,0))</f>
        <v/>
      </c>
      <c r="Y398" s="6" t="str">
        <f ca="1">IF($Q398="","",VLOOKUP($R398,$B:$P,COLUMN()-16,0))</f>
        <v/>
      </c>
      <c r="Z398" s="6" t="str">
        <f ca="1">IF($Q398="","",VLOOKUP($R398,$B:$P,COLUMN()-16,0))</f>
        <v/>
      </c>
      <c r="AA398" s="6" t="str">
        <f ca="1">IF($Q398="","",VLOOKUP($R398,$B:$P,COLUMN()-16,0))</f>
        <v/>
      </c>
      <c r="AB398" s="6" t="str">
        <f ca="1">IF($Q398="","",VLOOKUP($R398,$B:$P,COLUMN()-16,0))</f>
        <v/>
      </c>
      <c r="AC398" s="6" t="str">
        <f ca="1">IF($Q398="","",VLOOKUP($R398,$B:$P,COLUMN()-16,0))</f>
        <v/>
      </c>
      <c r="AD398" s="6" t="str">
        <f ca="1">IF($Q398="","",VLOOKUP($R398,$B:$P,COLUMN()-16,0))</f>
        <v/>
      </c>
      <c r="AE398" s="6" t="str">
        <f ca="1">IF($Q398="","",VLOOKUP($R398,$B:$P,COLUMN()-16,0))</f>
        <v/>
      </c>
      <c r="AF398" s="5" t="str">
        <f ca="1">IF($AH$1="","",IF($AH$1="参赛编号",B398,Q398))</f>
        <v/>
      </c>
      <c r="AG398" s="5" t="str">
        <f ca="1">IF($AH$1="","",IF($AH$1="参赛编号",C398,R398))</f>
        <v/>
      </c>
      <c r="AH398" s="5" t="str">
        <f ca="1">IF($AH$1="","",IF($AH$1="参赛编号",D398,S398))</f>
        <v/>
      </c>
      <c r="AI398" s="6" t="str">
        <f ca="1">IF(OR($AT$1="",$AH$1="",$AF398=""),"",$AT$1*IF($AH$1="参赛编号",E398,T398))</f>
        <v/>
      </c>
      <c r="AJ398" s="6" t="str">
        <f ca="1" t="shared" ref="AJ398:AT398" si="313">IF($AH$1="","",IF($AH$1="参赛编号",F398,U398))</f>
        <v/>
      </c>
      <c r="AK398" s="7" t="str">
        <f ca="1" t="shared" si="313"/>
        <v/>
      </c>
      <c r="AL398" s="6" t="str">
        <f ca="1" t="shared" si="313"/>
        <v/>
      </c>
      <c r="AM398" s="6" t="str">
        <f ca="1" t="shared" si="313"/>
        <v/>
      </c>
      <c r="AN398" s="6" t="str">
        <f ca="1" t="shared" si="313"/>
        <v/>
      </c>
      <c r="AO398" s="6" t="str">
        <f ca="1" t="shared" si="313"/>
        <v/>
      </c>
      <c r="AP398" s="6" t="str">
        <f ca="1" t="shared" si="313"/>
        <v/>
      </c>
      <c r="AQ398" s="6" t="str">
        <f ca="1" t="shared" si="313"/>
        <v/>
      </c>
      <c r="AR398" s="6" t="str">
        <f ca="1" t="shared" si="313"/>
        <v/>
      </c>
      <c r="AS398" s="6" t="str">
        <f ca="1" t="shared" si="313"/>
        <v/>
      </c>
      <c r="AT398" s="6" t="str">
        <f ca="1" t="shared" si="313"/>
        <v/>
      </c>
      <c r="AU398" s="9" t="str">
        <f ca="1" t="shared" ref="AU398:BI398" si="314">IF(AF398="","",AF398)</f>
        <v/>
      </c>
      <c r="AV398" s="5" t="str">
        <f ca="1" t="shared" si="314"/>
        <v/>
      </c>
      <c r="AW398" s="5" t="str">
        <f ca="1" t="shared" si="314"/>
        <v/>
      </c>
      <c r="AX398" s="8" t="str">
        <f ca="1" t="shared" si="314"/>
        <v/>
      </c>
      <c r="AY398" s="6" t="str">
        <f ca="1" t="shared" si="314"/>
        <v/>
      </c>
      <c r="AZ398" s="7" t="str">
        <f ca="1" t="shared" si="314"/>
        <v/>
      </c>
      <c r="BA398" s="6" t="str">
        <f ca="1" t="shared" si="314"/>
        <v/>
      </c>
      <c r="BB398" s="6" t="str">
        <f ca="1" t="shared" si="314"/>
        <v/>
      </c>
      <c r="BC398" s="6" t="str">
        <f ca="1" t="shared" si="314"/>
        <v/>
      </c>
      <c r="BD398" s="6" t="str">
        <f ca="1" t="shared" si="314"/>
        <v/>
      </c>
      <c r="BE398" s="6" t="str">
        <f ca="1" t="shared" si="314"/>
        <v/>
      </c>
      <c r="BF398" s="6" t="str">
        <f ca="1" t="shared" si="314"/>
        <v/>
      </c>
      <c r="BG398" s="6" t="str">
        <f ca="1" t="shared" si="314"/>
        <v/>
      </c>
      <c r="BH398" s="6" t="str">
        <f ca="1" t="shared" si="314"/>
        <v/>
      </c>
      <c r="BI398" s="6" t="str">
        <f ca="1" t="shared" si="314"/>
        <v/>
      </c>
    </row>
    <row r="399" spans="1:61">
      <c r="A399" s="5" t="str">
        <f ca="1" t="shared" si="292"/>
        <v/>
      </c>
      <c r="B399" s="5" t="str">
        <f ca="1">IF(选手操作!$K398="","",选手操作!$K398)</f>
        <v/>
      </c>
      <c r="C399" s="5" t="str">
        <f ca="1">IF(选手操作!$L398="","",选手操作!$L398)</f>
        <v/>
      </c>
      <c r="D399" s="5" t="str">
        <f ca="1">IF($B399="","",RANK($E399,$E$4:$E$435,0)+COUNTIF($E$4:$E399,$E399)-1)</f>
        <v/>
      </c>
      <c r="E399" s="6" t="str">
        <f ca="1" t="shared" si="293"/>
        <v/>
      </c>
      <c r="F399" s="7" t="str">
        <f ca="1">IF(SUM(选手操作!S398,选手操作!AS398,选手操作!BS398,选手操作!CS398,选手操作!DS398,选手操作!ES398,选手操作!FS398,选手操作!GS398,选手操作!HS398,选手操作!M398,结果导入!W398,结果导入!AW398,结果导入!BW398,结果导入!CW398,结果导入!DW398,结果导入!EW398,结果导入!FW398,结果导入!GW398,结果导入!HW398,选手操作!HU398)=0,"",SUM(选手操作!S398,选手操作!AS398,选手操作!BS398,选手操作!CS398,选手操作!DS398,选手操作!ES398,选手操作!FS398,选手操作!GS398,选手操作!HS398,选手操作!M398,结果导入!W398,结果导入!AW398,结果导入!BW398,结果导入!CW398,结果导入!DW398,结果导入!EW398,结果导入!FW398,结果导入!GW398,结果导入!HW398))</f>
        <v/>
      </c>
      <c r="G399" s="7" t="str">
        <f>IF(SUM(选手操作!O398,结果导入!Y398,结果导入!AY398,结果导入!BY398,结果导入!CY398,结果导入!DY398,结果导入!EY398,结果导入!FY398,结果导入!GY398,结果导入!HY398)=0,"",SUM(选手操作!O398,结果导入!Y398,结果导入!AY398,结果导入!BY398,结果导入!CY398,结果导入!DY398,结果导入!EY398,结果导入!FY398,结果导入!GY398,结果导入!HY398))</f>
        <v/>
      </c>
      <c r="H399" s="6" t="str">
        <f ca="1">IFERROR(IF(OR($C399="",结果导入!S$3=""),"",IF(选手操作!T398&lt;&gt;"",IF(选手操作!T398="其他","请假",选手操作!T398),VLOOKUP($C399,结果导入!O:Q,3,0))),"成绩错误")</f>
        <v/>
      </c>
      <c r="I399" s="6" t="str">
        <f ca="1">IFERROR(IF(OR($C399="",结果导入!AS$3=""),"",IF(选手操作!AT398&lt;&gt;"",IF(选手操作!AT398="其他","请假",选手操作!AT398),VLOOKUP($C399,结果导入!AO:AQ,3,0))),"成绩错误")</f>
        <v/>
      </c>
      <c r="J399" s="6" t="str">
        <f ca="1">IFERROR(IF(OR($C399="",结果导入!BS$3=""),"",IF(选手操作!BT398&lt;&gt;"",IF(选手操作!BT398="其他","请假",选手操作!BT398),VLOOKUP($C399,结果导入!BO:BQ,3,0))),"成绩错误")</f>
        <v/>
      </c>
      <c r="K399" s="6" t="str">
        <f ca="1">IFERROR(IF(OR($C399="",结果导入!CS$3=""),"",IF(选手操作!CT398&lt;&gt;"",IF(选手操作!CT398="其他","请假",选手操作!CT398),VLOOKUP($C399,结果导入!CO:CQ,3,0))),"成绩错误")</f>
        <v/>
      </c>
      <c r="L399" s="6" t="str">
        <f ca="1">IFERROR(IF(OR($C399="",结果导入!DS$3=""),"",IF(选手操作!DT398&lt;&gt;"",IF(选手操作!DT398="其他","请假",选手操作!DT398),VLOOKUP($C399,结果导入!DO:DQ,3,0))),"成绩错误")</f>
        <v/>
      </c>
      <c r="M399" s="6" t="str">
        <f ca="1">IFERROR(IF(OR($C399="",结果导入!ES$3=""),"",IF(选手操作!ET398&lt;&gt;"",IF(选手操作!ET398="其他","请假",选手操作!ET398),VLOOKUP($C399,结果导入!EO:EQ,3,0))),"成绩错误")</f>
        <v/>
      </c>
      <c r="N399" s="6" t="str">
        <f ca="1">IFERROR(IF(OR($C399="",结果导入!FS$3=""),"",IF(选手操作!FT398&lt;&gt;"",IF(选手操作!FT398="其他","请假",选手操作!FT398),VLOOKUP($C399,结果导入!FO:FQ,3,0))),"成绩错误")</f>
        <v/>
      </c>
      <c r="O399" s="6" t="str">
        <f ca="1">IFERROR(IF(OR($C399="",结果导入!GS$3=""),"",IF(选手操作!GT398&lt;&gt;"",IF(选手操作!GT398="其他","请假",选手操作!GT398),VLOOKUP($C399,结果导入!GO:GQ,3,0))),"成绩错误")</f>
        <v/>
      </c>
      <c r="P399" s="6" t="str">
        <f ca="1">IFERROR(IF(OR($C399="",结果导入!HS$3=""),"",IF(选手操作!HT398&lt;&gt;"",IF(选手操作!HT398="其他","请假",选手操作!HT398),VLOOKUP($C399,结果导入!HO:HQ,3,0))),"成绩错误")</f>
        <v/>
      </c>
      <c r="Q399" s="5" t="str">
        <f ca="1" t="shared" si="294"/>
        <v/>
      </c>
      <c r="R399" s="5" t="str">
        <f ca="1">IF($Q399="","",VLOOKUP($Q399,$A:$C,2,0))</f>
        <v/>
      </c>
      <c r="S399" s="5" t="str">
        <f ca="1">IF($Q399="","",VLOOKUP($Q399,$A:$C,3,0))</f>
        <v/>
      </c>
      <c r="T399" s="6" t="str">
        <f ca="1">IF($Q399="","",VLOOKUP($R399,$B:$P,COLUMN()-16,0))</f>
        <v/>
      </c>
      <c r="U399" s="6" t="str">
        <f ca="1">IF($Q399="","",VLOOKUP($R399,$B:$P,COLUMN()-16,0))</f>
        <v/>
      </c>
      <c r="V399" s="6" t="str">
        <f ca="1">IF($Q399="","",VLOOKUP($R399,$B:$P,COLUMN()-16,0))</f>
        <v/>
      </c>
      <c r="W399" s="6" t="str">
        <f ca="1">IF($Q399="","",VLOOKUP($R399,$B:$P,COLUMN()-16,0))</f>
        <v/>
      </c>
      <c r="X399" s="6" t="str">
        <f ca="1">IF($Q399="","",VLOOKUP($R399,$B:$P,COLUMN()-16,0))</f>
        <v/>
      </c>
      <c r="Y399" s="6" t="str">
        <f ca="1">IF($Q399="","",VLOOKUP($R399,$B:$P,COLUMN()-16,0))</f>
        <v/>
      </c>
      <c r="Z399" s="6" t="str">
        <f ca="1">IF($Q399="","",VLOOKUP($R399,$B:$P,COLUMN()-16,0))</f>
        <v/>
      </c>
      <c r="AA399" s="6" t="str">
        <f ca="1">IF($Q399="","",VLOOKUP($R399,$B:$P,COLUMN()-16,0))</f>
        <v/>
      </c>
      <c r="AB399" s="6" t="str">
        <f ca="1">IF($Q399="","",VLOOKUP($R399,$B:$P,COLUMN()-16,0))</f>
        <v/>
      </c>
      <c r="AC399" s="6" t="str">
        <f ca="1">IF($Q399="","",VLOOKUP($R399,$B:$P,COLUMN()-16,0))</f>
        <v/>
      </c>
      <c r="AD399" s="6" t="str">
        <f ca="1">IF($Q399="","",VLOOKUP($R399,$B:$P,COLUMN()-16,0))</f>
        <v/>
      </c>
      <c r="AE399" s="6" t="str">
        <f ca="1">IF($Q399="","",VLOOKUP($R399,$B:$P,COLUMN()-16,0))</f>
        <v/>
      </c>
      <c r="AF399" s="5" t="str">
        <f ca="1">IF($AH$1="","",IF($AH$1="参赛编号",B399,Q399))</f>
        <v/>
      </c>
      <c r="AG399" s="5" t="str">
        <f ca="1">IF($AH$1="","",IF($AH$1="参赛编号",C399,R399))</f>
        <v/>
      </c>
      <c r="AH399" s="5" t="str">
        <f ca="1">IF($AH$1="","",IF($AH$1="参赛编号",D399,S399))</f>
        <v/>
      </c>
      <c r="AI399" s="6" t="str">
        <f ca="1">IF(OR($AT$1="",$AH$1="",$AF399=""),"",$AT$1*IF($AH$1="参赛编号",E399,T399))</f>
        <v/>
      </c>
      <c r="AJ399" s="6" t="str">
        <f ca="1" t="shared" ref="AJ399:AT399" si="315">IF($AH$1="","",IF($AH$1="参赛编号",F399,U399))</f>
        <v/>
      </c>
      <c r="AK399" s="7" t="str">
        <f ca="1" t="shared" si="315"/>
        <v/>
      </c>
      <c r="AL399" s="6" t="str">
        <f ca="1" t="shared" si="315"/>
        <v/>
      </c>
      <c r="AM399" s="6" t="str">
        <f ca="1" t="shared" si="315"/>
        <v/>
      </c>
      <c r="AN399" s="6" t="str">
        <f ca="1" t="shared" si="315"/>
        <v/>
      </c>
      <c r="AO399" s="6" t="str">
        <f ca="1" t="shared" si="315"/>
        <v/>
      </c>
      <c r="AP399" s="6" t="str">
        <f ca="1" t="shared" si="315"/>
        <v/>
      </c>
      <c r="AQ399" s="6" t="str">
        <f ca="1" t="shared" si="315"/>
        <v/>
      </c>
      <c r="AR399" s="6" t="str">
        <f ca="1" t="shared" si="315"/>
        <v/>
      </c>
      <c r="AS399" s="6" t="str">
        <f ca="1" t="shared" si="315"/>
        <v/>
      </c>
      <c r="AT399" s="6" t="str">
        <f ca="1" t="shared" si="315"/>
        <v/>
      </c>
      <c r="AU399" s="9" t="str">
        <f ca="1" t="shared" ref="AU399:BI399" si="316">IF(AF399="","",AF399)</f>
        <v/>
      </c>
      <c r="AV399" s="5" t="str">
        <f ca="1" t="shared" si="316"/>
        <v/>
      </c>
      <c r="AW399" s="5" t="str">
        <f ca="1" t="shared" si="316"/>
        <v/>
      </c>
      <c r="AX399" s="8" t="str">
        <f ca="1" t="shared" si="316"/>
        <v/>
      </c>
      <c r="AY399" s="6" t="str">
        <f ca="1" t="shared" si="316"/>
        <v/>
      </c>
      <c r="AZ399" s="7" t="str">
        <f ca="1" t="shared" si="316"/>
        <v/>
      </c>
      <c r="BA399" s="6" t="str">
        <f ca="1" t="shared" si="316"/>
        <v/>
      </c>
      <c r="BB399" s="6" t="str">
        <f ca="1" t="shared" si="316"/>
        <v/>
      </c>
      <c r="BC399" s="6" t="str">
        <f ca="1" t="shared" si="316"/>
        <v/>
      </c>
      <c r="BD399" s="6" t="str">
        <f ca="1" t="shared" si="316"/>
        <v/>
      </c>
      <c r="BE399" s="6" t="str">
        <f ca="1" t="shared" si="316"/>
        <v/>
      </c>
      <c r="BF399" s="6" t="str">
        <f ca="1" t="shared" si="316"/>
        <v/>
      </c>
      <c r="BG399" s="6" t="str">
        <f ca="1" t="shared" si="316"/>
        <v/>
      </c>
      <c r="BH399" s="6" t="str">
        <f ca="1" t="shared" si="316"/>
        <v/>
      </c>
      <c r="BI399" s="6" t="str">
        <f ca="1" t="shared" si="316"/>
        <v/>
      </c>
    </row>
    <row r="400" spans="1:61">
      <c r="A400" s="5" t="str">
        <f ca="1" t="shared" si="292"/>
        <v/>
      </c>
      <c r="B400" s="5" t="str">
        <f ca="1">IF(选手操作!$K399="","",选手操作!$K399)</f>
        <v/>
      </c>
      <c r="C400" s="5" t="str">
        <f ca="1">IF(选手操作!$L399="","",选手操作!$L399)</f>
        <v/>
      </c>
      <c r="D400" s="5" t="str">
        <f ca="1">IF($B400="","",RANK($E400,$E$4:$E$435,0)+COUNTIF($E$4:$E400,$E400)-1)</f>
        <v/>
      </c>
      <c r="E400" s="6" t="str">
        <f ca="1" t="shared" si="293"/>
        <v/>
      </c>
      <c r="F400" s="7" t="str">
        <f ca="1">IF(SUM(选手操作!S399,选手操作!AS399,选手操作!BS399,选手操作!CS399,选手操作!DS399,选手操作!ES399,选手操作!FS399,选手操作!GS399,选手操作!HS399,选手操作!M399,结果导入!W399,结果导入!AW399,结果导入!BW399,结果导入!CW399,结果导入!DW399,结果导入!EW399,结果导入!FW399,结果导入!GW399,结果导入!HW399,选手操作!HU399)=0,"",SUM(选手操作!S399,选手操作!AS399,选手操作!BS399,选手操作!CS399,选手操作!DS399,选手操作!ES399,选手操作!FS399,选手操作!GS399,选手操作!HS399,选手操作!M399,结果导入!W399,结果导入!AW399,结果导入!BW399,结果导入!CW399,结果导入!DW399,结果导入!EW399,结果导入!FW399,结果导入!GW399,结果导入!HW399))</f>
        <v/>
      </c>
      <c r="G400" s="7" t="str">
        <f>IF(SUM(选手操作!O399,结果导入!Y399,结果导入!AY399,结果导入!BY399,结果导入!CY399,结果导入!DY399,结果导入!EY399,结果导入!FY399,结果导入!GY399,结果导入!HY399)=0,"",SUM(选手操作!O399,结果导入!Y399,结果导入!AY399,结果导入!BY399,结果导入!CY399,结果导入!DY399,结果导入!EY399,结果导入!FY399,结果导入!GY399,结果导入!HY399))</f>
        <v/>
      </c>
      <c r="H400" s="6" t="str">
        <f ca="1">IFERROR(IF(OR($C400="",结果导入!S$3=""),"",IF(选手操作!T399&lt;&gt;"",IF(选手操作!T399="其他","请假",选手操作!T399),VLOOKUP($C400,结果导入!O:Q,3,0))),"成绩错误")</f>
        <v/>
      </c>
      <c r="I400" s="6" t="str">
        <f ca="1">IFERROR(IF(OR($C400="",结果导入!AS$3=""),"",IF(选手操作!AT399&lt;&gt;"",IF(选手操作!AT399="其他","请假",选手操作!AT399),VLOOKUP($C400,结果导入!AO:AQ,3,0))),"成绩错误")</f>
        <v/>
      </c>
      <c r="J400" s="6" t="str">
        <f ca="1">IFERROR(IF(OR($C400="",结果导入!BS$3=""),"",IF(选手操作!BT399&lt;&gt;"",IF(选手操作!BT399="其他","请假",选手操作!BT399),VLOOKUP($C400,结果导入!BO:BQ,3,0))),"成绩错误")</f>
        <v/>
      </c>
      <c r="K400" s="6" t="str">
        <f ca="1">IFERROR(IF(OR($C400="",结果导入!CS$3=""),"",IF(选手操作!CT399&lt;&gt;"",IF(选手操作!CT399="其他","请假",选手操作!CT399),VLOOKUP($C400,结果导入!CO:CQ,3,0))),"成绩错误")</f>
        <v/>
      </c>
      <c r="L400" s="6" t="str">
        <f ca="1">IFERROR(IF(OR($C400="",结果导入!DS$3=""),"",IF(选手操作!DT399&lt;&gt;"",IF(选手操作!DT399="其他","请假",选手操作!DT399),VLOOKUP($C400,结果导入!DO:DQ,3,0))),"成绩错误")</f>
        <v/>
      </c>
      <c r="M400" s="6" t="str">
        <f ca="1">IFERROR(IF(OR($C400="",结果导入!ES$3=""),"",IF(选手操作!ET399&lt;&gt;"",IF(选手操作!ET399="其他","请假",选手操作!ET399),VLOOKUP($C400,结果导入!EO:EQ,3,0))),"成绩错误")</f>
        <v/>
      </c>
      <c r="N400" s="6" t="str">
        <f ca="1">IFERROR(IF(OR($C400="",结果导入!FS$3=""),"",IF(选手操作!FT399&lt;&gt;"",IF(选手操作!FT399="其他","请假",选手操作!FT399),VLOOKUP($C400,结果导入!FO:FQ,3,0))),"成绩错误")</f>
        <v/>
      </c>
      <c r="O400" s="6" t="str">
        <f ca="1">IFERROR(IF(OR($C400="",结果导入!GS$3=""),"",IF(选手操作!GT399&lt;&gt;"",IF(选手操作!GT399="其他","请假",选手操作!GT399),VLOOKUP($C400,结果导入!GO:GQ,3,0))),"成绩错误")</f>
        <v/>
      </c>
      <c r="P400" s="6" t="str">
        <f ca="1">IFERROR(IF(OR($C400="",结果导入!HS$3=""),"",IF(选手操作!HT399&lt;&gt;"",IF(选手操作!HT399="其他","请假",选手操作!HT399),VLOOKUP($C400,结果导入!HO:HQ,3,0))),"成绩错误")</f>
        <v/>
      </c>
      <c r="Q400" s="5" t="str">
        <f ca="1" t="shared" si="294"/>
        <v/>
      </c>
      <c r="R400" s="5" t="str">
        <f ca="1">IF($Q400="","",VLOOKUP($Q400,$A:$C,2,0))</f>
        <v/>
      </c>
      <c r="S400" s="5" t="str">
        <f ca="1">IF($Q400="","",VLOOKUP($Q400,$A:$C,3,0))</f>
        <v/>
      </c>
      <c r="T400" s="6" t="str">
        <f ca="1">IF($Q400="","",VLOOKUP($R400,$B:$P,COLUMN()-16,0))</f>
        <v/>
      </c>
      <c r="U400" s="6" t="str">
        <f ca="1">IF($Q400="","",VLOOKUP($R400,$B:$P,COLUMN()-16,0))</f>
        <v/>
      </c>
      <c r="V400" s="6" t="str">
        <f ca="1">IF($Q400="","",VLOOKUP($R400,$B:$P,COLUMN()-16,0))</f>
        <v/>
      </c>
      <c r="W400" s="6" t="str">
        <f ca="1">IF($Q400="","",VLOOKUP($R400,$B:$P,COLUMN()-16,0))</f>
        <v/>
      </c>
      <c r="X400" s="6" t="str">
        <f ca="1">IF($Q400="","",VLOOKUP($R400,$B:$P,COLUMN()-16,0))</f>
        <v/>
      </c>
      <c r="Y400" s="6" t="str">
        <f ca="1">IF($Q400="","",VLOOKUP($R400,$B:$P,COLUMN()-16,0))</f>
        <v/>
      </c>
      <c r="Z400" s="6" t="str">
        <f ca="1">IF($Q400="","",VLOOKUP($R400,$B:$P,COLUMN()-16,0))</f>
        <v/>
      </c>
      <c r="AA400" s="6" t="str">
        <f ca="1">IF($Q400="","",VLOOKUP($R400,$B:$P,COLUMN()-16,0))</f>
        <v/>
      </c>
      <c r="AB400" s="6" t="str">
        <f ca="1">IF($Q400="","",VLOOKUP($R400,$B:$P,COLUMN()-16,0))</f>
        <v/>
      </c>
      <c r="AC400" s="6" t="str">
        <f ca="1">IF($Q400="","",VLOOKUP($R400,$B:$P,COLUMN()-16,0))</f>
        <v/>
      </c>
      <c r="AD400" s="6" t="str">
        <f ca="1">IF($Q400="","",VLOOKUP($R400,$B:$P,COLUMN()-16,0))</f>
        <v/>
      </c>
      <c r="AE400" s="6" t="str">
        <f ca="1">IF($Q400="","",VLOOKUP($R400,$B:$P,COLUMN()-16,0))</f>
        <v/>
      </c>
      <c r="AF400" s="5" t="str">
        <f ca="1">IF($AH$1="","",IF($AH$1="参赛编号",B400,Q400))</f>
        <v/>
      </c>
      <c r="AG400" s="5" t="str">
        <f ca="1">IF($AH$1="","",IF($AH$1="参赛编号",C400,R400))</f>
        <v/>
      </c>
      <c r="AH400" s="5" t="str">
        <f ca="1">IF($AH$1="","",IF($AH$1="参赛编号",D400,S400))</f>
        <v/>
      </c>
      <c r="AI400" s="6" t="str">
        <f ca="1">IF(OR($AT$1="",$AH$1="",$AF400=""),"",$AT$1*IF($AH$1="参赛编号",E400,T400))</f>
        <v/>
      </c>
      <c r="AJ400" s="6" t="str">
        <f ca="1" t="shared" ref="AJ400:AT400" si="317">IF($AH$1="","",IF($AH$1="参赛编号",F400,U400))</f>
        <v/>
      </c>
      <c r="AK400" s="7" t="str">
        <f ca="1" t="shared" si="317"/>
        <v/>
      </c>
      <c r="AL400" s="6" t="str">
        <f ca="1" t="shared" si="317"/>
        <v/>
      </c>
      <c r="AM400" s="6" t="str">
        <f ca="1" t="shared" si="317"/>
        <v/>
      </c>
      <c r="AN400" s="6" t="str">
        <f ca="1" t="shared" si="317"/>
        <v/>
      </c>
      <c r="AO400" s="6" t="str">
        <f ca="1" t="shared" si="317"/>
        <v/>
      </c>
      <c r="AP400" s="6" t="str">
        <f ca="1" t="shared" si="317"/>
        <v/>
      </c>
      <c r="AQ400" s="6" t="str">
        <f ca="1" t="shared" si="317"/>
        <v/>
      </c>
      <c r="AR400" s="6" t="str">
        <f ca="1" t="shared" si="317"/>
        <v/>
      </c>
      <c r="AS400" s="6" t="str">
        <f ca="1" t="shared" si="317"/>
        <v/>
      </c>
      <c r="AT400" s="6" t="str">
        <f ca="1" t="shared" si="317"/>
        <v/>
      </c>
      <c r="AU400" s="9" t="str">
        <f ca="1" t="shared" ref="AU400:BI400" si="318">IF(AF400="","",AF400)</f>
        <v/>
      </c>
      <c r="AV400" s="5" t="str">
        <f ca="1" t="shared" si="318"/>
        <v/>
      </c>
      <c r="AW400" s="5" t="str">
        <f ca="1" t="shared" si="318"/>
        <v/>
      </c>
      <c r="AX400" s="8" t="str">
        <f ca="1" t="shared" si="318"/>
        <v/>
      </c>
      <c r="AY400" s="6" t="str">
        <f ca="1" t="shared" si="318"/>
        <v/>
      </c>
      <c r="AZ400" s="7" t="str">
        <f ca="1" t="shared" si="318"/>
        <v/>
      </c>
      <c r="BA400" s="6" t="str">
        <f ca="1" t="shared" si="318"/>
        <v/>
      </c>
      <c r="BB400" s="6" t="str">
        <f ca="1" t="shared" si="318"/>
        <v/>
      </c>
      <c r="BC400" s="6" t="str">
        <f ca="1" t="shared" si="318"/>
        <v/>
      </c>
      <c r="BD400" s="6" t="str">
        <f ca="1" t="shared" si="318"/>
        <v/>
      </c>
      <c r="BE400" s="6" t="str">
        <f ca="1" t="shared" si="318"/>
        <v/>
      </c>
      <c r="BF400" s="6" t="str">
        <f ca="1" t="shared" si="318"/>
        <v/>
      </c>
      <c r="BG400" s="6" t="str">
        <f ca="1" t="shared" si="318"/>
        <v/>
      </c>
      <c r="BH400" s="6" t="str">
        <f ca="1" t="shared" si="318"/>
        <v/>
      </c>
      <c r="BI400" s="6" t="str">
        <f ca="1" t="shared" si="318"/>
        <v/>
      </c>
    </row>
    <row r="401" spans="1:61">
      <c r="A401" s="5" t="str">
        <f ca="1" t="shared" si="292"/>
        <v/>
      </c>
      <c r="B401" s="5" t="str">
        <f ca="1">IF(选手操作!$K400="","",选手操作!$K400)</f>
        <v/>
      </c>
      <c r="C401" s="5" t="str">
        <f ca="1">IF(选手操作!$L400="","",选手操作!$L400)</f>
        <v/>
      </c>
      <c r="D401" s="5" t="str">
        <f ca="1">IF($B401="","",RANK($E401,$E$4:$E$435,0)+COUNTIF($E$4:$E401,$E401)-1)</f>
        <v/>
      </c>
      <c r="E401" s="6" t="str">
        <f ca="1" t="shared" si="293"/>
        <v/>
      </c>
      <c r="F401" s="7" t="str">
        <f ca="1">IF(SUM(选手操作!S400,选手操作!AS400,选手操作!BS400,选手操作!CS400,选手操作!DS400,选手操作!ES400,选手操作!FS400,选手操作!GS400,选手操作!HS400,选手操作!M400,结果导入!W400,结果导入!AW400,结果导入!BW400,结果导入!CW400,结果导入!DW400,结果导入!EW400,结果导入!FW400,结果导入!GW400,结果导入!HW400,选手操作!HU400)=0,"",SUM(选手操作!S400,选手操作!AS400,选手操作!BS400,选手操作!CS400,选手操作!DS400,选手操作!ES400,选手操作!FS400,选手操作!GS400,选手操作!HS400,选手操作!M400,结果导入!W400,结果导入!AW400,结果导入!BW400,结果导入!CW400,结果导入!DW400,结果导入!EW400,结果导入!FW400,结果导入!GW400,结果导入!HW400))</f>
        <v/>
      </c>
      <c r="G401" s="7" t="str">
        <f>IF(SUM(选手操作!O400,结果导入!Y400,结果导入!AY400,结果导入!BY400,结果导入!CY400,结果导入!DY400,结果导入!EY400,结果导入!FY400,结果导入!GY400,结果导入!HY400)=0,"",SUM(选手操作!O400,结果导入!Y400,结果导入!AY400,结果导入!BY400,结果导入!CY400,结果导入!DY400,结果导入!EY400,结果导入!FY400,结果导入!GY400,结果导入!HY400))</f>
        <v/>
      </c>
      <c r="H401" s="6" t="str">
        <f ca="1">IFERROR(IF(OR($C401="",结果导入!S$3=""),"",IF(选手操作!T400&lt;&gt;"",IF(选手操作!T400="其他","请假",选手操作!T400),VLOOKUP($C401,结果导入!O:Q,3,0))),"成绩错误")</f>
        <v/>
      </c>
      <c r="I401" s="6" t="str">
        <f ca="1">IFERROR(IF(OR($C401="",结果导入!AS$3=""),"",IF(选手操作!AT400&lt;&gt;"",IF(选手操作!AT400="其他","请假",选手操作!AT400),VLOOKUP($C401,结果导入!AO:AQ,3,0))),"成绩错误")</f>
        <v/>
      </c>
      <c r="J401" s="6" t="str">
        <f ca="1">IFERROR(IF(OR($C401="",结果导入!BS$3=""),"",IF(选手操作!BT400&lt;&gt;"",IF(选手操作!BT400="其他","请假",选手操作!BT400),VLOOKUP($C401,结果导入!BO:BQ,3,0))),"成绩错误")</f>
        <v/>
      </c>
      <c r="K401" s="6" t="str">
        <f ca="1">IFERROR(IF(OR($C401="",结果导入!CS$3=""),"",IF(选手操作!CT400&lt;&gt;"",IF(选手操作!CT400="其他","请假",选手操作!CT400),VLOOKUP($C401,结果导入!CO:CQ,3,0))),"成绩错误")</f>
        <v/>
      </c>
      <c r="L401" s="6" t="str">
        <f ca="1">IFERROR(IF(OR($C401="",结果导入!DS$3=""),"",IF(选手操作!DT400&lt;&gt;"",IF(选手操作!DT400="其他","请假",选手操作!DT400),VLOOKUP($C401,结果导入!DO:DQ,3,0))),"成绩错误")</f>
        <v/>
      </c>
      <c r="M401" s="6" t="str">
        <f ca="1">IFERROR(IF(OR($C401="",结果导入!ES$3=""),"",IF(选手操作!ET400&lt;&gt;"",IF(选手操作!ET400="其他","请假",选手操作!ET400),VLOOKUP($C401,结果导入!EO:EQ,3,0))),"成绩错误")</f>
        <v/>
      </c>
      <c r="N401" s="6" t="str">
        <f ca="1">IFERROR(IF(OR($C401="",结果导入!FS$3=""),"",IF(选手操作!FT400&lt;&gt;"",IF(选手操作!FT400="其他","请假",选手操作!FT400),VLOOKUP($C401,结果导入!FO:FQ,3,0))),"成绩错误")</f>
        <v/>
      </c>
      <c r="O401" s="6" t="str">
        <f ca="1">IFERROR(IF(OR($C401="",结果导入!GS$3=""),"",IF(选手操作!GT400&lt;&gt;"",IF(选手操作!GT400="其他","请假",选手操作!GT400),VLOOKUP($C401,结果导入!GO:GQ,3,0))),"成绩错误")</f>
        <v/>
      </c>
      <c r="P401" s="6" t="str">
        <f ca="1">IFERROR(IF(OR($C401="",结果导入!HS$3=""),"",IF(选手操作!HT400&lt;&gt;"",IF(选手操作!HT400="其他","请假",选手操作!HT400),VLOOKUP($C401,结果导入!HO:HQ,3,0))),"成绩错误")</f>
        <v/>
      </c>
      <c r="Q401" s="5" t="str">
        <f ca="1" t="shared" si="294"/>
        <v/>
      </c>
      <c r="R401" s="5" t="str">
        <f ca="1">IF($Q401="","",VLOOKUP($Q401,$A:$C,2,0))</f>
        <v/>
      </c>
      <c r="S401" s="5" t="str">
        <f ca="1">IF($Q401="","",VLOOKUP($Q401,$A:$C,3,0))</f>
        <v/>
      </c>
      <c r="T401" s="6" t="str">
        <f ca="1">IF($Q401="","",VLOOKUP($R401,$B:$P,COLUMN()-16,0))</f>
        <v/>
      </c>
      <c r="U401" s="6" t="str">
        <f ca="1">IF($Q401="","",VLOOKUP($R401,$B:$P,COLUMN()-16,0))</f>
        <v/>
      </c>
      <c r="V401" s="6" t="str">
        <f ca="1">IF($Q401="","",VLOOKUP($R401,$B:$P,COLUMN()-16,0))</f>
        <v/>
      </c>
      <c r="W401" s="6" t="str">
        <f ca="1">IF($Q401="","",VLOOKUP($R401,$B:$P,COLUMN()-16,0))</f>
        <v/>
      </c>
      <c r="X401" s="6" t="str">
        <f ca="1">IF($Q401="","",VLOOKUP($R401,$B:$P,COLUMN()-16,0))</f>
        <v/>
      </c>
      <c r="Y401" s="6" t="str">
        <f ca="1">IF($Q401="","",VLOOKUP($R401,$B:$P,COLUMN()-16,0))</f>
        <v/>
      </c>
      <c r="Z401" s="6" t="str">
        <f ca="1">IF($Q401="","",VLOOKUP($R401,$B:$P,COLUMN()-16,0))</f>
        <v/>
      </c>
      <c r="AA401" s="6" t="str">
        <f ca="1">IF($Q401="","",VLOOKUP($R401,$B:$P,COLUMN()-16,0))</f>
        <v/>
      </c>
      <c r="AB401" s="6" t="str">
        <f ca="1">IF($Q401="","",VLOOKUP($R401,$B:$P,COLUMN()-16,0))</f>
        <v/>
      </c>
      <c r="AC401" s="6" t="str">
        <f ca="1">IF($Q401="","",VLOOKUP($R401,$B:$P,COLUMN()-16,0))</f>
        <v/>
      </c>
      <c r="AD401" s="6" t="str">
        <f ca="1">IF($Q401="","",VLOOKUP($R401,$B:$P,COLUMN()-16,0))</f>
        <v/>
      </c>
      <c r="AE401" s="6" t="str">
        <f ca="1">IF($Q401="","",VLOOKUP($R401,$B:$P,COLUMN()-16,0))</f>
        <v/>
      </c>
      <c r="AF401" s="5" t="str">
        <f ca="1">IF($AH$1="","",IF($AH$1="参赛编号",B401,Q401))</f>
        <v/>
      </c>
      <c r="AG401" s="5" t="str">
        <f ca="1">IF($AH$1="","",IF($AH$1="参赛编号",C401,R401))</f>
        <v/>
      </c>
      <c r="AH401" s="5" t="str">
        <f ca="1">IF($AH$1="","",IF($AH$1="参赛编号",D401,S401))</f>
        <v/>
      </c>
      <c r="AI401" s="6" t="str">
        <f ca="1">IF(OR($AT$1="",$AH$1="",$AF401=""),"",$AT$1*IF($AH$1="参赛编号",E401,T401))</f>
        <v/>
      </c>
      <c r="AJ401" s="6" t="str">
        <f ca="1" t="shared" ref="AJ401:AT401" si="319">IF($AH$1="","",IF($AH$1="参赛编号",F401,U401))</f>
        <v/>
      </c>
      <c r="AK401" s="7" t="str">
        <f ca="1" t="shared" si="319"/>
        <v/>
      </c>
      <c r="AL401" s="6" t="str">
        <f ca="1" t="shared" si="319"/>
        <v/>
      </c>
      <c r="AM401" s="6" t="str">
        <f ca="1" t="shared" si="319"/>
        <v/>
      </c>
      <c r="AN401" s="6" t="str">
        <f ca="1" t="shared" si="319"/>
        <v/>
      </c>
      <c r="AO401" s="6" t="str">
        <f ca="1" t="shared" si="319"/>
        <v/>
      </c>
      <c r="AP401" s="6" t="str">
        <f ca="1" t="shared" si="319"/>
        <v/>
      </c>
      <c r="AQ401" s="6" t="str">
        <f ca="1" t="shared" si="319"/>
        <v/>
      </c>
      <c r="AR401" s="6" t="str">
        <f ca="1" t="shared" si="319"/>
        <v/>
      </c>
      <c r="AS401" s="6" t="str">
        <f ca="1" t="shared" si="319"/>
        <v/>
      </c>
      <c r="AT401" s="6" t="str">
        <f ca="1" t="shared" si="319"/>
        <v/>
      </c>
      <c r="AU401" s="9" t="str">
        <f ca="1" t="shared" ref="AU401:BI401" si="320">IF(AF401="","",AF401)</f>
        <v/>
      </c>
      <c r="AV401" s="5" t="str">
        <f ca="1" t="shared" si="320"/>
        <v/>
      </c>
      <c r="AW401" s="5" t="str">
        <f ca="1" t="shared" si="320"/>
        <v/>
      </c>
      <c r="AX401" s="8" t="str">
        <f ca="1" t="shared" si="320"/>
        <v/>
      </c>
      <c r="AY401" s="6" t="str">
        <f ca="1" t="shared" si="320"/>
        <v/>
      </c>
      <c r="AZ401" s="7" t="str">
        <f ca="1" t="shared" si="320"/>
        <v/>
      </c>
      <c r="BA401" s="6" t="str">
        <f ca="1" t="shared" si="320"/>
        <v/>
      </c>
      <c r="BB401" s="6" t="str">
        <f ca="1" t="shared" si="320"/>
        <v/>
      </c>
      <c r="BC401" s="6" t="str">
        <f ca="1" t="shared" si="320"/>
        <v/>
      </c>
      <c r="BD401" s="6" t="str">
        <f ca="1" t="shared" si="320"/>
        <v/>
      </c>
      <c r="BE401" s="6" t="str">
        <f ca="1" t="shared" si="320"/>
        <v/>
      </c>
      <c r="BF401" s="6" t="str">
        <f ca="1" t="shared" si="320"/>
        <v/>
      </c>
      <c r="BG401" s="6" t="str">
        <f ca="1" t="shared" si="320"/>
        <v/>
      </c>
      <c r="BH401" s="6" t="str">
        <f ca="1" t="shared" si="320"/>
        <v/>
      </c>
      <c r="BI401" s="6" t="str">
        <f ca="1" t="shared" si="320"/>
        <v/>
      </c>
    </row>
    <row r="402" spans="1:61">
      <c r="A402" s="5" t="str">
        <f ca="1" t="shared" si="292"/>
        <v/>
      </c>
      <c r="B402" s="5" t="str">
        <f ca="1">IF(选手操作!$K401="","",选手操作!$K401)</f>
        <v/>
      </c>
      <c r="C402" s="5" t="str">
        <f ca="1">IF(选手操作!$L401="","",选手操作!$L401)</f>
        <v/>
      </c>
      <c r="D402" s="5" t="str">
        <f ca="1">IF($B402="","",RANK($E402,$E$4:$E$435,0)+COUNTIF($E$4:$E402,$E402)-1)</f>
        <v/>
      </c>
      <c r="E402" s="6" t="str">
        <f ca="1" t="shared" si="293"/>
        <v/>
      </c>
      <c r="F402" s="7" t="str">
        <f ca="1">IF(SUM(选手操作!S401,选手操作!AS401,选手操作!BS401,选手操作!CS401,选手操作!DS401,选手操作!ES401,选手操作!FS401,选手操作!GS401,选手操作!HS401,选手操作!M401,结果导入!W401,结果导入!AW401,结果导入!BW401,结果导入!CW401,结果导入!DW401,结果导入!EW401,结果导入!FW401,结果导入!GW401,结果导入!HW401,选手操作!HU401)=0,"",SUM(选手操作!S401,选手操作!AS401,选手操作!BS401,选手操作!CS401,选手操作!DS401,选手操作!ES401,选手操作!FS401,选手操作!GS401,选手操作!HS401,选手操作!M401,结果导入!W401,结果导入!AW401,结果导入!BW401,结果导入!CW401,结果导入!DW401,结果导入!EW401,结果导入!FW401,结果导入!GW401,结果导入!HW401))</f>
        <v/>
      </c>
      <c r="G402" s="7" t="str">
        <f>IF(SUM(选手操作!O401,结果导入!Y401,结果导入!AY401,结果导入!BY401,结果导入!CY401,结果导入!DY401,结果导入!EY401,结果导入!FY401,结果导入!GY401,结果导入!HY401)=0,"",SUM(选手操作!O401,结果导入!Y401,结果导入!AY401,结果导入!BY401,结果导入!CY401,结果导入!DY401,结果导入!EY401,结果导入!FY401,结果导入!GY401,结果导入!HY401))</f>
        <v/>
      </c>
      <c r="H402" s="6" t="str">
        <f ca="1">IFERROR(IF(OR($C402="",结果导入!S$3=""),"",IF(选手操作!T401&lt;&gt;"",IF(选手操作!T401="其他","请假",选手操作!T401),VLOOKUP($C402,结果导入!O:Q,3,0))),"成绩错误")</f>
        <v/>
      </c>
      <c r="I402" s="6" t="str">
        <f ca="1">IFERROR(IF(OR($C402="",结果导入!AS$3=""),"",IF(选手操作!AT401&lt;&gt;"",IF(选手操作!AT401="其他","请假",选手操作!AT401),VLOOKUP($C402,结果导入!AO:AQ,3,0))),"成绩错误")</f>
        <v/>
      </c>
      <c r="J402" s="6" t="str">
        <f ca="1">IFERROR(IF(OR($C402="",结果导入!BS$3=""),"",IF(选手操作!BT401&lt;&gt;"",IF(选手操作!BT401="其他","请假",选手操作!BT401),VLOOKUP($C402,结果导入!BO:BQ,3,0))),"成绩错误")</f>
        <v/>
      </c>
      <c r="K402" s="6" t="str">
        <f ca="1">IFERROR(IF(OR($C402="",结果导入!CS$3=""),"",IF(选手操作!CT401&lt;&gt;"",IF(选手操作!CT401="其他","请假",选手操作!CT401),VLOOKUP($C402,结果导入!CO:CQ,3,0))),"成绩错误")</f>
        <v/>
      </c>
      <c r="L402" s="6" t="str">
        <f ca="1">IFERROR(IF(OR($C402="",结果导入!DS$3=""),"",IF(选手操作!DT401&lt;&gt;"",IF(选手操作!DT401="其他","请假",选手操作!DT401),VLOOKUP($C402,结果导入!DO:DQ,3,0))),"成绩错误")</f>
        <v/>
      </c>
      <c r="M402" s="6" t="str">
        <f ca="1">IFERROR(IF(OR($C402="",结果导入!ES$3=""),"",IF(选手操作!ET401&lt;&gt;"",IF(选手操作!ET401="其他","请假",选手操作!ET401),VLOOKUP($C402,结果导入!EO:EQ,3,0))),"成绩错误")</f>
        <v/>
      </c>
      <c r="N402" s="6" t="str">
        <f ca="1">IFERROR(IF(OR($C402="",结果导入!FS$3=""),"",IF(选手操作!FT401&lt;&gt;"",IF(选手操作!FT401="其他","请假",选手操作!FT401),VLOOKUP($C402,结果导入!FO:FQ,3,0))),"成绩错误")</f>
        <v/>
      </c>
      <c r="O402" s="6" t="str">
        <f ca="1">IFERROR(IF(OR($C402="",结果导入!GS$3=""),"",IF(选手操作!GT401&lt;&gt;"",IF(选手操作!GT401="其他","请假",选手操作!GT401),VLOOKUP($C402,结果导入!GO:GQ,3,0))),"成绩错误")</f>
        <v/>
      </c>
      <c r="P402" s="6" t="str">
        <f ca="1">IFERROR(IF(OR($C402="",结果导入!HS$3=""),"",IF(选手操作!HT401&lt;&gt;"",IF(选手操作!HT401="其他","请假",选手操作!HT401),VLOOKUP($C402,结果导入!HO:HQ,3,0))),"成绩错误")</f>
        <v/>
      </c>
      <c r="Q402" s="5" t="str">
        <f ca="1" t="shared" si="294"/>
        <v/>
      </c>
      <c r="R402" s="5" t="str">
        <f ca="1">IF($Q402="","",VLOOKUP($Q402,$A:$C,2,0))</f>
        <v/>
      </c>
      <c r="S402" s="5" t="str">
        <f ca="1">IF($Q402="","",VLOOKUP($Q402,$A:$C,3,0))</f>
        <v/>
      </c>
      <c r="T402" s="6" t="str">
        <f ca="1">IF($Q402="","",VLOOKUP($R402,$B:$P,COLUMN()-16,0))</f>
        <v/>
      </c>
      <c r="U402" s="6" t="str">
        <f ca="1">IF($Q402="","",VLOOKUP($R402,$B:$P,COLUMN()-16,0))</f>
        <v/>
      </c>
      <c r="V402" s="6" t="str">
        <f ca="1">IF($Q402="","",VLOOKUP($R402,$B:$P,COLUMN()-16,0))</f>
        <v/>
      </c>
      <c r="W402" s="6" t="str">
        <f ca="1">IF($Q402="","",VLOOKUP($R402,$B:$P,COLUMN()-16,0))</f>
        <v/>
      </c>
      <c r="X402" s="6" t="str">
        <f ca="1">IF($Q402="","",VLOOKUP($R402,$B:$P,COLUMN()-16,0))</f>
        <v/>
      </c>
      <c r="Y402" s="6" t="str">
        <f ca="1">IF($Q402="","",VLOOKUP($R402,$B:$P,COLUMN()-16,0))</f>
        <v/>
      </c>
      <c r="Z402" s="6" t="str">
        <f ca="1">IF($Q402="","",VLOOKUP($R402,$B:$P,COLUMN()-16,0))</f>
        <v/>
      </c>
      <c r="AA402" s="6" t="str">
        <f ca="1">IF($Q402="","",VLOOKUP($R402,$B:$P,COLUMN()-16,0))</f>
        <v/>
      </c>
      <c r="AB402" s="6" t="str">
        <f ca="1">IF($Q402="","",VLOOKUP($R402,$B:$P,COLUMN()-16,0))</f>
        <v/>
      </c>
      <c r="AC402" s="6" t="str">
        <f ca="1">IF($Q402="","",VLOOKUP($R402,$B:$P,COLUMN()-16,0))</f>
        <v/>
      </c>
      <c r="AD402" s="6" t="str">
        <f ca="1">IF($Q402="","",VLOOKUP($R402,$B:$P,COLUMN()-16,0))</f>
        <v/>
      </c>
      <c r="AE402" s="6" t="str">
        <f ca="1">IF($Q402="","",VLOOKUP($R402,$B:$P,COLUMN()-16,0))</f>
        <v/>
      </c>
      <c r="AF402" s="5" t="str">
        <f ca="1">IF($AH$1="","",IF($AH$1="参赛编号",B402,Q402))</f>
        <v/>
      </c>
      <c r="AG402" s="5" t="str">
        <f ca="1">IF($AH$1="","",IF($AH$1="参赛编号",C402,R402))</f>
        <v/>
      </c>
      <c r="AH402" s="5" t="str">
        <f ca="1">IF($AH$1="","",IF($AH$1="参赛编号",D402,S402))</f>
        <v/>
      </c>
      <c r="AI402" s="6" t="str">
        <f ca="1">IF(OR($AT$1="",$AH$1="",$AF402=""),"",$AT$1*IF($AH$1="参赛编号",E402,T402))</f>
        <v/>
      </c>
      <c r="AJ402" s="6" t="str">
        <f ca="1" t="shared" ref="AJ402:AT402" si="321">IF($AH$1="","",IF($AH$1="参赛编号",F402,U402))</f>
        <v/>
      </c>
      <c r="AK402" s="7" t="str">
        <f ca="1" t="shared" si="321"/>
        <v/>
      </c>
      <c r="AL402" s="6" t="str">
        <f ca="1" t="shared" si="321"/>
        <v/>
      </c>
      <c r="AM402" s="6" t="str">
        <f ca="1" t="shared" si="321"/>
        <v/>
      </c>
      <c r="AN402" s="6" t="str">
        <f ca="1" t="shared" si="321"/>
        <v/>
      </c>
      <c r="AO402" s="6" t="str">
        <f ca="1" t="shared" si="321"/>
        <v/>
      </c>
      <c r="AP402" s="6" t="str">
        <f ca="1" t="shared" si="321"/>
        <v/>
      </c>
      <c r="AQ402" s="6" t="str">
        <f ca="1" t="shared" si="321"/>
        <v/>
      </c>
      <c r="AR402" s="6" t="str">
        <f ca="1" t="shared" si="321"/>
        <v/>
      </c>
      <c r="AS402" s="6" t="str">
        <f ca="1" t="shared" si="321"/>
        <v/>
      </c>
      <c r="AT402" s="6" t="str">
        <f ca="1" t="shared" si="321"/>
        <v/>
      </c>
      <c r="AU402" s="9" t="str">
        <f ca="1" t="shared" ref="AU402:BI402" si="322">IF(AF402="","",AF402)</f>
        <v/>
      </c>
      <c r="AV402" s="5" t="str">
        <f ca="1" t="shared" si="322"/>
        <v/>
      </c>
      <c r="AW402" s="5" t="str">
        <f ca="1" t="shared" si="322"/>
        <v/>
      </c>
      <c r="AX402" s="8" t="str">
        <f ca="1" t="shared" si="322"/>
        <v/>
      </c>
      <c r="AY402" s="6" t="str">
        <f ca="1" t="shared" si="322"/>
        <v/>
      </c>
      <c r="AZ402" s="7" t="str">
        <f ca="1" t="shared" si="322"/>
        <v/>
      </c>
      <c r="BA402" s="6" t="str">
        <f ca="1" t="shared" si="322"/>
        <v/>
      </c>
      <c r="BB402" s="6" t="str">
        <f ca="1" t="shared" si="322"/>
        <v/>
      </c>
      <c r="BC402" s="6" t="str">
        <f ca="1" t="shared" si="322"/>
        <v/>
      </c>
      <c r="BD402" s="6" t="str">
        <f ca="1" t="shared" si="322"/>
        <v/>
      </c>
      <c r="BE402" s="6" t="str">
        <f ca="1" t="shared" si="322"/>
        <v/>
      </c>
      <c r="BF402" s="6" t="str">
        <f ca="1" t="shared" si="322"/>
        <v/>
      </c>
      <c r="BG402" s="6" t="str">
        <f ca="1" t="shared" si="322"/>
        <v/>
      </c>
      <c r="BH402" s="6" t="str">
        <f ca="1" t="shared" si="322"/>
        <v/>
      </c>
      <c r="BI402" s="6" t="str">
        <f ca="1" t="shared" si="322"/>
        <v/>
      </c>
    </row>
    <row r="403" spans="1:61">
      <c r="A403" s="5" t="str">
        <f ca="1" t="shared" si="292"/>
        <v/>
      </c>
      <c r="B403" s="5" t="str">
        <f ca="1">IF(选手操作!$K402="","",选手操作!$K402)</f>
        <v/>
      </c>
      <c r="C403" s="5" t="str">
        <f ca="1">IF(选手操作!$L402="","",选手操作!$L402)</f>
        <v/>
      </c>
      <c r="D403" s="5" t="str">
        <f ca="1">IF($B403="","",RANK($E403,$E$4:$E$435,0)+COUNTIF($E$4:$E403,$E403)-1)</f>
        <v/>
      </c>
      <c r="E403" s="6" t="str">
        <f ca="1" t="shared" si="293"/>
        <v/>
      </c>
      <c r="F403" s="7" t="str">
        <f ca="1">IF(SUM(选手操作!S402,选手操作!AS402,选手操作!BS402,选手操作!CS402,选手操作!DS402,选手操作!ES402,选手操作!FS402,选手操作!GS402,选手操作!HS402,选手操作!M402,结果导入!W402,结果导入!AW402,结果导入!BW402,结果导入!CW402,结果导入!DW402,结果导入!EW402,结果导入!FW402,结果导入!GW402,结果导入!HW402,选手操作!HU402)=0,"",SUM(选手操作!S402,选手操作!AS402,选手操作!BS402,选手操作!CS402,选手操作!DS402,选手操作!ES402,选手操作!FS402,选手操作!GS402,选手操作!HS402,选手操作!M402,结果导入!W402,结果导入!AW402,结果导入!BW402,结果导入!CW402,结果导入!DW402,结果导入!EW402,结果导入!FW402,结果导入!GW402,结果导入!HW402))</f>
        <v/>
      </c>
      <c r="G403" s="7" t="str">
        <f>IF(SUM(选手操作!O402,结果导入!Y402,结果导入!AY402,结果导入!BY402,结果导入!CY402,结果导入!DY402,结果导入!EY402,结果导入!FY402,结果导入!GY402,结果导入!HY402)=0,"",SUM(选手操作!O402,结果导入!Y402,结果导入!AY402,结果导入!BY402,结果导入!CY402,结果导入!DY402,结果导入!EY402,结果导入!FY402,结果导入!GY402,结果导入!HY402))</f>
        <v/>
      </c>
      <c r="H403" s="6" t="str">
        <f ca="1">IFERROR(IF(OR($C403="",结果导入!S$3=""),"",IF(选手操作!T402&lt;&gt;"",IF(选手操作!T402="其他","请假",选手操作!T402),VLOOKUP($C403,结果导入!O:Q,3,0))),"成绩错误")</f>
        <v/>
      </c>
      <c r="I403" s="6" t="str">
        <f ca="1">IFERROR(IF(OR($C403="",结果导入!AS$3=""),"",IF(选手操作!AT402&lt;&gt;"",IF(选手操作!AT402="其他","请假",选手操作!AT402),VLOOKUP($C403,结果导入!AO:AQ,3,0))),"成绩错误")</f>
        <v/>
      </c>
      <c r="J403" s="6" t="str">
        <f ca="1">IFERROR(IF(OR($C403="",结果导入!BS$3=""),"",IF(选手操作!BT402&lt;&gt;"",IF(选手操作!BT402="其他","请假",选手操作!BT402),VLOOKUP($C403,结果导入!BO:BQ,3,0))),"成绩错误")</f>
        <v/>
      </c>
      <c r="K403" s="6" t="str">
        <f ca="1">IFERROR(IF(OR($C403="",结果导入!CS$3=""),"",IF(选手操作!CT402&lt;&gt;"",IF(选手操作!CT402="其他","请假",选手操作!CT402),VLOOKUP($C403,结果导入!CO:CQ,3,0))),"成绩错误")</f>
        <v/>
      </c>
      <c r="L403" s="6" t="str">
        <f ca="1">IFERROR(IF(OR($C403="",结果导入!DS$3=""),"",IF(选手操作!DT402&lt;&gt;"",IF(选手操作!DT402="其他","请假",选手操作!DT402),VLOOKUP($C403,结果导入!DO:DQ,3,0))),"成绩错误")</f>
        <v/>
      </c>
      <c r="M403" s="6" t="str">
        <f ca="1">IFERROR(IF(OR($C403="",结果导入!ES$3=""),"",IF(选手操作!ET402&lt;&gt;"",IF(选手操作!ET402="其他","请假",选手操作!ET402),VLOOKUP($C403,结果导入!EO:EQ,3,0))),"成绩错误")</f>
        <v/>
      </c>
      <c r="N403" s="6" t="str">
        <f ca="1">IFERROR(IF(OR($C403="",结果导入!FS$3=""),"",IF(选手操作!FT402&lt;&gt;"",IF(选手操作!FT402="其他","请假",选手操作!FT402),VLOOKUP($C403,结果导入!FO:FQ,3,0))),"成绩错误")</f>
        <v/>
      </c>
      <c r="O403" s="6" t="str">
        <f ca="1">IFERROR(IF(OR($C403="",结果导入!GS$3=""),"",IF(选手操作!GT402&lt;&gt;"",IF(选手操作!GT402="其他","请假",选手操作!GT402),VLOOKUP($C403,结果导入!GO:GQ,3,0))),"成绩错误")</f>
        <v/>
      </c>
      <c r="P403" s="6" t="str">
        <f ca="1">IFERROR(IF(OR($C403="",结果导入!HS$3=""),"",IF(选手操作!HT402&lt;&gt;"",IF(选手操作!HT402="其他","请假",选手操作!HT402),VLOOKUP($C403,结果导入!HO:HQ,3,0))),"成绩错误")</f>
        <v/>
      </c>
      <c r="Q403" s="5" t="str">
        <f ca="1" t="shared" si="294"/>
        <v/>
      </c>
      <c r="R403" s="5" t="str">
        <f ca="1">IF($Q403="","",VLOOKUP($Q403,$A:$C,2,0))</f>
        <v/>
      </c>
      <c r="S403" s="5" t="str">
        <f ca="1">IF($Q403="","",VLOOKUP($Q403,$A:$C,3,0))</f>
        <v/>
      </c>
      <c r="T403" s="6" t="str">
        <f ca="1">IF($Q403="","",VLOOKUP($R403,$B:$P,COLUMN()-16,0))</f>
        <v/>
      </c>
      <c r="U403" s="6" t="str">
        <f ca="1">IF($Q403="","",VLOOKUP($R403,$B:$P,COLUMN()-16,0))</f>
        <v/>
      </c>
      <c r="V403" s="6" t="str">
        <f ca="1">IF($Q403="","",VLOOKUP($R403,$B:$P,COLUMN()-16,0))</f>
        <v/>
      </c>
      <c r="W403" s="6" t="str">
        <f ca="1">IF($Q403="","",VLOOKUP($R403,$B:$P,COLUMN()-16,0))</f>
        <v/>
      </c>
      <c r="X403" s="6" t="str">
        <f ca="1">IF($Q403="","",VLOOKUP($R403,$B:$P,COLUMN()-16,0))</f>
        <v/>
      </c>
      <c r="Y403" s="6" t="str">
        <f ca="1">IF($Q403="","",VLOOKUP($R403,$B:$P,COLUMN()-16,0))</f>
        <v/>
      </c>
      <c r="Z403" s="6" t="str">
        <f ca="1">IF($Q403="","",VLOOKUP($R403,$B:$P,COLUMN()-16,0))</f>
        <v/>
      </c>
      <c r="AA403" s="6" t="str">
        <f ca="1">IF($Q403="","",VLOOKUP($R403,$B:$P,COLUMN()-16,0))</f>
        <v/>
      </c>
      <c r="AB403" s="6" t="str">
        <f ca="1">IF($Q403="","",VLOOKUP($R403,$B:$P,COLUMN()-16,0))</f>
        <v/>
      </c>
      <c r="AC403" s="6" t="str">
        <f ca="1">IF($Q403="","",VLOOKUP($R403,$B:$P,COLUMN()-16,0))</f>
        <v/>
      </c>
      <c r="AD403" s="6" t="str">
        <f ca="1">IF($Q403="","",VLOOKUP($R403,$B:$P,COLUMN()-16,0))</f>
        <v/>
      </c>
      <c r="AE403" s="6" t="str">
        <f ca="1">IF($Q403="","",VLOOKUP($R403,$B:$P,COLUMN()-16,0))</f>
        <v/>
      </c>
      <c r="AF403" s="5" t="str">
        <f ca="1">IF($AH$1="","",IF($AH$1="参赛编号",B403,Q403))</f>
        <v/>
      </c>
      <c r="AG403" s="5" t="str">
        <f ca="1">IF($AH$1="","",IF($AH$1="参赛编号",C403,R403))</f>
        <v/>
      </c>
      <c r="AH403" s="5" t="str">
        <f ca="1">IF($AH$1="","",IF($AH$1="参赛编号",D403,S403))</f>
        <v/>
      </c>
      <c r="AI403" s="6" t="str">
        <f ca="1">IF(OR($AT$1="",$AH$1="",$AF403=""),"",$AT$1*IF($AH$1="参赛编号",E403,T403))</f>
        <v/>
      </c>
      <c r="AJ403" s="6" t="str">
        <f ca="1" t="shared" ref="AJ403:AT403" si="323">IF($AH$1="","",IF($AH$1="参赛编号",F403,U403))</f>
        <v/>
      </c>
      <c r="AK403" s="7" t="str">
        <f ca="1" t="shared" si="323"/>
        <v/>
      </c>
      <c r="AL403" s="6" t="str">
        <f ca="1" t="shared" si="323"/>
        <v/>
      </c>
      <c r="AM403" s="6" t="str">
        <f ca="1" t="shared" si="323"/>
        <v/>
      </c>
      <c r="AN403" s="6" t="str">
        <f ca="1" t="shared" si="323"/>
        <v/>
      </c>
      <c r="AO403" s="6" t="str">
        <f ca="1" t="shared" si="323"/>
        <v/>
      </c>
      <c r="AP403" s="6" t="str">
        <f ca="1" t="shared" si="323"/>
        <v/>
      </c>
      <c r="AQ403" s="6" t="str">
        <f ca="1" t="shared" si="323"/>
        <v/>
      </c>
      <c r="AR403" s="6" t="str">
        <f ca="1" t="shared" si="323"/>
        <v/>
      </c>
      <c r="AS403" s="6" t="str">
        <f ca="1" t="shared" si="323"/>
        <v/>
      </c>
      <c r="AT403" s="6" t="str">
        <f ca="1" t="shared" si="323"/>
        <v/>
      </c>
      <c r="AU403" s="9" t="str">
        <f ca="1" t="shared" ref="AU403:BI403" si="324">IF(AF403="","",AF403)</f>
        <v/>
      </c>
      <c r="AV403" s="5" t="str">
        <f ca="1" t="shared" si="324"/>
        <v/>
      </c>
      <c r="AW403" s="5" t="str">
        <f ca="1" t="shared" si="324"/>
        <v/>
      </c>
      <c r="AX403" s="8" t="str">
        <f ca="1" t="shared" si="324"/>
        <v/>
      </c>
      <c r="AY403" s="6" t="str">
        <f ca="1" t="shared" si="324"/>
        <v/>
      </c>
      <c r="AZ403" s="7" t="str">
        <f ca="1" t="shared" si="324"/>
        <v/>
      </c>
      <c r="BA403" s="6" t="str">
        <f ca="1" t="shared" si="324"/>
        <v/>
      </c>
      <c r="BB403" s="6" t="str">
        <f ca="1" t="shared" si="324"/>
        <v/>
      </c>
      <c r="BC403" s="6" t="str">
        <f ca="1" t="shared" si="324"/>
        <v/>
      </c>
      <c r="BD403" s="6" t="str">
        <f ca="1" t="shared" si="324"/>
        <v/>
      </c>
      <c r="BE403" s="6" t="str">
        <f ca="1" t="shared" si="324"/>
        <v/>
      </c>
      <c r="BF403" s="6" t="str">
        <f ca="1" t="shared" si="324"/>
        <v/>
      </c>
      <c r="BG403" s="6" t="str">
        <f ca="1" t="shared" si="324"/>
        <v/>
      </c>
      <c r="BH403" s="6" t="str">
        <f ca="1" t="shared" si="324"/>
        <v/>
      </c>
      <c r="BI403" s="6" t="str">
        <f ca="1" t="shared" si="324"/>
        <v/>
      </c>
    </row>
    <row r="404" spans="1:61">
      <c r="A404" s="5" t="str">
        <f ca="1" t="shared" si="292"/>
        <v/>
      </c>
      <c r="B404" s="5" t="str">
        <f ca="1">IF(选手操作!$K403="","",选手操作!$K403)</f>
        <v/>
      </c>
      <c r="C404" s="5" t="str">
        <f ca="1">IF(选手操作!$L403="","",选手操作!$L403)</f>
        <v/>
      </c>
      <c r="D404" s="5" t="str">
        <f ca="1">IF($B404="","",RANK($E404,$E$4:$E$435,0)+COUNTIF($E$4:$E404,$E404)-1)</f>
        <v/>
      </c>
      <c r="E404" s="6" t="str">
        <f ca="1" t="shared" si="293"/>
        <v/>
      </c>
      <c r="F404" s="7" t="str">
        <f ca="1">IF(SUM(选手操作!S403,选手操作!AS403,选手操作!BS403,选手操作!CS403,选手操作!DS403,选手操作!ES403,选手操作!FS403,选手操作!GS403,选手操作!HS403,选手操作!M403,结果导入!W403,结果导入!AW403,结果导入!BW403,结果导入!CW403,结果导入!DW403,结果导入!EW403,结果导入!FW403,结果导入!GW403,结果导入!HW403,选手操作!HU403)=0,"",SUM(选手操作!S403,选手操作!AS403,选手操作!BS403,选手操作!CS403,选手操作!DS403,选手操作!ES403,选手操作!FS403,选手操作!GS403,选手操作!HS403,选手操作!M403,结果导入!W403,结果导入!AW403,结果导入!BW403,结果导入!CW403,结果导入!DW403,结果导入!EW403,结果导入!FW403,结果导入!GW403,结果导入!HW403))</f>
        <v/>
      </c>
      <c r="G404" s="7" t="str">
        <f>IF(SUM(选手操作!O403,结果导入!Y403,结果导入!AY403,结果导入!BY403,结果导入!CY403,结果导入!DY403,结果导入!EY403,结果导入!FY403,结果导入!GY403,结果导入!HY403)=0,"",SUM(选手操作!O403,结果导入!Y403,结果导入!AY403,结果导入!BY403,结果导入!CY403,结果导入!DY403,结果导入!EY403,结果导入!FY403,结果导入!GY403,结果导入!HY403))</f>
        <v/>
      </c>
      <c r="H404" s="6" t="str">
        <f ca="1">IFERROR(IF(OR($C404="",结果导入!S$3=""),"",IF(选手操作!T403&lt;&gt;"",IF(选手操作!T403="其他","请假",选手操作!T403),VLOOKUP($C404,结果导入!O:Q,3,0))),"成绩错误")</f>
        <v/>
      </c>
      <c r="I404" s="6" t="str">
        <f ca="1">IFERROR(IF(OR($C404="",结果导入!AS$3=""),"",IF(选手操作!AT403&lt;&gt;"",IF(选手操作!AT403="其他","请假",选手操作!AT403),VLOOKUP($C404,结果导入!AO:AQ,3,0))),"成绩错误")</f>
        <v/>
      </c>
      <c r="J404" s="6" t="str">
        <f ca="1">IFERROR(IF(OR($C404="",结果导入!BS$3=""),"",IF(选手操作!BT403&lt;&gt;"",IF(选手操作!BT403="其他","请假",选手操作!BT403),VLOOKUP($C404,结果导入!BO:BQ,3,0))),"成绩错误")</f>
        <v/>
      </c>
      <c r="K404" s="6" t="str">
        <f ca="1">IFERROR(IF(OR($C404="",结果导入!CS$3=""),"",IF(选手操作!CT403&lt;&gt;"",IF(选手操作!CT403="其他","请假",选手操作!CT403),VLOOKUP($C404,结果导入!CO:CQ,3,0))),"成绩错误")</f>
        <v/>
      </c>
      <c r="L404" s="6" t="str">
        <f ca="1">IFERROR(IF(OR($C404="",结果导入!DS$3=""),"",IF(选手操作!DT403&lt;&gt;"",IF(选手操作!DT403="其他","请假",选手操作!DT403),VLOOKUP($C404,结果导入!DO:DQ,3,0))),"成绩错误")</f>
        <v/>
      </c>
      <c r="M404" s="6" t="str">
        <f ca="1">IFERROR(IF(OR($C404="",结果导入!ES$3=""),"",IF(选手操作!ET403&lt;&gt;"",IF(选手操作!ET403="其他","请假",选手操作!ET403),VLOOKUP($C404,结果导入!EO:EQ,3,0))),"成绩错误")</f>
        <v/>
      </c>
      <c r="N404" s="6" t="str">
        <f ca="1">IFERROR(IF(OR($C404="",结果导入!FS$3=""),"",IF(选手操作!FT403&lt;&gt;"",IF(选手操作!FT403="其他","请假",选手操作!FT403),VLOOKUP($C404,结果导入!FO:FQ,3,0))),"成绩错误")</f>
        <v/>
      </c>
      <c r="O404" s="6" t="str">
        <f ca="1">IFERROR(IF(OR($C404="",结果导入!GS$3=""),"",IF(选手操作!GT403&lt;&gt;"",IF(选手操作!GT403="其他","请假",选手操作!GT403),VLOOKUP($C404,结果导入!GO:GQ,3,0))),"成绩错误")</f>
        <v/>
      </c>
      <c r="P404" s="6" t="str">
        <f ca="1">IFERROR(IF(OR($C404="",结果导入!HS$3=""),"",IF(选手操作!HT403&lt;&gt;"",IF(选手操作!HT403="其他","请假",选手操作!HT403),VLOOKUP($C404,结果导入!HO:HQ,3,0))),"成绩错误")</f>
        <v/>
      </c>
      <c r="Q404" s="5" t="str">
        <f ca="1" t="shared" si="294"/>
        <v/>
      </c>
      <c r="R404" s="5" t="str">
        <f ca="1">IF($Q404="","",VLOOKUP($Q404,$A:$C,2,0))</f>
        <v/>
      </c>
      <c r="S404" s="5" t="str">
        <f ca="1">IF($Q404="","",VLOOKUP($Q404,$A:$C,3,0))</f>
        <v/>
      </c>
      <c r="T404" s="6" t="str">
        <f ca="1">IF($Q404="","",VLOOKUP($R404,$B:$P,COLUMN()-16,0))</f>
        <v/>
      </c>
      <c r="U404" s="6" t="str">
        <f ca="1">IF($Q404="","",VLOOKUP($R404,$B:$P,COLUMN()-16,0))</f>
        <v/>
      </c>
      <c r="V404" s="6" t="str">
        <f ca="1">IF($Q404="","",VLOOKUP($R404,$B:$P,COLUMN()-16,0))</f>
        <v/>
      </c>
      <c r="W404" s="6" t="str">
        <f ca="1">IF($Q404="","",VLOOKUP($R404,$B:$P,COLUMN()-16,0))</f>
        <v/>
      </c>
      <c r="X404" s="6" t="str">
        <f ca="1">IF($Q404="","",VLOOKUP($R404,$B:$P,COLUMN()-16,0))</f>
        <v/>
      </c>
      <c r="Y404" s="6" t="str">
        <f ca="1">IF($Q404="","",VLOOKUP($R404,$B:$P,COLUMN()-16,0))</f>
        <v/>
      </c>
      <c r="Z404" s="6" t="str">
        <f ca="1">IF($Q404="","",VLOOKUP($R404,$B:$P,COLUMN()-16,0))</f>
        <v/>
      </c>
      <c r="AA404" s="6" t="str">
        <f ca="1">IF($Q404="","",VLOOKUP($R404,$B:$P,COLUMN()-16,0))</f>
        <v/>
      </c>
      <c r="AB404" s="6" t="str">
        <f ca="1">IF($Q404="","",VLOOKUP($R404,$B:$P,COLUMN()-16,0))</f>
        <v/>
      </c>
      <c r="AC404" s="6" t="str">
        <f ca="1">IF($Q404="","",VLOOKUP($R404,$B:$P,COLUMN()-16,0))</f>
        <v/>
      </c>
      <c r="AD404" s="6" t="str">
        <f ca="1">IF($Q404="","",VLOOKUP($R404,$B:$P,COLUMN()-16,0))</f>
        <v/>
      </c>
      <c r="AE404" s="6" t="str">
        <f ca="1">IF($Q404="","",VLOOKUP($R404,$B:$P,COLUMN()-16,0))</f>
        <v/>
      </c>
      <c r="AF404" s="5" t="str">
        <f ca="1">IF($AH$1="","",IF($AH$1="参赛编号",B404,Q404))</f>
        <v/>
      </c>
      <c r="AG404" s="5" t="str">
        <f ca="1">IF($AH$1="","",IF($AH$1="参赛编号",C404,R404))</f>
        <v/>
      </c>
      <c r="AH404" s="5" t="str">
        <f ca="1">IF($AH$1="","",IF($AH$1="参赛编号",D404,S404))</f>
        <v/>
      </c>
      <c r="AI404" s="6" t="str">
        <f ca="1">IF(OR($AT$1="",$AH$1="",$AF404=""),"",$AT$1*IF($AH$1="参赛编号",E404,T404))</f>
        <v/>
      </c>
      <c r="AJ404" s="6" t="str">
        <f ca="1" t="shared" ref="AJ404:AT404" si="325">IF($AH$1="","",IF($AH$1="参赛编号",F404,U404))</f>
        <v/>
      </c>
      <c r="AK404" s="7" t="str">
        <f ca="1" t="shared" si="325"/>
        <v/>
      </c>
      <c r="AL404" s="6" t="str">
        <f ca="1" t="shared" si="325"/>
        <v/>
      </c>
      <c r="AM404" s="6" t="str">
        <f ca="1" t="shared" si="325"/>
        <v/>
      </c>
      <c r="AN404" s="6" t="str">
        <f ca="1" t="shared" si="325"/>
        <v/>
      </c>
      <c r="AO404" s="6" t="str">
        <f ca="1" t="shared" si="325"/>
        <v/>
      </c>
      <c r="AP404" s="6" t="str">
        <f ca="1" t="shared" si="325"/>
        <v/>
      </c>
      <c r="AQ404" s="6" t="str">
        <f ca="1" t="shared" si="325"/>
        <v/>
      </c>
      <c r="AR404" s="6" t="str">
        <f ca="1" t="shared" si="325"/>
        <v/>
      </c>
      <c r="AS404" s="6" t="str">
        <f ca="1" t="shared" si="325"/>
        <v/>
      </c>
      <c r="AT404" s="6" t="str">
        <f ca="1" t="shared" si="325"/>
        <v/>
      </c>
      <c r="AU404" s="9" t="str">
        <f ca="1" t="shared" ref="AU404:BI404" si="326">IF(AF404="","",AF404)</f>
        <v/>
      </c>
      <c r="AV404" s="5" t="str">
        <f ca="1" t="shared" si="326"/>
        <v/>
      </c>
      <c r="AW404" s="5" t="str">
        <f ca="1" t="shared" si="326"/>
        <v/>
      </c>
      <c r="AX404" s="8" t="str">
        <f ca="1" t="shared" si="326"/>
        <v/>
      </c>
      <c r="AY404" s="6" t="str">
        <f ca="1" t="shared" si="326"/>
        <v/>
      </c>
      <c r="AZ404" s="7" t="str">
        <f ca="1" t="shared" si="326"/>
        <v/>
      </c>
      <c r="BA404" s="6" t="str">
        <f ca="1" t="shared" si="326"/>
        <v/>
      </c>
      <c r="BB404" s="6" t="str">
        <f ca="1" t="shared" si="326"/>
        <v/>
      </c>
      <c r="BC404" s="6" t="str">
        <f ca="1" t="shared" si="326"/>
        <v/>
      </c>
      <c r="BD404" s="6" t="str">
        <f ca="1" t="shared" si="326"/>
        <v/>
      </c>
      <c r="BE404" s="6" t="str">
        <f ca="1" t="shared" si="326"/>
        <v/>
      </c>
      <c r="BF404" s="6" t="str">
        <f ca="1" t="shared" si="326"/>
        <v/>
      </c>
      <c r="BG404" s="6" t="str">
        <f ca="1" t="shared" si="326"/>
        <v/>
      </c>
      <c r="BH404" s="6" t="str">
        <f ca="1" t="shared" si="326"/>
        <v/>
      </c>
      <c r="BI404" s="6" t="str">
        <f ca="1" t="shared" si="326"/>
        <v/>
      </c>
    </row>
    <row r="405" spans="1:61">
      <c r="A405" s="5" t="str">
        <f ca="1" t="shared" si="292"/>
        <v/>
      </c>
      <c r="B405" s="5" t="str">
        <f ca="1">IF(选手操作!$K404="","",选手操作!$K404)</f>
        <v/>
      </c>
      <c r="C405" s="5" t="str">
        <f ca="1">IF(选手操作!$L404="","",选手操作!$L404)</f>
        <v/>
      </c>
      <c r="D405" s="5" t="str">
        <f ca="1">IF($B405="","",RANK($E405,$E$4:$E$435,0)+COUNTIF($E$4:$E405,$E405)-1)</f>
        <v/>
      </c>
      <c r="E405" s="6" t="str">
        <f ca="1" t="shared" si="293"/>
        <v/>
      </c>
      <c r="F405" s="7" t="str">
        <f ca="1">IF(SUM(选手操作!S404,选手操作!AS404,选手操作!BS404,选手操作!CS404,选手操作!DS404,选手操作!ES404,选手操作!FS404,选手操作!GS404,选手操作!HS404,选手操作!M404,结果导入!W404,结果导入!AW404,结果导入!BW404,结果导入!CW404,结果导入!DW404,结果导入!EW404,结果导入!FW404,结果导入!GW404,结果导入!HW404,选手操作!HU404)=0,"",SUM(选手操作!S404,选手操作!AS404,选手操作!BS404,选手操作!CS404,选手操作!DS404,选手操作!ES404,选手操作!FS404,选手操作!GS404,选手操作!HS404,选手操作!M404,结果导入!W404,结果导入!AW404,结果导入!BW404,结果导入!CW404,结果导入!DW404,结果导入!EW404,结果导入!FW404,结果导入!GW404,结果导入!HW404))</f>
        <v/>
      </c>
      <c r="G405" s="7" t="str">
        <f>IF(SUM(选手操作!O404,结果导入!Y404,结果导入!AY404,结果导入!BY404,结果导入!CY404,结果导入!DY404,结果导入!EY404,结果导入!FY404,结果导入!GY404,结果导入!HY404)=0,"",SUM(选手操作!O404,结果导入!Y404,结果导入!AY404,结果导入!BY404,结果导入!CY404,结果导入!DY404,结果导入!EY404,结果导入!FY404,结果导入!GY404,结果导入!HY404))</f>
        <v/>
      </c>
      <c r="H405" s="6" t="str">
        <f ca="1">IFERROR(IF(OR($C405="",结果导入!S$3=""),"",IF(选手操作!T404&lt;&gt;"",IF(选手操作!T404="其他","请假",选手操作!T404),VLOOKUP($C405,结果导入!O:Q,3,0))),"成绩错误")</f>
        <v/>
      </c>
      <c r="I405" s="6" t="str">
        <f ca="1">IFERROR(IF(OR($C405="",结果导入!AS$3=""),"",IF(选手操作!AT404&lt;&gt;"",IF(选手操作!AT404="其他","请假",选手操作!AT404),VLOOKUP($C405,结果导入!AO:AQ,3,0))),"成绩错误")</f>
        <v/>
      </c>
      <c r="J405" s="6" t="str">
        <f ca="1">IFERROR(IF(OR($C405="",结果导入!BS$3=""),"",IF(选手操作!BT404&lt;&gt;"",IF(选手操作!BT404="其他","请假",选手操作!BT404),VLOOKUP($C405,结果导入!BO:BQ,3,0))),"成绩错误")</f>
        <v/>
      </c>
      <c r="K405" s="6" t="str">
        <f ca="1">IFERROR(IF(OR($C405="",结果导入!CS$3=""),"",IF(选手操作!CT404&lt;&gt;"",IF(选手操作!CT404="其他","请假",选手操作!CT404),VLOOKUP($C405,结果导入!CO:CQ,3,0))),"成绩错误")</f>
        <v/>
      </c>
      <c r="L405" s="6" t="str">
        <f ca="1">IFERROR(IF(OR($C405="",结果导入!DS$3=""),"",IF(选手操作!DT404&lt;&gt;"",IF(选手操作!DT404="其他","请假",选手操作!DT404),VLOOKUP($C405,结果导入!DO:DQ,3,0))),"成绩错误")</f>
        <v/>
      </c>
      <c r="M405" s="6" t="str">
        <f ca="1">IFERROR(IF(OR($C405="",结果导入!ES$3=""),"",IF(选手操作!ET404&lt;&gt;"",IF(选手操作!ET404="其他","请假",选手操作!ET404),VLOOKUP($C405,结果导入!EO:EQ,3,0))),"成绩错误")</f>
        <v/>
      </c>
      <c r="N405" s="6" t="str">
        <f ca="1">IFERROR(IF(OR($C405="",结果导入!FS$3=""),"",IF(选手操作!FT404&lt;&gt;"",IF(选手操作!FT404="其他","请假",选手操作!FT404),VLOOKUP($C405,结果导入!FO:FQ,3,0))),"成绩错误")</f>
        <v/>
      </c>
      <c r="O405" s="6" t="str">
        <f ca="1">IFERROR(IF(OR($C405="",结果导入!GS$3=""),"",IF(选手操作!GT404&lt;&gt;"",IF(选手操作!GT404="其他","请假",选手操作!GT404),VLOOKUP($C405,结果导入!GO:GQ,3,0))),"成绩错误")</f>
        <v/>
      </c>
      <c r="P405" s="6" t="str">
        <f ca="1">IFERROR(IF(OR($C405="",结果导入!HS$3=""),"",IF(选手操作!HT404&lt;&gt;"",IF(选手操作!HT404="其他","请假",选手操作!HT404),VLOOKUP($C405,结果导入!HO:HQ,3,0))),"成绩错误")</f>
        <v/>
      </c>
      <c r="Q405" s="5" t="str">
        <f ca="1" t="shared" si="294"/>
        <v/>
      </c>
      <c r="R405" s="5" t="str">
        <f ca="1">IF($Q405="","",VLOOKUP($Q405,$A:$C,2,0))</f>
        <v/>
      </c>
      <c r="S405" s="5" t="str">
        <f ca="1">IF($Q405="","",VLOOKUP($Q405,$A:$C,3,0))</f>
        <v/>
      </c>
      <c r="T405" s="6" t="str">
        <f ca="1">IF($Q405="","",VLOOKUP($R405,$B:$P,COLUMN()-16,0))</f>
        <v/>
      </c>
      <c r="U405" s="6" t="str">
        <f ca="1">IF($Q405="","",VLOOKUP($R405,$B:$P,COLUMN()-16,0))</f>
        <v/>
      </c>
      <c r="V405" s="6" t="str">
        <f ca="1">IF($Q405="","",VLOOKUP($R405,$B:$P,COLUMN()-16,0))</f>
        <v/>
      </c>
      <c r="W405" s="6" t="str">
        <f ca="1">IF($Q405="","",VLOOKUP($R405,$B:$P,COLUMN()-16,0))</f>
        <v/>
      </c>
      <c r="X405" s="6" t="str">
        <f ca="1">IF($Q405="","",VLOOKUP($R405,$B:$P,COLUMN()-16,0))</f>
        <v/>
      </c>
      <c r="Y405" s="6" t="str">
        <f ca="1">IF($Q405="","",VLOOKUP($R405,$B:$P,COLUMN()-16,0))</f>
        <v/>
      </c>
      <c r="Z405" s="6" t="str">
        <f ca="1">IF($Q405="","",VLOOKUP($R405,$B:$P,COLUMN()-16,0))</f>
        <v/>
      </c>
      <c r="AA405" s="6" t="str">
        <f ca="1">IF($Q405="","",VLOOKUP($R405,$B:$P,COLUMN()-16,0))</f>
        <v/>
      </c>
      <c r="AB405" s="6" t="str">
        <f ca="1">IF($Q405="","",VLOOKUP($R405,$B:$P,COLUMN()-16,0))</f>
        <v/>
      </c>
      <c r="AC405" s="6" t="str">
        <f ca="1">IF($Q405="","",VLOOKUP($R405,$B:$P,COLUMN()-16,0))</f>
        <v/>
      </c>
      <c r="AD405" s="6" t="str">
        <f ca="1">IF($Q405="","",VLOOKUP($R405,$B:$P,COLUMN()-16,0))</f>
        <v/>
      </c>
      <c r="AE405" s="6" t="str">
        <f ca="1">IF($Q405="","",VLOOKUP($R405,$B:$P,COLUMN()-16,0))</f>
        <v/>
      </c>
      <c r="AF405" s="5" t="str">
        <f ca="1">IF($AH$1="","",IF($AH$1="参赛编号",B405,Q405))</f>
        <v/>
      </c>
      <c r="AG405" s="5" t="str">
        <f ca="1">IF($AH$1="","",IF($AH$1="参赛编号",C405,R405))</f>
        <v/>
      </c>
      <c r="AH405" s="5" t="str">
        <f ca="1">IF($AH$1="","",IF($AH$1="参赛编号",D405,S405))</f>
        <v/>
      </c>
      <c r="AI405" s="6" t="str">
        <f ca="1">IF(OR($AT$1="",$AH$1="",$AF405=""),"",$AT$1*IF($AH$1="参赛编号",E405,T405))</f>
        <v/>
      </c>
      <c r="AJ405" s="6" t="str">
        <f ca="1" t="shared" ref="AJ405:AT405" si="327">IF($AH$1="","",IF($AH$1="参赛编号",F405,U405))</f>
        <v/>
      </c>
      <c r="AK405" s="7" t="str">
        <f ca="1" t="shared" si="327"/>
        <v/>
      </c>
      <c r="AL405" s="6" t="str">
        <f ca="1" t="shared" si="327"/>
        <v/>
      </c>
      <c r="AM405" s="6" t="str">
        <f ca="1" t="shared" si="327"/>
        <v/>
      </c>
      <c r="AN405" s="6" t="str">
        <f ca="1" t="shared" si="327"/>
        <v/>
      </c>
      <c r="AO405" s="6" t="str">
        <f ca="1" t="shared" si="327"/>
        <v/>
      </c>
      <c r="AP405" s="6" t="str">
        <f ca="1" t="shared" si="327"/>
        <v/>
      </c>
      <c r="AQ405" s="6" t="str">
        <f ca="1" t="shared" si="327"/>
        <v/>
      </c>
      <c r="AR405" s="6" t="str">
        <f ca="1" t="shared" si="327"/>
        <v/>
      </c>
      <c r="AS405" s="6" t="str">
        <f ca="1" t="shared" si="327"/>
        <v/>
      </c>
      <c r="AT405" s="6" t="str">
        <f ca="1" t="shared" si="327"/>
        <v/>
      </c>
      <c r="AU405" s="9" t="str">
        <f ca="1" t="shared" ref="AU405:BI405" si="328">IF(AF405="","",AF405)</f>
        <v/>
      </c>
      <c r="AV405" s="5" t="str">
        <f ca="1" t="shared" si="328"/>
        <v/>
      </c>
      <c r="AW405" s="5" t="str">
        <f ca="1" t="shared" si="328"/>
        <v/>
      </c>
      <c r="AX405" s="8" t="str">
        <f ca="1" t="shared" si="328"/>
        <v/>
      </c>
      <c r="AY405" s="6" t="str">
        <f ca="1" t="shared" si="328"/>
        <v/>
      </c>
      <c r="AZ405" s="7" t="str">
        <f ca="1" t="shared" si="328"/>
        <v/>
      </c>
      <c r="BA405" s="6" t="str">
        <f ca="1" t="shared" si="328"/>
        <v/>
      </c>
      <c r="BB405" s="6" t="str">
        <f ca="1" t="shared" si="328"/>
        <v/>
      </c>
      <c r="BC405" s="6" t="str">
        <f ca="1" t="shared" si="328"/>
        <v/>
      </c>
      <c r="BD405" s="6" t="str">
        <f ca="1" t="shared" si="328"/>
        <v/>
      </c>
      <c r="BE405" s="6" t="str">
        <f ca="1" t="shared" si="328"/>
        <v/>
      </c>
      <c r="BF405" s="6" t="str">
        <f ca="1" t="shared" si="328"/>
        <v/>
      </c>
      <c r="BG405" s="6" t="str">
        <f ca="1" t="shared" si="328"/>
        <v/>
      </c>
      <c r="BH405" s="6" t="str">
        <f ca="1" t="shared" si="328"/>
        <v/>
      </c>
      <c r="BI405" s="6" t="str">
        <f ca="1" t="shared" si="328"/>
        <v/>
      </c>
    </row>
    <row r="406" spans="1:61">
      <c r="A406" s="5" t="str">
        <f ca="1" t="shared" si="292"/>
        <v/>
      </c>
      <c r="B406" s="5" t="str">
        <f ca="1">IF(选手操作!$K405="","",选手操作!$K405)</f>
        <v/>
      </c>
      <c r="C406" s="5" t="str">
        <f ca="1">IF(选手操作!$L405="","",选手操作!$L405)</f>
        <v/>
      </c>
      <c r="D406" s="5" t="str">
        <f ca="1">IF($B406="","",RANK($E406,$E$4:$E$435,0)+COUNTIF($E$4:$E406,$E406)-1)</f>
        <v/>
      </c>
      <c r="E406" s="6" t="str">
        <f ca="1" t="shared" si="293"/>
        <v/>
      </c>
      <c r="F406" s="7" t="str">
        <f ca="1">IF(SUM(选手操作!S405,选手操作!AS405,选手操作!BS405,选手操作!CS405,选手操作!DS405,选手操作!ES405,选手操作!FS405,选手操作!GS405,选手操作!HS405,选手操作!M405,结果导入!W405,结果导入!AW405,结果导入!BW405,结果导入!CW405,结果导入!DW405,结果导入!EW405,结果导入!FW405,结果导入!GW405,结果导入!HW405,选手操作!HU405)=0,"",SUM(选手操作!S405,选手操作!AS405,选手操作!BS405,选手操作!CS405,选手操作!DS405,选手操作!ES405,选手操作!FS405,选手操作!GS405,选手操作!HS405,选手操作!M405,结果导入!W405,结果导入!AW405,结果导入!BW405,结果导入!CW405,结果导入!DW405,结果导入!EW405,结果导入!FW405,结果导入!GW405,结果导入!HW405))</f>
        <v/>
      </c>
      <c r="G406" s="7" t="str">
        <f>IF(SUM(选手操作!O405,结果导入!Y405,结果导入!AY405,结果导入!BY405,结果导入!CY405,结果导入!DY405,结果导入!EY405,结果导入!FY405,结果导入!GY405,结果导入!HY405)=0,"",SUM(选手操作!O405,结果导入!Y405,结果导入!AY405,结果导入!BY405,结果导入!CY405,结果导入!DY405,结果导入!EY405,结果导入!FY405,结果导入!GY405,结果导入!HY405))</f>
        <v/>
      </c>
      <c r="H406" s="6" t="str">
        <f ca="1">IFERROR(IF(OR($C406="",结果导入!S$3=""),"",IF(选手操作!T405&lt;&gt;"",IF(选手操作!T405="其他","请假",选手操作!T405),VLOOKUP($C406,结果导入!O:Q,3,0))),"成绩错误")</f>
        <v/>
      </c>
      <c r="I406" s="6" t="str">
        <f ca="1">IFERROR(IF(OR($C406="",结果导入!AS$3=""),"",IF(选手操作!AT405&lt;&gt;"",IF(选手操作!AT405="其他","请假",选手操作!AT405),VLOOKUP($C406,结果导入!AO:AQ,3,0))),"成绩错误")</f>
        <v/>
      </c>
      <c r="J406" s="6" t="str">
        <f ca="1">IFERROR(IF(OR($C406="",结果导入!BS$3=""),"",IF(选手操作!BT405&lt;&gt;"",IF(选手操作!BT405="其他","请假",选手操作!BT405),VLOOKUP($C406,结果导入!BO:BQ,3,0))),"成绩错误")</f>
        <v/>
      </c>
      <c r="K406" s="6" t="str">
        <f ca="1">IFERROR(IF(OR($C406="",结果导入!CS$3=""),"",IF(选手操作!CT405&lt;&gt;"",IF(选手操作!CT405="其他","请假",选手操作!CT405),VLOOKUP($C406,结果导入!CO:CQ,3,0))),"成绩错误")</f>
        <v/>
      </c>
      <c r="L406" s="6" t="str">
        <f ca="1">IFERROR(IF(OR($C406="",结果导入!DS$3=""),"",IF(选手操作!DT405&lt;&gt;"",IF(选手操作!DT405="其他","请假",选手操作!DT405),VLOOKUP($C406,结果导入!DO:DQ,3,0))),"成绩错误")</f>
        <v/>
      </c>
      <c r="M406" s="6" t="str">
        <f ca="1">IFERROR(IF(OR($C406="",结果导入!ES$3=""),"",IF(选手操作!ET405&lt;&gt;"",IF(选手操作!ET405="其他","请假",选手操作!ET405),VLOOKUP($C406,结果导入!EO:EQ,3,0))),"成绩错误")</f>
        <v/>
      </c>
      <c r="N406" s="6" t="str">
        <f ca="1">IFERROR(IF(OR($C406="",结果导入!FS$3=""),"",IF(选手操作!FT405&lt;&gt;"",IF(选手操作!FT405="其他","请假",选手操作!FT405),VLOOKUP($C406,结果导入!FO:FQ,3,0))),"成绩错误")</f>
        <v/>
      </c>
      <c r="O406" s="6" t="str">
        <f ca="1">IFERROR(IF(OR($C406="",结果导入!GS$3=""),"",IF(选手操作!GT405&lt;&gt;"",IF(选手操作!GT405="其他","请假",选手操作!GT405),VLOOKUP($C406,结果导入!GO:GQ,3,0))),"成绩错误")</f>
        <v/>
      </c>
      <c r="P406" s="6" t="str">
        <f ca="1">IFERROR(IF(OR($C406="",结果导入!HS$3=""),"",IF(选手操作!HT405&lt;&gt;"",IF(选手操作!HT405="其他","请假",选手操作!HT405),VLOOKUP($C406,结果导入!HO:HQ,3,0))),"成绩错误")</f>
        <v/>
      </c>
      <c r="Q406" s="5" t="str">
        <f ca="1" t="shared" si="294"/>
        <v/>
      </c>
      <c r="R406" s="5" t="str">
        <f ca="1">IF($Q406="","",VLOOKUP($Q406,$A:$C,2,0))</f>
        <v/>
      </c>
      <c r="S406" s="5" t="str">
        <f ca="1">IF($Q406="","",VLOOKUP($Q406,$A:$C,3,0))</f>
        <v/>
      </c>
      <c r="T406" s="6" t="str">
        <f ca="1">IF($Q406="","",VLOOKUP($R406,$B:$P,COLUMN()-16,0))</f>
        <v/>
      </c>
      <c r="U406" s="6" t="str">
        <f ca="1">IF($Q406="","",VLOOKUP($R406,$B:$P,COLUMN()-16,0))</f>
        <v/>
      </c>
      <c r="V406" s="6" t="str">
        <f ca="1">IF($Q406="","",VLOOKUP($R406,$B:$P,COLUMN()-16,0))</f>
        <v/>
      </c>
      <c r="W406" s="6" t="str">
        <f ca="1">IF($Q406="","",VLOOKUP($R406,$B:$P,COLUMN()-16,0))</f>
        <v/>
      </c>
      <c r="X406" s="6" t="str">
        <f ca="1">IF($Q406="","",VLOOKUP($R406,$B:$P,COLUMN()-16,0))</f>
        <v/>
      </c>
      <c r="Y406" s="6" t="str">
        <f ca="1">IF($Q406="","",VLOOKUP($R406,$B:$P,COLUMN()-16,0))</f>
        <v/>
      </c>
      <c r="Z406" s="6" t="str">
        <f ca="1">IF($Q406="","",VLOOKUP($R406,$B:$P,COLUMN()-16,0))</f>
        <v/>
      </c>
      <c r="AA406" s="6" t="str">
        <f ca="1">IF($Q406="","",VLOOKUP($R406,$B:$P,COLUMN()-16,0))</f>
        <v/>
      </c>
      <c r="AB406" s="6" t="str">
        <f ca="1">IF($Q406="","",VLOOKUP($R406,$B:$P,COLUMN()-16,0))</f>
        <v/>
      </c>
      <c r="AC406" s="6" t="str">
        <f ca="1">IF($Q406="","",VLOOKUP($R406,$B:$P,COLUMN()-16,0))</f>
        <v/>
      </c>
      <c r="AD406" s="6" t="str">
        <f ca="1">IF($Q406="","",VLOOKUP($R406,$B:$P,COLUMN()-16,0))</f>
        <v/>
      </c>
      <c r="AE406" s="6" t="str">
        <f ca="1">IF($Q406="","",VLOOKUP($R406,$B:$P,COLUMN()-16,0))</f>
        <v/>
      </c>
      <c r="AF406" s="5" t="str">
        <f ca="1">IF($AH$1="","",IF($AH$1="参赛编号",B406,Q406))</f>
        <v/>
      </c>
      <c r="AG406" s="5" t="str">
        <f ca="1">IF($AH$1="","",IF($AH$1="参赛编号",C406,R406))</f>
        <v/>
      </c>
      <c r="AH406" s="5" t="str">
        <f ca="1">IF($AH$1="","",IF($AH$1="参赛编号",D406,S406))</f>
        <v/>
      </c>
      <c r="AI406" s="6" t="str">
        <f ca="1">IF(OR($AT$1="",$AH$1="",$AF406=""),"",$AT$1*IF($AH$1="参赛编号",E406,T406))</f>
        <v/>
      </c>
      <c r="AJ406" s="6" t="str">
        <f ca="1" t="shared" ref="AJ406:AT406" si="329">IF($AH$1="","",IF($AH$1="参赛编号",F406,U406))</f>
        <v/>
      </c>
      <c r="AK406" s="7" t="str">
        <f ca="1" t="shared" si="329"/>
        <v/>
      </c>
      <c r="AL406" s="6" t="str">
        <f ca="1" t="shared" si="329"/>
        <v/>
      </c>
      <c r="AM406" s="6" t="str">
        <f ca="1" t="shared" si="329"/>
        <v/>
      </c>
      <c r="AN406" s="6" t="str">
        <f ca="1" t="shared" si="329"/>
        <v/>
      </c>
      <c r="AO406" s="6" t="str">
        <f ca="1" t="shared" si="329"/>
        <v/>
      </c>
      <c r="AP406" s="6" t="str">
        <f ca="1" t="shared" si="329"/>
        <v/>
      </c>
      <c r="AQ406" s="6" t="str">
        <f ca="1" t="shared" si="329"/>
        <v/>
      </c>
      <c r="AR406" s="6" t="str">
        <f ca="1" t="shared" si="329"/>
        <v/>
      </c>
      <c r="AS406" s="6" t="str">
        <f ca="1" t="shared" si="329"/>
        <v/>
      </c>
      <c r="AT406" s="6" t="str">
        <f ca="1" t="shared" si="329"/>
        <v/>
      </c>
      <c r="AU406" s="9" t="str">
        <f ca="1" t="shared" ref="AU406:BI406" si="330">IF(AF406="","",AF406)</f>
        <v/>
      </c>
      <c r="AV406" s="5" t="str">
        <f ca="1" t="shared" si="330"/>
        <v/>
      </c>
      <c r="AW406" s="5" t="str">
        <f ca="1" t="shared" si="330"/>
        <v/>
      </c>
      <c r="AX406" s="8" t="str">
        <f ca="1" t="shared" si="330"/>
        <v/>
      </c>
      <c r="AY406" s="6" t="str">
        <f ca="1" t="shared" si="330"/>
        <v/>
      </c>
      <c r="AZ406" s="7" t="str">
        <f ca="1" t="shared" si="330"/>
        <v/>
      </c>
      <c r="BA406" s="6" t="str">
        <f ca="1" t="shared" si="330"/>
        <v/>
      </c>
      <c r="BB406" s="6" t="str">
        <f ca="1" t="shared" si="330"/>
        <v/>
      </c>
      <c r="BC406" s="6" t="str">
        <f ca="1" t="shared" si="330"/>
        <v/>
      </c>
      <c r="BD406" s="6" t="str">
        <f ca="1" t="shared" si="330"/>
        <v/>
      </c>
      <c r="BE406" s="6" t="str">
        <f ca="1" t="shared" si="330"/>
        <v/>
      </c>
      <c r="BF406" s="6" t="str">
        <f ca="1" t="shared" si="330"/>
        <v/>
      </c>
      <c r="BG406" s="6" t="str">
        <f ca="1" t="shared" si="330"/>
        <v/>
      </c>
      <c r="BH406" s="6" t="str">
        <f ca="1" t="shared" si="330"/>
        <v/>
      </c>
      <c r="BI406" s="6" t="str">
        <f ca="1" t="shared" si="330"/>
        <v/>
      </c>
    </row>
    <row r="407" spans="1:61">
      <c r="A407" s="5" t="str">
        <f ca="1" t="shared" si="292"/>
        <v/>
      </c>
      <c r="B407" s="5" t="str">
        <f ca="1">IF(选手操作!$K406="","",选手操作!$K406)</f>
        <v/>
      </c>
      <c r="C407" s="5" t="str">
        <f ca="1">IF(选手操作!$L406="","",选手操作!$L406)</f>
        <v/>
      </c>
      <c r="D407" s="5" t="str">
        <f ca="1">IF($B407="","",RANK($E407,$E$4:$E$435,0)+COUNTIF($E$4:$E407,$E407)-1)</f>
        <v/>
      </c>
      <c r="E407" s="6" t="str">
        <f ca="1" t="shared" si="293"/>
        <v/>
      </c>
      <c r="F407" s="7" t="str">
        <f ca="1">IF(SUM(选手操作!S406,选手操作!AS406,选手操作!BS406,选手操作!CS406,选手操作!DS406,选手操作!ES406,选手操作!FS406,选手操作!GS406,选手操作!HS406,选手操作!M406,结果导入!W406,结果导入!AW406,结果导入!BW406,结果导入!CW406,结果导入!DW406,结果导入!EW406,结果导入!FW406,结果导入!GW406,结果导入!HW406,选手操作!HU406)=0,"",SUM(选手操作!S406,选手操作!AS406,选手操作!BS406,选手操作!CS406,选手操作!DS406,选手操作!ES406,选手操作!FS406,选手操作!GS406,选手操作!HS406,选手操作!M406,结果导入!W406,结果导入!AW406,结果导入!BW406,结果导入!CW406,结果导入!DW406,结果导入!EW406,结果导入!FW406,结果导入!GW406,结果导入!HW406))</f>
        <v/>
      </c>
      <c r="G407" s="7" t="str">
        <f>IF(SUM(选手操作!O406,结果导入!Y406,结果导入!AY406,结果导入!BY406,结果导入!CY406,结果导入!DY406,结果导入!EY406,结果导入!FY406,结果导入!GY406,结果导入!HY406)=0,"",SUM(选手操作!O406,结果导入!Y406,结果导入!AY406,结果导入!BY406,结果导入!CY406,结果导入!DY406,结果导入!EY406,结果导入!FY406,结果导入!GY406,结果导入!HY406))</f>
        <v/>
      </c>
      <c r="H407" s="6" t="str">
        <f ca="1">IFERROR(IF(OR($C407="",结果导入!S$3=""),"",IF(选手操作!T406&lt;&gt;"",IF(选手操作!T406="其他","请假",选手操作!T406),VLOOKUP($C407,结果导入!O:Q,3,0))),"成绩错误")</f>
        <v/>
      </c>
      <c r="I407" s="6" t="str">
        <f ca="1">IFERROR(IF(OR($C407="",结果导入!AS$3=""),"",IF(选手操作!AT406&lt;&gt;"",IF(选手操作!AT406="其他","请假",选手操作!AT406),VLOOKUP($C407,结果导入!AO:AQ,3,0))),"成绩错误")</f>
        <v/>
      </c>
      <c r="J407" s="6" t="str">
        <f ca="1">IFERROR(IF(OR($C407="",结果导入!BS$3=""),"",IF(选手操作!BT406&lt;&gt;"",IF(选手操作!BT406="其他","请假",选手操作!BT406),VLOOKUP($C407,结果导入!BO:BQ,3,0))),"成绩错误")</f>
        <v/>
      </c>
      <c r="K407" s="6" t="str">
        <f ca="1">IFERROR(IF(OR($C407="",结果导入!CS$3=""),"",IF(选手操作!CT406&lt;&gt;"",IF(选手操作!CT406="其他","请假",选手操作!CT406),VLOOKUP($C407,结果导入!CO:CQ,3,0))),"成绩错误")</f>
        <v/>
      </c>
      <c r="L407" s="6" t="str">
        <f ca="1">IFERROR(IF(OR($C407="",结果导入!DS$3=""),"",IF(选手操作!DT406&lt;&gt;"",IF(选手操作!DT406="其他","请假",选手操作!DT406),VLOOKUP($C407,结果导入!DO:DQ,3,0))),"成绩错误")</f>
        <v/>
      </c>
      <c r="M407" s="6" t="str">
        <f ca="1">IFERROR(IF(OR($C407="",结果导入!ES$3=""),"",IF(选手操作!ET406&lt;&gt;"",IF(选手操作!ET406="其他","请假",选手操作!ET406),VLOOKUP($C407,结果导入!EO:EQ,3,0))),"成绩错误")</f>
        <v/>
      </c>
      <c r="N407" s="6" t="str">
        <f ca="1">IFERROR(IF(OR($C407="",结果导入!FS$3=""),"",IF(选手操作!FT406&lt;&gt;"",IF(选手操作!FT406="其他","请假",选手操作!FT406),VLOOKUP($C407,结果导入!FO:FQ,3,0))),"成绩错误")</f>
        <v/>
      </c>
      <c r="O407" s="6" t="str">
        <f ca="1">IFERROR(IF(OR($C407="",结果导入!GS$3=""),"",IF(选手操作!GT406&lt;&gt;"",IF(选手操作!GT406="其他","请假",选手操作!GT406),VLOOKUP($C407,结果导入!GO:GQ,3,0))),"成绩错误")</f>
        <v/>
      </c>
      <c r="P407" s="6" t="str">
        <f ca="1">IFERROR(IF(OR($C407="",结果导入!HS$3=""),"",IF(选手操作!HT406&lt;&gt;"",IF(选手操作!HT406="其他","请假",选手操作!HT406),VLOOKUP($C407,结果导入!HO:HQ,3,0))),"成绩错误")</f>
        <v/>
      </c>
      <c r="Q407" s="5" t="str">
        <f ca="1" t="shared" si="294"/>
        <v/>
      </c>
      <c r="R407" s="5" t="str">
        <f ca="1">IF($Q407="","",VLOOKUP($Q407,$A:$C,2,0))</f>
        <v/>
      </c>
      <c r="S407" s="5" t="str">
        <f ca="1">IF($Q407="","",VLOOKUP($Q407,$A:$C,3,0))</f>
        <v/>
      </c>
      <c r="T407" s="6" t="str">
        <f ca="1">IF($Q407="","",VLOOKUP($R407,$B:$P,COLUMN()-16,0))</f>
        <v/>
      </c>
      <c r="U407" s="6" t="str">
        <f ca="1">IF($Q407="","",VLOOKUP($R407,$B:$P,COLUMN()-16,0))</f>
        <v/>
      </c>
      <c r="V407" s="6" t="str">
        <f ca="1">IF($Q407="","",VLOOKUP($R407,$B:$P,COLUMN()-16,0))</f>
        <v/>
      </c>
      <c r="W407" s="6" t="str">
        <f ca="1">IF($Q407="","",VLOOKUP($R407,$B:$P,COLUMN()-16,0))</f>
        <v/>
      </c>
      <c r="X407" s="6" t="str">
        <f ca="1">IF($Q407="","",VLOOKUP($R407,$B:$P,COLUMN()-16,0))</f>
        <v/>
      </c>
      <c r="Y407" s="6" t="str">
        <f ca="1">IF($Q407="","",VLOOKUP($R407,$B:$P,COLUMN()-16,0))</f>
        <v/>
      </c>
      <c r="Z407" s="6" t="str">
        <f ca="1">IF($Q407="","",VLOOKUP($R407,$B:$P,COLUMN()-16,0))</f>
        <v/>
      </c>
      <c r="AA407" s="6" t="str">
        <f ca="1">IF($Q407="","",VLOOKUP($R407,$B:$P,COLUMN()-16,0))</f>
        <v/>
      </c>
      <c r="AB407" s="6" t="str">
        <f ca="1">IF($Q407="","",VLOOKUP($R407,$B:$P,COLUMN()-16,0))</f>
        <v/>
      </c>
      <c r="AC407" s="6" t="str">
        <f ca="1">IF($Q407="","",VLOOKUP($R407,$B:$P,COLUMN()-16,0))</f>
        <v/>
      </c>
      <c r="AD407" s="6" t="str">
        <f ca="1">IF($Q407="","",VLOOKUP($R407,$B:$P,COLUMN()-16,0))</f>
        <v/>
      </c>
      <c r="AE407" s="6" t="str">
        <f ca="1">IF($Q407="","",VLOOKUP($R407,$B:$P,COLUMN()-16,0))</f>
        <v/>
      </c>
      <c r="AF407" s="5" t="str">
        <f ca="1">IF($AH$1="","",IF($AH$1="参赛编号",B407,Q407))</f>
        <v/>
      </c>
      <c r="AG407" s="5" t="str">
        <f ca="1">IF($AH$1="","",IF($AH$1="参赛编号",C407,R407))</f>
        <v/>
      </c>
      <c r="AH407" s="5" t="str">
        <f ca="1">IF($AH$1="","",IF($AH$1="参赛编号",D407,S407))</f>
        <v/>
      </c>
      <c r="AI407" s="6" t="str">
        <f ca="1">IF(OR($AT$1="",$AH$1="",$AF407=""),"",$AT$1*IF($AH$1="参赛编号",E407,T407))</f>
        <v/>
      </c>
      <c r="AJ407" s="6" t="str">
        <f ca="1" t="shared" ref="AJ407:AT407" si="331">IF($AH$1="","",IF($AH$1="参赛编号",F407,U407))</f>
        <v/>
      </c>
      <c r="AK407" s="7" t="str">
        <f ca="1" t="shared" si="331"/>
        <v/>
      </c>
      <c r="AL407" s="6" t="str">
        <f ca="1" t="shared" si="331"/>
        <v/>
      </c>
      <c r="AM407" s="6" t="str">
        <f ca="1" t="shared" si="331"/>
        <v/>
      </c>
      <c r="AN407" s="6" t="str">
        <f ca="1" t="shared" si="331"/>
        <v/>
      </c>
      <c r="AO407" s="6" t="str">
        <f ca="1" t="shared" si="331"/>
        <v/>
      </c>
      <c r="AP407" s="6" t="str">
        <f ca="1" t="shared" si="331"/>
        <v/>
      </c>
      <c r="AQ407" s="6" t="str">
        <f ca="1" t="shared" si="331"/>
        <v/>
      </c>
      <c r="AR407" s="6" t="str">
        <f ca="1" t="shared" si="331"/>
        <v/>
      </c>
      <c r="AS407" s="6" t="str">
        <f ca="1" t="shared" si="331"/>
        <v/>
      </c>
      <c r="AT407" s="6" t="str">
        <f ca="1" t="shared" si="331"/>
        <v/>
      </c>
      <c r="AU407" s="9" t="str">
        <f ca="1" t="shared" ref="AU407:BI407" si="332">IF(AF407="","",AF407)</f>
        <v/>
      </c>
      <c r="AV407" s="5" t="str">
        <f ca="1" t="shared" si="332"/>
        <v/>
      </c>
      <c r="AW407" s="5" t="str">
        <f ca="1" t="shared" si="332"/>
        <v/>
      </c>
      <c r="AX407" s="8" t="str">
        <f ca="1" t="shared" si="332"/>
        <v/>
      </c>
      <c r="AY407" s="6" t="str">
        <f ca="1" t="shared" si="332"/>
        <v/>
      </c>
      <c r="AZ407" s="7" t="str">
        <f ca="1" t="shared" si="332"/>
        <v/>
      </c>
      <c r="BA407" s="6" t="str">
        <f ca="1" t="shared" si="332"/>
        <v/>
      </c>
      <c r="BB407" s="6" t="str">
        <f ca="1" t="shared" si="332"/>
        <v/>
      </c>
      <c r="BC407" s="6" t="str">
        <f ca="1" t="shared" si="332"/>
        <v/>
      </c>
      <c r="BD407" s="6" t="str">
        <f ca="1" t="shared" si="332"/>
        <v/>
      </c>
      <c r="BE407" s="6" t="str">
        <f ca="1" t="shared" si="332"/>
        <v/>
      </c>
      <c r="BF407" s="6" t="str">
        <f ca="1" t="shared" si="332"/>
        <v/>
      </c>
      <c r="BG407" s="6" t="str">
        <f ca="1" t="shared" si="332"/>
        <v/>
      </c>
      <c r="BH407" s="6" t="str">
        <f ca="1" t="shared" si="332"/>
        <v/>
      </c>
      <c r="BI407" s="6" t="str">
        <f ca="1" t="shared" si="332"/>
        <v/>
      </c>
    </row>
    <row r="408" spans="1:61">
      <c r="A408" s="5" t="str">
        <f ca="1" t="shared" si="292"/>
        <v/>
      </c>
      <c r="B408" s="5" t="str">
        <f ca="1">IF(选手操作!$K407="","",选手操作!$K407)</f>
        <v/>
      </c>
      <c r="C408" s="5" t="str">
        <f ca="1">IF(选手操作!$L407="","",选手操作!$L407)</f>
        <v/>
      </c>
      <c r="D408" s="5" t="str">
        <f ca="1">IF($B408="","",RANK($E408,$E$4:$E$435,0)+COUNTIF($E$4:$E408,$E408)-1)</f>
        <v/>
      </c>
      <c r="E408" s="6" t="str">
        <f ca="1" t="shared" si="293"/>
        <v/>
      </c>
      <c r="F408" s="7" t="str">
        <f ca="1">IF(SUM(选手操作!S407,选手操作!AS407,选手操作!BS407,选手操作!CS407,选手操作!DS407,选手操作!ES407,选手操作!FS407,选手操作!GS407,选手操作!HS407,选手操作!M407,结果导入!W407,结果导入!AW407,结果导入!BW407,结果导入!CW407,结果导入!DW407,结果导入!EW407,结果导入!FW407,结果导入!GW407,结果导入!HW407,选手操作!HU407)=0,"",SUM(选手操作!S407,选手操作!AS407,选手操作!BS407,选手操作!CS407,选手操作!DS407,选手操作!ES407,选手操作!FS407,选手操作!GS407,选手操作!HS407,选手操作!M407,结果导入!W407,结果导入!AW407,结果导入!BW407,结果导入!CW407,结果导入!DW407,结果导入!EW407,结果导入!FW407,结果导入!GW407,结果导入!HW407))</f>
        <v/>
      </c>
      <c r="G408" s="7" t="str">
        <f>IF(SUM(选手操作!O407,结果导入!Y407,结果导入!AY407,结果导入!BY407,结果导入!CY407,结果导入!DY407,结果导入!EY407,结果导入!FY407,结果导入!GY407,结果导入!HY407)=0,"",SUM(选手操作!O407,结果导入!Y407,结果导入!AY407,结果导入!BY407,结果导入!CY407,结果导入!DY407,结果导入!EY407,结果导入!FY407,结果导入!GY407,结果导入!HY407))</f>
        <v/>
      </c>
      <c r="H408" s="6" t="str">
        <f ca="1">IFERROR(IF(OR($C408="",结果导入!S$3=""),"",IF(选手操作!T407&lt;&gt;"",IF(选手操作!T407="其他","请假",选手操作!T407),VLOOKUP($C408,结果导入!O:Q,3,0))),"成绩错误")</f>
        <v/>
      </c>
      <c r="I408" s="6" t="str">
        <f ca="1">IFERROR(IF(OR($C408="",结果导入!AS$3=""),"",IF(选手操作!AT407&lt;&gt;"",IF(选手操作!AT407="其他","请假",选手操作!AT407),VLOOKUP($C408,结果导入!AO:AQ,3,0))),"成绩错误")</f>
        <v/>
      </c>
      <c r="J408" s="6" t="str">
        <f ca="1">IFERROR(IF(OR($C408="",结果导入!BS$3=""),"",IF(选手操作!BT407&lt;&gt;"",IF(选手操作!BT407="其他","请假",选手操作!BT407),VLOOKUP($C408,结果导入!BO:BQ,3,0))),"成绩错误")</f>
        <v/>
      </c>
      <c r="K408" s="6" t="str">
        <f ca="1">IFERROR(IF(OR($C408="",结果导入!CS$3=""),"",IF(选手操作!CT407&lt;&gt;"",IF(选手操作!CT407="其他","请假",选手操作!CT407),VLOOKUP($C408,结果导入!CO:CQ,3,0))),"成绩错误")</f>
        <v/>
      </c>
      <c r="L408" s="6" t="str">
        <f ca="1">IFERROR(IF(OR($C408="",结果导入!DS$3=""),"",IF(选手操作!DT407&lt;&gt;"",IF(选手操作!DT407="其他","请假",选手操作!DT407),VLOOKUP($C408,结果导入!DO:DQ,3,0))),"成绩错误")</f>
        <v/>
      </c>
      <c r="M408" s="6" t="str">
        <f ca="1">IFERROR(IF(OR($C408="",结果导入!ES$3=""),"",IF(选手操作!ET407&lt;&gt;"",IF(选手操作!ET407="其他","请假",选手操作!ET407),VLOOKUP($C408,结果导入!EO:EQ,3,0))),"成绩错误")</f>
        <v/>
      </c>
      <c r="N408" s="6" t="str">
        <f ca="1">IFERROR(IF(OR($C408="",结果导入!FS$3=""),"",IF(选手操作!FT407&lt;&gt;"",IF(选手操作!FT407="其他","请假",选手操作!FT407),VLOOKUP($C408,结果导入!FO:FQ,3,0))),"成绩错误")</f>
        <v/>
      </c>
      <c r="O408" s="6" t="str">
        <f ca="1">IFERROR(IF(OR($C408="",结果导入!GS$3=""),"",IF(选手操作!GT407&lt;&gt;"",IF(选手操作!GT407="其他","请假",选手操作!GT407),VLOOKUP($C408,结果导入!GO:GQ,3,0))),"成绩错误")</f>
        <v/>
      </c>
      <c r="P408" s="6" t="str">
        <f ca="1">IFERROR(IF(OR($C408="",结果导入!HS$3=""),"",IF(选手操作!HT407&lt;&gt;"",IF(选手操作!HT407="其他","请假",选手操作!HT407),VLOOKUP($C408,结果导入!HO:HQ,3,0))),"成绩错误")</f>
        <v/>
      </c>
      <c r="Q408" s="5" t="str">
        <f ca="1" t="shared" si="294"/>
        <v/>
      </c>
      <c r="R408" s="5" t="str">
        <f ca="1">IF($Q408="","",VLOOKUP($Q408,$A:$C,2,0))</f>
        <v/>
      </c>
      <c r="S408" s="5" t="str">
        <f ca="1">IF($Q408="","",VLOOKUP($Q408,$A:$C,3,0))</f>
        <v/>
      </c>
      <c r="T408" s="6" t="str">
        <f ca="1">IF($Q408="","",VLOOKUP($R408,$B:$P,COLUMN()-16,0))</f>
        <v/>
      </c>
      <c r="U408" s="6" t="str">
        <f ca="1">IF($Q408="","",VLOOKUP($R408,$B:$P,COLUMN()-16,0))</f>
        <v/>
      </c>
      <c r="V408" s="6" t="str">
        <f ca="1">IF($Q408="","",VLOOKUP($R408,$B:$P,COLUMN()-16,0))</f>
        <v/>
      </c>
      <c r="W408" s="6" t="str">
        <f ca="1">IF($Q408="","",VLOOKUP($R408,$B:$P,COLUMN()-16,0))</f>
        <v/>
      </c>
      <c r="X408" s="6" t="str">
        <f ca="1">IF($Q408="","",VLOOKUP($R408,$B:$P,COLUMN()-16,0))</f>
        <v/>
      </c>
      <c r="Y408" s="6" t="str">
        <f ca="1">IF($Q408="","",VLOOKUP($R408,$B:$P,COLUMN()-16,0))</f>
        <v/>
      </c>
      <c r="Z408" s="6" t="str">
        <f ca="1">IF($Q408="","",VLOOKUP($R408,$B:$P,COLUMN()-16,0))</f>
        <v/>
      </c>
      <c r="AA408" s="6" t="str">
        <f ca="1">IF($Q408="","",VLOOKUP($R408,$B:$P,COLUMN()-16,0))</f>
        <v/>
      </c>
      <c r="AB408" s="6" t="str">
        <f ca="1">IF($Q408="","",VLOOKUP($R408,$B:$P,COLUMN()-16,0))</f>
        <v/>
      </c>
      <c r="AC408" s="6" t="str">
        <f ca="1">IF($Q408="","",VLOOKUP($R408,$B:$P,COLUMN()-16,0))</f>
        <v/>
      </c>
      <c r="AD408" s="6" t="str">
        <f ca="1">IF($Q408="","",VLOOKUP($R408,$B:$P,COLUMN()-16,0))</f>
        <v/>
      </c>
      <c r="AE408" s="6" t="str">
        <f ca="1">IF($Q408="","",VLOOKUP($R408,$B:$P,COLUMN()-16,0))</f>
        <v/>
      </c>
      <c r="AF408" s="5" t="str">
        <f ca="1">IF($AH$1="","",IF($AH$1="参赛编号",B408,Q408))</f>
        <v/>
      </c>
      <c r="AG408" s="5" t="str">
        <f ca="1">IF($AH$1="","",IF($AH$1="参赛编号",C408,R408))</f>
        <v/>
      </c>
      <c r="AH408" s="5" t="str">
        <f ca="1">IF($AH$1="","",IF($AH$1="参赛编号",D408,S408))</f>
        <v/>
      </c>
      <c r="AI408" s="6" t="str">
        <f ca="1">IF(OR($AT$1="",$AH$1="",$AF408=""),"",$AT$1*IF($AH$1="参赛编号",E408,T408))</f>
        <v/>
      </c>
      <c r="AJ408" s="6" t="str">
        <f ca="1" t="shared" ref="AJ408:AT408" si="333">IF($AH$1="","",IF($AH$1="参赛编号",F408,U408))</f>
        <v/>
      </c>
      <c r="AK408" s="7" t="str">
        <f ca="1" t="shared" si="333"/>
        <v/>
      </c>
      <c r="AL408" s="6" t="str">
        <f ca="1" t="shared" si="333"/>
        <v/>
      </c>
      <c r="AM408" s="6" t="str">
        <f ca="1" t="shared" si="333"/>
        <v/>
      </c>
      <c r="AN408" s="6" t="str">
        <f ca="1" t="shared" si="333"/>
        <v/>
      </c>
      <c r="AO408" s="6" t="str">
        <f ca="1" t="shared" si="333"/>
        <v/>
      </c>
      <c r="AP408" s="6" t="str">
        <f ca="1" t="shared" si="333"/>
        <v/>
      </c>
      <c r="AQ408" s="6" t="str">
        <f ca="1" t="shared" si="333"/>
        <v/>
      </c>
      <c r="AR408" s="6" t="str">
        <f ca="1" t="shared" si="333"/>
        <v/>
      </c>
      <c r="AS408" s="6" t="str">
        <f ca="1" t="shared" si="333"/>
        <v/>
      </c>
      <c r="AT408" s="6" t="str">
        <f ca="1" t="shared" si="333"/>
        <v/>
      </c>
      <c r="AU408" s="9" t="str">
        <f ca="1" t="shared" ref="AU408:BI408" si="334">IF(AF408="","",AF408)</f>
        <v/>
      </c>
      <c r="AV408" s="5" t="str">
        <f ca="1" t="shared" si="334"/>
        <v/>
      </c>
      <c r="AW408" s="5" t="str">
        <f ca="1" t="shared" si="334"/>
        <v/>
      </c>
      <c r="AX408" s="8" t="str">
        <f ca="1" t="shared" si="334"/>
        <v/>
      </c>
      <c r="AY408" s="6" t="str">
        <f ca="1" t="shared" si="334"/>
        <v/>
      </c>
      <c r="AZ408" s="7" t="str">
        <f ca="1" t="shared" si="334"/>
        <v/>
      </c>
      <c r="BA408" s="6" t="str">
        <f ca="1" t="shared" si="334"/>
        <v/>
      </c>
      <c r="BB408" s="6" t="str">
        <f ca="1" t="shared" si="334"/>
        <v/>
      </c>
      <c r="BC408" s="6" t="str">
        <f ca="1" t="shared" si="334"/>
        <v/>
      </c>
      <c r="BD408" s="6" t="str">
        <f ca="1" t="shared" si="334"/>
        <v/>
      </c>
      <c r="BE408" s="6" t="str">
        <f ca="1" t="shared" si="334"/>
        <v/>
      </c>
      <c r="BF408" s="6" t="str">
        <f ca="1" t="shared" si="334"/>
        <v/>
      </c>
      <c r="BG408" s="6" t="str">
        <f ca="1" t="shared" si="334"/>
        <v/>
      </c>
      <c r="BH408" s="6" t="str">
        <f ca="1" t="shared" si="334"/>
        <v/>
      </c>
      <c r="BI408" s="6" t="str">
        <f ca="1" t="shared" si="334"/>
        <v/>
      </c>
    </row>
    <row r="409" spans="1:61">
      <c r="A409" s="5" t="str">
        <f ca="1" t="shared" si="292"/>
        <v/>
      </c>
      <c r="B409" s="5" t="str">
        <f ca="1">IF(选手操作!$K408="","",选手操作!$K408)</f>
        <v/>
      </c>
      <c r="C409" s="5" t="str">
        <f ca="1">IF(选手操作!$L408="","",选手操作!$L408)</f>
        <v/>
      </c>
      <c r="D409" s="5" t="str">
        <f ca="1">IF($B409="","",RANK($E409,$E$4:$E$435,0)+COUNTIF($E$4:$E409,$E409)-1)</f>
        <v/>
      </c>
      <c r="E409" s="6" t="str">
        <f ca="1" t="shared" si="293"/>
        <v/>
      </c>
      <c r="F409" s="7" t="str">
        <f ca="1">IF(SUM(选手操作!S408,选手操作!AS408,选手操作!BS408,选手操作!CS408,选手操作!DS408,选手操作!ES408,选手操作!FS408,选手操作!GS408,选手操作!HS408,选手操作!M408,结果导入!W408,结果导入!AW408,结果导入!BW408,结果导入!CW408,结果导入!DW408,结果导入!EW408,结果导入!FW408,结果导入!GW408,结果导入!HW408,选手操作!HU408)=0,"",SUM(选手操作!S408,选手操作!AS408,选手操作!BS408,选手操作!CS408,选手操作!DS408,选手操作!ES408,选手操作!FS408,选手操作!GS408,选手操作!HS408,选手操作!M408,结果导入!W408,结果导入!AW408,结果导入!BW408,结果导入!CW408,结果导入!DW408,结果导入!EW408,结果导入!FW408,结果导入!GW408,结果导入!HW408))</f>
        <v/>
      </c>
      <c r="G409" s="7" t="str">
        <f>IF(SUM(选手操作!O408,结果导入!Y408,结果导入!AY408,结果导入!BY408,结果导入!CY408,结果导入!DY408,结果导入!EY408,结果导入!FY408,结果导入!GY408,结果导入!HY408)=0,"",SUM(选手操作!O408,结果导入!Y408,结果导入!AY408,结果导入!BY408,结果导入!CY408,结果导入!DY408,结果导入!EY408,结果导入!FY408,结果导入!GY408,结果导入!HY408))</f>
        <v/>
      </c>
      <c r="H409" s="6" t="str">
        <f ca="1">IFERROR(IF(OR($C409="",结果导入!S$3=""),"",IF(选手操作!T408&lt;&gt;"",IF(选手操作!T408="其他","请假",选手操作!T408),VLOOKUP($C409,结果导入!O:Q,3,0))),"成绩错误")</f>
        <v/>
      </c>
      <c r="I409" s="6" t="str">
        <f ca="1">IFERROR(IF(OR($C409="",结果导入!AS$3=""),"",IF(选手操作!AT408&lt;&gt;"",IF(选手操作!AT408="其他","请假",选手操作!AT408),VLOOKUP($C409,结果导入!AO:AQ,3,0))),"成绩错误")</f>
        <v/>
      </c>
      <c r="J409" s="6" t="str">
        <f ca="1">IFERROR(IF(OR($C409="",结果导入!BS$3=""),"",IF(选手操作!BT408&lt;&gt;"",IF(选手操作!BT408="其他","请假",选手操作!BT408),VLOOKUP($C409,结果导入!BO:BQ,3,0))),"成绩错误")</f>
        <v/>
      </c>
      <c r="K409" s="6" t="str">
        <f ca="1">IFERROR(IF(OR($C409="",结果导入!CS$3=""),"",IF(选手操作!CT408&lt;&gt;"",IF(选手操作!CT408="其他","请假",选手操作!CT408),VLOOKUP($C409,结果导入!CO:CQ,3,0))),"成绩错误")</f>
        <v/>
      </c>
      <c r="L409" s="6" t="str">
        <f ca="1">IFERROR(IF(OR($C409="",结果导入!DS$3=""),"",IF(选手操作!DT408&lt;&gt;"",IF(选手操作!DT408="其他","请假",选手操作!DT408),VLOOKUP($C409,结果导入!DO:DQ,3,0))),"成绩错误")</f>
        <v/>
      </c>
      <c r="M409" s="6" t="str">
        <f ca="1">IFERROR(IF(OR($C409="",结果导入!ES$3=""),"",IF(选手操作!ET408&lt;&gt;"",IF(选手操作!ET408="其他","请假",选手操作!ET408),VLOOKUP($C409,结果导入!EO:EQ,3,0))),"成绩错误")</f>
        <v/>
      </c>
      <c r="N409" s="6" t="str">
        <f ca="1">IFERROR(IF(OR($C409="",结果导入!FS$3=""),"",IF(选手操作!FT408&lt;&gt;"",IF(选手操作!FT408="其他","请假",选手操作!FT408),VLOOKUP($C409,结果导入!FO:FQ,3,0))),"成绩错误")</f>
        <v/>
      </c>
      <c r="O409" s="6" t="str">
        <f ca="1">IFERROR(IF(OR($C409="",结果导入!GS$3=""),"",IF(选手操作!GT408&lt;&gt;"",IF(选手操作!GT408="其他","请假",选手操作!GT408),VLOOKUP($C409,结果导入!GO:GQ,3,0))),"成绩错误")</f>
        <v/>
      </c>
      <c r="P409" s="6" t="str">
        <f ca="1">IFERROR(IF(OR($C409="",结果导入!HS$3=""),"",IF(选手操作!HT408&lt;&gt;"",IF(选手操作!HT408="其他","请假",选手操作!HT408),VLOOKUP($C409,结果导入!HO:HQ,3,0))),"成绩错误")</f>
        <v/>
      </c>
      <c r="Q409" s="5" t="str">
        <f ca="1" t="shared" si="294"/>
        <v/>
      </c>
      <c r="R409" s="5" t="str">
        <f ca="1">IF($Q409="","",VLOOKUP($Q409,$A:$C,2,0))</f>
        <v/>
      </c>
      <c r="S409" s="5" t="str">
        <f ca="1">IF($Q409="","",VLOOKUP($Q409,$A:$C,3,0))</f>
        <v/>
      </c>
      <c r="T409" s="6" t="str">
        <f ca="1">IF($Q409="","",VLOOKUP($R409,$B:$P,COLUMN()-16,0))</f>
        <v/>
      </c>
      <c r="U409" s="6" t="str">
        <f ca="1">IF($Q409="","",VLOOKUP($R409,$B:$P,COLUMN()-16,0))</f>
        <v/>
      </c>
      <c r="V409" s="6" t="str">
        <f ca="1">IF($Q409="","",VLOOKUP($R409,$B:$P,COLUMN()-16,0))</f>
        <v/>
      </c>
      <c r="W409" s="6" t="str">
        <f ca="1">IF($Q409="","",VLOOKUP($R409,$B:$P,COLUMN()-16,0))</f>
        <v/>
      </c>
      <c r="X409" s="6" t="str">
        <f ca="1">IF($Q409="","",VLOOKUP($R409,$B:$P,COLUMN()-16,0))</f>
        <v/>
      </c>
      <c r="Y409" s="6" t="str">
        <f ca="1">IF($Q409="","",VLOOKUP($R409,$B:$P,COLUMN()-16,0))</f>
        <v/>
      </c>
      <c r="Z409" s="6" t="str">
        <f ca="1">IF($Q409="","",VLOOKUP($R409,$B:$P,COLUMN()-16,0))</f>
        <v/>
      </c>
      <c r="AA409" s="6" t="str">
        <f ca="1">IF($Q409="","",VLOOKUP($R409,$B:$P,COLUMN()-16,0))</f>
        <v/>
      </c>
      <c r="AB409" s="6" t="str">
        <f ca="1">IF($Q409="","",VLOOKUP($R409,$B:$P,COLUMN()-16,0))</f>
        <v/>
      </c>
      <c r="AC409" s="6" t="str">
        <f ca="1">IF($Q409="","",VLOOKUP($R409,$B:$P,COLUMN()-16,0))</f>
        <v/>
      </c>
      <c r="AD409" s="6" t="str">
        <f ca="1">IF($Q409="","",VLOOKUP($R409,$B:$P,COLUMN()-16,0))</f>
        <v/>
      </c>
      <c r="AE409" s="6" t="str">
        <f ca="1">IF($Q409="","",VLOOKUP($R409,$B:$P,COLUMN()-16,0))</f>
        <v/>
      </c>
      <c r="AF409" s="5" t="str">
        <f ca="1">IF($AH$1="","",IF($AH$1="参赛编号",B409,Q409))</f>
        <v/>
      </c>
      <c r="AG409" s="5" t="str">
        <f ca="1">IF($AH$1="","",IF($AH$1="参赛编号",C409,R409))</f>
        <v/>
      </c>
      <c r="AH409" s="5" t="str">
        <f ca="1">IF($AH$1="","",IF($AH$1="参赛编号",D409,S409))</f>
        <v/>
      </c>
      <c r="AI409" s="6" t="str">
        <f ca="1">IF(OR($AT$1="",$AH$1="",$AF409=""),"",$AT$1*IF($AH$1="参赛编号",E409,T409))</f>
        <v/>
      </c>
      <c r="AJ409" s="6" t="str">
        <f ca="1" t="shared" ref="AJ409:AT409" si="335">IF($AH$1="","",IF($AH$1="参赛编号",F409,U409))</f>
        <v/>
      </c>
      <c r="AK409" s="7" t="str">
        <f ca="1" t="shared" si="335"/>
        <v/>
      </c>
      <c r="AL409" s="6" t="str">
        <f ca="1" t="shared" si="335"/>
        <v/>
      </c>
      <c r="AM409" s="6" t="str">
        <f ca="1" t="shared" si="335"/>
        <v/>
      </c>
      <c r="AN409" s="6" t="str">
        <f ca="1" t="shared" si="335"/>
        <v/>
      </c>
      <c r="AO409" s="6" t="str">
        <f ca="1" t="shared" si="335"/>
        <v/>
      </c>
      <c r="AP409" s="6" t="str">
        <f ca="1" t="shared" si="335"/>
        <v/>
      </c>
      <c r="AQ409" s="6" t="str">
        <f ca="1" t="shared" si="335"/>
        <v/>
      </c>
      <c r="AR409" s="6" t="str">
        <f ca="1" t="shared" si="335"/>
        <v/>
      </c>
      <c r="AS409" s="6" t="str">
        <f ca="1" t="shared" si="335"/>
        <v/>
      </c>
      <c r="AT409" s="6" t="str">
        <f ca="1" t="shared" si="335"/>
        <v/>
      </c>
      <c r="AU409" s="9" t="str">
        <f ca="1" t="shared" ref="AU409:BI409" si="336">IF(AF409="","",AF409)</f>
        <v/>
      </c>
      <c r="AV409" s="5" t="str">
        <f ca="1" t="shared" si="336"/>
        <v/>
      </c>
      <c r="AW409" s="5" t="str">
        <f ca="1" t="shared" si="336"/>
        <v/>
      </c>
      <c r="AX409" s="8" t="str">
        <f ca="1" t="shared" si="336"/>
        <v/>
      </c>
      <c r="AY409" s="6" t="str">
        <f ca="1" t="shared" si="336"/>
        <v/>
      </c>
      <c r="AZ409" s="7" t="str">
        <f ca="1" t="shared" si="336"/>
        <v/>
      </c>
      <c r="BA409" s="6" t="str">
        <f ca="1" t="shared" si="336"/>
        <v/>
      </c>
      <c r="BB409" s="6" t="str">
        <f ca="1" t="shared" si="336"/>
        <v/>
      </c>
      <c r="BC409" s="6" t="str">
        <f ca="1" t="shared" si="336"/>
        <v/>
      </c>
      <c r="BD409" s="6" t="str">
        <f ca="1" t="shared" si="336"/>
        <v/>
      </c>
      <c r="BE409" s="6" t="str">
        <f ca="1" t="shared" si="336"/>
        <v/>
      </c>
      <c r="BF409" s="6" t="str">
        <f ca="1" t="shared" si="336"/>
        <v/>
      </c>
      <c r="BG409" s="6" t="str">
        <f ca="1" t="shared" si="336"/>
        <v/>
      </c>
      <c r="BH409" s="6" t="str">
        <f ca="1" t="shared" si="336"/>
        <v/>
      </c>
      <c r="BI409" s="6" t="str">
        <f ca="1" t="shared" si="336"/>
        <v/>
      </c>
    </row>
    <row r="410" spans="1:61">
      <c r="A410" s="5" t="str">
        <f ca="1" t="shared" si="292"/>
        <v/>
      </c>
      <c r="B410" s="5" t="str">
        <f ca="1">IF(选手操作!$K409="","",选手操作!$K409)</f>
        <v/>
      </c>
      <c r="C410" s="5" t="str">
        <f ca="1">IF(选手操作!$L409="","",选手操作!$L409)</f>
        <v/>
      </c>
      <c r="D410" s="5" t="str">
        <f ca="1">IF($B410="","",RANK($E410,$E$4:$E$435,0)+COUNTIF($E$4:$E410,$E410)-1)</f>
        <v/>
      </c>
      <c r="E410" s="6" t="str">
        <f ca="1" t="shared" si="293"/>
        <v/>
      </c>
      <c r="F410" s="7" t="str">
        <f ca="1">IF(SUM(选手操作!S409,选手操作!AS409,选手操作!BS409,选手操作!CS409,选手操作!DS409,选手操作!ES409,选手操作!FS409,选手操作!GS409,选手操作!HS409,选手操作!M409,结果导入!W409,结果导入!AW409,结果导入!BW409,结果导入!CW409,结果导入!DW409,结果导入!EW409,结果导入!FW409,结果导入!GW409,结果导入!HW409,选手操作!HU409)=0,"",SUM(选手操作!S409,选手操作!AS409,选手操作!BS409,选手操作!CS409,选手操作!DS409,选手操作!ES409,选手操作!FS409,选手操作!GS409,选手操作!HS409,选手操作!M409,结果导入!W409,结果导入!AW409,结果导入!BW409,结果导入!CW409,结果导入!DW409,结果导入!EW409,结果导入!FW409,结果导入!GW409,结果导入!HW409))</f>
        <v/>
      </c>
      <c r="G410" s="7" t="str">
        <f>IF(SUM(选手操作!O409,结果导入!Y409,结果导入!AY409,结果导入!BY409,结果导入!CY409,结果导入!DY409,结果导入!EY409,结果导入!FY409,结果导入!GY409,结果导入!HY409)=0,"",SUM(选手操作!O409,结果导入!Y409,结果导入!AY409,结果导入!BY409,结果导入!CY409,结果导入!DY409,结果导入!EY409,结果导入!FY409,结果导入!GY409,结果导入!HY409))</f>
        <v/>
      </c>
      <c r="H410" s="6" t="str">
        <f ca="1">IFERROR(IF(OR($C410="",结果导入!S$3=""),"",IF(选手操作!T409&lt;&gt;"",IF(选手操作!T409="其他","请假",选手操作!T409),VLOOKUP($C410,结果导入!O:Q,3,0))),"成绩错误")</f>
        <v/>
      </c>
      <c r="I410" s="6" t="str">
        <f ca="1">IFERROR(IF(OR($C410="",结果导入!AS$3=""),"",IF(选手操作!AT409&lt;&gt;"",IF(选手操作!AT409="其他","请假",选手操作!AT409),VLOOKUP($C410,结果导入!AO:AQ,3,0))),"成绩错误")</f>
        <v/>
      </c>
      <c r="J410" s="6" t="str">
        <f ca="1">IFERROR(IF(OR($C410="",结果导入!BS$3=""),"",IF(选手操作!BT409&lt;&gt;"",IF(选手操作!BT409="其他","请假",选手操作!BT409),VLOOKUP($C410,结果导入!BO:BQ,3,0))),"成绩错误")</f>
        <v/>
      </c>
      <c r="K410" s="6" t="str">
        <f ca="1">IFERROR(IF(OR($C410="",结果导入!CS$3=""),"",IF(选手操作!CT409&lt;&gt;"",IF(选手操作!CT409="其他","请假",选手操作!CT409),VLOOKUP($C410,结果导入!CO:CQ,3,0))),"成绩错误")</f>
        <v/>
      </c>
      <c r="L410" s="6" t="str">
        <f ca="1">IFERROR(IF(OR($C410="",结果导入!DS$3=""),"",IF(选手操作!DT409&lt;&gt;"",IF(选手操作!DT409="其他","请假",选手操作!DT409),VLOOKUP($C410,结果导入!DO:DQ,3,0))),"成绩错误")</f>
        <v/>
      </c>
      <c r="M410" s="6" t="str">
        <f ca="1">IFERROR(IF(OR($C410="",结果导入!ES$3=""),"",IF(选手操作!ET409&lt;&gt;"",IF(选手操作!ET409="其他","请假",选手操作!ET409),VLOOKUP($C410,结果导入!EO:EQ,3,0))),"成绩错误")</f>
        <v/>
      </c>
      <c r="N410" s="6" t="str">
        <f ca="1">IFERROR(IF(OR($C410="",结果导入!FS$3=""),"",IF(选手操作!FT409&lt;&gt;"",IF(选手操作!FT409="其他","请假",选手操作!FT409),VLOOKUP($C410,结果导入!FO:FQ,3,0))),"成绩错误")</f>
        <v/>
      </c>
      <c r="O410" s="6" t="str">
        <f ca="1">IFERROR(IF(OR($C410="",结果导入!GS$3=""),"",IF(选手操作!GT409&lt;&gt;"",IF(选手操作!GT409="其他","请假",选手操作!GT409),VLOOKUP($C410,结果导入!GO:GQ,3,0))),"成绩错误")</f>
        <v/>
      </c>
      <c r="P410" s="6" t="str">
        <f ca="1">IFERROR(IF(OR($C410="",结果导入!HS$3=""),"",IF(选手操作!HT409&lt;&gt;"",IF(选手操作!HT409="其他","请假",选手操作!HT409),VLOOKUP($C410,结果导入!HO:HQ,3,0))),"成绩错误")</f>
        <v/>
      </c>
      <c r="Q410" s="5" t="str">
        <f ca="1" t="shared" si="294"/>
        <v/>
      </c>
      <c r="R410" s="5" t="str">
        <f ca="1">IF($Q410="","",VLOOKUP($Q410,$A:$C,2,0))</f>
        <v/>
      </c>
      <c r="S410" s="5" t="str">
        <f ca="1">IF($Q410="","",VLOOKUP($Q410,$A:$C,3,0))</f>
        <v/>
      </c>
      <c r="T410" s="6" t="str">
        <f ca="1">IF($Q410="","",VLOOKUP($R410,$B:$P,COLUMN()-16,0))</f>
        <v/>
      </c>
      <c r="U410" s="6" t="str">
        <f ca="1">IF($Q410="","",VLOOKUP($R410,$B:$P,COLUMN()-16,0))</f>
        <v/>
      </c>
      <c r="V410" s="6" t="str">
        <f ca="1">IF($Q410="","",VLOOKUP($R410,$B:$P,COLUMN()-16,0))</f>
        <v/>
      </c>
      <c r="W410" s="6" t="str">
        <f ca="1">IF($Q410="","",VLOOKUP($R410,$B:$P,COLUMN()-16,0))</f>
        <v/>
      </c>
      <c r="X410" s="6" t="str">
        <f ca="1">IF($Q410="","",VLOOKUP($R410,$B:$P,COLUMN()-16,0))</f>
        <v/>
      </c>
      <c r="Y410" s="6" t="str">
        <f ca="1">IF($Q410="","",VLOOKUP($R410,$B:$P,COLUMN()-16,0))</f>
        <v/>
      </c>
      <c r="Z410" s="6" t="str">
        <f ca="1">IF($Q410="","",VLOOKUP($R410,$B:$P,COLUMN()-16,0))</f>
        <v/>
      </c>
      <c r="AA410" s="6" t="str">
        <f ca="1">IF($Q410="","",VLOOKUP($R410,$B:$P,COLUMN()-16,0))</f>
        <v/>
      </c>
      <c r="AB410" s="6" t="str">
        <f ca="1">IF($Q410="","",VLOOKUP($R410,$B:$P,COLUMN()-16,0))</f>
        <v/>
      </c>
      <c r="AC410" s="6" t="str">
        <f ca="1">IF($Q410="","",VLOOKUP($R410,$B:$P,COLUMN()-16,0))</f>
        <v/>
      </c>
      <c r="AD410" s="6" t="str">
        <f ca="1">IF($Q410="","",VLOOKUP($R410,$B:$P,COLUMN()-16,0))</f>
        <v/>
      </c>
      <c r="AE410" s="6" t="str">
        <f ca="1">IF($Q410="","",VLOOKUP($R410,$B:$P,COLUMN()-16,0))</f>
        <v/>
      </c>
      <c r="AF410" s="5" t="str">
        <f ca="1">IF($AH$1="","",IF($AH$1="参赛编号",B410,Q410))</f>
        <v/>
      </c>
      <c r="AG410" s="5" t="str">
        <f ca="1">IF($AH$1="","",IF($AH$1="参赛编号",C410,R410))</f>
        <v/>
      </c>
      <c r="AH410" s="5" t="str">
        <f ca="1">IF($AH$1="","",IF($AH$1="参赛编号",D410,S410))</f>
        <v/>
      </c>
      <c r="AI410" s="6" t="str">
        <f ca="1">IF(OR($AT$1="",$AH$1="",$AF410=""),"",$AT$1*IF($AH$1="参赛编号",E410,T410))</f>
        <v/>
      </c>
      <c r="AJ410" s="6" t="str">
        <f ca="1" t="shared" ref="AJ410:AT410" si="337">IF($AH$1="","",IF($AH$1="参赛编号",F410,U410))</f>
        <v/>
      </c>
      <c r="AK410" s="7" t="str">
        <f ca="1" t="shared" si="337"/>
        <v/>
      </c>
      <c r="AL410" s="6" t="str">
        <f ca="1" t="shared" si="337"/>
        <v/>
      </c>
      <c r="AM410" s="6" t="str">
        <f ca="1" t="shared" si="337"/>
        <v/>
      </c>
      <c r="AN410" s="6" t="str">
        <f ca="1" t="shared" si="337"/>
        <v/>
      </c>
      <c r="AO410" s="6" t="str">
        <f ca="1" t="shared" si="337"/>
        <v/>
      </c>
      <c r="AP410" s="6" t="str">
        <f ca="1" t="shared" si="337"/>
        <v/>
      </c>
      <c r="AQ410" s="6" t="str">
        <f ca="1" t="shared" si="337"/>
        <v/>
      </c>
      <c r="AR410" s="6" t="str">
        <f ca="1" t="shared" si="337"/>
        <v/>
      </c>
      <c r="AS410" s="6" t="str">
        <f ca="1" t="shared" si="337"/>
        <v/>
      </c>
      <c r="AT410" s="6" t="str">
        <f ca="1" t="shared" si="337"/>
        <v/>
      </c>
      <c r="AU410" s="9" t="str">
        <f ca="1" t="shared" ref="AU410:BI410" si="338">IF(AF410="","",AF410)</f>
        <v/>
      </c>
      <c r="AV410" s="5" t="str">
        <f ca="1" t="shared" si="338"/>
        <v/>
      </c>
      <c r="AW410" s="5" t="str">
        <f ca="1" t="shared" si="338"/>
        <v/>
      </c>
      <c r="AX410" s="8" t="str">
        <f ca="1" t="shared" si="338"/>
        <v/>
      </c>
      <c r="AY410" s="6" t="str">
        <f ca="1" t="shared" si="338"/>
        <v/>
      </c>
      <c r="AZ410" s="7" t="str">
        <f ca="1" t="shared" si="338"/>
        <v/>
      </c>
      <c r="BA410" s="6" t="str">
        <f ca="1" t="shared" si="338"/>
        <v/>
      </c>
      <c r="BB410" s="6" t="str">
        <f ca="1" t="shared" si="338"/>
        <v/>
      </c>
      <c r="BC410" s="6" t="str">
        <f ca="1" t="shared" si="338"/>
        <v/>
      </c>
      <c r="BD410" s="6" t="str">
        <f ca="1" t="shared" si="338"/>
        <v/>
      </c>
      <c r="BE410" s="6" t="str">
        <f ca="1" t="shared" si="338"/>
        <v/>
      </c>
      <c r="BF410" s="6" t="str">
        <f ca="1" t="shared" si="338"/>
        <v/>
      </c>
      <c r="BG410" s="6" t="str">
        <f ca="1" t="shared" si="338"/>
        <v/>
      </c>
      <c r="BH410" s="6" t="str">
        <f ca="1" t="shared" si="338"/>
        <v/>
      </c>
      <c r="BI410" s="6" t="str">
        <f ca="1" t="shared" si="338"/>
        <v/>
      </c>
    </row>
    <row r="411" spans="1:61">
      <c r="A411" s="5" t="str">
        <f ca="1" t="shared" si="292"/>
        <v/>
      </c>
      <c r="B411" s="5" t="str">
        <f ca="1">IF(选手操作!$K410="","",选手操作!$K410)</f>
        <v/>
      </c>
      <c r="C411" s="5" t="str">
        <f ca="1">IF(选手操作!$L410="","",选手操作!$L410)</f>
        <v/>
      </c>
      <c r="D411" s="5" t="str">
        <f ca="1">IF($B411="","",RANK($E411,$E$4:$E$435,0)+COUNTIF($E$4:$E411,$E411)-1)</f>
        <v/>
      </c>
      <c r="E411" s="6" t="str">
        <f ca="1" t="shared" si="293"/>
        <v/>
      </c>
      <c r="F411" s="7" t="str">
        <f ca="1">IF(SUM(选手操作!S410,选手操作!AS410,选手操作!BS410,选手操作!CS410,选手操作!DS410,选手操作!ES410,选手操作!FS410,选手操作!GS410,选手操作!HS410,选手操作!M410,结果导入!W410,结果导入!AW410,结果导入!BW410,结果导入!CW410,结果导入!DW410,结果导入!EW410,结果导入!FW410,结果导入!GW410,结果导入!HW410,选手操作!HU410)=0,"",SUM(选手操作!S410,选手操作!AS410,选手操作!BS410,选手操作!CS410,选手操作!DS410,选手操作!ES410,选手操作!FS410,选手操作!GS410,选手操作!HS410,选手操作!M410,结果导入!W410,结果导入!AW410,结果导入!BW410,结果导入!CW410,结果导入!DW410,结果导入!EW410,结果导入!FW410,结果导入!GW410,结果导入!HW410))</f>
        <v/>
      </c>
      <c r="G411" s="7" t="str">
        <f>IF(SUM(选手操作!O410,结果导入!Y410,结果导入!AY410,结果导入!BY410,结果导入!CY410,结果导入!DY410,结果导入!EY410,结果导入!FY410,结果导入!GY410,结果导入!HY410)=0,"",SUM(选手操作!O410,结果导入!Y410,结果导入!AY410,结果导入!BY410,结果导入!CY410,结果导入!DY410,结果导入!EY410,结果导入!FY410,结果导入!GY410,结果导入!HY410))</f>
        <v/>
      </c>
      <c r="H411" s="6" t="str">
        <f ca="1">IFERROR(IF(OR($C411="",结果导入!S$3=""),"",IF(选手操作!T410&lt;&gt;"",IF(选手操作!T410="其他","请假",选手操作!T410),VLOOKUP($C411,结果导入!O:Q,3,0))),"成绩错误")</f>
        <v/>
      </c>
      <c r="I411" s="6" t="str">
        <f ca="1">IFERROR(IF(OR($C411="",结果导入!AS$3=""),"",IF(选手操作!AT410&lt;&gt;"",IF(选手操作!AT410="其他","请假",选手操作!AT410),VLOOKUP($C411,结果导入!AO:AQ,3,0))),"成绩错误")</f>
        <v/>
      </c>
      <c r="J411" s="6" t="str">
        <f ca="1">IFERROR(IF(OR($C411="",结果导入!BS$3=""),"",IF(选手操作!BT410&lt;&gt;"",IF(选手操作!BT410="其他","请假",选手操作!BT410),VLOOKUP($C411,结果导入!BO:BQ,3,0))),"成绩错误")</f>
        <v/>
      </c>
      <c r="K411" s="6" t="str">
        <f ca="1">IFERROR(IF(OR($C411="",结果导入!CS$3=""),"",IF(选手操作!CT410&lt;&gt;"",IF(选手操作!CT410="其他","请假",选手操作!CT410),VLOOKUP($C411,结果导入!CO:CQ,3,0))),"成绩错误")</f>
        <v/>
      </c>
      <c r="L411" s="6" t="str">
        <f ca="1">IFERROR(IF(OR($C411="",结果导入!DS$3=""),"",IF(选手操作!DT410&lt;&gt;"",IF(选手操作!DT410="其他","请假",选手操作!DT410),VLOOKUP($C411,结果导入!DO:DQ,3,0))),"成绩错误")</f>
        <v/>
      </c>
      <c r="M411" s="6" t="str">
        <f ca="1">IFERROR(IF(OR($C411="",结果导入!ES$3=""),"",IF(选手操作!ET410&lt;&gt;"",IF(选手操作!ET410="其他","请假",选手操作!ET410),VLOOKUP($C411,结果导入!EO:EQ,3,0))),"成绩错误")</f>
        <v/>
      </c>
      <c r="N411" s="6" t="str">
        <f ca="1">IFERROR(IF(OR($C411="",结果导入!FS$3=""),"",IF(选手操作!FT410&lt;&gt;"",IF(选手操作!FT410="其他","请假",选手操作!FT410),VLOOKUP($C411,结果导入!FO:FQ,3,0))),"成绩错误")</f>
        <v/>
      </c>
      <c r="O411" s="6" t="str">
        <f ca="1">IFERROR(IF(OR($C411="",结果导入!GS$3=""),"",IF(选手操作!GT410&lt;&gt;"",IF(选手操作!GT410="其他","请假",选手操作!GT410),VLOOKUP($C411,结果导入!GO:GQ,3,0))),"成绩错误")</f>
        <v/>
      </c>
      <c r="P411" s="6" t="str">
        <f ca="1">IFERROR(IF(OR($C411="",结果导入!HS$3=""),"",IF(选手操作!HT410&lt;&gt;"",IF(选手操作!HT410="其他","请假",选手操作!HT410),VLOOKUP($C411,结果导入!HO:HQ,3,0))),"成绩错误")</f>
        <v/>
      </c>
      <c r="Q411" s="5" t="str">
        <f ca="1" t="shared" si="294"/>
        <v/>
      </c>
      <c r="R411" s="5" t="str">
        <f ca="1">IF($Q411="","",VLOOKUP($Q411,$A:$C,2,0))</f>
        <v/>
      </c>
      <c r="S411" s="5" t="str">
        <f ca="1">IF($Q411="","",VLOOKUP($Q411,$A:$C,3,0))</f>
        <v/>
      </c>
      <c r="T411" s="6" t="str">
        <f ca="1">IF($Q411="","",VLOOKUP($R411,$B:$P,COLUMN()-16,0))</f>
        <v/>
      </c>
      <c r="U411" s="6" t="str">
        <f ca="1">IF($Q411="","",VLOOKUP($R411,$B:$P,COLUMN()-16,0))</f>
        <v/>
      </c>
      <c r="V411" s="6" t="str">
        <f ca="1">IF($Q411="","",VLOOKUP($R411,$B:$P,COLUMN()-16,0))</f>
        <v/>
      </c>
      <c r="W411" s="6" t="str">
        <f ca="1">IF($Q411="","",VLOOKUP($R411,$B:$P,COLUMN()-16,0))</f>
        <v/>
      </c>
      <c r="X411" s="6" t="str">
        <f ca="1">IF($Q411="","",VLOOKUP($R411,$B:$P,COLUMN()-16,0))</f>
        <v/>
      </c>
      <c r="Y411" s="6" t="str">
        <f ca="1">IF($Q411="","",VLOOKUP($R411,$B:$P,COLUMN()-16,0))</f>
        <v/>
      </c>
      <c r="Z411" s="6" t="str">
        <f ca="1">IF($Q411="","",VLOOKUP($R411,$B:$P,COLUMN()-16,0))</f>
        <v/>
      </c>
      <c r="AA411" s="6" t="str">
        <f ca="1">IF($Q411="","",VLOOKUP($R411,$B:$P,COLUMN()-16,0))</f>
        <v/>
      </c>
      <c r="AB411" s="6" t="str">
        <f ca="1">IF($Q411="","",VLOOKUP($R411,$B:$P,COLUMN()-16,0))</f>
        <v/>
      </c>
      <c r="AC411" s="6" t="str">
        <f ca="1">IF($Q411="","",VLOOKUP($R411,$B:$P,COLUMN()-16,0))</f>
        <v/>
      </c>
      <c r="AD411" s="6" t="str">
        <f ca="1">IF($Q411="","",VLOOKUP($R411,$B:$P,COLUMN()-16,0))</f>
        <v/>
      </c>
      <c r="AE411" s="6" t="str">
        <f ca="1">IF($Q411="","",VLOOKUP($R411,$B:$P,COLUMN()-16,0))</f>
        <v/>
      </c>
      <c r="AF411" s="5" t="str">
        <f ca="1">IF($AH$1="","",IF($AH$1="参赛编号",B411,Q411))</f>
        <v/>
      </c>
      <c r="AG411" s="5" t="str">
        <f ca="1">IF($AH$1="","",IF($AH$1="参赛编号",C411,R411))</f>
        <v/>
      </c>
      <c r="AH411" s="5" t="str">
        <f ca="1">IF($AH$1="","",IF($AH$1="参赛编号",D411,S411))</f>
        <v/>
      </c>
      <c r="AI411" s="6" t="str">
        <f ca="1">IF(OR($AT$1="",$AH$1="",$AF411=""),"",$AT$1*IF($AH$1="参赛编号",E411,T411))</f>
        <v/>
      </c>
      <c r="AJ411" s="6" t="str">
        <f ca="1" t="shared" ref="AJ411:AT411" si="339">IF($AH$1="","",IF($AH$1="参赛编号",F411,U411))</f>
        <v/>
      </c>
      <c r="AK411" s="7" t="str">
        <f ca="1" t="shared" si="339"/>
        <v/>
      </c>
      <c r="AL411" s="6" t="str">
        <f ca="1" t="shared" si="339"/>
        <v/>
      </c>
      <c r="AM411" s="6" t="str">
        <f ca="1" t="shared" si="339"/>
        <v/>
      </c>
      <c r="AN411" s="6" t="str">
        <f ca="1" t="shared" si="339"/>
        <v/>
      </c>
      <c r="AO411" s="6" t="str">
        <f ca="1" t="shared" si="339"/>
        <v/>
      </c>
      <c r="AP411" s="6" t="str">
        <f ca="1" t="shared" si="339"/>
        <v/>
      </c>
      <c r="AQ411" s="6" t="str">
        <f ca="1" t="shared" si="339"/>
        <v/>
      </c>
      <c r="AR411" s="6" t="str">
        <f ca="1" t="shared" si="339"/>
        <v/>
      </c>
      <c r="AS411" s="6" t="str">
        <f ca="1" t="shared" si="339"/>
        <v/>
      </c>
      <c r="AT411" s="6" t="str">
        <f ca="1" t="shared" si="339"/>
        <v/>
      </c>
      <c r="AU411" s="9" t="str">
        <f ca="1" t="shared" ref="AU411:BI411" si="340">IF(AF411="","",AF411)</f>
        <v/>
      </c>
      <c r="AV411" s="5" t="str">
        <f ca="1" t="shared" si="340"/>
        <v/>
      </c>
      <c r="AW411" s="5" t="str">
        <f ca="1" t="shared" si="340"/>
        <v/>
      </c>
      <c r="AX411" s="8" t="str">
        <f ca="1" t="shared" si="340"/>
        <v/>
      </c>
      <c r="AY411" s="6" t="str">
        <f ca="1" t="shared" si="340"/>
        <v/>
      </c>
      <c r="AZ411" s="7" t="str">
        <f ca="1" t="shared" si="340"/>
        <v/>
      </c>
      <c r="BA411" s="6" t="str">
        <f ca="1" t="shared" si="340"/>
        <v/>
      </c>
      <c r="BB411" s="6" t="str">
        <f ca="1" t="shared" si="340"/>
        <v/>
      </c>
      <c r="BC411" s="6" t="str">
        <f ca="1" t="shared" si="340"/>
        <v/>
      </c>
      <c r="BD411" s="6" t="str">
        <f ca="1" t="shared" si="340"/>
        <v/>
      </c>
      <c r="BE411" s="6" t="str">
        <f ca="1" t="shared" si="340"/>
        <v/>
      </c>
      <c r="BF411" s="6" t="str">
        <f ca="1" t="shared" si="340"/>
        <v/>
      </c>
      <c r="BG411" s="6" t="str">
        <f ca="1" t="shared" si="340"/>
        <v/>
      </c>
      <c r="BH411" s="6" t="str">
        <f ca="1" t="shared" si="340"/>
        <v/>
      </c>
      <c r="BI411" s="6" t="str">
        <f ca="1" t="shared" si="340"/>
        <v/>
      </c>
    </row>
    <row r="412" spans="1:61">
      <c r="A412" s="5" t="str">
        <f ca="1" t="shared" si="292"/>
        <v/>
      </c>
      <c r="B412" s="5" t="str">
        <f ca="1">IF(选手操作!$K411="","",选手操作!$K411)</f>
        <v/>
      </c>
      <c r="C412" s="5" t="str">
        <f ca="1">IF(选手操作!$L411="","",选手操作!$L411)</f>
        <v/>
      </c>
      <c r="D412" s="5" t="str">
        <f ca="1">IF($B412="","",RANK($E412,$E$4:$E$435,0)+COUNTIF($E$4:$E412,$E412)-1)</f>
        <v/>
      </c>
      <c r="E412" s="6" t="str">
        <f ca="1" t="shared" si="293"/>
        <v/>
      </c>
      <c r="F412" s="7" t="str">
        <f ca="1">IF(SUM(选手操作!S411,选手操作!AS411,选手操作!BS411,选手操作!CS411,选手操作!DS411,选手操作!ES411,选手操作!FS411,选手操作!GS411,选手操作!HS411,选手操作!M411,结果导入!W411,结果导入!AW411,结果导入!BW411,结果导入!CW411,结果导入!DW411,结果导入!EW411,结果导入!FW411,结果导入!GW411,结果导入!HW411,选手操作!HU411)=0,"",SUM(选手操作!S411,选手操作!AS411,选手操作!BS411,选手操作!CS411,选手操作!DS411,选手操作!ES411,选手操作!FS411,选手操作!GS411,选手操作!HS411,选手操作!M411,结果导入!W411,结果导入!AW411,结果导入!BW411,结果导入!CW411,结果导入!DW411,结果导入!EW411,结果导入!FW411,结果导入!GW411,结果导入!HW411))</f>
        <v/>
      </c>
      <c r="G412" s="7" t="str">
        <f>IF(SUM(选手操作!O411,结果导入!Y411,结果导入!AY411,结果导入!BY411,结果导入!CY411,结果导入!DY411,结果导入!EY411,结果导入!FY411,结果导入!GY411,结果导入!HY411)=0,"",SUM(选手操作!O411,结果导入!Y411,结果导入!AY411,结果导入!BY411,结果导入!CY411,结果导入!DY411,结果导入!EY411,结果导入!FY411,结果导入!GY411,结果导入!HY411))</f>
        <v/>
      </c>
      <c r="H412" s="6" t="str">
        <f ca="1">IFERROR(IF(OR($C412="",结果导入!S$3=""),"",IF(选手操作!T411&lt;&gt;"",IF(选手操作!T411="其他","请假",选手操作!T411),VLOOKUP($C412,结果导入!O:Q,3,0))),"成绩错误")</f>
        <v/>
      </c>
      <c r="I412" s="6" t="str">
        <f ca="1">IFERROR(IF(OR($C412="",结果导入!AS$3=""),"",IF(选手操作!AT411&lt;&gt;"",IF(选手操作!AT411="其他","请假",选手操作!AT411),VLOOKUP($C412,结果导入!AO:AQ,3,0))),"成绩错误")</f>
        <v/>
      </c>
      <c r="J412" s="6" t="str">
        <f ca="1">IFERROR(IF(OR($C412="",结果导入!BS$3=""),"",IF(选手操作!BT411&lt;&gt;"",IF(选手操作!BT411="其他","请假",选手操作!BT411),VLOOKUP($C412,结果导入!BO:BQ,3,0))),"成绩错误")</f>
        <v/>
      </c>
      <c r="K412" s="6" t="str">
        <f ca="1">IFERROR(IF(OR($C412="",结果导入!CS$3=""),"",IF(选手操作!CT411&lt;&gt;"",IF(选手操作!CT411="其他","请假",选手操作!CT411),VLOOKUP($C412,结果导入!CO:CQ,3,0))),"成绩错误")</f>
        <v/>
      </c>
      <c r="L412" s="6" t="str">
        <f ca="1">IFERROR(IF(OR($C412="",结果导入!DS$3=""),"",IF(选手操作!DT411&lt;&gt;"",IF(选手操作!DT411="其他","请假",选手操作!DT411),VLOOKUP($C412,结果导入!DO:DQ,3,0))),"成绩错误")</f>
        <v/>
      </c>
      <c r="M412" s="6" t="str">
        <f ca="1">IFERROR(IF(OR($C412="",结果导入!ES$3=""),"",IF(选手操作!ET411&lt;&gt;"",IF(选手操作!ET411="其他","请假",选手操作!ET411),VLOOKUP($C412,结果导入!EO:EQ,3,0))),"成绩错误")</f>
        <v/>
      </c>
      <c r="N412" s="6" t="str">
        <f ca="1">IFERROR(IF(OR($C412="",结果导入!FS$3=""),"",IF(选手操作!FT411&lt;&gt;"",IF(选手操作!FT411="其他","请假",选手操作!FT411),VLOOKUP($C412,结果导入!FO:FQ,3,0))),"成绩错误")</f>
        <v/>
      </c>
      <c r="O412" s="6" t="str">
        <f ca="1">IFERROR(IF(OR($C412="",结果导入!GS$3=""),"",IF(选手操作!GT411&lt;&gt;"",IF(选手操作!GT411="其他","请假",选手操作!GT411),VLOOKUP($C412,结果导入!GO:GQ,3,0))),"成绩错误")</f>
        <v/>
      </c>
      <c r="P412" s="6" t="str">
        <f ca="1">IFERROR(IF(OR($C412="",结果导入!HS$3=""),"",IF(选手操作!HT411&lt;&gt;"",IF(选手操作!HT411="其他","请假",选手操作!HT411),VLOOKUP($C412,结果导入!HO:HQ,3,0))),"成绩错误")</f>
        <v/>
      </c>
      <c r="Q412" s="5" t="str">
        <f ca="1" t="shared" si="294"/>
        <v/>
      </c>
      <c r="R412" s="5" t="str">
        <f ca="1">IF($Q412="","",VLOOKUP($Q412,$A:$C,2,0))</f>
        <v/>
      </c>
      <c r="S412" s="5" t="str">
        <f ca="1">IF($Q412="","",VLOOKUP($Q412,$A:$C,3,0))</f>
        <v/>
      </c>
      <c r="T412" s="6" t="str">
        <f ca="1">IF($Q412="","",VLOOKUP($R412,$B:$P,COLUMN()-16,0))</f>
        <v/>
      </c>
      <c r="U412" s="6" t="str">
        <f ca="1">IF($Q412="","",VLOOKUP($R412,$B:$P,COLUMN()-16,0))</f>
        <v/>
      </c>
      <c r="V412" s="6" t="str">
        <f ca="1">IF($Q412="","",VLOOKUP($R412,$B:$P,COLUMN()-16,0))</f>
        <v/>
      </c>
      <c r="W412" s="6" t="str">
        <f ca="1">IF($Q412="","",VLOOKUP($R412,$B:$P,COLUMN()-16,0))</f>
        <v/>
      </c>
      <c r="X412" s="6" t="str">
        <f ca="1">IF($Q412="","",VLOOKUP($R412,$B:$P,COLUMN()-16,0))</f>
        <v/>
      </c>
      <c r="Y412" s="6" t="str">
        <f ca="1">IF($Q412="","",VLOOKUP($R412,$B:$P,COLUMN()-16,0))</f>
        <v/>
      </c>
      <c r="Z412" s="6" t="str">
        <f ca="1">IF($Q412="","",VLOOKUP($R412,$B:$P,COLUMN()-16,0))</f>
        <v/>
      </c>
      <c r="AA412" s="6" t="str">
        <f ca="1">IF($Q412="","",VLOOKUP($R412,$B:$P,COLUMN()-16,0))</f>
        <v/>
      </c>
      <c r="AB412" s="6" t="str">
        <f ca="1">IF($Q412="","",VLOOKUP($R412,$B:$P,COLUMN()-16,0))</f>
        <v/>
      </c>
      <c r="AC412" s="6" t="str">
        <f ca="1">IF($Q412="","",VLOOKUP($R412,$B:$P,COLUMN()-16,0))</f>
        <v/>
      </c>
      <c r="AD412" s="6" t="str">
        <f ca="1">IF($Q412="","",VLOOKUP($R412,$B:$P,COLUMN()-16,0))</f>
        <v/>
      </c>
      <c r="AE412" s="6" t="str">
        <f ca="1">IF($Q412="","",VLOOKUP($R412,$B:$P,COLUMN()-16,0))</f>
        <v/>
      </c>
      <c r="AF412" s="5" t="str">
        <f ca="1">IF($AH$1="","",IF($AH$1="参赛编号",B412,Q412))</f>
        <v/>
      </c>
      <c r="AG412" s="5" t="str">
        <f ca="1">IF($AH$1="","",IF($AH$1="参赛编号",C412,R412))</f>
        <v/>
      </c>
      <c r="AH412" s="5" t="str">
        <f ca="1">IF($AH$1="","",IF($AH$1="参赛编号",D412,S412))</f>
        <v/>
      </c>
      <c r="AI412" s="6" t="str">
        <f ca="1">IF(OR($AT$1="",$AH$1="",$AF412=""),"",$AT$1*IF($AH$1="参赛编号",E412,T412))</f>
        <v/>
      </c>
      <c r="AJ412" s="6" t="str">
        <f ca="1" t="shared" ref="AJ412:AT412" si="341">IF($AH$1="","",IF($AH$1="参赛编号",F412,U412))</f>
        <v/>
      </c>
      <c r="AK412" s="7" t="str">
        <f ca="1" t="shared" si="341"/>
        <v/>
      </c>
      <c r="AL412" s="6" t="str">
        <f ca="1" t="shared" si="341"/>
        <v/>
      </c>
      <c r="AM412" s="6" t="str">
        <f ca="1" t="shared" si="341"/>
        <v/>
      </c>
      <c r="AN412" s="6" t="str">
        <f ca="1" t="shared" si="341"/>
        <v/>
      </c>
      <c r="AO412" s="6" t="str">
        <f ca="1" t="shared" si="341"/>
        <v/>
      </c>
      <c r="AP412" s="6" t="str">
        <f ca="1" t="shared" si="341"/>
        <v/>
      </c>
      <c r="AQ412" s="6" t="str">
        <f ca="1" t="shared" si="341"/>
        <v/>
      </c>
      <c r="AR412" s="6" t="str">
        <f ca="1" t="shared" si="341"/>
        <v/>
      </c>
      <c r="AS412" s="6" t="str">
        <f ca="1" t="shared" si="341"/>
        <v/>
      </c>
      <c r="AT412" s="6" t="str">
        <f ca="1" t="shared" si="341"/>
        <v/>
      </c>
      <c r="AU412" s="9" t="str">
        <f ca="1" t="shared" ref="AU412:BI412" si="342">IF(AF412="","",AF412)</f>
        <v/>
      </c>
      <c r="AV412" s="5" t="str">
        <f ca="1" t="shared" si="342"/>
        <v/>
      </c>
      <c r="AW412" s="5" t="str">
        <f ca="1" t="shared" si="342"/>
        <v/>
      </c>
      <c r="AX412" s="8" t="str">
        <f ca="1" t="shared" si="342"/>
        <v/>
      </c>
      <c r="AY412" s="6" t="str">
        <f ca="1" t="shared" si="342"/>
        <v/>
      </c>
      <c r="AZ412" s="7" t="str">
        <f ca="1" t="shared" si="342"/>
        <v/>
      </c>
      <c r="BA412" s="6" t="str">
        <f ca="1" t="shared" si="342"/>
        <v/>
      </c>
      <c r="BB412" s="6" t="str">
        <f ca="1" t="shared" si="342"/>
        <v/>
      </c>
      <c r="BC412" s="6" t="str">
        <f ca="1" t="shared" si="342"/>
        <v/>
      </c>
      <c r="BD412" s="6" t="str">
        <f ca="1" t="shared" si="342"/>
        <v/>
      </c>
      <c r="BE412" s="6" t="str">
        <f ca="1" t="shared" si="342"/>
        <v/>
      </c>
      <c r="BF412" s="6" t="str">
        <f ca="1" t="shared" si="342"/>
        <v/>
      </c>
      <c r="BG412" s="6" t="str">
        <f ca="1" t="shared" si="342"/>
        <v/>
      </c>
      <c r="BH412" s="6" t="str">
        <f ca="1" t="shared" si="342"/>
        <v/>
      </c>
      <c r="BI412" s="6" t="str">
        <f ca="1" t="shared" si="342"/>
        <v/>
      </c>
    </row>
    <row r="413" spans="1:61">
      <c r="A413" s="5" t="str">
        <f ca="1" t="shared" si="292"/>
        <v/>
      </c>
      <c r="B413" s="5" t="str">
        <f ca="1">IF(选手操作!$K412="","",选手操作!$K412)</f>
        <v/>
      </c>
      <c r="C413" s="5" t="str">
        <f ca="1">IF(选手操作!$L412="","",选手操作!$L412)</f>
        <v/>
      </c>
      <c r="D413" s="5" t="str">
        <f ca="1">IF($B413="","",RANK($E413,$E$4:$E$435,0)+COUNTIF($E$4:$E413,$E413)-1)</f>
        <v/>
      </c>
      <c r="E413" s="6" t="str">
        <f ca="1" t="shared" si="293"/>
        <v/>
      </c>
      <c r="F413" s="7" t="str">
        <f ca="1">IF(SUM(选手操作!S412,选手操作!AS412,选手操作!BS412,选手操作!CS412,选手操作!DS412,选手操作!ES412,选手操作!FS412,选手操作!GS412,选手操作!HS412,选手操作!M412,结果导入!W412,结果导入!AW412,结果导入!BW412,结果导入!CW412,结果导入!DW412,结果导入!EW412,结果导入!FW412,结果导入!GW412,结果导入!HW412,选手操作!HU412)=0,"",SUM(选手操作!S412,选手操作!AS412,选手操作!BS412,选手操作!CS412,选手操作!DS412,选手操作!ES412,选手操作!FS412,选手操作!GS412,选手操作!HS412,选手操作!M412,结果导入!W412,结果导入!AW412,结果导入!BW412,结果导入!CW412,结果导入!DW412,结果导入!EW412,结果导入!FW412,结果导入!GW412,结果导入!HW412))</f>
        <v/>
      </c>
      <c r="G413" s="7" t="str">
        <f>IF(SUM(选手操作!O412,结果导入!Y412,结果导入!AY412,结果导入!BY412,结果导入!CY412,结果导入!DY412,结果导入!EY412,结果导入!FY412,结果导入!GY412,结果导入!HY412)=0,"",SUM(选手操作!O412,结果导入!Y412,结果导入!AY412,结果导入!BY412,结果导入!CY412,结果导入!DY412,结果导入!EY412,结果导入!FY412,结果导入!GY412,结果导入!HY412))</f>
        <v/>
      </c>
      <c r="H413" s="6" t="str">
        <f ca="1">IFERROR(IF(OR($C413="",结果导入!S$3=""),"",IF(选手操作!T412&lt;&gt;"",IF(选手操作!T412="其他","请假",选手操作!T412),VLOOKUP($C413,结果导入!O:Q,3,0))),"成绩错误")</f>
        <v/>
      </c>
      <c r="I413" s="6" t="str">
        <f ca="1">IFERROR(IF(OR($C413="",结果导入!AS$3=""),"",IF(选手操作!AT412&lt;&gt;"",IF(选手操作!AT412="其他","请假",选手操作!AT412),VLOOKUP($C413,结果导入!AO:AQ,3,0))),"成绩错误")</f>
        <v/>
      </c>
      <c r="J413" s="6" t="str">
        <f ca="1">IFERROR(IF(OR($C413="",结果导入!BS$3=""),"",IF(选手操作!BT412&lt;&gt;"",IF(选手操作!BT412="其他","请假",选手操作!BT412),VLOOKUP($C413,结果导入!BO:BQ,3,0))),"成绩错误")</f>
        <v/>
      </c>
      <c r="K413" s="6" t="str">
        <f ca="1">IFERROR(IF(OR($C413="",结果导入!CS$3=""),"",IF(选手操作!CT412&lt;&gt;"",IF(选手操作!CT412="其他","请假",选手操作!CT412),VLOOKUP($C413,结果导入!CO:CQ,3,0))),"成绩错误")</f>
        <v/>
      </c>
      <c r="L413" s="6" t="str">
        <f ca="1">IFERROR(IF(OR($C413="",结果导入!DS$3=""),"",IF(选手操作!DT412&lt;&gt;"",IF(选手操作!DT412="其他","请假",选手操作!DT412),VLOOKUP($C413,结果导入!DO:DQ,3,0))),"成绩错误")</f>
        <v/>
      </c>
      <c r="M413" s="6" t="str">
        <f ca="1">IFERROR(IF(OR($C413="",结果导入!ES$3=""),"",IF(选手操作!ET412&lt;&gt;"",IF(选手操作!ET412="其他","请假",选手操作!ET412),VLOOKUP($C413,结果导入!EO:EQ,3,0))),"成绩错误")</f>
        <v/>
      </c>
      <c r="N413" s="6" t="str">
        <f ca="1">IFERROR(IF(OR($C413="",结果导入!FS$3=""),"",IF(选手操作!FT412&lt;&gt;"",IF(选手操作!FT412="其他","请假",选手操作!FT412),VLOOKUP($C413,结果导入!FO:FQ,3,0))),"成绩错误")</f>
        <v/>
      </c>
      <c r="O413" s="6" t="str">
        <f ca="1">IFERROR(IF(OR($C413="",结果导入!GS$3=""),"",IF(选手操作!GT412&lt;&gt;"",IF(选手操作!GT412="其他","请假",选手操作!GT412),VLOOKUP($C413,结果导入!GO:GQ,3,0))),"成绩错误")</f>
        <v/>
      </c>
      <c r="P413" s="6" t="str">
        <f ca="1">IFERROR(IF(OR($C413="",结果导入!HS$3=""),"",IF(选手操作!HT412&lt;&gt;"",IF(选手操作!HT412="其他","请假",选手操作!HT412),VLOOKUP($C413,结果导入!HO:HQ,3,0))),"成绩错误")</f>
        <v/>
      </c>
      <c r="Q413" s="5" t="str">
        <f ca="1" t="shared" si="294"/>
        <v/>
      </c>
      <c r="R413" s="5" t="str">
        <f ca="1">IF($Q413="","",VLOOKUP($Q413,$A:$C,2,0))</f>
        <v/>
      </c>
      <c r="S413" s="5" t="str">
        <f ca="1">IF($Q413="","",VLOOKUP($Q413,$A:$C,3,0))</f>
        <v/>
      </c>
      <c r="T413" s="6" t="str">
        <f ca="1">IF($Q413="","",VLOOKUP($R413,$B:$P,COLUMN()-16,0))</f>
        <v/>
      </c>
      <c r="U413" s="6" t="str">
        <f ca="1">IF($Q413="","",VLOOKUP($R413,$B:$P,COLUMN()-16,0))</f>
        <v/>
      </c>
      <c r="V413" s="6" t="str">
        <f ca="1">IF($Q413="","",VLOOKUP($R413,$B:$P,COLUMN()-16,0))</f>
        <v/>
      </c>
      <c r="W413" s="6" t="str">
        <f ca="1">IF($Q413="","",VLOOKUP($R413,$B:$P,COLUMN()-16,0))</f>
        <v/>
      </c>
      <c r="X413" s="6" t="str">
        <f ca="1">IF($Q413="","",VLOOKUP($R413,$B:$P,COLUMN()-16,0))</f>
        <v/>
      </c>
      <c r="Y413" s="6" t="str">
        <f ca="1">IF($Q413="","",VLOOKUP($R413,$B:$P,COLUMN()-16,0))</f>
        <v/>
      </c>
      <c r="Z413" s="6" t="str">
        <f ca="1">IF($Q413="","",VLOOKUP($R413,$B:$P,COLUMN()-16,0))</f>
        <v/>
      </c>
      <c r="AA413" s="6" t="str">
        <f ca="1">IF($Q413="","",VLOOKUP($R413,$B:$P,COLUMN()-16,0))</f>
        <v/>
      </c>
      <c r="AB413" s="6" t="str">
        <f ca="1">IF($Q413="","",VLOOKUP($R413,$B:$P,COLUMN()-16,0))</f>
        <v/>
      </c>
      <c r="AC413" s="6" t="str">
        <f ca="1">IF($Q413="","",VLOOKUP($R413,$B:$P,COLUMN()-16,0))</f>
        <v/>
      </c>
      <c r="AD413" s="6" t="str">
        <f ca="1">IF($Q413="","",VLOOKUP($R413,$B:$P,COLUMN()-16,0))</f>
        <v/>
      </c>
      <c r="AE413" s="6" t="str">
        <f ca="1">IF($Q413="","",VLOOKUP($R413,$B:$P,COLUMN()-16,0))</f>
        <v/>
      </c>
      <c r="AF413" s="5" t="str">
        <f ca="1">IF($AH$1="","",IF($AH$1="参赛编号",B413,Q413))</f>
        <v/>
      </c>
      <c r="AG413" s="5" t="str">
        <f ca="1">IF($AH$1="","",IF($AH$1="参赛编号",C413,R413))</f>
        <v/>
      </c>
      <c r="AH413" s="5" t="str">
        <f ca="1">IF($AH$1="","",IF($AH$1="参赛编号",D413,S413))</f>
        <v/>
      </c>
      <c r="AI413" s="6" t="str">
        <f ca="1">IF(OR($AT$1="",$AH$1="",$AF413=""),"",$AT$1*IF($AH$1="参赛编号",E413,T413))</f>
        <v/>
      </c>
      <c r="AJ413" s="6" t="str">
        <f ca="1" t="shared" ref="AJ413:AT413" si="343">IF($AH$1="","",IF($AH$1="参赛编号",F413,U413))</f>
        <v/>
      </c>
      <c r="AK413" s="7" t="str">
        <f ca="1" t="shared" si="343"/>
        <v/>
      </c>
      <c r="AL413" s="6" t="str">
        <f ca="1" t="shared" si="343"/>
        <v/>
      </c>
      <c r="AM413" s="6" t="str">
        <f ca="1" t="shared" si="343"/>
        <v/>
      </c>
      <c r="AN413" s="6" t="str">
        <f ca="1" t="shared" si="343"/>
        <v/>
      </c>
      <c r="AO413" s="6" t="str">
        <f ca="1" t="shared" si="343"/>
        <v/>
      </c>
      <c r="AP413" s="6" t="str">
        <f ca="1" t="shared" si="343"/>
        <v/>
      </c>
      <c r="AQ413" s="6" t="str">
        <f ca="1" t="shared" si="343"/>
        <v/>
      </c>
      <c r="AR413" s="6" t="str">
        <f ca="1" t="shared" si="343"/>
        <v/>
      </c>
      <c r="AS413" s="6" t="str">
        <f ca="1" t="shared" si="343"/>
        <v/>
      </c>
      <c r="AT413" s="6" t="str">
        <f ca="1" t="shared" si="343"/>
        <v/>
      </c>
      <c r="AU413" s="9" t="str">
        <f ca="1" t="shared" ref="AU413:BI413" si="344">IF(AF413="","",AF413)</f>
        <v/>
      </c>
      <c r="AV413" s="5" t="str">
        <f ca="1" t="shared" si="344"/>
        <v/>
      </c>
      <c r="AW413" s="5" t="str">
        <f ca="1" t="shared" si="344"/>
        <v/>
      </c>
      <c r="AX413" s="8" t="str">
        <f ca="1" t="shared" si="344"/>
        <v/>
      </c>
      <c r="AY413" s="6" t="str">
        <f ca="1" t="shared" si="344"/>
        <v/>
      </c>
      <c r="AZ413" s="7" t="str">
        <f ca="1" t="shared" si="344"/>
        <v/>
      </c>
      <c r="BA413" s="6" t="str">
        <f ca="1" t="shared" si="344"/>
        <v/>
      </c>
      <c r="BB413" s="6" t="str">
        <f ca="1" t="shared" si="344"/>
        <v/>
      </c>
      <c r="BC413" s="6" t="str">
        <f ca="1" t="shared" si="344"/>
        <v/>
      </c>
      <c r="BD413" s="6" t="str">
        <f ca="1" t="shared" si="344"/>
        <v/>
      </c>
      <c r="BE413" s="6" t="str">
        <f ca="1" t="shared" si="344"/>
        <v/>
      </c>
      <c r="BF413" s="6" t="str">
        <f ca="1" t="shared" si="344"/>
        <v/>
      </c>
      <c r="BG413" s="6" t="str">
        <f ca="1" t="shared" si="344"/>
        <v/>
      </c>
      <c r="BH413" s="6" t="str">
        <f ca="1" t="shared" si="344"/>
        <v/>
      </c>
      <c r="BI413" s="6" t="str">
        <f ca="1" t="shared" si="344"/>
        <v/>
      </c>
    </row>
    <row r="414" spans="1:61">
      <c r="A414" s="5" t="str">
        <f ca="1" t="shared" si="292"/>
        <v/>
      </c>
      <c r="B414" s="5" t="str">
        <f ca="1">IF(选手操作!$K413="","",选手操作!$K413)</f>
        <v/>
      </c>
      <c r="C414" s="5" t="str">
        <f ca="1">IF(选手操作!$L413="","",选手操作!$L413)</f>
        <v/>
      </c>
      <c r="D414" s="5" t="str">
        <f ca="1">IF($B414="","",RANK($E414,$E$4:$E$435,0)+COUNTIF($E$4:$E414,$E414)-1)</f>
        <v/>
      </c>
      <c r="E414" s="6" t="str">
        <f ca="1" t="shared" si="293"/>
        <v/>
      </c>
      <c r="F414" s="7" t="str">
        <f ca="1">IF(SUM(选手操作!S413,选手操作!AS413,选手操作!BS413,选手操作!CS413,选手操作!DS413,选手操作!ES413,选手操作!FS413,选手操作!GS413,选手操作!HS413,选手操作!M413,结果导入!W413,结果导入!AW413,结果导入!BW413,结果导入!CW413,结果导入!DW413,结果导入!EW413,结果导入!FW413,结果导入!GW413,结果导入!HW413,选手操作!HU413)=0,"",SUM(选手操作!S413,选手操作!AS413,选手操作!BS413,选手操作!CS413,选手操作!DS413,选手操作!ES413,选手操作!FS413,选手操作!GS413,选手操作!HS413,选手操作!M413,结果导入!W413,结果导入!AW413,结果导入!BW413,结果导入!CW413,结果导入!DW413,结果导入!EW413,结果导入!FW413,结果导入!GW413,结果导入!HW413))</f>
        <v/>
      </c>
      <c r="G414" s="7" t="str">
        <f>IF(SUM(选手操作!O413,结果导入!Y413,结果导入!AY413,结果导入!BY413,结果导入!CY413,结果导入!DY413,结果导入!EY413,结果导入!FY413,结果导入!GY413,结果导入!HY413)=0,"",SUM(选手操作!O413,结果导入!Y413,结果导入!AY413,结果导入!BY413,结果导入!CY413,结果导入!DY413,结果导入!EY413,结果导入!FY413,结果导入!GY413,结果导入!HY413))</f>
        <v/>
      </c>
      <c r="H414" s="6" t="str">
        <f ca="1">IFERROR(IF(OR($C414="",结果导入!S$3=""),"",IF(选手操作!T413&lt;&gt;"",IF(选手操作!T413="其他","请假",选手操作!T413),VLOOKUP($C414,结果导入!O:Q,3,0))),"成绩错误")</f>
        <v/>
      </c>
      <c r="I414" s="6" t="str">
        <f ca="1">IFERROR(IF(OR($C414="",结果导入!AS$3=""),"",IF(选手操作!AT413&lt;&gt;"",IF(选手操作!AT413="其他","请假",选手操作!AT413),VLOOKUP($C414,结果导入!AO:AQ,3,0))),"成绩错误")</f>
        <v/>
      </c>
      <c r="J414" s="6" t="str">
        <f ca="1">IFERROR(IF(OR($C414="",结果导入!BS$3=""),"",IF(选手操作!BT413&lt;&gt;"",IF(选手操作!BT413="其他","请假",选手操作!BT413),VLOOKUP($C414,结果导入!BO:BQ,3,0))),"成绩错误")</f>
        <v/>
      </c>
      <c r="K414" s="6" t="str">
        <f ca="1">IFERROR(IF(OR($C414="",结果导入!CS$3=""),"",IF(选手操作!CT413&lt;&gt;"",IF(选手操作!CT413="其他","请假",选手操作!CT413),VLOOKUP($C414,结果导入!CO:CQ,3,0))),"成绩错误")</f>
        <v/>
      </c>
      <c r="L414" s="6" t="str">
        <f ca="1">IFERROR(IF(OR($C414="",结果导入!DS$3=""),"",IF(选手操作!DT413&lt;&gt;"",IF(选手操作!DT413="其他","请假",选手操作!DT413),VLOOKUP($C414,结果导入!DO:DQ,3,0))),"成绩错误")</f>
        <v/>
      </c>
      <c r="M414" s="6" t="str">
        <f ca="1">IFERROR(IF(OR($C414="",结果导入!ES$3=""),"",IF(选手操作!ET413&lt;&gt;"",IF(选手操作!ET413="其他","请假",选手操作!ET413),VLOOKUP($C414,结果导入!EO:EQ,3,0))),"成绩错误")</f>
        <v/>
      </c>
      <c r="N414" s="6" t="str">
        <f ca="1">IFERROR(IF(OR($C414="",结果导入!FS$3=""),"",IF(选手操作!FT413&lt;&gt;"",IF(选手操作!FT413="其他","请假",选手操作!FT413),VLOOKUP($C414,结果导入!FO:FQ,3,0))),"成绩错误")</f>
        <v/>
      </c>
      <c r="O414" s="6" t="str">
        <f ca="1">IFERROR(IF(OR($C414="",结果导入!GS$3=""),"",IF(选手操作!GT413&lt;&gt;"",IF(选手操作!GT413="其他","请假",选手操作!GT413),VLOOKUP($C414,结果导入!GO:GQ,3,0))),"成绩错误")</f>
        <v/>
      </c>
      <c r="P414" s="6" t="str">
        <f ca="1">IFERROR(IF(OR($C414="",结果导入!HS$3=""),"",IF(选手操作!HT413&lt;&gt;"",IF(选手操作!HT413="其他","请假",选手操作!HT413),VLOOKUP($C414,结果导入!HO:HQ,3,0))),"成绩错误")</f>
        <v/>
      </c>
      <c r="Q414" s="5" t="str">
        <f ca="1" t="shared" si="294"/>
        <v/>
      </c>
      <c r="R414" s="5" t="str">
        <f ca="1">IF($Q414="","",VLOOKUP($Q414,$A:$C,2,0))</f>
        <v/>
      </c>
      <c r="S414" s="5" t="str">
        <f ca="1">IF($Q414="","",VLOOKUP($Q414,$A:$C,3,0))</f>
        <v/>
      </c>
      <c r="T414" s="6" t="str">
        <f ca="1">IF($Q414="","",VLOOKUP($R414,$B:$P,COLUMN()-16,0))</f>
        <v/>
      </c>
      <c r="U414" s="6" t="str">
        <f ca="1">IF($Q414="","",VLOOKUP($R414,$B:$P,COLUMN()-16,0))</f>
        <v/>
      </c>
      <c r="V414" s="6" t="str">
        <f ca="1">IF($Q414="","",VLOOKUP($R414,$B:$P,COLUMN()-16,0))</f>
        <v/>
      </c>
      <c r="W414" s="6" t="str">
        <f ca="1">IF($Q414="","",VLOOKUP($R414,$B:$P,COLUMN()-16,0))</f>
        <v/>
      </c>
      <c r="X414" s="6" t="str">
        <f ca="1">IF($Q414="","",VLOOKUP($R414,$B:$P,COLUMN()-16,0))</f>
        <v/>
      </c>
      <c r="Y414" s="6" t="str">
        <f ca="1">IF($Q414="","",VLOOKUP($R414,$B:$P,COLUMN()-16,0))</f>
        <v/>
      </c>
      <c r="Z414" s="6" t="str">
        <f ca="1">IF($Q414="","",VLOOKUP($R414,$B:$P,COLUMN()-16,0))</f>
        <v/>
      </c>
      <c r="AA414" s="6" t="str">
        <f ca="1">IF($Q414="","",VLOOKUP($R414,$B:$P,COLUMN()-16,0))</f>
        <v/>
      </c>
      <c r="AB414" s="6" t="str">
        <f ca="1">IF($Q414="","",VLOOKUP($R414,$B:$P,COLUMN()-16,0))</f>
        <v/>
      </c>
      <c r="AC414" s="6" t="str">
        <f ca="1">IF($Q414="","",VLOOKUP($R414,$B:$P,COLUMN()-16,0))</f>
        <v/>
      </c>
      <c r="AD414" s="6" t="str">
        <f ca="1">IF($Q414="","",VLOOKUP($R414,$B:$P,COLUMN()-16,0))</f>
        <v/>
      </c>
      <c r="AE414" s="6" t="str">
        <f ca="1">IF($Q414="","",VLOOKUP($R414,$B:$P,COLUMN()-16,0))</f>
        <v/>
      </c>
      <c r="AF414" s="5" t="str">
        <f ca="1">IF($AH$1="","",IF($AH$1="参赛编号",B414,Q414))</f>
        <v/>
      </c>
      <c r="AG414" s="5" t="str">
        <f ca="1">IF($AH$1="","",IF($AH$1="参赛编号",C414,R414))</f>
        <v/>
      </c>
      <c r="AH414" s="5" t="str">
        <f ca="1">IF($AH$1="","",IF($AH$1="参赛编号",D414,S414))</f>
        <v/>
      </c>
      <c r="AI414" s="6" t="str">
        <f ca="1">IF(OR($AT$1="",$AH$1="",$AF414=""),"",$AT$1*IF($AH$1="参赛编号",E414,T414))</f>
        <v/>
      </c>
      <c r="AJ414" s="6" t="str">
        <f ca="1" t="shared" ref="AJ414:AT414" si="345">IF($AH$1="","",IF($AH$1="参赛编号",F414,U414))</f>
        <v/>
      </c>
      <c r="AK414" s="7" t="str">
        <f ca="1" t="shared" si="345"/>
        <v/>
      </c>
      <c r="AL414" s="6" t="str">
        <f ca="1" t="shared" si="345"/>
        <v/>
      </c>
      <c r="AM414" s="6" t="str">
        <f ca="1" t="shared" si="345"/>
        <v/>
      </c>
      <c r="AN414" s="6" t="str">
        <f ca="1" t="shared" si="345"/>
        <v/>
      </c>
      <c r="AO414" s="6" t="str">
        <f ca="1" t="shared" si="345"/>
        <v/>
      </c>
      <c r="AP414" s="6" t="str">
        <f ca="1" t="shared" si="345"/>
        <v/>
      </c>
      <c r="AQ414" s="6" t="str">
        <f ca="1" t="shared" si="345"/>
        <v/>
      </c>
      <c r="AR414" s="6" t="str">
        <f ca="1" t="shared" si="345"/>
        <v/>
      </c>
      <c r="AS414" s="6" t="str">
        <f ca="1" t="shared" si="345"/>
        <v/>
      </c>
      <c r="AT414" s="6" t="str">
        <f ca="1" t="shared" si="345"/>
        <v/>
      </c>
      <c r="AU414" s="9" t="str">
        <f ca="1" t="shared" ref="AU414:BI414" si="346">IF(AF414="","",AF414)</f>
        <v/>
      </c>
      <c r="AV414" s="5" t="str">
        <f ca="1" t="shared" si="346"/>
        <v/>
      </c>
      <c r="AW414" s="5" t="str">
        <f ca="1" t="shared" si="346"/>
        <v/>
      </c>
      <c r="AX414" s="8" t="str">
        <f ca="1" t="shared" si="346"/>
        <v/>
      </c>
      <c r="AY414" s="6" t="str">
        <f ca="1" t="shared" si="346"/>
        <v/>
      </c>
      <c r="AZ414" s="7" t="str">
        <f ca="1" t="shared" si="346"/>
        <v/>
      </c>
      <c r="BA414" s="6" t="str">
        <f ca="1" t="shared" si="346"/>
        <v/>
      </c>
      <c r="BB414" s="6" t="str">
        <f ca="1" t="shared" si="346"/>
        <v/>
      </c>
      <c r="BC414" s="6" t="str">
        <f ca="1" t="shared" si="346"/>
        <v/>
      </c>
      <c r="BD414" s="6" t="str">
        <f ca="1" t="shared" si="346"/>
        <v/>
      </c>
      <c r="BE414" s="6" t="str">
        <f ca="1" t="shared" si="346"/>
        <v/>
      </c>
      <c r="BF414" s="6" t="str">
        <f ca="1" t="shared" si="346"/>
        <v/>
      </c>
      <c r="BG414" s="6" t="str">
        <f ca="1" t="shared" si="346"/>
        <v/>
      </c>
      <c r="BH414" s="6" t="str">
        <f ca="1" t="shared" si="346"/>
        <v/>
      </c>
      <c r="BI414" s="6" t="str">
        <f ca="1" t="shared" si="346"/>
        <v/>
      </c>
    </row>
    <row r="415" spans="1:61">
      <c r="A415" s="5" t="str">
        <f ca="1" t="shared" si="292"/>
        <v/>
      </c>
      <c r="B415" s="5" t="str">
        <f ca="1">IF(选手操作!$K414="","",选手操作!$K414)</f>
        <v/>
      </c>
      <c r="C415" s="5" t="str">
        <f ca="1">IF(选手操作!$L414="","",选手操作!$L414)</f>
        <v/>
      </c>
      <c r="D415" s="5" t="str">
        <f ca="1">IF($B415="","",RANK($E415,$E$4:$E$435,0)+COUNTIF($E$4:$E415,$E415)-1)</f>
        <v/>
      </c>
      <c r="E415" s="6" t="str">
        <f ca="1" t="shared" si="293"/>
        <v/>
      </c>
      <c r="F415" s="7" t="str">
        <f ca="1">IF(SUM(选手操作!S414,选手操作!AS414,选手操作!BS414,选手操作!CS414,选手操作!DS414,选手操作!ES414,选手操作!FS414,选手操作!GS414,选手操作!HS414,选手操作!M414,结果导入!W414,结果导入!AW414,结果导入!BW414,结果导入!CW414,结果导入!DW414,结果导入!EW414,结果导入!FW414,结果导入!GW414,结果导入!HW414,选手操作!HU414)=0,"",SUM(选手操作!S414,选手操作!AS414,选手操作!BS414,选手操作!CS414,选手操作!DS414,选手操作!ES414,选手操作!FS414,选手操作!GS414,选手操作!HS414,选手操作!M414,结果导入!W414,结果导入!AW414,结果导入!BW414,结果导入!CW414,结果导入!DW414,结果导入!EW414,结果导入!FW414,结果导入!GW414,结果导入!HW414))</f>
        <v/>
      </c>
      <c r="G415" s="7" t="str">
        <f>IF(SUM(选手操作!O414,结果导入!Y414,结果导入!AY414,结果导入!BY414,结果导入!CY414,结果导入!DY414,结果导入!EY414,结果导入!FY414,结果导入!GY414,结果导入!HY414)=0,"",SUM(选手操作!O414,结果导入!Y414,结果导入!AY414,结果导入!BY414,结果导入!CY414,结果导入!DY414,结果导入!EY414,结果导入!FY414,结果导入!GY414,结果导入!HY414))</f>
        <v/>
      </c>
      <c r="H415" s="6" t="str">
        <f ca="1">IFERROR(IF(OR($C415="",结果导入!S$3=""),"",IF(选手操作!T414&lt;&gt;"",IF(选手操作!T414="其他","请假",选手操作!T414),VLOOKUP($C415,结果导入!O:Q,3,0))),"成绩错误")</f>
        <v/>
      </c>
      <c r="I415" s="6" t="str">
        <f ca="1">IFERROR(IF(OR($C415="",结果导入!AS$3=""),"",IF(选手操作!AT414&lt;&gt;"",IF(选手操作!AT414="其他","请假",选手操作!AT414),VLOOKUP($C415,结果导入!AO:AQ,3,0))),"成绩错误")</f>
        <v/>
      </c>
      <c r="J415" s="6" t="str">
        <f ca="1">IFERROR(IF(OR($C415="",结果导入!BS$3=""),"",IF(选手操作!BT414&lt;&gt;"",IF(选手操作!BT414="其他","请假",选手操作!BT414),VLOOKUP($C415,结果导入!BO:BQ,3,0))),"成绩错误")</f>
        <v/>
      </c>
      <c r="K415" s="6" t="str">
        <f ca="1">IFERROR(IF(OR($C415="",结果导入!CS$3=""),"",IF(选手操作!CT414&lt;&gt;"",IF(选手操作!CT414="其他","请假",选手操作!CT414),VLOOKUP($C415,结果导入!CO:CQ,3,0))),"成绩错误")</f>
        <v/>
      </c>
      <c r="L415" s="6" t="str">
        <f ca="1">IFERROR(IF(OR($C415="",结果导入!DS$3=""),"",IF(选手操作!DT414&lt;&gt;"",IF(选手操作!DT414="其他","请假",选手操作!DT414),VLOOKUP($C415,结果导入!DO:DQ,3,0))),"成绩错误")</f>
        <v/>
      </c>
      <c r="M415" s="6" t="str">
        <f ca="1">IFERROR(IF(OR($C415="",结果导入!ES$3=""),"",IF(选手操作!ET414&lt;&gt;"",IF(选手操作!ET414="其他","请假",选手操作!ET414),VLOOKUP($C415,结果导入!EO:EQ,3,0))),"成绩错误")</f>
        <v/>
      </c>
      <c r="N415" s="6" t="str">
        <f ca="1">IFERROR(IF(OR($C415="",结果导入!FS$3=""),"",IF(选手操作!FT414&lt;&gt;"",IF(选手操作!FT414="其他","请假",选手操作!FT414),VLOOKUP($C415,结果导入!FO:FQ,3,0))),"成绩错误")</f>
        <v/>
      </c>
      <c r="O415" s="6" t="str">
        <f ca="1">IFERROR(IF(OR($C415="",结果导入!GS$3=""),"",IF(选手操作!GT414&lt;&gt;"",IF(选手操作!GT414="其他","请假",选手操作!GT414),VLOOKUP($C415,结果导入!GO:GQ,3,0))),"成绩错误")</f>
        <v/>
      </c>
      <c r="P415" s="6" t="str">
        <f ca="1">IFERROR(IF(OR($C415="",结果导入!HS$3=""),"",IF(选手操作!HT414&lt;&gt;"",IF(选手操作!HT414="其他","请假",选手操作!HT414),VLOOKUP($C415,结果导入!HO:HQ,3,0))),"成绩错误")</f>
        <v/>
      </c>
      <c r="Q415" s="5" t="str">
        <f ca="1" t="shared" si="294"/>
        <v/>
      </c>
      <c r="R415" s="5" t="str">
        <f ca="1">IF($Q415="","",VLOOKUP($Q415,$A:$C,2,0))</f>
        <v/>
      </c>
      <c r="S415" s="5" t="str">
        <f ca="1">IF($Q415="","",VLOOKUP($Q415,$A:$C,3,0))</f>
        <v/>
      </c>
      <c r="T415" s="6" t="str">
        <f ca="1">IF($Q415="","",VLOOKUP($R415,$B:$P,COLUMN()-16,0))</f>
        <v/>
      </c>
      <c r="U415" s="6" t="str">
        <f ca="1">IF($Q415="","",VLOOKUP($R415,$B:$P,COLUMN()-16,0))</f>
        <v/>
      </c>
      <c r="V415" s="6" t="str">
        <f ca="1">IF($Q415="","",VLOOKUP($R415,$B:$P,COLUMN()-16,0))</f>
        <v/>
      </c>
      <c r="W415" s="6" t="str">
        <f ca="1">IF($Q415="","",VLOOKUP($R415,$B:$P,COLUMN()-16,0))</f>
        <v/>
      </c>
      <c r="X415" s="6" t="str">
        <f ca="1">IF($Q415="","",VLOOKUP($R415,$B:$P,COLUMN()-16,0))</f>
        <v/>
      </c>
      <c r="Y415" s="6" t="str">
        <f ca="1">IF($Q415="","",VLOOKUP($R415,$B:$P,COLUMN()-16,0))</f>
        <v/>
      </c>
      <c r="Z415" s="6" t="str">
        <f ca="1">IF($Q415="","",VLOOKUP($R415,$B:$P,COLUMN()-16,0))</f>
        <v/>
      </c>
      <c r="AA415" s="6" t="str">
        <f ca="1">IF($Q415="","",VLOOKUP($R415,$B:$P,COLUMN()-16,0))</f>
        <v/>
      </c>
      <c r="AB415" s="6" t="str">
        <f ca="1">IF($Q415="","",VLOOKUP($R415,$B:$P,COLUMN()-16,0))</f>
        <v/>
      </c>
      <c r="AC415" s="6" t="str">
        <f ca="1">IF($Q415="","",VLOOKUP($R415,$B:$P,COLUMN()-16,0))</f>
        <v/>
      </c>
      <c r="AD415" s="6" t="str">
        <f ca="1">IF($Q415="","",VLOOKUP($R415,$B:$P,COLUMN()-16,0))</f>
        <v/>
      </c>
      <c r="AE415" s="6" t="str">
        <f ca="1">IF($Q415="","",VLOOKUP($R415,$B:$P,COLUMN()-16,0))</f>
        <v/>
      </c>
      <c r="AF415" s="5" t="str">
        <f ca="1">IF($AH$1="","",IF($AH$1="参赛编号",B415,Q415))</f>
        <v/>
      </c>
      <c r="AG415" s="5" t="str">
        <f ca="1">IF($AH$1="","",IF($AH$1="参赛编号",C415,R415))</f>
        <v/>
      </c>
      <c r="AH415" s="5" t="str">
        <f ca="1">IF($AH$1="","",IF($AH$1="参赛编号",D415,S415))</f>
        <v/>
      </c>
      <c r="AI415" s="6" t="str">
        <f ca="1">IF(OR($AT$1="",$AH$1="",$AF415=""),"",$AT$1*IF($AH$1="参赛编号",E415,T415))</f>
        <v/>
      </c>
      <c r="AJ415" s="6" t="str">
        <f ca="1" t="shared" ref="AJ415:AT415" si="347">IF($AH$1="","",IF($AH$1="参赛编号",F415,U415))</f>
        <v/>
      </c>
      <c r="AK415" s="7" t="str">
        <f ca="1" t="shared" si="347"/>
        <v/>
      </c>
      <c r="AL415" s="6" t="str">
        <f ca="1" t="shared" si="347"/>
        <v/>
      </c>
      <c r="AM415" s="6" t="str">
        <f ca="1" t="shared" si="347"/>
        <v/>
      </c>
      <c r="AN415" s="6" t="str">
        <f ca="1" t="shared" si="347"/>
        <v/>
      </c>
      <c r="AO415" s="6" t="str">
        <f ca="1" t="shared" si="347"/>
        <v/>
      </c>
      <c r="AP415" s="6" t="str">
        <f ca="1" t="shared" si="347"/>
        <v/>
      </c>
      <c r="AQ415" s="6" t="str">
        <f ca="1" t="shared" si="347"/>
        <v/>
      </c>
      <c r="AR415" s="6" t="str">
        <f ca="1" t="shared" si="347"/>
        <v/>
      </c>
      <c r="AS415" s="6" t="str">
        <f ca="1" t="shared" si="347"/>
        <v/>
      </c>
      <c r="AT415" s="6" t="str">
        <f ca="1" t="shared" si="347"/>
        <v/>
      </c>
      <c r="AU415" s="9" t="str">
        <f ca="1" t="shared" ref="AU415:BI415" si="348">IF(AF415="","",AF415)</f>
        <v/>
      </c>
      <c r="AV415" s="5" t="str">
        <f ca="1" t="shared" si="348"/>
        <v/>
      </c>
      <c r="AW415" s="5" t="str">
        <f ca="1" t="shared" si="348"/>
        <v/>
      </c>
      <c r="AX415" s="8" t="str">
        <f ca="1" t="shared" si="348"/>
        <v/>
      </c>
      <c r="AY415" s="6" t="str">
        <f ca="1" t="shared" si="348"/>
        <v/>
      </c>
      <c r="AZ415" s="7" t="str">
        <f ca="1" t="shared" si="348"/>
        <v/>
      </c>
      <c r="BA415" s="6" t="str">
        <f ca="1" t="shared" si="348"/>
        <v/>
      </c>
      <c r="BB415" s="6" t="str">
        <f ca="1" t="shared" si="348"/>
        <v/>
      </c>
      <c r="BC415" s="6" t="str">
        <f ca="1" t="shared" si="348"/>
        <v/>
      </c>
      <c r="BD415" s="6" t="str">
        <f ca="1" t="shared" si="348"/>
        <v/>
      </c>
      <c r="BE415" s="6" t="str">
        <f ca="1" t="shared" si="348"/>
        <v/>
      </c>
      <c r="BF415" s="6" t="str">
        <f ca="1" t="shared" si="348"/>
        <v/>
      </c>
      <c r="BG415" s="6" t="str">
        <f ca="1" t="shared" si="348"/>
        <v/>
      </c>
      <c r="BH415" s="6" t="str">
        <f ca="1" t="shared" si="348"/>
        <v/>
      </c>
      <c r="BI415" s="6" t="str">
        <f ca="1" t="shared" si="348"/>
        <v/>
      </c>
    </row>
    <row r="416" spans="1:61">
      <c r="A416" s="5" t="str">
        <f ca="1" t="shared" si="292"/>
        <v/>
      </c>
      <c r="B416" s="5" t="str">
        <f ca="1">IF(选手操作!$K415="","",选手操作!$K415)</f>
        <v/>
      </c>
      <c r="C416" s="5" t="str">
        <f ca="1">IF(选手操作!$L415="","",选手操作!$L415)</f>
        <v/>
      </c>
      <c r="D416" s="5" t="str">
        <f ca="1">IF($B416="","",RANK($E416,$E$4:$E$435,0)+COUNTIF($E$4:$E416,$E416)-1)</f>
        <v/>
      </c>
      <c r="E416" s="6" t="str">
        <f ca="1" t="shared" si="293"/>
        <v/>
      </c>
      <c r="F416" s="7" t="str">
        <f ca="1">IF(SUM(选手操作!S415,选手操作!AS415,选手操作!BS415,选手操作!CS415,选手操作!DS415,选手操作!ES415,选手操作!FS415,选手操作!GS415,选手操作!HS415,选手操作!M415,结果导入!W415,结果导入!AW415,结果导入!BW415,结果导入!CW415,结果导入!DW415,结果导入!EW415,结果导入!FW415,结果导入!GW415,结果导入!HW415,选手操作!HU415)=0,"",SUM(选手操作!S415,选手操作!AS415,选手操作!BS415,选手操作!CS415,选手操作!DS415,选手操作!ES415,选手操作!FS415,选手操作!GS415,选手操作!HS415,选手操作!M415,结果导入!W415,结果导入!AW415,结果导入!BW415,结果导入!CW415,结果导入!DW415,结果导入!EW415,结果导入!FW415,结果导入!GW415,结果导入!HW415))</f>
        <v/>
      </c>
      <c r="G416" s="7" t="str">
        <f>IF(SUM(选手操作!O415,结果导入!Y415,结果导入!AY415,结果导入!BY415,结果导入!CY415,结果导入!DY415,结果导入!EY415,结果导入!FY415,结果导入!GY415,结果导入!HY415)=0,"",SUM(选手操作!O415,结果导入!Y415,结果导入!AY415,结果导入!BY415,结果导入!CY415,结果导入!DY415,结果导入!EY415,结果导入!FY415,结果导入!GY415,结果导入!HY415))</f>
        <v/>
      </c>
      <c r="H416" s="6" t="str">
        <f ca="1">IFERROR(IF(OR($C416="",结果导入!S$3=""),"",IF(选手操作!T415&lt;&gt;"",IF(选手操作!T415="其他","请假",选手操作!T415),VLOOKUP($C416,结果导入!O:Q,3,0))),"成绩错误")</f>
        <v/>
      </c>
      <c r="I416" s="6" t="str">
        <f ca="1">IFERROR(IF(OR($C416="",结果导入!AS$3=""),"",IF(选手操作!AT415&lt;&gt;"",IF(选手操作!AT415="其他","请假",选手操作!AT415),VLOOKUP($C416,结果导入!AO:AQ,3,0))),"成绩错误")</f>
        <v/>
      </c>
      <c r="J416" s="6" t="str">
        <f ca="1">IFERROR(IF(OR($C416="",结果导入!BS$3=""),"",IF(选手操作!BT415&lt;&gt;"",IF(选手操作!BT415="其他","请假",选手操作!BT415),VLOOKUP($C416,结果导入!BO:BQ,3,0))),"成绩错误")</f>
        <v/>
      </c>
      <c r="K416" s="6" t="str">
        <f ca="1">IFERROR(IF(OR($C416="",结果导入!CS$3=""),"",IF(选手操作!CT415&lt;&gt;"",IF(选手操作!CT415="其他","请假",选手操作!CT415),VLOOKUP($C416,结果导入!CO:CQ,3,0))),"成绩错误")</f>
        <v/>
      </c>
      <c r="L416" s="6" t="str">
        <f ca="1">IFERROR(IF(OR($C416="",结果导入!DS$3=""),"",IF(选手操作!DT415&lt;&gt;"",IF(选手操作!DT415="其他","请假",选手操作!DT415),VLOOKUP($C416,结果导入!DO:DQ,3,0))),"成绩错误")</f>
        <v/>
      </c>
      <c r="M416" s="6" t="str">
        <f ca="1">IFERROR(IF(OR($C416="",结果导入!ES$3=""),"",IF(选手操作!ET415&lt;&gt;"",IF(选手操作!ET415="其他","请假",选手操作!ET415),VLOOKUP($C416,结果导入!EO:EQ,3,0))),"成绩错误")</f>
        <v/>
      </c>
      <c r="N416" s="6" t="str">
        <f ca="1">IFERROR(IF(OR($C416="",结果导入!FS$3=""),"",IF(选手操作!FT415&lt;&gt;"",IF(选手操作!FT415="其他","请假",选手操作!FT415),VLOOKUP($C416,结果导入!FO:FQ,3,0))),"成绩错误")</f>
        <v/>
      </c>
      <c r="O416" s="6" t="str">
        <f ca="1">IFERROR(IF(OR($C416="",结果导入!GS$3=""),"",IF(选手操作!GT415&lt;&gt;"",IF(选手操作!GT415="其他","请假",选手操作!GT415),VLOOKUP($C416,结果导入!GO:GQ,3,0))),"成绩错误")</f>
        <v/>
      </c>
      <c r="P416" s="6" t="str">
        <f ca="1">IFERROR(IF(OR($C416="",结果导入!HS$3=""),"",IF(选手操作!HT415&lt;&gt;"",IF(选手操作!HT415="其他","请假",选手操作!HT415),VLOOKUP($C416,结果导入!HO:HQ,3,0))),"成绩错误")</f>
        <v/>
      </c>
      <c r="Q416" s="5" t="str">
        <f ca="1" t="shared" si="294"/>
        <v/>
      </c>
      <c r="R416" s="5" t="str">
        <f ca="1">IF($Q416="","",VLOOKUP($Q416,$A:$C,2,0))</f>
        <v/>
      </c>
      <c r="S416" s="5" t="str">
        <f ca="1">IF($Q416="","",VLOOKUP($Q416,$A:$C,3,0))</f>
        <v/>
      </c>
      <c r="T416" s="6" t="str">
        <f ca="1">IF($Q416="","",VLOOKUP($R416,$B:$P,COLUMN()-16,0))</f>
        <v/>
      </c>
      <c r="U416" s="6" t="str">
        <f ca="1">IF($Q416="","",VLOOKUP($R416,$B:$P,COLUMN()-16,0))</f>
        <v/>
      </c>
      <c r="V416" s="6" t="str">
        <f ca="1">IF($Q416="","",VLOOKUP($R416,$B:$P,COLUMN()-16,0))</f>
        <v/>
      </c>
      <c r="W416" s="6" t="str">
        <f ca="1">IF($Q416="","",VLOOKUP($R416,$B:$P,COLUMN()-16,0))</f>
        <v/>
      </c>
      <c r="X416" s="6" t="str">
        <f ca="1">IF($Q416="","",VLOOKUP($R416,$B:$P,COLUMN()-16,0))</f>
        <v/>
      </c>
      <c r="Y416" s="6" t="str">
        <f ca="1">IF($Q416="","",VLOOKUP($R416,$B:$P,COLUMN()-16,0))</f>
        <v/>
      </c>
      <c r="Z416" s="6" t="str">
        <f ca="1">IF($Q416="","",VLOOKUP($R416,$B:$P,COLUMN()-16,0))</f>
        <v/>
      </c>
      <c r="AA416" s="6" t="str">
        <f ca="1">IF($Q416="","",VLOOKUP($R416,$B:$P,COLUMN()-16,0))</f>
        <v/>
      </c>
      <c r="AB416" s="6" t="str">
        <f ca="1">IF($Q416="","",VLOOKUP($R416,$B:$P,COLUMN()-16,0))</f>
        <v/>
      </c>
      <c r="AC416" s="6" t="str">
        <f ca="1">IF($Q416="","",VLOOKUP($R416,$B:$P,COLUMN()-16,0))</f>
        <v/>
      </c>
      <c r="AD416" s="6" t="str">
        <f ca="1">IF($Q416="","",VLOOKUP($R416,$B:$P,COLUMN()-16,0))</f>
        <v/>
      </c>
      <c r="AE416" s="6" t="str">
        <f ca="1">IF($Q416="","",VLOOKUP($R416,$B:$P,COLUMN()-16,0))</f>
        <v/>
      </c>
      <c r="AF416" s="5" t="str">
        <f ca="1">IF($AH$1="","",IF($AH$1="参赛编号",B416,Q416))</f>
        <v/>
      </c>
      <c r="AG416" s="5" t="str">
        <f ca="1">IF($AH$1="","",IF($AH$1="参赛编号",C416,R416))</f>
        <v/>
      </c>
      <c r="AH416" s="5" t="str">
        <f ca="1">IF($AH$1="","",IF($AH$1="参赛编号",D416,S416))</f>
        <v/>
      </c>
      <c r="AI416" s="6" t="str">
        <f ca="1">IF(OR($AT$1="",$AH$1="",$AF416=""),"",$AT$1*IF($AH$1="参赛编号",E416,T416))</f>
        <v/>
      </c>
      <c r="AJ416" s="6" t="str">
        <f ca="1" t="shared" ref="AJ416:AT416" si="349">IF($AH$1="","",IF($AH$1="参赛编号",F416,U416))</f>
        <v/>
      </c>
      <c r="AK416" s="7" t="str">
        <f ca="1" t="shared" si="349"/>
        <v/>
      </c>
      <c r="AL416" s="6" t="str">
        <f ca="1" t="shared" si="349"/>
        <v/>
      </c>
      <c r="AM416" s="6" t="str">
        <f ca="1" t="shared" si="349"/>
        <v/>
      </c>
      <c r="AN416" s="6" t="str">
        <f ca="1" t="shared" si="349"/>
        <v/>
      </c>
      <c r="AO416" s="6" t="str">
        <f ca="1" t="shared" si="349"/>
        <v/>
      </c>
      <c r="AP416" s="6" t="str">
        <f ca="1" t="shared" si="349"/>
        <v/>
      </c>
      <c r="AQ416" s="6" t="str">
        <f ca="1" t="shared" si="349"/>
        <v/>
      </c>
      <c r="AR416" s="6" t="str">
        <f ca="1" t="shared" si="349"/>
        <v/>
      </c>
      <c r="AS416" s="6" t="str">
        <f ca="1" t="shared" si="349"/>
        <v/>
      </c>
      <c r="AT416" s="6" t="str">
        <f ca="1" t="shared" si="349"/>
        <v/>
      </c>
      <c r="AU416" s="9" t="str">
        <f ca="1" t="shared" ref="AU416:BI416" si="350">IF(AF416="","",AF416)</f>
        <v/>
      </c>
      <c r="AV416" s="5" t="str">
        <f ca="1" t="shared" si="350"/>
        <v/>
      </c>
      <c r="AW416" s="5" t="str">
        <f ca="1" t="shared" si="350"/>
        <v/>
      </c>
      <c r="AX416" s="8" t="str">
        <f ca="1" t="shared" si="350"/>
        <v/>
      </c>
      <c r="AY416" s="6" t="str">
        <f ca="1" t="shared" si="350"/>
        <v/>
      </c>
      <c r="AZ416" s="7" t="str">
        <f ca="1" t="shared" si="350"/>
        <v/>
      </c>
      <c r="BA416" s="6" t="str">
        <f ca="1" t="shared" si="350"/>
        <v/>
      </c>
      <c r="BB416" s="6" t="str">
        <f ca="1" t="shared" si="350"/>
        <v/>
      </c>
      <c r="BC416" s="6" t="str">
        <f ca="1" t="shared" si="350"/>
        <v/>
      </c>
      <c r="BD416" s="6" t="str">
        <f ca="1" t="shared" si="350"/>
        <v/>
      </c>
      <c r="BE416" s="6" t="str">
        <f ca="1" t="shared" si="350"/>
        <v/>
      </c>
      <c r="BF416" s="6" t="str">
        <f ca="1" t="shared" si="350"/>
        <v/>
      </c>
      <c r="BG416" s="6" t="str">
        <f ca="1" t="shared" si="350"/>
        <v/>
      </c>
      <c r="BH416" s="6" t="str">
        <f ca="1" t="shared" si="350"/>
        <v/>
      </c>
      <c r="BI416" s="6" t="str">
        <f ca="1" t="shared" si="350"/>
        <v/>
      </c>
    </row>
    <row r="417" spans="1:61">
      <c r="A417" s="5" t="str">
        <f ca="1" t="shared" si="292"/>
        <v/>
      </c>
      <c r="B417" s="5" t="str">
        <f ca="1">IF(选手操作!$K416="","",选手操作!$K416)</f>
        <v/>
      </c>
      <c r="C417" s="5" t="str">
        <f ca="1">IF(选手操作!$L416="","",选手操作!$L416)</f>
        <v/>
      </c>
      <c r="D417" s="5" t="str">
        <f ca="1">IF($B417="","",RANK($E417,$E$4:$E$435,0)+COUNTIF($E$4:$E417,$E417)-1)</f>
        <v/>
      </c>
      <c r="E417" s="6" t="str">
        <f ca="1" t="shared" si="293"/>
        <v/>
      </c>
      <c r="F417" s="7" t="str">
        <f ca="1">IF(SUM(选手操作!S416,选手操作!AS416,选手操作!BS416,选手操作!CS416,选手操作!DS416,选手操作!ES416,选手操作!FS416,选手操作!GS416,选手操作!HS416,选手操作!M416,结果导入!W416,结果导入!AW416,结果导入!BW416,结果导入!CW416,结果导入!DW416,结果导入!EW416,结果导入!FW416,结果导入!GW416,结果导入!HW416,选手操作!HU416)=0,"",SUM(选手操作!S416,选手操作!AS416,选手操作!BS416,选手操作!CS416,选手操作!DS416,选手操作!ES416,选手操作!FS416,选手操作!GS416,选手操作!HS416,选手操作!M416,结果导入!W416,结果导入!AW416,结果导入!BW416,结果导入!CW416,结果导入!DW416,结果导入!EW416,结果导入!FW416,结果导入!GW416,结果导入!HW416))</f>
        <v/>
      </c>
      <c r="G417" s="7" t="str">
        <f>IF(SUM(选手操作!O416,结果导入!Y416,结果导入!AY416,结果导入!BY416,结果导入!CY416,结果导入!DY416,结果导入!EY416,结果导入!FY416,结果导入!GY416,结果导入!HY416)=0,"",SUM(选手操作!O416,结果导入!Y416,结果导入!AY416,结果导入!BY416,结果导入!CY416,结果导入!DY416,结果导入!EY416,结果导入!FY416,结果导入!GY416,结果导入!HY416))</f>
        <v/>
      </c>
      <c r="H417" s="6" t="str">
        <f ca="1">IFERROR(IF(OR($C417="",结果导入!S$3=""),"",IF(选手操作!T416&lt;&gt;"",IF(选手操作!T416="其他","请假",选手操作!T416),VLOOKUP($C417,结果导入!O:Q,3,0))),"成绩错误")</f>
        <v/>
      </c>
      <c r="I417" s="6" t="str">
        <f ca="1">IFERROR(IF(OR($C417="",结果导入!AS$3=""),"",IF(选手操作!AT416&lt;&gt;"",IF(选手操作!AT416="其他","请假",选手操作!AT416),VLOOKUP($C417,结果导入!AO:AQ,3,0))),"成绩错误")</f>
        <v/>
      </c>
      <c r="J417" s="6" t="str">
        <f ca="1">IFERROR(IF(OR($C417="",结果导入!BS$3=""),"",IF(选手操作!BT416&lt;&gt;"",IF(选手操作!BT416="其他","请假",选手操作!BT416),VLOOKUP($C417,结果导入!BO:BQ,3,0))),"成绩错误")</f>
        <v/>
      </c>
      <c r="K417" s="6" t="str">
        <f ca="1">IFERROR(IF(OR($C417="",结果导入!CS$3=""),"",IF(选手操作!CT416&lt;&gt;"",IF(选手操作!CT416="其他","请假",选手操作!CT416),VLOOKUP($C417,结果导入!CO:CQ,3,0))),"成绩错误")</f>
        <v/>
      </c>
      <c r="L417" s="6" t="str">
        <f ca="1">IFERROR(IF(OR($C417="",结果导入!DS$3=""),"",IF(选手操作!DT416&lt;&gt;"",IF(选手操作!DT416="其他","请假",选手操作!DT416),VLOOKUP($C417,结果导入!DO:DQ,3,0))),"成绩错误")</f>
        <v/>
      </c>
      <c r="M417" s="6" t="str">
        <f ca="1">IFERROR(IF(OR($C417="",结果导入!ES$3=""),"",IF(选手操作!ET416&lt;&gt;"",IF(选手操作!ET416="其他","请假",选手操作!ET416),VLOOKUP($C417,结果导入!EO:EQ,3,0))),"成绩错误")</f>
        <v/>
      </c>
      <c r="N417" s="6" t="str">
        <f ca="1">IFERROR(IF(OR($C417="",结果导入!FS$3=""),"",IF(选手操作!FT416&lt;&gt;"",IF(选手操作!FT416="其他","请假",选手操作!FT416),VLOOKUP($C417,结果导入!FO:FQ,3,0))),"成绩错误")</f>
        <v/>
      </c>
      <c r="O417" s="6" t="str">
        <f ca="1">IFERROR(IF(OR($C417="",结果导入!GS$3=""),"",IF(选手操作!GT416&lt;&gt;"",IF(选手操作!GT416="其他","请假",选手操作!GT416),VLOOKUP($C417,结果导入!GO:GQ,3,0))),"成绩错误")</f>
        <v/>
      </c>
      <c r="P417" s="6" t="str">
        <f ca="1">IFERROR(IF(OR($C417="",结果导入!HS$3=""),"",IF(选手操作!HT416&lt;&gt;"",IF(选手操作!HT416="其他","请假",选手操作!HT416),VLOOKUP($C417,结果导入!HO:HQ,3,0))),"成绩错误")</f>
        <v/>
      </c>
      <c r="Q417" s="5" t="str">
        <f ca="1" t="shared" si="294"/>
        <v/>
      </c>
      <c r="R417" s="5" t="str">
        <f ca="1">IF($Q417="","",VLOOKUP($Q417,$A:$C,2,0))</f>
        <v/>
      </c>
      <c r="S417" s="5" t="str">
        <f ca="1">IF($Q417="","",VLOOKUP($Q417,$A:$C,3,0))</f>
        <v/>
      </c>
      <c r="T417" s="6" t="str">
        <f ca="1">IF($Q417="","",VLOOKUP($R417,$B:$P,COLUMN()-16,0))</f>
        <v/>
      </c>
      <c r="U417" s="6" t="str">
        <f ca="1">IF($Q417="","",VLOOKUP($R417,$B:$P,COLUMN()-16,0))</f>
        <v/>
      </c>
      <c r="V417" s="6" t="str">
        <f ca="1">IF($Q417="","",VLOOKUP($R417,$B:$P,COLUMN()-16,0))</f>
        <v/>
      </c>
      <c r="W417" s="6" t="str">
        <f ca="1">IF($Q417="","",VLOOKUP($R417,$B:$P,COLUMN()-16,0))</f>
        <v/>
      </c>
      <c r="X417" s="6" t="str">
        <f ca="1">IF($Q417="","",VLOOKUP($R417,$B:$P,COLUMN()-16,0))</f>
        <v/>
      </c>
      <c r="Y417" s="6" t="str">
        <f ca="1">IF($Q417="","",VLOOKUP($R417,$B:$P,COLUMN()-16,0))</f>
        <v/>
      </c>
      <c r="Z417" s="6" t="str">
        <f ca="1">IF($Q417="","",VLOOKUP($R417,$B:$P,COLUMN()-16,0))</f>
        <v/>
      </c>
      <c r="AA417" s="6" t="str">
        <f ca="1">IF($Q417="","",VLOOKUP($R417,$B:$P,COLUMN()-16,0))</f>
        <v/>
      </c>
      <c r="AB417" s="6" t="str">
        <f ca="1">IF($Q417="","",VLOOKUP($R417,$B:$P,COLUMN()-16,0))</f>
        <v/>
      </c>
      <c r="AC417" s="6" t="str">
        <f ca="1">IF($Q417="","",VLOOKUP($R417,$B:$P,COLUMN()-16,0))</f>
        <v/>
      </c>
      <c r="AD417" s="6" t="str">
        <f ca="1">IF($Q417="","",VLOOKUP($R417,$B:$P,COLUMN()-16,0))</f>
        <v/>
      </c>
      <c r="AE417" s="6" t="str">
        <f ca="1">IF($Q417="","",VLOOKUP($R417,$B:$P,COLUMN()-16,0))</f>
        <v/>
      </c>
      <c r="AF417" s="5" t="str">
        <f ca="1">IF($AH$1="","",IF($AH$1="参赛编号",B417,Q417))</f>
        <v/>
      </c>
      <c r="AG417" s="5" t="str">
        <f ca="1">IF($AH$1="","",IF($AH$1="参赛编号",C417,R417))</f>
        <v/>
      </c>
      <c r="AH417" s="5" t="str">
        <f ca="1">IF($AH$1="","",IF($AH$1="参赛编号",D417,S417))</f>
        <v/>
      </c>
      <c r="AI417" s="6" t="str">
        <f ca="1">IF(OR($AT$1="",$AH$1="",$AF417=""),"",$AT$1*IF($AH$1="参赛编号",E417,T417))</f>
        <v/>
      </c>
      <c r="AJ417" s="6" t="str">
        <f ca="1" t="shared" ref="AJ417:AT417" si="351">IF($AH$1="","",IF($AH$1="参赛编号",F417,U417))</f>
        <v/>
      </c>
      <c r="AK417" s="7" t="str">
        <f ca="1" t="shared" si="351"/>
        <v/>
      </c>
      <c r="AL417" s="6" t="str">
        <f ca="1" t="shared" si="351"/>
        <v/>
      </c>
      <c r="AM417" s="6" t="str">
        <f ca="1" t="shared" si="351"/>
        <v/>
      </c>
      <c r="AN417" s="6" t="str">
        <f ca="1" t="shared" si="351"/>
        <v/>
      </c>
      <c r="AO417" s="6" t="str">
        <f ca="1" t="shared" si="351"/>
        <v/>
      </c>
      <c r="AP417" s="6" t="str">
        <f ca="1" t="shared" si="351"/>
        <v/>
      </c>
      <c r="AQ417" s="6" t="str">
        <f ca="1" t="shared" si="351"/>
        <v/>
      </c>
      <c r="AR417" s="6" t="str">
        <f ca="1" t="shared" si="351"/>
        <v/>
      </c>
      <c r="AS417" s="6" t="str">
        <f ca="1" t="shared" si="351"/>
        <v/>
      </c>
      <c r="AT417" s="6" t="str">
        <f ca="1" t="shared" si="351"/>
        <v/>
      </c>
      <c r="AU417" s="9" t="str">
        <f ca="1" t="shared" ref="AU417:BI417" si="352">IF(AF417="","",AF417)</f>
        <v/>
      </c>
      <c r="AV417" s="5" t="str">
        <f ca="1" t="shared" si="352"/>
        <v/>
      </c>
      <c r="AW417" s="5" t="str">
        <f ca="1" t="shared" si="352"/>
        <v/>
      </c>
      <c r="AX417" s="8" t="str">
        <f ca="1" t="shared" si="352"/>
        <v/>
      </c>
      <c r="AY417" s="6" t="str">
        <f ca="1" t="shared" si="352"/>
        <v/>
      </c>
      <c r="AZ417" s="7" t="str">
        <f ca="1" t="shared" si="352"/>
        <v/>
      </c>
      <c r="BA417" s="6" t="str">
        <f ca="1" t="shared" si="352"/>
        <v/>
      </c>
      <c r="BB417" s="6" t="str">
        <f ca="1" t="shared" si="352"/>
        <v/>
      </c>
      <c r="BC417" s="6" t="str">
        <f ca="1" t="shared" si="352"/>
        <v/>
      </c>
      <c r="BD417" s="6" t="str">
        <f ca="1" t="shared" si="352"/>
        <v/>
      </c>
      <c r="BE417" s="6" t="str">
        <f ca="1" t="shared" si="352"/>
        <v/>
      </c>
      <c r="BF417" s="6" t="str">
        <f ca="1" t="shared" si="352"/>
        <v/>
      </c>
      <c r="BG417" s="6" t="str">
        <f ca="1" t="shared" si="352"/>
        <v/>
      </c>
      <c r="BH417" s="6" t="str">
        <f ca="1" t="shared" si="352"/>
        <v/>
      </c>
      <c r="BI417" s="6" t="str">
        <f ca="1" t="shared" si="352"/>
        <v/>
      </c>
    </row>
    <row r="418" spans="1:61">
      <c r="A418" s="5" t="str">
        <f ca="1" t="shared" si="292"/>
        <v/>
      </c>
      <c r="B418" s="5" t="str">
        <f ca="1">IF(选手操作!$K417="","",选手操作!$K417)</f>
        <v/>
      </c>
      <c r="C418" s="5" t="str">
        <f ca="1">IF(选手操作!$L417="","",选手操作!$L417)</f>
        <v/>
      </c>
      <c r="D418" s="5" t="str">
        <f ca="1">IF($B418="","",RANK($E418,$E$4:$E$435,0)+COUNTIF($E$4:$E418,$E418)-1)</f>
        <v/>
      </c>
      <c r="E418" s="6" t="str">
        <f ca="1" t="shared" si="293"/>
        <v/>
      </c>
      <c r="F418" s="7" t="str">
        <f ca="1">IF(SUM(选手操作!S417,选手操作!AS417,选手操作!BS417,选手操作!CS417,选手操作!DS417,选手操作!ES417,选手操作!FS417,选手操作!GS417,选手操作!HS417,选手操作!M417,结果导入!W417,结果导入!AW417,结果导入!BW417,结果导入!CW417,结果导入!DW417,结果导入!EW417,结果导入!FW417,结果导入!GW417,结果导入!HW417,选手操作!HU417)=0,"",SUM(选手操作!S417,选手操作!AS417,选手操作!BS417,选手操作!CS417,选手操作!DS417,选手操作!ES417,选手操作!FS417,选手操作!GS417,选手操作!HS417,选手操作!M417,结果导入!W417,结果导入!AW417,结果导入!BW417,结果导入!CW417,结果导入!DW417,结果导入!EW417,结果导入!FW417,结果导入!GW417,结果导入!HW417))</f>
        <v/>
      </c>
      <c r="G418" s="7" t="str">
        <f>IF(SUM(选手操作!O417,结果导入!Y417,结果导入!AY417,结果导入!BY417,结果导入!CY417,结果导入!DY417,结果导入!EY417,结果导入!FY417,结果导入!GY417,结果导入!HY417)=0,"",SUM(选手操作!O417,结果导入!Y417,结果导入!AY417,结果导入!BY417,结果导入!CY417,结果导入!DY417,结果导入!EY417,结果导入!FY417,结果导入!GY417,结果导入!HY417))</f>
        <v/>
      </c>
      <c r="H418" s="6" t="str">
        <f ca="1">IFERROR(IF(OR($C418="",结果导入!S$3=""),"",IF(选手操作!T417&lt;&gt;"",IF(选手操作!T417="其他","请假",选手操作!T417),VLOOKUP($C418,结果导入!O:Q,3,0))),"成绩错误")</f>
        <v/>
      </c>
      <c r="I418" s="6" t="str">
        <f ca="1">IFERROR(IF(OR($C418="",结果导入!AS$3=""),"",IF(选手操作!AT417&lt;&gt;"",IF(选手操作!AT417="其他","请假",选手操作!AT417),VLOOKUP($C418,结果导入!AO:AQ,3,0))),"成绩错误")</f>
        <v/>
      </c>
      <c r="J418" s="6" t="str">
        <f ca="1">IFERROR(IF(OR($C418="",结果导入!BS$3=""),"",IF(选手操作!BT417&lt;&gt;"",IF(选手操作!BT417="其他","请假",选手操作!BT417),VLOOKUP($C418,结果导入!BO:BQ,3,0))),"成绩错误")</f>
        <v/>
      </c>
      <c r="K418" s="6" t="str">
        <f ca="1">IFERROR(IF(OR($C418="",结果导入!CS$3=""),"",IF(选手操作!CT417&lt;&gt;"",IF(选手操作!CT417="其他","请假",选手操作!CT417),VLOOKUP($C418,结果导入!CO:CQ,3,0))),"成绩错误")</f>
        <v/>
      </c>
      <c r="L418" s="6" t="str">
        <f ca="1">IFERROR(IF(OR($C418="",结果导入!DS$3=""),"",IF(选手操作!DT417&lt;&gt;"",IF(选手操作!DT417="其他","请假",选手操作!DT417),VLOOKUP($C418,结果导入!DO:DQ,3,0))),"成绩错误")</f>
        <v/>
      </c>
      <c r="M418" s="6" t="str">
        <f ca="1">IFERROR(IF(OR($C418="",结果导入!ES$3=""),"",IF(选手操作!ET417&lt;&gt;"",IF(选手操作!ET417="其他","请假",选手操作!ET417),VLOOKUP($C418,结果导入!EO:EQ,3,0))),"成绩错误")</f>
        <v/>
      </c>
      <c r="N418" s="6" t="str">
        <f ca="1">IFERROR(IF(OR($C418="",结果导入!FS$3=""),"",IF(选手操作!FT417&lt;&gt;"",IF(选手操作!FT417="其他","请假",选手操作!FT417),VLOOKUP($C418,结果导入!FO:FQ,3,0))),"成绩错误")</f>
        <v/>
      </c>
      <c r="O418" s="6" t="str">
        <f ca="1">IFERROR(IF(OR($C418="",结果导入!GS$3=""),"",IF(选手操作!GT417&lt;&gt;"",IF(选手操作!GT417="其他","请假",选手操作!GT417),VLOOKUP($C418,结果导入!GO:GQ,3,0))),"成绩错误")</f>
        <v/>
      </c>
      <c r="P418" s="6" t="str">
        <f ca="1">IFERROR(IF(OR($C418="",结果导入!HS$3=""),"",IF(选手操作!HT417&lt;&gt;"",IF(选手操作!HT417="其他","请假",选手操作!HT417),VLOOKUP($C418,结果导入!HO:HQ,3,0))),"成绩错误")</f>
        <v/>
      </c>
      <c r="Q418" s="5" t="str">
        <f ca="1" t="shared" si="294"/>
        <v/>
      </c>
      <c r="R418" s="5" t="str">
        <f ca="1">IF($Q418="","",VLOOKUP($Q418,$A:$C,2,0))</f>
        <v/>
      </c>
      <c r="S418" s="5" t="str">
        <f ca="1">IF($Q418="","",VLOOKUP($Q418,$A:$C,3,0))</f>
        <v/>
      </c>
      <c r="T418" s="6" t="str">
        <f ca="1">IF($Q418="","",VLOOKUP($R418,$B:$P,COLUMN()-16,0))</f>
        <v/>
      </c>
      <c r="U418" s="6" t="str">
        <f ca="1">IF($Q418="","",VLOOKUP($R418,$B:$P,COLUMN()-16,0))</f>
        <v/>
      </c>
      <c r="V418" s="6" t="str">
        <f ca="1">IF($Q418="","",VLOOKUP($R418,$B:$P,COLUMN()-16,0))</f>
        <v/>
      </c>
      <c r="W418" s="6" t="str">
        <f ca="1">IF($Q418="","",VLOOKUP($R418,$B:$P,COLUMN()-16,0))</f>
        <v/>
      </c>
      <c r="X418" s="6" t="str">
        <f ca="1">IF($Q418="","",VLOOKUP($R418,$B:$P,COLUMN()-16,0))</f>
        <v/>
      </c>
      <c r="Y418" s="6" t="str">
        <f ca="1">IF($Q418="","",VLOOKUP($R418,$B:$P,COLUMN()-16,0))</f>
        <v/>
      </c>
      <c r="Z418" s="6" t="str">
        <f ca="1">IF($Q418="","",VLOOKUP($R418,$B:$P,COLUMN()-16,0))</f>
        <v/>
      </c>
      <c r="AA418" s="6" t="str">
        <f ca="1">IF($Q418="","",VLOOKUP($R418,$B:$P,COLUMN()-16,0))</f>
        <v/>
      </c>
      <c r="AB418" s="6" t="str">
        <f ca="1">IF($Q418="","",VLOOKUP($R418,$B:$P,COLUMN()-16,0))</f>
        <v/>
      </c>
      <c r="AC418" s="6" t="str">
        <f ca="1">IF($Q418="","",VLOOKUP($R418,$B:$P,COLUMN()-16,0))</f>
        <v/>
      </c>
      <c r="AD418" s="6" t="str">
        <f ca="1">IF($Q418="","",VLOOKUP($R418,$B:$P,COLUMN()-16,0))</f>
        <v/>
      </c>
      <c r="AE418" s="6" t="str">
        <f ca="1">IF($Q418="","",VLOOKUP($R418,$B:$P,COLUMN()-16,0))</f>
        <v/>
      </c>
      <c r="AF418" s="5" t="str">
        <f ca="1">IF($AH$1="","",IF($AH$1="参赛编号",B418,Q418))</f>
        <v/>
      </c>
      <c r="AG418" s="5" t="str">
        <f ca="1">IF($AH$1="","",IF($AH$1="参赛编号",C418,R418))</f>
        <v/>
      </c>
      <c r="AH418" s="5" t="str">
        <f ca="1">IF($AH$1="","",IF($AH$1="参赛编号",D418,S418))</f>
        <v/>
      </c>
      <c r="AI418" s="6" t="str">
        <f ca="1">IF(OR($AT$1="",$AH$1="",$AF418=""),"",$AT$1*IF($AH$1="参赛编号",E418,T418))</f>
        <v/>
      </c>
      <c r="AJ418" s="6" t="str">
        <f ca="1" t="shared" ref="AJ418:AT418" si="353">IF($AH$1="","",IF($AH$1="参赛编号",F418,U418))</f>
        <v/>
      </c>
      <c r="AK418" s="7" t="str">
        <f ca="1" t="shared" si="353"/>
        <v/>
      </c>
      <c r="AL418" s="6" t="str">
        <f ca="1" t="shared" si="353"/>
        <v/>
      </c>
      <c r="AM418" s="6" t="str">
        <f ca="1" t="shared" si="353"/>
        <v/>
      </c>
      <c r="AN418" s="6" t="str">
        <f ca="1" t="shared" si="353"/>
        <v/>
      </c>
      <c r="AO418" s="6" t="str">
        <f ca="1" t="shared" si="353"/>
        <v/>
      </c>
      <c r="AP418" s="6" t="str">
        <f ca="1" t="shared" si="353"/>
        <v/>
      </c>
      <c r="AQ418" s="6" t="str">
        <f ca="1" t="shared" si="353"/>
        <v/>
      </c>
      <c r="AR418" s="6" t="str">
        <f ca="1" t="shared" si="353"/>
        <v/>
      </c>
      <c r="AS418" s="6" t="str">
        <f ca="1" t="shared" si="353"/>
        <v/>
      </c>
      <c r="AT418" s="6" t="str">
        <f ca="1" t="shared" si="353"/>
        <v/>
      </c>
      <c r="AU418" s="9" t="str">
        <f ca="1" t="shared" ref="AU418:BI418" si="354">IF(AF418="","",AF418)</f>
        <v/>
      </c>
      <c r="AV418" s="5" t="str">
        <f ca="1" t="shared" si="354"/>
        <v/>
      </c>
      <c r="AW418" s="5" t="str">
        <f ca="1" t="shared" si="354"/>
        <v/>
      </c>
      <c r="AX418" s="8" t="str">
        <f ca="1" t="shared" si="354"/>
        <v/>
      </c>
      <c r="AY418" s="6" t="str">
        <f ca="1" t="shared" si="354"/>
        <v/>
      </c>
      <c r="AZ418" s="7" t="str">
        <f ca="1" t="shared" si="354"/>
        <v/>
      </c>
      <c r="BA418" s="6" t="str">
        <f ca="1" t="shared" si="354"/>
        <v/>
      </c>
      <c r="BB418" s="6" t="str">
        <f ca="1" t="shared" si="354"/>
        <v/>
      </c>
      <c r="BC418" s="6" t="str">
        <f ca="1" t="shared" si="354"/>
        <v/>
      </c>
      <c r="BD418" s="6" t="str">
        <f ca="1" t="shared" si="354"/>
        <v/>
      </c>
      <c r="BE418" s="6" t="str">
        <f ca="1" t="shared" si="354"/>
        <v/>
      </c>
      <c r="BF418" s="6" t="str">
        <f ca="1" t="shared" si="354"/>
        <v/>
      </c>
      <c r="BG418" s="6" t="str">
        <f ca="1" t="shared" si="354"/>
        <v/>
      </c>
      <c r="BH418" s="6" t="str">
        <f ca="1" t="shared" si="354"/>
        <v/>
      </c>
      <c r="BI418" s="6" t="str">
        <f ca="1" t="shared" si="354"/>
        <v/>
      </c>
    </row>
    <row r="419" spans="1:61">
      <c r="A419" s="5" t="str">
        <f ca="1" t="shared" si="292"/>
        <v/>
      </c>
      <c r="B419" s="5" t="str">
        <f ca="1">IF(选手操作!$K418="","",选手操作!$K418)</f>
        <v/>
      </c>
      <c r="C419" s="5" t="str">
        <f ca="1">IF(选手操作!$L418="","",选手操作!$L418)</f>
        <v/>
      </c>
      <c r="D419" s="5" t="str">
        <f ca="1">IF($B419="","",RANK($E419,$E$4:$E$435,0)+COUNTIF($E$4:$E419,$E419)-1)</f>
        <v/>
      </c>
      <c r="E419" s="6" t="str">
        <f ca="1" t="shared" si="293"/>
        <v/>
      </c>
      <c r="F419" s="7" t="str">
        <f ca="1">IF(SUM(选手操作!S418,选手操作!AS418,选手操作!BS418,选手操作!CS418,选手操作!DS418,选手操作!ES418,选手操作!FS418,选手操作!GS418,选手操作!HS418,选手操作!M418,结果导入!W418,结果导入!AW418,结果导入!BW418,结果导入!CW418,结果导入!DW418,结果导入!EW418,结果导入!FW418,结果导入!GW418,结果导入!HW418,选手操作!HU418)=0,"",SUM(选手操作!S418,选手操作!AS418,选手操作!BS418,选手操作!CS418,选手操作!DS418,选手操作!ES418,选手操作!FS418,选手操作!GS418,选手操作!HS418,选手操作!M418,结果导入!W418,结果导入!AW418,结果导入!BW418,结果导入!CW418,结果导入!DW418,结果导入!EW418,结果导入!FW418,结果导入!GW418,结果导入!HW418))</f>
        <v/>
      </c>
      <c r="G419" s="7" t="str">
        <f>IF(SUM(选手操作!O418,结果导入!Y418,结果导入!AY418,结果导入!BY418,结果导入!CY418,结果导入!DY418,结果导入!EY418,结果导入!FY418,结果导入!GY418,结果导入!HY418)=0,"",SUM(选手操作!O418,结果导入!Y418,结果导入!AY418,结果导入!BY418,结果导入!CY418,结果导入!DY418,结果导入!EY418,结果导入!FY418,结果导入!GY418,结果导入!HY418))</f>
        <v/>
      </c>
      <c r="H419" s="6" t="str">
        <f ca="1">IFERROR(IF(OR($C419="",结果导入!S$3=""),"",IF(选手操作!T418&lt;&gt;"",IF(选手操作!T418="其他","请假",选手操作!T418),VLOOKUP($C419,结果导入!O:Q,3,0))),"成绩错误")</f>
        <v/>
      </c>
      <c r="I419" s="6" t="str">
        <f ca="1">IFERROR(IF(OR($C419="",结果导入!AS$3=""),"",IF(选手操作!AT418&lt;&gt;"",IF(选手操作!AT418="其他","请假",选手操作!AT418),VLOOKUP($C419,结果导入!AO:AQ,3,0))),"成绩错误")</f>
        <v/>
      </c>
      <c r="J419" s="6" t="str">
        <f ca="1">IFERROR(IF(OR($C419="",结果导入!BS$3=""),"",IF(选手操作!BT418&lt;&gt;"",IF(选手操作!BT418="其他","请假",选手操作!BT418),VLOOKUP($C419,结果导入!BO:BQ,3,0))),"成绩错误")</f>
        <v/>
      </c>
      <c r="K419" s="6" t="str">
        <f ca="1">IFERROR(IF(OR($C419="",结果导入!CS$3=""),"",IF(选手操作!CT418&lt;&gt;"",IF(选手操作!CT418="其他","请假",选手操作!CT418),VLOOKUP($C419,结果导入!CO:CQ,3,0))),"成绩错误")</f>
        <v/>
      </c>
      <c r="L419" s="6" t="str">
        <f ca="1">IFERROR(IF(OR($C419="",结果导入!DS$3=""),"",IF(选手操作!DT418&lt;&gt;"",IF(选手操作!DT418="其他","请假",选手操作!DT418),VLOOKUP($C419,结果导入!DO:DQ,3,0))),"成绩错误")</f>
        <v/>
      </c>
      <c r="M419" s="6" t="str">
        <f ca="1">IFERROR(IF(OR($C419="",结果导入!ES$3=""),"",IF(选手操作!ET418&lt;&gt;"",IF(选手操作!ET418="其他","请假",选手操作!ET418),VLOOKUP($C419,结果导入!EO:EQ,3,0))),"成绩错误")</f>
        <v/>
      </c>
      <c r="N419" s="6" t="str">
        <f ca="1">IFERROR(IF(OR($C419="",结果导入!FS$3=""),"",IF(选手操作!FT418&lt;&gt;"",IF(选手操作!FT418="其他","请假",选手操作!FT418),VLOOKUP($C419,结果导入!FO:FQ,3,0))),"成绩错误")</f>
        <v/>
      </c>
      <c r="O419" s="6" t="str">
        <f ca="1">IFERROR(IF(OR($C419="",结果导入!GS$3=""),"",IF(选手操作!GT418&lt;&gt;"",IF(选手操作!GT418="其他","请假",选手操作!GT418),VLOOKUP($C419,结果导入!GO:GQ,3,0))),"成绩错误")</f>
        <v/>
      </c>
      <c r="P419" s="6" t="str">
        <f ca="1">IFERROR(IF(OR($C419="",结果导入!HS$3=""),"",IF(选手操作!HT418&lt;&gt;"",IF(选手操作!HT418="其他","请假",选手操作!HT418),VLOOKUP($C419,结果导入!HO:HQ,3,0))),"成绩错误")</f>
        <v/>
      </c>
      <c r="Q419" s="5" t="str">
        <f ca="1" t="shared" si="294"/>
        <v/>
      </c>
      <c r="R419" s="5" t="str">
        <f ca="1">IF($Q419="","",VLOOKUP($Q419,$A:$C,2,0))</f>
        <v/>
      </c>
      <c r="S419" s="5" t="str">
        <f ca="1">IF($Q419="","",VLOOKUP($Q419,$A:$C,3,0))</f>
        <v/>
      </c>
      <c r="T419" s="6" t="str">
        <f ca="1">IF($Q419="","",VLOOKUP($R419,$B:$P,COLUMN()-16,0))</f>
        <v/>
      </c>
      <c r="U419" s="6" t="str">
        <f ca="1">IF($Q419="","",VLOOKUP($R419,$B:$P,COLUMN()-16,0))</f>
        <v/>
      </c>
      <c r="V419" s="6" t="str">
        <f ca="1">IF($Q419="","",VLOOKUP($R419,$B:$P,COLUMN()-16,0))</f>
        <v/>
      </c>
      <c r="W419" s="6" t="str">
        <f ca="1">IF($Q419="","",VLOOKUP($R419,$B:$P,COLUMN()-16,0))</f>
        <v/>
      </c>
      <c r="X419" s="6" t="str">
        <f ca="1">IF($Q419="","",VLOOKUP($R419,$B:$P,COLUMN()-16,0))</f>
        <v/>
      </c>
      <c r="Y419" s="6" t="str">
        <f ca="1">IF($Q419="","",VLOOKUP($R419,$B:$P,COLUMN()-16,0))</f>
        <v/>
      </c>
      <c r="Z419" s="6" t="str">
        <f ca="1">IF($Q419="","",VLOOKUP($R419,$B:$P,COLUMN()-16,0))</f>
        <v/>
      </c>
      <c r="AA419" s="6" t="str">
        <f ca="1">IF($Q419="","",VLOOKUP($R419,$B:$P,COLUMN()-16,0))</f>
        <v/>
      </c>
      <c r="AB419" s="6" t="str">
        <f ca="1">IF($Q419="","",VLOOKUP($R419,$B:$P,COLUMN()-16,0))</f>
        <v/>
      </c>
      <c r="AC419" s="6" t="str">
        <f ca="1">IF($Q419="","",VLOOKUP($R419,$B:$P,COLUMN()-16,0))</f>
        <v/>
      </c>
      <c r="AD419" s="6" t="str">
        <f ca="1">IF($Q419="","",VLOOKUP($R419,$B:$P,COLUMN()-16,0))</f>
        <v/>
      </c>
      <c r="AE419" s="6" t="str">
        <f ca="1">IF($Q419="","",VLOOKUP($R419,$B:$P,COLUMN()-16,0))</f>
        <v/>
      </c>
      <c r="AF419" s="5" t="str">
        <f ca="1">IF($AH$1="","",IF($AH$1="参赛编号",B419,Q419))</f>
        <v/>
      </c>
      <c r="AG419" s="5" t="str">
        <f ca="1">IF($AH$1="","",IF($AH$1="参赛编号",C419,R419))</f>
        <v/>
      </c>
      <c r="AH419" s="5" t="str">
        <f ca="1">IF($AH$1="","",IF($AH$1="参赛编号",D419,S419))</f>
        <v/>
      </c>
      <c r="AI419" s="6" t="str">
        <f ca="1">IF(OR($AT$1="",$AH$1="",$AF419=""),"",$AT$1*IF($AH$1="参赛编号",E419,T419))</f>
        <v/>
      </c>
      <c r="AJ419" s="6" t="str">
        <f ca="1" t="shared" ref="AJ419:AT419" si="355">IF($AH$1="","",IF($AH$1="参赛编号",F419,U419))</f>
        <v/>
      </c>
      <c r="AK419" s="7" t="str">
        <f ca="1" t="shared" si="355"/>
        <v/>
      </c>
      <c r="AL419" s="6" t="str">
        <f ca="1" t="shared" si="355"/>
        <v/>
      </c>
      <c r="AM419" s="6" t="str">
        <f ca="1" t="shared" si="355"/>
        <v/>
      </c>
      <c r="AN419" s="6" t="str">
        <f ca="1" t="shared" si="355"/>
        <v/>
      </c>
      <c r="AO419" s="6" t="str">
        <f ca="1" t="shared" si="355"/>
        <v/>
      </c>
      <c r="AP419" s="6" t="str">
        <f ca="1" t="shared" si="355"/>
        <v/>
      </c>
      <c r="AQ419" s="6" t="str">
        <f ca="1" t="shared" si="355"/>
        <v/>
      </c>
      <c r="AR419" s="6" t="str">
        <f ca="1" t="shared" si="355"/>
        <v/>
      </c>
      <c r="AS419" s="6" t="str">
        <f ca="1" t="shared" si="355"/>
        <v/>
      </c>
      <c r="AT419" s="6" t="str">
        <f ca="1" t="shared" si="355"/>
        <v/>
      </c>
      <c r="AU419" s="9" t="str">
        <f ca="1" t="shared" ref="AU419:BI419" si="356">IF(AF419="","",AF419)</f>
        <v/>
      </c>
      <c r="AV419" s="5" t="str">
        <f ca="1" t="shared" si="356"/>
        <v/>
      </c>
      <c r="AW419" s="5" t="str">
        <f ca="1" t="shared" si="356"/>
        <v/>
      </c>
      <c r="AX419" s="8" t="str">
        <f ca="1" t="shared" si="356"/>
        <v/>
      </c>
      <c r="AY419" s="6" t="str">
        <f ca="1" t="shared" si="356"/>
        <v/>
      </c>
      <c r="AZ419" s="7" t="str">
        <f ca="1" t="shared" si="356"/>
        <v/>
      </c>
      <c r="BA419" s="6" t="str">
        <f ca="1" t="shared" si="356"/>
        <v/>
      </c>
      <c r="BB419" s="6" t="str">
        <f ca="1" t="shared" si="356"/>
        <v/>
      </c>
      <c r="BC419" s="6" t="str">
        <f ca="1" t="shared" si="356"/>
        <v/>
      </c>
      <c r="BD419" s="6" t="str">
        <f ca="1" t="shared" si="356"/>
        <v/>
      </c>
      <c r="BE419" s="6" t="str">
        <f ca="1" t="shared" si="356"/>
        <v/>
      </c>
      <c r="BF419" s="6" t="str">
        <f ca="1" t="shared" si="356"/>
        <v/>
      </c>
      <c r="BG419" s="6" t="str">
        <f ca="1" t="shared" si="356"/>
        <v/>
      </c>
      <c r="BH419" s="6" t="str">
        <f ca="1" t="shared" si="356"/>
        <v/>
      </c>
      <c r="BI419" s="6" t="str">
        <f ca="1" t="shared" si="356"/>
        <v/>
      </c>
    </row>
    <row r="420" spans="1:61">
      <c r="A420" s="5" t="str">
        <f ca="1" t="shared" ref="A420:A435" si="357">IF(D420="","",D420)</f>
        <v/>
      </c>
      <c r="B420" s="5" t="str">
        <f ca="1">IF(选手操作!$K419="","",选手操作!$K419)</f>
        <v/>
      </c>
      <c r="C420" s="5" t="str">
        <f ca="1">IF(选手操作!$L419="","",选手操作!$L419)</f>
        <v/>
      </c>
      <c r="D420" s="5" t="str">
        <f ca="1">IF($B420="","",RANK($E420,$E$4:$E$435,0)+COUNTIF($E$4:$E420,$E420)-1)</f>
        <v/>
      </c>
      <c r="E420" s="6" t="str">
        <f ca="1" t="shared" ref="E420:E435" si="358">IF($B420="","",SUM(F420:P420))</f>
        <v/>
      </c>
      <c r="F420" s="7" t="str">
        <f ca="1">IF(SUM(选手操作!S419,选手操作!AS419,选手操作!BS419,选手操作!CS419,选手操作!DS419,选手操作!ES419,选手操作!FS419,选手操作!GS419,选手操作!HS419,选手操作!M419,结果导入!W419,结果导入!AW419,结果导入!BW419,结果导入!CW419,结果导入!DW419,结果导入!EW419,结果导入!FW419,结果导入!GW419,结果导入!HW419,选手操作!HU419)=0,"",SUM(选手操作!S419,选手操作!AS419,选手操作!BS419,选手操作!CS419,选手操作!DS419,选手操作!ES419,选手操作!FS419,选手操作!GS419,选手操作!HS419,选手操作!M419,结果导入!W419,结果导入!AW419,结果导入!BW419,结果导入!CW419,结果导入!DW419,结果导入!EW419,结果导入!FW419,结果导入!GW419,结果导入!HW419))</f>
        <v/>
      </c>
      <c r="G420" s="7" t="str">
        <f>IF(SUM(选手操作!O419,结果导入!Y419,结果导入!AY419,结果导入!BY419,结果导入!CY419,结果导入!DY419,结果导入!EY419,结果导入!FY419,结果导入!GY419,结果导入!HY419)=0,"",SUM(选手操作!O419,结果导入!Y419,结果导入!AY419,结果导入!BY419,结果导入!CY419,结果导入!DY419,结果导入!EY419,结果导入!FY419,结果导入!GY419,结果导入!HY419))</f>
        <v/>
      </c>
      <c r="H420" s="6" t="str">
        <f ca="1">IFERROR(IF(OR($C420="",结果导入!S$3=""),"",IF(选手操作!T419&lt;&gt;"",IF(选手操作!T419="其他","请假",选手操作!T419),VLOOKUP($C420,结果导入!O:Q,3,0))),"成绩错误")</f>
        <v/>
      </c>
      <c r="I420" s="6" t="str">
        <f ca="1">IFERROR(IF(OR($C420="",结果导入!AS$3=""),"",IF(选手操作!AT419&lt;&gt;"",IF(选手操作!AT419="其他","请假",选手操作!AT419),VLOOKUP($C420,结果导入!AO:AQ,3,0))),"成绩错误")</f>
        <v/>
      </c>
      <c r="J420" s="6" t="str">
        <f ca="1">IFERROR(IF(OR($C420="",结果导入!BS$3=""),"",IF(选手操作!BT419&lt;&gt;"",IF(选手操作!BT419="其他","请假",选手操作!BT419),VLOOKUP($C420,结果导入!BO:BQ,3,0))),"成绩错误")</f>
        <v/>
      </c>
      <c r="K420" s="6" t="str">
        <f ca="1">IFERROR(IF(OR($C420="",结果导入!CS$3=""),"",IF(选手操作!CT419&lt;&gt;"",IF(选手操作!CT419="其他","请假",选手操作!CT419),VLOOKUP($C420,结果导入!CO:CQ,3,0))),"成绩错误")</f>
        <v/>
      </c>
      <c r="L420" s="6" t="str">
        <f ca="1">IFERROR(IF(OR($C420="",结果导入!DS$3=""),"",IF(选手操作!DT419&lt;&gt;"",IF(选手操作!DT419="其他","请假",选手操作!DT419),VLOOKUP($C420,结果导入!DO:DQ,3,0))),"成绩错误")</f>
        <v/>
      </c>
      <c r="M420" s="6" t="str">
        <f ca="1">IFERROR(IF(OR($C420="",结果导入!ES$3=""),"",IF(选手操作!ET419&lt;&gt;"",IF(选手操作!ET419="其他","请假",选手操作!ET419),VLOOKUP($C420,结果导入!EO:EQ,3,0))),"成绩错误")</f>
        <v/>
      </c>
      <c r="N420" s="6" t="str">
        <f ca="1">IFERROR(IF(OR($C420="",结果导入!FS$3=""),"",IF(选手操作!FT419&lt;&gt;"",IF(选手操作!FT419="其他","请假",选手操作!FT419),VLOOKUP($C420,结果导入!FO:FQ,3,0))),"成绩错误")</f>
        <v/>
      </c>
      <c r="O420" s="6" t="str">
        <f ca="1">IFERROR(IF(OR($C420="",结果导入!GS$3=""),"",IF(选手操作!GT419&lt;&gt;"",IF(选手操作!GT419="其他","请假",选手操作!GT419),VLOOKUP($C420,结果导入!GO:GQ,3,0))),"成绩错误")</f>
        <v/>
      </c>
      <c r="P420" s="6" t="str">
        <f ca="1">IFERROR(IF(OR($C420="",结果导入!HS$3=""),"",IF(选手操作!HT419&lt;&gt;"",IF(选手操作!HT419="其他","请假",选手操作!HT419),VLOOKUP($C420,结果导入!HO:HQ,3,0))),"成绩错误")</f>
        <v/>
      </c>
      <c r="Q420" s="5" t="str">
        <f ca="1" t="shared" ref="Q420:Q435" si="359">IF($B420="","",ROW()-3)</f>
        <v/>
      </c>
      <c r="R420" s="5" t="str">
        <f ca="1" t="shared" ref="R420:R435" si="360">IF($Q420="","",VLOOKUP($Q420,$A:$C,2,0))</f>
        <v/>
      </c>
      <c r="S420" s="5" t="str">
        <f ca="1" t="shared" ref="S420:S435" si="361">IF($Q420="","",VLOOKUP($Q420,$A:$C,3,0))</f>
        <v/>
      </c>
      <c r="T420" s="6" t="str">
        <f ca="1" t="shared" ref="T420:T435" si="362">IF($Q420="","",VLOOKUP($R420,$B:$P,COLUMN()-16,0))</f>
        <v/>
      </c>
      <c r="U420" s="6" t="str">
        <f ca="1" t="shared" ref="U420:U435" si="363">IF($Q420="","",VLOOKUP($R420,$B:$P,COLUMN()-16,0))</f>
        <v/>
      </c>
      <c r="V420" s="6" t="str">
        <f ca="1" t="shared" ref="V420:V435" si="364">IF($Q420="","",VLOOKUP($R420,$B:$P,COLUMN()-16,0))</f>
        <v/>
      </c>
      <c r="W420" s="6" t="str">
        <f ca="1" t="shared" ref="W420:W435" si="365">IF($Q420="","",VLOOKUP($R420,$B:$P,COLUMN()-16,0))</f>
        <v/>
      </c>
      <c r="X420" s="6" t="str">
        <f ca="1" t="shared" ref="X420:X435" si="366">IF($Q420="","",VLOOKUP($R420,$B:$P,COLUMN()-16,0))</f>
        <v/>
      </c>
      <c r="Y420" s="6" t="str">
        <f ca="1" t="shared" ref="Y420:Y435" si="367">IF($Q420="","",VLOOKUP($R420,$B:$P,COLUMN()-16,0))</f>
        <v/>
      </c>
      <c r="Z420" s="6" t="str">
        <f ca="1" t="shared" ref="Z420:Z435" si="368">IF($Q420="","",VLOOKUP($R420,$B:$P,COLUMN()-16,0))</f>
        <v/>
      </c>
      <c r="AA420" s="6" t="str">
        <f ca="1" t="shared" ref="AA420:AA435" si="369">IF($Q420="","",VLOOKUP($R420,$B:$P,COLUMN()-16,0))</f>
        <v/>
      </c>
      <c r="AB420" s="6" t="str">
        <f ca="1" t="shared" ref="AB420:AB435" si="370">IF($Q420="","",VLOOKUP($R420,$B:$P,COLUMN()-16,0))</f>
        <v/>
      </c>
      <c r="AC420" s="6" t="str">
        <f ca="1" t="shared" ref="AC420:AC435" si="371">IF($Q420="","",VLOOKUP($R420,$B:$P,COLUMN()-16,0))</f>
        <v/>
      </c>
      <c r="AD420" s="6" t="str">
        <f ca="1" t="shared" ref="AD420:AD435" si="372">IF($Q420="","",VLOOKUP($R420,$B:$P,COLUMN()-16,0))</f>
        <v/>
      </c>
      <c r="AE420" s="6" t="str">
        <f ca="1" t="shared" ref="AE420:AE435" si="373">IF($Q420="","",VLOOKUP($R420,$B:$P,COLUMN()-16,0))</f>
        <v/>
      </c>
      <c r="AF420" s="5" t="str">
        <f ca="1" t="shared" ref="AF420:AF435" si="374">IF($AH$1="","",IF($AH$1="参赛编号",B420,Q420))</f>
        <v/>
      </c>
      <c r="AG420" s="5" t="str">
        <f ca="1" t="shared" ref="AG420:AG435" si="375">IF($AH$1="","",IF($AH$1="参赛编号",C420,R420))</f>
        <v/>
      </c>
      <c r="AH420" s="5" t="str">
        <f ca="1" t="shared" ref="AH420:AH435" si="376">IF($AH$1="","",IF($AH$1="参赛编号",D420,S420))</f>
        <v/>
      </c>
      <c r="AI420" s="6" t="str">
        <f ca="1" t="shared" ref="AI420:AI435" si="377">IF(OR($AT$1="",$AH$1="",$AF420=""),"",$AT$1*IF($AH$1="参赛编号",E420,T420))</f>
        <v/>
      </c>
      <c r="AJ420" s="6" t="str">
        <f ca="1" t="shared" ref="AJ420:AJ435" si="378">IF($AH$1="","",IF($AH$1="参赛编号",F420,U420))</f>
        <v/>
      </c>
      <c r="AK420" s="7" t="str">
        <f ca="1" t="shared" ref="AK420:AK435" si="379">IF($AH$1="","",IF($AH$1="参赛编号",G420,V420))</f>
        <v/>
      </c>
      <c r="AL420" s="6" t="str">
        <f ca="1" t="shared" ref="AL420:AL435" si="380">IF($AH$1="","",IF($AH$1="参赛编号",H420,W420))</f>
        <v/>
      </c>
      <c r="AM420" s="6" t="str">
        <f ca="1" t="shared" ref="AM420:AM435" si="381">IF($AH$1="","",IF($AH$1="参赛编号",I420,X420))</f>
        <v/>
      </c>
      <c r="AN420" s="6" t="str">
        <f ca="1" t="shared" ref="AN420:AN435" si="382">IF($AH$1="","",IF($AH$1="参赛编号",J420,Y420))</f>
        <v/>
      </c>
      <c r="AO420" s="6" t="str">
        <f ca="1" t="shared" ref="AO420:AO435" si="383">IF($AH$1="","",IF($AH$1="参赛编号",K420,Z420))</f>
        <v/>
      </c>
      <c r="AP420" s="6" t="str">
        <f ca="1" t="shared" ref="AP420:AP435" si="384">IF($AH$1="","",IF($AH$1="参赛编号",L420,AA420))</f>
        <v/>
      </c>
      <c r="AQ420" s="6" t="str">
        <f ca="1" t="shared" ref="AQ420:AQ435" si="385">IF($AH$1="","",IF($AH$1="参赛编号",M420,AB420))</f>
        <v/>
      </c>
      <c r="AR420" s="6" t="str">
        <f ca="1" t="shared" ref="AR420:AR435" si="386">IF($AH$1="","",IF($AH$1="参赛编号",N420,AC420))</f>
        <v/>
      </c>
      <c r="AS420" s="6" t="str">
        <f ca="1" t="shared" ref="AS420:AS435" si="387">IF($AH$1="","",IF($AH$1="参赛编号",O420,AD420))</f>
        <v/>
      </c>
      <c r="AT420" s="6" t="str">
        <f ca="1" t="shared" ref="AT420:AT435" si="388">IF($AH$1="","",IF($AH$1="参赛编号",P420,AE420))</f>
        <v/>
      </c>
      <c r="AU420" s="9" t="str">
        <f ca="1" t="shared" ref="AU420:AU435" si="389">IF(AF420="","",AF420)</f>
        <v/>
      </c>
      <c r="AV420" s="5" t="str">
        <f ca="1" t="shared" ref="AV420:AV435" si="390">IF(AG420="","",AG420)</f>
        <v/>
      </c>
      <c r="AW420" s="5" t="str">
        <f ca="1" t="shared" ref="AW420:AW435" si="391">IF(AH420="","",AH420)</f>
        <v/>
      </c>
      <c r="AX420" s="8" t="str">
        <f ca="1" t="shared" ref="AX420:AX435" si="392">IF(AI420="","",AI420)</f>
        <v/>
      </c>
      <c r="AY420" s="6" t="str">
        <f ca="1" t="shared" ref="AY420:AY435" si="393">IF(AJ420="","",AJ420)</f>
        <v/>
      </c>
      <c r="AZ420" s="7" t="str">
        <f ca="1" t="shared" ref="AZ420:AZ435" si="394">IF(AK420="","",AK420)</f>
        <v/>
      </c>
      <c r="BA420" s="6" t="str">
        <f ca="1" t="shared" ref="BA420:BA435" si="395">IF(AL420="","",AL420)</f>
        <v/>
      </c>
      <c r="BB420" s="6" t="str">
        <f ca="1" t="shared" ref="BB420:BB435" si="396">IF(AM420="","",AM420)</f>
        <v/>
      </c>
      <c r="BC420" s="6" t="str">
        <f ca="1" t="shared" ref="BC420:BC435" si="397">IF(AN420="","",AN420)</f>
        <v/>
      </c>
      <c r="BD420" s="6" t="str">
        <f ca="1" t="shared" ref="BD420:BD435" si="398">IF(AO420="","",AO420)</f>
        <v/>
      </c>
      <c r="BE420" s="6" t="str">
        <f ca="1" t="shared" ref="BE420:BE435" si="399">IF(AP420="","",AP420)</f>
        <v/>
      </c>
      <c r="BF420" s="6" t="str">
        <f ca="1" t="shared" ref="BF420:BF435" si="400">IF(AQ420="","",AQ420)</f>
        <v/>
      </c>
      <c r="BG420" s="6" t="str">
        <f ca="1" t="shared" ref="BG420:BG435" si="401">IF(AR420="","",AR420)</f>
        <v/>
      </c>
      <c r="BH420" s="6" t="str">
        <f ca="1" t="shared" ref="BH420:BH435" si="402">IF(AS420="","",AS420)</f>
        <v/>
      </c>
      <c r="BI420" s="6" t="str">
        <f ca="1" t="shared" ref="BI420:BI435" si="403">IF(AT420="","",AT420)</f>
        <v/>
      </c>
    </row>
    <row r="421" spans="1:61">
      <c r="A421" s="5" t="str">
        <f ca="1" t="shared" si="357"/>
        <v/>
      </c>
      <c r="B421" s="5" t="str">
        <f ca="1">IF(选手操作!$K420="","",选手操作!$K420)</f>
        <v/>
      </c>
      <c r="C421" s="5" t="str">
        <f ca="1">IF(选手操作!$L420="","",选手操作!$L420)</f>
        <v/>
      </c>
      <c r="D421" s="5" t="str">
        <f ca="1">IF($B421="","",RANK($E421,$E$4:$E$435,0)+COUNTIF($E$4:$E421,$E421)-1)</f>
        <v/>
      </c>
      <c r="E421" s="6" t="str">
        <f ca="1" t="shared" si="358"/>
        <v/>
      </c>
      <c r="F421" s="7" t="str">
        <f ca="1">IF(SUM(选手操作!S420,选手操作!AS420,选手操作!BS420,选手操作!CS420,选手操作!DS420,选手操作!ES420,选手操作!FS420,选手操作!GS420,选手操作!HS420,选手操作!M420,结果导入!W420,结果导入!AW420,结果导入!BW420,结果导入!CW420,结果导入!DW420,结果导入!EW420,结果导入!FW420,结果导入!GW420,结果导入!HW420,选手操作!HU420)=0,"",SUM(选手操作!S420,选手操作!AS420,选手操作!BS420,选手操作!CS420,选手操作!DS420,选手操作!ES420,选手操作!FS420,选手操作!GS420,选手操作!HS420,选手操作!M420,结果导入!W420,结果导入!AW420,结果导入!BW420,结果导入!CW420,结果导入!DW420,结果导入!EW420,结果导入!FW420,结果导入!GW420,结果导入!HW420))</f>
        <v/>
      </c>
      <c r="G421" s="7" t="str">
        <f>IF(SUM(选手操作!O420,结果导入!Y420,结果导入!AY420,结果导入!BY420,结果导入!CY420,结果导入!DY420,结果导入!EY420,结果导入!FY420,结果导入!GY420,结果导入!HY420)=0,"",SUM(选手操作!O420,结果导入!Y420,结果导入!AY420,结果导入!BY420,结果导入!CY420,结果导入!DY420,结果导入!EY420,结果导入!FY420,结果导入!GY420,结果导入!HY420))</f>
        <v/>
      </c>
      <c r="H421" s="6" t="str">
        <f ca="1">IFERROR(IF(OR($C421="",结果导入!S$3=""),"",IF(选手操作!T420&lt;&gt;"",IF(选手操作!T420="其他","请假",选手操作!T420),VLOOKUP($C421,结果导入!O:Q,3,0))),"成绩错误")</f>
        <v/>
      </c>
      <c r="I421" s="6" t="str">
        <f ca="1">IFERROR(IF(OR($C421="",结果导入!AS$3=""),"",IF(选手操作!AT420&lt;&gt;"",IF(选手操作!AT420="其他","请假",选手操作!AT420),VLOOKUP($C421,结果导入!AO:AQ,3,0))),"成绩错误")</f>
        <v/>
      </c>
      <c r="J421" s="6" t="str">
        <f ca="1">IFERROR(IF(OR($C421="",结果导入!BS$3=""),"",IF(选手操作!BT420&lt;&gt;"",IF(选手操作!BT420="其他","请假",选手操作!BT420),VLOOKUP($C421,结果导入!BO:BQ,3,0))),"成绩错误")</f>
        <v/>
      </c>
      <c r="K421" s="6" t="str">
        <f ca="1">IFERROR(IF(OR($C421="",结果导入!CS$3=""),"",IF(选手操作!CT420&lt;&gt;"",IF(选手操作!CT420="其他","请假",选手操作!CT420),VLOOKUP($C421,结果导入!CO:CQ,3,0))),"成绩错误")</f>
        <v/>
      </c>
      <c r="L421" s="6" t="str">
        <f ca="1">IFERROR(IF(OR($C421="",结果导入!DS$3=""),"",IF(选手操作!DT420&lt;&gt;"",IF(选手操作!DT420="其他","请假",选手操作!DT420),VLOOKUP($C421,结果导入!DO:DQ,3,0))),"成绩错误")</f>
        <v/>
      </c>
      <c r="M421" s="6" t="str">
        <f ca="1">IFERROR(IF(OR($C421="",结果导入!ES$3=""),"",IF(选手操作!ET420&lt;&gt;"",IF(选手操作!ET420="其他","请假",选手操作!ET420),VLOOKUP($C421,结果导入!EO:EQ,3,0))),"成绩错误")</f>
        <v/>
      </c>
      <c r="N421" s="6" t="str">
        <f ca="1">IFERROR(IF(OR($C421="",结果导入!FS$3=""),"",IF(选手操作!FT420&lt;&gt;"",IF(选手操作!FT420="其他","请假",选手操作!FT420),VLOOKUP($C421,结果导入!FO:FQ,3,0))),"成绩错误")</f>
        <v/>
      </c>
      <c r="O421" s="6" t="str">
        <f ca="1">IFERROR(IF(OR($C421="",结果导入!GS$3=""),"",IF(选手操作!GT420&lt;&gt;"",IF(选手操作!GT420="其他","请假",选手操作!GT420),VLOOKUP($C421,结果导入!GO:GQ,3,0))),"成绩错误")</f>
        <v/>
      </c>
      <c r="P421" s="6" t="str">
        <f ca="1">IFERROR(IF(OR($C421="",结果导入!HS$3=""),"",IF(选手操作!HT420&lt;&gt;"",IF(选手操作!HT420="其他","请假",选手操作!HT420),VLOOKUP($C421,结果导入!HO:HQ,3,0))),"成绩错误")</f>
        <v/>
      </c>
      <c r="Q421" s="5" t="str">
        <f ca="1" t="shared" si="359"/>
        <v/>
      </c>
      <c r="R421" s="5" t="str">
        <f ca="1" t="shared" si="360"/>
        <v/>
      </c>
      <c r="S421" s="5" t="str">
        <f ca="1" t="shared" si="361"/>
        <v/>
      </c>
      <c r="T421" s="6" t="str">
        <f ca="1" t="shared" si="362"/>
        <v/>
      </c>
      <c r="U421" s="6" t="str">
        <f ca="1" t="shared" si="363"/>
        <v/>
      </c>
      <c r="V421" s="6" t="str">
        <f ca="1" t="shared" si="364"/>
        <v/>
      </c>
      <c r="W421" s="6" t="str">
        <f ca="1" t="shared" si="365"/>
        <v/>
      </c>
      <c r="X421" s="6" t="str">
        <f ca="1" t="shared" si="366"/>
        <v/>
      </c>
      <c r="Y421" s="6" t="str">
        <f ca="1" t="shared" si="367"/>
        <v/>
      </c>
      <c r="Z421" s="6" t="str">
        <f ca="1" t="shared" si="368"/>
        <v/>
      </c>
      <c r="AA421" s="6" t="str">
        <f ca="1" t="shared" si="369"/>
        <v/>
      </c>
      <c r="AB421" s="6" t="str">
        <f ca="1" t="shared" si="370"/>
        <v/>
      </c>
      <c r="AC421" s="6" t="str">
        <f ca="1" t="shared" si="371"/>
        <v/>
      </c>
      <c r="AD421" s="6" t="str">
        <f ca="1" t="shared" si="372"/>
        <v/>
      </c>
      <c r="AE421" s="6" t="str">
        <f ca="1" t="shared" si="373"/>
        <v/>
      </c>
      <c r="AF421" s="5" t="str">
        <f ca="1" t="shared" si="374"/>
        <v/>
      </c>
      <c r="AG421" s="5" t="str">
        <f ca="1" t="shared" si="375"/>
        <v/>
      </c>
      <c r="AH421" s="5" t="str">
        <f ca="1" t="shared" si="376"/>
        <v/>
      </c>
      <c r="AI421" s="6" t="str">
        <f ca="1" t="shared" si="377"/>
        <v/>
      </c>
      <c r="AJ421" s="6" t="str">
        <f ca="1" t="shared" si="378"/>
        <v/>
      </c>
      <c r="AK421" s="7" t="str">
        <f ca="1" t="shared" si="379"/>
        <v/>
      </c>
      <c r="AL421" s="6" t="str">
        <f ca="1" t="shared" si="380"/>
        <v/>
      </c>
      <c r="AM421" s="6" t="str">
        <f ca="1" t="shared" si="381"/>
        <v/>
      </c>
      <c r="AN421" s="6" t="str">
        <f ca="1" t="shared" si="382"/>
        <v/>
      </c>
      <c r="AO421" s="6" t="str">
        <f ca="1" t="shared" si="383"/>
        <v/>
      </c>
      <c r="AP421" s="6" t="str">
        <f ca="1" t="shared" si="384"/>
        <v/>
      </c>
      <c r="AQ421" s="6" t="str">
        <f ca="1" t="shared" si="385"/>
        <v/>
      </c>
      <c r="AR421" s="6" t="str">
        <f ca="1" t="shared" si="386"/>
        <v/>
      </c>
      <c r="AS421" s="6" t="str">
        <f ca="1" t="shared" si="387"/>
        <v/>
      </c>
      <c r="AT421" s="6" t="str">
        <f ca="1" t="shared" si="388"/>
        <v/>
      </c>
      <c r="AU421" s="9" t="str">
        <f ca="1" t="shared" si="389"/>
        <v/>
      </c>
      <c r="AV421" s="5" t="str">
        <f ca="1" t="shared" si="390"/>
        <v/>
      </c>
      <c r="AW421" s="5" t="str">
        <f ca="1" t="shared" si="391"/>
        <v/>
      </c>
      <c r="AX421" s="8" t="str">
        <f ca="1" t="shared" si="392"/>
        <v/>
      </c>
      <c r="AY421" s="6" t="str">
        <f ca="1" t="shared" si="393"/>
        <v/>
      </c>
      <c r="AZ421" s="7" t="str">
        <f ca="1" t="shared" si="394"/>
        <v/>
      </c>
      <c r="BA421" s="6" t="str">
        <f ca="1" t="shared" si="395"/>
        <v/>
      </c>
      <c r="BB421" s="6" t="str">
        <f ca="1" t="shared" si="396"/>
        <v/>
      </c>
      <c r="BC421" s="6" t="str">
        <f ca="1" t="shared" si="397"/>
        <v/>
      </c>
      <c r="BD421" s="6" t="str">
        <f ca="1" t="shared" si="398"/>
        <v/>
      </c>
      <c r="BE421" s="6" t="str">
        <f ca="1" t="shared" si="399"/>
        <v/>
      </c>
      <c r="BF421" s="6" t="str">
        <f ca="1" t="shared" si="400"/>
        <v/>
      </c>
      <c r="BG421" s="6" t="str">
        <f ca="1" t="shared" si="401"/>
        <v/>
      </c>
      <c r="BH421" s="6" t="str">
        <f ca="1" t="shared" si="402"/>
        <v/>
      </c>
      <c r="BI421" s="6" t="str">
        <f ca="1" t="shared" si="403"/>
        <v/>
      </c>
    </row>
    <row r="422" spans="1:61">
      <c r="A422" s="5" t="str">
        <f ca="1" t="shared" si="357"/>
        <v/>
      </c>
      <c r="B422" s="5" t="str">
        <f ca="1">IF(选手操作!$K421="","",选手操作!$K421)</f>
        <v/>
      </c>
      <c r="C422" s="5" t="str">
        <f ca="1">IF(选手操作!$L421="","",选手操作!$L421)</f>
        <v/>
      </c>
      <c r="D422" s="5" t="str">
        <f ca="1">IF($B422="","",RANK($E422,$E$4:$E$435,0)+COUNTIF($E$4:$E422,$E422)-1)</f>
        <v/>
      </c>
      <c r="E422" s="6" t="str">
        <f ca="1" t="shared" si="358"/>
        <v/>
      </c>
      <c r="F422" s="7" t="str">
        <f ca="1">IF(SUM(选手操作!S421,选手操作!AS421,选手操作!BS421,选手操作!CS421,选手操作!DS421,选手操作!ES421,选手操作!FS421,选手操作!GS421,选手操作!HS421,选手操作!M421,结果导入!W421,结果导入!AW421,结果导入!BW421,结果导入!CW421,结果导入!DW421,结果导入!EW421,结果导入!FW421,结果导入!GW421,结果导入!HW421,选手操作!HU421)=0,"",SUM(选手操作!S421,选手操作!AS421,选手操作!BS421,选手操作!CS421,选手操作!DS421,选手操作!ES421,选手操作!FS421,选手操作!GS421,选手操作!HS421,选手操作!M421,结果导入!W421,结果导入!AW421,结果导入!BW421,结果导入!CW421,结果导入!DW421,结果导入!EW421,结果导入!FW421,结果导入!GW421,结果导入!HW421))</f>
        <v/>
      </c>
      <c r="G422" s="7" t="str">
        <f>IF(SUM(选手操作!O421,结果导入!Y421,结果导入!AY421,结果导入!BY421,结果导入!CY421,结果导入!DY421,结果导入!EY421,结果导入!FY421,结果导入!GY421,结果导入!HY421)=0,"",SUM(选手操作!O421,结果导入!Y421,结果导入!AY421,结果导入!BY421,结果导入!CY421,结果导入!DY421,结果导入!EY421,结果导入!FY421,结果导入!GY421,结果导入!HY421))</f>
        <v/>
      </c>
      <c r="H422" s="6" t="str">
        <f ca="1">IFERROR(IF(OR($C422="",结果导入!S$3=""),"",IF(选手操作!T421&lt;&gt;"",IF(选手操作!T421="其他","请假",选手操作!T421),VLOOKUP($C422,结果导入!O:Q,3,0))),"成绩错误")</f>
        <v/>
      </c>
      <c r="I422" s="6" t="str">
        <f ca="1">IFERROR(IF(OR($C422="",结果导入!AS$3=""),"",IF(选手操作!AT421&lt;&gt;"",IF(选手操作!AT421="其他","请假",选手操作!AT421),VLOOKUP($C422,结果导入!AO:AQ,3,0))),"成绩错误")</f>
        <v/>
      </c>
      <c r="J422" s="6" t="str">
        <f ca="1">IFERROR(IF(OR($C422="",结果导入!BS$3=""),"",IF(选手操作!BT421&lt;&gt;"",IF(选手操作!BT421="其他","请假",选手操作!BT421),VLOOKUP($C422,结果导入!BO:BQ,3,0))),"成绩错误")</f>
        <v/>
      </c>
      <c r="K422" s="6" t="str">
        <f ca="1">IFERROR(IF(OR($C422="",结果导入!CS$3=""),"",IF(选手操作!CT421&lt;&gt;"",IF(选手操作!CT421="其他","请假",选手操作!CT421),VLOOKUP($C422,结果导入!CO:CQ,3,0))),"成绩错误")</f>
        <v/>
      </c>
      <c r="L422" s="6" t="str">
        <f ca="1">IFERROR(IF(OR($C422="",结果导入!DS$3=""),"",IF(选手操作!DT421&lt;&gt;"",IF(选手操作!DT421="其他","请假",选手操作!DT421),VLOOKUP($C422,结果导入!DO:DQ,3,0))),"成绩错误")</f>
        <v/>
      </c>
      <c r="M422" s="6" t="str">
        <f ca="1">IFERROR(IF(OR($C422="",结果导入!ES$3=""),"",IF(选手操作!ET421&lt;&gt;"",IF(选手操作!ET421="其他","请假",选手操作!ET421),VLOOKUP($C422,结果导入!EO:EQ,3,0))),"成绩错误")</f>
        <v/>
      </c>
      <c r="N422" s="6" t="str">
        <f ca="1">IFERROR(IF(OR($C422="",结果导入!FS$3=""),"",IF(选手操作!FT421&lt;&gt;"",IF(选手操作!FT421="其他","请假",选手操作!FT421),VLOOKUP($C422,结果导入!FO:FQ,3,0))),"成绩错误")</f>
        <v/>
      </c>
      <c r="O422" s="6" t="str">
        <f ca="1">IFERROR(IF(OR($C422="",结果导入!GS$3=""),"",IF(选手操作!GT421&lt;&gt;"",IF(选手操作!GT421="其他","请假",选手操作!GT421),VLOOKUP($C422,结果导入!GO:GQ,3,0))),"成绩错误")</f>
        <v/>
      </c>
      <c r="P422" s="6" t="str">
        <f ca="1">IFERROR(IF(OR($C422="",结果导入!HS$3=""),"",IF(选手操作!HT421&lt;&gt;"",IF(选手操作!HT421="其他","请假",选手操作!HT421),VLOOKUP($C422,结果导入!HO:HQ,3,0))),"成绩错误")</f>
        <v/>
      </c>
      <c r="Q422" s="5" t="str">
        <f ca="1" t="shared" si="359"/>
        <v/>
      </c>
      <c r="R422" s="5" t="str">
        <f ca="1" t="shared" si="360"/>
        <v/>
      </c>
      <c r="S422" s="5" t="str">
        <f ca="1" t="shared" si="361"/>
        <v/>
      </c>
      <c r="T422" s="6" t="str">
        <f ca="1" t="shared" si="362"/>
        <v/>
      </c>
      <c r="U422" s="6" t="str">
        <f ca="1" t="shared" si="363"/>
        <v/>
      </c>
      <c r="V422" s="6" t="str">
        <f ca="1" t="shared" si="364"/>
        <v/>
      </c>
      <c r="W422" s="6" t="str">
        <f ca="1" t="shared" si="365"/>
        <v/>
      </c>
      <c r="X422" s="6" t="str">
        <f ca="1" t="shared" si="366"/>
        <v/>
      </c>
      <c r="Y422" s="6" t="str">
        <f ca="1" t="shared" si="367"/>
        <v/>
      </c>
      <c r="Z422" s="6" t="str">
        <f ca="1" t="shared" si="368"/>
        <v/>
      </c>
      <c r="AA422" s="6" t="str">
        <f ca="1" t="shared" si="369"/>
        <v/>
      </c>
      <c r="AB422" s="6" t="str">
        <f ca="1" t="shared" si="370"/>
        <v/>
      </c>
      <c r="AC422" s="6" t="str">
        <f ca="1" t="shared" si="371"/>
        <v/>
      </c>
      <c r="AD422" s="6" t="str">
        <f ca="1" t="shared" si="372"/>
        <v/>
      </c>
      <c r="AE422" s="6" t="str">
        <f ca="1" t="shared" si="373"/>
        <v/>
      </c>
      <c r="AF422" s="5" t="str">
        <f ca="1" t="shared" si="374"/>
        <v/>
      </c>
      <c r="AG422" s="5" t="str">
        <f ca="1" t="shared" si="375"/>
        <v/>
      </c>
      <c r="AH422" s="5" t="str">
        <f ca="1" t="shared" si="376"/>
        <v/>
      </c>
      <c r="AI422" s="6" t="str">
        <f ca="1" t="shared" si="377"/>
        <v/>
      </c>
      <c r="AJ422" s="6" t="str">
        <f ca="1" t="shared" si="378"/>
        <v/>
      </c>
      <c r="AK422" s="7" t="str">
        <f ca="1" t="shared" si="379"/>
        <v/>
      </c>
      <c r="AL422" s="6" t="str">
        <f ca="1" t="shared" si="380"/>
        <v/>
      </c>
      <c r="AM422" s="6" t="str">
        <f ca="1" t="shared" si="381"/>
        <v/>
      </c>
      <c r="AN422" s="6" t="str">
        <f ca="1" t="shared" si="382"/>
        <v/>
      </c>
      <c r="AO422" s="6" t="str">
        <f ca="1" t="shared" si="383"/>
        <v/>
      </c>
      <c r="AP422" s="6" t="str">
        <f ca="1" t="shared" si="384"/>
        <v/>
      </c>
      <c r="AQ422" s="6" t="str">
        <f ca="1" t="shared" si="385"/>
        <v/>
      </c>
      <c r="AR422" s="6" t="str">
        <f ca="1" t="shared" si="386"/>
        <v/>
      </c>
      <c r="AS422" s="6" t="str">
        <f ca="1" t="shared" si="387"/>
        <v/>
      </c>
      <c r="AT422" s="6" t="str">
        <f ca="1" t="shared" si="388"/>
        <v/>
      </c>
      <c r="AU422" s="9" t="str">
        <f ca="1" t="shared" si="389"/>
        <v/>
      </c>
      <c r="AV422" s="5" t="str">
        <f ca="1" t="shared" si="390"/>
        <v/>
      </c>
      <c r="AW422" s="5" t="str">
        <f ca="1" t="shared" si="391"/>
        <v/>
      </c>
      <c r="AX422" s="8" t="str">
        <f ca="1" t="shared" si="392"/>
        <v/>
      </c>
      <c r="AY422" s="6" t="str">
        <f ca="1" t="shared" si="393"/>
        <v/>
      </c>
      <c r="AZ422" s="7" t="str">
        <f ca="1" t="shared" si="394"/>
        <v/>
      </c>
      <c r="BA422" s="6" t="str">
        <f ca="1" t="shared" si="395"/>
        <v/>
      </c>
      <c r="BB422" s="6" t="str">
        <f ca="1" t="shared" si="396"/>
        <v/>
      </c>
      <c r="BC422" s="6" t="str">
        <f ca="1" t="shared" si="397"/>
        <v/>
      </c>
      <c r="BD422" s="6" t="str">
        <f ca="1" t="shared" si="398"/>
        <v/>
      </c>
      <c r="BE422" s="6" t="str">
        <f ca="1" t="shared" si="399"/>
        <v/>
      </c>
      <c r="BF422" s="6" t="str">
        <f ca="1" t="shared" si="400"/>
        <v/>
      </c>
      <c r="BG422" s="6" t="str">
        <f ca="1" t="shared" si="401"/>
        <v/>
      </c>
      <c r="BH422" s="6" t="str">
        <f ca="1" t="shared" si="402"/>
        <v/>
      </c>
      <c r="BI422" s="6" t="str">
        <f ca="1" t="shared" si="403"/>
        <v/>
      </c>
    </row>
    <row r="423" spans="1:61">
      <c r="A423" s="5" t="str">
        <f ca="1" t="shared" si="357"/>
        <v/>
      </c>
      <c r="B423" s="5" t="str">
        <f ca="1">IF(选手操作!$K422="","",选手操作!$K422)</f>
        <v/>
      </c>
      <c r="C423" s="5" t="str">
        <f ca="1">IF(选手操作!$L422="","",选手操作!$L422)</f>
        <v/>
      </c>
      <c r="D423" s="5" t="str">
        <f ca="1">IF($B423="","",RANK($E423,$E$4:$E$435,0)+COUNTIF($E$4:$E423,$E423)-1)</f>
        <v/>
      </c>
      <c r="E423" s="6" t="str">
        <f ca="1" t="shared" si="358"/>
        <v/>
      </c>
      <c r="F423" s="7" t="str">
        <f ca="1">IF(SUM(选手操作!S422,选手操作!AS422,选手操作!BS422,选手操作!CS422,选手操作!DS422,选手操作!ES422,选手操作!FS422,选手操作!GS422,选手操作!HS422,选手操作!M422,结果导入!W422,结果导入!AW422,结果导入!BW422,结果导入!CW422,结果导入!DW422,结果导入!EW422,结果导入!FW422,结果导入!GW422,结果导入!HW422,选手操作!HU422)=0,"",SUM(选手操作!S422,选手操作!AS422,选手操作!BS422,选手操作!CS422,选手操作!DS422,选手操作!ES422,选手操作!FS422,选手操作!GS422,选手操作!HS422,选手操作!M422,结果导入!W422,结果导入!AW422,结果导入!BW422,结果导入!CW422,结果导入!DW422,结果导入!EW422,结果导入!FW422,结果导入!GW422,结果导入!HW422))</f>
        <v/>
      </c>
      <c r="G423" s="7" t="str">
        <f>IF(SUM(选手操作!O422,结果导入!Y422,结果导入!AY422,结果导入!BY422,结果导入!CY422,结果导入!DY422,结果导入!EY422,结果导入!FY422,结果导入!GY422,结果导入!HY422)=0,"",SUM(选手操作!O422,结果导入!Y422,结果导入!AY422,结果导入!BY422,结果导入!CY422,结果导入!DY422,结果导入!EY422,结果导入!FY422,结果导入!GY422,结果导入!HY422))</f>
        <v/>
      </c>
      <c r="H423" s="6" t="str">
        <f ca="1">IFERROR(IF(OR($C423="",结果导入!S$3=""),"",IF(选手操作!T422&lt;&gt;"",IF(选手操作!T422="其他","请假",选手操作!T422),VLOOKUP($C423,结果导入!O:Q,3,0))),"成绩错误")</f>
        <v/>
      </c>
      <c r="I423" s="6" t="str">
        <f ca="1">IFERROR(IF(OR($C423="",结果导入!AS$3=""),"",IF(选手操作!AT422&lt;&gt;"",IF(选手操作!AT422="其他","请假",选手操作!AT422),VLOOKUP($C423,结果导入!AO:AQ,3,0))),"成绩错误")</f>
        <v/>
      </c>
      <c r="J423" s="6" t="str">
        <f ca="1">IFERROR(IF(OR($C423="",结果导入!BS$3=""),"",IF(选手操作!BT422&lt;&gt;"",IF(选手操作!BT422="其他","请假",选手操作!BT422),VLOOKUP($C423,结果导入!BO:BQ,3,0))),"成绩错误")</f>
        <v/>
      </c>
      <c r="K423" s="6" t="str">
        <f ca="1">IFERROR(IF(OR($C423="",结果导入!CS$3=""),"",IF(选手操作!CT422&lt;&gt;"",IF(选手操作!CT422="其他","请假",选手操作!CT422),VLOOKUP($C423,结果导入!CO:CQ,3,0))),"成绩错误")</f>
        <v/>
      </c>
      <c r="L423" s="6" t="str">
        <f ca="1">IFERROR(IF(OR($C423="",结果导入!DS$3=""),"",IF(选手操作!DT422&lt;&gt;"",IF(选手操作!DT422="其他","请假",选手操作!DT422),VLOOKUP($C423,结果导入!DO:DQ,3,0))),"成绩错误")</f>
        <v/>
      </c>
      <c r="M423" s="6" t="str">
        <f ca="1">IFERROR(IF(OR($C423="",结果导入!ES$3=""),"",IF(选手操作!ET422&lt;&gt;"",IF(选手操作!ET422="其他","请假",选手操作!ET422),VLOOKUP($C423,结果导入!EO:EQ,3,0))),"成绩错误")</f>
        <v/>
      </c>
      <c r="N423" s="6" t="str">
        <f ca="1">IFERROR(IF(OR($C423="",结果导入!FS$3=""),"",IF(选手操作!FT422&lt;&gt;"",IF(选手操作!FT422="其他","请假",选手操作!FT422),VLOOKUP($C423,结果导入!FO:FQ,3,0))),"成绩错误")</f>
        <v/>
      </c>
      <c r="O423" s="6" t="str">
        <f ca="1">IFERROR(IF(OR($C423="",结果导入!GS$3=""),"",IF(选手操作!GT422&lt;&gt;"",IF(选手操作!GT422="其他","请假",选手操作!GT422),VLOOKUP($C423,结果导入!GO:GQ,3,0))),"成绩错误")</f>
        <v/>
      </c>
      <c r="P423" s="6" t="str">
        <f ca="1">IFERROR(IF(OR($C423="",结果导入!HS$3=""),"",IF(选手操作!HT422&lt;&gt;"",IF(选手操作!HT422="其他","请假",选手操作!HT422),VLOOKUP($C423,结果导入!HO:HQ,3,0))),"成绩错误")</f>
        <v/>
      </c>
      <c r="Q423" s="5" t="str">
        <f ca="1" t="shared" si="359"/>
        <v/>
      </c>
      <c r="R423" s="5" t="str">
        <f ca="1" t="shared" si="360"/>
        <v/>
      </c>
      <c r="S423" s="5" t="str">
        <f ca="1" t="shared" si="361"/>
        <v/>
      </c>
      <c r="T423" s="6" t="str">
        <f ca="1" t="shared" si="362"/>
        <v/>
      </c>
      <c r="U423" s="6" t="str">
        <f ca="1" t="shared" si="363"/>
        <v/>
      </c>
      <c r="V423" s="6" t="str">
        <f ca="1" t="shared" si="364"/>
        <v/>
      </c>
      <c r="W423" s="6" t="str">
        <f ca="1" t="shared" si="365"/>
        <v/>
      </c>
      <c r="X423" s="6" t="str">
        <f ca="1" t="shared" si="366"/>
        <v/>
      </c>
      <c r="Y423" s="6" t="str">
        <f ca="1" t="shared" si="367"/>
        <v/>
      </c>
      <c r="Z423" s="6" t="str">
        <f ca="1" t="shared" si="368"/>
        <v/>
      </c>
      <c r="AA423" s="6" t="str">
        <f ca="1" t="shared" si="369"/>
        <v/>
      </c>
      <c r="AB423" s="6" t="str">
        <f ca="1" t="shared" si="370"/>
        <v/>
      </c>
      <c r="AC423" s="6" t="str">
        <f ca="1" t="shared" si="371"/>
        <v/>
      </c>
      <c r="AD423" s="6" t="str">
        <f ca="1" t="shared" si="372"/>
        <v/>
      </c>
      <c r="AE423" s="6" t="str">
        <f ca="1" t="shared" si="373"/>
        <v/>
      </c>
      <c r="AF423" s="5" t="str">
        <f ca="1" t="shared" si="374"/>
        <v/>
      </c>
      <c r="AG423" s="5" t="str">
        <f ca="1" t="shared" si="375"/>
        <v/>
      </c>
      <c r="AH423" s="5" t="str">
        <f ca="1" t="shared" si="376"/>
        <v/>
      </c>
      <c r="AI423" s="6" t="str">
        <f ca="1" t="shared" si="377"/>
        <v/>
      </c>
      <c r="AJ423" s="6" t="str">
        <f ca="1" t="shared" si="378"/>
        <v/>
      </c>
      <c r="AK423" s="7" t="str">
        <f ca="1" t="shared" si="379"/>
        <v/>
      </c>
      <c r="AL423" s="6" t="str">
        <f ca="1" t="shared" si="380"/>
        <v/>
      </c>
      <c r="AM423" s="6" t="str">
        <f ca="1" t="shared" si="381"/>
        <v/>
      </c>
      <c r="AN423" s="6" t="str">
        <f ca="1" t="shared" si="382"/>
        <v/>
      </c>
      <c r="AO423" s="6" t="str">
        <f ca="1" t="shared" si="383"/>
        <v/>
      </c>
      <c r="AP423" s="6" t="str">
        <f ca="1" t="shared" si="384"/>
        <v/>
      </c>
      <c r="AQ423" s="6" t="str">
        <f ca="1" t="shared" si="385"/>
        <v/>
      </c>
      <c r="AR423" s="6" t="str">
        <f ca="1" t="shared" si="386"/>
        <v/>
      </c>
      <c r="AS423" s="6" t="str">
        <f ca="1" t="shared" si="387"/>
        <v/>
      </c>
      <c r="AT423" s="6" t="str">
        <f ca="1" t="shared" si="388"/>
        <v/>
      </c>
      <c r="AU423" s="9" t="str">
        <f ca="1" t="shared" si="389"/>
        <v/>
      </c>
      <c r="AV423" s="5" t="str">
        <f ca="1" t="shared" si="390"/>
        <v/>
      </c>
      <c r="AW423" s="5" t="str">
        <f ca="1" t="shared" si="391"/>
        <v/>
      </c>
      <c r="AX423" s="8" t="str">
        <f ca="1" t="shared" si="392"/>
        <v/>
      </c>
      <c r="AY423" s="6" t="str">
        <f ca="1" t="shared" si="393"/>
        <v/>
      </c>
      <c r="AZ423" s="7" t="str">
        <f ca="1" t="shared" si="394"/>
        <v/>
      </c>
      <c r="BA423" s="6" t="str">
        <f ca="1" t="shared" si="395"/>
        <v/>
      </c>
      <c r="BB423" s="6" t="str">
        <f ca="1" t="shared" si="396"/>
        <v/>
      </c>
      <c r="BC423" s="6" t="str">
        <f ca="1" t="shared" si="397"/>
        <v/>
      </c>
      <c r="BD423" s="6" t="str">
        <f ca="1" t="shared" si="398"/>
        <v/>
      </c>
      <c r="BE423" s="6" t="str">
        <f ca="1" t="shared" si="399"/>
        <v/>
      </c>
      <c r="BF423" s="6" t="str">
        <f ca="1" t="shared" si="400"/>
        <v/>
      </c>
      <c r="BG423" s="6" t="str">
        <f ca="1" t="shared" si="401"/>
        <v/>
      </c>
      <c r="BH423" s="6" t="str">
        <f ca="1" t="shared" si="402"/>
        <v/>
      </c>
      <c r="BI423" s="6" t="str">
        <f ca="1" t="shared" si="403"/>
        <v/>
      </c>
    </row>
    <row r="424" spans="1:61">
      <c r="A424" s="5" t="str">
        <f ca="1" t="shared" si="357"/>
        <v/>
      </c>
      <c r="B424" s="5" t="str">
        <f ca="1">IF(选手操作!$K423="","",选手操作!$K423)</f>
        <v/>
      </c>
      <c r="C424" s="5" t="str">
        <f ca="1">IF(选手操作!$L423="","",选手操作!$L423)</f>
        <v/>
      </c>
      <c r="D424" s="5" t="str">
        <f ca="1">IF($B424="","",RANK($E424,$E$4:$E$435,0)+COUNTIF($E$4:$E424,$E424)-1)</f>
        <v/>
      </c>
      <c r="E424" s="6" t="str">
        <f ca="1" t="shared" si="358"/>
        <v/>
      </c>
      <c r="F424" s="7" t="str">
        <f ca="1">IF(SUM(选手操作!S423,选手操作!AS423,选手操作!BS423,选手操作!CS423,选手操作!DS423,选手操作!ES423,选手操作!FS423,选手操作!GS423,选手操作!HS423,选手操作!M423,结果导入!W423,结果导入!AW423,结果导入!BW423,结果导入!CW423,结果导入!DW423,结果导入!EW423,结果导入!FW423,结果导入!GW423,结果导入!HW423,选手操作!HU423)=0,"",SUM(选手操作!S423,选手操作!AS423,选手操作!BS423,选手操作!CS423,选手操作!DS423,选手操作!ES423,选手操作!FS423,选手操作!GS423,选手操作!HS423,选手操作!M423,结果导入!W423,结果导入!AW423,结果导入!BW423,结果导入!CW423,结果导入!DW423,结果导入!EW423,结果导入!FW423,结果导入!GW423,结果导入!HW423))</f>
        <v/>
      </c>
      <c r="G424" s="7" t="str">
        <f>IF(SUM(选手操作!O423,结果导入!Y423,结果导入!AY423,结果导入!BY423,结果导入!CY423,结果导入!DY423,结果导入!EY423,结果导入!FY423,结果导入!GY423,结果导入!HY423)=0,"",SUM(选手操作!O423,结果导入!Y423,结果导入!AY423,结果导入!BY423,结果导入!CY423,结果导入!DY423,结果导入!EY423,结果导入!FY423,结果导入!GY423,结果导入!HY423))</f>
        <v/>
      </c>
      <c r="H424" s="6" t="str">
        <f ca="1">IFERROR(IF(OR($C424="",结果导入!S$3=""),"",IF(选手操作!T423&lt;&gt;"",IF(选手操作!T423="其他","请假",选手操作!T423),VLOOKUP($C424,结果导入!O:Q,3,0))),"成绩错误")</f>
        <v/>
      </c>
      <c r="I424" s="6" t="str">
        <f ca="1">IFERROR(IF(OR($C424="",结果导入!AS$3=""),"",IF(选手操作!AT423&lt;&gt;"",IF(选手操作!AT423="其他","请假",选手操作!AT423),VLOOKUP($C424,结果导入!AO:AQ,3,0))),"成绩错误")</f>
        <v/>
      </c>
      <c r="J424" s="6" t="str">
        <f ca="1">IFERROR(IF(OR($C424="",结果导入!BS$3=""),"",IF(选手操作!BT423&lt;&gt;"",IF(选手操作!BT423="其他","请假",选手操作!BT423),VLOOKUP($C424,结果导入!BO:BQ,3,0))),"成绩错误")</f>
        <v/>
      </c>
      <c r="K424" s="6" t="str">
        <f ca="1">IFERROR(IF(OR($C424="",结果导入!CS$3=""),"",IF(选手操作!CT423&lt;&gt;"",IF(选手操作!CT423="其他","请假",选手操作!CT423),VLOOKUP($C424,结果导入!CO:CQ,3,0))),"成绩错误")</f>
        <v/>
      </c>
      <c r="L424" s="6" t="str">
        <f ca="1">IFERROR(IF(OR($C424="",结果导入!DS$3=""),"",IF(选手操作!DT423&lt;&gt;"",IF(选手操作!DT423="其他","请假",选手操作!DT423),VLOOKUP($C424,结果导入!DO:DQ,3,0))),"成绩错误")</f>
        <v/>
      </c>
      <c r="M424" s="6" t="str">
        <f ca="1">IFERROR(IF(OR($C424="",结果导入!ES$3=""),"",IF(选手操作!ET423&lt;&gt;"",IF(选手操作!ET423="其他","请假",选手操作!ET423),VLOOKUP($C424,结果导入!EO:EQ,3,0))),"成绩错误")</f>
        <v/>
      </c>
      <c r="N424" s="6" t="str">
        <f ca="1">IFERROR(IF(OR($C424="",结果导入!FS$3=""),"",IF(选手操作!FT423&lt;&gt;"",IF(选手操作!FT423="其他","请假",选手操作!FT423),VLOOKUP($C424,结果导入!FO:FQ,3,0))),"成绩错误")</f>
        <v/>
      </c>
      <c r="O424" s="6" t="str">
        <f ca="1">IFERROR(IF(OR($C424="",结果导入!GS$3=""),"",IF(选手操作!GT423&lt;&gt;"",IF(选手操作!GT423="其他","请假",选手操作!GT423),VLOOKUP($C424,结果导入!GO:GQ,3,0))),"成绩错误")</f>
        <v/>
      </c>
      <c r="P424" s="6" t="str">
        <f ca="1">IFERROR(IF(OR($C424="",结果导入!HS$3=""),"",IF(选手操作!HT423&lt;&gt;"",IF(选手操作!HT423="其他","请假",选手操作!HT423),VLOOKUP($C424,结果导入!HO:HQ,3,0))),"成绩错误")</f>
        <v/>
      </c>
      <c r="Q424" s="5" t="str">
        <f ca="1" t="shared" si="359"/>
        <v/>
      </c>
      <c r="R424" s="5" t="str">
        <f ca="1" t="shared" si="360"/>
        <v/>
      </c>
      <c r="S424" s="5" t="str">
        <f ca="1" t="shared" si="361"/>
        <v/>
      </c>
      <c r="T424" s="6" t="str">
        <f ca="1" t="shared" si="362"/>
        <v/>
      </c>
      <c r="U424" s="6" t="str">
        <f ca="1" t="shared" si="363"/>
        <v/>
      </c>
      <c r="V424" s="6" t="str">
        <f ca="1" t="shared" si="364"/>
        <v/>
      </c>
      <c r="W424" s="6" t="str">
        <f ca="1" t="shared" si="365"/>
        <v/>
      </c>
      <c r="X424" s="6" t="str">
        <f ca="1" t="shared" si="366"/>
        <v/>
      </c>
      <c r="Y424" s="6" t="str">
        <f ca="1" t="shared" si="367"/>
        <v/>
      </c>
      <c r="Z424" s="6" t="str">
        <f ca="1" t="shared" si="368"/>
        <v/>
      </c>
      <c r="AA424" s="6" t="str">
        <f ca="1" t="shared" si="369"/>
        <v/>
      </c>
      <c r="AB424" s="6" t="str">
        <f ca="1" t="shared" si="370"/>
        <v/>
      </c>
      <c r="AC424" s="6" t="str">
        <f ca="1" t="shared" si="371"/>
        <v/>
      </c>
      <c r="AD424" s="6" t="str">
        <f ca="1" t="shared" si="372"/>
        <v/>
      </c>
      <c r="AE424" s="6" t="str">
        <f ca="1" t="shared" si="373"/>
        <v/>
      </c>
      <c r="AF424" s="5" t="str">
        <f ca="1" t="shared" si="374"/>
        <v/>
      </c>
      <c r="AG424" s="5" t="str">
        <f ca="1" t="shared" si="375"/>
        <v/>
      </c>
      <c r="AH424" s="5" t="str">
        <f ca="1" t="shared" si="376"/>
        <v/>
      </c>
      <c r="AI424" s="6" t="str">
        <f ca="1" t="shared" si="377"/>
        <v/>
      </c>
      <c r="AJ424" s="6" t="str">
        <f ca="1" t="shared" si="378"/>
        <v/>
      </c>
      <c r="AK424" s="7" t="str">
        <f ca="1" t="shared" si="379"/>
        <v/>
      </c>
      <c r="AL424" s="6" t="str">
        <f ca="1" t="shared" si="380"/>
        <v/>
      </c>
      <c r="AM424" s="6" t="str">
        <f ca="1" t="shared" si="381"/>
        <v/>
      </c>
      <c r="AN424" s="6" t="str">
        <f ca="1" t="shared" si="382"/>
        <v/>
      </c>
      <c r="AO424" s="6" t="str">
        <f ca="1" t="shared" si="383"/>
        <v/>
      </c>
      <c r="AP424" s="6" t="str">
        <f ca="1" t="shared" si="384"/>
        <v/>
      </c>
      <c r="AQ424" s="6" t="str">
        <f ca="1" t="shared" si="385"/>
        <v/>
      </c>
      <c r="AR424" s="6" t="str">
        <f ca="1" t="shared" si="386"/>
        <v/>
      </c>
      <c r="AS424" s="6" t="str">
        <f ca="1" t="shared" si="387"/>
        <v/>
      </c>
      <c r="AT424" s="6" t="str">
        <f ca="1" t="shared" si="388"/>
        <v/>
      </c>
      <c r="AU424" s="9" t="str">
        <f ca="1" t="shared" si="389"/>
        <v/>
      </c>
      <c r="AV424" s="5" t="str">
        <f ca="1" t="shared" si="390"/>
        <v/>
      </c>
      <c r="AW424" s="5" t="str">
        <f ca="1" t="shared" si="391"/>
        <v/>
      </c>
      <c r="AX424" s="8" t="str">
        <f ca="1" t="shared" si="392"/>
        <v/>
      </c>
      <c r="AY424" s="6" t="str">
        <f ca="1" t="shared" si="393"/>
        <v/>
      </c>
      <c r="AZ424" s="7" t="str">
        <f ca="1" t="shared" si="394"/>
        <v/>
      </c>
      <c r="BA424" s="6" t="str">
        <f ca="1" t="shared" si="395"/>
        <v/>
      </c>
      <c r="BB424" s="6" t="str">
        <f ca="1" t="shared" si="396"/>
        <v/>
      </c>
      <c r="BC424" s="6" t="str">
        <f ca="1" t="shared" si="397"/>
        <v/>
      </c>
      <c r="BD424" s="6" t="str">
        <f ca="1" t="shared" si="398"/>
        <v/>
      </c>
      <c r="BE424" s="6" t="str">
        <f ca="1" t="shared" si="399"/>
        <v/>
      </c>
      <c r="BF424" s="6" t="str">
        <f ca="1" t="shared" si="400"/>
        <v/>
      </c>
      <c r="BG424" s="6" t="str">
        <f ca="1" t="shared" si="401"/>
        <v/>
      </c>
      <c r="BH424" s="6" t="str">
        <f ca="1" t="shared" si="402"/>
        <v/>
      </c>
      <c r="BI424" s="6" t="str">
        <f ca="1" t="shared" si="403"/>
        <v/>
      </c>
    </row>
    <row r="425" spans="1:61">
      <c r="A425" s="5" t="str">
        <f ca="1" t="shared" si="357"/>
        <v/>
      </c>
      <c r="B425" s="5" t="str">
        <f ca="1">IF(选手操作!$K424="","",选手操作!$K424)</f>
        <v/>
      </c>
      <c r="C425" s="5" t="str">
        <f ca="1">IF(选手操作!$L424="","",选手操作!$L424)</f>
        <v/>
      </c>
      <c r="D425" s="5" t="str">
        <f ca="1">IF($B425="","",RANK($E425,$E$4:$E$435,0)+COUNTIF($E$4:$E425,$E425)-1)</f>
        <v/>
      </c>
      <c r="E425" s="6" t="str">
        <f ca="1" t="shared" si="358"/>
        <v/>
      </c>
      <c r="F425" s="7" t="str">
        <f ca="1">IF(SUM(选手操作!S424,选手操作!AS424,选手操作!BS424,选手操作!CS424,选手操作!DS424,选手操作!ES424,选手操作!FS424,选手操作!GS424,选手操作!HS424,选手操作!M424,结果导入!W424,结果导入!AW424,结果导入!BW424,结果导入!CW424,结果导入!DW424,结果导入!EW424,结果导入!FW424,结果导入!GW424,结果导入!HW424,选手操作!HU424)=0,"",SUM(选手操作!S424,选手操作!AS424,选手操作!BS424,选手操作!CS424,选手操作!DS424,选手操作!ES424,选手操作!FS424,选手操作!GS424,选手操作!HS424,选手操作!M424,结果导入!W424,结果导入!AW424,结果导入!BW424,结果导入!CW424,结果导入!DW424,结果导入!EW424,结果导入!FW424,结果导入!GW424,结果导入!HW424))</f>
        <v/>
      </c>
      <c r="G425" s="7" t="str">
        <f>IF(SUM(选手操作!O424,结果导入!Y424,结果导入!AY424,结果导入!BY424,结果导入!CY424,结果导入!DY424,结果导入!EY424,结果导入!FY424,结果导入!GY424,结果导入!HY424)=0,"",SUM(选手操作!O424,结果导入!Y424,结果导入!AY424,结果导入!BY424,结果导入!CY424,结果导入!DY424,结果导入!EY424,结果导入!FY424,结果导入!GY424,结果导入!HY424))</f>
        <v/>
      </c>
      <c r="H425" s="6" t="str">
        <f ca="1">IFERROR(IF(OR($C425="",结果导入!S$3=""),"",IF(选手操作!T424&lt;&gt;"",IF(选手操作!T424="其他","请假",选手操作!T424),VLOOKUP($C425,结果导入!O:Q,3,0))),"成绩错误")</f>
        <v/>
      </c>
      <c r="I425" s="6" t="str">
        <f ca="1">IFERROR(IF(OR($C425="",结果导入!AS$3=""),"",IF(选手操作!AT424&lt;&gt;"",IF(选手操作!AT424="其他","请假",选手操作!AT424),VLOOKUP($C425,结果导入!AO:AQ,3,0))),"成绩错误")</f>
        <v/>
      </c>
      <c r="J425" s="6" t="str">
        <f ca="1">IFERROR(IF(OR($C425="",结果导入!BS$3=""),"",IF(选手操作!BT424&lt;&gt;"",IF(选手操作!BT424="其他","请假",选手操作!BT424),VLOOKUP($C425,结果导入!BO:BQ,3,0))),"成绩错误")</f>
        <v/>
      </c>
      <c r="K425" s="6" t="str">
        <f ca="1">IFERROR(IF(OR($C425="",结果导入!CS$3=""),"",IF(选手操作!CT424&lt;&gt;"",IF(选手操作!CT424="其他","请假",选手操作!CT424),VLOOKUP($C425,结果导入!CO:CQ,3,0))),"成绩错误")</f>
        <v/>
      </c>
      <c r="L425" s="6" t="str">
        <f ca="1">IFERROR(IF(OR($C425="",结果导入!DS$3=""),"",IF(选手操作!DT424&lt;&gt;"",IF(选手操作!DT424="其他","请假",选手操作!DT424),VLOOKUP($C425,结果导入!DO:DQ,3,0))),"成绩错误")</f>
        <v/>
      </c>
      <c r="M425" s="6" t="str">
        <f ca="1">IFERROR(IF(OR($C425="",结果导入!ES$3=""),"",IF(选手操作!ET424&lt;&gt;"",IF(选手操作!ET424="其他","请假",选手操作!ET424),VLOOKUP($C425,结果导入!EO:EQ,3,0))),"成绩错误")</f>
        <v/>
      </c>
      <c r="N425" s="6" t="str">
        <f ca="1">IFERROR(IF(OR($C425="",结果导入!FS$3=""),"",IF(选手操作!FT424&lt;&gt;"",IF(选手操作!FT424="其他","请假",选手操作!FT424),VLOOKUP($C425,结果导入!FO:FQ,3,0))),"成绩错误")</f>
        <v/>
      </c>
      <c r="O425" s="6" t="str">
        <f ca="1">IFERROR(IF(OR($C425="",结果导入!GS$3=""),"",IF(选手操作!GT424&lt;&gt;"",IF(选手操作!GT424="其他","请假",选手操作!GT424),VLOOKUP($C425,结果导入!GO:GQ,3,0))),"成绩错误")</f>
        <v/>
      </c>
      <c r="P425" s="6" t="str">
        <f ca="1">IFERROR(IF(OR($C425="",结果导入!HS$3=""),"",IF(选手操作!HT424&lt;&gt;"",IF(选手操作!HT424="其他","请假",选手操作!HT424),VLOOKUP($C425,结果导入!HO:HQ,3,0))),"成绩错误")</f>
        <v/>
      </c>
      <c r="Q425" s="5" t="str">
        <f ca="1" t="shared" si="359"/>
        <v/>
      </c>
      <c r="R425" s="5" t="str">
        <f ca="1" t="shared" si="360"/>
        <v/>
      </c>
      <c r="S425" s="5" t="str">
        <f ca="1" t="shared" si="361"/>
        <v/>
      </c>
      <c r="T425" s="6" t="str">
        <f ca="1" t="shared" si="362"/>
        <v/>
      </c>
      <c r="U425" s="6" t="str">
        <f ca="1" t="shared" si="363"/>
        <v/>
      </c>
      <c r="V425" s="6" t="str">
        <f ca="1" t="shared" si="364"/>
        <v/>
      </c>
      <c r="W425" s="6" t="str">
        <f ca="1" t="shared" si="365"/>
        <v/>
      </c>
      <c r="X425" s="6" t="str">
        <f ca="1" t="shared" si="366"/>
        <v/>
      </c>
      <c r="Y425" s="6" t="str">
        <f ca="1" t="shared" si="367"/>
        <v/>
      </c>
      <c r="Z425" s="6" t="str">
        <f ca="1" t="shared" si="368"/>
        <v/>
      </c>
      <c r="AA425" s="6" t="str">
        <f ca="1" t="shared" si="369"/>
        <v/>
      </c>
      <c r="AB425" s="6" t="str">
        <f ca="1" t="shared" si="370"/>
        <v/>
      </c>
      <c r="AC425" s="6" t="str">
        <f ca="1" t="shared" si="371"/>
        <v/>
      </c>
      <c r="AD425" s="6" t="str">
        <f ca="1" t="shared" si="372"/>
        <v/>
      </c>
      <c r="AE425" s="6" t="str">
        <f ca="1" t="shared" si="373"/>
        <v/>
      </c>
      <c r="AF425" s="5" t="str">
        <f ca="1" t="shared" si="374"/>
        <v/>
      </c>
      <c r="AG425" s="5" t="str">
        <f ca="1" t="shared" si="375"/>
        <v/>
      </c>
      <c r="AH425" s="5" t="str">
        <f ca="1" t="shared" si="376"/>
        <v/>
      </c>
      <c r="AI425" s="6" t="str">
        <f ca="1" t="shared" si="377"/>
        <v/>
      </c>
      <c r="AJ425" s="6" t="str">
        <f ca="1" t="shared" si="378"/>
        <v/>
      </c>
      <c r="AK425" s="7" t="str">
        <f ca="1" t="shared" si="379"/>
        <v/>
      </c>
      <c r="AL425" s="6" t="str">
        <f ca="1" t="shared" si="380"/>
        <v/>
      </c>
      <c r="AM425" s="6" t="str">
        <f ca="1" t="shared" si="381"/>
        <v/>
      </c>
      <c r="AN425" s="6" t="str">
        <f ca="1" t="shared" si="382"/>
        <v/>
      </c>
      <c r="AO425" s="6" t="str">
        <f ca="1" t="shared" si="383"/>
        <v/>
      </c>
      <c r="AP425" s="6" t="str">
        <f ca="1" t="shared" si="384"/>
        <v/>
      </c>
      <c r="AQ425" s="6" t="str">
        <f ca="1" t="shared" si="385"/>
        <v/>
      </c>
      <c r="AR425" s="6" t="str">
        <f ca="1" t="shared" si="386"/>
        <v/>
      </c>
      <c r="AS425" s="6" t="str">
        <f ca="1" t="shared" si="387"/>
        <v/>
      </c>
      <c r="AT425" s="6" t="str">
        <f ca="1" t="shared" si="388"/>
        <v/>
      </c>
      <c r="AU425" s="9" t="str">
        <f ca="1" t="shared" si="389"/>
        <v/>
      </c>
      <c r="AV425" s="5" t="str">
        <f ca="1" t="shared" si="390"/>
        <v/>
      </c>
      <c r="AW425" s="5" t="str">
        <f ca="1" t="shared" si="391"/>
        <v/>
      </c>
      <c r="AX425" s="8" t="str">
        <f ca="1" t="shared" si="392"/>
        <v/>
      </c>
      <c r="AY425" s="6" t="str">
        <f ca="1" t="shared" si="393"/>
        <v/>
      </c>
      <c r="AZ425" s="7" t="str">
        <f ca="1" t="shared" si="394"/>
        <v/>
      </c>
      <c r="BA425" s="6" t="str">
        <f ca="1" t="shared" si="395"/>
        <v/>
      </c>
      <c r="BB425" s="6" t="str">
        <f ca="1" t="shared" si="396"/>
        <v/>
      </c>
      <c r="BC425" s="6" t="str">
        <f ca="1" t="shared" si="397"/>
        <v/>
      </c>
      <c r="BD425" s="6" t="str">
        <f ca="1" t="shared" si="398"/>
        <v/>
      </c>
      <c r="BE425" s="6" t="str">
        <f ca="1" t="shared" si="399"/>
        <v/>
      </c>
      <c r="BF425" s="6" t="str">
        <f ca="1" t="shared" si="400"/>
        <v/>
      </c>
      <c r="BG425" s="6" t="str">
        <f ca="1" t="shared" si="401"/>
        <v/>
      </c>
      <c r="BH425" s="6" t="str">
        <f ca="1" t="shared" si="402"/>
        <v/>
      </c>
      <c r="BI425" s="6" t="str">
        <f ca="1" t="shared" si="403"/>
        <v/>
      </c>
    </row>
    <row r="426" spans="1:61">
      <c r="A426" s="5" t="str">
        <f ca="1" t="shared" si="357"/>
        <v/>
      </c>
      <c r="B426" s="5" t="str">
        <f ca="1">IF(选手操作!$K425="","",选手操作!$K425)</f>
        <v/>
      </c>
      <c r="C426" s="5" t="str">
        <f ca="1">IF(选手操作!$L425="","",选手操作!$L425)</f>
        <v/>
      </c>
      <c r="D426" s="5" t="str">
        <f ca="1">IF($B426="","",RANK($E426,$E$4:$E$435,0)+COUNTIF($E$4:$E426,$E426)-1)</f>
        <v/>
      </c>
      <c r="E426" s="6" t="str">
        <f ca="1" t="shared" si="358"/>
        <v/>
      </c>
      <c r="F426" s="7" t="str">
        <f ca="1">IF(SUM(选手操作!S425,选手操作!AS425,选手操作!BS425,选手操作!CS425,选手操作!DS425,选手操作!ES425,选手操作!FS425,选手操作!GS425,选手操作!HS425,选手操作!M425,结果导入!W425,结果导入!AW425,结果导入!BW425,结果导入!CW425,结果导入!DW425,结果导入!EW425,结果导入!FW425,结果导入!GW425,结果导入!HW425,选手操作!HU425)=0,"",SUM(选手操作!S425,选手操作!AS425,选手操作!BS425,选手操作!CS425,选手操作!DS425,选手操作!ES425,选手操作!FS425,选手操作!GS425,选手操作!HS425,选手操作!M425,结果导入!W425,结果导入!AW425,结果导入!BW425,结果导入!CW425,结果导入!DW425,结果导入!EW425,结果导入!FW425,结果导入!GW425,结果导入!HW425))</f>
        <v/>
      </c>
      <c r="G426" s="7" t="str">
        <f>IF(SUM(选手操作!O425,结果导入!Y425,结果导入!AY425,结果导入!BY425,结果导入!CY425,结果导入!DY425,结果导入!EY425,结果导入!FY425,结果导入!GY425,结果导入!HY425)=0,"",SUM(选手操作!O425,结果导入!Y425,结果导入!AY425,结果导入!BY425,结果导入!CY425,结果导入!DY425,结果导入!EY425,结果导入!FY425,结果导入!GY425,结果导入!HY425))</f>
        <v/>
      </c>
      <c r="H426" s="6" t="str">
        <f ca="1">IFERROR(IF(OR($C426="",结果导入!S$3=""),"",IF(选手操作!T425&lt;&gt;"",IF(选手操作!T425="其他","请假",选手操作!T425),VLOOKUP($C426,结果导入!O:Q,3,0))),"成绩错误")</f>
        <v/>
      </c>
      <c r="I426" s="6" t="str">
        <f ca="1">IFERROR(IF(OR($C426="",结果导入!AS$3=""),"",IF(选手操作!AT425&lt;&gt;"",IF(选手操作!AT425="其他","请假",选手操作!AT425),VLOOKUP($C426,结果导入!AO:AQ,3,0))),"成绩错误")</f>
        <v/>
      </c>
      <c r="J426" s="6" t="str">
        <f ca="1">IFERROR(IF(OR($C426="",结果导入!BS$3=""),"",IF(选手操作!BT425&lt;&gt;"",IF(选手操作!BT425="其他","请假",选手操作!BT425),VLOOKUP($C426,结果导入!BO:BQ,3,0))),"成绩错误")</f>
        <v/>
      </c>
      <c r="K426" s="6" t="str">
        <f ca="1">IFERROR(IF(OR($C426="",结果导入!CS$3=""),"",IF(选手操作!CT425&lt;&gt;"",IF(选手操作!CT425="其他","请假",选手操作!CT425),VLOOKUP($C426,结果导入!CO:CQ,3,0))),"成绩错误")</f>
        <v/>
      </c>
      <c r="L426" s="6" t="str">
        <f ca="1">IFERROR(IF(OR($C426="",结果导入!DS$3=""),"",IF(选手操作!DT425&lt;&gt;"",IF(选手操作!DT425="其他","请假",选手操作!DT425),VLOOKUP($C426,结果导入!DO:DQ,3,0))),"成绩错误")</f>
        <v/>
      </c>
      <c r="M426" s="6" t="str">
        <f ca="1">IFERROR(IF(OR($C426="",结果导入!ES$3=""),"",IF(选手操作!ET425&lt;&gt;"",IF(选手操作!ET425="其他","请假",选手操作!ET425),VLOOKUP($C426,结果导入!EO:EQ,3,0))),"成绩错误")</f>
        <v/>
      </c>
      <c r="N426" s="6" t="str">
        <f ca="1">IFERROR(IF(OR($C426="",结果导入!FS$3=""),"",IF(选手操作!FT425&lt;&gt;"",IF(选手操作!FT425="其他","请假",选手操作!FT425),VLOOKUP($C426,结果导入!FO:FQ,3,0))),"成绩错误")</f>
        <v/>
      </c>
      <c r="O426" s="6" t="str">
        <f ca="1">IFERROR(IF(OR($C426="",结果导入!GS$3=""),"",IF(选手操作!GT425&lt;&gt;"",IF(选手操作!GT425="其他","请假",选手操作!GT425),VLOOKUP($C426,结果导入!GO:GQ,3,0))),"成绩错误")</f>
        <v/>
      </c>
      <c r="P426" s="6" t="str">
        <f ca="1">IFERROR(IF(OR($C426="",结果导入!HS$3=""),"",IF(选手操作!HT425&lt;&gt;"",IF(选手操作!HT425="其他","请假",选手操作!HT425),VLOOKUP($C426,结果导入!HO:HQ,3,0))),"成绩错误")</f>
        <v/>
      </c>
      <c r="Q426" s="5" t="str">
        <f ca="1" t="shared" si="359"/>
        <v/>
      </c>
      <c r="R426" s="5" t="str">
        <f ca="1" t="shared" si="360"/>
        <v/>
      </c>
      <c r="S426" s="5" t="str">
        <f ca="1" t="shared" si="361"/>
        <v/>
      </c>
      <c r="T426" s="6" t="str">
        <f ca="1" t="shared" si="362"/>
        <v/>
      </c>
      <c r="U426" s="6" t="str">
        <f ca="1" t="shared" si="363"/>
        <v/>
      </c>
      <c r="V426" s="6" t="str">
        <f ca="1" t="shared" si="364"/>
        <v/>
      </c>
      <c r="W426" s="6" t="str">
        <f ca="1" t="shared" si="365"/>
        <v/>
      </c>
      <c r="X426" s="6" t="str">
        <f ca="1" t="shared" si="366"/>
        <v/>
      </c>
      <c r="Y426" s="6" t="str">
        <f ca="1" t="shared" si="367"/>
        <v/>
      </c>
      <c r="Z426" s="6" t="str">
        <f ca="1" t="shared" si="368"/>
        <v/>
      </c>
      <c r="AA426" s="6" t="str">
        <f ca="1" t="shared" si="369"/>
        <v/>
      </c>
      <c r="AB426" s="6" t="str">
        <f ca="1" t="shared" si="370"/>
        <v/>
      </c>
      <c r="AC426" s="6" t="str">
        <f ca="1" t="shared" si="371"/>
        <v/>
      </c>
      <c r="AD426" s="6" t="str">
        <f ca="1" t="shared" si="372"/>
        <v/>
      </c>
      <c r="AE426" s="6" t="str">
        <f ca="1" t="shared" si="373"/>
        <v/>
      </c>
      <c r="AF426" s="5" t="str">
        <f ca="1" t="shared" si="374"/>
        <v/>
      </c>
      <c r="AG426" s="5" t="str">
        <f ca="1" t="shared" si="375"/>
        <v/>
      </c>
      <c r="AH426" s="5" t="str">
        <f ca="1" t="shared" si="376"/>
        <v/>
      </c>
      <c r="AI426" s="6" t="str">
        <f ca="1" t="shared" si="377"/>
        <v/>
      </c>
      <c r="AJ426" s="6" t="str">
        <f ca="1" t="shared" si="378"/>
        <v/>
      </c>
      <c r="AK426" s="7" t="str">
        <f ca="1" t="shared" si="379"/>
        <v/>
      </c>
      <c r="AL426" s="6" t="str">
        <f ca="1" t="shared" si="380"/>
        <v/>
      </c>
      <c r="AM426" s="6" t="str">
        <f ca="1" t="shared" si="381"/>
        <v/>
      </c>
      <c r="AN426" s="6" t="str">
        <f ca="1" t="shared" si="382"/>
        <v/>
      </c>
      <c r="AO426" s="6" t="str">
        <f ca="1" t="shared" si="383"/>
        <v/>
      </c>
      <c r="AP426" s="6" t="str">
        <f ca="1" t="shared" si="384"/>
        <v/>
      </c>
      <c r="AQ426" s="6" t="str">
        <f ca="1" t="shared" si="385"/>
        <v/>
      </c>
      <c r="AR426" s="6" t="str">
        <f ca="1" t="shared" si="386"/>
        <v/>
      </c>
      <c r="AS426" s="6" t="str">
        <f ca="1" t="shared" si="387"/>
        <v/>
      </c>
      <c r="AT426" s="6" t="str">
        <f ca="1" t="shared" si="388"/>
        <v/>
      </c>
      <c r="AU426" s="9" t="str">
        <f ca="1" t="shared" si="389"/>
        <v/>
      </c>
      <c r="AV426" s="5" t="str">
        <f ca="1" t="shared" si="390"/>
        <v/>
      </c>
      <c r="AW426" s="5" t="str">
        <f ca="1" t="shared" si="391"/>
        <v/>
      </c>
      <c r="AX426" s="8" t="str">
        <f ca="1" t="shared" si="392"/>
        <v/>
      </c>
      <c r="AY426" s="6" t="str">
        <f ca="1" t="shared" si="393"/>
        <v/>
      </c>
      <c r="AZ426" s="7" t="str">
        <f ca="1" t="shared" si="394"/>
        <v/>
      </c>
      <c r="BA426" s="6" t="str">
        <f ca="1" t="shared" si="395"/>
        <v/>
      </c>
      <c r="BB426" s="6" t="str">
        <f ca="1" t="shared" si="396"/>
        <v/>
      </c>
      <c r="BC426" s="6" t="str">
        <f ca="1" t="shared" si="397"/>
        <v/>
      </c>
      <c r="BD426" s="6" t="str">
        <f ca="1" t="shared" si="398"/>
        <v/>
      </c>
      <c r="BE426" s="6" t="str">
        <f ca="1" t="shared" si="399"/>
        <v/>
      </c>
      <c r="BF426" s="6" t="str">
        <f ca="1" t="shared" si="400"/>
        <v/>
      </c>
      <c r="BG426" s="6" t="str">
        <f ca="1" t="shared" si="401"/>
        <v/>
      </c>
      <c r="BH426" s="6" t="str">
        <f ca="1" t="shared" si="402"/>
        <v/>
      </c>
      <c r="BI426" s="6" t="str">
        <f ca="1" t="shared" si="403"/>
        <v/>
      </c>
    </row>
    <row r="427" spans="1:61">
      <c r="A427" s="5" t="str">
        <f ca="1" t="shared" si="357"/>
        <v/>
      </c>
      <c r="B427" s="5" t="str">
        <f ca="1">IF(选手操作!$K426="","",选手操作!$K426)</f>
        <v/>
      </c>
      <c r="C427" s="5" t="str">
        <f ca="1">IF(选手操作!$L426="","",选手操作!$L426)</f>
        <v/>
      </c>
      <c r="D427" s="5" t="str">
        <f ca="1">IF($B427="","",RANK($E427,$E$4:$E$435,0)+COUNTIF($E$4:$E427,$E427)-1)</f>
        <v/>
      </c>
      <c r="E427" s="6" t="str">
        <f ca="1" t="shared" si="358"/>
        <v/>
      </c>
      <c r="F427" s="7" t="str">
        <f ca="1">IF(SUM(选手操作!S426,选手操作!AS426,选手操作!BS426,选手操作!CS426,选手操作!DS426,选手操作!ES426,选手操作!FS426,选手操作!GS426,选手操作!HS426,选手操作!M426,结果导入!W426,结果导入!AW426,结果导入!BW426,结果导入!CW426,结果导入!DW426,结果导入!EW426,结果导入!FW426,结果导入!GW426,结果导入!HW426,选手操作!HU426)=0,"",SUM(选手操作!S426,选手操作!AS426,选手操作!BS426,选手操作!CS426,选手操作!DS426,选手操作!ES426,选手操作!FS426,选手操作!GS426,选手操作!HS426,选手操作!M426,结果导入!W426,结果导入!AW426,结果导入!BW426,结果导入!CW426,结果导入!DW426,结果导入!EW426,结果导入!FW426,结果导入!GW426,结果导入!HW426))</f>
        <v/>
      </c>
      <c r="G427" s="7" t="str">
        <f>IF(SUM(选手操作!O426,结果导入!Y426,结果导入!AY426,结果导入!BY426,结果导入!CY426,结果导入!DY426,结果导入!EY426,结果导入!FY426,结果导入!GY426,结果导入!HY426)=0,"",SUM(选手操作!O426,结果导入!Y426,结果导入!AY426,结果导入!BY426,结果导入!CY426,结果导入!DY426,结果导入!EY426,结果导入!FY426,结果导入!GY426,结果导入!HY426))</f>
        <v/>
      </c>
      <c r="H427" s="6" t="str">
        <f ca="1">IFERROR(IF(OR($C427="",结果导入!S$3=""),"",IF(选手操作!T426&lt;&gt;"",IF(选手操作!T426="其他","请假",选手操作!T426),VLOOKUP($C427,结果导入!O:Q,3,0))),"成绩错误")</f>
        <v/>
      </c>
      <c r="I427" s="6" t="str">
        <f ca="1">IFERROR(IF(OR($C427="",结果导入!AS$3=""),"",IF(选手操作!AT426&lt;&gt;"",IF(选手操作!AT426="其他","请假",选手操作!AT426),VLOOKUP($C427,结果导入!AO:AQ,3,0))),"成绩错误")</f>
        <v/>
      </c>
      <c r="J427" s="6" t="str">
        <f ca="1">IFERROR(IF(OR($C427="",结果导入!BS$3=""),"",IF(选手操作!BT426&lt;&gt;"",IF(选手操作!BT426="其他","请假",选手操作!BT426),VLOOKUP($C427,结果导入!BO:BQ,3,0))),"成绩错误")</f>
        <v/>
      </c>
      <c r="K427" s="6" t="str">
        <f ca="1">IFERROR(IF(OR($C427="",结果导入!CS$3=""),"",IF(选手操作!CT426&lt;&gt;"",IF(选手操作!CT426="其他","请假",选手操作!CT426),VLOOKUP($C427,结果导入!CO:CQ,3,0))),"成绩错误")</f>
        <v/>
      </c>
      <c r="L427" s="6" t="str">
        <f ca="1">IFERROR(IF(OR($C427="",结果导入!DS$3=""),"",IF(选手操作!DT426&lt;&gt;"",IF(选手操作!DT426="其他","请假",选手操作!DT426),VLOOKUP($C427,结果导入!DO:DQ,3,0))),"成绩错误")</f>
        <v/>
      </c>
      <c r="M427" s="6" t="str">
        <f ca="1">IFERROR(IF(OR($C427="",结果导入!ES$3=""),"",IF(选手操作!ET426&lt;&gt;"",IF(选手操作!ET426="其他","请假",选手操作!ET426),VLOOKUP($C427,结果导入!EO:EQ,3,0))),"成绩错误")</f>
        <v/>
      </c>
      <c r="N427" s="6" t="str">
        <f ca="1">IFERROR(IF(OR($C427="",结果导入!FS$3=""),"",IF(选手操作!FT426&lt;&gt;"",IF(选手操作!FT426="其他","请假",选手操作!FT426),VLOOKUP($C427,结果导入!FO:FQ,3,0))),"成绩错误")</f>
        <v/>
      </c>
      <c r="O427" s="6" t="str">
        <f ca="1">IFERROR(IF(OR($C427="",结果导入!GS$3=""),"",IF(选手操作!GT426&lt;&gt;"",IF(选手操作!GT426="其他","请假",选手操作!GT426),VLOOKUP($C427,结果导入!GO:GQ,3,0))),"成绩错误")</f>
        <v/>
      </c>
      <c r="P427" s="6" t="str">
        <f ca="1">IFERROR(IF(OR($C427="",结果导入!HS$3=""),"",IF(选手操作!HT426&lt;&gt;"",IF(选手操作!HT426="其他","请假",选手操作!HT426),VLOOKUP($C427,结果导入!HO:HQ,3,0))),"成绩错误")</f>
        <v/>
      </c>
      <c r="Q427" s="5" t="str">
        <f ca="1" t="shared" si="359"/>
        <v/>
      </c>
      <c r="R427" s="5" t="str">
        <f ca="1" t="shared" si="360"/>
        <v/>
      </c>
      <c r="S427" s="5" t="str">
        <f ca="1" t="shared" si="361"/>
        <v/>
      </c>
      <c r="T427" s="6" t="str">
        <f ca="1" t="shared" si="362"/>
        <v/>
      </c>
      <c r="U427" s="6" t="str">
        <f ca="1" t="shared" si="363"/>
        <v/>
      </c>
      <c r="V427" s="6" t="str">
        <f ca="1" t="shared" si="364"/>
        <v/>
      </c>
      <c r="W427" s="6" t="str">
        <f ca="1" t="shared" si="365"/>
        <v/>
      </c>
      <c r="X427" s="6" t="str">
        <f ca="1" t="shared" si="366"/>
        <v/>
      </c>
      <c r="Y427" s="6" t="str">
        <f ca="1" t="shared" si="367"/>
        <v/>
      </c>
      <c r="Z427" s="6" t="str">
        <f ca="1" t="shared" si="368"/>
        <v/>
      </c>
      <c r="AA427" s="6" t="str">
        <f ca="1" t="shared" si="369"/>
        <v/>
      </c>
      <c r="AB427" s="6" t="str">
        <f ca="1" t="shared" si="370"/>
        <v/>
      </c>
      <c r="AC427" s="6" t="str">
        <f ca="1" t="shared" si="371"/>
        <v/>
      </c>
      <c r="AD427" s="6" t="str">
        <f ca="1" t="shared" si="372"/>
        <v/>
      </c>
      <c r="AE427" s="6" t="str">
        <f ca="1" t="shared" si="373"/>
        <v/>
      </c>
      <c r="AF427" s="5" t="str">
        <f ca="1" t="shared" si="374"/>
        <v/>
      </c>
      <c r="AG427" s="5" t="str">
        <f ca="1" t="shared" si="375"/>
        <v/>
      </c>
      <c r="AH427" s="5" t="str">
        <f ca="1" t="shared" si="376"/>
        <v/>
      </c>
      <c r="AI427" s="6" t="str">
        <f ca="1" t="shared" si="377"/>
        <v/>
      </c>
      <c r="AJ427" s="6" t="str">
        <f ca="1" t="shared" si="378"/>
        <v/>
      </c>
      <c r="AK427" s="7" t="str">
        <f ca="1" t="shared" si="379"/>
        <v/>
      </c>
      <c r="AL427" s="6" t="str">
        <f ca="1" t="shared" si="380"/>
        <v/>
      </c>
      <c r="AM427" s="6" t="str">
        <f ca="1" t="shared" si="381"/>
        <v/>
      </c>
      <c r="AN427" s="6" t="str">
        <f ca="1" t="shared" si="382"/>
        <v/>
      </c>
      <c r="AO427" s="6" t="str">
        <f ca="1" t="shared" si="383"/>
        <v/>
      </c>
      <c r="AP427" s="6" t="str">
        <f ca="1" t="shared" si="384"/>
        <v/>
      </c>
      <c r="AQ427" s="6" t="str">
        <f ca="1" t="shared" si="385"/>
        <v/>
      </c>
      <c r="AR427" s="6" t="str">
        <f ca="1" t="shared" si="386"/>
        <v/>
      </c>
      <c r="AS427" s="6" t="str">
        <f ca="1" t="shared" si="387"/>
        <v/>
      </c>
      <c r="AT427" s="6" t="str">
        <f ca="1" t="shared" si="388"/>
        <v/>
      </c>
      <c r="AU427" s="9" t="str">
        <f ca="1" t="shared" si="389"/>
        <v/>
      </c>
      <c r="AV427" s="5" t="str">
        <f ca="1" t="shared" si="390"/>
        <v/>
      </c>
      <c r="AW427" s="5" t="str">
        <f ca="1" t="shared" si="391"/>
        <v/>
      </c>
      <c r="AX427" s="8" t="str">
        <f ca="1" t="shared" si="392"/>
        <v/>
      </c>
      <c r="AY427" s="6" t="str">
        <f ca="1" t="shared" si="393"/>
        <v/>
      </c>
      <c r="AZ427" s="7" t="str">
        <f ca="1" t="shared" si="394"/>
        <v/>
      </c>
      <c r="BA427" s="6" t="str">
        <f ca="1" t="shared" si="395"/>
        <v/>
      </c>
      <c r="BB427" s="6" t="str">
        <f ca="1" t="shared" si="396"/>
        <v/>
      </c>
      <c r="BC427" s="6" t="str">
        <f ca="1" t="shared" si="397"/>
        <v/>
      </c>
      <c r="BD427" s="6" t="str">
        <f ca="1" t="shared" si="398"/>
        <v/>
      </c>
      <c r="BE427" s="6" t="str">
        <f ca="1" t="shared" si="399"/>
        <v/>
      </c>
      <c r="BF427" s="6" t="str">
        <f ca="1" t="shared" si="400"/>
        <v/>
      </c>
      <c r="BG427" s="6" t="str">
        <f ca="1" t="shared" si="401"/>
        <v/>
      </c>
      <c r="BH427" s="6" t="str">
        <f ca="1" t="shared" si="402"/>
        <v/>
      </c>
      <c r="BI427" s="6" t="str">
        <f ca="1" t="shared" si="403"/>
        <v/>
      </c>
    </row>
    <row r="428" spans="1:61">
      <c r="A428" s="5" t="str">
        <f ca="1" t="shared" si="357"/>
        <v/>
      </c>
      <c r="B428" s="5" t="str">
        <f ca="1">IF(选手操作!$K427="","",选手操作!$K427)</f>
        <v/>
      </c>
      <c r="C428" s="5" t="str">
        <f ca="1">IF(选手操作!$L427="","",选手操作!$L427)</f>
        <v/>
      </c>
      <c r="D428" s="5" t="str">
        <f ca="1">IF($B428="","",RANK($E428,$E$4:$E$435,0)+COUNTIF($E$4:$E428,$E428)-1)</f>
        <v/>
      </c>
      <c r="E428" s="6" t="str">
        <f ca="1" t="shared" si="358"/>
        <v/>
      </c>
      <c r="F428" s="7" t="str">
        <f ca="1">IF(SUM(选手操作!S427,选手操作!AS427,选手操作!BS427,选手操作!CS427,选手操作!DS427,选手操作!ES427,选手操作!FS427,选手操作!GS427,选手操作!HS427,选手操作!M427,结果导入!W427,结果导入!AW427,结果导入!BW427,结果导入!CW427,结果导入!DW427,结果导入!EW427,结果导入!FW427,结果导入!GW427,结果导入!HW427,选手操作!HU427)=0,"",SUM(选手操作!S427,选手操作!AS427,选手操作!BS427,选手操作!CS427,选手操作!DS427,选手操作!ES427,选手操作!FS427,选手操作!GS427,选手操作!HS427,选手操作!M427,结果导入!W427,结果导入!AW427,结果导入!BW427,结果导入!CW427,结果导入!DW427,结果导入!EW427,结果导入!FW427,结果导入!GW427,结果导入!HW427))</f>
        <v/>
      </c>
      <c r="G428" s="7" t="str">
        <f>IF(SUM(选手操作!O427,结果导入!Y427,结果导入!AY427,结果导入!BY427,结果导入!CY427,结果导入!DY427,结果导入!EY427,结果导入!FY427,结果导入!GY427,结果导入!HY427)=0,"",SUM(选手操作!O427,结果导入!Y427,结果导入!AY427,结果导入!BY427,结果导入!CY427,结果导入!DY427,结果导入!EY427,结果导入!FY427,结果导入!GY427,结果导入!HY427))</f>
        <v/>
      </c>
      <c r="H428" s="6" t="str">
        <f ca="1">IFERROR(IF(OR($C428="",结果导入!S$3=""),"",IF(选手操作!T427&lt;&gt;"",IF(选手操作!T427="其他","请假",选手操作!T427),VLOOKUP($C428,结果导入!O:Q,3,0))),"成绩错误")</f>
        <v/>
      </c>
      <c r="I428" s="6" t="str">
        <f ca="1">IFERROR(IF(OR($C428="",结果导入!AS$3=""),"",IF(选手操作!AT427&lt;&gt;"",IF(选手操作!AT427="其他","请假",选手操作!AT427),VLOOKUP($C428,结果导入!AO:AQ,3,0))),"成绩错误")</f>
        <v/>
      </c>
      <c r="J428" s="6" t="str">
        <f ca="1">IFERROR(IF(OR($C428="",结果导入!BS$3=""),"",IF(选手操作!BT427&lt;&gt;"",IF(选手操作!BT427="其他","请假",选手操作!BT427),VLOOKUP($C428,结果导入!BO:BQ,3,0))),"成绩错误")</f>
        <v/>
      </c>
      <c r="K428" s="6" t="str">
        <f ca="1">IFERROR(IF(OR($C428="",结果导入!CS$3=""),"",IF(选手操作!CT427&lt;&gt;"",IF(选手操作!CT427="其他","请假",选手操作!CT427),VLOOKUP($C428,结果导入!CO:CQ,3,0))),"成绩错误")</f>
        <v/>
      </c>
      <c r="L428" s="6" t="str">
        <f ca="1">IFERROR(IF(OR($C428="",结果导入!DS$3=""),"",IF(选手操作!DT427&lt;&gt;"",IF(选手操作!DT427="其他","请假",选手操作!DT427),VLOOKUP($C428,结果导入!DO:DQ,3,0))),"成绩错误")</f>
        <v/>
      </c>
      <c r="M428" s="6" t="str">
        <f ca="1">IFERROR(IF(OR($C428="",结果导入!ES$3=""),"",IF(选手操作!ET427&lt;&gt;"",IF(选手操作!ET427="其他","请假",选手操作!ET427),VLOOKUP($C428,结果导入!EO:EQ,3,0))),"成绩错误")</f>
        <v/>
      </c>
      <c r="N428" s="6" t="str">
        <f ca="1">IFERROR(IF(OR($C428="",结果导入!FS$3=""),"",IF(选手操作!FT427&lt;&gt;"",IF(选手操作!FT427="其他","请假",选手操作!FT427),VLOOKUP($C428,结果导入!FO:FQ,3,0))),"成绩错误")</f>
        <v/>
      </c>
      <c r="O428" s="6" t="str">
        <f ca="1">IFERROR(IF(OR($C428="",结果导入!GS$3=""),"",IF(选手操作!GT427&lt;&gt;"",IF(选手操作!GT427="其他","请假",选手操作!GT427),VLOOKUP($C428,结果导入!GO:GQ,3,0))),"成绩错误")</f>
        <v/>
      </c>
      <c r="P428" s="6" t="str">
        <f ca="1">IFERROR(IF(OR($C428="",结果导入!HS$3=""),"",IF(选手操作!HT427&lt;&gt;"",IF(选手操作!HT427="其他","请假",选手操作!HT427),VLOOKUP($C428,结果导入!HO:HQ,3,0))),"成绩错误")</f>
        <v/>
      </c>
      <c r="Q428" s="5" t="str">
        <f ca="1" t="shared" si="359"/>
        <v/>
      </c>
      <c r="R428" s="5" t="str">
        <f ca="1" t="shared" si="360"/>
        <v/>
      </c>
      <c r="S428" s="5" t="str">
        <f ca="1" t="shared" si="361"/>
        <v/>
      </c>
      <c r="T428" s="6" t="str">
        <f ca="1" t="shared" si="362"/>
        <v/>
      </c>
      <c r="U428" s="6" t="str">
        <f ca="1" t="shared" si="363"/>
        <v/>
      </c>
      <c r="V428" s="6" t="str">
        <f ca="1" t="shared" si="364"/>
        <v/>
      </c>
      <c r="W428" s="6" t="str">
        <f ca="1" t="shared" si="365"/>
        <v/>
      </c>
      <c r="X428" s="6" t="str">
        <f ca="1" t="shared" si="366"/>
        <v/>
      </c>
      <c r="Y428" s="6" t="str">
        <f ca="1" t="shared" si="367"/>
        <v/>
      </c>
      <c r="Z428" s="6" t="str">
        <f ca="1" t="shared" si="368"/>
        <v/>
      </c>
      <c r="AA428" s="6" t="str">
        <f ca="1" t="shared" si="369"/>
        <v/>
      </c>
      <c r="AB428" s="6" t="str">
        <f ca="1" t="shared" si="370"/>
        <v/>
      </c>
      <c r="AC428" s="6" t="str">
        <f ca="1" t="shared" si="371"/>
        <v/>
      </c>
      <c r="AD428" s="6" t="str">
        <f ca="1" t="shared" si="372"/>
        <v/>
      </c>
      <c r="AE428" s="6" t="str">
        <f ca="1" t="shared" si="373"/>
        <v/>
      </c>
      <c r="AF428" s="5" t="str">
        <f ca="1" t="shared" si="374"/>
        <v/>
      </c>
      <c r="AG428" s="5" t="str">
        <f ca="1" t="shared" si="375"/>
        <v/>
      </c>
      <c r="AH428" s="5" t="str">
        <f ca="1" t="shared" si="376"/>
        <v/>
      </c>
      <c r="AI428" s="6" t="str">
        <f ca="1" t="shared" si="377"/>
        <v/>
      </c>
      <c r="AJ428" s="6" t="str">
        <f ca="1" t="shared" si="378"/>
        <v/>
      </c>
      <c r="AK428" s="7" t="str">
        <f ca="1" t="shared" si="379"/>
        <v/>
      </c>
      <c r="AL428" s="6" t="str">
        <f ca="1" t="shared" si="380"/>
        <v/>
      </c>
      <c r="AM428" s="6" t="str">
        <f ca="1" t="shared" si="381"/>
        <v/>
      </c>
      <c r="AN428" s="6" t="str">
        <f ca="1" t="shared" si="382"/>
        <v/>
      </c>
      <c r="AO428" s="6" t="str">
        <f ca="1" t="shared" si="383"/>
        <v/>
      </c>
      <c r="AP428" s="6" t="str">
        <f ca="1" t="shared" si="384"/>
        <v/>
      </c>
      <c r="AQ428" s="6" t="str">
        <f ca="1" t="shared" si="385"/>
        <v/>
      </c>
      <c r="AR428" s="6" t="str">
        <f ca="1" t="shared" si="386"/>
        <v/>
      </c>
      <c r="AS428" s="6" t="str">
        <f ca="1" t="shared" si="387"/>
        <v/>
      </c>
      <c r="AT428" s="6" t="str">
        <f ca="1" t="shared" si="388"/>
        <v/>
      </c>
      <c r="AU428" s="9" t="str">
        <f ca="1" t="shared" si="389"/>
        <v/>
      </c>
      <c r="AV428" s="5" t="str">
        <f ca="1" t="shared" si="390"/>
        <v/>
      </c>
      <c r="AW428" s="5" t="str">
        <f ca="1" t="shared" si="391"/>
        <v/>
      </c>
      <c r="AX428" s="8" t="str">
        <f ca="1" t="shared" si="392"/>
        <v/>
      </c>
      <c r="AY428" s="6" t="str">
        <f ca="1" t="shared" si="393"/>
        <v/>
      </c>
      <c r="AZ428" s="7" t="str">
        <f ca="1" t="shared" si="394"/>
        <v/>
      </c>
      <c r="BA428" s="6" t="str">
        <f ca="1" t="shared" si="395"/>
        <v/>
      </c>
      <c r="BB428" s="6" t="str">
        <f ca="1" t="shared" si="396"/>
        <v/>
      </c>
      <c r="BC428" s="6" t="str">
        <f ca="1" t="shared" si="397"/>
        <v/>
      </c>
      <c r="BD428" s="6" t="str">
        <f ca="1" t="shared" si="398"/>
        <v/>
      </c>
      <c r="BE428" s="6" t="str">
        <f ca="1" t="shared" si="399"/>
        <v/>
      </c>
      <c r="BF428" s="6" t="str">
        <f ca="1" t="shared" si="400"/>
        <v/>
      </c>
      <c r="BG428" s="6" t="str">
        <f ca="1" t="shared" si="401"/>
        <v/>
      </c>
      <c r="BH428" s="6" t="str">
        <f ca="1" t="shared" si="402"/>
        <v/>
      </c>
      <c r="BI428" s="6" t="str">
        <f ca="1" t="shared" si="403"/>
        <v/>
      </c>
    </row>
    <row r="429" spans="1:61">
      <c r="A429" s="5" t="str">
        <f ca="1" t="shared" si="357"/>
        <v/>
      </c>
      <c r="B429" s="5" t="str">
        <f ca="1">IF(选手操作!$K428="","",选手操作!$K428)</f>
        <v/>
      </c>
      <c r="C429" s="5" t="str">
        <f ca="1">IF(选手操作!$L428="","",选手操作!$L428)</f>
        <v/>
      </c>
      <c r="D429" s="5" t="str">
        <f ca="1">IF($B429="","",RANK($E429,$E$4:$E$435,0)+COUNTIF($E$4:$E429,$E429)-1)</f>
        <v/>
      </c>
      <c r="E429" s="6" t="str">
        <f ca="1" t="shared" si="358"/>
        <v/>
      </c>
      <c r="F429" s="7" t="str">
        <f ca="1">IF(SUM(选手操作!S428,选手操作!AS428,选手操作!BS428,选手操作!CS428,选手操作!DS428,选手操作!ES428,选手操作!FS428,选手操作!GS428,选手操作!HS428,选手操作!M428,结果导入!W428,结果导入!AW428,结果导入!BW428,结果导入!CW428,结果导入!DW428,结果导入!EW428,结果导入!FW428,结果导入!GW428,结果导入!HW428,选手操作!HU428)=0,"",SUM(选手操作!S428,选手操作!AS428,选手操作!BS428,选手操作!CS428,选手操作!DS428,选手操作!ES428,选手操作!FS428,选手操作!GS428,选手操作!HS428,选手操作!M428,结果导入!W428,结果导入!AW428,结果导入!BW428,结果导入!CW428,结果导入!DW428,结果导入!EW428,结果导入!FW428,结果导入!GW428,结果导入!HW428))</f>
        <v/>
      </c>
      <c r="G429" s="7" t="str">
        <f>IF(SUM(选手操作!O428,结果导入!Y428,结果导入!AY428,结果导入!BY428,结果导入!CY428,结果导入!DY428,结果导入!EY428,结果导入!FY428,结果导入!GY428,结果导入!HY428)=0,"",SUM(选手操作!O428,结果导入!Y428,结果导入!AY428,结果导入!BY428,结果导入!CY428,结果导入!DY428,结果导入!EY428,结果导入!FY428,结果导入!GY428,结果导入!HY428))</f>
        <v/>
      </c>
      <c r="H429" s="6" t="str">
        <f ca="1">IFERROR(IF(OR($C429="",结果导入!S$3=""),"",IF(选手操作!T428&lt;&gt;"",IF(选手操作!T428="其他","请假",选手操作!T428),VLOOKUP($C429,结果导入!O:Q,3,0))),"成绩错误")</f>
        <v/>
      </c>
      <c r="I429" s="6" t="str">
        <f ca="1">IFERROR(IF(OR($C429="",结果导入!AS$3=""),"",IF(选手操作!AT428&lt;&gt;"",IF(选手操作!AT428="其他","请假",选手操作!AT428),VLOOKUP($C429,结果导入!AO:AQ,3,0))),"成绩错误")</f>
        <v/>
      </c>
      <c r="J429" s="6" t="str">
        <f ca="1">IFERROR(IF(OR($C429="",结果导入!BS$3=""),"",IF(选手操作!BT428&lt;&gt;"",IF(选手操作!BT428="其他","请假",选手操作!BT428),VLOOKUP($C429,结果导入!BO:BQ,3,0))),"成绩错误")</f>
        <v/>
      </c>
      <c r="K429" s="6" t="str">
        <f ca="1">IFERROR(IF(OR($C429="",结果导入!CS$3=""),"",IF(选手操作!CT428&lt;&gt;"",IF(选手操作!CT428="其他","请假",选手操作!CT428),VLOOKUP($C429,结果导入!CO:CQ,3,0))),"成绩错误")</f>
        <v/>
      </c>
      <c r="L429" s="6" t="str">
        <f ca="1">IFERROR(IF(OR($C429="",结果导入!DS$3=""),"",IF(选手操作!DT428&lt;&gt;"",IF(选手操作!DT428="其他","请假",选手操作!DT428),VLOOKUP($C429,结果导入!DO:DQ,3,0))),"成绩错误")</f>
        <v/>
      </c>
      <c r="M429" s="6" t="str">
        <f ca="1">IFERROR(IF(OR($C429="",结果导入!ES$3=""),"",IF(选手操作!ET428&lt;&gt;"",IF(选手操作!ET428="其他","请假",选手操作!ET428),VLOOKUP($C429,结果导入!EO:EQ,3,0))),"成绩错误")</f>
        <v/>
      </c>
      <c r="N429" s="6" t="str">
        <f ca="1">IFERROR(IF(OR($C429="",结果导入!FS$3=""),"",IF(选手操作!FT428&lt;&gt;"",IF(选手操作!FT428="其他","请假",选手操作!FT428),VLOOKUP($C429,结果导入!FO:FQ,3,0))),"成绩错误")</f>
        <v/>
      </c>
      <c r="O429" s="6" t="str">
        <f ca="1">IFERROR(IF(OR($C429="",结果导入!GS$3=""),"",IF(选手操作!GT428&lt;&gt;"",IF(选手操作!GT428="其他","请假",选手操作!GT428),VLOOKUP($C429,结果导入!GO:GQ,3,0))),"成绩错误")</f>
        <v/>
      </c>
      <c r="P429" s="6" t="str">
        <f ca="1">IFERROR(IF(OR($C429="",结果导入!HS$3=""),"",IF(选手操作!HT428&lt;&gt;"",IF(选手操作!HT428="其他","请假",选手操作!HT428),VLOOKUP($C429,结果导入!HO:HQ,3,0))),"成绩错误")</f>
        <v/>
      </c>
      <c r="Q429" s="5" t="str">
        <f ca="1" t="shared" si="359"/>
        <v/>
      </c>
      <c r="R429" s="5" t="str">
        <f ca="1" t="shared" si="360"/>
        <v/>
      </c>
      <c r="S429" s="5" t="str">
        <f ca="1" t="shared" si="361"/>
        <v/>
      </c>
      <c r="T429" s="6" t="str">
        <f ca="1" t="shared" si="362"/>
        <v/>
      </c>
      <c r="U429" s="6" t="str">
        <f ca="1" t="shared" si="363"/>
        <v/>
      </c>
      <c r="V429" s="6" t="str">
        <f ca="1" t="shared" si="364"/>
        <v/>
      </c>
      <c r="W429" s="6" t="str">
        <f ca="1" t="shared" si="365"/>
        <v/>
      </c>
      <c r="X429" s="6" t="str">
        <f ca="1" t="shared" si="366"/>
        <v/>
      </c>
      <c r="Y429" s="6" t="str">
        <f ca="1" t="shared" si="367"/>
        <v/>
      </c>
      <c r="Z429" s="6" t="str">
        <f ca="1" t="shared" si="368"/>
        <v/>
      </c>
      <c r="AA429" s="6" t="str">
        <f ca="1" t="shared" si="369"/>
        <v/>
      </c>
      <c r="AB429" s="6" t="str">
        <f ca="1" t="shared" si="370"/>
        <v/>
      </c>
      <c r="AC429" s="6" t="str">
        <f ca="1" t="shared" si="371"/>
        <v/>
      </c>
      <c r="AD429" s="6" t="str">
        <f ca="1" t="shared" si="372"/>
        <v/>
      </c>
      <c r="AE429" s="6" t="str">
        <f ca="1" t="shared" si="373"/>
        <v/>
      </c>
      <c r="AF429" s="5" t="str">
        <f ca="1" t="shared" si="374"/>
        <v/>
      </c>
      <c r="AG429" s="5" t="str">
        <f ca="1" t="shared" si="375"/>
        <v/>
      </c>
      <c r="AH429" s="5" t="str">
        <f ca="1" t="shared" si="376"/>
        <v/>
      </c>
      <c r="AI429" s="6" t="str">
        <f ca="1" t="shared" si="377"/>
        <v/>
      </c>
      <c r="AJ429" s="6" t="str">
        <f ca="1" t="shared" si="378"/>
        <v/>
      </c>
      <c r="AK429" s="7" t="str">
        <f ca="1" t="shared" si="379"/>
        <v/>
      </c>
      <c r="AL429" s="6" t="str">
        <f ca="1" t="shared" si="380"/>
        <v/>
      </c>
      <c r="AM429" s="6" t="str">
        <f ca="1" t="shared" si="381"/>
        <v/>
      </c>
      <c r="AN429" s="6" t="str">
        <f ca="1" t="shared" si="382"/>
        <v/>
      </c>
      <c r="AO429" s="6" t="str">
        <f ca="1" t="shared" si="383"/>
        <v/>
      </c>
      <c r="AP429" s="6" t="str">
        <f ca="1" t="shared" si="384"/>
        <v/>
      </c>
      <c r="AQ429" s="6" t="str">
        <f ca="1" t="shared" si="385"/>
        <v/>
      </c>
      <c r="AR429" s="6" t="str">
        <f ca="1" t="shared" si="386"/>
        <v/>
      </c>
      <c r="AS429" s="6" t="str">
        <f ca="1" t="shared" si="387"/>
        <v/>
      </c>
      <c r="AT429" s="6" t="str">
        <f ca="1" t="shared" si="388"/>
        <v/>
      </c>
      <c r="AU429" s="9" t="str">
        <f ca="1" t="shared" si="389"/>
        <v/>
      </c>
      <c r="AV429" s="5" t="str">
        <f ca="1" t="shared" si="390"/>
        <v/>
      </c>
      <c r="AW429" s="5" t="str">
        <f ca="1" t="shared" si="391"/>
        <v/>
      </c>
      <c r="AX429" s="8" t="str">
        <f ca="1" t="shared" si="392"/>
        <v/>
      </c>
      <c r="AY429" s="6" t="str">
        <f ca="1" t="shared" si="393"/>
        <v/>
      </c>
      <c r="AZ429" s="7" t="str">
        <f ca="1" t="shared" si="394"/>
        <v/>
      </c>
      <c r="BA429" s="6" t="str">
        <f ca="1" t="shared" si="395"/>
        <v/>
      </c>
      <c r="BB429" s="6" t="str">
        <f ca="1" t="shared" si="396"/>
        <v/>
      </c>
      <c r="BC429" s="6" t="str">
        <f ca="1" t="shared" si="397"/>
        <v/>
      </c>
      <c r="BD429" s="6" t="str">
        <f ca="1" t="shared" si="398"/>
        <v/>
      </c>
      <c r="BE429" s="6" t="str">
        <f ca="1" t="shared" si="399"/>
        <v/>
      </c>
      <c r="BF429" s="6" t="str">
        <f ca="1" t="shared" si="400"/>
        <v/>
      </c>
      <c r="BG429" s="6" t="str">
        <f ca="1" t="shared" si="401"/>
        <v/>
      </c>
      <c r="BH429" s="6" t="str">
        <f ca="1" t="shared" si="402"/>
        <v/>
      </c>
      <c r="BI429" s="6" t="str">
        <f ca="1" t="shared" si="403"/>
        <v/>
      </c>
    </row>
    <row r="430" spans="1:61">
      <c r="A430" s="5" t="str">
        <f ca="1" t="shared" si="357"/>
        <v/>
      </c>
      <c r="B430" s="5" t="str">
        <f ca="1">IF(选手操作!$K429="","",选手操作!$K429)</f>
        <v/>
      </c>
      <c r="C430" s="5" t="str">
        <f ca="1">IF(选手操作!$L429="","",选手操作!$L429)</f>
        <v/>
      </c>
      <c r="D430" s="5" t="str">
        <f ca="1">IF($B430="","",RANK($E430,$E$4:$E$435,0)+COUNTIF($E$4:$E430,$E430)-1)</f>
        <v/>
      </c>
      <c r="E430" s="6" t="str">
        <f ca="1" t="shared" si="358"/>
        <v/>
      </c>
      <c r="F430" s="7" t="str">
        <f ca="1">IF(SUM(选手操作!S429,选手操作!AS429,选手操作!BS429,选手操作!CS429,选手操作!DS429,选手操作!ES429,选手操作!FS429,选手操作!GS429,选手操作!HS429,选手操作!M429,结果导入!W429,结果导入!AW429,结果导入!BW429,结果导入!CW429,结果导入!DW429,结果导入!EW429,结果导入!FW429,结果导入!GW429,结果导入!HW429,选手操作!HU429)=0,"",SUM(选手操作!S429,选手操作!AS429,选手操作!BS429,选手操作!CS429,选手操作!DS429,选手操作!ES429,选手操作!FS429,选手操作!GS429,选手操作!HS429,选手操作!M429,结果导入!W429,结果导入!AW429,结果导入!BW429,结果导入!CW429,结果导入!DW429,结果导入!EW429,结果导入!FW429,结果导入!GW429,结果导入!HW429))</f>
        <v/>
      </c>
      <c r="G430" s="7" t="str">
        <f>IF(SUM(选手操作!O429,结果导入!Y429,结果导入!AY429,结果导入!BY429,结果导入!CY429,结果导入!DY429,结果导入!EY429,结果导入!FY429,结果导入!GY429,结果导入!HY429)=0,"",SUM(选手操作!O429,结果导入!Y429,结果导入!AY429,结果导入!BY429,结果导入!CY429,结果导入!DY429,结果导入!EY429,结果导入!FY429,结果导入!GY429,结果导入!HY429))</f>
        <v/>
      </c>
      <c r="H430" s="6" t="str">
        <f ca="1">IFERROR(IF(OR($C430="",结果导入!S$3=""),"",IF(选手操作!T429&lt;&gt;"",IF(选手操作!T429="其他","请假",选手操作!T429),VLOOKUP($C430,结果导入!O:Q,3,0))),"成绩错误")</f>
        <v/>
      </c>
      <c r="I430" s="6" t="str">
        <f ca="1">IFERROR(IF(OR($C430="",结果导入!AS$3=""),"",IF(选手操作!AT429&lt;&gt;"",IF(选手操作!AT429="其他","请假",选手操作!AT429),VLOOKUP($C430,结果导入!AO:AQ,3,0))),"成绩错误")</f>
        <v/>
      </c>
      <c r="J430" s="6" t="str">
        <f ca="1">IFERROR(IF(OR($C430="",结果导入!BS$3=""),"",IF(选手操作!BT429&lt;&gt;"",IF(选手操作!BT429="其他","请假",选手操作!BT429),VLOOKUP($C430,结果导入!BO:BQ,3,0))),"成绩错误")</f>
        <v/>
      </c>
      <c r="K430" s="6" t="str">
        <f ca="1">IFERROR(IF(OR($C430="",结果导入!CS$3=""),"",IF(选手操作!CT429&lt;&gt;"",IF(选手操作!CT429="其他","请假",选手操作!CT429),VLOOKUP($C430,结果导入!CO:CQ,3,0))),"成绩错误")</f>
        <v/>
      </c>
      <c r="L430" s="6" t="str">
        <f ca="1">IFERROR(IF(OR($C430="",结果导入!DS$3=""),"",IF(选手操作!DT429&lt;&gt;"",IF(选手操作!DT429="其他","请假",选手操作!DT429),VLOOKUP($C430,结果导入!DO:DQ,3,0))),"成绩错误")</f>
        <v/>
      </c>
      <c r="M430" s="6" t="str">
        <f ca="1">IFERROR(IF(OR($C430="",结果导入!ES$3=""),"",IF(选手操作!ET429&lt;&gt;"",IF(选手操作!ET429="其他","请假",选手操作!ET429),VLOOKUP($C430,结果导入!EO:EQ,3,0))),"成绩错误")</f>
        <v/>
      </c>
      <c r="N430" s="6" t="str">
        <f ca="1">IFERROR(IF(OR($C430="",结果导入!FS$3=""),"",IF(选手操作!FT429&lt;&gt;"",IF(选手操作!FT429="其他","请假",选手操作!FT429),VLOOKUP($C430,结果导入!FO:FQ,3,0))),"成绩错误")</f>
        <v/>
      </c>
      <c r="O430" s="6" t="str">
        <f ca="1">IFERROR(IF(OR($C430="",结果导入!GS$3=""),"",IF(选手操作!GT429&lt;&gt;"",IF(选手操作!GT429="其他","请假",选手操作!GT429),VLOOKUP($C430,结果导入!GO:GQ,3,0))),"成绩错误")</f>
        <v/>
      </c>
      <c r="P430" s="6" t="str">
        <f ca="1">IFERROR(IF(OR($C430="",结果导入!HS$3=""),"",IF(选手操作!HT429&lt;&gt;"",IF(选手操作!HT429="其他","请假",选手操作!HT429),VLOOKUP($C430,结果导入!HO:HQ,3,0))),"成绩错误")</f>
        <v/>
      </c>
      <c r="Q430" s="5" t="str">
        <f ca="1" t="shared" si="359"/>
        <v/>
      </c>
      <c r="R430" s="5" t="str">
        <f ca="1" t="shared" si="360"/>
        <v/>
      </c>
      <c r="S430" s="5" t="str">
        <f ca="1" t="shared" si="361"/>
        <v/>
      </c>
      <c r="T430" s="6" t="str">
        <f ca="1" t="shared" si="362"/>
        <v/>
      </c>
      <c r="U430" s="6" t="str">
        <f ca="1" t="shared" si="363"/>
        <v/>
      </c>
      <c r="V430" s="6" t="str">
        <f ca="1" t="shared" si="364"/>
        <v/>
      </c>
      <c r="W430" s="6" t="str">
        <f ca="1" t="shared" si="365"/>
        <v/>
      </c>
      <c r="X430" s="6" t="str">
        <f ca="1" t="shared" si="366"/>
        <v/>
      </c>
      <c r="Y430" s="6" t="str">
        <f ca="1" t="shared" si="367"/>
        <v/>
      </c>
      <c r="Z430" s="6" t="str">
        <f ca="1" t="shared" si="368"/>
        <v/>
      </c>
      <c r="AA430" s="6" t="str">
        <f ca="1" t="shared" si="369"/>
        <v/>
      </c>
      <c r="AB430" s="6" t="str">
        <f ca="1" t="shared" si="370"/>
        <v/>
      </c>
      <c r="AC430" s="6" t="str">
        <f ca="1" t="shared" si="371"/>
        <v/>
      </c>
      <c r="AD430" s="6" t="str">
        <f ca="1" t="shared" si="372"/>
        <v/>
      </c>
      <c r="AE430" s="6" t="str">
        <f ca="1" t="shared" si="373"/>
        <v/>
      </c>
      <c r="AF430" s="5" t="str">
        <f ca="1" t="shared" si="374"/>
        <v/>
      </c>
      <c r="AG430" s="5" t="str">
        <f ca="1" t="shared" si="375"/>
        <v/>
      </c>
      <c r="AH430" s="5" t="str">
        <f ca="1" t="shared" si="376"/>
        <v/>
      </c>
      <c r="AI430" s="6" t="str">
        <f ca="1" t="shared" si="377"/>
        <v/>
      </c>
      <c r="AJ430" s="6" t="str">
        <f ca="1" t="shared" si="378"/>
        <v/>
      </c>
      <c r="AK430" s="7" t="str">
        <f ca="1" t="shared" si="379"/>
        <v/>
      </c>
      <c r="AL430" s="6" t="str">
        <f ca="1" t="shared" si="380"/>
        <v/>
      </c>
      <c r="AM430" s="6" t="str">
        <f ca="1" t="shared" si="381"/>
        <v/>
      </c>
      <c r="AN430" s="6" t="str">
        <f ca="1" t="shared" si="382"/>
        <v/>
      </c>
      <c r="AO430" s="6" t="str">
        <f ca="1" t="shared" si="383"/>
        <v/>
      </c>
      <c r="AP430" s="6" t="str">
        <f ca="1" t="shared" si="384"/>
        <v/>
      </c>
      <c r="AQ430" s="6" t="str">
        <f ca="1" t="shared" si="385"/>
        <v/>
      </c>
      <c r="AR430" s="6" t="str">
        <f ca="1" t="shared" si="386"/>
        <v/>
      </c>
      <c r="AS430" s="6" t="str">
        <f ca="1" t="shared" si="387"/>
        <v/>
      </c>
      <c r="AT430" s="6" t="str">
        <f ca="1" t="shared" si="388"/>
        <v/>
      </c>
      <c r="AU430" s="9" t="str">
        <f ca="1" t="shared" si="389"/>
        <v/>
      </c>
      <c r="AV430" s="5" t="str">
        <f ca="1" t="shared" si="390"/>
        <v/>
      </c>
      <c r="AW430" s="5" t="str">
        <f ca="1" t="shared" si="391"/>
        <v/>
      </c>
      <c r="AX430" s="8" t="str">
        <f ca="1" t="shared" si="392"/>
        <v/>
      </c>
      <c r="AY430" s="6" t="str">
        <f ca="1" t="shared" si="393"/>
        <v/>
      </c>
      <c r="AZ430" s="7" t="str">
        <f ca="1" t="shared" si="394"/>
        <v/>
      </c>
      <c r="BA430" s="6" t="str">
        <f ca="1" t="shared" si="395"/>
        <v/>
      </c>
      <c r="BB430" s="6" t="str">
        <f ca="1" t="shared" si="396"/>
        <v/>
      </c>
      <c r="BC430" s="6" t="str">
        <f ca="1" t="shared" si="397"/>
        <v/>
      </c>
      <c r="BD430" s="6" t="str">
        <f ca="1" t="shared" si="398"/>
        <v/>
      </c>
      <c r="BE430" s="6" t="str">
        <f ca="1" t="shared" si="399"/>
        <v/>
      </c>
      <c r="BF430" s="6" t="str">
        <f ca="1" t="shared" si="400"/>
        <v/>
      </c>
      <c r="BG430" s="6" t="str">
        <f ca="1" t="shared" si="401"/>
        <v/>
      </c>
      <c r="BH430" s="6" t="str">
        <f ca="1" t="shared" si="402"/>
        <v/>
      </c>
      <c r="BI430" s="6" t="str">
        <f ca="1" t="shared" si="403"/>
        <v/>
      </c>
    </row>
    <row r="431" spans="1:61">
      <c r="A431" s="5" t="str">
        <f ca="1" t="shared" si="357"/>
        <v/>
      </c>
      <c r="B431" s="5" t="str">
        <f ca="1">IF(选手操作!$K430="","",选手操作!$K430)</f>
        <v/>
      </c>
      <c r="C431" s="5" t="str">
        <f ca="1">IF(选手操作!$L430="","",选手操作!$L430)</f>
        <v/>
      </c>
      <c r="D431" s="5" t="str">
        <f ca="1">IF($B431="","",RANK($E431,$E$4:$E$435,0)+COUNTIF($E$4:$E431,$E431)-1)</f>
        <v/>
      </c>
      <c r="E431" s="6" t="str">
        <f ca="1" t="shared" si="358"/>
        <v/>
      </c>
      <c r="F431" s="7" t="str">
        <f ca="1">IF(SUM(选手操作!S430,选手操作!AS430,选手操作!BS430,选手操作!CS430,选手操作!DS430,选手操作!ES430,选手操作!FS430,选手操作!GS430,选手操作!HS430,选手操作!M430,结果导入!W430,结果导入!AW430,结果导入!BW430,结果导入!CW430,结果导入!DW430,结果导入!EW430,结果导入!FW430,结果导入!GW430,结果导入!HW430,选手操作!HU430)=0,"",SUM(选手操作!S430,选手操作!AS430,选手操作!BS430,选手操作!CS430,选手操作!DS430,选手操作!ES430,选手操作!FS430,选手操作!GS430,选手操作!HS430,选手操作!M430,结果导入!W430,结果导入!AW430,结果导入!BW430,结果导入!CW430,结果导入!DW430,结果导入!EW430,结果导入!FW430,结果导入!GW430,结果导入!HW430))</f>
        <v/>
      </c>
      <c r="G431" s="7" t="str">
        <f>IF(SUM(选手操作!O430,结果导入!Y430,结果导入!AY430,结果导入!BY430,结果导入!CY430,结果导入!DY430,结果导入!EY430,结果导入!FY430,结果导入!GY430,结果导入!HY430)=0,"",SUM(选手操作!O430,结果导入!Y430,结果导入!AY430,结果导入!BY430,结果导入!CY430,结果导入!DY430,结果导入!EY430,结果导入!FY430,结果导入!GY430,结果导入!HY430))</f>
        <v/>
      </c>
      <c r="H431" s="6" t="str">
        <f ca="1">IFERROR(IF(OR($C431="",结果导入!S$3=""),"",IF(选手操作!T430&lt;&gt;"",IF(选手操作!T430="其他","请假",选手操作!T430),VLOOKUP($C431,结果导入!O:Q,3,0))),"成绩错误")</f>
        <v/>
      </c>
      <c r="I431" s="6" t="str">
        <f ca="1">IFERROR(IF(OR($C431="",结果导入!AS$3=""),"",IF(选手操作!AT430&lt;&gt;"",IF(选手操作!AT430="其他","请假",选手操作!AT430),VLOOKUP($C431,结果导入!AO:AQ,3,0))),"成绩错误")</f>
        <v/>
      </c>
      <c r="J431" s="6" t="str">
        <f ca="1">IFERROR(IF(OR($C431="",结果导入!BS$3=""),"",IF(选手操作!BT430&lt;&gt;"",IF(选手操作!BT430="其他","请假",选手操作!BT430),VLOOKUP($C431,结果导入!BO:BQ,3,0))),"成绩错误")</f>
        <v/>
      </c>
      <c r="K431" s="6" t="str">
        <f ca="1">IFERROR(IF(OR($C431="",结果导入!CS$3=""),"",IF(选手操作!CT430&lt;&gt;"",IF(选手操作!CT430="其他","请假",选手操作!CT430),VLOOKUP($C431,结果导入!CO:CQ,3,0))),"成绩错误")</f>
        <v/>
      </c>
      <c r="L431" s="6" t="str">
        <f ca="1">IFERROR(IF(OR($C431="",结果导入!DS$3=""),"",IF(选手操作!DT430&lt;&gt;"",IF(选手操作!DT430="其他","请假",选手操作!DT430),VLOOKUP($C431,结果导入!DO:DQ,3,0))),"成绩错误")</f>
        <v/>
      </c>
      <c r="M431" s="6" t="str">
        <f ca="1">IFERROR(IF(OR($C431="",结果导入!ES$3=""),"",IF(选手操作!ET430&lt;&gt;"",IF(选手操作!ET430="其他","请假",选手操作!ET430),VLOOKUP($C431,结果导入!EO:EQ,3,0))),"成绩错误")</f>
        <v/>
      </c>
      <c r="N431" s="6" t="str">
        <f ca="1">IFERROR(IF(OR($C431="",结果导入!FS$3=""),"",IF(选手操作!FT430&lt;&gt;"",IF(选手操作!FT430="其他","请假",选手操作!FT430),VLOOKUP($C431,结果导入!FO:FQ,3,0))),"成绩错误")</f>
        <v/>
      </c>
      <c r="O431" s="6" t="str">
        <f ca="1">IFERROR(IF(OR($C431="",结果导入!GS$3=""),"",IF(选手操作!GT430&lt;&gt;"",IF(选手操作!GT430="其他","请假",选手操作!GT430),VLOOKUP($C431,结果导入!GO:GQ,3,0))),"成绩错误")</f>
        <v/>
      </c>
      <c r="P431" s="6" t="str">
        <f ca="1">IFERROR(IF(OR($C431="",结果导入!HS$3=""),"",IF(选手操作!HT430&lt;&gt;"",IF(选手操作!HT430="其他","请假",选手操作!HT430),VLOOKUP($C431,结果导入!HO:HQ,3,0))),"成绩错误")</f>
        <v/>
      </c>
      <c r="Q431" s="5" t="str">
        <f ca="1" t="shared" si="359"/>
        <v/>
      </c>
      <c r="R431" s="5" t="str">
        <f ca="1" t="shared" si="360"/>
        <v/>
      </c>
      <c r="S431" s="5" t="str">
        <f ca="1" t="shared" si="361"/>
        <v/>
      </c>
      <c r="T431" s="6" t="str">
        <f ca="1" t="shared" si="362"/>
        <v/>
      </c>
      <c r="U431" s="6" t="str">
        <f ca="1" t="shared" si="363"/>
        <v/>
      </c>
      <c r="V431" s="6" t="str">
        <f ca="1" t="shared" si="364"/>
        <v/>
      </c>
      <c r="W431" s="6" t="str">
        <f ca="1" t="shared" si="365"/>
        <v/>
      </c>
      <c r="X431" s="6" t="str">
        <f ca="1" t="shared" si="366"/>
        <v/>
      </c>
      <c r="Y431" s="6" t="str">
        <f ca="1" t="shared" si="367"/>
        <v/>
      </c>
      <c r="Z431" s="6" t="str">
        <f ca="1" t="shared" si="368"/>
        <v/>
      </c>
      <c r="AA431" s="6" t="str">
        <f ca="1" t="shared" si="369"/>
        <v/>
      </c>
      <c r="AB431" s="6" t="str">
        <f ca="1" t="shared" si="370"/>
        <v/>
      </c>
      <c r="AC431" s="6" t="str">
        <f ca="1" t="shared" si="371"/>
        <v/>
      </c>
      <c r="AD431" s="6" t="str">
        <f ca="1" t="shared" si="372"/>
        <v/>
      </c>
      <c r="AE431" s="6" t="str">
        <f ca="1" t="shared" si="373"/>
        <v/>
      </c>
      <c r="AF431" s="5" t="str">
        <f ca="1" t="shared" si="374"/>
        <v/>
      </c>
      <c r="AG431" s="5" t="str">
        <f ca="1" t="shared" si="375"/>
        <v/>
      </c>
      <c r="AH431" s="5" t="str">
        <f ca="1" t="shared" si="376"/>
        <v/>
      </c>
      <c r="AI431" s="6" t="str">
        <f ca="1" t="shared" si="377"/>
        <v/>
      </c>
      <c r="AJ431" s="6" t="str">
        <f ca="1" t="shared" si="378"/>
        <v/>
      </c>
      <c r="AK431" s="7" t="str">
        <f ca="1" t="shared" si="379"/>
        <v/>
      </c>
      <c r="AL431" s="6" t="str">
        <f ca="1" t="shared" si="380"/>
        <v/>
      </c>
      <c r="AM431" s="6" t="str">
        <f ca="1" t="shared" si="381"/>
        <v/>
      </c>
      <c r="AN431" s="6" t="str">
        <f ca="1" t="shared" si="382"/>
        <v/>
      </c>
      <c r="AO431" s="6" t="str">
        <f ca="1" t="shared" si="383"/>
        <v/>
      </c>
      <c r="AP431" s="6" t="str">
        <f ca="1" t="shared" si="384"/>
        <v/>
      </c>
      <c r="AQ431" s="6" t="str">
        <f ca="1" t="shared" si="385"/>
        <v/>
      </c>
      <c r="AR431" s="6" t="str">
        <f ca="1" t="shared" si="386"/>
        <v/>
      </c>
      <c r="AS431" s="6" t="str">
        <f ca="1" t="shared" si="387"/>
        <v/>
      </c>
      <c r="AT431" s="6" t="str">
        <f ca="1" t="shared" si="388"/>
        <v/>
      </c>
      <c r="AU431" s="9" t="str">
        <f ca="1" t="shared" si="389"/>
        <v/>
      </c>
      <c r="AV431" s="5" t="str">
        <f ca="1" t="shared" si="390"/>
        <v/>
      </c>
      <c r="AW431" s="5" t="str">
        <f ca="1" t="shared" si="391"/>
        <v/>
      </c>
      <c r="AX431" s="8" t="str">
        <f ca="1" t="shared" si="392"/>
        <v/>
      </c>
      <c r="AY431" s="6" t="str">
        <f ca="1" t="shared" si="393"/>
        <v/>
      </c>
      <c r="AZ431" s="7" t="str">
        <f ca="1" t="shared" si="394"/>
        <v/>
      </c>
      <c r="BA431" s="6" t="str">
        <f ca="1" t="shared" si="395"/>
        <v/>
      </c>
      <c r="BB431" s="6" t="str">
        <f ca="1" t="shared" si="396"/>
        <v/>
      </c>
      <c r="BC431" s="6" t="str">
        <f ca="1" t="shared" si="397"/>
        <v/>
      </c>
      <c r="BD431" s="6" t="str">
        <f ca="1" t="shared" si="398"/>
        <v/>
      </c>
      <c r="BE431" s="6" t="str">
        <f ca="1" t="shared" si="399"/>
        <v/>
      </c>
      <c r="BF431" s="6" t="str">
        <f ca="1" t="shared" si="400"/>
        <v/>
      </c>
      <c r="BG431" s="6" t="str">
        <f ca="1" t="shared" si="401"/>
        <v/>
      </c>
      <c r="BH431" s="6" t="str">
        <f ca="1" t="shared" si="402"/>
        <v/>
      </c>
      <c r="BI431" s="6" t="str">
        <f ca="1" t="shared" si="403"/>
        <v/>
      </c>
    </row>
    <row r="432" spans="1:61">
      <c r="A432" s="5" t="str">
        <f ca="1" t="shared" si="357"/>
        <v/>
      </c>
      <c r="B432" s="5" t="str">
        <f ca="1">IF(选手操作!$K431="","",选手操作!$K431)</f>
        <v/>
      </c>
      <c r="C432" s="5" t="str">
        <f ca="1">IF(选手操作!$L431="","",选手操作!$L431)</f>
        <v/>
      </c>
      <c r="D432" s="5" t="str">
        <f ca="1">IF($B432="","",RANK($E432,$E$4:$E$435,0)+COUNTIF($E$4:$E432,$E432)-1)</f>
        <v/>
      </c>
      <c r="E432" s="6" t="str">
        <f ca="1" t="shared" si="358"/>
        <v/>
      </c>
      <c r="F432" s="7" t="str">
        <f ca="1">IF(SUM(选手操作!S431,选手操作!AS431,选手操作!BS431,选手操作!CS431,选手操作!DS431,选手操作!ES431,选手操作!FS431,选手操作!GS431,选手操作!HS431,选手操作!M431,结果导入!W431,结果导入!AW431,结果导入!BW431,结果导入!CW431,结果导入!DW431,结果导入!EW431,结果导入!FW431,结果导入!GW431,结果导入!HW431,选手操作!HU431)=0,"",SUM(选手操作!S431,选手操作!AS431,选手操作!BS431,选手操作!CS431,选手操作!DS431,选手操作!ES431,选手操作!FS431,选手操作!GS431,选手操作!HS431,选手操作!M431,结果导入!W431,结果导入!AW431,结果导入!BW431,结果导入!CW431,结果导入!DW431,结果导入!EW431,结果导入!FW431,结果导入!GW431,结果导入!HW431))</f>
        <v/>
      </c>
      <c r="G432" s="7" t="str">
        <f>IF(SUM(选手操作!O431,结果导入!Y431,结果导入!AY431,结果导入!BY431,结果导入!CY431,结果导入!DY431,结果导入!EY431,结果导入!FY431,结果导入!GY431,结果导入!HY431)=0,"",SUM(选手操作!O431,结果导入!Y431,结果导入!AY431,结果导入!BY431,结果导入!CY431,结果导入!DY431,结果导入!EY431,结果导入!FY431,结果导入!GY431,结果导入!HY431))</f>
        <v/>
      </c>
      <c r="H432" s="6" t="str">
        <f ca="1">IFERROR(IF(OR($C432="",结果导入!S$3=""),"",IF(选手操作!T431&lt;&gt;"",IF(选手操作!T431="其他","请假",选手操作!T431),VLOOKUP($C432,结果导入!O:Q,3,0))),"成绩错误")</f>
        <v/>
      </c>
      <c r="I432" s="6" t="str">
        <f ca="1">IFERROR(IF(OR($C432="",结果导入!AS$3=""),"",IF(选手操作!AT431&lt;&gt;"",IF(选手操作!AT431="其他","请假",选手操作!AT431),VLOOKUP($C432,结果导入!AO:AQ,3,0))),"成绩错误")</f>
        <v/>
      </c>
      <c r="J432" s="6" t="str">
        <f ca="1">IFERROR(IF(OR($C432="",结果导入!BS$3=""),"",IF(选手操作!BT431&lt;&gt;"",IF(选手操作!BT431="其他","请假",选手操作!BT431),VLOOKUP($C432,结果导入!BO:BQ,3,0))),"成绩错误")</f>
        <v/>
      </c>
      <c r="K432" s="6" t="str">
        <f ca="1">IFERROR(IF(OR($C432="",结果导入!CS$3=""),"",IF(选手操作!CT431&lt;&gt;"",IF(选手操作!CT431="其他","请假",选手操作!CT431),VLOOKUP($C432,结果导入!CO:CQ,3,0))),"成绩错误")</f>
        <v/>
      </c>
      <c r="L432" s="6" t="str">
        <f ca="1">IFERROR(IF(OR($C432="",结果导入!DS$3=""),"",IF(选手操作!DT431&lt;&gt;"",IF(选手操作!DT431="其他","请假",选手操作!DT431),VLOOKUP($C432,结果导入!DO:DQ,3,0))),"成绩错误")</f>
        <v/>
      </c>
      <c r="M432" s="6" t="str">
        <f ca="1">IFERROR(IF(OR($C432="",结果导入!ES$3=""),"",IF(选手操作!ET431&lt;&gt;"",IF(选手操作!ET431="其他","请假",选手操作!ET431),VLOOKUP($C432,结果导入!EO:EQ,3,0))),"成绩错误")</f>
        <v/>
      </c>
      <c r="N432" s="6" t="str">
        <f ca="1">IFERROR(IF(OR($C432="",结果导入!FS$3=""),"",IF(选手操作!FT431&lt;&gt;"",IF(选手操作!FT431="其他","请假",选手操作!FT431),VLOOKUP($C432,结果导入!FO:FQ,3,0))),"成绩错误")</f>
        <v/>
      </c>
      <c r="O432" s="6" t="str">
        <f ca="1">IFERROR(IF(OR($C432="",结果导入!GS$3=""),"",IF(选手操作!GT431&lt;&gt;"",IF(选手操作!GT431="其他","请假",选手操作!GT431),VLOOKUP($C432,结果导入!GO:GQ,3,0))),"成绩错误")</f>
        <v/>
      </c>
      <c r="P432" s="6" t="str">
        <f ca="1">IFERROR(IF(OR($C432="",结果导入!HS$3=""),"",IF(选手操作!HT431&lt;&gt;"",IF(选手操作!HT431="其他","请假",选手操作!HT431),VLOOKUP($C432,结果导入!HO:HQ,3,0))),"成绩错误")</f>
        <v/>
      </c>
      <c r="Q432" s="5" t="str">
        <f ca="1" t="shared" si="359"/>
        <v/>
      </c>
      <c r="R432" s="5" t="str">
        <f ca="1" t="shared" si="360"/>
        <v/>
      </c>
      <c r="S432" s="5" t="str">
        <f ca="1" t="shared" si="361"/>
        <v/>
      </c>
      <c r="T432" s="6" t="str">
        <f ca="1" t="shared" si="362"/>
        <v/>
      </c>
      <c r="U432" s="6" t="str">
        <f ca="1" t="shared" si="363"/>
        <v/>
      </c>
      <c r="V432" s="6" t="str">
        <f ca="1" t="shared" si="364"/>
        <v/>
      </c>
      <c r="W432" s="6" t="str">
        <f ca="1" t="shared" si="365"/>
        <v/>
      </c>
      <c r="X432" s="6" t="str">
        <f ca="1" t="shared" si="366"/>
        <v/>
      </c>
      <c r="Y432" s="6" t="str">
        <f ca="1" t="shared" si="367"/>
        <v/>
      </c>
      <c r="Z432" s="6" t="str">
        <f ca="1" t="shared" si="368"/>
        <v/>
      </c>
      <c r="AA432" s="6" t="str">
        <f ca="1" t="shared" si="369"/>
        <v/>
      </c>
      <c r="AB432" s="6" t="str">
        <f ca="1" t="shared" si="370"/>
        <v/>
      </c>
      <c r="AC432" s="6" t="str">
        <f ca="1" t="shared" si="371"/>
        <v/>
      </c>
      <c r="AD432" s="6" t="str">
        <f ca="1" t="shared" si="372"/>
        <v/>
      </c>
      <c r="AE432" s="6" t="str">
        <f ca="1" t="shared" si="373"/>
        <v/>
      </c>
      <c r="AF432" s="5" t="str">
        <f ca="1" t="shared" si="374"/>
        <v/>
      </c>
      <c r="AG432" s="5" t="str">
        <f ca="1" t="shared" si="375"/>
        <v/>
      </c>
      <c r="AH432" s="5" t="str">
        <f ca="1" t="shared" si="376"/>
        <v/>
      </c>
      <c r="AI432" s="6" t="str">
        <f ca="1" t="shared" si="377"/>
        <v/>
      </c>
      <c r="AJ432" s="6" t="str">
        <f ca="1" t="shared" si="378"/>
        <v/>
      </c>
      <c r="AK432" s="7" t="str">
        <f ca="1" t="shared" si="379"/>
        <v/>
      </c>
      <c r="AL432" s="6" t="str">
        <f ca="1" t="shared" si="380"/>
        <v/>
      </c>
      <c r="AM432" s="6" t="str">
        <f ca="1" t="shared" si="381"/>
        <v/>
      </c>
      <c r="AN432" s="6" t="str">
        <f ca="1" t="shared" si="382"/>
        <v/>
      </c>
      <c r="AO432" s="6" t="str">
        <f ca="1" t="shared" si="383"/>
        <v/>
      </c>
      <c r="AP432" s="6" t="str">
        <f ca="1" t="shared" si="384"/>
        <v/>
      </c>
      <c r="AQ432" s="6" t="str">
        <f ca="1" t="shared" si="385"/>
        <v/>
      </c>
      <c r="AR432" s="6" t="str">
        <f ca="1" t="shared" si="386"/>
        <v/>
      </c>
      <c r="AS432" s="6" t="str">
        <f ca="1" t="shared" si="387"/>
        <v/>
      </c>
      <c r="AT432" s="6" t="str">
        <f ca="1" t="shared" si="388"/>
        <v/>
      </c>
      <c r="AU432" s="9" t="str">
        <f ca="1" t="shared" si="389"/>
        <v/>
      </c>
      <c r="AV432" s="5" t="str">
        <f ca="1" t="shared" si="390"/>
        <v/>
      </c>
      <c r="AW432" s="5" t="str">
        <f ca="1" t="shared" si="391"/>
        <v/>
      </c>
      <c r="AX432" s="8" t="str">
        <f ca="1" t="shared" si="392"/>
        <v/>
      </c>
      <c r="AY432" s="6" t="str">
        <f ca="1" t="shared" si="393"/>
        <v/>
      </c>
      <c r="AZ432" s="7" t="str">
        <f ca="1" t="shared" si="394"/>
        <v/>
      </c>
      <c r="BA432" s="6" t="str">
        <f ca="1" t="shared" si="395"/>
        <v/>
      </c>
      <c r="BB432" s="6" t="str">
        <f ca="1" t="shared" si="396"/>
        <v/>
      </c>
      <c r="BC432" s="6" t="str">
        <f ca="1" t="shared" si="397"/>
        <v/>
      </c>
      <c r="BD432" s="6" t="str">
        <f ca="1" t="shared" si="398"/>
        <v/>
      </c>
      <c r="BE432" s="6" t="str">
        <f ca="1" t="shared" si="399"/>
        <v/>
      </c>
      <c r="BF432" s="6" t="str">
        <f ca="1" t="shared" si="400"/>
        <v/>
      </c>
      <c r="BG432" s="6" t="str">
        <f ca="1" t="shared" si="401"/>
        <v/>
      </c>
      <c r="BH432" s="6" t="str">
        <f ca="1" t="shared" si="402"/>
        <v/>
      </c>
      <c r="BI432" s="6" t="str">
        <f ca="1" t="shared" si="403"/>
        <v/>
      </c>
    </row>
    <row r="433" spans="1:61">
      <c r="A433" s="5" t="str">
        <f ca="1" t="shared" si="357"/>
        <v/>
      </c>
      <c r="B433" s="5" t="str">
        <f ca="1">IF(选手操作!$K432="","",选手操作!$K432)</f>
        <v/>
      </c>
      <c r="C433" s="5" t="str">
        <f ca="1">IF(选手操作!$L432="","",选手操作!$L432)</f>
        <v/>
      </c>
      <c r="D433" s="5" t="str">
        <f ca="1">IF($B433="","",RANK($E433,$E$4:$E$435,0)+COUNTIF($E$4:$E433,$E433)-1)</f>
        <v/>
      </c>
      <c r="E433" s="6" t="str">
        <f ca="1" t="shared" si="358"/>
        <v/>
      </c>
      <c r="F433" s="7" t="str">
        <f ca="1">IF(SUM(选手操作!S432,选手操作!AS432,选手操作!BS432,选手操作!CS432,选手操作!DS432,选手操作!ES432,选手操作!FS432,选手操作!GS432,选手操作!HS432,选手操作!M432,结果导入!W432,结果导入!AW432,结果导入!BW432,结果导入!CW432,结果导入!DW432,结果导入!EW432,结果导入!FW432,结果导入!GW432,结果导入!HW432,选手操作!HU432)=0,"",SUM(选手操作!S432,选手操作!AS432,选手操作!BS432,选手操作!CS432,选手操作!DS432,选手操作!ES432,选手操作!FS432,选手操作!GS432,选手操作!HS432,选手操作!M432,结果导入!W432,结果导入!AW432,结果导入!BW432,结果导入!CW432,结果导入!DW432,结果导入!EW432,结果导入!FW432,结果导入!GW432,结果导入!HW432))</f>
        <v/>
      </c>
      <c r="G433" s="7" t="str">
        <f>IF(SUM(选手操作!O432,结果导入!Y432,结果导入!AY432,结果导入!BY432,结果导入!CY432,结果导入!DY432,结果导入!EY432,结果导入!FY432,结果导入!GY432,结果导入!HY432)=0,"",SUM(选手操作!O432,结果导入!Y432,结果导入!AY432,结果导入!BY432,结果导入!CY432,结果导入!DY432,结果导入!EY432,结果导入!FY432,结果导入!GY432,结果导入!HY432))</f>
        <v/>
      </c>
      <c r="H433" s="6" t="str">
        <f ca="1">IFERROR(IF(OR($C433="",结果导入!S$3=""),"",IF(选手操作!T432&lt;&gt;"",IF(选手操作!T432="其他","请假",选手操作!T432),VLOOKUP($C433,结果导入!O:Q,3,0))),"成绩错误")</f>
        <v/>
      </c>
      <c r="I433" s="6" t="str">
        <f ca="1">IFERROR(IF(OR($C433="",结果导入!AS$3=""),"",IF(选手操作!AT432&lt;&gt;"",IF(选手操作!AT432="其他","请假",选手操作!AT432),VLOOKUP($C433,结果导入!AO:AQ,3,0))),"成绩错误")</f>
        <v/>
      </c>
      <c r="J433" s="6" t="str">
        <f ca="1">IFERROR(IF(OR($C433="",结果导入!BS$3=""),"",IF(选手操作!BT432&lt;&gt;"",IF(选手操作!BT432="其他","请假",选手操作!BT432),VLOOKUP($C433,结果导入!BO:BQ,3,0))),"成绩错误")</f>
        <v/>
      </c>
      <c r="K433" s="6" t="str">
        <f ca="1">IFERROR(IF(OR($C433="",结果导入!CS$3=""),"",IF(选手操作!CT432&lt;&gt;"",IF(选手操作!CT432="其他","请假",选手操作!CT432),VLOOKUP($C433,结果导入!CO:CQ,3,0))),"成绩错误")</f>
        <v/>
      </c>
      <c r="L433" s="6" t="str">
        <f ca="1">IFERROR(IF(OR($C433="",结果导入!DS$3=""),"",IF(选手操作!DT432&lt;&gt;"",IF(选手操作!DT432="其他","请假",选手操作!DT432),VLOOKUP($C433,结果导入!DO:DQ,3,0))),"成绩错误")</f>
        <v/>
      </c>
      <c r="M433" s="6" t="str">
        <f ca="1">IFERROR(IF(OR($C433="",结果导入!ES$3=""),"",IF(选手操作!ET432&lt;&gt;"",IF(选手操作!ET432="其他","请假",选手操作!ET432),VLOOKUP($C433,结果导入!EO:EQ,3,0))),"成绩错误")</f>
        <v/>
      </c>
      <c r="N433" s="6" t="str">
        <f ca="1">IFERROR(IF(OR($C433="",结果导入!FS$3=""),"",IF(选手操作!FT432&lt;&gt;"",IF(选手操作!FT432="其他","请假",选手操作!FT432),VLOOKUP($C433,结果导入!FO:FQ,3,0))),"成绩错误")</f>
        <v/>
      </c>
      <c r="O433" s="6" t="str">
        <f ca="1">IFERROR(IF(OR($C433="",结果导入!GS$3=""),"",IF(选手操作!GT432&lt;&gt;"",IF(选手操作!GT432="其他","请假",选手操作!GT432),VLOOKUP($C433,结果导入!GO:GQ,3,0))),"成绩错误")</f>
        <v/>
      </c>
      <c r="P433" s="6" t="str">
        <f ca="1">IFERROR(IF(OR($C433="",结果导入!HS$3=""),"",IF(选手操作!HT432&lt;&gt;"",IF(选手操作!HT432="其他","请假",选手操作!HT432),VLOOKUP($C433,结果导入!HO:HQ,3,0))),"成绩错误")</f>
        <v/>
      </c>
      <c r="Q433" s="5" t="str">
        <f ca="1" t="shared" si="359"/>
        <v/>
      </c>
      <c r="R433" s="5" t="str">
        <f ca="1" t="shared" si="360"/>
        <v/>
      </c>
      <c r="S433" s="5" t="str">
        <f ca="1" t="shared" si="361"/>
        <v/>
      </c>
      <c r="T433" s="6" t="str">
        <f ca="1" t="shared" si="362"/>
        <v/>
      </c>
      <c r="U433" s="6" t="str">
        <f ca="1" t="shared" si="363"/>
        <v/>
      </c>
      <c r="V433" s="6" t="str">
        <f ca="1" t="shared" si="364"/>
        <v/>
      </c>
      <c r="W433" s="6" t="str">
        <f ca="1" t="shared" si="365"/>
        <v/>
      </c>
      <c r="X433" s="6" t="str">
        <f ca="1" t="shared" si="366"/>
        <v/>
      </c>
      <c r="Y433" s="6" t="str">
        <f ca="1" t="shared" si="367"/>
        <v/>
      </c>
      <c r="Z433" s="6" t="str">
        <f ca="1" t="shared" si="368"/>
        <v/>
      </c>
      <c r="AA433" s="6" t="str">
        <f ca="1" t="shared" si="369"/>
        <v/>
      </c>
      <c r="AB433" s="6" t="str">
        <f ca="1" t="shared" si="370"/>
        <v/>
      </c>
      <c r="AC433" s="6" t="str">
        <f ca="1" t="shared" si="371"/>
        <v/>
      </c>
      <c r="AD433" s="6" t="str">
        <f ca="1" t="shared" si="372"/>
        <v/>
      </c>
      <c r="AE433" s="6" t="str">
        <f ca="1" t="shared" si="373"/>
        <v/>
      </c>
      <c r="AF433" s="5" t="str">
        <f ca="1" t="shared" si="374"/>
        <v/>
      </c>
      <c r="AG433" s="5" t="str">
        <f ca="1" t="shared" si="375"/>
        <v/>
      </c>
      <c r="AH433" s="5" t="str">
        <f ca="1" t="shared" si="376"/>
        <v/>
      </c>
      <c r="AI433" s="6" t="str">
        <f ca="1" t="shared" si="377"/>
        <v/>
      </c>
      <c r="AJ433" s="6" t="str">
        <f ca="1" t="shared" si="378"/>
        <v/>
      </c>
      <c r="AK433" s="7" t="str">
        <f ca="1" t="shared" si="379"/>
        <v/>
      </c>
      <c r="AL433" s="6" t="str">
        <f ca="1" t="shared" si="380"/>
        <v/>
      </c>
      <c r="AM433" s="6" t="str">
        <f ca="1" t="shared" si="381"/>
        <v/>
      </c>
      <c r="AN433" s="6" t="str">
        <f ca="1" t="shared" si="382"/>
        <v/>
      </c>
      <c r="AO433" s="6" t="str">
        <f ca="1" t="shared" si="383"/>
        <v/>
      </c>
      <c r="AP433" s="6" t="str">
        <f ca="1" t="shared" si="384"/>
        <v/>
      </c>
      <c r="AQ433" s="6" t="str">
        <f ca="1" t="shared" si="385"/>
        <v/>
      </c>
      <c r="AR433" s="6" t="str">
        <f ca="1" t="shared" si="386"/>
        <v/>
      </c>
      <c r="AS433" s="6" t="str">
        <f ca="1" t="shared" si="387"/>
        <v/>
      </c>
      <c r="AT433" s="6" t="str">
        <f ca="1" t="shared" si="388"/>
        <v/>
      </c>
      <c r="AU433" s="9" t="str">
        <f ca="1" t="shared" si="389"/>
        <v/>
      </c>
      <c r="AV433" s="5" t="str">
        <f ca="1" t="shared" si="390"/>
        <v/>
      </c>
      <c r="AW433" s="5" t="str">
        <f ca="1" t="shared" si="391"/>
        <v/>
      </c>
      <c r="AX433" s="8" t="str">
        <f ca="1" t="shared" si="392"/>
        <v/>
      </c>
      <c r="AY433" s="6" t="str">
        <f ca="1" t="shared" si="393"/>
        <v/>
      </c>
      <c r="AZ433" s="7" t="str">
        <f ca="1" t="shared" si="394"/>
        <v/>
      </c>
      <c r="BA433" s="6" t="str">
        <f ca="1" t="shared" si="395"/>
        <v/>
      </c>
      <c r="BB433" s="6" t="str">
        <f ca="1" t="shared" si="396"/>
        <v/>
      </c>
      <c r="BC433" s="6" t="str">
        <f ca="1" t="shared" si="397"/>
        <v/>
      </c>
      <c r="BD433" s="6" t="str">
        <f ca="1" t="shared" si="398"/>
        <v/>
      </c>
      <c r="BE433" s="6" t="str">
        <f ca="1" t="shared" si="399"/>
        <v/>
      </c>
      <c r="BF433" s="6" t="str">
        <f ca="1" t="shared" si="400"/>
        <v/>
      </c>
      <c r="BG433" s="6" t="str">
        <f ca="1" t="shared" si="401"/>
        <v/>
      </c>
      <c r="BH433" s="6" t="str">
        <f ca="1" t="shared" si="402"/>
        <v/>
      </c>
      <c r="BI433" s="6" t="str">
        <f ca="1" t="shared" si="403"/>
        <v/>
      </c>
    </row>
    <row r="434" spans="1:61">
      <c r="A434" s="5" t="str">
        <f ca="1" t="shared" si="357"/>
        <v/>
      </c>
      <c r="B434" s="5" t="str">
        <f ca="1">IF(选手操作!$K433="","",选手操作!$K433)</f>
        <v/>
      </c>
      <c r="C434" s="5" t="str">
        <f ca="1">IF(选手操作!$L433="","",选手操作!$L433)</f>
        <v/>
      </c>
      <c r="D434" s="5" t="str">
        <f ca="1">IF($B434="","",RANK($E434,$E$4:$E$435,0)+COUNTIF($E$4:$E434,$E434)-1)</f>
        <v/>
      </c>
      <c r="E434" s="6" t="str">
        <f ca="1" t="shared" si="358"/>
        <v/>
      </c>
      <c r="F434" s="7" t="str">
        <f ca="1">IF(SUM(选手操作!S433,选手操作!AS433,选手操作!BS433,选手操作!CS433,选手操作!DS433,选手操作!ES433,选手操作!FS433,选手操作!GS433,选手操作!HS433,选手操作!M433,结果导入!W433,结果导入!AW433,结果导入!BW433,结果导入!CW433,结果导入!DW433,结果导入!EW433,结果导入!FW433,结果导入!GW433,结果导入!HW433,选手操作!HU433)=0,"",SUM(选手操作!S433,选手操作!AS433,选手操作!BS433,选手操作!CS433,选手操作!DS433,选手操作!ES433,选手操作!FS433,选手操作!GS433,选手操作!HS433,选手操作!M433,结果导入!W433,结果导入!AW433,结果导入!BW433,结果导入!CW433,结果导入!DW433,结果导入!EW433,结果导入!FW433,结果导入!GW433,结果导入!HW433))</f>
        <v/>
      </c>
      <c r="G434" s="7" t="str">
        <f>IF(SUM(选手操作!O433,结果导入!Y433,结果导入!AY433,结果导入!BY433,结果导入!CY433,结果导入!DY433,结果导入!EY433,结果导入!FY433,结果导入!GY433,结果导入!HY433)=0,"",SUM(选手操作!O433,结果导入!Y433,结果导入!AY433,结果导入!BY433,结果导入!CY433,结果导入!DY433,结果导入!EY433,结果导入!FY433,结果导入!GY433,结果导入!HY433))</f>
        <v/>
      </c>
      <c r="H434" s="6" t="str">
        <f ca="1">IFERROR(IF(OR($C434="",结果导入!S$3=""),"",IF(选手操作!T433&lt;&gt;"",IF(选手操作!T433="其他","请假",选手操作!T433),VLOOKUP($C434,结果导入!O:Q,3,0))),"成绩错误")</f>
        <v/>
      </c>
      <c r="I434" s="6" t="str">
        <f ca="1">IFERROR(IF(OR($C434="",结果导入!AS$3=""),"",IF(选手操作!AT433&lt;&gt;"",IF(选手操作!AT433="其他","请假",选手操作!AT433),VLOOKUP($C434,结果导入!AO:AQ,3,0))),"成绩错误")</f>
        <v/>
      </c>
      <c r="J434" s="6" t="str">
        <f ca="1">IFERROR(IF(OR($C434="",结果导入!BS$3=""),"",IF(选手操作!BT433&lt;&gt;"",IF(选手操作!BT433="其他","请假",选手操作!BT433),VLOOKUP($C434,结果导入!BO:BQ,3,0))),"成绩错误")</f>
        <v/>
      </c>
      <c r="K434" s="6" t="str">
        <f ca="1">IFERROR(IF(OR($C434="",结果导入!CS$3=""),"",IF(选手操作!CT433&lt;&gt;"",IF(选手操作!CT433="其他","请假",选手操作!CT433),VLOOKUP($C434,结果导入!CO:CQ,3,0))),"成绩错误")</f>
        <v/>
      </c>
      <c r="L434" s="6" t="str">
        <f ca="1">IFERROR(IF(OR($C434="",结果导入!DS$3=""),"",IF(选手操作!DT433&lt;&gt;"",IF(选手操作!DT433="其他","请假",选手操作!DT433),VLOOKUP($C434,结果导入!DO:DQ,3,0))),"成绩错误")</f>
        <v/>
      </c>
      <c r="M434" s="6" t="str">
        <f ca="1">IFERROR(IF(OR($C434="",结果导入!ES$3=""),"",IF(选手操作!ET433&lt;&gt;"",IF(选手操作!ET433="其他","请假",选手操作!ET433),VLOOKUP($C434,结果导入!EO:EQ,3,0))),"成绩错误")</f>
        <v/>
      </c>
      <c r="N434" s="6" t="str">
        <f ca="1">IFERROR(IF(OR($C434="",结果导入!FS$3=""),"",IF(选手操作!FT433&lt;&gt;"",IF(选手操作!FT433="其他","请假",选手操作!FT433),VLOOKUP($C434,结果导入!FO:FQ,3,0))),"成绩错误")</f>
        <v/>
      </c>
      <c r="O434" s="6" t="str">
        <f ca="1">IFERROR(IF(OR($C434="",结果导入!GS$3=""),"",IF(选手操作!GT433&lt;&gt;"",IF(选手操作!GT433="其他","请假",选手操作!GT433),VLOOKUP($C434,结果导入!GO:GQ,3,0))),"成绩错误")</f>
        <v/>
      </c>
      <c r="P434" s="6" t="str">
        <f ca="1">IFERROR(IF(OR($C434="",结果导入!HS$3=""),"",IF(选手操作!HT433&lt;&gt;"",IF(选手操作!HT433="其他","请假",选手操作!HT433),VLOOKUP($C434,结果导入!HO:HQ,3,0))),"成绩错误")</f>
        <v/>
      </c>
      <c r="Q434" s="5" t="str">
        <f ca="1" t="shared" si="359"/>
        <v/>
      </c>
      <c r="R434" s="5" t="str">
        <f ca="1" t="shared" si="360"/>
        <v/>
      </c>
      <c r="S434" s="5" t="str">
        <f ca="1" t="shared" si="361"/>
        <v/>
      </c>
      <c r="T434" s="6" t="str">
        <f ca="1" t="shared" si="362"/>
        <v/>
      </c>
      <c r="U434" s="6" t="str">
        <f ca="1" t="shared" si="363"/>
        <v/>
      </c>
      <c r="V434" s="6" t="str">
        <f ca="1" t="shared" si="364"/>
        <v/>
      </c>
      <c r="W434" s="6" t="str">
        <f ca="1" t="shared" si="365"/>
        <v/>
      </c>
      <c r="X434" s="6" t="str">
        <f ca="1" t="shared" si="366"/>
        <v/>
      </c>
      <c r="Y434" s="6" t="str">
        <f ca="1" t="shared" si="367"/>
        <v/>
      </c>
      <c r="Z434" s="6" t="str">
        <f ca="1" t="shared" si="368"/>
        <v/>
      </c>
      <c r="AA434" s="6" t="str">
        <f ca="1" t="shared" si="369"/>
        <v/>
      </c>
      <c r="AB434" s="6" t="str">
        <f ca="1" t="shared" si="370"/>
        <v/>
      </c>
      <c r="AC434" s="6" t="str">
        <f ca="1" t="shared" si="371"/>
        <v/>
      </c>
      <c r="AD434" s="6" t="str">
        <f ca="1" t="shared" si="372"/>
        <v/>
      </c>
      <c r="AE434" s="6" t="str">
        <f ca="1" t="shared" si="373"/>
        <v/>
      </c>
      <c r="AF434" s="5" t="str">
        <f ca="1" t="shared" si="374"/>
        <v/>
      </c>
      <c r="AG434" s="5" t="str">
        <f ca="1" t="shared" si="375"/>
        <v/>
      </c>
      <c r="AH434" s="5" t="str">
        <f ca="1" t="shared" si="376"/>
        <v/>
      </c>
      <c r="AI434" s="6" t="str">
        <f ca="1" t="shared" si="377"/>
        <v/>
      </c>
      <c r="AJ434" s="6" t="str">
        <f ca="1" t="shared" si="378"/>
        <v/>
      </c>
      <c r="AK434" s="7" t="str">
        <f ca="1" t="shared" si="379"/>
        <v/>
      </c>
      <c r="AL434" s="6" t="str">
        <f ca="1" t="shared" si="380"/>
        <v/>
      </c>
      <c r="AM434" s="6" t="str">
        <f ca="1" t="shared" si="381"/>
        <v/>
      </c>
      <c r="AN434" s="6" t="str">
        <f ca="1" t="shared" si="382"/>
        <v/>
      </c>
      <c r="AO434" s="6" t="str">
        <f ca="1" t="shared" si="383"/>
        <v/>
      </c>
      <c r="AP434" s="6" t="str">
        <f ca="1" t="shared" si="384"/>
        <v/>
      </c>
      <c r="AQ434" s="6" t="str">
        <f ca="1" t="shared" si="385"/>
        <v/>
      </c>
      <c r="AR434" s="6" t="str">
        <f ca="1" t="shared" si="386"/>
        <v/>
      </c>
      <c r="AS434" s="6" t="str">
        <f ca="1" t="shared" si="387"/>
        <v/>
      </c>
      <c r="AT434" s="6" t="str">
        <f ca="1" t="shared" si="388"/>
        <v/>
      </c>
      <c r="AU434" s="9" t="str">
        <f ca="1" t="shared" si="389"/>
        <v/>
      </c>
      <c r="AV434" s="5" t="str">
        <f ca="1" t="shared" si="390"/>
        <v/>
      </c>
      <c r="AW434" s="5" t="str">
        <f ca="1" t="shared" si="391"/>
        <v/>
      </c>
      <c r="AX434" s="8" t="str">
        <f ca="1" t="shared" si="392"/>
        <v/>
      </c>
      <c r="AY434" s="6" t="str">
        <f ca="1" t="shared" si="393"/>
        <v/>
      </c>
      <c r="AZ434" s="7" t="str">
        <f ca="1" t="shared" si="394"/>
        <v/>
      </c>
      <c r="BA434" s="6" t="str">
        <f ca="1" t="shared" si="395"/>
        <v/>
      </c>
      <c r="BB434" s="6" t="str">
        <f ca="1" t="shared" si="396"/>
        <v/>
      </c>
      <c r="BC434" s="6" t="str">
        <f ca="1" t="shared" si="397"/>
        <v/>
      </c>
      <c r="BD434" s="6" t="str">
        <f ca="1" t="shared" si="398"/>
        <v/>
      </c>
      <c r="BE434" s="6" t="str">
        <f ca="1" t="shared" si="399"/>
        <v/>
      </c>
      <c r="BF434" s="6" t="str">
        <f ca="1" t="shared" si="400"/>
        <v/>
      </c>
      <c r="BG434" s="6" t="str">
        <f ca="1" t="shared" si="401"/>
        <v/>
      </c>
      <c r="BH434" s="6" t="str">
        <f ca="1" t="shared" si="402"/>
        <v/>
      </c>
      <c r="BI434" s="6" t="str">
        <f ca="1" t="shared" si="403"/>
        <v/>
      </c>
    </row>
    <row r="435" spans="1:61">
      <c r="A435" s="5" t="str">
        <f ca="1" t="shared" si="357"/>
        <v/>
      </c>
      <c r="B435" s="5" t="str">
        <f ca="1">IF(选手操作!$K434="","",选手操作!$K434)</f>
        <v/>
      </c>
      <c r="C435" s="5" t="str">
        <f ca="1">IF(选手操作!$L434="","",选手操作!$L434)</f>
        <v/>
      </c>
      <c r="D435" s="5" t="str">
        <f ca="1">IF($B435="","",RANK($E435,$E$4:$E$435,0)+COUNTIF($E$4:$E435,$E435)-1)</f>
        <v/>
      </c>
      <c r="E435" s="6" t="str">
        <f ca="1" t="shared" si="358"/>
        <v/>
      </c>
      <c r="F435" s="7" t="str">
        <f ca="1">IF(SUM(选手操作!S434,选手操作!AS434,选手操作!BS434,选手操作!CS434,选手操作!DS434,选手操作!ES434,选手操作!FS434,选手操作!GS434,选手操作!HS434,选手操作!M434,结果导入!W434,结果导入!AW434,结果导入!BW434,结果导入!CW434,结果导入!DW434,结果导入!EW434,结果导入!FW434,结果导入!GW434,结果导入!HW434,选手操作!HU434)=0,"",SUM(选手操作!S434,选手操作!AS434,选手操作!BS434,选手操作!CS434,选手操作!DS434,选手操作!ES434,选手操作!FS434,选手操作!GS434,选手操作!HS434,选手操作!M434,结果导入!W434,结果导入!AW434,结果导入!BW434,结果导入!CW434,结果导入!DW434,结果导入!EW434,结果导入!FW434,结果导入!GW434,结果导入!HW434))</f>
        <v/>
      </c>
      <c r="G435" s="7" t="str">
        <f>IF(SUM(选手操作!O434,结果导入!Y434,结果导入!AY434,结果导入!BY434,结果导入!CY434,结果导入!DY434,结果导入!EY434,结果导入!FY434,结果导入!GY434,结果导入!HY434)=0,"",SUM(选手操作!O434,结果导入!Y434,结果导入!AY434,结果导入!BY434,结果导入!CY434,结果导入!DY434,结果导入!EY434,结果导入!FY434,结果导入!GY434,结果导入!HY434))</f>
        <v/>
      </c>
      <c r="H435" s="6" t="str">
        <f ca="1">IFERROR(IF(OR($C435="",结果导入!S$3=""),"",IF(选手操作!T434&lt;&gt;"",IF(选手操作!T434="其他","请假",选手操作!T434),VLOOKUP($C435,结果导入!O:Q,3,0))),"成绩错误")</f>
        <v/>
      </c>
      <c r="I435" s="6" t="str">
        <f ca="1">IFERROR(IF(OR($C435="",结果导入!AS$3=""),"",IF(选手操作!AT434&lt;&gt;"",IF(选手操作!AT434="其他","请假",选手操作!AT434),VLOOKUP($C435,结果导入!AO:AQ,3,0))),"成绩错误")</f>
        <v/>
      </c>
      <c r="J435" s="6" t="str">
        <f ca="1">IFERROR(IF(OR($C435="",结果导入!BS$3=""),"",IF(选手操作!BT434&lt;&gt;"",IF(选手操作!BT434="其他","请假",选手操作!BT434),VLOOKUP($C435,结果导入!BO:BQ,3,0))),"成绩错误")</f>
        <v/>
      </c>
      <c r="K435" s="6" t="str">
        <f ca="1">IFERROR(IF(OR($C435="",结果导入!CS$3=""),"",IF(选手操作!CT434&lt;&gt;"",IF(选手操作!CT434="其他","请假",选手操作!CT434),VLOOKUP($C435,结果导入!CO:CQ,3,0))),"成绩错误")</f>
        <v/>
      </c>
      <c r="L435" s="6" t="str">
        <f ca="1">IFERROR(IF(OR($C435="",结果导入!DS$3=""),"",IF(选手操作!DT434&lt;&gt;"",IF(选手操作!DT434="其他","请假",选手操作!DT434),VLOOKUP($C435,结果导入!DO:DQ,3,0))),"成绩错误")</f>
        <v/>
      </c>
      <c r="M435" s="6" t="str">
        <f ca="1">IFERROR(IF(OR($C435="",结果导入!ES$3=""),"",IF(选手操作!ET434&lt;&gt;"",IF(选手操作!ET434="其他","请假",选手操作!ET434),VLOOKUP($C435,结果导入!EO:EQ,3,0))),"成绩错误")</f>
        <v/>
      </c>
      <c r="N435" s="6" t="str">
        <f ca="1">IFERROR(IF(OR($C435="",结果导入!FS$3=""),"",IF(选手操作!FT434&lt;&gt;"",IF(选手操作!FT434="其他","请假",选手操作!FT434),VLOOKUP($C435,结果导入!FO:FQ,3,0))),"成绩错误")</f>
        <v/>
      </c>
      <c r="O435" s="6" t="str">
        <f ca="1">IFERROR(IF(OR($C435="",结果导入!GS$3=""),"",IF(选手操作!GT434&lt;&gt;"",IF(选手操作!GT434="其他","请假",选手操作!GT434),VLOOKUP($C435,结果导入!GO:GQ,3,0))),"成绩错误")</f>
        <v/>
      </c>
      <c r="P435" s="6" t="str">
        <f ca="1">IFERROR(IF(OR($C435="",结果导入!HS$3=""),"",IF(选手操作!HT434&lt;&gt;"",IF(选手操作!HT434="其他","请假",选手操作!HT434),VLOOKUP($C435,结果导入!HO:HQ,3,0))),"成绩错误")</f>
        <v/>
      </c>
      <c r="Q435" s="5" t="str">
        <f ca="1" t="shared" si="359"/>
        <v/>
      </c>
      <c r="R435" s="5" t="str">
        <f ca="1" t="shared" si="360"/>
        <v/>
      </c>
      <c r="S435" s="5" t="str">
        <f ca="1" t="shared" si="361"/>
        <v/>
      </c>
      <c r="T435" s="6" t="str">
        <f ca="1" t="shared" si="362"/>
        <v/>
      </c>
      <c r="U435" s="6" t="str">
        <f ca="1" t="shared" si="363"/>
        <v/>
      </c>
      <c r="V435" s="6" t="str">
        <f ca="1" t="shared" si="364"/>
        <v/>
      </c>
      <c r="W435" s="6" t="str">
        <f ca="1" t="shared" si="365"/>
        <v/>
      </c>
      <c r="X435" s="6" t="str">
        <f ca="1" t="shared" si="366"/>
        <v/>
      </c>
      <c r="Y435" s="6" t="str">
        <f ca="1" t="shared" si="367"/>
        <v/>
      </c>
      <c r="Z435" s="6" t="str">
        <f ca="1" t="shared" si="368"/>
        <v/>
      </c>
      <c r="AA435" s="6" t="str">
        <f ca="1" t="shared" si="369"/>
        <v/>
      </c>
      <c r="AB435" s="6" t="str">
        <f ca="1" t="shared" si="370"/>
        <v/>
      </c>
      <c r="AC435" s="6" t="str">
        <f ca="1" t="shared" si="371"/>
        <v/>
      </c>
      <c r="AD435" s="6" t="str">
        <f ca="1" t="shared" si="372"/>
        <v/>
      </c>
      <c r="AE435" s="6" t="str">
        <f ca="1" t="shared" si="373"/>
        <v/>
      </c>
      <c r="AF435" s="5" t="str">
        <f ca="1" t="shared" si="374"/>
        <v/>
      </c>
      <c r="AG435" s="5" t="str">
        <f ca="1" t="shared" si="375"/>
        <v/>
      </c>
      <c r="AH435" s="5" t="str">
        <f ca="1" t="shared" si="376"/>
        <v/>
      </c>
      <c r="AI435" s="6" t="str">
        <f ca="1" t="shared" si="377"/>
        <v/>
      </c>
      <c r="AJ435" s="6" t="str">
        <f ca="1" t="shared" si="378"/>
        <v/>
      </c>
      <c r="AK435" s="7" t="str">
        <f ca="1" t="shared" si="379"/>
        <v/>
      </c>
      <c r="AL435" s="6" t="str">
        <f ca="1" t="shared" si="380"/>
        <v/>
      </c>
      <c r="AM435" s="6" t="str">
        <f ca="1" t="shared" si="381"/>
        <v/>
      </c>
      <c r="AN435" s="6" t="str">
        <f ca="1" t="shared" si="382"/>
        <v/>
      </c>
      <c r="AO435" s="6" t="str">
        <f ca="1" t="shared" si="383"/>
        <v/>
      </c>
      <c r="AP435" s="6" t="str">
        <f ca="1" t="shared" si="384"/>
        <v/>
      </c>
      <c r="AQ435" s="6" t="str">
        <f ca="1" t="shared" si="385"/>
        <v/>
      </c>
      <c r="AR435" s="6" t="str">
        <f ca="1" t="shared" si="386"/>
        <v/>
      </c>
      <c r="AS435" s="6" t="str">
        <f ca="1" t="shared" si="387"/>
        <v/>
      </c>
      <c r="AT435" s="6" t="str">
        <f ca="1" t="shared" si="388"/>
        <v/>
      </c>
      <c r="AU435" s="9" t="str">
        <f ca="1" t="shared" si="389"/>
        <v/>
      </c>
      <c r="AV435" s="5" t="str">
        <f ca="1" t="shared" si="390"/>
        <v/>
      </c>
      <c r="AW435" s="5" t="str">
        <f ca="1" t="shared" si="391"/>
        <v/>
      </c>
      <c r="AX435" s="8" t="str">
        <f ca="1" t="shared" si="392"/>
        <v/>
      </c>
      <c r="AY435" s="6" t="str">
        <f ca="1" t="shared" si="393"/>
        <v/>
      </c>
      <c r="AZ435" s="7" t="str">
        <f ca="1" t="shared" si="394"/>
        <v/>
      </c>
      <c r="BA435" s="6" t="str">
        <f ca="1" t="shared" si="395"/>
        <v/>
      </c>
      <c r="BB435" s="6" t="str">
        <f ca="1" t="shared" si="396"/>
        <v/>
      </c>
      <c r="BC435" s="6" t="str">
        <f ca="1" t="shared" si="397"/>
        <v/>
      </c>
      <c r="BD435" s="6" t="str">
        <f ca="1" t="shared" si="398"/>
        <v/>
      </c>
      <c r="BE435" s="6" t="str">
        <f ca="1" t="shared" si="399"/>
        <v/>
      </c>
      <c r="BF435" s="6" t="str">
        <f ca="1" t="shared" si="400"/>
        <v/>
      </c>
      <c r="BG435" s="6" t="str">
        <f ca="1" t="shared" si="401"/>
        <v/>
      </c>
      <c r="BH435" s="6" t="str">
        <f ca="1" t="shared" si="402"/>
        <v/>
      </c>
      <c r="BI435" s="6" t="str">
        <f ca="1" t="shared" si="403"/>
        <v/>
      </c>
    </row>
  </sheetData>
  <sheetProtection password="B3DA" sheet="1" objects="1"/>
  <mergeCells count="27">
    <mergeCell ref="AF1:AG1"/>
    <mergeCell ref="AI1:AR1"/>
    <mergeCell ref="AW1:BG1"/>
    <mergeCell ref="B2:B3"/>
    <mergeCell ref="C2:C3"/>
    <mergeCell ref="D2:D3"/>
    <mergeCell ref="E2:E3"/>
    <mergeCell ref="F2:F3"/>
    <mergeCell ref="G2:G3"/>
    <mergeCell ref="Q2:Q3"/>
    <mergeCell ref="R2:R3"/>
    <mergeCell ref="S2:S3"/>
    <mergeCell ref="T2:T3"/>
    <mergeCell ref="U2:U3"/>
    <mergeCell ref="V2:V3"/>
    <mergeCell ref="AF2:AF3"/>
    <mergeCell ref="AG2:AG3"/>
    <mergeCell ref="AH2:AH3"/>
    <mergeCell ref="AI2:AI3"/>
    <mergeCell ref="AJ2:AJ3"/>
    <mergeCell ref="AK2:AK3"/>
    <mergeCell ref="AU2:AU3"/>
    <mergeCell ref="AV2:AV3"/>
    <mergeCell ref="AW2:AW3"/>
    <mergeCell ref="AX2:AX3"/>
    <mergeCell ref="AY2:AY3"/>
    <mergeCell ref="AZ2:AZ3"/>
  </mergeCells>
  <conditionalFormatting sqref="AV1">
    <cfRule type="containsBlanks" dxfId="1" priority="1">
      <formula>LEN(TRIM(AV1))=0</formula>
    </cfRule>
  </conditionalFormatting>
  <conditionalFormatting sqref="AW4:AW435">
    <cfRule type="expression" dxfId="3" priority="3">
      <formula>AND(AW4&lt;&gt;"",COUNTIF(违纪记录!$D:$D,AW4)&gt;=1,COUNTIF(违纪记录!$D:$D,AW4)&lt;=2)</formula>
    </cfRule>
    <cfRule type="expression" dxfId="0" priority="2">
      <formula>AND(AW4&lt;&gt;"",COUNTIF(违纪记录!$D:$D,AW4)&gt;=3)</formula>
    </cfRule>
  </conditionalFormatting>
  <conditionalFormatting sqref="BA4:BI435">
    <cfRule type="cellIs" dxfId="4" priority="4" operator="equal">
      <formula>"成绩错误"</formula>
    </cfRule>
    <cfRule type="cellIs" dxfId="5" priority="11" operator="equal">
      <formula>"抽调"</formula>
    </cfRule>
    <cfRule type="cellIs" dxfId="6" priority="6" operator="equal">
      <formula>"病假"</formula>
    </cfRule>
    <cfRule type="cellIs" dxfId="7" priority="7" operator="equal">
      <formula>"公事"</formula>
    </cfRule>
    <cfRule type="cellIs" dxfId="8" priority="8" operator="equal">
      <formula>"私事"</formula>
    </cfRule>
    <cfRule type="cellIs" dxfId="9" priority="5" operator="equal">
      <formula>"旷课"</formula>
    </cfRule>
    <cfRule type="cellIs" dxfId="10" priority="12" operator="equal">
      <formula>"请假"</formula>
    </cfRule>
    <cfRule type="cellIs" dxfId="11" priority="9" operator="equal">
      <formula>"公假"</formula>
    </cfRule>
  </conditionalFormatting>
  <dataValidations count="2">
    <dataValidation type="list" allowBlank="1" showInputMessage="1" showErrorMessage="1" errorTitle="方式错误" error="请选择正确的排序方式。" sqref="AV1">
      <formula1>"参赛编号,比赛名次"</formula1>
    </dataValidation>
    <dataValidation type="list" allowBlank="1" showInputMessage="1" showErrorMessage="1" errorTitle="带分错误" error="请选择正确的带分百分比。" sqref="BI1">
      <formula1>"0%,5%,10%,15%,20%,25%,30%,35%,40%,45%,50%,55%,60%,65%,70%,75%,80%,85%,90%,95%,100%"</formula1>
    </dataValidation>
  </dataValidations>
  <printOptions horizontalCentered="1" gridLines="1"/>
  <pageMargins left="0.393055555555556" right="0.393055555555556" top="0.786805555555556" bottom="0.786805555555556" header="0.590277777777778" footer="0.590277777777778"/>
  <pageSetup paperSize="9" scale="95" fitToHeight="0" orientation="landscape" horizontalDpi="600"/>
  <headerFooter>
    <oddHeader>&amp;C&amp;"等线"上海市徐汇圣醒青少年桥牌文化俱乐部</oddHeader>
    <oddFooter>&amp;L&amp;"等线"个人赛快速编排系统 V6.3&amp;C&amp;"等线"&amp;P&amp;R&amp;"等线"&amp;D</oddFooter>
  </headerFooter>
  <rowBreaks count="13" manualBreakCount="13">
    <brk id="35" max="16383" man="1"/>
    <brk id="67" max="16383" man="1"/>
    <brk id="99" max="16383" man="1"/>
    <brk id="131" max="16383" man="1"/>
    <brk id="163" max="16383" man="1"/>
    <brk id="195" max="16383" man="1"/>
    <brk id="227" max="16383" man="1"/>
    <brk id="259" max="16383" man="1"/>
    <brk id="291" max="16383" man="1"/>
    <brk id="323" max="16383" man="1"/>
    <brk id="355" max="16383" man="1"/>
    <brk id="387" max="16383" man="1"/>
    <brk id="419" max="16383" man="1"/>
  </rowBreaks>
  <colBreaks count="1" manualBreakCount="1">
    <brk id="46" max="1048575" man="1"/>
  </col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0000"/>
  </sheetPr>
  <dimension ref="A1:E257"/>
  <sheetViews>
    <sheetView topLeftCell="B1" workbookViewId="0">
      <selection activeCell="C2" sqref="C2"/>
    </sheetView>
  </sheetViews>
  <sheetFormatPr defaultColWidth="8.72972972972973" defaultRowHeight="14.1" outlineLevelCol="4"/>
  <cols>
    <col min="1" max="1" width="6.54954954954955" style="2" hidden="1" customWidth="1"/>
    <col min="2" max="2" width="6.54954954954955" style="2" customWidth="1"/>
    <col min="3" max="3" width="10.2702702702703" style="3" customWidth="1"/>
    <col min="4" max="4" width="16.2702702702703" style="3" customWidth="1"/>
    <col min="5" max="5" width="100.63963963964" style="3" customWidth="1"/>
    <col min="6" max="16384" width="8.72972972972973" style="2"/>
  </cols>
  <sheetData>
    <row r="1" s="1" customFormat="1" spans="2:5">
      <c r="B1" s="4" t="s">
        <v>118</v>
      </c>
      <c r="C1" s="4" t="s">
        <v>208</v>
      </c>
      <c r="D1" s="4" t="s">
        <v>209</v>
      </c>
      <c r="E1" s="4" t="s">
        <v>210</v>
      </c>
    </row>
    <row r="2" spans="1:2">
      <c r="A2" s="2" t="str">
        <f>IF(C2="","",ROW()-1)</f>
        <v/>
      </c>
      <c r="B2" s="2" t="str">
        <f>IF(A2="","",A2)</f>
        <v/>
      </c>
    </row>
    <row r="3" spans="1:2">
      <c r="A3" s="2" t="str">
        <f t="shared" ref="A3:A66" si="0">IF(C3="","",ROW()-1)</f>
        <v/>
      </c>
      <c r="B3" s="2" t="str">
        <f t="shared" ref="B3:B66" si="1">IF(A3="","",A3)</f>
        <v/>
      </c>
    </row>
    <row r="4" spans="1:2">
      <c r="A4" s="2" t="str">
        <f t="shared" si="0"/>
        <v/>
      </c>
      <c r="B4" s="2" t="str">
        <f t="shared" si="1"/>
        <v/>
      </c>
    </row>
    <row r="5" spans="1:2">
      <c r="A5" s="2" t="str">
        <f t="shared" si="0"/>
        <v/>
      </c>
      <c r="B5" s="2" t="str">
        <f t="shared" si="1"/>
        <v/>
      </c>
    </row>
    <row r="6" spans="1:2">
      <c r="A6" s="2" t="str">
        <f t="shared" si="0"/>
        <v/>
      </c>
      <c r="B6" s="2" t="str">
        <f t="shared" si="1"/>
        <v/>
      </c>
    </row>
    <row r="7" spans="1:2">
      <c r="A7" s="2" t="str">
        <f t="shared" si="0"/>
        <v/>
      </c>
      <c r="B7" s="2" t="str">
        <f t="shared" si="1"/>
        <v/>
      </c>
    </row>
    <row r="8" spans="1:2">
      <c r="A8" s="2" t="str">
        <f t="shared" si="0"/>
        <v/>
      </c>
      <c r="B8" s="2" t="str">
        <f t="shared" si="1"/>
        <v/>
      </c>
    </row>
    <row r="9" spans="1:2">
      <c r="A9" s="2" t="str">
        <f t="shared" si="0"/>
        <v/>
      </c>
      <c r="B9" s="2" t="str">
        <f t="shared" si="1"/>
        <v/>
      </c>
    </row>
    <row r="10" spans="1:2">
      <c r="A10" s="2" t="str">
        <f t="shared" si="0"/>
        <v/>
      </c>
      <c r="B10" s="2" t="str">
        <f t="shared" si="1"/>
        <v/>
      </c>
    </row>
    <row r="11" spans="1:2">
      <c r="A11" s="2" t="str">
        <f t="shared" si="0"/>
        <v/>
      </c>
      <c r="B11" s="2" t="str">
        <f t="shared" si="1"/>
        <v/>
      </c>
    </row>
    <row r="12" spans="1:2">
      <c r="A12" s="2" t="str">
        <f t="shared" si="0"/>
        <v/>
      </c>
      <c r="B12" s="2" t="str">
        <f t="shared" si="1"/>
        <v/>
      </c>
    </row>
    <row r="13" spans="1:2">
      <c r="A13" s="2" t="str">
        <f t="shared" si="0"/>
        <v/>
      </c>
      <c r="B13" s="2" t="str">
        <f t="shared" si="1"/>
        <v/>
      </c>
    </row>
    <row r="14" spans="1:2">
      <c r="A14" s="2" t="str">
        <f t="shared" si="0"/>
        <v/>
      </c>
      <c r="B14" s="2" t="str">
        <f t="shared" si="1"/>
        <v/>
      </c>
    </row>
    <row r="15" spans="1:2">
      <c r="A15" s="2" t="str">
        <f t="shared" si="0"/>
        <v/>
      </c>
      <c r="B15" s="2" t="str">
        <f t="shared" si="1"/>
        <v/>
      </c>
    </row>
    <row r="16" spans="1:2">
      <c r="A16" s="2" t="str">
        <f t="shared" si="0"/>
        <v/>
      </c>
      <c r="B16" s="2" t="str">
        <f t="shared" si="1"/>
        <v/>
      </c>
    </row>
    <row r="17" spans="1:2">
      <c r="A17" s="2" t="str">
        <f t="shared" si="0"/>
        <v/>
      </c>
      <c r="B17" s="2" t="str">
        <f t="shared" si="1"/>
        <v/>
      </c>
    </row>
    <row r="18" spans="1:2">
      <c r="A18" s="2" t="str">
        <f t="shared" si="0"/>
        <v/>
      </c>
      <c r="B18" s="2" t="str">
        <f t="shared" si="1"/>
        <v/>
      </c>
    </row>
    <row r="19" spans="1:2">
      <c r="A19" s="2" t="str">
        <f t="shared" si="0"/>
        <v/>
      </c>
      <c r="B19" s="2" t="str">
        <f t="shared" si="1"/>
        <v/>
      </c>
    </row>
    <row r="20" spans="1:2">
      <c r="A20" s="2" t="str">
        <f t="shared" si="0"/>
        <v/>
      </c>
      <c r="B20" s="2" t="str">
        <f t="shared" si="1"/>
        <v/>
      </c>
    </row>
    <row r="21" spans="1:2">
      <c r="A21" s="2" t="str">
        <f t="shared" si="0"/>
        <v/>
      </c>
      <c r="B21" s="2" t="str">
        <f t="shared" si="1"/>
        <v/>
      </c>
    </row>
    <row r="22" spans="1:2">
      <c r="A22" s="2" t="str">
        <f t="shared" si="0"/>
        <v/>
      </c>
      <c r="B22" s="2" t="str">
        <f t="shared" si="1"/>
        <v/>
      </c>
    </row>
    <row r="23" spans="1:2">
      <c r="A23" s="2" t="str">
        <f t="shared" si="0"/>
        <v/>
      </c>
      <c r="B23" s="2" t="str">
        <f t="shared" si="1"/>
        <v/>
      </c>
    </row>
    <row r="24" spans="1:2">
      <c r="A24" s="2" t="str">
        <f t="shared" si="0"/>
        <v/>
      </c>
      <c r="B24" s="2" t="str">
        <f t="shared" si="1"/>
        <v/>
      </c>
    </row>
    <row r="25" spans="1:2">
      <c r="A25" s="2" t="str">
        <f t="shared" si="0"/>
        <v/>
      </c>
      <c r="B25" s="2" t="str">
        <f t="shared" si="1"/>
        <v/>
      </c>
    </row>
    <row r="26" spans="1:2">
      <c r="A26" s="2" t="str">
        <f t="shared" si="0"/>
        <v/>
      </c>
      <c r="B26" s="2" t="str">
        <f t="shared" si="1"/>
        <v/>
      </c>
    </row>
    <row r="27" spans="1:2">
      <c r="A27" s="2" t="str">
        <f t="shared" si="0"/>
        <v/>
      </c>
      <c r="B27" s="2" t="str">
        <f t="shared" si="1"/>
        <v/>
      </c>
    </row>
    <row r="28" spans="1:2">
      <c r="A28" s="2" t="str">
        <f t="shared" si="0"/>
        <v/>
      </c>
      <c r="B28" s="2" t="str">
        <f t="shared" si="1"/>
        <v/>
      </c>
    </row>
    <row r="29" spans="1:2">
      <c r="A29" s="2" t="str">
        <f t="shared" si="0"/>
        <v/>
      </c>
      <c r="B29" s="2" t="str">
        <f t="shared" si="1"/>
        <v/>
      </c>
    </row>
    <row r="30" spans="1:2">
      <c r="A30" s="2" t="str">
        <f t="shared" si="0"/>
        <v/>
      </c>
      <c r="B30" s="2" t="str">
        <f t="shared" si="1"/>
        <v/>
      </c>
    </row>
    <row r="31" spans="1:2">
      <c r="A31" s="2" t="str">
        <f t="shared" si="0"/>
        <v/>
      </c>
      <c r="B31" s="2" t="str">
        <f t="shared" si="1"/>
        <v/>
      </c>
    </row>
    <row r="32" spans="1:2">
      <c r="A32" s="2" t="str">
        <f t="shared" si="0"/>
        <v/>
      </c>
      <c r="B32" s="2" t="str">
        <f t="shared" si="1"/>
        <v/>
      </c>
    </row>
    <row r="33" spans="1:2">
      <c r="A33" s="2" t="str">
        <f t="shared" si="0"/>
        <v/>
      </c>
      <c r="B33" s="2" t="str">
        <f t="shared" si="1"/>
        <v/>
      </c>
    </row>
    <row r="34" spans="1:2">
      <c r="A34" s="2" t="str">
        <f t="shared" si="0"/>
        <v/>
      </c>
      <c r="B34" s="2" t="str">
        <f t="shared" si="1"/>
        <v/>
      </c>
    </row>
    <row r="35" spans="1:2">
      <c r="A35" s="2" t="str">
        <f t="shared" si="0"/>
        <v/>
      </c>
      <c r="B35" s="2" t="str">
        <f t="shared" si="1"/>
        <v/>
      </c>
    </row>
    <row r="36" spans="1:2">
      <c r="A36" s="2" t="str">
        <f t="shared" si="0"/>
        <v/>
      </c>
      <c r="B36" s="2" t="str">
        <f t="shared" si="1"/>
        <v/>
      </c>
    </row>
    <row r="37" spans="1:2">
      <c r="A37" s="2" t="str">
        <f t="shared" si="0"/>
        <v/>
      </c>
      <c r="B37" s="2" t="str">
        <f t="shared" si="1"/>
        <v/>
      </c>
    </row>
    <row r="38" spans="1:2">
      <c r="A38" s="2" t="str">
        <f t="shared" si="0"/>
        <v/>
      </c>
      <c r="B38" s="2" t="str">
        <f t="shared" si="1"/>
        <v/>
      </c>
    </row>
    <row r="39" spans="1:2">
      <c r="A39" s="2" t="str">
        <f t="shared" si="0"/>
        <v/>
      </c>
      <c r="B39" s="2" t="str">
        <f t="shared" si="1"/>
        <v/>
      </c>
    </row>
    <row r="40" spans="1:2">
      <c r="A40" s="2" t="str">
        <f t="shared" si="0"/>
        <v/>
      </c>
      <c r="B40" s="2" t="str">
        <f t="shared" si="1"/>
        <v/>
      </c>
    </row>
    <row r="41" spans="1:2">
      <c r="A41" s="2" t="str">
        <f t="shared" si="0"/>
        <v/>
      </c>
      <c r="B41" s="2" t="str">
        <f t="shared" si="1"/>
        <v/>
      </c>
    </row>
    <row r="42" spans="1:2">
      <c r="A42" s="2" t="str">
        <f t="shared" si="0"/>
        <v/>
      </c>
      <c r="B42" s="2" t="str">
        <f t="shared" si="1"/>
        <v/>
      </c>
    </row>
    <row r="43" spans="1:2">
      <c r="A43" s="2" t="str">
        <f t="shared" si="0"/>
        <v/>
      </c>
      <c r="B43" s="2" t="str">
        <f t="shared" si="1"/>
        <v/>
      </c>
    </row>
    <row r="44" spans="1:2">
      <c r="A44" s="2" t="str">
        <f t="shared" si="0"/>
        <v/>
      </c>
      <c r="B44" s="2" t="str">
        <f t="shared" si="1"/>
        <v/>
      </c>
    </row>
    <row r="45" spans="1:2">
      <c r="A45" s="2" t="str">
        <f t="shared" si="0"/>
        <v/>
      </c>
      <c r="B45" s="2" t="str">
        <f t="shared" si="1"/>
        <v/>
      </c>
    </row>
    <row r="46" spans="1:2">
      <c r="A46" s="2" t="str">
        <f t="shared" si="0"/>
        <v/>
      </c>
      <c r="B46" s="2" t="str">
        <f t="shared" si="1"/>
        <v/>
      </c>
    </row>
    <row r="47" spans="1:2">
      <c r="A47" s="2" t="str">
        <f t="shared" si="0"/>
        <v/>
      </c>
      <c r="B47" s="2" t="str">
        <f t="shared" si="1"/>
        <v/>
      </c>
    </row>
    <row r="48" spans="1:2">
      <c r="A48" s="2" t="str">
        <f t="shared" si="0"/>
        <v/>
      </c>
      <c r="B48" s="2" t="str">
        <f t="shared" si="1"/>
        <v/>
      </c>
    </row>
    <row r="49" spans="1:2">
      <c r="A49" s="2" t="str">
        <f t="shared" si="0"/>
        <v/>
      </c>
      <c r="B49" s="2" t="str">
        <f t="shared" si="1"/>
        <v/>
      </c>
    </row>
    <row r="50" spans="1:2">
      <c r="A50" s="2" t="str">
        <f t="shared" si="0"/>
        <v/>
      </c>
      <c r="B50" s="2" t="str">
        <f t="shared" si="1"/>
        <v/>
      </c>
    </row>
    <row r="51" spans="1:2">
      <c r="A51" s="2" t="str">
        <f t="shared" si="0"/>
        <v/>
      </c>
      <c r="B51" s="2" t="str">
        <f t="shared" si="1"/>
        <v/>
      </c>
    </row>
    <row r="52" spans="1:2">
      <c r="A52" s="2" t="str">
        <f t="shared" si="0"/>
        <v/>
      </c>
      <c r="B52" s="2" t="str">
        <f t="shared" si="1"/>
        <v/>
      </c>
    </row>
    <row r="53" spans="1:2">
      <c r="A53" s="2" t="str">
        <f t="shared" si="0"/>
        <v/>
      </c>
      <c r="B53" s="2" t="str">
        <f t="shared" si="1"/>
        <v/>
      </c>
    </row>
    <row r="54" spans="1:2">
      <c r="A54" s="2" t="str">
        <f t="shared" si="0"/>
        <v/>
      </c>
      <c r="B54" s="2" t="str">
        <f t="shared" si="1"/>
        <v/>
      </c>
    </row>
    <row r="55" spans="1:2">
      <c r="A55" s="2" t="str">
        <f t="shared" si="0"/>
        <v/>
      </c>
      <c r="B55" s="2" t="str">
        <f t="shared" si="1"/>
        <v/>
      </c>
    </row>
    <row r="56" spans="1:2">
      <c r="A56" s="2" t="str">
        <f t="shared" si="0"/>
        <v/>
      </c>
      <c r="B56" s="2" t="str">
        <f t="shared" si="1"/>
        <v/>
      </c>
    </row>
    <row r="57" spans="1:2">
      <c r="A57" s="2" t="str">
        <f t="shared" si="0"/>
        <v/>
      </c>
      <c r="B57" s="2" t="str">
        <f t="shared" si="1"/>
        <v/>
      </c>
    </row>
    <row r="58" spans="1:2">
      <c r="A58" s="2" t="str">
        <f t="shared" si="0"/>
        <v/>
      </c>
      <c r="B58" s="2" t="str">
        <f t="shared" si="1"/>
        <v/>
      </c>
    </row>
    <row r="59" spans="1:2">
      <c r="A59" s="2" t="str">
        <f t="shared" si="0"/>
        <v/>
      </c>
      <c r="B59" s="2" t="str">
        <f t="shared" si="1"/>
        <v/>
      </c>
    </row>
    <row r="60" spans="1:2">
      <c r="A60" s="2" t="str">
        <f t="shared" si="0"/>
        <v/>
      </c>
      <c r="B60" s="2" t="str">
        <f t="shared" si="1"/>
        <v/>
      </c>
    </row>
    <row r="61" spans="1:2">
      <c r="A61" s="2" t="str">
        <f t="shared" si="0"/>
        <v/>
      </c>
      <c r="B61" s="2" t="str">
        <f t="shared" si="1"/>
        <v/>
      </c>
    </row>
    <row r="62" spans="1:2">
      <c r="A62" s="2" t="str">
        <f t="shared" si="0"/>
        <v/>
      </c>
      <c r="B62" s="2" t="str">
        <f t="shared" si="1"/>
        <v/>
      </c>
    </row>
    <row r="63" spans="1:2">
      <c r="A63" s="2" t="str">
        <f t="shared" si="0"/>
        <v/>
      </c>
      <c r="B63" s="2" t="str">
        <f t="shared" si="1"/>
        <v/>
      </c>
    </row>
    <row r="64" spans="1:2">
      <c r="A64" s="2" t="str">
        <f t="shared" si="0"/>
        <v/>
      </c>
      <c r="B64" s="2" t="str">
        <f t="shared" si="1"/>
        <v/>
      </c>
    </row>
    <row r="65" spans="1:2">
      <c r="A65" s="2" t="str">
        <f t="shared" si="0"/>
        <v/>
      </c>
      <c r="B65" s="2" t="str">
        <f t="shared" si="1"/>
        <v/>
      </c>
    </row>
    <row r="66" spans="1:2">
      <c r="A66" s="2" t="str">
        <f t="shared" si="0"/>
        <v/>
      </c>
      <c r="B66" s="2" t="str">
        <f t="shared" si="1"/>
        <v/>
      </c>
    </row>
    <row r="67" spans="1:2">
      <c r="A67" s="2" t="str">
        <f t="shared" ref="A67:A130" si="2">IF(C67="","",ROW()-1)</f>
        <v/>
      </c>
      <c r="B67" s="2" t="str">
        <f t="shared" ref="B67:B130" si="3">IF(A67="","",A67)</f>
        <v/>
      </c>
    </row>
    <row r="68" spans="1:2">
      <c r="A68" s="2" t="str">
        <f t="shared" si="2"/>
        <v/>
      </c>
      <c r="B68" s="2" t="str">
        <f t="shared" si="3"/>
        <v/>
      </c>
    </row>
    <row r="69" spans="1:2">
      <c r="A69" s="2" t="str">
        <f t="shared" si="2"/>
        <v/>
      </c>
      <c r="B69" s="2" t="str">
        <f t="shared" si="3"/>
        <v/>
      </c>
    </row>
    <row r="70" spans="1:2">
      <c r="A70" s="2" t="str">
        <f t="shared" si="2"/>
        <v/>
      </c>
      <c r="B70" s="2" t="str">
        <f t="shared" si="3"/>
        <v/>
      </c>
    </row>
    <row r="71" spans="1:2">
      <c r="A71" s="2" t="str">
        <f t="shared" si="2"/>
        <v/>
      </c>
      <c r="B71" s="2" t="str">
        <f t="shared" si="3"/>
        <v/>
      </c>
    </row>
    <row r="72" spans="1:2">
      <c r="A72" s="2" t="str">
        <f t="shared" si="2"/>
        <v/>
      </c>
      <c r="B72" s="2" t="str">
        <f t="shared" si="3"/>
        <v/>
      </c>
    </row>
    <row r="73" spans="1:2">
      <c r="A73" s="2" t="str">
        <f t="shared" si="2"/>
        <v/>
      </c>
      <c r="B73" s="2" t="str">
        <f t="shared" si="3"/>
        <v/>
      </c>
    </row>
    <row r="74" spans="1:2">
      <c r="A74" s="2" t="str">
        <f t="shared" si="2"/>
        <v/>
      </c>
      <c r="B74" s="2" t="str">
        <f t="shared" si="3"/>
        <v/>
      </c>
    </row>
    <row r="75" spans="1:2">
      <c r="A75" s="2" t="str">
        <f t="shared" si="2"/>
        <v/>
      </c>
      <c r="B75" s="2" t="str">
        <f t="shared" si="3"/>
        <v/>
      </c>
    </row>
    <row r="76" spans="1:2">
      <c r="A76" s="2" t="str">
        <f t="shared" si="2"/>
        <v/>
      </c>
      <c r="B76" s="2" t="str">
        <f t="shared" si="3"/>
        <v/>
      </c>
    </row>
    <row r="77" spans="1:2">
      <c r="A77" s="2" t="str">
        <f t="shared" si="2"/>
        <v/>
      </c>
      <c r="B77" s="2" t="str">
        <f t="shared" si="3"/>
        <v/>
      </c>
    </row>
    <row r="78" spans="1:2">
      <c r="A78" s="2" t="str">
        <f t="shared" si="2"/>
        <v/>
      </c>
      <c r="B78" s="2" t="str">
        <f t="shared" si="3"/>
        <v/>
      </c>
    </row>
    <row r="79" spans="1:2">
      <c r="A79" s="2" t="str">
        <f t="shared" si="2"/>
        <v/>
      </c>
      <c r="B79" s="2" t="str">
        <f t="shared" si="3"/>
        <v/>
      </c>
    </row>
    <row r="80" spans="1:2">
      <c r="A80" s="2" t="str">
        <f t="shared" si="2"/>
        <v/>
      </c>
      <c r="B80" s="2" t="str">
        <f t="shared" si="3"/>
        <v/>
      </c>
    </row>
    <row r="81" spans="1:2">
      <c r="A81" s="2" t="str">
        <f t="shared" si="2"/>
        <v/>
      </c>
      <c r="B81" s="2" t="str">
        <f t="shared" si="3"/>
        <v/>
      </c>
    </row>
    <row r="82" spans="1:2">
      <c r="A82" s="2" t="str">
        <f t="shared" si="2"/>
        <v/>
      </c>
      <c r="B82" s="2" t="str">
        <f t="shared" si="3"/>
        <v/>
      </c>
    </row>
    <row r="83" spans="1:2">
      <c r="A83" s="2" t="str">
        <f t="shared" si="2"/>
        <v/>
      </c>
      <c r="B83" s="2" t="str">
        <f t="shared" si="3"/>
        <v/>
      </c>
    </row>
    <row r="84" spans="1:2">
      <c r="A84" s="2" t="str">
        <f t="shared" si="2"/>
        <v/>
      </c>
      <c r="B84" s="2" t="str">
        <f t="shared" si="3"/>
        <v/>
      </c>
    </row>
    <row r="85" spans="1:2">
      <c r="A85" s="2" t="str">
        <f t="shared" si="2"/>
        <v/>
      </c>
      <c r="B85" s="2" t="str">
        <f t="shared" si="3"/>
        <v/>
      </c>
    </row>
    <row r="86" spans="1:2">
      <c r="A86" s="2" t="str">
        <f t="shared" si="2"/>
        <v/>
      </c>
      <c r="B86" s="2" t="str">
        <f t="shared" si="3"/>
        <v/>
      </c>
    </row>
    <row r="87" spans="1:2">
      <c r="A87" s="2" t="str">
        <f t="shared" si="2"/>
        <v/>
      </c>
      <c r="B87" s="2" t="str">
        <f t="shared" si="3"/>
        <v/>
      </c>
    </row>
    <row r="88" spans="1:2">
      <c r="A88" s="2" t="str">
        <f t="shared" si="2"/>
        <v/>
      </c>
      <c r="B88" s="2" t="str">
        <f t="shared" si="3"/>
        <v/>
      </c>
    </row>
    <row r="89" spans="1:2">
      <c r="A89" s="2" t="str">
        <f t="shared" si="2"/>
        <v/>
      </c>
      <c r="B89" s="2" t="str">
        <f t="shared" si="3"/>
        <v/>
      </c>
    </row>
    <row r="90" spans="1:2">
      <c r="A90" s="2" t="str">
        <f t="shared" si="2"/>
        <v/>
      </c>
      <c r="B90" s="2" t="str">
        <f t="shared" si="3"/>
        <v/>
      </c>
    </row>
    <row r="91" spans="1:2">
      <c r="A91" s="2" t="str">
        <f t="shared" si="2"/>
        <v/>
      </c>
      <c r="B91" s="2" t="str">
        <f t="shared" si="3"/>
        <v/>
      </c>
    </row>
    <row r="92" spans="1:2">
      <c r="A92" s="2" t="str">
        <f t="shared" si="2"/>
        <v/>
      </c>
      <c r="B92" s="2" t="str">
        <f t="shared" si="3"/>
        <v/>
      </c>
    </row>
    <row r="93" spans="1:2">
      <c r="A93" s="2" t="str">
        <f t="shared" si="2"/>
        <v/>
      </c>
      <c r="B93" s="2" t="str">
        <f t="shared" si="3"/>
        <v/>
      </c>
    </row>
    <row r="94" spans="1:2">
      <c r="A94" s="2" t="str">
        <f t="shared" si="2"/>
        <v/>
      </c>
      <c r="B94" s="2" t="str">
        <f t="shared" si="3"/>
        <v/>
      </c>
    </row>
    <row r="95" spans="1:2">
      <c r="A95" s="2" t="str">
        <f t="shared" si="2"/>
        <v/>
      </c>
      <c r="B95" s="2" t="str">
        <f t="shared" si="3"/>
        <v/>
      </c>
    </row>
    <row r="96" spans="1:2">
      <c r="A96" s="2" t="str">
        <f t="shared" si="2"/>
        <v/>
      </c>
      <c r="B96" s="2" t="str">
        <f t="shared" si="3"/>
        <v/>
      </c>
    </row>
    <row r="97" spans="1:2">
      <c r="A97" s="2" t="str">
        <f t="shared" si="2"/>
        <v/>
      </c>
      <c r="B97" s="2" t="str">
        <f t="shared" si="3"/>
        <v/>
      </c>
    </row>
    <row r="98" spans="1:2">
      <c r="A98" s="2" t="str">
        <f t="shared" si="2"/>
        <v/>
      </c>
      <c r="B98" s="2" t="str">
        <f t="shared" si="3"/>
        <v/>
      </c>
    </row>
    <row r="99" spans="1:2">
      <c r="A99" s="2" t="str">
        <f t="shared" si="2"/>
        <v/>
      </c>
      <c r="B99" s="2" t="str">
        <f t="shared" si="3"/>
        <v/>
      </c>
    </row>
    <row r="100" spans="1:2">
      <c r="A100" s="2" t="str">
        <f t="shared" si="2"/>
        <v/>
      </c>
      <c r="B100" s="2" t="str">
        <f t="shared" si="3"/>
        <v/>
      </c>
    </row>
    <row r="101" spans="1:2">
      <c r="A101" s="2" t="str">
        <f t="shared" si="2"/>
        <v/>
      </c>
      <c r="B101" s="2" t="str">
        <f t="shared" si="3"/>
        <v/>
      </c>
    </row>
    <row r="102" spans="1:2">
      <c r="A102" s="2" t="str">
        <f t="shared" si="2"/>
        <v/>
      </c>
      <c r="B102" s="2" t="str">
        <f t="shared" si="3"/>
        <v/>
      </c>
    </row>
    <row r="103" spans="1:2">
      <c r="A103" s="2" t="str">
        <f t="shared" si="2"/>
        <v/>
      </c>
      <c r="B103" s="2" t="str">
        <f t="shared" si="3"/>
        <v/>
      </c>
    </row>
    <row r="104" spans="1:2">
      <c r="A104" s="2" t="str">
        <f t="shared" si="2"/>
        <v/>
      </c>
      <c r="B104" s="2" t="str">
        <f t="shared" si="3"/>
        <v/>
      </c>
    </row>
    <row r="105" spans="1:2">
      <c r="A105" s="2" t="str">
        <f t="shared" si="2"/>
        <v/>
      </c>
      <c r="B105" s="2" t="str">
        <f t="shared" si="3"/>
        <v/>
      </c>
    </row>
    <row r="106" spans="1:2">
      <c r="A106" s="2" t="str">
        <f t="shared" si="2"/>
        <v/>
      </c>
      <c r="B106" s="2" t="str">
        <f t="shared" si="3"/>
        <v/>
      </c>
    </row>
    <row r="107" spans="1:2">
      <c r="A107" s="2" t="str">
        <f t="shared" si="2"/>
        <v/>
      </c>
      <c r="B107" s="2" t="str">
        <f t="shared" si="3"/>
        <v/>
      </c>
    </row>
    <row r="108" spans="1:2">
      <c r="A108" s="2" t="str">
        <f t="shared" si="2"/>
        <v/>
      </c>
      <c r="B108" s="2" t="str">
        <f t="shared" si="3"/>
        <v/>
      </c>
    </row>
    <row r="109" spans="1:2">
      <c r="A109" s="2" t="str">
        <f t="shared" si="2"/>
        <v/>
      </c>
      <c r="B109" s="2" t="str">
        <f t="shared" si="3"/>
        <v/>
      </c>
    </row>
    <row r="110" spans="1:2">
      <c r="A110" s="2" t="str">
        <f t="shared" si="2"/>
        <v/>
      </c>
      <c r="B110" s="2" t="str">
        <f t="shared" si="3"/>
        <v/>
      </c>
    </row>
    <row r="111" spans="1:2">
      <c r="A111" s="2" t="str">
        <f t="shared" si="2"/>
        <v/>
      </c>
      <c r="B111" s="2" t="str">
        <f t="shared" si="3"/>
        <v/>
      </c>
    </row>
    <row r="112" spans="1:2">
      <c r="A112" s="2" t="str">
        <f t="shared" si="2"/>
        <v/>
      </c>
      <c r="B112" s="2" t="str">
        <f t="shared" si="3"/>
        <v/>
      </c>
    </row>
    <row r="113" spans="1:2">
      <c r="A113" s="2" t="str">
        <f t="shared" si="2"/>
        <v/>
      </c>
      <c r="B113" s="2" t="str">
        <f t="shared" si="3"/>
        <v/>
      </c>
    </row>
    <row r="114" spans="1:2">
      <c r="A114" s="2" t="str">
        <f t="shared" si="2"/>
        <v/>
      </c>
      <c r="B114" s="2" t="str">
        <f t="shared" si="3"/>
        <v/>
      </c>
    </row>
    <row r="115" spans="1:2">
      <c r="A115" s="2" t="str">
        <f t="shared" si="2"/>
        <v/>
      </c>
      <c r="B115" s="2" t="str">
        <f t="shared" si="3"/>
        <v/>
      </c>
    </row>
    <row r="116" spans="1:2">
      <c r="A116" s="2" t="str">
        <f t="shared" si="2"/>
        <v/>
      </c>
      <c r="B116" s="2" t="str">
        <f t="shared" si="3"/>
        <v/>
      </c>
    </row>
    <row r="117" spans="1:2">
      <c r="A117" s="2" t="str">
        <f t="shared" si="2"/>
        <v/>
      </c>
      <c r="B117" s="2" t="str">
        <f t="shared" si="3"/>
        <v/>
      </c>
    </row>
    <row r="118" spans="1:2">
      <c r="A118" s="2" t="str">
        <f t="shared" si="2"/>
        <v/>
      </c>
      <c r="B118" s="2" t="str">
        <f t="shared" si="3"/>
        <v/>
      </c>
    </row>
    <row r="119" spans="1:2">
      <c r="A119" s="2" t="str">
        <f t="shared" si="2"/>
        <v/>
      </c>
      <c r="B119" s="2" t="str">
        <f t="shared" si="3"/>
        <v/>
      </c>
    </row>
    <row r="120" spans="1:2">
      <c r="A120" s="2" t="str">
        <f t="shared" si="2"/>
        <v/>
      </c>
      <c r="B120" s="2" t="str">
        <f t="shared" si="3"/>
        <v/>
      </c>
    </row>
    <row r="121" spans="1:2">
      <c r="A121" s="2" t="str">
        <f t="shared" si="2"/>
        <v/>
      </c>
      <c r="B121" s="2" t="str">
        <f t="shared" si="3"/>
        <v/>
      </c>
    </row>
    <row r="122" spans="1:2">
      <c r="A122" s="2" t="str">
        <f t="shared" si="2"/>
        <v/>
      </c>
      <c r="B122" s="2" t="str">
        <f t="shared" si="3"/>
        <v/>
      </c>
    </row>
    <row r="123" spans="1:2">
      <c r="A123" s="2" t="str">
        <f t="shared" si="2"/>
        <v/>
      </c>
      <c r="B123" s="2" t="str">
        <f t="shared" si="3"/>
        <v/>
      </c>
    </row>
    <row r="124" spans="1:2">
      <c r="A124" s="2" t="str">
        <f t="shared" si="2"/>
        <v/>
      </c>
      <c r="B124" s="2" t="str">
        <f t="shared" si="3"/>
        <v/>
      </c>
    </row>
    <row r="125" spans="1:2">
      <c r="A125" s="2" t="str">
        <f t="shared" si="2"/>
        <v/>
      </c>
      <c r="B125" s="2" t="str">
        <f t="shared" si="3"/>
        <v/>
      </c>
    </row>
    <row r="126" spans="1:2">
      <c r="A126" s="2" t="str">
        <f t="shared" si="2"/>
        <v/>
      </c>
      <c r="B126" s="2" t="str">
        <f t="shared" si="3"/>
        <v/>
      </c>
    </row>
    <row r="127" spans="1:2">
      <c r="A127" s="2" t="str">
        <f t="shared" si="2"/>
        <v/>
      </c>
      <c r="B127" s="2" t="str">
        <f t="shared" si="3"/>
        <v/>
      </c>
    </row>
    <row r="128" spans="1:2">
      <c r="A128" s="2" t="str">
        <f t="shared" si="2"/>
        <v/>
      </c>
      <c r="B128" s="2" t="str">
        <f t="shared" si="3"/>
        <v/>
      </c>
    </row>
    <row r="129" spans="1:2">
      <c r="A129" s="2" t="str">
        <f t="shared" si="2"/>
        <v/>
      </c>
      <c r="B129" s="2" t="str">
        <f t="shared" si="3"/>
        <v/>
      </c>
    </row>
    <row r="130" spans="1:2">
      <c r="A130" s="2" t="str">
        <f t="shared" si="2"/>
        <v/>
      </c>
      <c r="B130" s="2" t="str">
        <f t="shared" si="3"/>
        <v/>
      </c>
    </row>
    <row r="131" spans="1:2">
      <c r="A131" s="2" t="str">
        <f t="shared" ref="A131:A194" si="4">IF(C131="","",ROW()-1)</f>
        <v/>
      </c>
      <c r="B131" s="2" t="str">
        <f t="shared" ref="B131:B194" si="5">IF(A131="","",A131)</f>
        <v/>
      </c>
    </row>
    <row r="132" spans="1:2">
      <c r="A132" s="2" t="str">
        <f t="shared" si="4"/>
        <v/>
      </c>
      <c r="B132" s="2" t="str">
        <f t="shared" si="5"/>
        <v/>
      </c>
    </row>
    <row r="133" spans="1:2">
      <c r="A133" s="2" t="str">
        <f t="shared" si="4"/>
        <v/>
      </c>
      <c r="B133" s="2" t="str">
        <f t="shared" si="5"/>
        <v/>
      </c>
    </row>
    <row r="134" spans="1:2">
      <c r="A134" s="2" t="str">
        <f t="shared" si="4"/>
        <v/>
      </c>
      <c r="B134" s="2" t="str">
        <f t="shared" si="5"/>
        <v/>
      </c>
    </row>
    <row r="135" spans="1:2">
      <c r="A135" s="2" t="str">
        <f t="shared" si="4"/>
        <v/>
      </c>
      <c r="B135" s="2" t="str">
        <f t="shared" si="5"/>
        <v/>
      </c>
    </row>
    <row r="136" spans="1:2">
      <c r="A136" s="2" t="str">
        <f t="shared" si="4"/>
        <v/>
      </c>
      <c r="B136" s="2" t="str">
        <f t="shared" si="5"/>
        <v/>
      </c>
    </row>
    <row r="137" spans="1:2">
      <c r="A137" s="2" t="str">
        <f t="shared" si="4"/>
        <v/>
      </c>
      <c r="B137" s="2" t="str">
        <f t="shared" si="5"/>
        <v/>
      </c>
    </row>
    <row r="138" spans="1:2">
      <c r="A138" s="2" t="str">
        <f t="shared" si="4"/>
        <v/>
      </c>
      <c r="B138" s="2" t="str">
        <f t="shared" si="5"/>
        <v/>
      </c>
    </row>
    <row r="139" spans="1:2">
      <c r="A139" s="2" t="str">
        <f t="shared" si="4"/>
        <v/>
      </c>
      <c r="B139" s="2" t="str">
        <f t="shared" si="5"/>
        <v/>
      </c>
    </row>
    <row r="140" spans="1:2">
      <c r="A140" s="2" t="str">
        <f t="shared" si="4"/>
        <v/>
      </c>
      <c r="B140" s="2" t="str">
        <f t="shared" si="5"/>
        <v/>
      </c>
    </row>
    <row r="141" spans="1:2">
      <c r="A141" s="2" t="str">
        <f t="shared" si="4"/>
        <v/>
      </c>
      <c r="B141" s="2" t="str">
        <f t="shared" si="5"/>
        <v/>
      </c>
    </row>
    <row r="142" spans="1:2">
      <c r="A142" s="2" t="str">
        <f t="shared" si="4"/>
        <v/>
      </c>
      <c r="B142" s="2" t="str">
        <f t="shared" si="5"/>
        <v/>
      </c>
    </row>
    <row r="143" spans="1:2">
      <c r="A143" s="2" t="str">
        <f t="shared" si="4"/>
        <v/>
      </c>
      <c r="B143" s="2" t="str">
        <f t="shared" si="5"/>
        <v/>
      </c>
    </row>
    <row r="144" spans="1:2">
      <c r="A144" s="2" t="str">
        <f t="shared" si="4"/>
        <v/>
      </c>
      <c r="B144" s="2" t="str">
        <f t="shared" si="5"/>
        <v/>
      </c>
    </row>
    <row r="145" spans="1:2">
      <c r="A145" s="2" t="str">
        <f t="shared" si="4"/>
        <v/>
      </c>
      <c r="B145" s="2" t="str">
        <f t="shared" si="5"/>
        <v/>
      </c>
    </row>
    <row r="146" spans="1:2">
      <c r="A146" s="2" t="str">
        <f t="shared" si="4"/>
        <v/>
      </c>
      <c r="B146" s="2" t="str">
        <f t="shared" si="5"/>
        <v/>
      </c>
    </row>
    <row r="147" spans="1:2">
      <c r="A147" s="2" t="str">
        <f t="shared" si="4"/>
        <v/>
      </c>
      <c r="B147" s="2" t="str">
        <f t="shared" si="5"/>
        <v/>
      </c>
    </row>
    <row r="148" spans="1:2">
      <c r="A148" s="2" t="str">
        <f t="shared" si="4"/>
        <v/>
      </c>
      <c r="B148" s="2" t="str">
        <f t="shared" si="5"/>
        <v/>
      </c>
    </row>
    <row r="149" spans="1:2">
      <c r="A149" s="2" t="str">
        <f t="shared" si="4"/>
        <v/>
      </c>
      <c r="B149" s="2" t="str">
        <f t="shared" si="5"/>
        <v/>
      </c>
    </row>
    <row r="150" spans="1:2">
      <c r="A150" s="2" t="str">
        <f t="shared" si="4"/>
        <v/>
      </c>
      <c r="B150" s="2" t="str">
        <f t="shared" si="5"/>
        <v/>
      </c>
    </row>
    <row r="151" spans="1:2">
      <c r="A151" s="2" t="str">
        <f t="shared" si="4"/>
        <v/>
      </c>
      <c r="B151" s="2" t="str">
        <f t="shared" si="5"/>
        <v/>
      </c>
    </row>
    <row r="152" spans="1:2">
      <c r="A152" s="2" t="str">
        <f t="shared" si="4"/>
        <v/>
      </c>
      <c r="B152" s="2" t="str">
        <f t="shared" si="5"/>
        <v/>
      </c>
    </row>
    <row r="153" spans="1:2">
      <c r="A153" s="2" t="str">
        <f t="shared" si="4"/>
        <v/>
      </c>
      <c r="B153" s="2" t="str">
        <f t="shared" si="5"/>
        <v/>
      </c>
    </row>
    <row r="154" spans="1:2">
      <c r="A154" s="2" t="str">
        <f t="shared" si="4"/>
        <v/>
      </c>
      <c r="B154" s="2" t="str">
        <f t="shared" si="5"/>
        <v/>
      </c>
    </row>
    <row r="155" spans="1:2">
      <c r="A155" s="2" t="str">
        <f t="shared" si="4"/>
        <v/>
      </c>
      <c r="B155" s="2" t="str">
        <f t="shared" si="5"/>
        <v/>
      </c>
    </row>
    <row r="156" spans="1:2">
      <c r="A156" s="2" t="str">
        <f t="shared" si="4"/>
        <v/>
      </c>
      <c r="B156" s="2" t="str">
        <f t="shared" si="5"/>
        <v/>
      </c>
    </row>
    <row r="157" spans="1:2">
      <c r="A157" s="2" t="str">
        <f t="shared" si="4"/>
        <v/>
      </c>
      <c r="B157" s="2" t="str">
        <f t="shared" si="5"/>
        <v/>
      </c>
    </row>
    <row r="158" spans="1:2">
      <c r="A158" s="2" t="str">
        <f t="shared" si="4"/>
        <v/>
      </c>
      <c r="B158" s="2" t="str">
        <f t="shared" si="5"/>
        <v/>
      </c>
    </row>
    <row r="159" spans="1:2">
      <c r="A159" s="2" t="str">
        <f t="shared" si="4"/>
        <v/>
      </c>
      <c r="B159" s="2" t="str">
        <f t="shared" si="5"/>
        <v/>
      </c>
    </row>
    <row r="160" spans="1:2">
      <c r="A160" s="2" t="str">
        <f t="shared" si="4"/>
        <v/>
      </c>
      <c r="B160" s="2" t="str">
        <f t="shared" si="5"/>
        <v/>
      </c>
    </row>
    <row r="161" spans="1:2">
      <c r="A161" s="2" t="str">
        <f t="shared" si="4"/>
        <v/>
      </c>
      <c r="B161" s="2" t="str">
        <f t="shared" si="5"/>
        <v/>
      </c>
    </row>
    <row r="162" spans="1:2">
      <c r="A162" s="2" t="str">
        <f t="shared" si="4"/>
        <v/>
      </c>
      <c r="B162" s="2" t="str">
        <f t="shared" si="5"/>
        <v/>
      </c>
    </row>
    <row r="163" spans="1:2">
      <c r="A163" s="2" t="str">
        <f t="shared" si="4"/>
        <v/>
      </c>
      <c r="B163" s="2" t="str">
        <f t="shared" si="5"/>
        <v/>
      </c>
    </row>
    <row r="164" spans="1:2">
      <c r="A164" s="2" t="str">
        <f t="shared" si="4"/>
        <v/>
      </c>
      <c r="B164" s="2" t="str">
        <f t="shared" si="5"/>
        <v/>
      </c>
    </row>
    <row r="165" spans="1:2">
      <c r="A165" s="2" t="str">
        <f t="shared" si="4"/>
        <v/>
      </c>
      <c r="B165" s="2" t="str">
        <f t="shared" si="5"/>
        <v/>
      </c>
    </row>
    <row r="166" spans="1:2">
      <c r="A166" s="2" t="str">
        <f t="shared" si="4"/>
        <v/>
      </c>
      <c r="B166" s="2" t="str">
        <f t="shared" si="5"/>
        <v/>
      </c>
    </row>
    <row r="167" spans="1:2">
      <c r="A167" s="2" t="str">
        <f t="shared" si="4"/>
        <v/>
      </c>
      <c r="B167" s="2" t="str">
        <f t="shared" si="5"/>
        <v/>
      </c>
    </row>
    <row r="168" spans="1:2">
      <c r="A168" s="2" t="str">
        <f t="shared" si="4"/>
        <v/>
      </c>
      <c r="B168" s="2" t="str">
        <f t="shared" si="5"/>
        <v/>
      </c>
    </row>
    <row r="169" spans="1:2">
      <c r="A169" s="2" t="str">
        <f t="shared" si="4"/>
        <v/>
      </c>
      <c r="B169" s="2" t="str">
        <f t="shared" si="5"/>
        <v/>
      </c>
    </row>
    <row r="170" spans="1:2">
      <c r="A170" s="2" t="str">
        <f t="shared" si="4"/>
        <v/>
      </c>
      <c r="B170" s="2" t="str">
        <f t="shared" si="5"/>
        <v/>
      </c>
    </row>
    <row r="171" spans="1:2">
      <c r="A171" s="2" t="str">
        <f t="shared" si="4"/>
        <v/>
      </c>
      <c r="B171" s="2" t="str">
        <f t="shared" si="5"/>
        <v/>
      </c>
    </row>
    <row r="172" spans="1:2">
      <c r="A172" s="2" t="str">
        <f t="shared" si="4"/>
        <v/>
      </c>
      <c r="B172" s="2" t="str">
        <f t="shared" si="5"/>
        <v/>
      </c>
    </row>
    <row r="173" spans="1:2">
      <c r="A173" s="2" t="str">
        <f t="shared" si="4"/>
        <v/>
      </c>
      <c r="B173" s="2" t="str">
        <f t="shared" si="5"/>
        <v/>
      </c>
    </row>
    <row r="174" spans="1:2">
      <c r="A174" s="2" t="str">
        <f t="shared" si="4"/>
        <v/>
      </c>
      <c r="B174" s="2" t="str">
        <f t="shared" si="5"/>
        <v/>
      </c>
    </row>
    <row r="175" spans="1:2">
      <c r="A175" s="2" t="str">
        <f t="shared" si="4"/>
        <v/>
      </c>
      <c r="B175" s="2" t="str">
        <f t="shared" si="5"/>
        <v/>
      </c>
    </row>
    <row r="176" spans="1:2">
      <c r="A176" s="2" t="str">
        <f t="shared" si="4"/>
        <v/>
      </c>
      <c r="B176" s="2" t="str">
        <f t="shared" si="5"/>
        <v/>
      </c>
    </row>
    <row r="177" spans="1:2">
      <c r="A177" s="2" t="str">
        <f t="shared" si="4"/>
        <v/>
      </c>
      <c r="B177" s="2" t="str">
        <f t="shared" si="5"/>
        <v/>
      </c>
    </row>
    <row r="178" spans="1:2">
      <c r="A178" s="2" t="str">
        <f t="shared" si="4"/>
        <v/>
      </c>
      <c r="B178" s="2" t="str">
        <f t="shared" si="5"/>
        <v/>
      </c>
    </row>
    <row r="179" spans="1:2">
      <c r="A179" s="2" t="str">
        <f t="shared" si="4"/>
        <v/>
      </c>
      <c r="B179" s="2" t="str">
        <f t="shared" si="5"/>
        <v/>
      </c>
    </row>
    <row r="180" spans="1:2">
      <c r="A180" s="2" t="str">
        <f t="shared" si="4"/>
        <v/>
      </c>
      <c r="B180" s="2" t="str">
        <f t="shared" si="5"/>
        <v/>
      </c>
    </row>
    <row r="181" spans="1:2">
      <c r="A181" s="2" t="str">
        <f t="shared" si="4"/>
        <v/>
      </c>
      <c r="B181" s="2" t="str">
        <f t="shared" si="5"/>
        <v/>
      </c>
    </row>
    <row r="182" spans="1:2">
      <c r="A182" s="2" t="str">
        <f t="shared" si="4"/>
        <v/>
      </c>
      <c r="B182" s="2" t="str">
        <f t="shared" si="5"/>
        <v/>
      </c>
    </row>
    <row r="183" spans="1:2">
      <c r="A183" s="2" t="str">
        <f t="shared" si="4"/>
        <v/>
      </c>
      <c r="B183" s="2" t="str">
        <f t="shared" si="5"/>
        <v/>
      </c>
    </row>
    <row r="184" spans="1:2">
      <c r="A184" s="2" t="str">
        <f t="shared" si="4"/>
        <v/>
      </c>
      <c r="B184" s="2" t="str">
        <f t="shared" si="5"/>
        <v/>
      </c>
    </row>
    <row r="185" spans="1:2">
      <c r="A185" s="2" t="str">
        <f t="shared" si="4"/>
        <v/>
      </c>
      <c r="B185" s="2" t="str">
        <f t="shared" si="5"/>
        <v/>
      </c>
    </row>
    <row r="186" spans="1:2">
      <c r="A186" s="2" t="str">
        <f t="shared" si="4"/>
        <v/>
      </c>
      <c r="B186" s="2" t="str">
        <f t="shared" si="5"/>
        <v/>
      </c>
    </row>
    <row r="187" spans="1:2">
      <c r="A187" s="2" t="str">
        <f t="shared" si="4"/>
        <v/>
      </c>
      <c r="B187" s="2" t="str">
        <f t="shared" si="5"/>
        <v/>
      </c>
    </row>
    <row r="188" spans="1:2">
      <c r="A188" s="2" t="str">
        <f t="shared" si="4"/>
        <v/>
      </c>
      <c r="B188" s="2" t="str">
        <f t="shared" si="5"/>
        <v/>
      </c>
    </row>
    <row r="189" spans="1:2">
      <c r="A189" s="2" t="str">
        <f t="shared" si="4"/>
        <v/>
      </c>
      <c r="B189" s="2" t="str">
        <f t="shared" si="5"/>
        <v/>
      </c>
    </row>
    <row r="190" spans="1:2">
      <c r="A190" s="2" t="str">
        <f t="shared" si="4"/>
        <v/>
      </c>
      <c r="B190" s="2" t="str">
        <f t="shared" si="5"/>
        <v/>
      </c>
    </row>
    <row r="191" spans="1:2">
      <c r="A191" s="2" t="str">
        <f t="shared" si="4"/>
        <v/>
      </c>
      <c r="B191" s="2" t="str">
        <f t="shared" si="5"/>
        <v/>
      </c>
    </row>
    <row r="192" spans="1:2">
      <c r="A192" s="2" t="str">
        <f t="shared" si="4"/>
        <v/>
      </c>
      <c r="B192" s="2" t="str">
        <f t="shared" si="5"/>
        <v/>
      </c>
    </row>
    <row r="193" spans="1:2">
      <c r="A193" s="2" t="str">
        <f t="shared" si="4"/>
        <v/>
      </c>
      <c r="B193" s="2" t="str">
        <f t="shared" si="5"/>
        <v/>
      </c>
    </row>
    <row r="194" spans="1:2">
      <c r="A194" s="2" t="str">
        <f t="shared" si="4"/>
        <v/>
      </c>
      <c r="B194" s="2" t="str">
        <f t="shared" si="5"/>
        <v/>
      </c>
    </row>
    <row r="195" spans="1:2">
      <c r="A195" s="2" t="str">
        <f t="shared" ref="A195:A257" si="6">IF(C195="","",ROW()-1)</f>
        <v/>
      </c>
      <c r="B195" s="2" t="str">
        <f t="shared" ref="B195:B257" si="7">IF(A195="","",A195)</f>
        <v/>
      </c>
    </row>
    <row r="196" spans="1:2">
      <c r="A196" s="2" t="str">
        <f t="shared" si="6"/>
        <v/>
      </c>
      <c r="B196" s="2" t="str">
        <f t="shared" si="7"/>
        <v/>
      </c>
    </row>
    <row r="197" spans="1:2">
      <c r="A197" s="2" t="str">
        <f t="shared" si="6"/>
        <v/>
      </c>
      <c r="B197" s="2" t="str">
        <f t="shared" si="7"/>
        <v/>
      </c>
    </row>
    <row r="198" spans="1:2">
      <c r="A198" s="2" t="str">
        <f t="shared" si="6"/>
        <v/>
      </c>
      <c r="B198" s="2" t="str">
        <f t="shared" si="7"/>
        <v/>
      </c>
    </row>
    <row r="199" spans="1:2">
      <c r="A199" s="2" t="str">
        <f t="shared" si="6"/>
        <v/>
      </c>
      <c r="B199" s="2" t="str">
        <f t="shared" si="7"/>
        <v/>
      </c>
    </row>
    <row r="200" spans="1:2">
      <c r="A200" s="2" t="str">
        <f t="shared" si="6"/>
        <v/>
      </c>
      <c r="B200" s="2" t="str">
        <f t="shared" si="7"/>
        <v/>
      </c>
    </row>
    <row r="201" spans="1:2">
      <c r="A201" s="2" t="str">
        <f t="shared" si="6"/>
        <v/>
      </c>
      <c r="B201" s="2" t="str">
        <f t="shared" si="7"/>
        <v/>
      </c>
    </row>
    <row r="202" spans="1:2">
      <c r="A202" s="2" t="str">
        <f t="shared" si="6"/>
        <v/>
      </c>
      <c r="B202" s="2" t="str">
        <f t="shared" si="7"/>
        <v/>
      </c>
    </row>
    <row r="203" spans="1:2">
      <c r="A203" s="2" t="str">
        <f t="shared" si="6"/>
        <v/>
      </c>
      <c r="B203" s="2" t="str">
        <f t="shared" si="7"/>
        <v/>
      </c>
    </row>
    <row r="204" spans="1:2">
      <c r="A204" s="2" t="str">
        <f t="shared" si="6"/>
        <v/>
      </c>
      <c r="B204" s="2" t="str">
        <f t="shared" si="7"/>
        <v/>
      </c>
    </row>
    <row r="205" spans="1:2">
      <c r="A205" s="2" t="str">
        <f t="shared" si="6"/>
        <v/>
      </c>
      <c r="B205" s="2" t="str">
        <f t="shared" si="7"/>
        <v/>
      </c>
    </row>
    <row r="206" spans="1:2">
      <c r="A206" s="2" t="str">
        <f t="shared" si="6"/>
        <v/>
      </c>
      <c r="B206" s="2" t="str">
        <f t="shared" si="7"/>
        <v/>
      </c>
    </row>
    <row r="207" spans="1:2">
      <c r="A207" s="2" t="str">
        <f t="shared" si="6"/>
        <v/>
      </c>
      <c r="B207" s="2" t="str">
        <f t="shared" si="7"/>
        <v/>
      </c>
    </row>
    <row r="208" spans="1:2">
      <c r="A208" s="2" t="str">
        <f t="shared" si="6"/>
        <v/>
      </c>
      <c r="B208" s="2" t="str">
        <f t="shared" si="7"/>
        <v/>
      </c>
    </row>
    <row r="209" spans="1:2">
      <c r="A209" s="2" t="str">
        <f t="shared" si="6"/>
        <v/>
      </c>
      <c r="B209" s="2" t="str">
        <f t="shared" si="7"/>
        <v/>
      </c>
    </row>
    <row r="210" spans="1:2">
      <c r="A210" s="2" t="str">
        <f t="shared" si="6"/>
        <v/>
      </c>
      <c r="B210" s="2" t="str">
        <f t="shared" si="7"/>
        <v/>
      </c>
    </row>
    <row r="211" spans="1:2">
      <c r="A211" s="2" t="str">
        <f t="shared" si="6"/>
        <v/>
      </c>
      <c r="B211" s="2" t="str">
        <f t="shared" si="7"/>
        <v/>
      </c>
    </row>
    <row r="212" spans="1:2">
      <c r="A212" s="2" t="str">
        <f t="shared" si="6"/>
        <v/>
      </c>
      <c r="B212" s="2" t="str">
        <f t="shared" si="7"/>
        <v/>
      </c>
    </row>
    <row r="213" spans="1:2">
      <c r="A213" s="2" t="str">
        <f t="shared" si="6"/>
        <v/>
      </c>
      <c r="B213" s="2" t="str">
        <f t="shared" si="7"/>
        <v/>
      </c>
    </row>
    <row r="214" spans="1:2">
      <c r="A214" s="2" t="str">
        <f t="shared" si="6"/>
        <v/>
      </c>
      <c r="B214" s="2" t="str">
        <f t="shared" si="7"/>
        <v/>
      </c>
    </row>
    <row r="215" spans="1:2">
      <c r="A215" s="2" t="str">
        <f t="shared" si="6"/>
        <v/>
      </c>
      <c r="B215" s="2" t="str">
        <f t="shared" si="7"/>
        <v/>
      </c>
    </row>
    <row r="216" spans="1:2">
      <c r="A216" s="2" t="str">
        <f t="shared" si="6"/>
        <v/>
      </c>
      <c r="B216" s="2" t="str">
        <f t="shared" si="7"/>
        <v/>
      </c>
    </row>
    <row r="217" spans="1:2">
      <c r="A217" s="2" t="str">
        <f t="shared" si="6"/>
        <v/>
      </c>
      <c r="B217" s="2" t="str">
        <f t="shared" si="7"/>
        <v/>
      </c>
    </row>
    <row r="218" spans="1:2">
      <c r="A218" s="2" t="str">
        <f t="shared" si="6"/>
        <v/>
      </c>
      <c r="B218" s="2" t="str">
        <f t="shared" si="7"/>
        <v/>
      </c>
    </row>
    <row r="219" spans="1:2">
      <c r="A219" s="2" t="str">
        <f t="shared" si="6"/>
        <v/>
      </c>
      <c r="B219" s="2" t="str">
        <f t="shared" si="7"/>
        <v/>
      </c>
    </row>
    <row r="220" spans="1:2">
      <c r="A220" s="2" t="str">
        <f t="shared" si="6"/>
        <v/>
      </c>
      <c r="B220" s="2" t="str">
        <f t="shared" si="7"/>
        <v/>
      </c>
    </row>
    <row r="221" spans="1:2">
      <c r="A221" s="2" t="str">
        <f t="shared" si="6"/>
        <v/>
      </c>
      <c r="B221" s="2" t="str">
        <f t="shared" si="7"/>
        <v/>
      </c>
    </row>
    <row r="222" spans="1:2">
      <c r="A222" s="2" t="str">
        <f t="shared" si="6"/>
        <v/>
      </c>
      <c r="B222" s="2" t="str">
        <f t="shared" si="7"/>
        <v/>
      </c>
    </row>
    <row r="223" spans="1:2">
      <c r="A223" s="2" t="str">
        <f t="shared" si="6"/>
        <v/>
      </c>
      <c r="B223" s="2" t="str">
        <f t="shared" si="7"/>
        <v/>
      </c>
    </row>
    <row r="224" spans="1:2">
      <c r="A224" s="2" t="str">
        <f t="shared" si="6"/>
        <v/>
      </c>
      <c r="B224" s="2" t="str">
        <f t="shared" si="7"/>
        <v/>
      </c>
    </row>
    <row r="225" spans="1:2">
      <c r="A225" s="2" t="str">
        <f t="shared" si="6"/>
        <v/>
      </c>
      <c r="B225" s="2" t="str">
        <f t="shared" si="7"/>
        <v/>
      </c>
    </row>
    <row r="226" spans="1:2">
      <c r="A226" s="2" t="str">
        <f t="shared" si="6"/>
        <v/>
      </c>
      <c r="B226" s="2" t="str">
        <f t="shared" si="7"/>
        <v/>
      </c>
    </row>
    <row r="227" spans="1:2">
      <c r="A227" s="2" t="str">
        <f t="shared" si="6"/>
        <v/>
      </c>
      <c r="B227" s="2" t="str">
        <f t="shared" si="7"/>
        <v/>
      </c>
    </row>
    <row r="228" spans="1:2">
      <c r="A228" s="2" t="str">
        <f t="shared" si="6"/>
        <v/>
      </c>
      <c r="B228" s="2" t="str">
        <f t="shared" si="7"/>
        <v/>
      </c>
    </row>
    <row r="229" spans="1:2">
      <c r="A229" s="2" t="str">
        <f t="shared" si="6"/>
        <v/>
      </c>
      <c r="B229" s="2" t="str">
        <f t="shared" si="7"/>
        <v/>
      </c>
    </row>
    <row r="230" spans="1:2">
      <c r="A230" s="2" t="str">
        <f t="shared" si="6"/>
        <v/>
      </c>
      <c r="B230" s="2" t="str">
        <f t="shared" si="7"/>
        <v/>
      </c>
    </row>
    <row r="231" spans="1:2">
      <c r="A231" s="2" t="str">
        <f t="shared" si="6"/>
        <v/>
      </c>
      <c r="B231" s="2" t="str">
        <f t="shared" si="7"/>
        <v/>
      </c>
    </row>
    <row r="232" spans="1:2">
      <c r="A232" s="2" t="str">
        <f t="shared" si="6"/>
        <v/>
      </c>
      <c r="B232" s="2" t="str">
        <f t="shared" si="7"/>
        <v/>
      </c>
    </row>
    <row r="233" spans="1:2">
      <c r="A233" s="2" t="str">
        <f t="shared" si="6"/>
        <v/>
      </c>
      <c r="B233" s="2" t="str">
        <f t="shared" si="7"/>
        <v/>
      </c>
    </row>
    <row r="234" spans="1:2">
      <c r="A234" s="2" t="str">
        <f t="shared" si="6"/>
        <v/>
      </c>
      <c r="B234" s="2" t="str">
        <f t="shared" si="7"/>
        <v/>
      </c>
    </row>
    <row r="235" spans="1:2">
      <c r="A235" s="2" t="str">
        <f t="shared" si="6"/>
        <v/>
      </c>
      <c r="B235" s="2" t="str">
        <f t="shared" si="7"/>
        <v/>
      </c>
    </row>
    <row r="236" spans="1:2">
      <c r="A236" s="2" t="str">
        <f t="shared" si="6"/>
        <v/>
      </c>
      <c r="B236" s="2" t="str">
        <f t="shared" si="7"/>
        <v/>
      </c>
    </row>
    <row r="237" spans="1:2">
      <c r="A237" s="2" t="str">
        <f t="shared" si="6"/>
        <v/>
      </c>
      <c r="B237" s="2" t="str">
        <f t="shared" si="7"/>
        <v/>
      </c>
    </row>
    <row r="238" spans="1:2">
      <c r="A238" s="2" t="str">
        <f t="shared" si="6"/>
        <v/>
      </c>
      <c r="B238" s="2" t="str">
        <f t="shared" si="7"/>
        <v/>
      </c>
    </row>
    <row r="239" spans="1:2">
      <c r="A239" s="2" t="str">
        <f t="shared" si="6"/>
        <v/>
      </c>
      <c r="B239" s="2" t="str">
        <f t="shared" si="7"/>
        <v/>
      </c>
    </row>
    <row r="240" spans="1:2">
      <c r="A240" s="2" t="str">
        <f t="shared" si="6"/>
        <v/>
      </c>
      <c r="B240" s="2" t="str">
        <f t="shared" si="7"/>
        <v/>
      </c>
    </row>
    <row r="241" spans="1:2">
      <c r="A241" s="2" t="str">
        <f t="shared" si="6"/>
        <v/>
      </c>
      <c r="B241" s="2" t="str">
        <f t="shared" si="7"/>
        <v/>
      </c>
    </row>
    <row r="242" spans="1:2">
      <c r="A242" s="2" t="str">
        <f t="shared" si="6"/>
        <v/>
      </c>
      <c r="B242" s="2" t="str">
        <f t="shared" si="7"/>
        <v/>
      </c>
    </row>
    <row r="243" spans="1:2">
      <c r="A243" s="2" t="str">
        <f t="shared" si="6"/>
        <v/>
      </c>
      <c r="B243" s="2" t="str">
        <f t="shared" si="7"/>
        <v/>
      </c>
    </row>
    <row r="244" spans="1:2">
      <c r="A244" s="2" t="str">
        <f t="shared" si="6"/>
        <v/>
      </c>
      <c r="B244" s="2" t="str">
        <f t="shared" si="7"/>
        <v/>
      </c>
    </row>
    <row r="245" spans="1:2">
      <c r="A245" s="2" t="str">
        <f t="shared" si="6"/>
        <v/>
      </c>
      <c r="B245" s="2" t="str">
        <f t="shared" si="7"/>
        <v/>
      </c>
    </row>
    <row r="246" spans="1:2">
      <c r="A246" s="2" t="str">
        <f t="shared" si="6"/>
        <v/>
      </c>
      <c r="B246" s="2" t="str">
        <f t="shared" si="7"/>
        <v/>
      </c>
    </row>
    <row r="247" spans="1:2">
      <c r="A247" s="2" t="str">
        <f t="shared" si="6"/>
        <v/>
      </c>
      <c r="B247" s="2" t="str">
        <f t="shared" si="7"/>
        <v/>
      </c>
    </row>
    <row r="248" spans="1:2">
      <c r="A248" s="2" t="str">
        <f t="shared" si="6"/>
        <v/>
      </c>
      <c r="B248" s="2" t="str">
        <f t="shared" si="7"/>
        <v/>
      </c>
    </row>
    <row r="249" spans="1:2">
      <c r="A249" s="2" t="str">
        <f t="shared" si="6"/>
        <v/>
      </c>
      <c r="B249" s="2" t="str">
        <f t="shared" si="7"/>
        <v/>
      </c>
    </row>
    <row r="250" spans="1:2">
      <c r="A250" s="2" t="str">
        <f t="shared" si="6"/>
        <v/>
      </c>
      <c r="B250" s="2" t="str">
        <f t="shared" si="7"/>
        <v/>
      </c>
    </row>
    <row r="251" spans="1:2">
      <c r="A251" s="2" t="str">
        <f t="shared" si="6"/>
        <v/>
      </c>
      <c r="B251" s="2" t="str">
        <f t="shared" si="7"/>
        <v/>
      </c>
    </row>
    <row r="252" spans="1:2">
      <c r="A252" s="2" t="str">
        <f t="shared" si="6"/>
        <v/>
      </c>
      <c r="B252" s="2" t="str">
        <f t="shared" si="7"/>
        <v/>
      </c>
    </row>
    <row r="253" spans="1:2">
      <c r="A253" s="2" t="str">
        <f t="shared" si="6"/>
        <v/>
      </c>
      <c r="B253" s="2" t="str">
        <f t="shared" si="7"/>
        <v/>
      </c>
    </row>
    <row r="254" spans="1:2">
      <c r="A254" s="2" t="str">
        <f t="shared" si="6"/>
        <v/>
      </c>
      <c r="B254" s="2" t="str">
        <f t="shared" si="7"/>
        <v/>
      </c>
    </row>
    <row r="255" spans="1:2">
      <c r="A255" s="2" t="str">
        <f t="shared" si="6"/>
        <v/>
      </c>
      <c r="B255" s="2" t="str">
        <f t="shared" si="7"/>
        <v/>
      </c>
    </row>
    <row r="256" spans="1:2">
      <c r="A256" s="2" t="str">
        <f t="shared" si="6"/>
        <v/>
      </c>
      <c r="B256" s="2" t="str">
        <f t="shared" si="7"/>
        <v/>
      </c>
    </row>
    <row r="257" spans="1:2">
      <c r="A257" s="2" t="str">
        <f t="shared" si="6"/>
        <v/>
      </c>
      <c r="B257" s="2" t="str">
        <f t="shared" si="7"/>
        <v/>
      </c>
    </row>
  </sheetData>
  <sheetProtection password="F94A" sheet="1" objects="1"/>
  <dataValidations count="2">
    <dataValidation type="custom" allowBlank="1" showInputMessage="1" showErrorMessage="1" errorTitle="日期错误" error="请输入一个8位数字长度的日期。" sqref="C2:C257">
      <formula1>AND(ISNUMBER(C2),LEN(C2)=8)</formula1>
    </dataValidation>
    <dataValidation type="textLength" operator="equal" allowBlank="1" showInputMessage="1" showErrorMessage="1" sqref="C258:C1048576">
      <formula1>8</formula1>
    </dataValidation>
  </dataValidations>
  <printOptions gridLines="1"/>
  <pageMargins left="0.751388888888889" right="0.751388888888889" top="1" bottom="1" header="0.5" footer="0.5"/>
  <pageSetup paperSize="9" orientation="landscape" blackAndWhite="1" horizontalDpi="600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9189189189189" defaultRowHeight="14.1"/>
  <sheetData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2" master="" otherUserPermission="visible"/>
  <rangeList sheetStid="3" master="" otherUserPermission="visible"/>
  <rangeList sheetStid="5" master="" otherUserPermission="visible"/>
  <rangeList sheetStid="8" master="" otherUserPermission="visible"/>
  <rangeList sheetStid="6" master="" otherUserPermission="visible"/>
  <rangeList sheetStid="4" master="" otherUserPermission="visible"/>
  <rangeList sheetStid="9" master="" otherUserPermission="visible"/>
  <rangeList sheetStid="7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圣醒青少年桥牌文化俱乐部</Company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使用指南</vt:lpstr>
      <vt:lpstr>比赛操作</vt:lpstr>
      <vt:lpstr>选手操作</vt:lpstr>
      <vt:lpstr>座位显示1</vt:lpstr>
      <vt:lpstr>座位显示2</vt:lpstr>
      <vt:lpstr>结果导入</vt:lpstr>
      <vt:lpstr>成绩显示</vt:lpstr>
      <vt:lpstr>违纪记录</vt:lpstr>
      <vt:lpstr>草稿编辑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闫天尧</dc:creator>
  <cp:lastModifiedBy>Blahanty</cp:lastModifiedBy>
  <dcterms:created xsi:type="dcterms:W3CDTF">2019-03-20T10:17:00Z</dcterms:created>
  <dcterms:modified xsi:type="dcterms:W3CDTF">2024-08-27T08:33:04Z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A875B40152F440D99DCB6BD61CC08321_13</vt:lpwstr>
  </property>
  <property fmtid="{D5CDD505-2E9C-101B-9397-08002B2CF9AE}" pid="4" name="KSOReadingLayout">
    <vt:bool>false</vt:bool>
  </property>
</Properties>
</file>